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51.xml" ContentType="application/vnd.openxmlformats-officedocument.drawing+xml"/>
  <Override PartName="/xl/drawings/drawing50.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drawings/drawing42.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1.xml" ContentType="application/vnd.openxmlformats-officedocument.drawing+xml"/>
  <Override PartName="/xl/drawings/drawing20.xml" ContentType="application/vnd.openxmlformats-officedocument.drawing+xml"/>
  <Override PartName="/xl/drawings/drawing19.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34.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13.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34.xml" ContentType="application/vnd.openxmlformats-officedocument.spreadsheetml.worksheet+xml"/>
  <Override PartName="/xl/drawings/drawing1.xml" ContentType="application/vnd.openxmlformats-officedocument.drawing+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drawings/drawing2.xml" ContentType="application/vnd.openxmlformats-officedocument.drawing+xml"/>
  <Override PartName="/xl/drawings/drawing9.xml" ContentType="application/vnd.openxmlformats-officedocument.drawing+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drawings/drawing8.xml" ContentType="application/vnd.openxmlformats-officedocument.drawing+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drawings/drawing12.xml" ContentType="application/vnd.openxmlformats-officedocument.drawing+xml"/>
  <Override PartName="/xl/worksheets/sheet5.xml" ContentType="application/vnd.openxmlformats-officedocument.spreadsheetml.worksheet+xml"/>
  <Override PartName="/xl/theme/theme1.xml" ContentType="application/vnd.openxmlformats-officedocument.theme+xml"/>
  <Override PartName="/xl/drawings/drawing11.xml" ContentType="application/vnd.openxmlformats-officedocument.drawing+xml"/>
  <Override PartName="/xl/styles.xml" ContentType="application/vnd.openxmlformats-officedocument.spreadsheetml.styles+xml"/>
  <Override PartName="/xl/worksheets/sheet77.xml" ContentType="application/vnd.openxmlformats-officedocument.spreadsheetml.worksheet+xml"/>
  <Override PartName="/xl/worksheets/sheet76.xml" ContentType="application/vnd.openxmlformats-officedocument.spreadsheetml.worksheet+xml"/>
  <Override PartName="/xl/drawings/drawing10.xml" ContentType="application/vnd.openxmlformats-officedocument.drawing+xml"/>
  <Override PartName="/xl/worksheets/sheet75.xml" ContentType="application/vnd.openxmlformats-officedocument.spreadsheetml.worksheet+xml"/>
  <Override PartName="/xl/drawings/drawing7.xml" ContentType="application/vnd.openxmlformats-officedocument.drawing+xml"/>
  <Override PartName="/xl/worksheets/sheet16.xml" ContentType="application/vnd.openxmlformats-officedocument.spreadsheetml.worksheet+xml"/>
  <Override PartName="/xl/drawings/drawing4.xml" ContentType="application/vnd.openxmlformats-officedocument.drawing+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drawings/drawing3.xml" ContentType="application/vnd.openxmlformats-officedocument.drawing+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15.xml" ContentType="application/vnd.openxmlformats-officedocument.spreadsheetml.worksheet+xml"/>
  <Override PartName="/xl/worksheets/sheet25.xml" ContentType="application/vnd.openxmlformats-officedocument.spreadsheetml.worksheet+xml"/>
  <Override PartName="/xl/worksheets/sheet23.xml" ContentType="application/vnd.openxmlformats-officedocument.spreadsheetml.worksheet+xml"/>
  <Override PartName="/xl/worksheets/sheet17.xml" ContentType="application/vnd.openxmlformats-officedocument.spreadsheetml.worksheet+xml"/>
  <Override PartName="/xl/drawings/drawing6.xml" ContentType="application/vnd.openxmlformats-officedocument.drawing+xml"/>
  <Override PartName="/xl/worksheets/sheet18.xml" ContentType="application/vnd.openxmlformats-officedocument.spreadsheetml.worksheet+xml"/>
  <Override PartName="/xl/worksheets/sheet24.xml" ContentType="application/vnd.openxmlformats-officedocument.spreadsheetml.worksheet+xml"/>
  <Override PartName="/xl/worksheets/sheet19.xml" ContentType="application/vnd.openxmlformats-officedocument.spreadsheetml.worksheet+xml"/>
  <Override PartName="/xl/drawings/drawing5.xml" ContentType="application/vnd.openxmlformats-officedocument.drawing+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3.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bookViews>
    <workbookView xWindow="-696" yWindow="1548" windowWidth="12900" windowHeight="4008" tabRatio="800"/>
  </bookViews>
  <sheets>
    <sheet name="RevReqSummary" sheetId="6" r:id="rId1"/>
    <sheet name="RevReqCalc" sheetId="10" r:id="rId2"/>
    <sheet name="Conversion factor-staff" sheetId="8" r:id="rId3"/>
    <sheet name="cost of capital" sheetId="9" r:id="rId4"/>
    <sheet name="Summary(1)" sheetId="128" r:id="rId5"/>
    <sheet name="Summary (2)" sheetId="5" r:id="rId6"/>
    <sheet name="Table 1" sheetId="18" state="hidden" r:id="rId7"/>
    <sheet name="Table2" sheetId="17" state="hidden" r:id="rId8"/>
    <sheet name="Table3" sheetId="16" state="hidden" r:id="rId9"/>
    <sheet name="Table4" sheetId="15" state="hidden" r:id="rId10"/>
    <sheet name="Table5" sheetId="14" state="hidden" r:id="rId11"/>
    <sheet name="Table6" sheetId="13" state="hidden" r:id="rId12"/>
    <sheet name="Adj-restating" sheetId="7" r:id="rId13"/>
    <sheet name="Adj-PF" sheetId="87" r:id="rId14"/>
    <sheet name="Total Adj " sheetId="88" r:id="rId15"/>
    <sheet name="Adj Summary" sheetId="91" r:id="rId16"/>
    <sheet name="Adj 3.1 Temp Norm" sheetId="21" r:id="rId17"/>
    <sheet name="Adj 3.2 Rev Normalizing" sheetId="23" r:id="rId18"/>
    <sheet name="Adj 3.3 Effec. Price Change" sheetId="24" r:id="rId19"/>
    <sheet name="Adj 3.4 SO2 Emmissions" sheetId="25" r:id="rId20"/>
    <sheet name="Adj 3.5 Rec Rev" sheetId="26" r:id="rId21"/>
    <sheet name="Adj 3.6 Wheeling Rev" sheetId="27" r:id="rId22"/>
    <sheet name="Adj 3.7 Ancillary Revenue" sheetId="106" r:id="rId23"/>
    <sheet name="Adj 3.8 Sch 300 Fee Change" sheetId="112" r:id="rId24"/>
    <sheet name="Adj 4.1 Misc Gen Exp" sheetId="32" r:id="rId25"/>
    <sheet name="Adj 4.2 Gen Wage Inc-Annual" sheetId="33" r:id="rId26"/>
    <sheet name="Adj 4.3 PF Gen Wage Inc" sheetId="34" r:id="rId27"/>
    <sheet name="Adj 4.4 Irrig. Load Control" sheetId="113" r:id="rId28"/>
    <sheet name="Adj 4.5 Remove Non-Recurring En" sheetId="36" r:id="rId29"/>
    <sheet name="Adj 4.6 Pension Curtailment" sheetId="37" r:id="rId30"/>
    <sheet name="Adj 4.7 DSM Rev-Exp Remove" sheetId="38" r:id="rId31"/>
    <sheet name="Adj 4.8 Insurance Exp" sheetId="95" r:id="rId32"/>
    <sheet name="Adj 4.9 Advertising" sheetId="105" r:id="rId33"/>
    <sheet name="Adj 4.10 Memberships &amp; Subscip." sheetId="104" r:id="rId34"/>
    <sheet name="Adj 4.11 AMR Savings" sheetId="35" r:id="rId35"/>
    <sheet name="Adj 4.12 Uncollectible Exp" sheetId="94" r:id="rId36"/>
    <sheet name="Adj 4.13 Legal Ecp" sheetId="111" r:id="rId37"/>
    <sheet name="Adj 4.14 Naughton Write-offs" sheetId="40" r:id="rId38"/>
    <sheet name="Adj 4.15 O&amp;M Efficiency" sheetId="114" r:id="rId39"/>
    <sheet name="Adj 5.1 Net Power Costs Restat" sheetId="49" r:id="rId40"/>
    <sheet name="Adj 5.1.1 Net Power Costs - PF" sheetId="50" r:id="rId41"/>
    <sheet name="Adj 5.2 James River Royalty Of" sheetId="84" r:id="rId42"/>
    <sheet name="Adj 5.3 BPA Res Exchange" sheetId="52" r:id="rId43"/>
    <sheet name="Adj 5.4 Colstrip #3 Removal" sheetId="85" r:id="rId44"/>
    <sheet name="Adj 6.1 Hydro Decomm." sheetId="53" r:id="rId45"/>
    <sheet name="Adj 6.2 Deprec &amp; Amort Reserve " sheetId="115" r:id="rId46"/>
    <sheet name="Adj 6.2.1 Deprec &amp; Amort Reserv" sheetId="116" r:id="rId47"/>
    <sheet name="Adj 6.3 Proposed Deprec Rates E" sheetId="117" r:id="rId48"/>
    <sheet name="Adj 6.3.1 Prop Depres Rates Res" sheetId="118" r:id="rId49"/>
    <sheet name="Adj 7.1 Interest True-up" sheetId="55" r:id="rId50"/>
    <sheet name="Adj 7.2 Prop Tax Exp" sheetId="119" r:id="rId51"/>
    <sheet name="Adj 7.3 Renewable Tax Credit" sheetId="57" r:id="rId52"/>
    <sheet name="Adj 7.4 ADIT Balance" sheetId="58" r:id="rId53"/>
    <sheet name="Adj 7.5 WA Low Income Tax Credi" sheetId="120" r:id="rId54"/>
    <sheet name="Adj 7.6 WA Flow-through Adj" sheetId="61" r:id="rId55"/>
    <sheet name="Adj 7.7 Remove Def State Tax E" sheetId="62" r:id="rId56"/>
    <sheet name="Adj 7.8 WA Pub Util Tax" sheetId="63" r:id="rId57"/>
    <sheet name="7.9 AFUDC - Equity" sheetId="60" r:id="rId58"/>
    <sheet name="Adj 8.1 Jim Bridger Mine RB" sheetId="69" r:id="rId59"/>
    <sheet name="Adj 8.2 Environ Settlement" sheetId="70" r:id="rId60"/>
    <sheet name="Adj 8.3 Cust Adv for Construct" sheetId="71" r:id="rId61"/>
    <sheet name="Adj 8.4 Major Plant Add" sheetId="121" r:id="rId62"/>
    <sheet name="Adj 8.5 Misc. Rate base" sheetId="72" r:id="rId63"/>
    <sheet name="Adj 8.6 Powerdale" sheetId="74" r:id="rId64"/>
    <sheet name="Adj 8.7 Removal of Colstrip #4" sheetId="73" r:id="rId65"/>
    <sheet name="Adj 8.8 Trojan Unrec Plant Adj" sheetId="75" r:id="rId66"/>
    <sheet name="Adj 8.9 Cust Svc Deposits" sheetId="100" r:id="rId67"/>
    <sheet name="Adj 8.10 Reg Asset Amort " sheetId="101" r:id="rId68"/>
    <sheet name="Adj 8.11 Misc Asset Sales &amp; Rem" sheetId="122" r:id="rId69"/>
    <sheet name="Adj 8.12 Adjust June 2012 AMA P" sheetId="126" r:id="rId70"/>
    <sheet name="Adj 8.12.1 Adj June 2012 AMA Pl" sheetId="125" r:id="rId71"/>
    <sheet name="Adj 8.12.2" sheetId="124" r:id="rId72"/>
    <sheet name="Adj 8.12.3" sheetId="123" r:id="rId73"/>
    <sheet name="Adj 8.13 ISWC" sheetId="127" r:id="rId74"/>
    <sheet name="Adj 9.1 Prod Factor" sheetId="109" r:id="rId75"/>
    <sheet name="WCA Allocation Factors" sheetId="83" r:id="rId76"/>
    <sheet name="appendix" sheetId="12" r:id="rId77"/>
  </sheets>
  <externalReferences>
    <externalReference r:id="rId78"/>
    <externalReference r:id="rId79"/>
    <externalReference r:id="rId80"/>
    <externalReference r:id="rId81"/>
    <externalReference r:id="rId82"/>
  </externalReferences>
  <definedNames>
    <definedName name="AcctTable">[1]Variables!$AK$42:$AK$402</definedName>
    <definedName name="AllocationMethod">[1]Variables!$AP$33</definedName>
    <definedName name="AvgFactors">[1]Factors!$B$3:$P$99</definedName>
    <definedName name="Debt">[1]Variables!$AQ$25</definedName>
    <definedName name="DebtCost">[1]Variables!$AT$25</definedName>
    <definedName name="FactorType">[1]Variables!$AK$2:$AL$12</definedName>
    <definedName name="Jurisdiction">[1]Variables!$AK$15</definedName>
    <definedName name="JurisNumber">[1]Variables!$AL$15</definedName>
    <definedName name="Keep" localSheetId="4"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4"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_xlnm.Print_Area" localSheetId="57">'7.9 AFUDC - Equity'!$B$1:$I$19</definedName>
    <definedName name="_xlnm.Print_Area" localSheetId="16">'Adj 3.1 Temp Norm'!$A$1:$H$23</definedName>
    <definedName name="_xlnm.Print_Area" localSheetId="17">'Adj 3.2 Rev Normalizing'!$A$1:$H$34</definedName>
    <definedName name="_xlnm.Print_Area" localSheetId="18">'Adj 3.3 Effec. Price Change'!$B$1:$I$25</definedName>
    <definedName name="_xlnm.Print_Area" localSheetId="19">'Adj 3.4 SO2 Emmissions'!$B$1:$I$35</definedName>
    <definedName name="_xlnm.Print_Area" localSheetId="20">'Adj 3.5 Rec Rev'!$B$1:$I$26</definedName>
    <definedName name="_xlnm.Print_Area" localSheetId="21">'Adj 3.6 Wheeling Rev'!$A$1:$G$30</definedName>
    <definedName name="_xlnm.Print_Area" localSheetId="22">'Adj 3.7 Ancillary Revenue'!$B$1:$I$21</definedName>
    <definedName name="_xlnm.Print_Area" localSheetId="23">'Adj 3.8 Sch 300 Fee Change'!$B$1:$I$26</definedName>
    <definedName name="_xlnm.Print_Area" localSheetId="24">'Adj 4.1 Misc Gen Exp'!$A$1:$J$46</definedName>
    <definedName name="_xlnm.Print_Area" localSheetId="33">'Adj 4.10 Memberships &amp; Subscip.'!$B$1:$I$46</definedName>
    <definedName name="_xlnm.Print_Area" localSheetId="34">'Adj 4.11 AMR Savings'!$A$1:$H$24</definedName>
    <definedName name="_xlnm.Print_Area" localSheetId="35">'Adj 4.12 Uncollectible Exp'!$B$1:$I$33</definedName>
    <definedName name="_xlnm.Print_Area" localSheetId="36">'Adj 4.13 Legal Ecp'!$B$1:$I$80</definedName>
    <definedName name="_xlnm.Print_Area" localSheetId="37">'Adj 4.14 Naughton Write-offs'!$B$1:$I$18</definedName>
    <definedName name="_xlnm.Print_Area" localSheetId="38">'Adj 4.15 O&amp;M Efficiency'!$A$1:$H$60</definedName>
    <definedName name="_xlnm.Print_Area" localSheetId="25">'Adj 4.2 Gen Wage Inc-Annual'!$A$1:$H$60</definedName>
    <definedName name="_xlnm.Print_Area" localSheetId="26">'Adj 4.3 PF Gen Wage Inc'!$A$1:$J$61</definedName>
    <definedName name="_xlnm.Print_Area" localSheetId="27">'Adj 4.4 Irrig. Load Control'!$A$1:$H$25</definedName>
    <definedName name="_xlnm.Print_Area" localSheetId="28">'Adj 4.5 Remove Non-Recurring En'!$B$1:$H$30</definedName>
    <definedName name="_xlnm.Print_Area" localSheetId="29">'Adj 4.6 Pension Curtailment'!$B$1:$I$22</definedName>
    <definedName name="_xlnm.Print_Area" localSheetId="30">'Adj 4.7 DSM Rev-Exp Remove'!$B$1:$J$36</definedName>
    <definedName name="_xlnm.Print_Area" localSheetId="31">'Adj 4.8 Insurance Exp'!$B$1:$I$41</definedName>
    <definedName name="_xlnm.Print_Area" localSheetId="32">'Adj 4.9 Advertising'!$B$1:$I$41</definedName>
    <definedName name="_xlnm.Print_Area" localSheetId="39">'Adj 5.1 Net Power Costs Restat'!$A$1:$I$44</definedName>
    <definedName name="_xlnm.Print_Area" localSheetId="40">'Adj 5.1.1 Net Power Costs - PF'!$B$1:$I$43</definedName>
    <definedName name="_xlnm.Print_Area" localSheetId="41">'Adj 5.2 James River Royalty Of'!$B$1:$I$33</definedName>
    <definedName name="_xlnm.Print_Area" localSheetId="42">'Adj 5.3 BPA Res Exchange'!$B$1:$I$25</definedName>
    <definedName name="_xlnm.Print_Area" localSheetId="43">'Adj 5.4 Colstrip #3 Removal'!$B$1:$H$35</definedName>
    <definedName name="_xlnm.Print_Area" localSheetId="44">'Adj 6.1 Hydro Decomm.'!$A$1:$I$38</definedName>
    <definedName name="_xlnm.Print_Area" localSheetId="45">'Adj 6.2 Deprec &amp; Amort Reserve '!$A$1:$H$99</definedName>
    <definedName name="_xlnm.Print_Area" localSheetId="46">'Adj 6.2.1 Deprec &amp; Amort Reserv'!$B$1:$I$70</definedName>
    <definedName name="_xlnm.Print_Area" localSheetId="47">'Adj 6.3 Proposed Deprec Rates E'!$A$1:$H$51</definedName>
    <definedName name="_xlnm.Print_Area" localSheetId="48">'Adj 6.3.1 Prop Depres Rates Res'!$A$1:$H$49</definedName>
    <definedName name="_xlnm.Print_Area" localSheetId="49">'Adj 7.1 Interest True-up'!$A$1:$H$39</definedName>
    <definedName name="_xlnm.Print_Area" localSheetId="50">'Adj 7.2 Prop Tax Exp'!$B$1:$I$19</definedName>
    <definedName name="_xlnm.Print_Area" localSheetId="51">'Adj 7.3 Renewable Tax Credit'!$A$1:$J$30</definedName>
    <definedName name="_xlnm.Print_Area" localSheetId="52">'Adj 7.4 ADIT Balance'!$A$1:$J$30</definedName>
    <definedName name="_xlnm.Print_Area" localSheetId="53">'Adj 7.5 WA Low Income Tax Credi'!$B$1:$I$22</definedName>
    <definedName name="_xlnm.Print_Area" localSheetId="54">'Adj 7.6 WA Flow-through Adj'!$B$1:$I$105</definedName>
    <definedName name="_xlnm.Print_Area" localSheetId="55">'Adj 7.7 Remove Def State Tax E'!$B$1:$I$23</definedName>
    <definedName name="_xlnm.Print_Area" localSheetId="56">'Adj 7.8 WA Pub Util Tax'!$B$1:$I$32</definedName>
    <definedName name="_xlnm.Print_Area" localSheetId="58">'Adj 8.1 Jim Bridger Mine RB'!$B$1:$I$39</definedName>
    <definedName name="_xlnm.Print_Area" localSheetId="67">'Adj 8.10 Reg Asset Amort '!$A$1:$H$29</definedName>
    <definedName name="_xlnm.Print_Area" localSheetId="68">'Adj 8.11 Misc Asset Sales &amp; Rem'!$A$1:$I$40</definedName>
    <definedName name="_xlnm.Print_Area" localSheetId="69">'Adj 8.12 Adjust June 2012 AMA P'!$B$1:$I$108</definedName>
    <definedName name="_xlnm.Print_Area" localSheetId="70">'Adj 8.12.1 Adj June 2012 AMA Pl'!$B$1:$I$110</definedName>
    <definedName name="_xlnm.Print_Area" localSheetId="71">'Adj 8.12.2'!$B$1:$I$114</definedName>
    <definedName name="_xlnm.Print_Area" localSheetId="72">'Adj 8.12.3'!$B$1:$I$52</definedName>
    <definedName name="_xlnm.Print_Area" localSheetId="73">'Adj 8.13 ISWC'!$B$1:$I$19</definedName>
    <definedName name="_xlnm.Print_Area" localSheetId="59">'Adj 8.2 Environ Settlement'!$B$1:$I$41</definedName>
    <definedName name="_xlnm.Print_Area" localSheetId="60">'Adj 8.3 Cust Adv for Construct'!$A$1:$I$29</definedName>
    <definedName name="_xlnm.Print_Area" localSheetId="61">'Adj 8.4 Major Plant Add'!$B$1:$I$46</definedName>
    <definedName name="_xlnm.Print_Area" localSheetId="62">'Adj 8.5 Misc. Rate base'!$B$1:$I$106</definedName>
    <definedName name="_xlnm.Print_Area" localSheetId="63">'Adj 8.6 Powerdale'!$B$1:$I$46</definedName>
    <definedName name="_xlnm.Print_Area" localSheetId="64">'Adj 8.7 Removal of Colstrip #4'!$A$1:$I$29</definedName>
    <definedName name="_xlnm.Print_Area" localSheetId="65">'Adj 8.8 Trojan Unrec Plant Adj'!$A$1:$J$30</definedName>
    <definedName name="_xlnm.Print_Area" localSheetId="66">'Adj 8.9 Cust Svc Deposits'!$B$1:$I$23</definedName>
    <definedName name="_xlnm.Print_Area" localSheetId="74">'Adj 9.1 Prod Factor'!$B$1:$I$58</definedName>
    <definedName name="_xlnm.Print_Area" localSheetId="15">'Adj Summary'!$C$7:$BL$82</definedName>
    <definedName name="_xlnm.Print_Area" localSheetId="13">'Adj-PF'!$A$1:$BL$83</definedName>
    <definedName name="_xlnm.Print_Area" localSheetId="12">'Adj-restating'!$A$1:$BL$81</definedName>
    <definedName name="_xlnm.Print_Area" localSheetId="2">'Conversion factor-staff'!$A$1:$D$20</definedName>
    <definedName name="_xlnm.Print_Area" localSheetId="3">'cost of capital'!$A$1:$E$23</definedName>
    <definedName name="_xlnm.Print_Area" localSheetId="1">RevReqCalc!$A$1:$D$22</definedName>
    <definedName name="_xlnm.Print_Area" localSheetId="0">RevReqSummary!$A$1:$I$81</definedName>
    <definedName name="_xlnm.Print_Area" localSheetId="5">'Summary (2)'!$A$1:$J$82</definedName>
    <definedName name="_xlnm.Print_Area" localSheetId="4">'Summary(1)'!$A$1:$L$95</definedName>
    <definedName name="_xlnm.Print_Area" localSheetId="6">'Table 1'!$A$1:$D$57</definedName>
    <definedName name="_xlnm.Print_Area" localSheetId="7">Table2!$A$1:$D$66</definedName>
    <definedName name="_xlnm.Print_Area" localSheetId="8">Table3!$A$1:$F$17</definedName>
    <definedName name="_xlnm.Print_Area" localSheetId="9">Table4!$A$1:$E$18</definedName>
    <definedName name="_xlnm.Print_Area" localSheetId="10">Table5!$A$1:$D$24</definedName>
    <definedName name="_xlnm.Print_Area" localSheetId="11">Table6!$A$1:$D$22</definedName>
    <definedName name="_xlnm.Print_Area" localSheetId="75">'WCA Allocation Factors'!$A$1:$L$40</definedName>
    <definedName name="_xlnm.Print_Titles" localSheetId="15">'Adj Summary'!$B:$C,'Adj Summary'!$1:$7</definedName>
    <definedName name="_xlnm.Print_Titles" localSheetId="13">'Adj-PF'!$A:$C,'Adj-PF'!$1:$7</definedName>
    <definedName name="_xlnm.Print_Titles" localSheetId="12">'Adj-restating'!$A:$C,'Adj-restating'!$1:$7</definedName>
    <definedName name="_xlnm.Print_Titles" localSheetId="0">RevReqSummary!$A:$B,RevReqSummary!$1:$6</definedName>
    <definedName name="_xlnm.Print_Titles" localSheetId="5">'Summary (2)'!$A:$C,'Summary (2)'!$1:$6</definedName>
    <definedName name="_xlnm.Print_Titles" localSheetId="4">'Summary(1)'!$A:$C,'Summary(1)'!$1:$6</definedName>
    <definedName name="_xlnm.Print_Titles" localSheetId="6">'Table 1'!$A:$C,'Table 1'!$1:$5</definedName>
    <definedName name="_xlnm.Print_Titles" localSheetId="7">Table2!$A:$C,Table2!$1:$6</definedName>
    <definedName name="_xlnm.Print_Titles" localSheetId="14">'Total Adj '!$1:$7</definedName>
    <definedName name="_xlnm.Print_Titles" localSheetId="75">'WCA Allocation Factors'!$A:$B,'WCA Allocation Factors'!$1:$5</definedName>
    <definedName name="shit" localSheetId="4"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tus">[1]Variables!$AL$29</definedName>
    <definedName name="ValidAccount">[2]Variables!$AK$43:$AK$367</definedName>
    <definedName name="ValidAccount1">[1]Variables!$AK$43:$AK$375</definedName>
    <definedName name="wrn.All._.Pages." localSheetId="4" hidden="1">{#N/A,#N/A,FALSE,"Cover";#N/A,#N/A,FALSE,"Lead Sheet";#N/A,#N/A,FALSE,"T-Accounts";#N/A,#N/A,FALSE,"Jars Summary";#N/A,#N/A,FALSE,"Utah Monthly Amort";#N/A,#N/A,FALSE,"Pivot";#N/A,#N/A,FALSE,"June 2002 Writedowns";#N/A,#N/A,FALSE,"March 2003 Writedowns"}</definedName>
    <definedName name="wrn.All._.Pages." hidden="1">{#N/A,#N/A,FALSE,"Cover";#N/A,#N/A,FALSE,"Lead Sheet";#N/A,#N/A,FALSE,"T-Accounts";#N/A,#N/A,FALSE,"Jars Summary";#N/A,#N/A,FALSE,"Utah Monthly Amort";#N/A,#N/A,FALSE,"Pivot";#N/A,#N/A,FALSE,"June 2002 Writedowns";#N/A,#N/A,FALSE,"March 2003 Writedowns"}</definedName>
    <definedName name="wrn.Factors._.Tab._.10." localSheetId="4"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SALES._.VAR._.95._.BUDGET." localSheetId="4"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YearEnd." localSheetId="4"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xcvs">[3]Variables!$AP$33</definedName>
    <definedName name="YEFactors">[1]Factors!$S$3:$AG$99</definedName>
  </definedNames>
  <calcPr calcId="145621" iterate="1"/>
</workbook>
</file>

<file path=xl/calcChain.xml><?xml version="1.0" encoding="utf-8"?>
<calcChain xmlns="http://schemas.openxmlformats.org/spreadsheetml/2006/main">
  <c r="I102" i="126" l="1"/>
  <c r="I103" i="125" l="1"/>
  <c r="A89" i="128" l="1"/>
  <c r="A90" i="128" s="1"/>
  <c r="A92" i="128" l="1"/>
  <c r="A93" i="128" s="1"/>
  <c r="A91" i="128"/>
  <c r="AI32" i="87"/>
  <c r="AJ32" i="87"/>
  <c r="AI76" i="87"/>
  <c r="AJ76" i="87"/>
  <c r="AI25" i="87"/>
  <c r="AJ25" i="87"/>
  <c r="AI12" i="87"/>
  <c r="AI71" i="87" s="1"/>
  <c r="AI78" i="87" s="1"/>
  <c r="AJ12" i="87"/>
  <c r="AJ71" i="87" s="1"/>
  <c r="AJ78" i="87" s="1"/>
  <c r="AI62" i="87"/>
  <c r="AJ62" i="87"/>
  <c r="AJ51" i="87"/>
  <c r="AI51" i="87"/>
  <c r="H35" i="128"/>
  <c r="H34" i="128"/>
  <c r="A94" i="128" l="1"/>
  <c r="A95" i="128"/>
  <c r="AI79" i="87"/>
  <c r="AJ79" i="87"/>
  <c r="AJ31" i="87" s="1"/>
  <c r="AI64" i="87"/>
  <c r="AJ64" i="87"/>
  <c r="AJ80" i="87" l="1"/>
  <c r="AJ81" i="87" s="1"/>
  <c r="AJ83" i="87" s="1"/>
  <c r="AJ30" i="87" s="1"/>
  <c r="AJ35" i="87" s="1"/>
  <c r="AJ37" i="87" s="1"/>
  <c r="AI80" i="87"/>
  <c r="AI81" i="87" s="1"/>
  <c r="AI31" i="87"/>
  <c r="H9" i="128"/>
  <c r="G9" i="128"/>
  <c r="A10" i="128"/>
  <c r="A11" i="128" s="1"/>
  <c r="A12" i="128" s="1"/>
  <c r="A13" i="128" s="1"/>
  <c r="A14" i="128" s="1"/>
  <c r="A15" i="128" s="1"/>
  <c r="A16" i="128" s="1"/>
  <c r="A17" i="128" s="1"/>
  <c r="A18" i="128" s="1"/>
  <c r="A19" i="128" s="1"/>
  <c r="A20" i="128" s="1"/>
  <c r="A21" i="128" s="1"/>
  <c r="A22" i="128" s="1"/>
  <c r="A23" i="128" s="1"/>
  <c r="A24" i="128" s="1"/>
  <c r="A25" i="128" s="1"/>
  <c r="A26" i="128" s="1"/>
  <c r="A27" i="128" s="1"/>
  <c r="A28" i="128" s="1"/>
  <c r="A29" i="128" s="1"/>
  <c r="A30" i="128" s="1"/>
  <c r="A31" i="128" s="1"/>
  <c r="A32" i="128" s="1"/>
  <c r="A33" i="128" s="1"/>
  <c r="A34" i="128" s="1"/>
  <c r="A35" i="128" s="1"/>
  <c r="A36" i="128" s="1"/>
  <c r="A37" i="128" s="1"/>
  <c r="A38" i="128" s="1"/>
  <c r="A39" i="128" s="1"/>
  <c r="A40" i="128" s="1"/>
  <c r="A41" i="128" s="1"/>
  <c r="A42" i="128" s="1"/>
  <c r="A43" i="128" s="1"/>
  <c r="A44" i="128" s="1"/>
  <c r="A45" i="128" s="1"/>
  <c r="A46" i="128" s="1"/>
  <c r="A47" i="128" s="1"/>
  <c r="A48" i="128" s="1"/>
  <c r="A49" i="128" s="1"/>
  <c r="A50" i="128" s="1"/>
  <c r="A51" i="128" s="1"/>
  <c r="A52" i="128" s="1"/>
  <c r="A53" i="128" s="1"/>
  <c r="A54" i="128" s="1"/>
  <c r="A55" i="128" s="1"/>
  <c r="A56" i="128" s="1"/>
  <c r="A57" i="128" s="1"/>
  <c r="A58" i="128" s="1"/>
  <c r="A59" i="128" s="1"/>
  <c r="A60" i="128" s="1"/>
  <c r="A61" i="128" s="1"/>
  <c r="A62" i="128" s="1"/>
  <c r="A63" i="128" s="1"/>
  <c r="A64" i="128" s="1"/>
  <c r="A65" i="128" s="1"/>
  <c r="A66" i="128" s="1"/>
  <c r="A67" i="128" s="1"/>
  <c r="A68" i="128" s="1"/>
  <c r="A69" i="128" s="1"/>
  <c r="A70" i="128" s="1"/>
  <c r="A71" i="128" s="1"/>
  <c r="A72" i="128" s="1"/>
  <c r="A73" i="128" s="1"/>
  <c r="A74" i="128" s="1"/>
  <c r="A75" i="128" s="1"/>
  <c r="A76" i="128" s="1"/>
  <c r="A77" i="128" s="1"/>
  <c r="A78" i="128" s="1"/>
  <c r="A79" i="128" s="1"/>
  <c r="A80" i="128" s="1"/>
  <c r="A81" i="128" s="1"/>
  <c r="A82" i="128" s="1"/>
  <c r="A83" i="128" s="1"/>
  <c r="A84" i="128" s="1"/>
  <c r="A86" i="128" s="1"/>
  <c r="A87" i="128" s="1"/>
  <c r="A88" i="128" s="1"/>
  <c r="A96" i="128" s="1"/>
  <c r="A97" i="128" s="1"/>
  <c r="A98" i="128" s="1"/>
  <c r="A99" i="128" s="1"/>
  <c r="A100" i="128" s="1"/>
  <c r="A101" i="128" s="1"/>
  <c r="A102" i="128" s="1"/>
  <c r="A103" i="128" s="1"/>
  <c r="D80" i="128"/>
  <c r="E80" i="128"/>
  <c r="D82" i="128"/>
  <c r="E82" i="128"/>
  <c r="L86" i="128"/>
  <c r="F91" i="128"/>
  <c r="F95" i="128" s="1"/>
  <c r="L91" i="128"/>
  <c r="F92" i="128"/>
  <c r="L92" i="128"/>
  <c r="F93" i="128"/>
  <c r="L93" i="128"/>
  <c r="F94" i="128"/>
  <c r="L94" i="128"/>
  <c r="D95" i="128"/>
  <c r="H95" i="128"/>
  <c r="L95" i="128"/>
  <c r="K50" i="128" s="1"/>
  <c r="E97" i="128"/>
  <c r="E102" i="128"/>
  <c r="AI83" i="87" l="1"/>
  <c r="AI30" i="87" s="1"/>
  <c r="AI35" i="87" s="1"/>
  <c r="AI37" i="87" s="1"/>
  <c r="M74" i="128"/>
  <c r="F9" i="128"/>
  <c r="F12" i="128"/>
  <c r="F13" i="128"/>
  <c r="F14" i="128"/>
  <c r="F15" i="128"/>
  <c r="F16" i="128"/>
  <c r="F17" i="128"/>
  <c r="F18" i="128"/>
  <c r="M18" i="128"/>
  <c r="N18" i="128" s="1"/>
  <c r="F22" i="128"/>
  <c r="F23" i="128"/>
  <c r="F24" i="128"/>
  <c r="F25" i="128"/>
  <c r="I9" i="128"/>
  <c r="F19" i="128"/>
  <c r="M19" i="128"/>
  <c r="N19" i="128" s="1"/>
  <c r="F26" i="128"/>
  <c r="F27" i="128"/>
  <c r="F28" i="128"/>
  <c r="F29" i="128"/>
  <c r="F30" i="128"/>
  <c r="F31" i="128"/>
  <c r="M35" i="128"/>
  <c r="N35" i="128" s="1"/>
  <c r="M36" i="128"/>
  <c r="N36" i="128" s="1"/>
  <c r="M42" i="128"/>
  <c r="N42" i="128" s="1"/>
  <c r="M43" i="128"/>
  <c r="N43" i="128" s="1"/>
  <c r="F32" i="128"/>
  <c r="F33" i="128"/>
  <c r="F34" i="128"/>
  <c r="F35" i="128"/>
  <c r="F36" i="128"/>
  <c r="F39" i="128"/>
  <c r="F40" i="128"/>
  <c r="F41" i="128"/>
  <c r="F42" i="128"/>
  <c r="F43" i="128"/>
  <c r="F46" i="128"/>
  <c r="F47" i="128"/>
  <c r="M48" i="128"/>
  <c r="N48" i="128" s="1"/>
  <c r="F79" i="128"/>
  <c r="K78" i="128"/>
  <c r="M77" i="128"/>
  <c r="N77" i="128" s="1"/>
  <c r="K76" i="128"/>
  <c r="I76" i="128"/>
  <c r="L76" i="128" s="1"/>
  <c r="F76" i="128"/>
  <c r="N74" i="128" s="1"/>
  <c r="F75" i="128"/>
  <c r="F74" i="128"/>
  <c r="F73" i="128"/>
  <c r="F72" i="128"/>
  <c r="F71" i="128"/>
  <c r="F70" i="128"/>
  <c r="F69" i="128"/>
  <c r="F68" i="128"/>
  <c r="F67" i="128"/>
  <c r="F66" i="128"/>
  <c r="F65" i="128"/>
  <c r="F64" i="128"/>
  <c r="K63" i="128"/>
  <c r="J62" i="128"/>
  <c r="F61" i="128"/>
  <c r="F60" i="128"/>
  <c r="F59" i="128"/>
  <c r="F58" i="128"/>
  <c r="F57" i="128"/>
  <c r="F55" i="128"/>
  <c r="F53" i="128"/>
  <c r="F52" i="128"/>
  <c r="K51" i="128"/>
  <c r="M49" i="128"/>
  <c r="N49" i="128" s="1"/>
  <c r="F49" i="128"/>
  <c r="F48" i="128"/>
  <c r="M45" i="128"/>
  <c r="J20" i="128"/>
  <c r="K21" i="128"/>
  <c r="K9" i="128"/>
  <c r="K20" i="128"/>
  <c r="J21" i="128"/>
  <c r="K37" i="128"/>
  <c r="J38" i="128"/>
  <c r="K44" i="128"/>
  <c r="J45" i="128"/>
  <c r="J47" i="128"/>
  <c r="J37" i="128"/>
  <c r="K38" i="128"/>
  <c r="J44" i="128"/>
  <c r="K45" i="128"/>
  <c r="J50" i="128"/>
  <c r="E98" i="128"/>
  <c r="E99" i="128" s="1"/>
  <c r="J78" i="128"/>
  <c r="F77" i="128"/>
  <c r="J76" i="128"/>
  <c r="J63" i="128"/>
  <c r="K62" i="128"/>
  <c r="M61" i="128"/>
  <c r="N61" i="128" s="1"/>
  <c r="M60" i="128"/>
  <c r="N60" i="128" s="1"/>
  <c r="F56" i="128"/>
  <c r="F54" i="128"/>
  <c r="J51" i="128"/>
  <c r="K47" i="128"/>
  <c r="I47" i="128"/>
  <c r="L47" i="128" s="1"/>
  <c r="M7" i="128"/>
  <c r="J9" i="128"/>
  <c r="I29" i="55"/>
  <c r="C20" i="8"/>
  <c r="C10" i="8"/>
  <c r="C8" i="8"/>
  <c r="N7" i="128" l="1"/>
  <c r="N45" i="128"/>
  <c r="L9" i="128"/>
  <c r="F80" i="128"/>
  <c r="F82" i="128" s="1"/>
  <c r="G49" i="33"/>
  <c r="G47" i="33"/>
  <c r="G46" i="33"/>
  <c r="G44" i="33"/>
  <c r="G41" i="33"/>
  <c r="H51" i="33"/>
  <c r="G39" i="33"/>
  <c r="E13" i="26"/>
  <c r="F87" i="128" l="1"/>
  <c r="R81" i="128"/>
  <c r="AY42" i="87"/>
  <c r="AY47" i="87"/>
  <c r="G10" i="50" l="1"/>
  <c r="G25" i="49"/>
  <c r="E21" i="94"/>
  <c r="E11" i="53" l="1"/>
  <c r="G10" i="53"/>
  <c r="E22" i="9" l="1"/>
  <c r="E21" i="9"/>
  <c r="E20" i="9"/>
  <c r="E23" i="9" s="1"/>
  <c r="E19" i="9"/>
  <c r="E9" i="9"/>
  <c r="C22" i="9" l="1"/>
  <c r="I10" i="127" l="1"/>
  <c r="D14" i="8" l="1"/>
  <c r="D16" i="8"/>
  <c r="F61" i="6" l="1"/>
  <c r="D61" i="6"/>
  <c r="E61" i="6" s="1"/>
  <c r="G61" i="6" s="1"/>
  <c r="S21" i="91" l="1"/>
  <c r="F21" i="94" l="1"/>
  <c r="I21" i="94" s="1"/>
  <c r="W75" i="87" s="1"/>
  <c r="I15" i="94"/>
  <c r="I12" i="94"/>
  <c r="I9" i="94"/>
  <c r="W21" i="7" s="1"/>
  <c r="I18" i="94" l="1"/>
  <c r="W21" i="87" s="1"/>
  <c r="H35" i="114" l="1"/>
  <c r="H33" i="114"/>
  <c r="H31" i="114"/>
  <c r="H19" i="114"/>
  <c r="D32" i="8" l="1"/>
  <c r="D26" i="8"/>
  <c r="D8" i="8"/>
  <c r="D25" i="8" s="1"/>
  <c r="D12" i="8" l="1"/>
  <c r="D18" i="8" l="1"/>
  <c r="D20" i="8" l="1"/>
  <c r="D22" i="8" s="1"/>
  <c r="E50" i="114" l="1"/>
  <c r="J38" i="5" l="1"/>
  <c r="J37" i="5"/>
  <c r="BK24" i="91" l="1"/>
  <c r="BJ24" i="91"/>
  <c r="BI24" i="91"/>
  <c r="BH24" i="91"/>
  <c r="BF24" i="91"/>
  <c r="BE24" i="91"/>
  <c r="BD24" i="91"/>
  <c r="BC24" i="91"/>
  <c r="BB24" i="91"/>
  <c r="BL24" i="91"/>
  <c r="E94" i="115"/>
  <c r="F65" i="116"/>
  <c r="H26" i="55" l="1"/>
  <c r="I26" i="55" s="1"/>
  <c r="D11" i="10" l="1"/>
  <c r="E98" i="5"/>
  <c r="H96" i="5"/>
  <c r="J95" i="5"/>
  <c r="J94" i="5"/>
  <c r="J93" i="5"/>
  <c r="J92" i="5"/>
  <c r="D80" i="5" l="1"/>
  <c r="D82" i="5" s="1"/>
  <c r="E80" i="5"/>
  <c r="E82" i="5" s="1"/>
  <c r="D96" i="5"/>
  <c r="F95" i="5"/>
  <c r="F94" i="5"/>
  <c r="F93" i="5"/>
  <c r="F92" i="5"/>
  <c r="J96" i="5" l="1"/>
  <c r="F96" i="5"/>
  <c r="K61" i="5" l="1"/>
  <c r="L61" i="5" s="1"/>
  <c r="K49" i="5"/>
  <c r="L49" i="5" s="1"/>
  <c r="K43" i="5"/>
  <c r="L43" i="5" s="1"/>
  <c r="K36" i="5"/>
  <c r="L36" i="5" s="1"/>
  <c r="K19" i="5"/>
  <c r="L19" i="5" s="1"/>
  <c r="K77" i="5"/>
  <c r="L77" i="5" s="1"/>
  <c r="K60" i="5"/>
  <c r="L60" i="5" s="1"/>
  <c r="K48" i="5"/>
  <c r="L48" i="5" s="1"/>
  <c r="K42" i="5"/>
  <c r="L42" i="5" s="1"/>
  <c r="K35" i="5"/>
  <c r="L35" i="5" s="1"/>
  <c r="K18" i="5"/>
  <c r="L18" i="5" s="1"/>
  <c r="F77" i="5"/>
  <c r="F75" i="5"/>
  <c r="F73" i="5"/>
  <c r="F71" i="5"/>
  <c r="F69" i="5"/>
  <c r="F67" i="5"/>
  <c r="F65" i="5"/>
  <c r="F61" i="5"/>
  <c r="F59" i="5"/>
  <c r="F57" i="5"/>
  <c r="F55" i="5"/>
  <c r="F53" i="5"/>
  <c r="F49" i="5"/>
  <c r="F47" i="5"/>
  <c r="F43" i="5"/>
  <c r="F41" i="5"/>
  <c r="F39" i="5"/>
  <c r="F35" i="5"/>
  <c r="F33" i="5"/>
  <c r="F31" i="5"/>
  <c r="F29" i="5"/>
  <c r="F27" i="5"/>
  <c r="F25" i="5"/>
  <c r="F23" i="5"/>
  <c r="F19" i="5"/>
  <c r="F17" i="5"/>
  <c r="F15" i="5"/>
  <c r="F13" i="5"/>
  <c r="F9" i="5"/>
  <c r="F79" i="5"/>
  <c r="F76" i="5"/>
  <c r="F74" i="5"/>
  <c r="F72" i="5"/>
  <c r="F70" i="5"/>
  <c r="F68" i="5"/>
  <c r="F66" i="5"/>
  <c r="F64" i="5"/>
  <c r="F60" i="5"/>
  <c r="F58" i="5"/>
  <c r="F56" i="5"/>
  <c r="F54" i="5"/>
  <c r="F52" i="5"/>
  <c r="F48" i="5"/>
  <c r="F46" i="5"/>
  <c r="F42" i="5"/>
  <c r="F40" i="5"/>
  <c r="F36" i="5"/>
  <c r="F34" i="5"/>
  <c r="F32" i="5"/>
  <c r="F30" i="5"/>
  <c r="F28" i="5"/>
  <c r="F26" i="5"/>
  <c r="F24" i="5"/>
  <c r="F22" i="5"/>
  <c r="F18" i="5"/>
  <c r="F16" i="5"/>
  <c r="F14" i="5"/>
  <c r="F12" i="5"/>
  <c r="E99" i="5"/>
  <c r="E100" i="5" l="1"/>
  <c r="F80" i="5"/>
  <c r="F82" i="5" s="1"/>
  <c r="J8" i="6" s="1"/>
  <c r="H35" i="5" l="1"/>
  <c r="H34" i="5"/>
  <c r="H61" i="5" l="1"/>
  <c r="H60" i="5"/>
  <c r="H19" i="111" l="1"/>
  <c r="I19" i="111" s="1"/>
  <c r="H20" i="111"/>
  <c r="I20" i="111" s="1"/>
  <c r="H21" i="111"/>
  <c r="I21" i="111" s="1"/>
  <c r="H22" i="111"/>
  <c r="I22" i="111" s="1"/>
  <c r="H23" i="111"/>
  <c r="I23" i="111" s="1"/>
  <c r="H24" i="111"/>
  <c r="I24" i="111" s="1"/>
  <c r="H25" i="111"/>
  <c r="I25" i="111" s="1"/>
  <c r="H26" i="111"/>
  <c r="I26" i="111" s="1"/>
  <c r="H27" i="111"/>
  <c r="I27" i="111" s="1"/>
  <c r="H28" i="111"/>
  <c r="I28" i="111" s="1"/>
  <c r="H29" i="111"/>
  <c r="I29" i="111" s="1"/>
  <c r="H30" i="111"/>
  <c r="I30" i="111" s="1"/>
  <c r="H31" i="111"/>
  <c r="I31" i="111" s="1"/>
  <c r="H32" i="111"/>
  <c r="I32" i="111" s="1"/>
  <c r="H33" i="111"/>
  <c r="I33" i="111" s="1"/>
  <c r="H34" i="111"/>
  <c r="I34" i="111" s="1"/>
  <c r="H35" i="111"/>
  <c r="I35" i="111" s="1"/>
  <c r="H36" i="111"/>
  <c r="I36" i="111" s="1"/>
  <c r="H37" i="111"/>
  <c r="I37" i="111" s="1"/>
  <c r="H38" i="111"/>
  <c r="I38" i="111" s="1"/>
  <c r="H39" i="111"/>
  <c r="I39" i="111" s="1"/>
  <c r="H40" i="111"/>
  <c r="I40" i="111" s="1"/>
  <c r="H41" i="111"/>
  <c r="I41" i="111" s="1"/>
  <c r="H42" i="111"/>
  <c r="I42" i="111" s="1"/>
  <c r="H43" i="111"/>
  <c r="I43" i="111" s="1"/>
  <c r="H44" i="111"/>
  <c r="H45" i="111"/>
  <c r="I45" i="111" s="1"/>
  <c r="H46" i="111"/>
  <c r="I46" i="111" s="1"/>
  <c r="H47" i="111"/>
  <c r="I47" i="111" s="1"/>
  <c r="H48" i="111"/>
  <c r="I48" i="111" s="1"/>
  <c r="H49" i="111"/>
  <c r="I49" i="111" s="1"/>
  <c r="H50" i="111"/>
  <c r="I50" i="111" s="1"/>
  <c r="H51" i="111"/>
  <c r="I51" i="111" s="1"/>
  <c r="H52" i="111"/>
  <c r="I52" i="111" s="1"/>
  <c r="H53" i="111"/>
  <c r="I53" i="111" s="1"/>
  <c r="H54" i="111"/>
  <c r="I54" i="111" s="1"/>
  <c r="H55" i="111"/>
  <c r="I55" i="111" s="1"/>
  <c r="H56" i="111"/>
  <c r="I56" i="111" s="1"/>
  <c r="H57" i="111"/>
  <c r="I57" i="111" s="1"/>
  <c r="H58" i="111"/>
  <c r="I58" i="111" s="1"/>
  <c r="H59" i="111"/>
  <c r="I59" i="111" s="1"/>
  <c r="H60" i="111"/>
  <c r="I60" i="111" s="1"/>
  <c r="H61" i="111"/>
  <c r="I61" i="111" s="1"/>
  <c r="H62" i="111"/>
  <c r="I62" i="111" s="1"/>
  <c r="H63" i="111"/>
  <c r="I63" i="111" s="1"/>
  <c r="H64" i="111"/>
  <c r="I64" i="111" s="1"/>
  <c r="H65" i="111"/>
  <c r="I65" i="111" s="1"/>
  <c r="H66" i="111"/>
  <c r="I66" i="111" s="1"/>
  <c r="H67" i="111"/>
  <c r="I67" i="111" s="1"/>
  <c r="H68" i="111"/>
  <c r="I68" i="111" s="1"/>
  <c r="H69" i="111"/>
  <c r="I69" i="111" s="1"/>
  <c r="H70" i="111"/>
  <c r="I70" i="111" s="1"/>
  <c r="H71" i="111"/>
  <c r="I71" i="111" s="1"/>
  <c r="H28" i="5" l="1"/>
  <c r="H29" i="5"/>
  <c r="H30" i="5"/>
  <c r="L34" i="23" l="1"/>
  <c r="D41" i="91" l="1"/>
  <c r="D42" i="91"/>
  <c r="D43" i="91"/>
  <c r="D44" i="91"/>
  <c r="D45" i="91"/>
  <c r="D46" i="91"/>
  <c r="D47" i="91"/>
  <c r="D48" i="91"/>
  <c r="D49" i="91"/>
  <c r="D50" i="91"/>
  <c r="D32" i="91"/>
  <c r="D33" i="91"/>
  <c r="BA40" i="91" l="1"/>
  <c r="BA27" i="91"/>
  <c r="D81" i="91"/>
  <c r="E81" i="91"/>
  <c r="F81" i="91"/>
  <c r="G81" i="91"/>
  <c r="H81" i="91"/>
  <c r="I81" i="91"/>
  <c r="J81" i="91"/>
  <c r="K81" i="91"/>
  <c r="L81" i="91"/>
  <c r="M81" i="91"/>
  <c r="N81" i="91"/>
  <c r="O81" i="91"/>
  <c r="P81" i="91"/>
  <c r="Q81" i="91"/>
  <c r="R81" i="91"/>
  <c r="S81" i="91"/>
  <c r="T81" i="91"/>
  <c r="U81" i="91"/>
  <c r="V81" i="91"/>
  <c r="BL41" i="91"/>
  <c r="BL42" i="91"/>
  <c r="BL43" i="91"/>
  <c r="BL44" i="91"/>
  <c r="BL45" i="91"/>
  <c r="BL46" i="91"/>
  <c r="BL47" i="91"/>
  <c r="BL48" i="91"/>
  <c r="BL49" i="91"/>
  <c r="BL50" i="91"/>
  <c r="BK28" i="91"/>
  <c r="BK29" i="91"/>
  <c r="BK33" i="91"/>
  <c r="BK34" i="91"/>
  <c r="BK40" i="91"/>
  <c r="BK41" i="91"/>
  <c r="BK42" i="91"/>
  <c r="BK43" i="91"/>
  <c r="BK44" i="91"/>
  <c r="BK45" i="91"/>
  <c r="BK46" i="91"/>
  <c r="BK47" i="91"/>
  <c r="BK49" i="91"/>
  <c r="BK50" i="91"/>
  <c r="BK55" i="91"/>
  <c r="BK57" i="91"/>
  <c r="BK58" i="91"/>
  <c r="BK59" i="91"/>
  <c r="BK60" i="91"/>
  <c r="BK71" i="91"/>
  <c r="BK72" i="91"/>
  <c r="BK73" i="91"/>
  <c r="BK75" i="91"/>
  <c r="BK81" i="91"/>
  <c r="BK15" i="91"/>
  <c r="BK16" i="91"/>
  <c r="BK19" i="91"/>
  <c r="BK20" i="91"/>
  <c r="BK21" i="91"/>
  <c r="BK22" i="91"/>
  <c r="BK23" i="91"/>
  <c r="BK8" i="91"/>
  <c r="BK9" i="91"/>
  <c r="BK10" i="91"/>
  <c r="BK11" i="91"/>
  <c r="BH81" i="91"/>
  <c r="BI81" i="91"/>
  <c r="BJ81" i="91"/>
  <c r="BH71" i="91"/>
  <c r="BI71" i="91"/>
  <c r="BJ71" i="91"/>
  <c r="BH72" i="91"/>
  <c r="BI72" i="91"/>
  <c r="BJ72" i="91"/>
  <c r="BH73" i="91"/>
  <c r="BI73" i="91"/>
  <c r="BJ73" i="91"/>
  <c r="BH75" i="91"/>
  <c r="BI75" i="91"/>
  <c r="BJ75" i="91"/>
  <c r="BH55" i="91"/>
  <c r="BI55" i="91"/>
  <c r="BJ55" i="91"/>
  <c r="BH57" i="91"/>
  <c r="BI57" i="91"/>
  <c r="BJ57" i="91"/>
  <c r="BH58" i="91"/>
  <c r="BI58" i="91"/>
  <c r="BJ58" i="91"/>
  <c r="BH59" i="91"/>
  <c r="BI59" i="91"/>
  <c r="BJ59" i="91"/>
  <c r="BH60" i="91"/>
  <c r="BI60" i="91"/>
  <c r="BJ60" i="91"/>
  <c r="BH41" i="91"/>
  <c r="BI41" i="91"/>
  <c r="BJ41" i="91"/>
  <c r="BH42" i="91"/>
  <c r="BI42" i="91"/>
  <c r="BJ42" i="91"/>
  <c r="BH43" i="91"/>
  <c r="BI43" i="91"/>
  <c r="BJ43" i="91"/>
  <c r="BH44" i="91"/>
  <c r="BI44" i="91"/>
  <c r="BJ44" i="91"/>
  <c r="BH45" i="91"/>
  <c r="BI45" i="91"/>
  <c r="BJ45" i="91"/>
  <c r="BH46" i="91"/>
  <c r="BI46" i="91"/>
  <c r="BJ46" i="91"/>
  <c r="BH47" i="91"/>
  <c r="BI47" i="91"/>
  <c r="BJ47" i="91"/>
  <c r="BH48" i="91"/>
  <c r="BI48" i="91"/>
  <c r="BJ48" i="91"/>
  <c r="BH49" i="91"/>
  <c r="BI49" i="91"/>
  <c r="BJ49" i="91"/>
  <c r="BH50" i="91"/>
  <c r="BI50" i="91"/>
  <c r="BJ50" i="91"/>
  <c r="BH28" i="91"/>
  <c r="BI28" i="91"/>
  <c r="BJ28" i="91"/>
  <c r="BH29" i="91"/>
  <c r="BI29" i="91"/>
  <c r="BJ29" i="91"/>
  <c r="BH33" i="91"/>
  <c r="BI33" i="91"/>
  <c r="BJ33" i="91"/>
  <c r="BH34" i="91"/>
  <c r="BI34" i="91"/>
  <c r="BJ34" i="91"/>
  <c r="BH15" i="91"/>
  <c r="BI15" i="91"/>
  <c r="BJ15" i="91"/>
  <c r="BH16" i="91"/>
  <c r="BI16" i="91"/>
  <c r="BJ16" i="91"/>
  <c r="BH19" i="91"/>
  <c r="BI19" i="91"/>
  <c r="BJ19" i="91"/>
  <c r="BH20" i="91"/>
  <c r="BI20" i="91"/>
  <c r="BJ20" i="91"/>
  <c r="BH21" i="91"/>
  <c r="BI21" i="91"/>
  <c r="BJ21" i="91"/>
  <c r="BH22" i="91"/>
  <c r="BI22" i="91"/>
  <c r="BJ22" i="91"/>
  <c r="BH23" i="91"/>
  <c r="BI23" i="91"/>
  <c r="BJ23" i="91"/>
  <c r="BH8" i="91"/>
  <c r="BI8" i="91"/>
  <c r="BJ8" i="91"/>
  <c r="BH9" i="91"/>
  <c r="BI9" i="91"/>
  <c r="BJ9" i="91"/>
  <c r="BH10" i="91"/>
  <c r="BI10" i="91"/>
  <c r="BJ10" i="91"/>
  <c r="BH11" i="91"/>
  <c r="BI11" i="91"/>
  <c r="BJ11" i="91"/>
  <c r="BG72" i="91"/>
  <c r="BG73" i="91"/>
  <c r="BG75" i="91"/>
  <c r="BG71" i="91"/>
  <c r="BG55" i="91"/>
  <c r="BG57" i="91"/>
  <c r="BG58" i="91"/>
  <c r="BG59" i="91"/>
  <c r="BG60" i="91"/>
  <c r="BG41" i="91"/>
  <c r="BG42" i="91"/>
  <c r="BG43" i="91"/>
  <c r="BG44" i="91"/>
  <c r="BG45" i="91"/>
  <c r="BG46" i="91"/>
  <c r="BG47" i="91"/>
  <c r="BG48" i="91"/>
  <c r="BG49" i="91"/>
  <c r="BG50" i="91"/>
  <c r="BG28" i="91"/>
  <c r="BG29" i="91"/>
  <c r="BG33" i="91"/>
  <c r="BG34" i="91"/>
  <c r="BG16" i="91"/>
  <c r="BG19" i="91"/>
  <c r="BG20" i="91"/>
  <c r="BG21" i="91"/>
  <c r="BG22" i="91"/>
  <c r="BG23" i="91"/>
  <c r="BG15" i="91"/>
  <c r="BG9" i="91"/>
  <c r="BG10" i="91"/>
  <c r="BG11" i="91"/>
  <c r="BG8" i="91"/>
  <c r="BF72" i="91"/>
  <c r="BF73" i="91"/>
  <c r="BF75" i="91"/>
  <c r="BF71" i="91"/>
  <c r="BF55" i="91"/>
  <c r="BF57" i="91"/>
  <c r="BF58" i="91"/>
  <c r="BF59" i="91"/>
  <c r="BF60" i="91"/>
  <c r="BF41" i="91"/>
  <c r="BF42" i="91"/>
  <c r="BF43" i="91"/>
  <c r="BF44" i="91"/>
  <c r="BF45" i="91"/>
  <c r="BF46" i="91"/>
  <c r="BF47" i="91"/>
  <c r="BF48" i="91"/>
  <c r="BF49" i="91"/>
  <c r="BF50" i="91"/>
  <c r="BF28" i="91"/>
  <c r="BF29" i="91"/>
  <c r="BF33" i="91"/>
  <c r="BF34" i="91"/>
  <c r="BF16" i="91"/>
  <c r="BF19" i="91"/>
  <c r="BF20" i="91"/>
  <c r="BF21" i="91"/>
  <c r="BF22" i="91"/>
  <c r="BF23" i="91"/>
  <c r="BF15" i="91"/>
  <c r="BF9" i="91"/>
  <c r="BF10" i="91"/>
  <c r="BF11" i="91"/>
  <c r="BF8" i="91"/>
  <c r="BE72" i="91"/>
  <c r="BE73" i="91"/>
  <c r="BE75" i="91"/>
  <c r="BE71" i="91"/>
  <c r="BE55" i="91"/>
  <c r="BE57" i="91"/>
  <c r="BE58" i="91"/>
  <c r="BE59" i="91"/>
  <c r="BE60" i="91"/>
  <c r="BE54" i="91"/>
  <c r="BE41" i="91"/>
  <c r="BE42" i="91"/>
  <c r="BE43" i="91"/>
  <c r="BE44" i="91"/>
  <c r="BE45" i="91"/>
  <c r="BE46" i="91"/>
  <c r="BE47" i="91"/>
  <c r="BE48" i="91"/>
  <c r="BE49" i="91"/>
  <c r="BE50" i="91"/>
  <c r="BE40" i="91"/>
  <c r="BE28" i="91"/>
  <c r="BE29" i="91"/>
  <c r="BE33" i="91"/>
  <c r="BE34" i="91"/>
  <c r="BE27" i="91"/>
  <c r="BE16" i="91"/>
  <c r="BE17" i="91"/>
  <c r="BE19" i="91"/>
  <c r="BE20" i="91"/>
  <c r="BE21" i="91"/>
  <c r="BE22" i="91"/>
  <c r="BE23" i="91"/>
  <c r="BE15" i="91"/>
  <c r="BE9" i="91"/>
  <c r="BE10" i="91"/>
  <c r="BE8" i="91"/>
  <c r="BD72" i="91"/>
  <c r="BD73" i="91"/>
  <c r="BD74" i="91"/>
  <c r="BD75" i="91"/>
  <c r="BD71" i="91"/>
  <c r="BD55" i="91"/>
  <c r="BD57" i="91"/>
  <c r="BD58" i="91"/>
  <c r="BD60" i="91"/>
  <c r="BD54" i="91"/>
  <c r="BD41" i="91"/>
  <c r="BD42" i="91"/>
  <c r="BD43" i="91"/>
  <c r="BD44" i="91"/>
  <c r="BD45" i="91"/>
  <c r="BD46" i="91"/>
  <c r="BD47" i="91"/>
  <c r="BD48" i="91"/>
  <c r="BD49" i="91"/>
  <c r="BD50" i="91"/>
  <c r="BD40" i="91"/>
  <c r="BD28" i="91"/>
  <c r="BD29" i="91"/>
  <c r="BD32" i="91"/>
  <c r="BD33" i="91"/>
  <c r="BD27" i="91"/>
  <c r="BD16" i="91"/>
  <c r="BD17" i="91"/>
  <c r="BD18" i="91"/>
  <c r="BD19" i="91"/>
  <c r="BD20" i="91"/>
  <c r="BD21" i="91"/>
  <c r="BD22" i="91"/>
  <c r="BD23" i="91"/>
  <c r="BD15" i="91"/>
  <c r="BD9" i="91"/>
  <c r="BD10" i="91"/>
  <c r="BD11" i="91"/>
  <c r="BD8" i="91"/>
  <c r="BC72" i="91"/>
  <c r="BC73" i="91"/>
  <c r="BC71" i="91"/>
  <c r="BC55" i="91"/>
  <c r="BC56" i="91"/>
  <c r="BC57" i="91"/>
  <c r="BC58" i="91"/>
  <c r="BC59" i="91"/>
  <c r="BC54" i="91"/>
  <c r="BC41" i="91"/>
  <c r="BC42" i="91"/>
  <c r="BC43" i="91"/>
  <c r="BC44" i="91"/>
  <c r="BC45" i="91"/>
  <c r="BC46" i="91"/>
  <c r="BC47" i="91"/>
  <c r="BC48" i="91"/>
  <c r="BC49" i="91"/>
  <c r="BC50" i="91"/>
  <c r="BC40" i="91"/>
  <c r="BC28" i="91"/>
  <c r="BC29" i="91"/>
  <c r="BC32" i="91"/>
  <c r="BC33" i="91"/>
  <c r="BC34" i="91"/>
  <c r="BC27" i="91"/>
  <c r="BC16" i="91"/>
  <c r="BC18" i="91"/>
  <c r="BC19" i="91"/>
  <c r="BC20" i="91"/>
  <c r="BC21" i="91"/>
  <c r="BC22" i="91"/>
  <c r="BC23" i="91"/>
  <c r="BC15" i="91"/>
  <c r="BC9" i="91"/>
  <c r="BC10" i="91"/>
  <c r="BC11" i="91"/>
  <c r="BC8" i="91"/>
  <c r="BB72" i="91"/>
  <c r="BB73" i="91"/>
  <c r="BB74" i="91"/>
  <c r="BB71" i="91"/>
  <c r="BB55" i="91"/>
  <c r="BB56" i="91"/>
  <c r="BB57" i="91"/>
  <c r="BB58" i="91"/>
  <c r="BB59" i="91"/>
  <c r="BB60" i="91"/>
  <c r="BB54" i="91"/>
  <c r="BB41" i="91"/>
  <c r="BB42" i="91"/>
  <c r="BB43" i="91"/>
  <c r="BB44" i="91"/>
  <c r="BB45" i="91"/>
  <c r="BB46" i="91"/>
  <c r="BB47" i="91"/>
  <c r="BB48" i="91"/>
  <c r="BB49" i="91"/>
  <c r="BB50" i="91"/>
  <c r="BB28" i="91"/>
  <c r="BB29" i="91"/>
  <c r="BB32" i="91"/>
  <c r="BB33" i="91"/>
  <c r="BB34" i="91"/>
  <c r="BB16" i="91"/>
  <c r="BB18" i="91"/>
  <c r="BB19" i="91"/>
  <c r="BB20" i="91"/>
  <c r="BB21" i="91"/>
  <c r="BB22" i="91"/>
  <c r="BB23" i="91"/>
  <c r="BB15" i="91"/>
  <c r="BB9" i="91"/>
  <c r="BB10" i="91"/>
  <c r="BB11" i="91"/>
  <c r="BB8" i="91"/>
  <c r="AZ72" i="91"/>
  <c r="AZ73" i="91"/>
  <c r="AZ71" i="91"/>
  <c r="AZ55" i="91"/>
  <c r="AZ56" i="91"/>
  <c r="AZ57" i="91"/>
  <c r="AZ58" i="91"/>
  <c r="AZ59" i="91"/>
  <c r="AZ60" i="91"/>
  <c r="AZ41" i="91"/>
  <c r="AZ43" i="91"/>
  <c r="AZ44" i="91"/>
  <c r="AZ46" i="91"/>
  <c r="AZ47" i="91"/>
  <c r="AZ48" i="91"/>
  <c r="AZ49" i="91"/>
  <c r="AZ50" i="91"/>
  <c r="AZ40" i="91"/>
  <c r="AZ28" i="91"/>
  <c r="AZ29" i="91"/>
  <c r="AZ32" i="91"/>
  <c r="AZ33" i="91"/>
  <c r="AZ34" i="91"/>
  <c r="AZ27" i="91"/>
  <c r="AZ16" i="91"/>
  <c r="AZ17" i="91"/>
  <c r="AZ18" i="91"/>
  <c r="AZ19" i="91"/>
  <c r="AZ20" i="91"/>
  <c r="AZ21" i="91"/>
  <c r="AZ22" i="91"/>
  <c r="AZ23" i="91"/>
  <c r="AZ24" i="91"/>
  <c r="AZ15" i="91"/>
  <c r="AZ9" i="91"/>
  <c r="AZ10" i="91"/>
  <c r="AZ11" i="91"/>
  <c r="AZ8" i="91"/>
  <c r="AY72" i="91"/>
  <c r="AY73" i="91"/>
  <c r="AY74" i="91"/>
  <c r="AY75" i="91"/>
  <c r="AY71" i="91"/>
  <c r="AY57" i="91"/>
  <c r="AY58" i="91"/>
  <c r="AY59" i="91"/>
  <c r="AY60" i="91"/>
  <c r="AY41" i="91"/>
  <c r="AY43" i="91"/>
  <c r="AY44" i="91"/>
  <c r="AY45" i="91"/>
  <c r="AY49" i="91"/>
  <c r="AY50" i="91"/>
  <c r="AY40" i="91"/>
  <c r="AY28" i="91"/>
  <c r="AY29" i="91"/>
  <c r="AY32" i="91"/>
  <c r="AY33" i="91"/>
  <c r="AY34" i="91"/>
  <c r="AY16" i="91"/>
  <c r="AY17" i="91"/>
  <c r="AY18" i="91"/>
  <c r="AY19" i="91"/>
  <c r="AY20" i="91"/>
  <c r="AY21" i="91"/>
  <c r="AY22" i="91"/>
  <c r="AY23" i="91"/>
  <c r="AY24" i="91"/>
  <c r="AY15" i="91"/>
  <c r="AY8" i="91"/>
  <c r="AX72" i="91"/>
  <c r="AX73" i="91"/>
  <c r="AX71" i="91"/>
  <c r="AX55" i="91"/>
  <c r="AX57" i="91"/>
  <c r="AX58" i="91"/>
  <c r="AX59" i="91"/>
  <c r="AX60" i="91"/>
  <c r="AX41" i="91"/>
  <c r="AX42" i="91"/>
  <c r="AX43" i="91"/>
  <c r="AX44" i="91"/>
  <c r="AX45" i="91"/>
  <c r="AX46" i="91"/>
  <c r="AX47" i="91"/>
  <c r="AX48" i="91"/>
  <c r="AX49" i="91"/>
  <c r="AX50" i="91"/>
  <c r="AX28" i="91"/>
  <c r="AX29" i="91"/>
  <c r="AX33" i="91"/>
  <c r="AX34" i="91"/>
  <c r="AX16" i="91"/>
  <c r="AX18" i="91"/>
  <c r="AX19" i="91"/>
  <c r="AX20" i="91"/>
  <c r="AX21" i="91"/>
  <c r="AX22" i="91"/>
  <c r="AX23" i="91"/>
  <c r="AX24" i="91"/>
  <c r="AX15" i="91"/>
  <c r="AX9" i="91"/>
  <c r="AX10" i="91"/>
  <c r="AX11" i="91"/>
  <c r="AX8" i="91"/>
  <c r="AW72" i="91"/>
  <c r="AW73" i="91"/>
  <c r="AW74" i="91"/>
  <c r="AW75" i="91"/>
  <c r="AW71" i="91"/>
  <c r="AW55" i="91"/>
  <c r="AW56" i="91"/>
  <c r="AW57" i="91"/>
  <c r="AW59" i="91"/>
  <c r="AW60" i="91"/>
  <c r="AW54" i="91"/>
  <c r="AW41" i="91"/>
  <c r="AW42" i="91"/>
  <c r="AW43" i="91"/>
  <c r="AW44" i="91"/>
  <c r="AW45" i="91"/>
  <c r="AW46" i="91"/>
  <c r="AW47" i="91"/>
  <c r="AW48" i="91"/>
  <c r="AW49" i="91"/>
  <c r="AW50" i="91"/>
  <c r="AW40" i="91"/>
  <c r="AW28" i="91"/>
  <c r="AW29" i="91"/>
  <c r="AW32" i="91"/>
  <c r="AW33" i="91"/>
  <c r="AW34" i="91"/>
  <c r="AW27" i="91"/>
  <c r="AW16" i="91"/>
  <c r="AW17" i="91"/>
  <c r="AW18" i="91"/>
  <c r="AW19" i="91"/>
  <c r="AW20" i="91"/>
  <c r="AW21" i="91"/>
  <c r="AW22" i="91"/>
  <c r="AW23" i="91"/>
  <c r="AW24" i="91"/>
  <c r="AW15" i="91"/>
  <c r="AW9" i="91"/>
  <c r="AW10" i="91"/>
  <c r="AW11" i="91"/>
  <c r="AW8" i="91"/>
  <c r="AV72" i="91"/>
  <c r="AV73" i="91"/>
  <c r="AV71" i="91"/>
  <c r="AV55" i="91"/>
  <c r="AV57" i="91"/>
  <c r="AV58" i="91"/>
  <c r="AV59" i="91"/>
  <c r="AV60" i="91"/>
  <c r="AV54" i="91"/>
  <c r="AV41" i="91"/>
  <c r="AV43" i="91"/>
  <c r="AV44" i="91"/>
  <c r="AV45" i="91"/>
  <c r="AV46" i="91"/>
  <c r="AV47" i="91"/>
  <c r="AV48" i="91"/>
  <c r="AV49" i="91"/>
  <c r="AV50" i="91"/>
  <c r="AV40" i="91"/>
  <c r="AV28" i="91"/>
  <c r="AV29" i="91"/>
  <c r="AV33" i="91"/>
  <c r="AV34" i="91"/>
  <c r="AV27" i="91"/>
  <c r="AV16" i="91"/>
  <c r="AV17" i="91"/>
  <c r="AV18" i="91"/>
  <c r="AV19" i="91"/>
  <c r="AV20" i="91"/>
  <c r="AV21" i="91"/>
  <c r="AV22" i="91"/>
  <c r="AV23" i="91"/>
  <c r="AV15" i="91"/>
  <c r="AV9" i="91"/>
  <c r="AV10" i="91"/>
  <c r="AV11" i="91"/>
  <c r="AV8" i="91"/>
  <c r="AU72" i="91"/>
  <c r="AU73" i="91"/>
  <c r="AU74" i="91"/>
  <c r="AU75" i="91"/>
  <c r="AU71" i="91"/>
  <c r="AU55" i="91"/>
  <c r="AU57" i="91"/>
  <c r="AU58" i="91"/>
  <c r="AU59" i="91"/>
  <c r="AU60" i="91"/>
  <c r="AU41" i="91"/>
  <c r="AU43" i="91"/>
  <c r="AU44" i="91"/>
  <c r="AU45" i="91"/>
  <c r="AU46" i="91"/>
  <c r="AU47" i="91"/>
  <c r="AU48" i="91"/>
  <c r="AU49" i="91"/>
  <c r="AU50" i="91"/>
  <c r="AU28" i="91"/>
  <c r="AU29" i="91"/>
  <c r="AU32" i="91"/>
  <c r="AU33" i="91"/>
  <c r="AU34" i="91"/>
  <c r="AU27" i="91"/>
  <c r="AU16" i="91"/>
  <c r="AU17" i="91"/>
  <c r="AU18" i="91"/>
  <c r="AU19" i="91"/>
  <c r="AU20" i="91"/>
  <c r="AU21" i="91"/>
  <c r="AU22" i="91"/>
  <c r="AU23" i="91"/>
  <c r="AU24" i="91"/>
  <c r="AU15" i="91"/>
  <c r="AU9" i="91"/>
  <c r="AU10" i="91"/>
  <c r="AU11" i="91"/>
  <c r="AU8" i="91"/>
  <c r="AT73" i="91"/>
  <c r="AT75" i="91"/>
  <c r="AT55" i="91"/>
  <c r="AT56" i="91"/>
  <c r="AT57" i="91"/>
  <c r="AT58" i="91"/>
  <c r="AT59" i="91"/>
  <c r="AT60" i="91"/>
  <c r="AT54" i="91"/>
  <c r="AT41" i="91"/>
  <c r="AT42" i="91"/>
  <c r="AT43" i="91"/>
  <c r="AT44" i="91"/>
  <c r="AT45" i="91"/>
  <c r="AT46" i="91"/>
  <c r="AT47" i="91"/>
  <c r="AT48" i="91"/>
  <c r="AT49" i="91"/>
  <c r="AT50" i="91"/>
  <c r="AT40" i="91"/>
  <c r="AT28" i="91"/>
  <c r="AT32" i="91"/>
  <c r="AT33" i="91"/>
  <c r="AT34" i="91"/>
  <c r="AT27" i="91"/>
  <c r="AT16" i="91"/>
  <c r="AT17" i="91"/>
  <c r="AT18" i="91"/>
  <c r="AT19" i="91"/>
  <c r="AT20" i="91"/>
  <c r="AT21" i="91"/>
  <c r="AT22" i="91"/>
  <c r="AT23" i="91"/>
  <c r="AT24" i="91"/>
  <c r="AT15" i="91"/>
  <c r="AT9" i="91"/>
  <c r="AT10" i="91"/>
  <c r="AT11" i="91"/>
  <c r="AT8" i="91"/>
  <c r="AS55" i="91"/>
  <c r="AS56" i="91"/>
  <c r="AS57" i="91"/>
  <c r="AS58" i="91"/>
  <c r="AS59" i="91"/>
  <c r="AS60" i="91"/>
  <c r="AS61" i="91"/>
  <c r="AS54" i="91"/>
  <c r="AS41" i="91"/>
  <c r="AS42" i="91"/>
  <c r="AS43" i="91"/>
  <c r="AS44" i="91"/>
  <c r="AS45" i="91"/>
  <c r="AS46" i="91"/>
  <c r="AS47" i="91"/>
  <c r="AS48" i="91"/>
  <c r="AS49" i="91"/>
  <c r="AS50" i="91"/>
  <c r="AS40" i="91"/>
  <c r="AS28" i="91"/>
  <c r="AS32" i="91"/>
  <c r="AS33" i="91"/>
  <c r="AS34" i="91"/>
  <c r="AS27" i="91"/>
  <c r="AS16" i="91"/>
  <c r="AS17" i="91"/>
  <c r="AS18" i="91"/>
  <c r="AS19" i="91"/>
  <c r="AS20" i="91"/>
  <c r="AS21" i="91"/>
  <c r="AS22" i="91"/>
  <c r="AS23" i="91"/>
  <c r="AS24" i="91"/>
  <c r="AS15" i="91"/>
  <c r="AS9" i="91"/>
  <c r="AS10" i="91"/>
  <c r="AS11" i="91"/>
  <c r="AS8" i="91"/>
  <c r="AP55" i="91"/>
  <c r="AP57" i="91"/>
  <c r="AP58" i="91"/>
  <c r="AP59" i="91"/>
  <c r="AP60" i="91"/>
  <c r="AP61" i="91"/>
  <c r="AP54" i="91"/>
  <c r="AP41" i="91"/>
  <c r="AP42" i="91"/>
  <c r="AP43" i="91"/>
  <c r="AP44" i="91"/>
  <c r="AP45" i="91"/>
  <c r="AP46" i="91"/>
  <c r="AP47" i="91"/>
  <c r="AP48" i="91"/>
  <c r="AP49" i="91"/>
  <c r="AP50" i="91"/>
  <c r="AP40" i="91"/>
  <c r="AP28" i="91"/>
  <c r="AP29" i="91"/>
  <c r="AP32" i="91"/>
  <c r="AP33" i="91"/>
  <c r="AP34" i="91"/>
  <c r="AP27" i="91"/>
  <c r="AP16" i="91"/>
  <c r="AP17" i="91"/>
  <c r="AP18" i="91"/>
  <c r="AP19" i="91"/>
  <c r="AP20" i="91"/>
  <c r="AP21" i="91"/>
  <c r="AP22" i="91"/>
  <c r="AP23" i="91"/>
  <c r="AP24" i="91"/>
  <c r="AP15" i="91"/>
  <c r="AP9" i="91"/>
  <c r="AP10" i="91"/>
  <c r="AP11" i="91"/>
  <c r="AP8" i="91"/>
  <c r="AO72" i="91"/>
  <c r="AO73" i="91"/>
  <c r="AO74" i="91"/>
  <c r="AO75" i="91"/>
  <c r="AO71" i="91"/>
  <c r="AO55" i="91"/>
  <c r="AO56" i="91"/>
  <c r="AO57" i="91"/>
  <c r="AO58" i="91"/>
  <c r="AO59" i="91"/>
  <c r="AO60" i="91"/>
  <c r="AO61" i="91"/>
  <c r="AO54" i="91"/>
  <c r="AO41" i="91"/>
  <c r="AO42" i="91"/>
  <c r="AO43" i="91"/>
  <c r="AO44" i="91"/>
  <c r="AO45" i="91"/>
  <c r="AO46" i="91"/>
  <c r="AO47" i="91"/>
  <c r="AO48" i="91"/>
  <c r="AO49" i="91"/>
  <c r="AO50" i="91"/>
  <c r="AO40" i="91"/>
  <c r="AO28" i="91"/>
  <c r="AO32" i="91"/>
  <c r="AO33" i="91"/>
  <c r="AO34" i="91"/>
  <c r="AO27" i="91"/>
  <c r="AO16" i="91"/>
  <c r="AO17" i="91"/>
  <c r="AO18" i="91"/>
  <c r="AO19" i="91"/>
  <c r="AO20" i="91"/>
  <c r="AO21" i="91"/>
  <c r="AO22" i="91"/>
  <c r="AO23" i="91"/>
  <c r="AO24" i="91"/>
  <c r="AO15" i="91"/>
  <c r="AO9" i="91"/>
  <c r="AO10" i="91"/>
  <c r="AO11" i="91"/>
  <c r="AO8" i="91"/>
  <c r="AN55" i="91"/>
  <c r="AN57" i="91"/>
  <c r="AN58" i="91"/>
  <c r="AN59" i="91"/>
  <c r="AN60" i="91"/>
  <c r="AN54" i="91"/>
  <c r="AN28" i="91"/>
  <c r="AN32" i="91"/>
  <c r="AN33" i="91"/>
  <c r="AN34" i="91"/>
  <c r="AN27" i="91"/>
  <c r="AN16" i="91"/>
  <c r="AN17" i="91"/>
  <c r="AN18" i="91"/>
  <c r="AN19" i="91"/>
  <c r="AN20" i="91"/>
  <c r="AN21" i="91"/>
  <c r="AN22" i="91"/>
  <c r="AN23" i="91"/>
  <c r="AN24" i="91"/>
  <c r="AN15" i="91"/>
  <c r="AN9" i="91"/>
  <c r="AN10" i="91"/>
  <c r="AN11" i="91"/>
  <c r="AN8" i="91"/>
  <c r="AL55" i="91"/>
  <c r="AL56" i="91"/>
  <c r="AL57" i="91"/>
  <c r="AL58" i="91"/>
  <c r="AL59" i="91"/>
  <c r="AL60" i="91"/>
  <c r="AL54" i="91"/>
  <c r="AL41" i="91"/>
  <c r="AL42" i="91"/>
  <c r="AL43" i="91"/>
  <c r="AL44" i="91"/>
  <c r="AL45" i="91"/>
  <c r="AL46" i="91"/>
  <c r="AL47" i="91"/>
  <c r="AL48" i="91"/>
  <c r="AL49" i="91"/>
  <c r="AL50" i="91"/>
  <c r="AL28" i="91"/>
  <c r="AL32" i="91"/>
  <c r="AL33" i="91"/>
  <c r="AL34" i="91"/>
  <c r="AL27" i="91"/>
  <c r="AL16" i="91"/>
  <c r="AL17" i="91"/>
  <c r="AL18" i="91"/>
  <c r="AL19" i="91"/>
  <c r="AL20" i="91"/>
  <c r="AL21" i="91"/>
  <c r="AL22" i="91"/>
  <c r="AL23" i="91"/>
  <c r="AL24" i="91"/>
  <c r="AL15" i="91"/>
  <c r="AL9" i="91"/>
  <c r="AL10" i="91"/>
  <c r="AL11" i="91"/>
  <c r="AL8" i="91"/>
  <c r="AL40" i="91"/>
  <c r="AL71" i="91"/>
  <c r="AL72" i="91"/>
  <c r="AL73" i="91"/>
  <c r="AL74" i="91"/>
  <c r="AL75" i="91"/>
  <c r="AL81" i="91"/>
  <c r="BD25" i="91" l="1"/>
  <c r="AL51" i="91"/>
  <c r="BK12" i="91"/>
  <c r="AL62" i="91"/>
  <c r="AL64" i="91" s="1"/>
  <c r="AL25" i="91"/>
  <c r="AL12" i="91"/>
  <c r="Z55" i="91"/>
  <c r="Z57" i="91"/>
  <c r="Z58" i="91"/>
  <c r="Z59" i="91"/>
  <c r="Z60" i="91"/>
  <c r="Z61" i="91"/>
  <c r="Z54" i="91"/>
  <c r="Z12" i="7"/>
  <c r="Z51" i="7"/>
  <c r="Z62" i="7"/>
  <c r="Z41" i="91"/>
  <c r="Z42" i="91"/>
  <c r="Z43" i="91"/>
  <c r="Z44" i="91"/>
  <c r="Z45" i="91"/>
  <c r="Z46" i="91"/>
  <c r="Z47" i="91"/>
  <c r="Z48" i="91"/>
  <c r="Z49" i="91"/>
  <c r="Z50" i="91"/>
  <c r="Z40" i="91"/>
  <c r="Z28" i="91"/>
  <c r="Z29" i="91"/>
  <c r="Z33" i="91"/>
  <c r="Z34" i="91"/>
  <c r="Z27" i="91"/>
  <c r="Z16" i="91"/>
  <c r="Z23" i="91"/>
  <c r="Z9" i="91"/>
  <c r="Z10" i="91"/>
  <c r="Z11" i="91"/>
  <c r="Z8" i="91"/>
  <c r="Y73" i="91"/>
  <c r="Y75" i="91"/>
  <c r="Y71" i="91"/>
  <c r="Y55" i="91"/>
  <c r="Y57" i="91"/>
  <c r="Y58" i="91"/>
  <c r="Y59" i="91"/>
  <c r="Y60" i="91"/>
  <c r="Y61" i="91"/>
  <c r="Y54" i="91"/>
  <c r="Y40" i="91"/>
  <c r="Y28" i="91"/>
  <c r="Y29" i="91"/>
  <c r="Y33" i="91"/>
  <c r="Y34" i="91"/>
  <c r="Y27" i="91"/>
  <c r="Y16" i="91"/>
  <c r="Y17" i="91"/>
  <c r="Y19" i="91"/>
  <c r="Y20" i="91"/>
  <c r="Y21" i="91"/>
  <c r="Y23" i="91"/>
  <c r="Y24" i="91"/>
  <c r="Y15" i="91"/>
  <c r="Y9" i="91"/>
  <c r="Y10" i="91"/>
  <c r="Y11" i="91"/>
  <c r="Y8" i="91"/>
  <c r="W81" i="91"/>
  <c r="X81" i="91"/>
  <c r="X55" i="91"/>
  <c r="X57" i="91"/>
  <c r="X58" i="91"/>
  <c r="X59" i="91"/>
  <c r="X60" i="91"/>
  <c r="X61" i="91"/>
  <c r="X54" i="91"/>
  <c r="X41" i="91"/>
  <c r="X42" i="91"/>
  <c r="X43" i="91"/>
  <c r="X44" i="91"/>
  <c r="X45" i="91"/>
  <c r="X46" i="91"/>
  <c r="X47" i="91"/>
  <c r="X48" i="91"/>
  <c r="X49" i="91"/>
  <c r="X50" i="91"/>
  <c r="X40" i="91"/>
  <c r="X28" i="91"/>
  <c r="X29" i="91"/>
  <c r="X33" i="91"/>
  <c r="X34" i="91"/>
  <c r="X27" i="91"/>
  <c r="X16" i="91"/>
  <c r="X17" i="91"/>
  <c r="X23" i="91"/>
  <c r="X15" i="91"/>
  <c r="X18" i="7"/>
  <c r="X18" i="91" s="1"/>
  <c r="X19" i="7"/>
  <c r="X19" i="91" s="1"/>
  <c r="X20" i="7"/>
  <c r="X20" i="91" s="1"/>
  <c r="X21" i="7"/>
  <c r="X21" i="91" s="1"/>
  <c r="X9" i="91"/>
  <c r="X10" i="91"/>
  <c r="X11" i="91"/>
  <c r="X8" i="91"/>
  <c r="W55" i="91"/>
  <c r="W57" i="91"/>
  <c r="W58" i="91"/>
  <c r="W59" i="91"/>
  <c r="W60" i="91"/>
  <c r="W61" i="91"/>
  <c r="W54" i="91"/>
  <c r="W41" i="91"/>
  <c r="W42" i="91"/>
  <c r="W43" i="91"/>
  <c r="W44" i="91"/>
  <c r="W45" i="91"/>
  <c r="W46" i="91"/>
  <c r="W47" i="91"/>
  <c r="W48" i="91"/>
  <c r="W49" i="91"/>
  <c r="W50" i="91"/>
  <c r="W40" i="91"/>
  <c r="W28" i="91"/>
  <c r="W29" i="91"/>
  <c r="W33" i="91"/>
  <c r="W34" i="91"/>
  <c r="W27" i="91"/>
  <c r="W16" i="91"/>
  <c r="W17" i="91"/>
  <c r="W20" i="91"/>
  <c r="W23" i="91"/>
  <c r="W24" i="91"/>
  <c r="W15" i="91"/>
  <c r="V16" i="91"/>
  <c r="V17" i="91"/>
  <c r="V18" i="91"/>
  <c r="V19" i="91"/>
  <c r="V20" i="91"/>
  <c r="V23" i="91"/>
  <c r="V24" i="91"/>
  <c r="V15" i="91"/>
  <c r="U28" i="91"/>
  <c r="U29" i="91"/>
  <c r="U33" i="91"/>
  <c r="U34" i="91"/>
  <c r="U27" i="91"/>
  <c r="U20" i="91"/>
  <c r="U21" i="91"/>
  <c r="U23" i="91"/>
  <c r="V8" i="91"/>
  <c r="V9" i="91"/>
  <c r="V10" i="91"/>
  <c r="V11" i="91"/>
  <c r="V27" i="91"/>
  <c r="V28" i="91"/>
  <c r="V29" i="91"/>
  <c r="V33" i="91"/>
  <c r="V34" i="91"/>
  <c r="V40" i="91"/>
  <c r="V41" i="91"/>
  <c r="V42" i="91"/>
  <c r="V43" i="91"/>
  <c r="V44" i="91"/>
  <c r="V45" i="91"/>
  <c r="V46" i="91"/>
  <c r="V47" i="91"/>
  <c r="V48" i="91"/>
  <c r="V49" i="91"/>
  <c r="V50" i="91"/>
  <c r="V54" i="91"/>
  <c r="V55" i="91"/>
  <c r="V57" i="91"/>
  <c r="V58" i="91"/>
  <c r="V59" i="91"/>
  <c r="V60" i="91"/>
  <c r="V71" i="91"/>
  <c r="V72" i="91"/>
  <c r="V73" i="91"/>
  <c r="V75" i="91"/>
  <c r="T21" i="91"/>
  <c r="K24" i="91"/>
  <c r="K34" i="91"/>
  <c r="K12" i="7"/>
  <c r="K25" i="7"/>
  <c r="K51" i="7"/>
  <c r="K62" i="7"/>
  <c r="D75" i="91"/>
  <c r="D60" i="91"/>
  <c r="D56" i="91"/>
  <c r="D34" i="91"/>
  <c r="BJ12" i="91"/>
  <c r="BI12" i="91"/>
  <c r="BH12" i="91"/>
  <c r="AX81" i="91"/>
  <c r="AG8" i="91"/>
  <c r="AH8" i="91"/>
  <c r="AI8" i="91"/>
  <c r="AJ8" i="91"/>
  <c r="AG9" i="91"/>
  <c r="AH9" i="91"/>
  <c r="AI9" i="91"/>
  <c r="AJ9" i="91"/>
  <c r="AG10" i="91"/>
  <c r="AH10" i="91"/>
  <c r="AI10" i="91"/>
  <c r="AJ10" i="91"/>
  <c r="AG11" i="91"/>
  <c r="AH11" i="91"/>
  <c r="AI11" i="91"/>
  <c r="AJ11" i="91"/>
  <c r="AG12" i="91"/>
  <c r="AH12" i="91"/>
  <c r="AI12" i="91"/>
  <c r="AJ12" i="91"/>
  <c r="AG15" i="91"/>
  <c r="AH15" i="91"/>
  <c r="AI15" i="91"/>
  <c r="AJ15" i="91"/>
  <c r="AG16" i="91"/>
  <c r="AH16" i="91"/>
  <c r="AI16" i="91"/>
  <c r="AJ16" i="91"/>
  <c r="AG17" i="91"/>
  <c r="AH17" i="91"/>
  <c r="AI17" i="91"/>
  <c r="AJ17" i="91"/>
  <c r="AG18" i="91"/>
  <c r="AH18" i="91"/>
  <c r="AI18" i="91"/>
  <c r="AJ18" i="91"/>
  <c r="AG19" i="91"/>
  <c r="AH19" i="91"/>
  <c r="AI19" i="91"/>
  <c r="AJ19" i="91"/>
  <c r="AG20" i="91"/>
  <c r="AH20" i="91"/>
  <c r="AI20" i="91"/>
  <c r="AJ20" i="91"/>
  <c r="AG21" i="91"/>
  <c r="AH21" i="91"/>
  <c r="AI21" i="91"/>
  <c r="AJ21" i="91"/>
  <c r="AG22" i="91"/>
  <c r="AH22" i="91"/>
  <c r="AI22" i="91"/>
  <c r="AJ22" i="91"/>
  <c r="AG23" i="91"/>
  <c r="AH23" i="91"/>
  <c r="AI23" i="91"/>
  <c r="AJ23" i="91"/>
  <c r="AG24" i="91"/>
  <c r="AH24" i="91"/>
  <c r="AI24" i="91"/>
  <c r="AJ24" i="91"/>
  <c r="AG25" i="91"/>
  <c r="AH25" i="91"/>
  <c r="AI25" i="91"/>
  <c r="AJ25" i="91"/>
  <c r="AG27" i="91"/>
  <c r="AH27" i="91"/>
  <c r="AJ27" i="91"/>
  <c r="AG28" i="91"/>
  <c r="AH28" i="91"/>
  <c r="AI28" i="91"/>
  <c r="AJ28" i="91"/>
  <c r="AG29" i="91"/>
  <c r="AH29" i="91"/>
  <c r="AI29" i="91"/>
  <c r="AJ29" i="91"/>
  <c r="AG33" i="91"/>
  <c r="AH33" i="91"/>
  <c r="AI33" i="91"/>
  <c r="AJ33" i="91"/>
  <c r="AG34" i="91"/>
  <c r="AH34" i="91"/>
  <c r="AI34" i="91"/>
  <c r="AJ34" i="91"/>
  <c r="AG40" i="91"/>
  <c r="AH40" i="91"/>
  <c r="AI40" i="91"/>
  <c r="AJ40" i="91"/>
  <c r="AG41" i="91"/>
  <c r="AH41" i="91"/>
  <c r="AI41" i="91"/>
  <c r="AJ41" i="91"/>
  <c r="AG42" i="91"/>
  <c r="AH42" i="91"/>
  <c r="AI42" i="91"/>
  <c r="AJ42" i="91"/>
  <c r="AG43" i="91"/>
  <c r="AH43" i="91"/>
  <c r="AI43" i="91"/>
  <c r="AJ43" i="91"/>
  <c r="AG44" i="91"/>
  <c r="AH44" i="91"/>
  <c r="AI44" i="91"/>
  <c r="AJ44" i="91"/>
  <c r="AG45" i="91"/>
  <c r="AH45" i="91"/>
  <c r="AI45" i="91"/>
  <c r="AJ45" i="91"/>
  <c r="AG46" i="91"/>
  <c r="AH46" i="91"/>
  <c r="AI46" i="91"/>
  <c r="AJ46" i="91"/>
  <c r="AG47" i="91"/>
  <c r="AH47" i="91"/>
  <c r="AI47" i="91"/>
  <c r="AJ47" i="91"/>
  <c r="AG48" i="91"/>
  <c r="AH48" i="91"/>
  <c r="AI48" i="91"/>
  <c r="AJ48" i="91"/>
  <c r="AG49" i="91"/>
  <c r="AH49" i="91"/>
  <c r="AI49" i="91"/>
  <c r="AJ49" i="91"/>
  <c r="AG50" i="91"/>
  <c r="AH50" i="91"/>
  <c r="AI50" i="91"/>
  <c r="AJ50" i="91"/>
  <c r="AG51" i="91"/>
  <c r="AH51" i="91"/>
  <c r="AG55" i="91"/>
  <c r="AH55" i="91"/>
  <c r="AG57" i="91"/>
  <c r="AH57" i="91"/>
  <c r="AI57" i="91"/>
  <c r="AJ57" i="91"/>
  <c r="AG58" i="91"/>
  <c r="AH58" i="91"/>
  <c r="AI58" i="91"/>
  <c r="AJ58" i="91"/>
  <c r="AG59" i="91"/>
  <c r="AH59" i="91"/>
  <c r="AI59" i="91"/>
  <c r="AJ59" i="91"/>
  <c r="AG60" i="91"/>
  <c r="AH60" i="91"/>
  <c r="AI60" i="91"/>
  <c r="AJ60" i="91"/>
  <c r="AG71" i="91"/>
  <c r="AH71" i="91"/>
  <c r="AI71" i="91"/>
  <c r="AJ71" i="91"/>
  <c r="AG72" i="91"/>
  <c r="AH72" i="91"/>
  <c r="AI72" i="91"/>
  <c r="AJ72" i="91"/>
  <c r="AG73" i="91"/>
  <c r="AH73" i="91"/>
  <c r="AI73" i="91"/>
  <c r="AJ73" i="91"/>
  <c r="AG74" i="91"/>
  <c r="AH74" i="91"/>
  <c r="AJ74" i="91"/>
  <c r="AG81" i="91"/>
  <c r="AH81" i="91"/>
  <c r="AI81" i="91"/>
  <c r="AJ81" i="91"/>
  <c r="Y41" i="91"/>
  <c r="Y42" i="91"/>
  <c r="Y43" i="91"/>
  <c r="Y44" i="91"/>
  <c r="Y45" i="91"/>
  <c r="Y46" i="91"/>
  <c r="Y47" i="91"/>
  <c r="Y48" i="91"/>
  <c r="Y49" i="91"/>
  <c r="Y50" i="91"/>
  <c r="Y72" i="91"/>
  <c r="Y81" i="91"/>
  <c r="X71" i="91"/>
  <c r="X72" i="91"/>
  <c r="X73" i="91"/>
  <c r="X74" i="91"/>
  <c r="X75" i="91"/>
  <c r="W8" i="91"/>
  <c r="W9" i="91"/>
  <c r="W10" i="91"/>
  <c r="W11" i="91"/>
  <c r="W71" i="91"/>
  <c r="W72" i="91"/>
  <c r="W73" i="91"/>
  <c r="W75" i="91"/>
  <c r="S8" i="91"/>
  <c r="S9" i="91"/>
  <c r="S10" i="91"/>
  <c r="S11" i="91"/>
  <c r="S15" i="91"/>
  <c r="S16" i="91"/>
  <c r="S17" i="91"/>
  <c r="S27" i="91"/>
  <c r="S28" i="91"/>
  <c r="S29" i="91"/>
  <c r="S33" i="91"/>
  <c r="S34" i="91"/>
  <c r="S40" i="91"/>
  <c r="S41" i="91"/>
  <c r="S42" i="91"/>
  <c r="S43" i="91"/>
  <c r="S44" i="91"/>
  <c r="S45" i="91"/>
  <c r="S46" i="91"/>
  <c r="S47" i="91"/>
  <c r="S48" i="91"/>
  <c r="S49" i="91"/>
  <c r="S50" i="91"/>
  <c r="S54" i="91"/>
  <c r="S55" i="91"/>
  <c r="S57" i="91"/>
  <c r="S58" i="91"/>
  <c r="S59" i="91"/>
  <c r="S60" i="91"/>
  <c r="S71" i="91"/>
  <c r="S72" i="91"/>
  <c r="S73" i="91"/>
  <c r="P8" i="91"/>
  <c r="P15" i="91"/>
  <c r="P16" i="91"/>
  <c r="P17" i="91"/>
  <c r="P19" i="91"/>
  <c r="P20" i="91"/>
  <c r="P21" i="91"/>
  <c r="P23" i="91"/>
  <c r="P27" i="91"/>
  <c r="P28" i="91"/>
  <c r="P29" i="91"/>
  <c r="P32" i="91"/>
  <c r="P33" i="91"/>
  <c r="P34" i="91"/>
  <c r="P40" i="91"/>
  <c r="P41" i="91"/>
  <c r="P42" i="91"/>
  <c r="P43" i="91"/>
  <c r="P44" i="91"/>
  <c r="P45" i="91"/>
  <c r="P46" i="91"/>
  <c r="P47" i="91"/>
  <c r="P48" i="91"/>
  <c r="P49" i="91"/>
  <c r="P50" i="91"/>
  <c r="P54" i="91"/>
  <c r="P55" i="91"/>
  <c r="P56" i="91"/>
  <c r="P57" i="91"/>
  <c r="P58" i="91"/>
  <c r="P59" i="91"/>
  <c r="P60" i="91"/>
  <c r="P71" i="91"/>
  <c r="P72" i="91"/>
  <c r="P73" i="91"/>
  <c r="P74" i="91"/>
  <c r="P75" i="91"/>
  <c r="O8" i="91"/>
  <c r="O16" i="91"/>
  <c r="O23" i="91"/>
  <c r="O27" i="91"/>
  <c r="O28" i="91"/>
  <c r="O29" i="91"/>
  <c r="O32" i="91"/>
  <c r="O33" i="91"/>
  <c r="O34" i="91"/>
  <c r="O40" i="91"/>
  <c r="O41" i="91"/>
  <c r="O42" i="91"/>
  <c r="O43" i="91"/>
  <c r="O44" i="91"/>
  <c r="O45" i="91"/>
  <c r="O46" i="91"/>
  <c r="O47" i="91"/>
  <c r="O48" i="91"/>
  <c r="O49" i="91"/>
  <c r="O50" i="91"/>
  <c r="O54" i="91"/>
  <c r="O55" i="91"/>
  <c r="O56" i="91"/>
  <c r="O57" i="91"/>
  <c r="O58" i="91"/>
  <c r="O59" i="91"/>
  <c r="O60" i="91"/>
  <c r="O71" i="91"/>
  <c r="O72" i="91"/>
  <c r="O73" i="91"/>
  <c r="O74" i="91"/>
  <c r="O75" i="91"/>
  <c r="K8" i="91"/>
  <c r="K9" i="91"/>
  <c r="K10" i="91"/>
  <c r="K15" i="91"/>
  <c r="K16" i="91"/>
  <c r="K17" i="91"/>
  <c r="K18" i="91"/>
  <c r="K19" i="91"/>
  <c r="K20" i="91"/>
  <c r="K23" i="91"/>
  <c r="K27" i="91"/>
  <c r="K28" i="91"/>
  <c r="K29" i="91"/>
  <c r="K32" i="91"/>
  <c r="K33" i="91"/>
  <c r="K40" i="91"/>
  <c r="K41" i="91"/>
  <c r="K42" i="91"/>
  <c r="K43" i="91"/>
  <c r="K44" i="91"/>
  <c r="K45" i="91"/>
  <c r="K46" i="91"/>
  <c r="K47" i="91"/>
  <c r="K48" i="91"/>
  <c r="K49" i="91"/>
  <c r="K50" i="91"/>
  <c r="K54" i="91"/>
  <c r="K55" i="91"/>
  <c r="K56" i="91"/>
  <c r="K57" i="91"/>
  <c r="K58" i="91"/>
  <c r="K59" i="91"/>
  <c r="K60" i="91"/>
  <c r="K71" i="91"/>
  <c r="K72" i="91"/>
  <c r="K73" i="91"/>
  <c r="K74" i="91"/>
  <c r="K75" i="91"/>
  <c r="BG81" i="91"/>
  <c r="BG12" i="87"/>
  <c r="BH12" i="87"/>
  <c r="BI12" i="87"/>
  <c r="BJ12" i="87"/>
  <c r="BG25" i="87"/>
  <c r="BH25" i="87"/>
  <c r="BI25" i="87"/>
  <c r="BJ25" i="87"/>
  <c r="BG51" i="87"/>
  <c r="BH51" i="87"/>
  <c r="BI51" i="87"/>
  <c r="BJ51" i="87"/>
  <c r="BG62" i="87"/>
  <c r="BH62" i="87"/>
  <c r="BI62" i="87"/>
  <c r="BJ62" i="87"/>
  <c r="BJ64" i="87" s="1"/>
  <c r="AX12" i="87"/>
  <c r="AO29" i="87"/>
  <c r="AO29" i="91" s="1"/>
  <c r="AO12" i="87"/>
  <c r="AO25" i="87"/>
  <c r="AO51" i="87"/>
  <c r="AO62" i="87"/>
  <c r="AN12" i="87"/>
  <c r="AN25" i="87"/>
  <c r="AN51" i="87"/>
  <c r="AN62" i="87"/>
  <c r="AJ51" i="91" l="1"/>
  <c r="BH64" i="87"/>
  <c r="BI71" i="87"/>
  <c r="BI78" i="87" s="1"/>
  <c r="BG71" i="87"/>
  <c r="BG78" i="87" s="1"/>
  <c r="BG79" i="87" s="1"/>
  <c r="BG31" i="87" s="1"/>
  <c r="BG31" i="91" s="1"/>
  <c r="AI51" i="91"/>
  <c r="K64" i="7"/>
  <c r="Z64" i="7"/>
  <c r="BI64" i="87"/>
  <c r="BG64" i="87"/>
  <c r="Z25" i="7"/>
  <c r="Z69" i="7" s="1"/>
  <c r="Z76" i="7" s="1"/>
  <c r="AG70" i="91"/>
  <c r="V12" i="91"/>
  <c r="K62" i="91"/>
  <c r="K51" i="91"/>
  <c r="O62" i="91"/>
  <c r="O51" i="91"/>
  <c r="P62" i="91"/>
  <c r="S51" i="91"/>
  <c r="AJ70" i="91"/>
  <c r="AH70" i="91"/>
  <c r="P51" i="91"/>
  <c r="V51" i="91"/>
  <c r="W51" i="91"/>
  <c r="K69" i="7"/>
  <c r="K76" i="7" s="1"/>
  <c r="S12" i="91"/>
  <c r="W12" i="91"/>
  <c r="X12" i="91"/>
  <c r="Y12" i="91"/>
  <c r="AX12" i="91"/>
  <c r="AO25" i="91"/>
  <c r="AO62" i="91"/>
  <c r="AO51" i="91"/>
  <c r="AO12" i="91"/>
  <c r="Y51" i="91"/>
  <c r="X51" i="91"/>
  <c r="BG12" i="91"/>
  <c r="BI79" i="87"/>
  <c r="BI31" i="87" s="1"/>
  <c r="BI31" i="91" s="1"/>
  <c r="BJ71" i="87"/>
  <c r="BJ78" i="87" s="1"/>
  <c r="BH71" i="87"/>
  <c r="BH78" i="87" s="1"/>
  <c r="AN71" i="87"/>
  <c r="AN78" i="87" s="1"/>
  <c r="AN79" i="87" s="1"/>
  <c r="AN31" i="87" s="1"/>
  <c r="AO64" i="87"/>
  <c r="AO71" i="87"/>
  <c r="AO78" i="87" s="1"/>
  <c r="AO79" i="87" s="1"/>
  <c r="AO31" i="87" s="1"/>
  <c r="AN64" i="87"/>
  <c r="AG12" i="87"/>
  <c r="AG25" i="87"/>
  <c r="AG32" i="87"/>
  <c r="AG32" i="91" s="1"/>
  <c r="AH12" i="87"/>
  <c r="AH25" i="87"/>
  <c r="AH32" i="87"/>
  <c r="AH32" i="91" s="1"/>
  <c r="AJ32" i="91"/>
  <c r="AG51" i="87"/>
  <c r="AH51" i="87"/>
  <c r="AI54" i="91"/>
  <c r="AG56" i="87"/>
  <c r="AG56" i="91" s="1"/>
  <c r="AH56" i="91"/>
  <c r="AJ56" i="91"/>
  <c r="AG76" i="87"/>
  <c r="AG75" i="91" s="1"/>
  <c r="AH76" i="87"/>
  <c r="AH75" i="91" s="1"/>
  <c r="AI75" i="91"/>
  <c r="AJ75" i="91"/>
  <c r="AG77" i="91" l="1"/>
  <c r="AG78" i="91" s="1"/>
  <c r="AG79" i="91" s="1"/>
  <c r="AG80" i="91" s="1"/>
  <c r="AG82" i="91" s="1"/>
  <c r="AJ77" i="91"/>
  <c r="AJ78" i="91" s="1"/>
  <c r="AJ79" i="91" s="1"/>
  <c r="AJ80" i="91" s="1"/>
  <c r="AJ82" i="91" s="1"/>
  <c r="AH77" i="91"/>
  <c r="AH78" i="91" s="1"/>
  <c r="AH79" i="91" s="1"/>
  <c r="AH80" i="91" s="1"/>
  <c r="AH82" i="91" s="1"/>
  <c r="O64" i="91"/>
  <c r="H25" i="128" s="1"/>
  <c r="K64" i="91"/>
  <c r="H19" i="128" s="1"/>
  <c r="Z77" i="7"/>
  <c r="Z78" i="7" s="1"/>
  <c r="Z79" i="7" s="1"/>
  <c r="Z81" i="7" s="1"/>
  <c r="Z30" i="7" s="1"/>
  <c r="K77" i="7"/>
  <c r="K31" i="7" s="1"/>
  <c r="AO64" i="91"/>
  <c r="P64" i="91"/>
  <c r="H26" i="128" s="1"/>
  <c r="BG80" i="87"/>
  <c r="BG81" i="87" s="1"/>
  <c r="BG83" i="87" s="1"/>
  <c r="BG30" i="87" s="1"/>
  <c r="BJ79" i="87"/>
  <c r="BJ31" i="87" s="1"/>
  <c r="BJ31" i="91" s="1"/>
  <c r="BH79" i="87"/>
  <c r="BH31" i="87" s="1"/>
  <c r="BH31" i="91" s="1"/>
  <c r="BI80" i="87"/>
  <c r="BI81" i="87" s="1"/>
  <c r="BI83" i="87" s="1"/>
  <c r="BI30" i="87" s="1"/>
  <c r="BI30" i="91" s="1"/>
  <c r="AH62" i="87"/>
  <c r="AH64" i="87" s="1"/>
  <c r="AH71" i="87"/>
  <c r="AH78" i="87" s="1"/>
  <c r="AH79" i="87" s="1"/>
  <c r="AH31" i="87" s="1"/>
  <c r="AG71" i="87"/>
  <c r="AG78" i="87" s="1"/>
  <c r="AG79" i="87" s="1"/>
  <c r="AO80" i="87"/>
  <c r="AO81" i="87" s="1"/>
  <c r="AO83" i="87" s="1"/>
  <c r="AO30" i="87" s="1"/>
  <c r="AO35" i="87" s="1"/>
  <c r="AO37" i="87" s="1"/>
  <c r="AN80" i="87"/>
  <c r="AN81" i="87" s="1"/>
  <c r="AN83" i="87" s="1"/>
  <c r="AN30" i="87" s="1"/>
  <c r="AN35" i="87" s="1"/>
  <c r="AN37" i="87" s="1"/>
  <c r="AG62" i="87"/>
  <c r="AG64" i="87"/>
  <c r="Z24" i="87"/>
  <c r="Z24" i="91" s="1"/>
  <c r="Z20" i="87"/>
  <c r="Z20" i="91" s="1"/>
  <c r="Q56" i="87"/>
  <c r="Q24" i="87"/>
  <c r="O12" i="87"/>
  <c r="O15" i="91"/>
  <c r="O17" i="91"/>
  <c r="O19" i="91"/>
  <c r="O20" i="91"/>
  <c r="O21" i="91"/>
  <c r="O24" i="91"/>
  <c r="O51" i="87"/>
  <c r="O62" i="87"/>
  <c r="K25" i="87"/>
  <c r="K51" i="87"/>
  <c r="K62" i="87"/>
  <c r="BK48" i="7"/>
  <c r="BK48" i="91" s="1"/>
  <c r="BK51" i="91" s="1"/>
  <c r="F8" i="7"/>
  <c r="BJ40" i="7"/>
  <c r="BI40" i="7"/>
  <c r="K78" i="7" l="1"/>
  <c r="K79" i="7" s="1"/>
  <c r="K81" i="7" s="1"/>
  <c r="K30" i="7" s="1"/>
  <c r="K35" i="7" s="1"/>
  <c r="K37" i="7" s="1"/>
  <c r="BI40" i="91"/>
  <c r="BI51" i="91" s="1"/>
  <c r="BJ40" i="91"/>
  <c r="BJ51" i="91" s="1"/>
  <c r="Z35" i="7"/>
  <c r="Z37" i="7" s="1"/>
  <c r="BG35" i="87"/>
  <c r="BG37" i="87" s="1"/>
  <c r="BI35" i="87"/>
  <c r="BI37" i="87" s="1"/>
  <c r="BH80" i="87"/>
  <c r="BH81" i="87" s="1"/>
  <c r="BH83" i="87" s="1"/>
  <c r="BH30" i="87" s="1"/>
  <c r="BH30" i="91" s="1"/>
  <c r="BJ80" i="87"/>
  <c r="BJ81" i="87" s="1"/>
  <c r="BJ83" i="87" s="1"/>
  <c r="BJ30" i="87" s="1"/>
  <c r="BJ30" i="91" s="1"/>
  <c r="O64" i="87"/>
  <c r="O25" i="87"/>
  <c r="O71" i="87" s="1"/>
  <c r="O78" i="87" s="1"/>
  <c r="O79" i="87" s="1"/>
  <c r="AH80" i="87"/>
  <c r="AH81" i="87" s="1"/>
  <c r="AG80" i="87"/>
  <c r="AG81" i="87" s="1"/>
  <c r="AG31" i="87"/>
  <c r="AG31" i="91" s="1"/>
  <c r="K64" i="87"/>
  <c r="BI51" i="7"/>
  <c r="BJ51" i="7"/>
  <c r="BK51" i="7"/>
  <c r="BG54" i="91"/>
  <c r="BH54" i="91"/>
  <c r="BI54" i="91"/>
  <c r="BJ54" i="91"/>
  <c r="BK54" i="91"/>
  <c r="BG56" i="91"/>
  <c r="BH56" i="91"/>
  <c r="BI56" i="91"/>
  <c r="BJ56" i="91"/>
  <c r="BK56" i="91"/>
  <c r="BG62" i="7"/>
  <c r="BH62" i="7"/>
  <c r="BI62" i="7"/>
  <c r="BJ62" i="7"/>
  <c r="BK62" i="7"/>
  <c r="BG73" i="7"/>
  <c r="BG74" i="91" s="1"/>
  <c r="BH73" i="7"/>
  <c r="BH74" i="91" s="1"/>
  <c r="BI73" i="7"/>
  <c r="BI74" i="91" s="1"/>
  <c r="BJ73" i="7"/>
  <c r="BJ74" i="91" s="1"/>
  <c r="BK73" i="7"/>
  <c r="BK74" i="91" s="1"/>
  <c r="BG12" i="7"/>
  <c r="BH12" i="7"/>
  <c r="BI12" i="7"/>
  <c r="BJ12" i="7"/>
  <c r="BK12" i="7"/>
  <c r="BG17" i="91"/>
  <c r="BH17" i="91"/>
  <c r="BI17" i="91"/>
  <c r="BJ17" i="91"/>
  <c r="BK17" i="91"/>
  <c r="BG18" i="91"/>
  <c r="BH18" i="91"/>
  <c r="BI18" i="91"/>
  <c r="BJ18" i="91"/>
  <c r="BK18" i="91"/>
  <c r="BG25" i="7"/>
  <c r="BH25" i="7"/>
  <c r="BI25" i="7"/>
  <c r="BJ25" i="7"/>
  <c r="BJ35" i="7" s="1"/>
  <c r="BK25" i="7"/>
  <c r="BK35" i="7" s="1"/>
  <c r="BK37" i="7" s="1"/>
  <c r="BG27" i="91"/>
  <c r="BH27" i="91"/>
  <c r="BI27" i="91"/>
  <c r="BJ27" i="91"/>
  <c r="BK27" i="91"/>
  <c r="BG32" i="91"/>
  <c r="BH32" i="91"/>
  <c r="BI32" i="91"/>
  <c r="BJ32" i="91"/>
  <c r="BK32" i="91"/>
  <c r="BF12" i="7"/>
  <c r="BF32" i="91"/>
  <c r="BF56" i="91"/>
  <c r="BF73" i="7"/>
  <c r="BF74" i="91" s="1"/>
  <c r="BD59" i="7"/>
  <c r="BD59" i="91" s="1"/>
  <c r="BD34" i="7"/>
  <c r="BD34" i="91" s="1"/>
  <c r="BC74" i="7"/>
  <c r="BC75" i="91" s="1"/>
  <c r="BC60" i="7"/>
  <c r="BC60" i="91" s="1"/>
  <c r="AT73" i="7"/>
  <c r="AT74" i="91" s="1"/>
  <c r="AT71" i="7"/>
  <c r="AT72" i="91" s="1"/>
  <c r="AT12" i="7"/>
  <c r="AT25" i="7"/>
  <c r="AT51" i="7"/>
  <c r="AT62" i="7"/>
  <c r="AT64" i="7" s="1"/>
  <c r="AS29" i="7"/>
  <c r="AS29" i="91" s="1"/>
  <c r="AM80" i="7"/>
  <c r="AJ54" i="7"/>
  <c r="AJ54" i="91" s="1"/>
  <c r="AG83" i="87" l="1"/>
  <c r="AG30" i="87" s="1"/>
  <c r="AH83" i="87"/>
  <c r="AH30" i="87" s="1"/>
  <c r="AH35" i="87" s="1"/>
  <c r="AH37" i="87" s="1"/>
  <c r="BJ37" i="7"/>
  <c r="BJ64" i="7"/>
  <c r="O31" i="87"/>
  <c r="O31" i="91" s="1"/>
  <c r="BH35" i="7"/>
  <c r="BH37" i="7" s="1"/>
  <c r="BK64" i="7"/>
  <c r="BI35" i="7"/>
  <c r="BI37" i="7" s="1"/>
  <c r="BF18" i="91"/>
  <c r="BG69" i="7"/>
  <c r="BG76" i="7" s="1"/>
  <c r="BG77" i="7" s="1"/>
  <c r="BG78" i="7" s="1"/>
  <c r="BG79" i="7" s="1"/>
  <c r="BG81" i="7" s="1"/>
  <c r="BG30" i="7" s="1"/>
  <c r="BI25" i="91"/>
  <c r="BI35" i="91" s="1"/>
  <c r="BI37" i="91" s="1"/>
  <c r="BG25" i="91"/>
  <c r="AO70" i="91"/>
  <c r="AO77" i="91" s="1"/>
  <c r="AO78" i="91" s="1"/>
  <c r="AO79" i="91" s="1"/>
  <c r="AO80" i="91" s="1"/>
  <c r="AO82" i="91" s="1"/>
  <c r="AT29" i="91"/>
  <c r="BK69" i="7"/>
  <c r="BK76" i="7" s="1"/>
  <c r="BK77" i="7" s="1"/>
  <c r="BK78" i="7" s="1"/>
  <c r="BK79" i="7" s="1"/>
  <c r="BK81" i="7" s="1"/>
  <c r="BK25" i="91"/>
  <c r="BJ25" i="91"/>
  <c r="BJ35" i="91" s="1"/>
  <c r="BJ37" i="91" s="1"/>
  <c r="BH25" i="91"/>
  <c r="BH70" i="91" s="1"/>
  <c r="BH77" i="91" s="1"/>
  <c r="BK62" i="91"/>
  <c r="BK64" i="91" s="1"/>
  <c r="BI70" i="91"/>
  <c r="BI77" i="91" s="1"/>
  <c r="BJ69" i="7"/>
  <c r="BJ76" i="7" s="1"/>
  <c r="BJ77" i="7" s="1"/>
  <c r="BJ78" i="7" s="1"/>
  <c r="BJ79" i="7" s="1"/>
  <c r="BJ81" i="7" s="1"/>
  <c r="BH69" i="7"/>
  <c r="BH76" i="7" s="1"/>
  <c r="BH77" i="7" s="1"/>
  <c r="BH78" i="7" s="1"/>
  <c r="BH79" i="7" s="1"/>
  <c r="BH81" i="7" s="1"/>
  <c r="BJ62" i="91"/>
  <c r="BJ64" i="91" s="1"/>
  <c r="BH62" i="91"/>
  <c r="BJ35" i="87"/>
  <c r="BJ37" i="87" s="1"/>
  <c r="BI69" i="7"/>
  <c r="BI76" i="7" s="1"/>
  <c r="BI77" i="7" s="1"/>
  <c r="BI78" i="7" s="1"/>
  <c r="BI79" i="7" s="1"/>
  <c r="BI81" i="7" s="1"/>
  <c r="BI62" i="91"/>
  <c r="BI64" i="91" s="1"/>
  <c r="BH35" i="87"/>
  <c r="BH37" i="87" s="1"/>
  <c r="O80" i="87"/>
  <c r="O81" i="87" s="1"/>
  <c r="BI64" i="7"/>
  <c r="AT69" i="7"/>
  <c r="AT76" i="7" s="1"/>
  <c r="AT77" i="7" s="1"/>
  <c r="AT31" i="7" s="1"/>
  <c r="AG30" i="91" l="1"/>
  <c r="AG35" i="91" s="1"/>
  <c r="AG37" i="91" s="1"/>
  <c r="AG35" i="87"/>
  <c r="AG37" i="87" s="1"/>
  <c r="O30" i="87"/>
  <c r="O83" i="87"/>
  <c r="O35" i="87"/>
  <c r="O37" i="87" s="1"/>
  <c r="BH35" i="91"/>
  <c r="BH37" i="91" s="1"/>
  <c r="H77" i="5"/>
  <c r="H77" i="128"/>
  <c r="BJ70" i="91"/>
  <c r="BJ77" i="91" s="1"/>
  <c r="BJ78" i="91" s="1"/>
  <c r="BJ79" i="91" s="1"/>
  <c r="BJ80" i="91" s="1"/>
  <c r="BJ82" i="91" s="1"/>
  <c r="BK70" i="91"/>
  <c r="BK77" i="91" s="1"/>
  <c r="BK78" i="91" s="1"/>
  <c r="BK79" i="91" s="1"/>
  <c r="BK80" i="91" s="1"/>
  <c r="BK82" i="91" s="1"/>
  <c r="BG35" i="7"/>
  <c r="BG37" i="7" s="1"/>
  <c r="BG30" i="91"/>
  <c r="BI78" i="91"/>
  <c r="BI79" i="91" s="1"/>
  <c r="BI80" i="91" s="1"/>
  <c r="BI82" i="91" s="1"/>
  <c r="BH78" i="91"/>
  <c r="BH79" i="91" s="1"/>
  <c r="BH80" i="91" s="1"/>
  <c r="BH82" i="91" s="1"/>
  <c r="AT78" i="7"/>
  <c r="AT79" i="7" s="1"/>
  <c r="AT81" i="7" s="1"/>
  <c r="AT30" i="7" s="1"/>
  <c r="AT35" i="7" l="1"/>
  <c r="AT37" i="7" s="1"/>
  <c r="AI55" i="7"/>
  <c r="AI55" i="91" s="1"/>
  <c r="AJ69" i="7"/>
  <c r="AJ76" i="7" s="1"/>
  <c r="AJ77" i="7" s="1"/>
  <c r="AJ55" i="7"/>
  <c r="AI51" i="7"/>
  <c r="AJ51" i="7"/>
  <c r="AJ62" i="7" l="1"/>
  <c r="AJ64" i="7" s="1"/>
  <c r="AJ55" i="91"/>
  <c r="AJ62" i="91" s="1"/>
  <c r="AJ64" i="91" s="1"/>
  <c r="AJ78" i="7"/>
  <c r="AJ79" i="7" s="1"/>
  <c r="AJ81" i="7" s="1"/>
  <c r="AJ30" i="7" s="1"/>
  <c r="AJ31" i="7"/>
  <c r="AJ31" i="91" s="1"/>
  <c r="H49" i="5" l="1"/>
  <c r="H49" i="128"/>
  <c r="AJ35" i="7"/>
  <c r="AJ37" i="7" s="1"/>
  <c r="AJ30" i="91"/>
  <c r="AJ35" i="91" s="1"/>
  <c r="AJ37" i="91" s="1"/>
  <c r="K47" i="5"/>
  <c r="L47" i="5" s="1"/>
  <c r="AG51" i="7"/>
  <c r="AH51" i="7"/>
  <c r="AH69" i="7"/>
  <c r="AH76" i="7" s="1"/>
  <c r="AH54" i="7"/>
  <c r="AG12" i="7"/>
  <c r="AG25" i="7"/>
  <c r="AG35" i="7" s="1"/>
  <c r="I49" i="128" l="1"/>
  <c r="L49" i="128" s="1"/>
  <c r="J49" i="128"/>
  <c r="M47" i="128"/>
  <c r="N47" i="128" s="1"/>
  <c r="K49" i="128"/>
  <c r="AG37" i="7"/>
  <c r="AH62" i="7"/>
  <c r="AH64" i="7" s="1"/>
  <c r="AH54" i="91"/>
  <c r="AH62" i="91" s="1"/>
  <c r="AH64" i="91" s="1"/>
  <c r="AH77" i="7"/>
  <c r="AG69" i="7"/>
  <c r="AG76" i="7" s="1"/>
  <c r="AG77" i="7" s="1"/>
  <c r="AG54" i="7"/>
  <c r="AG62" i="7" l="1"/>
  <c r="AG64" i="7" s="1"/>
  <c r="AG54" i="91"/>
  <c r="AG62" i="91" s="1"/>
  <c r="AG64" i="91" s="1"/>
  <c r="H47" i="5" s="1"/>
  <c r="AG78" i="7"/>
  <c r="AG79" i="7" s="1"/>
  <c r="AG81" i="7" s="1"/>
  <c r="AH78" i="7"/>
  <c r="AH79" i="7" s="1"/>
  <c r="AH81" i="7" s="1"/>
  <c r="AH30" i="7" s="1"/>
  <c r="AH30" i="91" s="1"/>
  <c r="AH31" i="7"/>
  <c r="AH31" i="91" s="1"/>
  <c r="Y18" i="7"/>
  <c r="Y18" i="91" s="1"/>
  <c r="X24" i="7"/>
  <c r="X24" i="91" s="1"/>
  <c r="U24" i="7"/>
  <c r="U24" i="91" s="1"/>
  <c r="T24" i="7"/>
  <c r="T24" i="91" s="1"/>
  <c r="T22" i="7"/>
  <c r="T22" i="91" s="1"/>
  <c r="P24" i="7"/>
  <c r="P22" i="7"/>
  <c r="P12" i="7"/>
  <c r="P18" i="7"/>
  <c r="O22" i="7"/>
  <c r="O22" i="91" s="1"/>
  <c r="O18" i="7"/>
  <c r="O18" i="91" s="1"/>
  <c r="M24" i="7"/>
  <c r="M22" i="7"/>
  <c r="M21" i="7"/>
  <c r="M20" i="7"/>
  <c r="AH35" i="91" l="1"/>
  <c r="AH37" i="91" s="1"/>
  <c r="O25" i="91"/>
  <c r="O70" i="91" s="1"/>
  <c r="O77" i="91" s="1"/>
  <c r="P22" i="91"/>
  <c r="AH35" i="7"/>
  <c r="AH37" i="7" s="1"/>
  <c r="F33" i="109" l="1"/>
  <c r="H48" i="109" l="1"/>
  <c r="I48" i="109" s="1"/>
  <c r="BL17" i="87" s="1"/>
  <c r="H44" i="109"/>
  <c r="I44" i="109" s="1"/>
  <c r="H43" i="109"/>
  <c r="I43" i="109" s="1"/>
  <c r="H42" i="109"/>
  <c r="I42" i="109" s="1"/>
  <c r="H41" i="109"/>
  <c r="I41" i="109" s="1"/>
  <c r="H40" i="109"/>
  <c r="I40" i="109" s="1"/>
  <c r="H39" i="109"/>
  <c r="I39" i="109" s="1"/>
  <c r="H38" i="109"/>
  <c r="I38" i="109" s="1"/>
  <c r="H37" i="109"/>
  <c r="I37" i="109" s="1"/>
  <c r="H32" i="109"/>
  <c r="H31" i="109"/>
  <c r="H30" i="109"/>
  <c r="H28" i="109"/>
  <c r="H27" i="109"/>
  <c r="H26" i="109"/>
  <c r="F22" i="109"/>
  <c r="F17" i="109"/>
  <c r="F12" i="109"/>
  <c r="H10" i="127"/>
  <c r="H57" i="124"/>
  <c r="F108" i="124"/>
  <c r="H107" i="124"/>
  <c r="H106" i="124"/>
  <c r="H105" i="124"/>
  <c r="H104" i="124"/>
  <c r="H103" i="124"/>
  <c r="H102" i="124"/>
  <c r="H101" i="124"/>
  <c r="H100" i="124"/>
  <c r="H99" i="124"/>
  <c r="H98" i="124"/>
  <c r="H97" i="124"/>
  <c r="H96" i="124"/>
  <c r="H95" i="124"/>
  <c r="H94" i="124"/>
  <c r="H93" i="124"/>
  <c r="H92" i="124"/>
  <c r="H91" i="124"/>
  <c r="H90" i="124"/>
  <c r="H89" i="124"/>
  <c r="H88" i="124"/>
  <c r="H87" i="124"/>
  <c r="H86" i="124"/>
  <c r="H85" i="124"/>
  <c r="H84" i="124"/>
  <c r="H83" i="124"/>
  <c r="H82" i="124"/>
  <c r="H81" i="124"/>
  <c r="H80" i="124"/>
  <c r="H79" i="124"/>
  <c r="H78" i="124"/>
  <c r="H77" i="124"/>
  <c r="H76" i="124"/>
  <c r="H75" i="124"/>
  <c r="H74" i="124"/>
  <c r="H73" i="124"/>
  <c r="H72" i="124"/>
  <c r="H71" i="124"/>
  <c r="H70" i="124"/>
  <c r="H69" i="124"/>
  <c r="H68" i="124"/>
  <c r="H67" i="124"/>
  <c r="H66" i="124"/>
  <c r="H65" i="124"/>
  <c r="H64" i="124"/>
  <c r="H63" i="124"/>
  <c r="H62" i="124"/>
  <c r="H61" i="124"/>
  <c r="H60" i="124"/>
  <c r="H59" i="124"/>
  <c r="H58" i="124"/>
  <c r="H56" i="124"/>
  <c r="H55" i="124"/>
  <c r="H54" i="124"/>
  <c r="H53" i="124"/>
  <c r="H52" i="124"/>
  <c r="H51" i="124"/>
  <c r="I51" i="124" s="1"/>
  <c r="H50" i="124"/>
  <c r="H49" i="124"/>
  <c r="H48" i="124"/>
  <c r="H47" i="124"/>
  <c r="H46" i="124"/>
  <c r="H45" i="124"/>
  <c r="H44" i="124"/>
  <c r="H43" i="124"/>
  <c r="H42" i="124"/>
  <c r="H41" i="124"/>
  <c r="H40" i="124"/>
  <c r="I40" i="124" s="1"/>
  <c r="H38" i="124"/>
  <c r="H37" i="124"/>
  <c r="H36" i="124"/>
  <c r="H35" i="124"/>
  <c r="H34" i="124"/>
  <c r="H33" i="124"/>
  <c r="H32" i="124"/>
  <c r="H31" i="124"/>
  <c r="H30" i="124"/>
  <c r="H29" i="124"/>
  <c r="H28" i="124"/>
  <c r="I28" i="124" s="1"/>
  <c r="H27" i="124"/>
  <c r="I27" i="124" s="1"/>
  <c r="H25" i="124"/>
  <c r="I25" i="124" s="1"/>
  <c r="I29" i="124"/>
  <c r="I30" i="124"/>
  <c r="I31" i="124"/>
  <c r="I32" i="124"/>
  <c r="I33" i="124"/>
  <c r="I34" i="124"/>
  <c r="I35" i="124"/>
  <c r="I36" i="124"/>
  <c r="I37" i="124"/>
  <c r="I38" i="124"/>
  <c r="I41" i="124"/>
  <c r="I42" i="124"/>
  <c r="I43" i="124"/>
  <c r="I44" i="124"/>
  <c r="I45" i="124"/>
  <c r="I46" i="124"/>
  <c r="I47" i="124"/>
  <c r="I48" i="124"/>
  <c r="I49" i="124"/>
  <c r="I50" i="124"/>
  <c r="I52" i="124"/>
  <c r="I53" i="124"/>
  <c r="I54" i="124"/>
  <c r="I55" i="124"/>
  <c r="I56" i="124"/>
  <c r="I57" i="124"/>
  <c r="I58" i="124"/>
  <c r="I59" i="124"/>
  <c r="I60" i="124"/>
  <c r="I61" i="124"/>
  <c r="I62" i="124"/>
  <c r="I63" i="124"/>
  <c r="I64" i="124"/>
  <c r="I65" i="124"/>
  <c r="I66" i="124"/>
  <c r="I67" i="124"/>
  <c r="I68" i="124"/>
  <c r="I69" i="124"/>
  <c r="I70" i="124"/>
  <c r="I71" i="124"/>
  <c r="I72" i="124"/>
  <c r="I73" i="124"/>
  <c r="I74" i="124"/>
  <c r="I75" i="124"/>
  <c r="I76" i="124"/>
  <c r="I77" i="124"/>
  <c r="I78" i="124"/>
  <c r="I79" i="124"/>
  <c r="I80" i="124"/>
  <c r="I81" i="124"/>
  <c r="I82" i="124"/>
  <c r="I83" i="124"/>
  <c r="I84" i="124"/>
  <c r="I85" i="124"/>
  <c r="I86" i="124"/>
  <c r="I87" i="124"/>
  <c r="I88" i="124"/>
  <c r="I89" i="124"/>
  <c r="I90" i="124"/>
  <c r="I91" i="124"/>
  <c r="I92" i="124"/>
  <c r="I93" i="124"/>
  <c r="I94" i="124"/>
  <c r="I95" i="124"/>
  <c r="I96" i="124"/>
  <c r="I97" i="124"/>
  <c r="I98" i="124"/>
  <c r="I99" i="124"/>
  <c r="I100" i="124"/>
  <c r="I101" i="124"/>
  <c r="I102" i="124"/>
  <c r="I103" i="124"/>
  <c r="I104" i="124"/>
  <c r="I105" i="124"/>
  <c r="I106" i="124"/>
  <c r="I107" i="124"/>
  <c r="H24" i="124"/>
  <c r="I24" i="124" s="1"/>
  <c r="H23" i="124"/>
  <c r="I23" i="124" s="1"/>
  <c r="H22" i="124"/>
  <c r="I22" i="124" s="1"/>
  <c r="H21" i="124"/>
  <c r="I21" i="124" s="1"/>
  <c r="H20" i="124"/>
  <c r="I20" i="124" s="1"/>
  <c r="H19" i="124"/>
  <c r="I19" i="124" s="1"/>
  <c r="H18" i="124"/>
  <c r="I18" i="124" s="1"/>
  <c r="H17" i="124"/>
  <c r="I17" i="124" s="1"/>
  <c r="H16" i="124"/>
  <c r="I16" i="124" s="1"/>
  <c r="H15" i="124"/>
  <c r="I15" i="124" s="1"/>
  <c r="H14" i="124"/>
  <c r="I14" i="124" s="1"/>
  <c r="H39" i="124"/>
  <c r="I39" i="124" s="1"/>
  <c r="H26" i="124"/>
  <c r="I26" i="124" s="1"/>
  <c r="H13" i="124"/>
  <c r="I13" i="124" s="1"/>
  <c r="H12" i="124"/>
  <c r="I12" i="124" s="1"/>
  <c r="H11" i="124"/>
  <c r="I11" i="124" s="1"/>
  <c r="H10" i="124"/>
  <c r="I10" i="124" s="1"/>
  <c r="I44" i="123"/>
  <c r="F44" i="123"/>
  <c r="H43" i="123"/>
  <c r="H42" i="123"/>
  <c r="H41" i="123"/>
  <c r="H40" i="123"/>
  <c r="H39" i="123"/>
  <c r="H38" i="123"/>
  <c r="H37" i="123"/>
  <c r="H36" i="123"/>
  <c r="H35" i="123"/>
  <c r="H34" i="123"/>
  <c r="H33" i="123"/>
  <c r="H32" i="123"/>
  <c r="H31" i="123"/>
  <c r="H30" i="123"/>
  <c r="H29" i="123"/>
  <c r="H28" i="123"/>
  <c r="H27" i="123"/>
  <c r="H26" i="123"/>
  <c r="H25" i="123"/>
  <c r="H24" i="123"/>
  <c r="H23" i="123"/>
  <c r="H22" i="123"/>
  <c r="H21" i="123"/>
  <c r="H20" i="123"/>
  <c r="H19" i="123"/>
  <c r="H18" i="123"/>
  <c r="H17" i="123"/>
  <c r="H16" i="123"/>
  <c r="H15" i="123"/>
  <c r="H14" i="123"/>
  <c r="H13" i="123"/>
  <c r="H12" i="123"/>
  <c r="H11" i="123"/>
  <c r="H10" i="123"/>
  <c r="H9" i="123"/>
  <c r="H9" i="124"/>
  <c r="I9" i="124" s="1"/>
  <c r="F103" i="125"/>
  <c r="H102" i="125"/>
  <c r="H101" i="125"/>
  <c r="H100" i="125"/>
  <c r="H99" i="125"/>
  <c r="H98" i="125"/>
  <c r="H97" i="125"/>
  <c r="H96" i="125"/>
  <c r="H95" i="125"/>
  <c r="H94" i="125"/>
  <c r="H93" i="125"/>
  <c r="H92" i="125"/>
  <c r="H91" i="125"/>
  <c r="H90" i="125"/>
  <c r="H89" i="125"/>
  <c r="H88" i="125"/>
  <c r="H87" i="125"/>
  <c r="H86" i="125"/>
  <c r="H85" i="125"/>
  <c r="H84" i="125"/>
  <c r="H83" i="125"/>
  <c r="H82" i="125"/>
  <c r="H81" i="125"/>
  <c r="H80" i="125"/>
  <c r="H79" i="125"/>
  <c r="H78" i="125"/>
  <c r="H77" i="125"/>
  <c r="H76" i="125"/>
  <c r="H75" i="125"/>
  <c r="H74" i="125"/>
  <c r="H73" i="125"/>
  <c r="H72" i="125"/>
  <c r="H71" i="125"/>
  <c r="H70" i="125"/>
  <c r="H69" i="125"/>
  <c r="H68" i="125"/>
  <c r="H67" i="125"/>
  <c r="H66" i="125"/>
  <c r="H65" i="125"/>
  <c r="H64" i="125"/>
  <c r="H63" i="125"/>
  <c r="H62" i="125"/>
  <c r="H61" i="125"/>
  <c r="H60" i="125"/>
  <c r="H59" i="125"/>
  <c r="H58" i="125"/>
  <c r="H57" i="125"/>
  <c r="H56" i="125"/>
  <c r="H55" i="125"/>
  <c r="H54" i="125"/>
  <c r="H53" i="125"/>
  <c r="H52" i="125"/>
  <c r="H51" i="125"/>
  <c r="H50" i="125"/>
  <c r="H49" i="125"/>
  <c r="H48" i="125"/>
  <c r="H47" i="125"/>
  <c r="H46" i="125"/>
  <c r="H45" i="125"/>
  <c r="H44" i="125"/>
  <c r="H43" i="125"/>
  <c r="H42" i="125"/>
  <c r="H41" i="125"/>
  <c r="H40" i="125"/>
  <c r="H39" i="125"/>
  <c r="H38" i="125"/>
  <c r="H37" i="125"/>
  <c r="H36" i="125"/>
  <c r="H35" i="125"/>
  <c r="H34" i="125"/>
  <c r="H33" i="125"/>
  <c r="H32" i="125"/>
  <c r="H31" i="125"/>
  <c r="H30" i="125"/>
  <c r="H29" i="125"/>
  <c r="H28" i="125"/>
  <c r="H27" i="125"/>
  <c r="H26" i="125"/>
  <c r="H25" i="125"/>
  <c r="H24" i="125"/>
  <c r="H23" i="125"/>
  <c r="H22" i="125"/>
  <c r="H21" i="125"/>
  <c r="H20" i="125"/>
  <c r="H19" i="125"/>
  <c r="H18" i="125"/>
  <c r="H17" i="125"/>
  <c r="H16" i="125"/>
  <c r="H15" i="125"/>
  <c r="H14" i="125"/>
  <c r="H12" i="125"/>
  <c r="H11" i="125"/>
  <c r="H10" i="125"/>
  <c r="H13" i="125"/>
  <c r="H9" i="125"/>
  <c r="H101" i="126"/>
  <c r="I101" i="126" s="1"/>
  <c r="H100" i="126"/>
  <c r="I100" i="126" s="1"/>
  <c r="H99" i="126"/>
  <c r="I99" i="126" s="1"/>
  <c r="H98" i="126"/>
  <c r="I98" i="126" s="1"/>
  <c r="H97" i="126"/>
  <c r="I97" i="126" s="1"/>
  <c r="H96" i="126"/>
  <c r="I96" i="126" s="1"/>
  <c r="H95" i="126"/>
  <c r="I95" i="126" s="1"/>
  <c r="H94" i="126"/>
  <c r="I94" i="126" s="1"/>
  <c r="H93" i="126"/>
  <c r="I93" i="126" s="1"/>
  <c r="H92" i="126"/>
  <c r="I92" i="126" s="1"/>
  <c r="H91" i="126"/>
  <c r="I91" i="126" s="1"/>
  <c r="H90" i="126"/>
  <c r="I90" i="126" s="1"/>
  <c r="H89" i="126"/>
  <c r="I89" i="126" s="1"/>
  <c r="H88" i="126"/>
  <c r="I88" i="126" s="1"/>
  <c r="H87" i="126"/>
  <c r="I87" i="126" s="1"/>
  <c r="H86" i="126"/>
  <c r="I86" i="126" s="1"/>
  <c r="H85" i="126"/>
  <c r="I85" i="126" s="1"/>
  <c r="H84" i="126"/>
  <c r="I84" i="126" s="1"/>
  <c r="H83" i="126"/>
  <c r="I83" i="126" s="1"/>
  <c r="H82" i="126"/>
  <c r="I82" i="126" s="1"/>
  <c r="H81" i="126"/>
  <c r="I81" i="126" s="1"/>
  <c r="H80" i="126"/>
  <c r="I80" i="126" s="1"/>
  <c r="H79" i="126"/>
  <c r="I79" i="126" s="1"/>
  <c r="H78" i="126"/>
  <c r="I78" i="126" s="1"/>
  <c r="H77" i="126"/>
  <c r="I77" i="126" s="1"/>
  <c r="H76" i="126"/>
  <c r="I76" i="126" s="1"/>
  <c r="H75" i="126"/>
  <c r="I75" i="126" s="1"/>
  <c r="H74" i="126"/>
  <c r="I74" i="126" s="1"/>
  <c r="H73" i="126"/>
  <c r="I73" i="126" s="1"/>
  <c r="H72" i="126"/>
  <c r="I72" i="126" s="1"/>
  <c r="H71" i="126"/>
  <c r="I71" i="126" s="1"/>
  <c r="H70" i="126"/>
  <c r="I70" i="126" s="1"/>
  <c r="H69" i="126"/>
  <c r="H68" i="126"/>
  <c r="I68" i="126" s="1"/>
  <c r="H67" i="126"/>
  <c r="I67" i="126" s="1"/>
  <c r="H66" i="126"/>
  <c r="I66" i="126" s="1"/>
  <c r="H65" i="126"/>
  <c r="I65" i="126" s="1"/>
  <c r="H64" i="126"/>
  <c r="I64" i="126" s="1"/>
  <c r="H63" i="126"/>
  <c r="I63" i="126" s="1"/>
  <c r="H62" i="126"/>
  <c r="I62" i="126" s="1"/>
  <c r="H61" i="126"/>
  <c r="I61" i="126" s="1"/>
  <c r="H60" i="126"/>
  <c r="I60" i="126" s="1"/>
  <c r="H59" i="126"/>
  <c r="I59" i="126" s="1"/>
  <c r="H58" i="126"/>
  <c r="I58" i="126" s="1"/>
  <c r="H57" i="126"/>
  <c r="I57" i="126" s="1"/>
  <c r="H56" i="126"/>
  <c r="I56" i="126" s="1"/>
  <c r="H55" i="126"/>
  <c r="I55" i="126" s="1"/>
  <c r="H54" i="126"/>
  <c r="I54" i="126" s="1"/>
  <c r="H53" i="126"/>
  <c r="I53" i="126" s="1"/>
  <c r="H52" i="126"/>
  <c r="I52" i="126" s="1"/>
  <c r="H51" i="126"/>
  <c r="I51" i="126" s="1"/>
  <c r="H50" i="126"/>
  <c r="I50" i="126" s="1"/>
  <c r="H49" i="126"/>
  <c r="I49" i="126" s="1"/>
  <c r="H48" i="126"/>
  <c r="I48" i="126" s="1"/>
  <c r="H47" i="126"/>
  <c r="I47" i="126" s="1"/>
  <c r="H46" i="126"/>
  <c r="I46" i="126" s="1"/>
  <c r="H45" i="126"/>
  <c r="I45" i="126" s="1"/>
  <c r="H44" i="126"/>
  <c r="I44" i="126" s="1"/>
  <c r="H43" i="126"/>
  <c r="I43" i="126" s="1"/>
  <c r="H42" i="126"/>
  <c r="I42" i="126" s="1"/>
  <c r="H41" i="126"/>
  <c r="I41" i="126" s="1"/>
  <c r="H40" i="126"/>
  <c r="I40" i="126" s="1"/>
  <c r="H39" i="126"/>
  <c r="I39" i="126" s="1"/>
  <c r="H38" i="126"/>
  <c r="I38" i="126" s="1"/>
  <c r="H37" i="126"/>
  <c r="I37" i="126" s="1"/>
  <c r="H36" i="126"/>
  <c r="I36" i="126" s="1"/>
  <c r="H35" i="126"/>
  <c r="I35" i="126" s="1"/>
  <c r="H34" i="126"/>
  <c r="I34" i="126" s="1"/>
  <c r="H33" i="126"/>
  <c r="I33" i="126" s="1"/>
  <c r="H32" i="126"/>
  <c r="I32" i="126" s="1"/>
  <c r="H31" i="126"/>
  <c r="I31" i="126" s="1"/>
  <c r="H30" i="126"/>
  <c r="I30" i="126" s="1"/>
  <c r="H29" i="126"/>
  <c r="I29" i="126" s="1"/>
  <c r="H28" i="126"/>
  <c r="I28" i="126" s="1"/>
  <c r="H27" i="126"/>
  <c r="I27" i="126" s="1"/>
  <c r="H26" i="126"/>
  <c r="I26" i="126" s="1"/>
  <c r="H25" i="126"/>
  <c r="I25" i="126" s="1"/>
  <c r="H24" i="126"/>
  <c r="I24" i="126" s="1"/>
  <c r="H23" i="126"/>
  <c r="I23" i="126" s="1"/>
  <c r="H22" i="126"/>
  <c r="I22" i="126" s="1"/>
  <c r="H21" i="126"/>
  <c r="I21" i="126" s="1"/>
  <c r="H20" i="126"/>
  <c r="I20" i="126" s="1"/>
  <c r="H19" i="126"/>
  <c r="I19" i="126" s="1"/>
  <c r="H18" i="126"/>
  <c r="I18" i="126" s="1"/>
  <c r="H17" i="126"/>
  <c r="I17" i="126" s="1"/>
  <c r="F102" i="126"/>
  <c r="I69" i="126"/>
  <c r="H16" i="126"/>
  <c r="I16" i="126" s="1"/>
  <c r="H15" i="126"/>
  <c r="I15" i="126" s="1"/>
  <c r="H14" i="126"/>
  <c r="I14" i="126" s="1"/>
  <c r="H13" i="126"/>
  <c r="I13" i="126" s="1"/>
  <c r="H12" i="126"/>
  <c r="I12" i="126" s="1"/>
  <c r="H11" i="126"/>
  <c r="I11" i="126" s="1"/>
  <c r="H10" i="126"/>
  <c r="I10" i="126" s="1"/>
  <c r="BL75" i="87" l="1"/>
  <c r="BL32" i="87"/>
  <c r="BL32" i="91" s="1"/>
  <c r="BL56" i="87"/>
  <c r="BL76" i="87"/>
  <c r="BH40" i="7"/>
  <c r="BG40" i="7"/>
  <c r="BG40" i="91" s="1"/>
  <c r="F46" i="123"/>
  <c r="I108" i="124"/>
  <c r="G24" i="122"/>
  <c r="H24" i="122" s="1"/>
  <c r="BF17" i="7" s="1"/>
  <c r="E21" i="122"/>
  <c r="G19" i="122"/>
  <c r="H19" i="122" s="1"/>
  <c r="E16" i="122"/>
  <c r="G14" i="122"/>
  <c r="H14" i="122" s="1"/>
  <c r="E11" i="122"/>
  <c r="G10" i="122"/>
  <c r="G20" i="122"/>
  <c r="H20" i="122" s="1"/>
  <c r="BG51" i="7" l="1"/>
  <c r="BG64" i="7" s="1"/>
  <c r="H21" i="122"/>
  <c r="BF27" i="7" s="1"/>
  <c r="BF27" i="91" s="1"/>
  <c r="BF17" i="91"/>
  <c r="BF25" i="91" s="1"/>
  <c r="BF25" i="7"/>
  <c r="BH40" i="91"/>
  <c r="BH51" i="91" s="1"/>
  <c r="BH64" i="91" s="1"/>
  <c r="BH51" i="7"/>
  <c r="BH64" i="7" s="1"/>
  <c r="I46" i="123"/>
  <c r="G16" i="122"/>
  <c r="G15" i="122"/>
  <c r="H15" i="122" s="1"/>
  <c r="H16" i="122" s="1"/>
  <c r="BF54" i="7" s="1"/>
  <c r="BF54" i="91" l="1"/>
  <c r="BF62" i="7"/>
  <c r="BF69" i="7"/>
  <c r="BF76" i="7" s="1"/>
  <c r="BF77" i="7" s="1"/>
  <c r="BF78" i="7" s="1"/>
  <c r="BF79" i="7" s="1"/>
  <c r="BF81" i="7" s="1"/>
  <c r="BF30" i="7" s="1"/>
  <c r="BF35" i="7" s="1"/>
  <c r="BF37" i="7" s="1"/>
  <c r="G9" i="122"/>
  <c r="G10" i="101"/>
  <c r="H10" i="101" s="1"/>
  <c r="BE18" i="7" s="1"/>
  <c r="BE18" i="91" s="1"/>
  <c r="BE25" i="91" s="1"/>
  <c r="I95" i="72"/>
  <c r="H99" i="72"/>
  <c r="I99" i="72" s="1"/>
  <c r="H98" i="72"/>
  <c r="I98" i="72" s="1"/>
  <c r="AZ74" i="7" s="1"/>
  <c r="AZ75" i="91" s="1"/>
  <c r="H97" i="72"/>
  <c r="I97" i="72" s="1"/>
  <c r="H96" i="72"/>
  <c r="I96" i="72" s="1"/>
  <c r="H95" i="72"/>
  <c r="H92" i="72"/>
  <c r="I92" i="72" s="1"/>
  <c r="F90" i="72"/>
  <c r="H89" i="72"/>
  <c r="I89" i="72" s="1"/>
  <c r="H88" i="72"/>
  <c r="I88" i="72" s="1"/>
  <c r="H87" i="72"/>
  <c r="I87" i="72" s="1"/>
  <c r="H86" i="72"/>
  <c r="I86" i="72" s="1"/>
  <c r="H85" i="72"/>
  <c r="I85" i="72" s="1"/>
  <c r="H84" i="72"/>
  <c r="I84" i="72" s="1"/>
  <c r="H83" i="72"/>
  <c r="I83" i="72" s="1"/>
  <c r="H82" i="72"/>
  <c r="I82" i="72" s="1"/>
  <c r="H81" i="72"/>
  <c r="I81" i="72" s="1"/>
  <c r="H80" i="72"/>
  <c r="I80" i="72" s="1"/>
  <c r="H79" i="72"/>
  <c r="I79" i="72" s="1"/>
  <c r="H78" i="72"/>
  <c r="I78" i="72" s="1"/>
  <c r="H77" i="72"/>
  <c r="I77" i="72" s="1"/>
  <c r="H76" i="72"/>
  <c r="I76" i="72" s="1"/>
  <c r="H75" i="72"/>
  <c r="I75" i="72" s="1"/>
  <c r="F72" i="72"/>
  <c r="H71" i="72"/>
  <c r="I71" i="72" s="1"/>
  <c r="H70" i="72"/>
  <c r="I70" i="72" s="1"/>
  <c r="H69" i="72"/>
  <c r="I69" i="72" s="1"/>
  <c r="H68" i="72"/>
  <c r="I68" i="72" s="1"/>
  <c r="H67" i="72"/>
  <c r="I67" i="72" s="1"/>
  <c r="H66" i="72"/>
  <c r="I66" i="72" s="1"/>
  <c r="F63" i="72"/>
  <c r="H62" i="72"/>
  <c r="I62" i="72" s="1"/>
  <c r="H61" i="72"/>
  <c r="I61" i="72" s="1"/>
  <c r="H60" i="72"/>
  <c r="I60" i="72" s="1"/>
  <c r="H59" i="72"/>
  <c r="I59" i="72" s="1"/>
  <c r="H58" i="72"/>
  <c r="I58" i="72" s="1"/>
  <c r="H57" i="72"/>
  <c r="I57" i="72" s="1"/>
  <c r="H56" i="72"/>
  <c r="I56" i="72" s="1"/>
  <c r="H55" i="72"/>
  <c r="I55" i="72" s="1"/>
  <c r="H54" i="72"/>
  <c r="I54" i="72" s="1"/>
  <c r="H53" i="72"/>
  <c r="H52" i="72"/>
  <c r="H51" i="72"/>
  <c r="H50" i="72"/>
  <c r="H49" i="72"/>
  <c r="H48" i="72"/>
  <c r="H44" i="72"/>
  <c r="I44" i="72" s="1"/>
  <c r="H43" i="72"/>
  <c r="H41" i="72"/>
  <c r="H40" i="72"/>
  <c r="H39" i="72"/>
  <c r="H38" i="72"/>
  <c r="H37" i="72"/>
  <c r="H36" i="72"/>
  <c r="H35" i="72"/>
  <c r="H34" i="72"/>
  <c r="H33" i="72"/>
  <c r="H32" i="72"/>
  <c r="H31" i="72"/>
  <c r="F45" i="72"/>
  <c r="H20" i="72"/>
  <c r="H19" i="72"/>
  <c r="H18" i="72"/>
  <c r="H17" i="72"/>
  <c r="H16" i="72"/>
  <c r="H15" i="72"/>
  <c r="H12" i="72"/>
  <c r="H11" i="72"/>
  <c r="H10" i="72"/>
  <c r="H14" i="72"/>
  <c r="F21" i="72"/>
  <c r="H38" i="121"/>
  <c r="I38" i="121" s="1"/>
  <c r="H37" i="121"/>
  <c r="H36" i="121"/>
  <c r="I36" i="121" s="1"/>
  <c r="H35" i="121"/>
  <c r="I35" i="121" s="1"/>
  <c r="H32" i="121"/>
  <c r="I32" i="121" s="1"/>
  <c r="H31" i="121"/>
  <c r="I31" i="121" s="1"/>
  <c r="H30" i="121"/>
  <c r="I30" i="121" s="1"/>
  <c r="H29" i="121"/>
  <c r="I29" i="121" s="1"/>
  <c r="H24" i="121"/>
  <c r="I24" i="121" s="1"/>
  <c r="AX17" i="87" s="1"/>
  <c r="I37" i="121"/>
  <c r="H20" i="121"/>
  <c r="I20" i="121" s="1"/>
  <c r="H19" i="121"/>
  <c r="I19" i="121" s="1"/>
  <c r="H15" i="121"/>
  <c r="I15" i="121" s="1"/>
  <c r="H14" i="121"/>
  <c r="I14" i="121" s="1"/>
  <c r="H11" i="121"/>
  <c r="I11" i="121" s="1"/>
  <c r="H10" i="121"/>
  <c r="I10" i="121" s="1"/>
  <c r="F21" i="121"/>
  <c r="F16" i="121"/>
  <c r="F12" i="121"/>
  <c r="G18" i="71"/>
  <c r="G16" i="71"/>
  <c r="H16" i="71"/>
  <c r="H17" i="71"/>
  <c r="H18" i="71"/>
  <c r="G15" i="71"/>
  <c r="H15" i="71" s="1"/>
  <c r="G14" i="71"/>
  <c r="H14" i="71" s="1"/>
  <c r="G13" i="71"/>
  <c r="H13" i="71" s="1"/>
  <c r="G12" i="71"/>
  <c r="H12" i="71" s="1"/>
  <c r="I72" i="72" l="1"/>
  <c r="AY42" i="7" s="1"/>
  <c r="AZ73" i="7"/>
  <c r="AZ74" i="91" s="1"/>
  <c r="H10" i="122"/>
  <c r="H9" i="122"/>
  <c r="H11" i="122" s="1"/>
  <c r="BF40" i="7" s="1"/>
  <c r="AX56" i="87"/>
  <c r="AX56" i="91" s="1"/>
  <c r="AX76" i="87"/>
  <c r="AX75" i="91" s="1"/>
  <c r="AX75" i="87"/>
  <c r="AX74" i="91" s="1"/>
  <c r="AX32" i="87"/>
  <c r="AX32" i="91" s="1"/>
  <c r="AX17" i="91"/>
  <c r="AX25" i="91" s="1"/>
  <c r="AX25" i="87"/>
  <c r="I16" i="121"/>
  <c r="AX54" i="87" s="1"/>
  <c r="I90" i="72"/>
  <c r="AZ42" i="7" s="1"/>
  <c r="AZ42" i="91" s="1"/>
  <c r="I12" i="121"/>
  <c r="AX40" i="87" s="1"/>
  <c r="I21" i="121"/>
  <c r="AX27" i="87" s="1"/>
  <c r="G10" i="71"/>
  <c r="H10" i="71" s="1"/>
  <c r="G11" i="71"/>
  <c r="H11" i="71" s="1"/>
  <c r="G9" i="71"/>
  <c r="H9" i="71" s="1"/>
  <c r="E19" i="71"/>
  <c r="BF40" i="91" l="1"/>
  <c r="BF51" i="7"/>
  <c r="BF64" i="7" s="1"/>
  <c r="AX27" i="91"/>
  <c r="AX71" i="87"/>
  <c r="AX78" i="87" s="1"/>
  <c r="AX54" i="91"/>
  <c r="AX62" i="91" s="1"/>
  <c r="AX62" i="87"/>
  <c r="AX40" i="91"/>
  <c r="AX51" i="91" s="1"/>
  <c r="AX64" i="91" s="1"/>
  <c r="AX51" i="87"/>
  <c r="AX64" i="87" s="1"/>
  <c r="H25" i="69"/>
  <c r="I25" i="69" s="1"/>
  <c r="AU56" i="7" s="1"/>
  <c r="AU56" i="91" s="1"/>
  <c r="F18" i="69"/>
  <c r="F23" i="69"/>
  <c r="H17" i="69"/>
  <c r="H16" i="69"/>
  <c r="H15" i="69"/>
  <c r="I11" i="60"/>
  <c r="H11" i="60"/>
  <c r="F18" i="63"/>
  <c r="H93" i="61"/>
  <c r="I93" i="61" s="1"/>
  <c r="H92" i="61"/>
  <c r="I92" i="61" s="1"/>
  <c r="H91" i="61"/>
  <c r="I91" i="61" s="1"/>
  <c r="H90" i="61"/>
  <c r="I90" i="61" s="1"/>
  <c r="H89" i="61"/>
  <c r="I89" i="61" s="1"/>
  <c r="H88" i="61"/>
  <c r="I88" i="61" s="1"/>
  <c r="H87" i="61"/>
  <c r="I87" i="61" s="1"/>
  <c r="H86" i="61"/>
  <c r="I86" i="61" s="1"/>
  <c r="H85" i="61"/>
  <c r="I85" i="61" s="1"/>
  <c r="H84" i="61"/>
  <c r="I84" i="61" s="1"/>
  <c r="H83" i="61"/>
  <c r="I83" i="61" s="1"/>
  <c r="H82" i="61"/>
  <c r="I82" i="61" s="1"/>
  <c r="H81" i="61"/>
  <c r="I81" i="61" s="1"/>
  <c r="H80" i="61"/>
  <c r="I80" i="61" s="1"/>
  <c r="F95" i="61"/>
  <c r="H59" i="61"/>
  <c r="I59" i="61" s="1"/>
  <c r="H62" i="61"/>
  <c r="I62" i="61" s="1"/>
  <c r="H72" i="61"/>
  <c r="I72" i="61" s="1"/>
  <c r="H71" i="61"/>
  <c r="I71" i="61" s="1"/>
  <c r="H70" i="61"/>
  <c r="I70" i="61" s="1"/>
  <c r="H69" i="61"/>
  <c r="I69" i="61" s="1"/>
  <c r="H68" i="61"/>
  <c r="I68" i="61" s="1"/>
  <c r="H66" i="61"/>
  <c r="I66" i="61" s="1"/>
  <c r="H65" i="61"/>
  <c r="I65" i="61" s="1"/>
  <c r="H64" i="61"/>
  <c r="I64" i="61" s="1"/>
  <c r="H63" i="61"/>
  <c r="I63" i="61" s="1"/>
  <c r="H67" i="61"/>
  <c r="I67" i="61" s="1"/>
  <c r="H61" i="61"/>
  <c r="I61" i="61" s="1"/>
  <c r="H60" i="61"/>
  <c r="I60" i="61" s="1"/>
  <c r="H58" i="61"/>
  <c r="I58" i="61" s="1"/>
  <c r="H35" i="61"/>
  <c r="I24" i="61"/>
  <c r="H21" i="61"/>
  <c r="I21" i="61" s="1"/>
  <c r="H22" i="61"/>
  <c r="I22" i="61" s="1"/>
  <c r="H23" i="61"/>
  <c r="I23" i="61" s="1"/>
  <c r="H25" i="61"/>
  <c r="I25" i="61" s="1"/>
  <c r="H26" i="61"/>
  <c r="I26" i="61" s="1"/>
  <c r="H27" i="61"/>
  <c r="I27" i="61" s="1"/>
  <c r="F28" i="61"/>
  <c r="H9" i="120"/>
  <c r="H67" i="5" l="1"/>
  <c r="H67" i="128"/>
  <c r="AX79" i="87"/>
  <c r="AX31" i="87" s="1"/>
  <c r="AX70" i="91"/>
  <c r="AX77" i="91" s="1"/>
  <c r="AX78" i="91" s="1"/>
  <c r="AX79" i="91" s="1"/>
  <c r="AX80" i="91" s="1"/>
  <c r="AX82" i="91" s="1"/>
  <c r="H22" i="58"/>
  <c r="I22" i="58" s="1"/>
  <c r="H19" i="58"/>
  <c r="H18" i="58"/>
  <c r="I18" i="58" s="1"/>
  <c r="H17" i="58"/>
  <c r="I17" i="58" s="1"/>
  <c r="H16" i="58"/>
  <c r="I16" i="58" s="1"/>
  <c r="H14" i="58"/>
  <c r="I14" i="58" s="1"/>
  <c r="H13" i="58"/>
  <c r="I13" i="58" s="1"/>
  <c r="H12" i="58"/>
  <c r="I12" i="58" s="1"/>
  <c r="H11" i="58"/>
  <c r="I11" i="58" s="1"/>
  <c r="H10" i="58"/>
  <c r="I10" i="58" s="1"/>
  <c r="H15" i="58"/>
  <c r="I15" i="58" s="1"/>
  <c r="I9" i="58"/>
  <c r="H9" i="58"/>
  <c r="F20" i="58"/>
  <c r="I9" i="119"/>
  <c r="AL29" i="87" s="1"/>
  <c r="H9" i="119"/>
  <c r="G41" i="118"/>
  <c r="G40" i="118"/>
  <c r="G39" i="118"/>
  <c r="G38" i="118"/>
  <c r="G37" i="118"/>
  <c r="G36" i="118"/>
  <c r="G35" i="118"/>
  <c r="G34" i="118"/>
  <c r="G33" i="118"/>
  <c r="G32" i="118"/>
  <c r="G31" i="118"/>
  <c r="G30" i="118"/>
  <c r="G29" i="118"/>
  <c r="G28" i="118"/>
  <c r="G27" i="118"/>
  <c r="G26" i="118"/>
  <c r="G25" i="118"/>
  <c r="G24" i="118"/>
  <c r="G23" i="118"/>
  <c r="G22" i="118"/>
  <c r="G21" i="118"/>
  <c r="G20" i="118"/>
  <c r="G19" i="118"/>
  <c r="G18" i="118"/>
  <c r="G17" i="118"/>
  <c r="G16" i="118"/>
  <c r="G15" i="118"/>
  <c r="G14" i="118"/>
  <c r="G13" i="118"/>
  <c r="G12" i="118"/>
  <c r="G11" i="118"/>
  <c r="G10" i="118"/>
  <c r="E42" i="118"/>
  <c r="G45" i="117"/>
  <c r="H45" i="117" s="1"/>
  <c r="AI56" i="7" s="1"/>
  <c r="G44" i="117"/>
  <c r="H44" i="117" s="1"/>
  <c r="AI32" i="7" s="1"/>
  <c r="AI32" i="91" s="1"/>
  <c r="G43" i="117"/>
  <c r="H43" i="117" s="1"/>
  <c r="AI73" i="7" s="1"/>
  <c r="AI74" i="91" s="1"/>
  <c r="G40" i="117"/>
  <c r="H40" i="117" s="1"/>
  <c r="G39" i="117"/>
  <c r="H39" i="117" s="1"/>
  <c r="G38" i="117"/>
  <c r="G37" i="117"/>
  <c r="G36" i="117"/>
  <c r="G35" i="117"/>
  <c r="G34" i="117"/>
  <c r="H34" i="117" s="1"/>
  <c r="G33" i="117"/>
  <c r="H33" i="117" s="1"/>
  <c r="G32" i="117"/>
  <c r="G31" i="117"/>
  <c r="H31" i="117" s="1"/>
  <c r="G30" i="117"/>
  <c r="H30" i="117" s="1"/>
  <c r="G29" i="117"/>
  <c r="G28" i="117"/>
  <c r="G27" i="117"/>
  <c r="G26" i="117"/>
  <c r="G25" i="117"/>
  <c r="G24" i="117"/>
  <c r="H24" i="117" s="1"/>
  <c r="G23" i="117"/>
  <c r="H23" i="117" s="1"/>
  <c r="G22" i="117"/>
  <c r="H22" i="117" s="1"/>
  <c r="G21" i="117"/>
  <c r="H21" i="117" s="1"/>
  <c r="G20" i="117"/>
  <c r="H20" i="117" s="1"/>
  <c r="G19" i="117"/>
  <c r="H19" i="117" s="1"/>
  <c r="G18" i="117"/>
  <c r="H18" i="117" s="1"/>
  <c r="H25" i="117"/>
  <c r="H26" i="117"/>
  <c r="H27" i="117"/>
  <c r="H28" i="117"/>
  <c r="H29" i="117"/>
  <c r="H32" i="117"/>
  <c r="H35" i="117"/>
  <c r="H36" i="117"/>
  <c r="H37" i="117"/>
  <c r="H38" i="117"/>
  <c r="G17" i="117"/>
  <c r="H17" i="117" s="1"/>
  <c r="G16" i="117"/>
  <c r="H16" i="117" s="1"/>
  <c r="G15" i="117"/>
  <c r="H15" i="117" s="1"/>
  <c r="G14" i="117"/>
  <c r="H14" i="117" s="1"/>
  <c r="G13" i="117"/>
  <c r="H13" i="117" s="1"/>
  <c r="G12" i="117"/>
  <c r="H12" i="117" s="1"/>
  <c r="G11" i="117"/>
  <c r="H11" i="117" s="1"/>
  <c r="G10" i="117"/>
  <c r="H10" i="117" s="1"/>
  <c r="G9" i="117"/>
  <c r="H9" i="117" s="1"/>
  <c r="E41" i="117"/>
  <c r="AL29" i="91" l="1"/>
  <c r="AL70" i="91" s="1"/>
  <c r="AL77" i="91" s="1"/>
  <c r="AL78" i="91" s="1"/>
  <c r="AL79" i="91" s="1"/>
  <c r="AL80" i="91" s="1"/>
  <c r="AL82" i="91" s="1"/>
  <c r="C29" i="87"/>
  <c r="I20" i="58"/>
  <c r="AI56" i="91"/>
  <c r="AI62" i="91" s="1"/>
  <c r="AI64" i="91" s="1"/>
  <c r="AI62" i="7"/>
  <c r="AI64" i="7" s="1"/>
  <c r="AN56" i="7"/>
  <c r="AN56" i="91" s="1"/>
  <c r="AX80" i="87"/>
  <c r="AX81" i="87" s="1"/>
  <c r="AX83" i="87" s="1"/>
  <c r="AX30" i="87" s="1"/>
  <c r="H41" i="117"/>
  <c r="AI27" i="7" s="1"/>
  <c r="H64" i="116"/>
  <c r="H63" i="116"/>
  <c r="I63" i="116" s="1"/>
  <c r="H62" i="116"/>
  <c r="I62" i="116" s="1"/>
  <c r="H61" i="116"/>
  <c r="I61" i="116" s="1"/>
  <c r="H60" i="116"/>
  <c r="I60" i="116" s="1"/>
  <c r="H59" i="116"/>
  <c r="I59" i="116" s="1"/>
  <c r="H58" i="116"/>
  <c r="I58" i="116" s="1"/>
  <c r="H57" i="116"/>
  <c r="I57" i="116" s="1"/>
  <c r="H56" i="116"/>
  <c r="I56" i="116" s="1"/>
  <c r="H55" i="116"/>
  <c r="I55" i="116" s="1"/>
  <c r="H54" i="116"/>
  <c r="I54" i="116" s="1"/>
  <c r="H53" i="116"/>
  <c r="I53" i="116" s="1"/>
  <c r="H52" i="116"/>
  <c r="I52" i="116" s="1"/>
  <c r="H51" i="116"/>
  <c r="H50" i="116"/>
  <c r="I50" i="116" s="1"/>
  <c r="H49" i="116"/>
  <c r="I49" i="116" s="1"/>
  <c r="H48" i="116"/>
  <c r="H47" i="116"/>
  <c r="I47" i="116" s="1"/>
  <c r="H46" i="116"/>
  <c r="I46" i="116" s="1"/>
  <c r="H45" i="116"/>
  <c r="I45" i="116" s="1"/>
  <c r="H44" i="116"/>
  <c r="I44" i="116" s="1"/>
  <c r="H43" i="116"/>
  <c r="I43" i="116" s="1"/>
  <c r="H42" i="116"/>
  <c r="I42" i="116" s="1"/>
  <c r="H41" i="116"/>
  <c r="I41" i="116" s="1"/>
  <c r="H40" i="116"/>
  <c r="I40" i="116" s="1"/>
  <c r="H39" i="116"/>
  <c r="I39" i="116" s="1"/>
  <c r="H38" i="116"/>
  <c r="I38" i="116" s="1"/>
  <c r="H37" i="116"/>
  <c r="I37" i="116" s="1"/>
  <c r="H36" i="116"/>
  <c r="I36" i="116" s="1"/>
  <c r="H35" i="116"/>
  <c r="I35" i="116" s="1"/>
  <c r="H34" i="116"/>
  <c r="I34" i="116" s="1"/>
  <c r="H33" i="116"/>
  <c r="I33" i="116" s="1"/>
  <c r="H32" i="116"/>
  <c r="I32" i="116" s="1"/>
  <c r="H31" i="116"/>
  <c r="I31" i="116" s="1"/>
  <c r="H30" i="116"/>
  <c r="I30" i="116" s="1"/>
  <c r="H29" i="116"/>
  <c r="I29" i="116" s="1"/>
  <c r="H28" i="116"/>
  <c r="I28" i="116" s="1"/>
  <c r="H27" i="116"/>
  <c r="I27" i="116" s="1"/>
  <c r="H26" i="116"/>
  <c r="I26" i="116" s="1"/>
  <c r="H25" i="116"/>
  <c r="I25" i="116" s="1"/>
  <c r="H24" i="116"/>
  <c r="I24" i="116" s="1"/>
  <c r="H23" i="116"/>
  <c r="H22" i="116"/>
  <c r="I22" i="116" s="1"/>
  <c r="H21" i="116"/>
  <c r="I21" i="116" s="1"/>
  <c r="I23" i="116"/>
  <c r="I48" i="116"/>
  <c r="I51" i="116"/>
  <c r="I64" i="116"/>
  <c r="H20" i="116"/>
  <c r="I20" i="116" s="1"/>
  <c r="H19" i="116"/>
  <c r="I19" i="116" s="1"/>
  <c r="H18" i="116"/>
  <c r="I18" i="116" s="1"/>
  <c r="H17" i="116"/>
  <c r="I17" i="116" s="1"/>
  <c r="H16" i="116"/>
  <c r="I16" i="116" s="1"/>
  <c r="H15" i="116"/>
  <c r="I15" i="116" s="1"/>
  <c r="H13" i="116"/>
  <c r="I13" i="116" s="1"/>
  <c r="H12" i="116"/>
  <c r="I12" i="116" s="1"/>
  <c r="H11" i="116"/>
  <c r="I11" i="116" s="1"/>
  <c r="H14" i="116"/>
  <c r="I14" i="116" s="1"/>
  <c r="H10" i="116"/>
  <c r="I10" i="116" s="1"/>
  <c r="G93" i="115"/>
  <c r="G92" i="115"/>
  <c r="G91" i="115"/>
  <c r="G90" i="115"/>
  <c r="G89" i="115"/>
  <c r="G88" i="115"/>
  <c r="G87" i="115"/>
  <c r="G86" i="115"/>
  <c r="G85" i="115"/>
  <c r="G84" i="115"/>
  <c r="G83" i="115"/>
  <c r="G82" i="115"/>
  <c r="G81" i="115"/>
  <c r="G80" i="115"/>
  <c r="G79" i="115"/>
  <c r="G78" i="115"/>
  <c r="G77" i="115"/>
  <c r="G76" i="115"/>
  <c r="G75" i="115"/>
  <c r="G74" i="115"/>
  <c r="G73" i="115"/>
  <c r="G72" i="115"/>
  <c r="G71" i="115"/>
  <c r="G70" i="115"/>
  <c r="G69" i="115"/>
  <c r="G68" i="115"/>
  <c r="G67" i="115"/>
  <c r="G66" i="115"/>
  <c r="G65" i="115"/>
  <c r="G64" i="115"/>
  <c r="G63" i="115"/>
  <c r="G62" i="115"/>
  <c r="G61" i="115"/>
  <c r="G60" i="115"/>
  <c r="G59" i="115"/>
  <c r="G58" i="115"/>
  <c r="G57" i="115"/>
  <c r="G56" i="115"/>
  <c r="G55" i="115"/>
  <c r="G54" i="115"/>
  <c r="G53" i="115"/>
  <c r="G52" i="115"/>
  <c r="G51" i="115"/>
  <c r="G50" i="115"/>
  <c r="G49" i="115"/>
  <c r="G48" i="115"/>
  <c r="G47" i="115"/>
  <c r="G46" i="115"/>
  <c r="G45" i="115"/>
  <c r="G44" i="115"/>
  <c r="G43" i="115"/>
  <c r="G42" i="115"/>
  <c r="G41" i="115"/>
  <c r="G40" i="115"/>
  <c r="G39" i="115"/>
  <c r="G38" i="115"/>
  <c r="G37" i="115"/>
  <c r="G36" i="115"/>
  <c r="G35" i="115"/>
  <c r="G34" i="115"/>
  <c r="G33" i="115"/>
  <c r="G32" i="115"/>
  <c r="G31" i="115"/>
  <c r="G30" i="115"/>
  <c r="G29" i="115"/>
  <c r="G28" i="115"/>
  <c r="G27" i="115"/>
  <c r="G26" i="115"/>
  <c r="G25" i="115"/>
  <c r="G24" i="115"/>
  <c r="G23" i="115"/>
  <c r="G22" i="115"/>
  <c r="G21" i="115"/>
  <c r="G20" i="115"/>
  <c r="G19" i="115"/>
  <c r="G18" i="115"/>
  <c r="G17" i="115"/>
  <c r="G16" i="115"/>
  <c r="G15" i="115"/>
  <c r="G14" i="115"/>
  <c r="G13" i="115"/>
  <c r="G12" i="115"/>
  <c r="G11" i="115"/>
  <c r="G10" i="115"/>
  <c r="H48" i="5" l="1"/>
  <c r="H48" i="128"/>
  <c r="I65" i="116"/>
  <c r="AI27" i="91"/>
  <c r="AI70" i="91" s="1"/>
  <c r="AI77" i="91" s="1"/>
  <c r="AI78" i="91" s="1"/>
  <c r="AI79" i="91" s="1"/>
  <c r="AI80" i="91" s="1"/>
  <c r="AI82" i="91" s="1"/>
  <c r="AI69" i="7"/>
  <c r="AI76" i="7" s="1"/>
  <c r="AX35" i="87"/>
  <c r="AX37" i="87" s="1"/>
  <c r="E25" i="50"/>
  <c r="G24" i="50"/>
  <c r="H24" i="50" s="1"/>
  <c r="G23" i="50"/>
  <c r="H23" i="50" s="1"/>
  <c r="G22" i="50"/>
  <c r="H22" i="50" s="1"/>
  <c r="E19" i="50"/>
  <c r="G17" i="50"/>
  <c r="H17" i="50" s="1"/>
  <c r="G15" i="50"/>
  <c r="H15" i="50" s="1"/>
  <c r="G16" i="50"/>
  <c r="H16" i="50" s="1"/>
  <c r="E11" i="50"/>
  <c r="AI77" i="7" l="1"/>
  <c r="AI31" i="7" s="1"/>
  <c r="AI31" i="91" s="1"/>
  <c r="G9" i="50"/>
  <c r="E26" i="49"/>
  <c r="H25" i="49"/>
  <c r="G24" i="49"/>
  <c r="H24" i="49" s="1"/>
  <c r="G19" i="49"/>
  <c r="H19" i="49" s="1"/>
  <c r="G18" i="49"/>
  <c r="H18" i="49" s="1"/>
  <c r="G17" i="49"/>
  <c r="H17" i="49" s="1"/>
  <c r="G16" i="49"/>
  <c r="H16" i="49" s="1"/>
  <c r="G11" i="49"/>
  <c r="H11" i="49" s="1"/>
  <c r="G10" i="49"/>
  <c r="H10" i="49" s="1"/>
  <c r="Z22" i="87"/>
  <c r="Z22" i="91" s="1"/>
  <c r="Z21" i="87"/>
  <c r="Z21" i="91" s="1"/>
  <c r="H39" i="114"/>
  <c r="H38" i="114"/>
  <c r="H37" i="114"/>
  <c r="H36" i="114"/>
  <c r="H34" i="114"/>
  <c r="H32" i="114"/>
  <c r="H30" i="114"/>
  <c r="H29" i="114"/>
  <c r="H28" i="114"/>
  <c r="H27" i="114"/>
  <c r="H26" i="114"/>
  <c r="H25" i="114"/>
  <c r="H24" i="114"/>
  <c r="H23" i="114"/>
  <c r="H22" i="114"/>
  <c r="Z18" i="87" s="1"/>
  <c r="Z18" i="91" s="1"/>
  <c r="H21" i="114"/>
  <c r="H20" i="114"/>
  <c r="Z17" i="87"/>
  <c r="Z17" i="91" s="1"/>
  <c r="H18" i="114"/>
  <c r="H17" i="114"/>
  <c r="H16" i="114"/>
  <c r="H15" i="114"/>
  <c r="H14" i="114"/>
  <c r="H13" i="114"/>
  <c r="H12" i="114"/>
  <c r="H11" i="114"/>
  <c r="H10" i="114"/>
  <c r="H9" i="114"/>
  <c r="H10" i="40"/>
  <c r="H18" i="111"/>
  <c r="I18" i="111" s="1"/>
  <c r="H17" i="111"/>
  <c r="I17" i="111" s="1"/>
  <c r="H16" i="111"/>
  <c r="I16" i="111" s="1"/>
  <c r="H15" i="111"/>
  <c r="I15" i="111" s="1"/>
  <c r="H14" i="111"/>
  <c r="I14" i="111" s="1"/>
  <c r="H13" i="111"/>
  <c r="I13" i="111" s="1"/>
  <c r="H12" i="111"/>
  <c r="I12" i="111" s="1"/>
  <c r="H10" i="111"/>
  <c r="I10" i="111" s="1"/>
  <c r="H9" i="111"/>
  <c r="I9" i="111" s="1"/>
  <c r="H11" i="111"/>
  <c r="I11" i="111" s="1"/>
  <c r="H8" i="111"/>
  <c r="W74" i="91"/>
  <c r="H28" i="104"/>
  <c r="I28" i="104" s="1"/>
  <c r="H27" i="104"/>
  <c r="I27" i="104" s="1"/>
  <c r="H26" i="104"/>
  <c r="I26" i="104" s="1"/>
  <c r="H25" i="104"/>
  <c r="I25" i="104" s="1"/>
  <c r="H24" i="104"/>
  <c r="I24" i="104" s="1"/>
  <c r="H23" i="104"/>
  <c r="I23" i="104" s="1"/>
  <c r="I23" i="105"/>
  <c r="I21" i="105"/>
  <c r="I22" i="105"/>
  <c r="I20" i="105"/>
  <c r="H22" i="105"/>
  <c r="H21" i="105"/>
  <c r="H20" i="105"/>
  <c r="I18" i="105"/>
  <c r="I11" i="105"/>
  <c r="I12" i="105"/>
  <c r="I13" i="105"/>
  <c r="I14" i="105"/>
  <c r="I15" i="105"/>
  <c r="I16" i="105"/>
  <c r="I17" i="105"/>
  <c r="H17" i="105"/>
  <c r="H16" i="105"/>
  <c r="H15" i="105"/>
  <c r="H14" i="105"/>
  <c r="H13" i="105"/>
  <c r="H12" i="105"/>
  <c r="H11" i="105"/>
  <c r="F18" i="105"/>
  <c r="H32" i="95"/>
  <c r="I32" i="95" s="1"/>
  <c r="H31" i="95"/>
  <c r="I31" i="95" s="1"/>
  <c r="H30" i="95"/>
  <c r="I30" i="95" s="1"/>
  <c r="H29" i="95"/>
  <c r="I29" i="95" s="1"/>
  <c r="S74" i="7" s="1"/>
  <c r="H28" i="95"/>
  <c r="I28" i="95" s="1"/>
  <c r="H22" i="95"/>
  <c r="I22" i="95" s="1"/>
  <c r="S18" i="7" s="1"/>
  <c r="H21" i="95"/>
  <c r="I21" i="95" s="1"/>
  <c r="S20" i="7" s="1"/>
  <c r="S20" i="91" s="1"/>
  <c r="H20" i="95"/>
  <c r="I20" i="95" s="1"/>
  <c r="S19" i="7" s="1"/>
  <c r="H16" i="95"/>
  <c r="H15" i="95"/>
  <c r="H14" i="95"/>
  <c r="I14" i="95" s="1"/>
  <c r="H11" i="95"/>
  <c r="I11" i="95" s="1"/>
  <c r="H10" i="95"/>
  <c r="I10" i="95" s="1"/>
  <c r="H9" i="95"/>
  <c r="I9" i="95" s="1"/>
  <c r="S24" i="7" s="1"/>
  <c r="S24" i="91" s="1"/>
  <c r="H9" i="37"/>
  <c r="H22" i="36"/>
  <c r="H21" i="36"/>
  <c r="E17" i="36"/>
  <c r="G16" i="36"/>
  <c r="H16" i="36" s="1"/>
  <c r="G15" i="36"/>
  <c r="G14" i="36"/>
  <c r="G13" i="36"/>
  <c r="H13" i="36" s="1"/>
  <c r="G12" i="36"/>
  <c r="H12" i="36" s="1"/>
  <c r="G11" i="36"/>
  <c r="H11" i="36" s="1"/>
  <c r="H14" i="36"/>
  <c r="H15" i="36"/>
  <c r="G10" i="36"/>
  <c r="H10" i="36" s="1"/>
  <c r="G9" i="36"/>
  <c r="H9" i="36" s="1"/>
  <c r="G12" i="113"/>
  <c r="G11" i="113"/>
  <c r="G10" i="113"/>
  <c r="G9" i="113"/>
  <c r="G8" i="113"/>
  <c r="H49" i="34"/>
  <c r="I49" i="34" s="1"/>
  <c r="H48" i="34"/>
  <c r="H47" i="34"/>
  <c r="I47" i="34" s="1"/>
  <c r="H46" i="34"/>
  <c r="H45" i="34"/>
  <c r="H44" i="34"/>
  <c r="H43" i="34"/>
  <c r="H42" i="34"/>
  <c r="I42" i="34" s="1"/>
  <c r="I44" i="34"/>
  <c r="H41" i="34"/>
  <c r="I41" i="34" s="1"/>
  <c r="H40" i="34"/>
  <c r="H39" i="34"/>
  <c r="I39" i="34" s="1"/>
  <c r="H38" i="34"/>
  <c r="H37" i="34"/>
  <c r="H36" i="34"/>
  <c r="H35" i="34"/>
  <c r="H34" i="34"/>
  <c r="H33" i="34"/>
  <c r="H32" i="34"/>
  <c r="H31" i="34"/>
  <c r="H30" i="34"/>
  <c r="H29" i="34"/>
  <c r="H28" i="34"/>
  <c r="H24" i="34"/>
  <c r="H27" i="34"/>
  <c r="H26" i="34"/>
  <c r="H25" i="34"/>
  <c r="H23" i="34"/>
  <c r="H22" i="34"/>
  <c r="H17" i="34"/>
  <c r="H16" i="34"/>
  <c r="H15" i="34"/>
  <c r="H14" i="34"/>
  <c r="H13" i="34"/>
  <c r="H12" i="34"/>
  <c r="H11" i="34"/>
  <c r="H10" i="34"/>
  <c r="G38" i="33"/>
  <c r="G37" i="33"/>
  <c r="H38" i="33"/>
  <c r="G12" i="33"/>
  <c r="S73" i="7" l="1"/>
  <c r="H50" i="114"/>
  <c r="Z19" i="87"/>
  <c r="Z19" i="91" s="1"/>
  <c r="AI78" i="7"/>
  <c r="AI79" i="7" s="1"/>
  <c r="AI81" i="7" s="1"/>
  <c r="AI30" i="7" s="1"/>
  <c r="AI35" i="7" s="1"/>
  <c r="AI37" i="7" s="1"/>
  <c r="I72" i="111"/>
  <c r="Z15" i="87"/>
  <c r="Z15" i="91" s="1"/>
  <c r="K45" i="5"/>
  <c r="L45" i="5" s="1"/>
  <c r="H12" i="33"/>
  <c r="H37" i="33"/>
  <c r="G50" i="33"/>
  <c r="H50" i="33" s="1"/>
  <c r="G48" i="33"/>
  <c r="H48" i="33" s="1"/>
  <c r="G45" i="33"/>
  <c r="H45" i="33" s="1"/>
  <c r="G43" i="33"/>
  <c r="H43" i="33" s="1"/>
  <c r="G42" i="33"/>
  <c r="H42" i="33" s="1"/>
  <c r="G40" i="33"/>
  <c r="H40" i="33" s="1"/>
  <c r="G36" i="33"/>
  <c r="H36" i="33" s="1"/>
  <c r="G35" i="33"/>
  <c r="H35" i="33" s="1"/>
  <c r="G34" i="33"/>
  <c r="H34" i="33" s="1"/>
  <c r="G33" i="33"/>
  <c r="H33" i="33" s="1"/>
  <c r="G32" i="33"/>
  <c r="H32" i="33" s="1"/>
  <c r="G31" i="33"/>
  <c r="H31" i="33" s="1"/>
  <c r="G30" i="33"/>
  <c r="H30" i="33" s="1"/>
  <c r="G29" i="33"/>
  <c r="H29" i="33" s="1"/>
  <c r="G28" i="33"/>
  <c r="H28" i="33" s="1"/>
  <c r="G27" i="33"/>
  <c r="H27" i="33" s="1"/>
  <c r="G26" i="33"/>
  <c r="H26" i="33" s="1"/>
  <c r="G25" i="33"/>
  <c r="H25" i="33" s="1"/>
  <c r="G24" i="33"/>
  <c r="H24" i="33" s="1"/>
  <c r="G23" i="33"/>
  <c r="H23" i="33" s="1"/>
  <c r="G22" i="33"/>
  <c r="H22" i="33" s="1"/>
  <c r="M18" i="7" s="1"/>
  <c r="G21" i="33"/>
  <c r="H21" i="33" s="1"/>
  <c r="G20" i="33"/>
  <c r="H20" i="33" s="1"/>
  <c r="G19" i="33"/>
  <c r="H19" i="33" s="1"/>
  <c r="G18" i="33"/>
  <c r="H18" i="33" s="1"/>
  <c r="M17" i="7" s="1"/>
  <c r="G17" i="33"/>
  <c r="H17" i="33" s="1"/>
  <c r="G16" i="33"/>
  <c r="H16" i="33" s="1"/>
  <c r="G15" i="33"/>
  <c r="H15" i="33" s="1"/>
  <c r="G14" i="33"/>
  <c r="H14" i="33" s="1"/>
  <c r="G13" i="33"/>
  <c r="H13" i="33" s="1"/>
  <c r="G11" i="33"/>
  <c r="H11" i="33" s="1"/>
  <c r="G10" i="33"/>
  <c r="H10" i="33" s="1"/>
  <c r="G9" i="33"/>
  <c r="H9" i="33" s="1"/>
  <c r="G8" i="33"/>
  <c r="H34" i="32"/>
  <c r="I34" i="32" s="1"/>
  <c r="H33" i="32"/>
  <c r="I33" i="32" s="1"/>
  <c r="H32" i="32"/>
  <c r="I32" i="32" s="1"/>
  <c r="H31" i="32"/>
  <c r="I31" i="32" s="1"/>
  <c r="H30" i="32"/>
  <c r="I30" i="32" s="1"/>
  <c r="H29" i="32"/>
  <c r="I29" i="32" s="1"/>
  <c r="H28" i="32"/>
  <c r="I28" i="32" s="1"/>
  <c r="H27" i="32"/>
  <c r="I27" i="32" s="1"/>
  <c r="H26" i="32"/>
  <c r="I26" i="32" s="1"/>
  <c r="H25" i="32"/>
  <c r="I25" i="32" s="1"/>
  <c r="H24" i="32"/>
  <c r="I24" i="32" s="1"/>
  <c r="H23" i="32"/>
  <c r="I23" i="32" s="1"/>
  <c r="L22" i="7" s="1"/>
  <c r="H22" i="32"/>
  <c r="I22" i="32" s="1"/>
  <c r="H21" i="32"/>
  <c r="I21" i="32" s="1"/>
  <c r="L21" i="7" s="1"/>
  <c r="H20" i="32"/>
  <c r="I20" i="32" s="1"/>
  <c r="F35" i="32"/>
  <c r="F17" i="32"/>
  <c r="H16" i="32"/>
  <c r="I16" i="32" s="1"/>
  <c r="H15" i="32"/>
  <c r="I15" i="32" s="1"/>
  <c r="AI30" i="91" l="1"/>
  <c r="AI35" i="91" s="1"/>
  <c r="AI37" i="91" s="1"/>
  <c r="L24" i="7"/>
  <c r="K25" i="91" s="1"/>
  <c r="M19" i="7"/>
  <c r="M15" i="7"/>
  <c r="I16" i="33"/>
  <c r="I17" i="32"/>
  <c r="I35" i="32"/>
  <c r="F12" i="32"/>
  <c r="H10" i="32"/>
  <c r="H9" i="32"/>
  <c r="G48" i="5" l="1"/>
  <c r="K46" i="5" s="1"/>
  <c r="L46" i="5" s="1"/>
  <c r="G48" i="128"/>
  <c r="I10" i="112"/>
  <c r="K11" i="87" s="1"/>
  <c r="H10" i="112"/>
  <c r="M46" i="128" l="1"/>
  <c r="N46" i="128" s="1"/>
  <c r="J48" i="128"/>
  <c r="K48" i="128"/>
  <c r="I48" i="128"/>
  <c r="L48" i="128" s="1"/>
  <c r="K12" i="87"/>
  <c r="K71" i="87" s="1"/>
  <c r="K78" i="87" s="1"/>
  <c r="K11" i="91"/>
  <c r="K12" i="91" s="1"/>
  <c r="K70" i="91" s="1"/>
  <c r="K77" i="91" s="1"/>
  <c r="G11" i="26"/>
  <c r="H11" i="26" s="1"/>
  <c r="H10" i="21"/>
  <c r="H11" i="21"/>
  <c r="H12" i="21"/>
  <c r="K79" i="87" l="1"/>
  <c r="K31" i="87" s="1"/>
  <c r="H8" i="33"/>
  <c r="K80" i="87" l="1"/>
  <c r="K81" i="87" s="1"/>
  <c r="W19" i="91"/>
  <c r="W18" i="91"/>
  <c r="K83" i="87" l="1"/>
  <c r="K30" i="87" s="1"/>
  <c r="A64" i="88"/>
  <c r="A65" i="88" s="1"/>
  <c r="A66" i="88" s="1"/>
  <c r="A67" i="88" s="1"/>
  <c r="A68" i="88" s="1"/>
  <c r="C80" i="7"/>
  <c r="D82" i="88" s="1"/>
  <c r="D80" i="6" s="1"/>
  <c r="K35" i="87" l="1"/>
  <c r="K37" i="87" s="1"/>
  <c r="K30" i="91"/>
  <c r="E80" i="6"/>
  <c r="A69" i="88"/>
  <c r="A70" i="88" s="1"/>
  <c r="A71" i="88" s="1"/>
  <c r="A72" i="88" s="1"/>
  <c r="A73" i="88" s="1"/>
  <c r="A74" i="88" s="1"/>
  <c r="A75" i="88" s="1"/>
  <c r="A76" i="88" s="1"/>
  <c r="A77" i="88" s="1"/>
  <c r="A78" i="88" s="1"/>
  <c r="A79" i="88" s="1"/>
  <c r="A80" i="88" s="1"/>
  <c r="A81" i="88" s="1"/>
  <c r="A82" i="88" s="1"/>
  <c r="A83" i="88" s="1"/>
  <c r="AE22" i="91" l="1"/>
  <c r="AE21" i="91"/>
  <c r="AC21" i="91"/>
  <c r="AB21" i="91"/>
  <c r="F25" i="7" l="1"/>
  <c r="H17" i="55" l="1"/>
  <c r="Z51" i="87" l="1"/>
  <c r="Z12" i="87"/>
  <c r="Y73" i="7"/>
  <c r="Y62" i="7"/>
  <c r="Y51" i="7"/>
  <c r="Y22" i="7"/>
  <c r="Y12" i="7"/>
  <c r="Z32" i="91" l="1"/>
  <c r="V32" i="91"/>
  <c r="Z62" i="87"/>
  <c r="Z64" i="87" s="1"/>
  <c r="Z56" i="91"/>
  <c r="V56" i="91"/>
  <c r="V62" i="91" s="1"/>
  <c r="V64" i="91" s="1"/>
  <c r="H32" i="128" s="1"/>
  <c r="Y25" i="7"/>
  <c r="Y22" i="91"/>
  <c r="Y74" i="91"/>
  <c r="V74" i="91"/>
  <c r="Y64" i="7"/>
  <c r="Z25" i="87"/>
  <c r="Z71" i="87" s="1"/>
  <c r="Z78" i="87" s="1"/>
  <c r="Z79" i="87" s="1"/>
  <c r="Z31" i="87" s="1"/>
  <c r="Y69" i="7"/>
  <c r="Y76" i="7" s="1"/>
  <c r="Y77" i="7" s="1"/>
  <c r="Y78" i="7" s="1"/>
  <c r="Y79" i="7" s="1"/>
  <c r="Y81" i="7" s="1"/>
  <c r="I9" i="32"/>
  <c r="I10" i="32"/>
  <c r="I11" i="32"/>
  <c r="L21" i="91" s="1"/>
  <c r="I8" i="32"/>
  <c r="I12" i="32" s="1"/>
  <c r="L34" i="7" s="1"/>
  <c r="Z31" i="91" l="1"/>
  <c r="V31" i="91"/>
  <c r="Y30" i="7"/>
  <c r="Z80" i="87"/>
  <c r="Z81" i="87" s="1"/>
  <c r="Z83" i="87" s="1"/>
  <c r="Y35" i="7" l="1"/>
  <c r="Y37" i="7" s="1"/>
  <c r="Z30" i="87"/>
  <c r="Z30" i="91" s="1"/>
  <c r="BL81" i="91"/>
  <c r="BF81" i="91"/>
  <c r="BC81" i="91"/>
  <c r="BE81" i="91"/>
  <c r="BA81" i="91"/>
  <c r="AZ81" i="91"/>
  <c r="AY81" i="91"/>
  <c r="BB81" i="91"/>
  <c r="AW81" i="91"/>
  <c r="AV81" i="91"/>
  <c r="AU81" i="91"/>
  <c r="BD81" i="91"/>
  <c r="AR81" i="91"/>
  <c r="AQ81" i="91"/>
  <c r="AP81" i="91"/>
  <c r="AT81" i="91"/>
  <c r="AS81" i="91"/>
  <c r="AK81" i="91"/>
  <c r="AF81" i="91"/>
  <c r="AE81" i="91"/>
  <c r="AD81" i="91"/>
  <c r="AC81" i="91"/>
  <c r="AB81" i="91"/>
  <c r="AA81" i="91"/>
  <c r="Z81" i="91"/>
  <c r="BL75" i="91"/>
  <c r="BL74" i="91"/>
  <c r="BL73" i="91"/>
  <c r="BL72" i="91"/>
  <c r="BL71" i="91"/>
  <c r="BL60" i="91"/>
  <c r="BL58" i="91"/>
  <c r="BL57" i="91"/>
  <c r="BL56" i="91"/>
  <c r="BL55" i="91"/>
  <c r="BL33" i="91"/>
  <c r="BL29" i="91"/>
  <c r="BL28" i="91"/>
  <c r="BL23" i="91"/>
  <c r="BL22" i="91"/>
  <c r="BL21" i="91"/>
  <c r="BL20" i="91"/>
  <c r="BL16" i="91"/>
  <c r="BL11" i="91"/>
  <c r="BL9" i="91"/>
  <c r="BL8" i="91"/>
  <c r="BL34" i="91"/>
  <c r="BL59" i="91"/>
  <c r="C70" i="7"/>
  <c r="C41" i="7"/>
  <c r="C43" i="7"/>
  <c r="C44" i="7"/>
  <c r="C49" i="7"/>
  <c r="C33" i="7"/>
  <c r="C16" i="7"/>
  <c r="C23" i="7"/>
  <c r="C9" i="7"/>
  <c r="BL12" i="7"/>
  <c r="BL25" i="7"/>
  <c r="BL69" i="7" s="1"/>
  <c r="BL76" i="7" s="1"/>
  <c r="BL51" i="7"/>
  <c r="BL62" i="7"/>
  <c r="BL64" i="7" s="1"/>
  <c r="C73" i="87"/>
  <c r="C72" i="87"/>
  <c r="C57" i="87"/>
  <c r="C58" i="87"/>
  <c r="C41" i="87"/>
  <c r="C43" i="87"/>
  <c r="C44" i="87"/>
  <c r="C45" i="87"/>
  <c r="C46" i="87"/>
  <c r="C48" i="87"/>
  <c r="C49" i="87"/>
  <c r="C33" i="87"/>
  <c r="E32" i="87"/>
  <c r="U32" i="91"/>
  <c r="X32" i="91"/>
  <c r="Y32" i="87"/>
  <c r="Y32" i="91" s="1"/>
  <c r="C23" i="87"/>
  <c r="C16" i="87"/>
  <c r="C9" i="87"/>
  <c r="D8" i="87"/>
  <c r="E8" i="87"/>
  <c r="BL77" i="7" l="1"/>
  <c r="BL78" i="7" s="1"/>
  <c r="BL79" i="7" s="1"/>
  <c r="BL81" i="7" s="1"/>
  <c r="BL30" i="7" s="1"/>
  <c r="BL35" i="7" s="1"/>
  <c r="BL37" i="7" s="1"/>
  <c r="W32" i="91"/>
  <c r="S32" i="91"/>
  <c r="Z35" i="87"/>
  <c r="Z37" i="87" s="1"/>
  <c r="AM75" i="91"/>
  <c r="AM74" i="91"/>
  <c r="AM73" i="91"/>
  <c r="AM72" i="91"/>
  <c r="AM71" i="91"/>
  <c r="AM60" i="91"/>
  <c r="AM59" i="91"/>
  <c r="AM58" i="91"/>
  <c r="AM57" i="91"/>
  <c r="AM56" i="91"/>
  <c r="AM55" i="91"/>
  <c r="AM54" i="91"/>
  <c r="AM50" i="91"/>
  <c r="AM49" i="91"/>
  <c r="AM48" i="91"/>
  <c r="AM47" i="91"/>
  <c r="AM46" i="91"/>
  <c r="AM45" i="91"/>
  <c r="AM44" i="91"/>
  <c r="AM43" i="91"/>
  <c r="AM42" i="91"/>
  <c r="AM41" i="91"/>
  <c r="AM40" i="91"/>
  <c r="AM34" i="91"/>
  <c r="AM33" i="91"/>
  <c r="AM29" i="91"/>
  <c r="AM28" i="91"/>
  <c r="AM27" i="91"/>
  <c r="AM24" i="91"/>
  <c r="AM23" i="91"/>
  <c r="AM22" i="91"/>
  <c r="AM21" i="91"/>
  <c r="AM20" i="91"/>
  <c r="AM19" i="91"/>
  <c r="AM18" i="91"/>
  <c r="AM17" i="91"/>
  <c r="AM16" i="91"/>
  <c r="AM15" i="91"/>
  <c r="AM11" i="91"/>
  <c r="AM10" i="91"/>
  <c r="AM9" i="91"/>
  <c r="AM8" i="91"/>
  <c r="T75" i="91"/>
  <c r="U73" i="91"/>
  <c r="T73" i="91"/>
  <c r="U72" i="91"/>
  <c r="T72" i="91"/>
  <c r="U71" i="91"/>
  <c r="T71" i="91"/>
  <c r="U60" i="91"/>
  <c r="T60" i="91"/>
  <c r="U59" i="91"/>
  <c r="T59" i="91"/>
  <c r="U58" i="91"/>
  <c r="T58" i="91"/>
  <c r="U57" i="91"/>
  <c r="T57" i="91"/>
  <c r="U55" i="91"/>
  <c r="T55" i="91"/>
  <c r="U54" i="91"/>
  <c r="T54" i="91"/>
  <c r="U50" i="91"/>
  <c r="T50" i="91"/>
  <c r="U49" i="91"/>
  <c r="T49" i="91"/>
  <c r="U48" i="91"/>
  <c r="T48" i="91"/>
  <c r="U47" i="91"/>
  <c r="T47" i="91"/>
  <c r="U46" i="91"/>
  <c r="T46" i="91"/>
  <c r="U45" i="91"/>
  <c r="T45" i="91"/>
  <c r="U44" i="91"/>
  <c r="T44" i="91"/>
  <c r="U43" i="91"/>
  <c r="T43" i="91"/>
  <c r="U42" i="91"/>
  <c r="T42" i="91"/>
  <c r="U41" i="91"/>
  <c r="T41" i="91"/>
  <c r="U40" i="91"/>
  <c r="U51" i="91" s="1"/>
  <c r="T40" i="91"/>
  <c r="T51" i="91" s="1"/>
  <c r="T34" i="91"/>
  <c r="T33" i="91"/>
  <c r="T32" i="91"/>
  <c r="T29" i="91"/>
  <c r="T28" i="91"/>
  <c r="T27" i="91"/>
  <c r="T23" i="91"/>
  <c r="T20" i="91"/>
  <c r="T19" i="91"/>
  <c r="T18" i="91"/>
  <c r="U17" i="91"/>
  <c r="T17" i="91"/>
  <c r="U16" i="91"/>
  <c r="T16" i="91"/>
  <c r="U15" i="91"/>
  <c r="T15" i="91"/>
  <c r="U11" i="91"/>
  <c r="T11" i="91"/>
  <c r="U10" i="91"/>
  <c r="T10" i="91"/>
  <c r="U9" i="91"/>
  <c r="T9" i="91"/>
  <c r="U8" i="91"/>
  <c r="U12" i="91" s="1"/>
  <c r="T8" i="91"/>
  <c r="T12" i="91" s="1"/>
  <c r="J75" i="91"/>
  <c r="J74" i="91"/>
  <c r="J73" i="91"/>
  <c r="J72" i="91"/>
  <c r="J71" i="91"/>
  <c r="J60" i="91"/>
  <c r="J59" i="91"/>
  <c r="J58" i="91"/>
  <c r="J57" i="91"/>
  <c r="J56" i="91"/>
  <c r="J55" i="91"/>
  <c r="J54" i="91"/>
  <c r="J50" i="91"/>
  <c r="J49" i="91"/>
  <c r="J48" i="91"/>
  <c r="J47" i="91"/>
  <c r="J46" i="91"/>
  <c r="J45" i="91"/>
  <c r="J44" i="91"/>
  <c r="J43" i="91"/>
  <c r="J42" i="91"/>
  <c r="J41" i="91"/>
  <c r="J40" i="91"/>
  <c r="J34" i="91"/>
  <c r="J33" i="91"/>
  <c r="J32" i="91"/>
  <c r="J29" i="91"/>
  <c r="J28" i="91"/>
  <c r="J27" i="91"/>
  <c r="J24" i="91"/>
  <c r="J23" i="91"/>
  <c r="J22" i="91"/>
  <c r="J21" i="91"/>
  <c r="J20" i="91"/>
  <c r="J18" i="91"/>
  <c r="J17" i="91"/>
  <c r="J16" i="91"/>
  <c r="J15" i="91"/>
  <c r="J10" i="91"/>
  <c r="J9" i="91"/>
  <c r="J8" i="91"/>
  <c r="AB62" i="7"/>
  <c r="AB51" i="7"/>
  <c r="AB12" i="7"/>
  <c r="W22" i="91"/>
  <c r="X73" i="7"/>
  <c r="X62" i="7"/>
  <c r="W62" i="7"/>
  <c r="X51" i="7"/>
  <c r="W51" i="7"/>
  <c r="X22" i="91"/>
  <c r="X12" i="7"/>
  <c r="W12" i="7"/>
  <c r="J51" i="91" l="1"/>
  <c r="J62" i="91"/>
  <c r="AM12" i="91"/>
  <c r="AB25" i="7"/>
  <c r="AB69" i="7" s="1"/>
  <c r="AB76" i="7" s="1"/>
  <c r="AB77" i="7" s="1"/>
  <c r="AB78" i="7" s="1"/>
  <c r="AB79" i="7" s="1"/>
  <c r="AB81" i="7" s="1"/>
  <c r="T25" i="91"/>
  <c r="T70" i="91" s="1"/>
  <c r="AM25" i="91"/>
  <c r="AM62" i="91"/>
  <c r="AM51" i="91"/>
  <c r="AB64" i="7"/>
  <c r="X64" i="7"/>
  <c r="W64" i="7"/>
  <c r="J62" i="7"/>
  <c r="J51" i="7"/>
  <c r="AM70" i="91" l="1"/>
  <c r="AM77" i="91" s="1"/>
  <c r="AM78" i="91" s="1"/>
  <c r="AM79" i="91" s="1"/>
  <c r="AM80" i="91" s="1"/>
  <c r="J64" i="91"/>
  <c r="H18" i="128" s="1"/>
  <c r="AB30" i="7"/>
  <c r="AB35" i="7" s="1"/>
  <c r="AB37" i="7" s="1"/>
  <c r="J25" i="7"/>
  <c r="J19" i="91"/>
  <c r="J25" i="91" s="1"/>
  <c r="J12" i="7"/>
  <c r="AM64" i="91"/>
  <c r="J64" i="7"/>
  <c r="J62" i="87"/>
  <c r="J51" i="87"/>
  <c r="J25" i="87"/>
  <c r="BM78" i="87"/>
  <c r="U75" i="91"/>
  <c r="U74" i="91"/>
  <c r="Y56" i="87"/>
  <c r="Y56" i="91" s="1"/>
  <c r="X56" i="91"/>
  <c r="Y51" i="87"/>
  <c r="X51" i="87"/>
  <c r="X25" i="87"/>
  <c r="Y12" i="87"/>
  <c r="X12" i="87"/>
  <c r="J69" i="7" l="1"/>
  <c r="J76" i="7" s="1"/>
  <c r="J77" i="7" s="1"/>
  <c r="J31" i="7" s="1"/>
  <c r="Y62" i="87"/>
  <c r="Y64" i="87" s="1"/>
  <c r="U56" i="91"/>
  <c r="J64" i="87"/>
  <c r="X62" i="87"/>
  <c r="X64" i="87" s="1"/>
  <c r="T56" i="91"/>
  <c r="Y25" i="87"/>
  <c r="Y71" i="87" s="1"/>
  <c r="Y78" i="87" s="1"/>
  <c r="Y79" i="87" s="1"/>
  <c r="Y31" i="87" s="1"/>
  <c r="Y31" i="91" s="1"/>
  <c r="X71" i="87"/>
  <c r="X78" i="87" s="1"/>
  <c r="F74" i="61"/>
  <c r="E12" i="49"/>
  <c r="F29" i="104"/>
  <c r="I16" i="104"/>
  <c r="I17" i="104"/>
  <c r="I15" i="104"/>
  <c r="I13" i="104"/>
  <c r="F18" i="104"/>
  <c r="I14" i="104"/>
  <c r="I12" i="37"/>
  <c r="K41" i="83"/>
  <c r="K40" i="83"/>
  <c r="G39" i="83"/>
  <c r="F39" i="83"/>
  <c r="G38" i="83"/>
  <c r="F38" i="83"/>
  <c r="G37" i="83"/>
  <c r="F37" i="83"/>
  <c r="G36" i="83"/>
  <c r="F36" i="83"/>
  <c r="G35" i="83"/>
  <c r="F35" i="83"/>
  <c r="G34" i="83"/>
  <c r="F34" i="83"/>
  <c r="G33" i="83"/>
  <c r="F33" i="83"/>
  <c r="G24" i="83"/>
  <c r="F24" i="83"/>
  <c r="H76" i="61"/>
  <c r="I76" i="61" s="1"/>
  <c r="G23" i="83"/>
  <c r="G22" i="83"/>
  <c r="F22" i="83"/>
  <c r="H56" i="61"/>
  <c r="I56" i="61" s="1"/>
  <c r="G17" i="83"/>
  <c r="G20" i="83" s="1"/>
  <c r="G16" i="83"/>
  <c r="G15" i="83"/>
  <c r="F15" i="83"/>
  <c r="G14" i="83"/>
  <c r="F14" i="83"/>
  <c r="G13" i="83"/>
  <c r="G12" i="83"/>
  <c r="G11" i="83"/>
  <c r="G10" i="83"/>
  <c r="G9" i="83"/>
  <c r="G8" i="83"/>
  <c r="G7" i="83"/>
  <c r="A2" i="83"/>
  <c r="T62" i="91" l="1"/>
  <c r="T64" i="91" s="1"/>
  <c r="H30" i="128" s="1"/>
  <c r="U62" i="91"/>
  <c r="U64" i="91" s="1"/>
  <c r="H31" i="128" s="1"/>
  <c r="F97" i="61"/>
  <c r="G21" i="83"/>
  <c r="G18" i="50"/>
  <c r="H18" i="50" s="1"/>
  <c r="H77" i="61"/>
  <c r="I77" i="61" s="1"/>
  <c r="H21" i="109"/>
  <c r="I21" i="109" s="1"/>
  <c r="H16" i="109"/>
  <c r="I16" i="109" s="1"/>
  <c r="H11" i="109"/>
  <c r="I11" i="109" s="1"/>
  <c r="I31" i="109"/>
  <c r="BL15" i="87" s="1"/>
  <c r="H29" i="109"/>
  <c r="I29" i="109" s="1"/>
  <c r="BL19" i="87" s="1"/>
  <c r="BL19" i="91" s="1"/>
  <c r="H9" i="106"/>
  <c r="I32" i="109"/>
  <c r="I28" i="109"/>
  <c r="I26" i="109"/>
  <c r="BL10" i="87" s="1"/>
  <c r="J78" i="7"/>
  <c r="J79" i="7" s="1"/>
  <c r="J81" i="7" s="1"/>
  <c r="X79" i="87"/>
  <c r="X31" i="87" s="1"/>
  <c r="X31" i="91" s="1"/>
  <c r="Y80" i="87"/>
  <c r="Y81" i="87" s="1"/>
  <c r="Y83" i="87" s="1"/>
  <c r="G21" i="36"/>
  <c r="H10" i="105"/>
  <c r="I10" i="105" s="1"/>
  <c r="H11" i="104"/>
  <c r="I11" i="104" s="1"/>
  <c r="H21" i="104"/>
  <c r="I21" i="104" s="1"/>
  <c r="H14" i="57"/>
  <c r="I14" i="57" s="1"/>
  <c r="H57" i="61"/>
  <c r="I57" i="61" s="1"/>
  <c r="I74" i="61" s="1"/>
  <c r="H78" i="61"/>
  <c r="I78" i="61" s="1"/>
  <c r="G22" i="36"/>
  <c r="H12" i="104"/>
  <c r="I12" i="104" s="1"/>
  <c r="H22" i="104"/>
  <c r="I22" i="104" s="1"/>
  <c r="H79" i="61"/>
  <c r="I79" i="61" s="1"/>
  <c r="I95" i="61" s="1"/>
  <c r="G19" i="83"/>
  <c r="G18" i="83"/>
  <c r="BL10" i="91" l="1"/>
  <c r="BL12" i="91" s="1"/>
  <c r="BL12" i="87"/>
  <c r="I97" i="61"/>
  <c r="AQ32" i="7" s="1"/>
  <c r="T31" i="91"/>
  <c r="I18" i="104"/>
  <c r="I29" i="104"/>
  <c r="I31" i="104" s="1"/>
  <c r="I9" i="106"/>
  <c r="J11" i="87" s="1"/>
  <c r="Y30" i="87"/>
  <c r="J30" i="7"/>
  <c r="J35" i="7" s="1"/>
  <c r="J37" i="7" s="1"/>
  <c r="I30" i="109"/>
  <c r="H20" i="109"/>
  <c r="I20" i="109" s="1"/>
  <c r="I22" i="109" s="1"/>
  <c r="BL27" i="87" s="1"/>
  <c r="BL27" i="91" s="1"/>
  <c r="H15" i="109"/>
  <c r="I15" i="109" s="1"/>
  <c r="I17" i="109" s="1"/>
  <c r="BL54" i="87" s="1"/>
  <c r="H10" i="109"/>
  <c r="I10" i="109" s="1"/>
  <c r="I12" i="109" s="1"/>
  <c r="BL40" i="87" s="1"/>
  <c r="BL40" i="91" s="1"/>
  <c r="I27" i="109"/>
  <c r="X25" i="7"/>
  <c r="X69" i="7" s="1"/>
  <c r="X76" i="7" s="1"/>
  <c r="X77" i="7" s="1"/>
  <c r="X78" i="7" s="1"/>
  <c r="X79" i="7" s="1"/>
  <c r="X81" i="7" s="1"/>
  <c r="BL17" i="91"/>
  <c r="X80" i="87"/>
  <c r="X81" i="87" s="1"/>
  <c r="X83" i="87" s="1"/>
  <c r="BL18" i="87" l="1"/>
  <c r="BL18" i="91" s="1"/>
  <c r="I33" i="109"/>
  <c r="Y35" i="87"/>
  <c r="Y37" i="87" s="1"/>
  <c r="Y30" i="91"/>
  <c r="J11" i="91"/>
  <c r="J12" i="91" s="1"/>
  <c r="J70" i="91" s="1"/>
  <c r="J77" i="91" s="1"/>
  <c r="J12" i="87"/>
  <c r="J71" i="87" s="1"/>
  <c r="J78" i="87" s="1"/>
  <c r="J79" i="87" s="1"/>
  <c r="J31" i="87" s="1"/>
  <c r="J31" i="91" s="1"/>
  <c r="X30" i="87"/>
  <c r="X30" i="7"/>
  <c r="BL54" i="91"/>
  <c r="BL62" i="91" s="1"/>
  <c r="BL62" i="87"/>
  <c r="BL15" i="91"/>
  <c r="BL51" i="87"/>
  <c r="BL51" i="91"/>
  <c r="X30" i="91" l="1"/>
  <c r="BL25" i="91"/>
  <c r="J80" i="87"/>
  <c r="J81" i="87" s="1"/>
  <c r="BL25" i="87"/>
  <c r="BL71" i="87" s="1"/>
  <c r="BL78" i="87" s="1"/>
  <c r="BL79" i="87" s="1"/>
  <c r="BL31" i="87" s="1"/>
  <c r="BL31" i="91" s="1"/>
  <c r="BL64" i="87"/>
  <c r="BL70" i="91"/>
  <c r="BL77" i="91" s="1"/>
  <c r="BL79" i="91" s="1"/>
  <c r="X35" i="87"/>
  <c r="X37" i="87" s="1"/>
  <c r="X35" i="7"/>
  <c r="X37" i="7" s="1"/>
  <c r="BL64" i="91"/>
  <c r="F62" i="7"/>
  <c r="F64" i="7" s="1"/>
  <c r="F12" i="7"/>
  <c r="J83" i="87" l="1"/>
  <c r="J30" i="87" s="1"/>
  <c r="H79" i="5"/>
  <c r="H79" i="128"/>
  <c r="BL80" i="91"/>
  <c r="BL82" i="91" s="1"/>
  <c r="BL80" i="87"/>
  <c r="BL81" i="87" s="1"/>
  <c r="BL83" i="87" s="1"/>
  <c r="F69" i="7"/>
  <c r="F76" i="7" s="1"/>
  <c r="F77" i="7" s="1"/>
  <c r="AK27" i="91"/>
  <c r="J35" i="87" l="1"/>
  <c r="J37" i="87" s="1"/>
  <c r="J30" i="91"/>
  <c r="J35" i="91" s="1"/>
  <c r="J37" i="91" s="1"/>
  <c r="G18" i="128" s="1"/>
  <c r="K18" i="128" s="1"/>
  <c r="BL30" i="87"/>
  <c r="BL35" i="87" s="1"/>
  <c r="BL37" i="87" s="1"/>
  <c r="F78" i="7"/>
  <c r="F79" i="7" s="1"/>
  <c r="F81" i="7" s="1"/>
  <c r="F30" i="7" s="1"/>
  <c r="F35" i="7" s="1"/>
  <c r="F37" i="7" s="1"/>
  <c r="AC25" i="7"/>
  <c r="AC76" i="7"/>
  <c r="AC77" i="7" s="1"/>
  <c r="AC78" i="7" s="1"/>
  <c r="AC79" i="7" s="1"/>
  <c r="AC81" i="7" s="1"/>
  <c r="AC62" i="7"/>
  <c r="AC51" i="7"/>
  <c r="AC12" i="7"/>
  <c r="V12" i="7"/>
  <c r="U12" i="7"/>
  <c r="S12" i="7"/>
  <c r="T12" i="7"/>
  <c r="N12" i="7"/>
  <c r="O12" i="7"/>
  <c r="N62" i="7"/>
  <c r="O62" i="7"/>
  <c r="N51" i="7"/>
  <c r="N64" i="7" s="1"/>
  <c r="O51" i="7"/>
  <c r="O64" i="7" s="1"/>
  <c r="O25" i="7"/>
  <c r="N25" i="7"/>
  <c r="I18" i="128" l="1"/>
  <c r="L18" i="128" s="1"/>
  <c r="G18" i="5"/>
  <c r="J18" i="128"/>
  <c r="M16" i="128"/>
  <c r="N16" i="128" s="1"/>
  <c r="K16" i="5"/>
  <c r="L16" i="5" s="1"/>
  <c r="BL30" i="91"/>
  <c r="BL35" i="91" s="1"/>
  <c r="BL37" i="91" s="1"/>
  <c r="O69" i="7"/>
  <c r="O76" i="7" s="1"/>
  <c r="O77" i="7" s="1"/>
  <c r="O78" i="7" s="1"/>
  <c r="O79" i="7" s="1"/>
  <c r="O81" i="7" s="1"/>
  <c r="O30" i="7" s="1"/>
  <c r="O30" i="91" s="1"/>
  <c r="O35" i="91" s="1"/>
  <c r="O37" i="91" s="1"/>
  <c r="N69" i="7"/>
  <c r="N76" i="7" s="1"/>
  <c r="N77" i="7" s="1"/>
  <c r="AC30" i="7"/>
  <c r="AC35" i="7" s="1"/>
  <c r="AC37" i="7" s="1"/>
  <c r="AC64" i="7"/>
  <c r="G79" i="5" l="1"/>
  <c r="G79" i="128"/>
  <c r="G25" i="5"/>
  <c r="G25" i="128"/>
  <c r="K23" i="5"/>
  <c r="L23" i="5" s="1"/>
  <c r="N78" i="7"/>
  <c r="N79" i="7" s="1"/>
  <c r="N81" i="7" s="1"/>
  <c r="N30" i="7" s="1"/>
  <c r="N35" i="7" s="1"/>
  <c r="N37" i="7" s="1"/>
  <c r="BM37" i="91"/>
  <c r="O35" i="7"/>
  <c r="O37" i="7" s="1"/>
  <c r="AR75" i="91"/>
  <c r="AR74" i="91"/>
  <c r="AR73" i="91"/>
  <c r="AR72" i="91"/>
  <c r="AR71" i="91"/>
  <c r="AR60" i="91"/>
  <c r="AR59" i="91"/>
  <c r="AR58" i="91"/>
  <c r="AR57" i="91"/>
  <c r="AR55" i="91"/>
  <c r="AR54" i="91"/>
  <c r="AR50" i="91"/>
  <c r="AR49" i="91"/>
  <c r="AR48" i="91"/>
  <c r="AR47" i="91"/>
  <c r="AR46" i="91"/>
  <c r="AR45" i="91"/>
  <c r="AR44" i="91"/>
  <c r="AR43" i="91"/>
  <c r="AR42" i="91"/>
  <c r="AR41" i="91"/>
  <c r="AR40" i="91"/>
  <c r="AR34" i="91"/>
  <c r="AR33" i="91"/>
  <c r="AR29" i="91"/>
  <c r="AR28" i="91"/>
  <c r="AR27" i="91"/>
  <c r="AR24" i="91"/>
  <c r="AR23" i="91"/>
  <c r="AR22" i="91"/>
  <c r="AR21" i="91"/>
  <c r="AR20" i="91"/>
  <c r="AR19" i="91"/>
  <c r="AR18" i="91"/>
  <c r="AR17" i="91"/>
  <c r="AR16" i="91"/>
  <c r="AR15" i="91"/>
  <c r="AR11" i="91"/>
  <c r="AR10" i="91"/>
  <c r="AR9" i="91"/>
  <c r="AR8" i="91"/>
  <c r="J25" i="128" l="1"/>
  <c r="M23" i="128"/>
  <c r="N23" i="128" s="1"/>
  <c r="I25" i="128"/>
  <c r="L25" i="128" s="1"/>
  <c r="K25" i="128"/>
  <c r="J79" i="128"/>
  <c r="I79" i="128"/>
  <c r="L79" i="128" s="1"/>
  <c r="K79" i="128"/>
  <c r="AR51" i="91"/>
  <c r="AR12" i="91"/>
  <c r="AR25" i="91"/>
  <c r="AC18" i="91"/>
  <c r="AR70" i="91" l="1"/>
  <c r="AR77" i="91" s="1"/>
  <c r="AR78" i="91" s="1"/>
  <c r="AR79" i="91" s="1"/>
  <c r="AK8" i="91"/>
  <c r="AQ8" i="91"/>
  <c r="BA8" i="91"/>
  <c r="AE73" i="91"/>
  <c r="AE72" i="91"/>
  <c r="AE71" i="91"/>
  <c r="AE60" i="91"/>
  <c r="AE59" i="91"/>
  <c r="AE58" i="91"/>
  <c r="AE55" i="91"/>
  <c r="AE50" i="91"/>
  <c r="AE49" i="91"/>
  <c r="AE48" i="91"/>
  <c r="AE47" i="91"/>
  <c r="AE46" i="91"/>
  <c r="AE45" i="91"/>
  <c r="AE44" i="91"/>
  <c r="AE43" i="91"/>
  <c r="AE42" i="91"/>
  <c r="AE41" i="91"/>
  <c r="AE34" i="91"/>
  <c r="AE33" i="91"/>
  <c r="AE28" i="91"/>
  <c r="AE24" i="91"/>
  <c r="AE23" i="91"/>
  <c r="AE20" i="91"/>
  <c r="AE19" i="91"/>
  <c r="AE18" i="91"/>
  <c r="AE17" i="91"/>
  <c r="AE16" i="91"/>
  <c r="AE15" i="91"/>
  <c r="AE11" i="91"/>
  <c r="AE10" i="91"/>
  <c r="AE9" i="91"/>
  <c r="AE8" i="91"/>
  <c r="AC75" i="91"/>
  <c r="AC73" i="91"/>
  <c r="AC72" i="91"/>
  <c r="AC71" i="91"/>
  <c r="AC60" i="91"/>
  <c r="AC59" i="91"/>
  <c r="AC58" i="91"/>
  <c r="AC57" i="91"/>
  <c r="AC56" i="91"/>
  <c r="AC55" i="91"/>
  <c r="AC54" i="91"/>
  <c r="AC50" i="91"/>
  <c r="AC49" i="91"/>
  <c r="AC48" i="91"/>
  <c r="AC47" i="91"/>
  <c r="AC46" i="91"/>
  <c r="AC45" i="91"/>
  <c r="AC44" i="91"/>
  <c r="AC43" i="91"/>
  <c r="AC42" i="91"/>
  <c r="AC41" i="91"/>
  <c r="AC40" i="91"/>
  <c r="AC34" i="91"/>
  <c r="AC33" i="91"/>
  <c r="AC32" i="91"/>
  <c r="AC29" i="91"/>
  <c r="AC28" i="91"/>
  <c r="AC27" i="91"/>
  <c r="AC24" i="91"/>
  <c r="AC23" i="91"/>
  <c r="AC22" i="91"/>
  <c r="AC20" i="91"/>
  <c r="AC19" i="91"/>
  <c r="AC17" i="91"/>
  <c r="AC16" i="91"/>
  <c r="AC15" i="91"/>
  <c r="AC10" i="91"/>
  <c r="AC9" i="91"/>
  <c r="AC8" i="91"/>
  <c r="Z73" i="91"/>
  <c r="Z72" i="91"/>
  <c r="Z71" i="91"/>
  <c r="Z12" i="91"/>
  <c r="BC62" i="7"/>
  <c r="BC51" i="7"/>
  <c r="BC12" i="7"/>
  <c r="AR12" i="7"/>
  <c r="AR25" i="7"/>
  <c r="AR51" i="7"/>
  <c r="V73" i="7"/>
  <c r="V62" i="7"/>
  <c r="V51" i="7"/>
  <c r="V22" i="91"/>
  <c r="U73" i="7"/>
  <c r="U62" i="7"/>
  <c r="T62" i="7"/>
  <c r="U51" i="7"/>
  <c r="U64" i="7" s="1"/>
  <c r="U22" i="91"/>
  <c r="S51" i="7"/>
  <c r="S62" i="7"/>
  <c r="BC25" i="7" l="1"/>
  <c r="BC17" i="91"/>
  <c r="BC25" i="91" s="1"/>
  <c r="V25" i="7"/>
  <c r="S22" i="91"/>
  <c r="AR80" i="91"/>
  <c r="AR82" i="91" s="1"/>
  <c r="AC62" i="91"/>
  <c r="AE25" i="91"/>
  <c r="AE12" i="91"/>
  <c r="BF12" i="91"/>
  <c r="BD12" i="91"/>
  <c r="BD51" i="91"/>
  <c r="Z51" i="91"/>
  <c r="AC25" i="91"/>
  <c r="AC51" i="91"/>
  <c r="BC69" i="7"/>
  <c r="BC64" i="7"/>
  <c r="S64" i="7"/>
  <c r="AR69" i="7"/>
  <c r="AR76" i="7" s="1"/>
  <c r="V64" i="7"/>
  <c r="V69" i="7"/>
  <c r="V76" i="7" s="1"/>
  <c r="H23" i="74"/>
  <c r="I23" i="74" s="1"/>
  <c r="H22" i="74"/>
  <c r="I22" i="74" s="1"/>
  <c r="H21" i="74"/>
  <c r="I21" i="74" s="1"/>
  <c r="BA75" i="87" s="1"/>
  <c r="U76" i="87"/>
  <c r="Z75" i="91" s="1"/>
  <c r="T76" i="87"/>
  <c r="U75" i="87"/>
  <c r="Z74" i="91" s="1"/>
  <c r="T75" i="87"/>
  <c r="T74" i="91" s="1"/>
  <c r="T77" i="91" s="1"/>
  <c r="W51" i="87"/>
  <c r="U51" i="87"/>
  <c r="U19" i="91"/>
  <c r="U18" i="91"/>
  <c r="W12" i="87"/>
  <c r="U12" i="87"/>
  <c r="T12" i="87"/>
  <c r="U25" i="91" l="1"/>
  <c r="U70" i="91" s="1"/>
  <c r="U77" i="91" s="1"/>
  <c r="W56" i="91"/>
  <c r="W62" i="91" s="1"/>
  <c r="W64" i="91" s="1"/>
  <c r="S56" i="91"/>
  <c r="S62" i="91" s="1"/>
  <c r="S64" i="91" s="1"/>
  <c r="H29" i="128" s="1"/>
  <c r="AC64" i="91"/>
  <c r="U25" i="87"/>
  <c r="U71" i="87" s="1"/>
  <c r="U78" i="87" s="1"/>
  <c r="T62" i="87"/>
  <c r="W62" i="87"/>
  <c r="W64" i="87" s="1"/>
  <c r="U62" i="87"/>
  <c r="U64" i="87" s="1"/>
  <c r="Z62" i="91"/>
  <c r="Z64" i="91" s="1"/>
  <c r="H36" i="128" s="1"/>
  <c r="T51" i="87"/>
  <c r="AR77" i="7"/>
  <c r="AR31" i="7" s="1"/>
  <c r="V77" i="7"/>
  <c r="V78" i="7" s="1"/>
  <c r="V79" i="7" s="1"/>
  <c r="V81" i="7" s="1"/>
  <c r="T25" i="87"/>
  <c r="T71" i="87" s="1"/>
  <c r="T78" i="87" s="1"/>
  <c r="BF12" i="87"/>
  <c r="BF25" i="87"/>
  <c r="BF51" i="87"/>
  <c r="BF62" i="87"/>
  <c r="H41" i="5" l="1"/>
  <c r="H41" i="128"/>
  <c r="H33" i="5"/>
  <c r="H33" i="128"/>
  <c r="T64" i="87"/>
  <c r="H31" i="5"/>
  <c r="H36" i="5"/>
  <c r="V30" i="7"/>
  <c r="BF64" i="87"/>
  <c r="AR78" i="7"/>
  <c r="AR79" i="7" s="1"/>
  <c r="AR81" i="7" s="1"/>
  <c r="U79" i="87"/>
  <c r="U31" i="87" s="1"/>
  <c r="U31" i="91" s="1"/>
  <c r="T79" i="87"/>
  <c r="T31" i="87" s="1"/>
  <c r="BF71" i="87"/>
  <c r="BF78" i="87" s="1"/>
  <c r="I16" i="75"/>
  <c r="H15" i="75"/>
  <c r="H10" i="75"/>
  <c r="H9" i="75"/>
  <c r="H17" i="101"/>
  <c r="BE56" i="7" s="1"/>
  <c r="H16" i="101"/>
  <c r="BE32" i="7" s="1"/>
  <c r="BE32" i="91" s="1"/>
  <c r="H15" i="101"/>
  <c r="BE73" i="7" s="1"/>
  <c r="BE74" i="91" s="1"/>
  <c r="H13" i="101"/>
  <c r="BE56" i="87" s="1"/>
  <c r="H9" i="101"/>
  <c r="BE11" i="87" s="1"/>
  <c r="I31" i="74"/>
  <c r="I32" i="74"/>
  <c r="I30" i="74"/>
  <c r="I19" i="74"/>
  <c r="H18" i="74"/>
  <c r="I18" i="74" s="1"/>
  <c r="H27" i="74"/>
  <c r="H26" i="74"/>
  <c r="H25" i="74"/>
  <c r="H17" i="74"/>
  <c r="I17" i="74" s="1"/>
  <c r="BA42" i="87" s="1"/>
  <c r="BA42" i="91" s="1"/>
  <c r="H16" i="74"/>
  <c r="I16" i="74" s="1"/>
  <c r="BA28" i="87" s="1"/>
  <c r="H12" i="74"/>
  <c r="I12" i="74" s="1"/>
  <c r="H9" i="74"/>
  <c r="F13" i="74"/>
  <c r="H11" i="74"/>
  <c r="I11" i="74" s="1"/>
  <c r="H10" i="74"/>
  <c r="BE56" i="91" l="1"/>
  <c r="BE12" i="87"/>
  <c r="BE11" i="91"/>
  <c r="V35" i="7"/>
  <c r="V37" i="7" s="1"/>
  <c r="BE62" i="87"/>
  <c r="AR30" i="7"/>
  <c r="BE51" i="87"/>
  <c r="BE25" i="87"/>
  <c r="BE71" i="87" s="1"/>
  <c r="BE78" i="87" s="1"/>
  <c r="BE79" i="87" s="1"/>
  <c r="BE31" i="87" s="1"/>
  <c r="BE31" i="91" s="1"/>
  <c r="BF51" i="91"/>
  <c r="C28" i="87"/>
  <c r="U80" i="87"/>
  <c r="U81" i="87" s="1"/>
  <c r="U83" i="87" s="1"/>
  <c r="T80" i="87"/>
  <c r="T81" i="87" s="1"/>
  <c r="T83" i="87" s="1"/>
  <c r="BF79" i="87"/>
  <c r="BF31" i="87" s="1"/>
  <c r="BF31" i="91" s="1"/>
  <c r="I51" i="72"/>
  <c r="H47" i="72"/>
  <c r="I43" i="72"/>
  <c r="I42" i="72"/>
  <c r="I41" i="72"/>
  <c r="I40" i="72"/>
  <c r="I39" i="72"/>
  <c r="I38" i="72"/>
  <c r="I37" i="72"/>
  <c r="I36" i="72"/>
  <c r="I35" i="72"/>
  <c r="I34" i="72"/>
  <c r="I33" i="72"/>
  <c r="I32" i="72"/>
  <c r="I31" i="72"/>
  <c r="H30" i="72"/>
  <c r="I30" i="72" s="1"/>
  <c r="F28" i="72"/>
  <c r="H27" i="72"/>
  <c r="H26" i="72"/>
  <c r="I26" i="72" s="1"/>
  <c r="I27" i="72"/>
  <c r="H25" i="72"/>
  <c r="I25" i="72" s="1"/>
  <c r="H24" i="72"/>
  <c r="I24" i="72" s="1"/>
  <c r="H9" i="72"/>
  <c r="H26" i="70"/>
  <c r="H25" i="70"/>
  <c r="I25" i="70" s="1"/>
  <c r="H24" i="70"/>
  <c r="I23" i="70"/>
  <c r="I22" i="70"/>
  <c r="I21" i="70"/>
  <c r="H20" i="70"/>
  <c r="F18" i="70"/>
  <c r="H17" i="70"/>
  <c r="I16" i="70"/>
  <c r="H15" i="70"/>
  <c r="H11" i="70"/>
  <c r="H10" i="70"/>
  <c r="H9" i="70"/>
  <c r="F12" i="69"/>
  <c r="H11" i="69"/>
  <c r="I11" i="69" s="1"/>
  <c r="AU54" i="7" s="1"/>
  <c r="AU54" i="91" s="1"/>
  <c r="H10" i="69"/>
  <c r="I10" i="69" s="1"/>
  <c r="AU42" i="7" s="1"/>
  <c r="AU42" i="91" s="1"/>
  <c r="H9" i="69"/>
  <c r="I14" i="100"/>
  <c r="I9" i="100"/>
  <c r="BD70" i="91" s="1"/>
  <c r="BD77" i="91" s="1"/>
  <c r="BD78" i="91" s="1"/>
  <c r="BD79" i="91" s="1"/>
  <c r="I18" i="63"/>
  <c r="I20" i="63" s="1"/>
  <c r="F32" i="61"/>
  <c r="F50" i="61"/>
  <c r="F52" i="61" s="1"/>
  <c r="I49" i="61"/>
  <c r="I48" i="61"/>
  <c r="I47" i="61"/>
  <c r="H46" i="61"/>
  <c r="I46" i="61" s="1"/>
  <c r="I45" i="61"/>
  <c r="I44" i="61"/>
  <c r="I43" i="61"/>
  <c r="H42" i="61"/>
  <c r="I42" i="61" s="1"/>
  <c r="H41" i="61"/>
  <c r="I41" i="61" s="1"/>
  <c r="H40" i="61"/>
  <c r="I40" i="61" s="1"/>
  <c r="H39" i="61"/>
  <c r="I39" i="61" s="1"/>
  <c r="H38" i="61"/>
  <c r="I38" i="61" s="1"/>
  <c r="H37" i="61"/>
  <c r="I37" i="61" s="1"/>
  <c r="H36" i="61"/>
  <c r="I36" i="61" s="1"/>
  <c r="I35" i="61"/>
  <c r="H31" i="61"/>
  <c r="I31" i="61" s="1"/>
  <c r="H10" i="61"/>
  <c r="I10" i="61" s="1"/>
  <c r="H30" i="61"/>
  <c r="I30" i="61" s="1"/>
  <c r="H20" i="61"/>
  <c r="I20" i="61" s="1"/>
  <c r="H19" i="61"/>
  <c r="I19" i="61" s="1"/>
  <c r="H18" i="61"/>
  <c r="I18" i="61" s="1"/>
  <c r="H17" i="61"/>
  <c r="I17" i="61" s="1"/>
  <c r="H16" i="61"/>
  <c r="I16" i="61" s="1"/>
  <c r="H15" i="61"/>
  <c r="I15" i="61" s="1"/>
  <c r="H14" i="61"/>
  <c r="I14" i="61" s="1"/>
  <c r="H13" i="61"/>
  <c r="I13" i="61" s="1"/>
  <c r="H12" i="61"/>
  <c r="I12" i="61" s="1"/>
  <c r="H11" i="61"/>
  <c r="I11" i="61" s="1"/>
  <c r="H9" i="61"/>
  <c r="I9" i="61" s="1"/>
  <c r="H9" i="60"/>
  <c r="H13" i="57"/>
  <c r="I13" i="57" s="1"/>
  <c r="H9" i="57"/>
  <c r="E22" i="53"/>
  <c r="G16" i="53"/>
  <c r="H16" i="53" s="1"/>
  <c r="AF56" i="87" s="1"/>
  <c r="G15" i="53"/>
  <c r="H15" i="53" s="1"/>
  <c r="AF32" i="87" s="1"/>
  <c r="G14" i="53"/>
  <c r="H14" i="53" s="1"/>
  <c r="AF76" i="87" s="1"/>
  <c r="G9" i="53"/>
  <c r="G21" i="85"/>
  <c r="G20" i="85"/>
  <c r="G19" i="85"/>
  <c r="G18" i="85"/>
  <c r="G17" i="85"/>
  <c r="G16" i="85"/>
  <c r="G13" i="85"/>
  <c r="H13" i="85" s="1"/>
  <c r="G12" i="85"/>
  <c r="G11" i="85"/>
  <c r="G10" i="85"/>
  <c r="G9" i="85"/>
  <c r="H9" i="84"/>
  <c r="G29" i="50"/>
  <c r="G28" i="50"/>
  <c r="G14" i="50"/>
  <c r="H10" i="50"/>
  <c r="G8" i="50"/>
  <c r="G30" i="49"/>
  <c r="G29" i="49"/>
  <c r="G23" i="49"/>
  <c r="G15" i="49"/>
  <c r="G9" i="49"/>
  <c r="AV32" i="7" l="1"/>
  <c r="W21" i="91"/>
  <c r="W25" i="91" s="1"/>
  <c r="W70" i="91" s="1"/>
  <c r="W77" i="91" s="1"/>
  <c r="W79" i="91" s="1"/>
  <c r="W80" i="91" s="1"/>
  <c r="W82" i="91" s="1"/>
  <c r="W25" i="7"/>
  <c r="BE64" i="87"/>
  <c r="I45" i="72"/>
  <c r="AY47" i="7" s="1"/>
  <c r="C47" i="7" s="1"/>
  <c r="I28" i="61"/>
  <c r="BD80" i="91"/>
  <c r="BD82" i="91" s="1"/>
  <c r="T30" i="87"/>
  <c r="T35" i="87" s="1"/>
  <c r="T37" i="87" s="1"/>
  <c r="U30" i="87"/>
  <c r="U35" i="87" s="1"/>
  <c r="U37" i="87" s="1"/>
  <c r="C59" i="7"/>
  <c r="T51" i="7"/>
  <c r="T64" i="7" s="1"/>
  <c r="AM32" i="87"/>
  <c r="AM32" i="91" s="1"/>
  <c r="BE80" i="87"/>
  <c r="BE81" i="87" s="1"/>
  <c r="BE83" i="87" s="1"/>
  <c r="I32" i="61"/>
  <c r="I50" i="61"/>
  <c r="Z25" i="91"/>
  <c r="Z70" i="91" s="1"/>
  <c r="Z77" i="91" s="1"/>
  <c r="Z79" i="91" s="1"/>
  <c r="U25" i="7"/>
  <c r="U69" i="7" s="1"/>
  <c r="U76" i="7" s="1"/>
  <c r="U77" i="7" s="1"/>
  <c r="U78" i="7" s="1"/>
  <c r="U79" i="7" s="1"/>
  <c r="U81" i="7" s="1"/>
  <c r="I28" i="72"/>
  <c r="BF80" i="87"/>
  <c r="BF81" i="87" s="1"/>
  <c r="BF83" i="87" s="1"/>
  <c r="I10" i="40"/>
  <c r="S25" i="7" s="1"/>
  <c r="S69" i="7" s="1"/>
  <c r="S76" i="7" s="1"/>
  <c r="S77" i="7" s="1"/>
  <c r="S78" i="7" s="1"/>
  <c r="S79" i="7" s="1"/>
  <c r="S81" i="7" s="1"/>
  <c r="H26" i="38"/>
  <c r="I26" i="38" s="1"/>
  <c r="R73" i="7" s="1"/>
  <c r="F23" i="38"/>
  <c r="I21" i="38"/>
  <c r="I17" i="38"/>
  <c r="F15" i="38"/>
  <c r="I13" i="38"/>
  <c r="I9" i="38"/>
  <c r="I9" i="37"/>
  <c r="E51" i="34"/>
  <c r="H21" i="34"/>
  <c r="H20" i="34"/>
  <c r="H19" i="34"/>
  <c r="I19" i="34" s="1"/>
  <c r="H18" i="34"/>
  <c r="I18" i="34" s="1"/>
  <c r="I14" i="34"/>
  <c r="I13" i="34"/>
  <c r="I11" i="34"/>
  <c r="H9" i="34"/>
  <c r="H8" i="34"/>
  <c r="H7" i="34"/>
  <c r="F15" i="27"/>
  <c r="G15" i="27" s="1"/>
  <c r="D12" i="27"/>
  <c r="F9" i="27"/>
  <c r="G9" i="26"/>
  <c r="H20" i="25"/>
  <c r="G56" i="87" s="1"/>
  <c r="I15" i="38" l="1"/>
  <c r="R11" i="7" s="1"/>
  <c r="AY46" i="7"/>
  <c r="AY46" i="91" s="1"/>
  <c r="F8" i="34"/>
  <c r="J8" i="34" s="1"/>
  <c r="F10" i="34"/>
  <c r="J10" i="34" s="1"/>
  <c r="F12" i="34"/>
  <c r="J12" i="34" s="1"/>
  <c r="F14" i="34"/>
  <c r="J14" i="34" s="1"/>
  <c r="F16" i="34"/>
  <c r="J16" i="34" s="1"/>
  <c r="F18" i="34"/>
  <c r="J18" i="34" s="1"/>
  <c r="F20" i="34"/>
  <c r="J20" i="34" s="1"/>
  <c r="F22" i="34"/>
  <c r="J22" i="34" s="1"/>
  <c r="F24" i="34"/>
  <c r="J24" i="34" s="1"/>
  <c r="F26" i="34"/>
  <c r="J26" i="34" s="1"/>
  <c r="F28" i="34"/>
  <c r="J28" i="34" s="1"/>
  <c r="F30" i="34"/>
  <c r="J30" i="34" s="1"/>
  <c r="F32" i="34"/>
  <c r="J32" i="34" s="1"/>
  <c r="F34" i="34"/>
  <c r="J34" i="34" s="1"/>
  <c r="F36" i="34"/>
  <c r="J36" i="34" s="1"/>
  <c r="F38" i="34"/>
  <c r="J38" i="34" s="1"/>
  <c r="F40" i="34"/>
  <c r="J40" i="34" s="1"/>
  <c r="F42" i="34"/>
  <c r="J42" i="34" s="1"/>
  <c r="F44" i="34"/>
  <c r="J44" i="34" s="1"/>
  <c r="F46" i="34"/>
  <c r="J46" i="34" s="1"/>
  <c r="F48" i="34"/>
  <c r="J48" i="34" s="1"/>
  <c r="F7" i="34"/>
  <c r="F9" i="34"/>
  <c r="J9" i="34" s="1"/>
  <c r="F11" i="34"/>
  <c r="J11" i="34" s="1"/>
  <c r="F13" i="34"/>
  <c r="J13" i="34" s="1"/>
  <c r="F15" i="34"/>
  <c r="J15" i="34" s="1"/>
  <c r="F17" i="34"/>
  <c r="J17" i="34" s="1"/>
  <c r="F19" i="34"/>
  <c r="J19" i="34" s="1"/>
  <c r="F21" i="34"/>
  <c r="J21" i="34" s="1"/>
  <c r="F23" i="34"/>
  <c r="J23" i="34" s="1"/>
  <c r="F25" i="34"/>
  <c r="J25" i="34" s="1"/>
  <c r="F27" i="34"/>
  <c r="J27" i="34" s="1"/>
  <c r="F29" i="34"/>
  <c r="J29" i="34" s="1"/>
  <c r="F31" i="34"/>
  <c r="J31" i="34" s="1"/>
  <c r="F33" i="34"/>
  <c r="J33" i="34" s="1"/>
  <c r="F35" i="34"/>
  <c r="J35" i="34" s="1"/>
  <c r="F37" i="34"/>
  <c r="J37" i="34" s="1"/>
  <c r="F39" i="34"/>
  <c r="J39" i="34" s="1"/>
  <c r="F41" i="34"/>
  <c r="J41" i="34" s="1"/>
  <c r="F43" i="34"/>
  <c r="J43" i="34" s="1"/>
  <c r="F45" i="34"/>
  <c r="J45" i="34" s="1"/>
  <c r="F47" i="34"/>
  <c r="J47" i="34" s="1"/>
  <c r="F49" i="34"/>
  <c r="J49" i="34" s="1"/>
  <c r="W69" i="7"/>
  <c r="W76" i="7" s="1"/>
  <c r="W77" i="7" s="1"/>
  <c r="W78" i="7" s="1"/>
  <c r="W79" i="7" s="1"/>
  <c r="W81" i="7" s="1"/>
  <c r="W30" i="7" s="1"/>
  <c r="W35" i="7" s="1"/>
  <c r="W37" i="7" s="1"/>
  <c r="I23" i="38"/>
  <c r="R22" i="7" s="1"/>
  <c r="I16" i="34"/>
  <c r="I8" i="34"/>
  <c r="I10" i="34"/>
  <c r="I31" i="34"/>
  <c r="I20" i="34"/>
  <c r="Z80" i="91"/>
  <c r="Z82" i="91" s="1"/>
  <c r="F10" i="27"/>
  <c r="G10" i="27" s="1"/>
  <c r="I11" i="87" s="1"/>
  <c r="G9" i="27"/>
  <c r="I15" i="34"/>
  <c r="I7" i="34"/>
  <c r="I17" i="34"/>
  <c r="I9" i="34"/>
  <c r="I32" i="34"/>
  <c r="I21" i="34"/>
  <c r="S30" i="7"/>
  <c r="U30" i="7"/>
  <c r="U30" i="91" s="1"/>
  <c r="U35" i="91" s="1"/>
  <c r="U37" i="91" s="1"/>
  <c r="BE30" i="87"/>
  <c r="I52" i="61"/>
  <c r="AP56" i="7" s="1"/>
  <c r="AP56" i="91" s="1"/>
  <c r="BF30" i="87"/>
  <c r="BF30" i="91" s="1"/>
  <c r="T25" i="7"/>
  <c r="T69" i="7" s="1"/>
  <c r="T76" i="7" s="1"/>
  <c r="T77" i="7" s="1"/>
  <c r="T78" i="7" s="1"/>
  <c r="T79" i="7" s="1"/>
  <c r="T81" i="7" s="1"/>
  <c r="T30" i="7" s="1"/>
  <c r="T30" i="91" s="1"/>
  <c r="T35" i="91" s="1"/>
  <c r="T37" i="91" s="1"/>
  <c r="G30" i="128" s="1"/>
  <c r="I22" i="34"/>
  <c r="I35" i="34"/>
  <c r="I27" i="34"/>
  <c r="I33" i="34"/>
  <c r="I37" i="34"/>
  <c r="I29" i="34"/>
  <c r="I12" i="34"/>
  <c r="I23" i="34"/>
  <c r="I28" i="34"/>
  <c r="I36" i="34"/>
  <c r="I25" i="34"/>
  <c r="I24" i="34"/>
  <c r="I34" i="34"/>
  <c r="I26" i="34"/>
  <c r="I30" i="34"/>
  <c r="D12" i="87"/>
  <c r="E12" i="87"/>
  <c r="AA12" i="87"/>
  <c r="G12" i="87"/>
  <c r="L12" i="87"/>
  <c r="M12" i="87"/>
  <c r="N12" i="87"/>
  <c r="V12" i="87"/>
  <c r="P12" i="87"/>
  <c r="Q12" i="87"/>
  <c r="R12" i="87"/>
  <c r="S12" i="87"/>
  <c r="AD12" i="87"/>
  <c r="AF12" i="87"/>
  <c r="AK12" i="87"/>
  <c r="AK71" i="87" s="1"/>
  <c r="AM12" i="87"/>
  <c r="AL12" i="87"/>
  <c r="AS12" i="87"/>
  <c r="AT12" i="87"/>
  <c r="AP12" i="87"/>
  <c r="AQ12" i="87"/>
  <c r="AR12" i="87"/>
  <c r="AU12" i="87"/>
  <c r="AU71" i="87" s="1"/>
  <c r="AU78" i="87" s="1"/>
  <c r="AU79" i="87" s="1"/>
  <c r="AU31" i="87" s="1"/>
  <c r="AV12" i="87"/>
  <c r="AW12" i="87"/>
  <c r="AY12" i="87"/>
  <c r="AZ12" i="87"/>
  <c r="BB12" i="87"/>
  <c r="BA12" i="87"/>
  <c r="BC12" i="87"/>
  <c r="BD12" i="87"/>
  <c r="M15" i="87"/>
  <c r="R15" i="87"/>
  <c r="AA15" i="87"/>
  <c r="M17" i="87"/>
  <c r="BB25" i="87"/>
  <c r="L18" i="87"/>
  <c r="M18" i="87"/>
  <c r="P18" i="87"/>
  <c r="P18" i="91" s="1"/>
  <c r="R18" i="87"/>
  <c r="S18" i="91"/>
  <c r="M19" i="87"/>
  <c r="R19" i="87"/>
  <c r="S19" i="91"/>
  <c r="M20" i="87"/>
  <c r="R20" i="87"/>
  <c r="M21" i="87"/>
  <c r="R21" i="87"/>
  <c r="L22" i="87"/>
  <c r="L22" i="91" s="1"/>
  <c r="M22" i="87"/>
  <c r="Q25" i="87"/>
  <c r="L24" i="87"/>
  <c r="P24" i="87"/>
  <c r="P24" i="91" s="1"/>
  <c r="AV24" i="87"/>
  <c r="D25" i="87"/>
  <c r="E25" i="87"/>
  <c r="F25" i="87"/>
  <c r="G25" i="87"/>
  <c r="H25" i="87"/>
  <c r="I25" i="87"/>
  <c r="AC25" i="87"/>
  <c r="AD25" i="87"/>
  <c r="AE25" i="87"/>
  <c r="AF25" i="87"/>
  <c r="AK25" i="87"/>
  <c r="AM25" i="87"/>
  <c r="AL25" i="87"/>
  <c r="AS25" i="87"/>
  <c r="AT25" i="87"/>
  <c r="AP25" i="87"/>
  <c r="AQ25" i="87"/>
  <c r="AR25" i="87"/>
  <c r="AU25" i="87"/>
  <c r="AW25" i="87"/>
  <c r="AY25" i="87"/>
  <c r="AZ25" i="87"/>
  <c r="BC25" i="87"/>
  <c r="BD25" i="87"/>
  <c r="BK25" i="87"/>
  <c r="AY27" i="87"/>
  <c r="AY27" i="91" s="1"/>
  <c r="AV32" i="87"/>
  <c r="AV32" i="91" s="1"/>
  <c r="AC51" i="87"/>
  <c r="AV42" i="87"/>
  <c r="AY42" i="91"/>
  <c r="C50" i="87"/>
  <c r="D51" i="87"/>
  <c r="E51" i="87"/>
  <c r="F51" i="87"/>
  <c r="G51" i="87"/>
  <c r="H51" i="87"/>
  <c r="I51" i="87"/>
  <c r="L51" i="87"/>
  <c r="M51" i="87"/>
  <c r="N51" i="87"/>
  <c r="P51" i="87"/>
  <c r="Q51" i="87"/>
  <c r="R51" i="87"/>
  <c r="AA51" i="87"/>
  <c r="AB51" i="87"/>
  <c r="AD51" i="87"/>
  <c r="AE51" i="87"/>
  <c r="AF51" i="87"/>
  <c r="AK51" i="87"/>
  <c r="AM51" i="87"/>
  <c r="AL51" i="87"/>
  <c r="AS51" i="87"/>
  <c r="AT51" i="87"/>
  <c r="AP51" i="87"/>
  <c r="AQ51" i="87"/>
  <c r="AR51" i="87"/>
  <c r="AU51" i="87"/>
  <c r="AW51" i="87"/>
  <c r="AZ51" i="87"/>
  <c r="BB51" i="87"/>
  <c r="BD51" i="87"/>
  <c r="AY54" i="87"/>
  <c r="AY54" i="91" s="1"/>
  <c r="AY55" i="87"/>
  <c r="Q62" i="87"/>
  <c r="AY56" i="87"/>
  <c r="AY56" i="91" s="1"/>
  <c r="C59" i="87"/>
  <c r="D62" i="87"/>
  <c r="E62" i="87"/>
  <c r="F62" i="87"/>
  <c r="H62" i="87"/>
  <c r="H64" i="87" s="1"/>
  <c r="I62" i="87"/>
  <c r="L62" i="87"/>
  <c r="L64" i="87" s="1"/>
  <c r="M62" i="87"/>
  <c r="N62" i="87"/>
  <c r="N64" i="87" s="1"/>
  <c r="V62" i="87"/>
  <c r="P62" i="87"/>
  <c r="R62" i="87"/>
  <c r="AA62" i="87"/>
  <c r="AB62" i="87"/>
  <c r="AC62" i="87"/>
  <c r="AD62" i="87"/>
  <c r="AE62" i="87"/>
  <c r="AK62" i="87"/>
  <c r="AM62" i="87"/>
  <c r="AL62" i="87"/>
  <c r="AS62" i="87"/>
  <c r="AT62" i="87"/>
  <c r="AP62" i="87"/>
  <c r="AQ62" i="87"/>
  <c r="AR62" i="87"/>
  <c r="AU62" i="87"/>
  <c r="AV62" i="87"/>
  <c r="AZ62" i="87"/>
  <c r="BB62" i="87"/>
  <c r="BC62" i="87"/>
  <c r="BD62" i="87"/>
  <c r="AD71" i="87"/>
  <c r="AD78" i="87" s="1"/>
  <c r="AD79" i="87" s="1"/>
  <c r="AD31" i="87" s="1"/>
  <c r="AP71" i="87"/>
  <c r="AP78" i="87" s="1"/>
  <c r="AZ71" i="87"/>
  <c r="AZ78" i="87" s="1"/>
  <c r="AZ79" i="87" s="1"/>
  <c r="AZ31" i="87" s="1"/>
  <c r="AZ31" i="91" s="1"/>
  <c r="AC75" i="87"/>
  <c r="AC74" i="91" s="1"/>
  <c r="AV75" i="87"/>
  <c r="AV76" i="87"/>
  <c r="G31" i="5" l="1"/>
  <c r="K29" i="5" s="1"/>
  <c r="L29" i="5" s="1"/>
  <c r="G31" i="128"/>
  <c r="C46" i="7"/>
  <c r="I30" i="128"/>
  <c r="L30" i="128" s="1"/>
  <c r="K30" i="128"/>
  <c r="J30" i="128"/>
  <c r="M28" i="128"/>
  <c r="N28" i="128" s="1"/>
  <c r="AL64" i="87"/>
  <c r="F51" i="34"/>
  <c r="J7" i="34"/>
  <c r="N24" i="87"/>
  <c r="N21" i="87"/>
  <c r="N20" i="87"/>
  <c r="N19" i="87"/>
  <c r="N18" i="87"/>
  <c r="N17" i="87"/>
  <c r="N22" i="87"/>
  <c r="C47" i="87"/>
  <c r="AY47" i="91"/>
  <c r="C55" i="87"/>
  <c r="AY55" i="91"/>
  <c r="AV25" i="87"/>
  <c r="Q71" i="87"/>
  <c r="Q78" i="87" s="1"/>
  <c r="S25" i="91"/>
  <c r="S70" i="91" s="1"/>
  <c r="P25" i="91"/>
  <c r="P70" i="91" s="1"/>
  <c r="P77" i="91" s="1"/>
  <c r="S35" i="7"/>
  <c r="S37" i="7" s="1"/>
  <c r="G30" i="5"/>
  <c r="BB64" i="87"/>
  <c r="AR64" i="87"/>
  <c r="AP64" i="87"/>
  <c r="AS64" i="87"/>
  <c r="AM64" i="87"/>
  <c r="AZ64" i="87"/>
  <c r="AQ64" i="87"/>
  <c r="BD64" i="87"/>
  <c r="AD64" i="87"/>
  <c r="F64" i="87"/>
  <c r="D64" i="87"/>
  <c r="Q24" i="7"/>
  <c r="R25" i="87"/>
  <c r="R71" i="87" s="1"/>
  <c r="R78" i="87" s="1"/>
  <c r="R79" i="87" s="1"/>
  <c r="R31" i="87" s="1"/>
  <c r="AW71" i="87"/>
  <c r="AW78" i="87" s="1"/>
  <c r="AW79" i="87" s="1"/>
  <c r="AW31" i="87" s="1"/>
  <c r="AS71" i="87"/>
  <c r="AS78" i="87" s="1"/>
  <c r="AS79" i="87" s="1"/>
  <c r="AS31" i="87" s="1"/>
  <c r="U35" i="7"/>
  <c r="U37" i="7" s="1"/>
  <c r="Z35" i="91"/>
  <c r="Z37" i="91" s="1"/>
  <c r="BE35" i="87"/>
  <c r="BE37" i="87" s="1"/>
  <c r="W25" i="87"/>
  <c r="W71" i="87" s="1"/>
  <c r="W78" i="87" s="1"/>
  <c r="AT64" i="87"/>
  <c r="AK64" i="87"/>
  <c r="BF70" i="91"/>
  <c r="BF77" i="91" s="1"/>
  <c r="BF79" i="91" s="1"/>
  <c r="H12" i="87"/>
  <c r="H71" i="87" s="1"/>
  <c r="H78" i="87" s="1"/>
  <c r="H79" i="87" s="1"/>
  <c r="H31" i="87" s="1"/>
  <c r="AV51" i="87"/>
  <c r="AV64" i="87" s="1"/>
  <c r="C27" i="87"/>
  <c r="L25" i="87"/>
  <c r="L71" i="87" s="1"/>
  <c r="L78" i="87" s="1"/>
  <c r="L79" i="87" s="1"/>
  <c r="L31" i="87" s="1"/>
  <c r="V51" i="87"/>
  <c r="V64" i="87" s="1"/>
  <c r="C40" i="87"/>
  <c r="AT71" i="87"/>
  <c r="AL71" i="87"/>
  <c r="AL78" i="87" s="1"/>
  <c r="AL79" i="87" s="1"/>
  <c r="AL31" i="87" s="1"/>
  <c r="AU64" i="87"/>
  <c r="AE64" i="87"/>
  <c r="E64" i="87"/>
  <c r="BC51" i="87"/>
  <c r="BC64" i="87" s="1"/>
  <c r="P64" i="87"/>
  <c r="AR71" i="87"/>
  <c r="AR78" i="87" s="1"/>
  <c r="AR79" i="87" s="1"/>
  <c r="AR31" i="87" s="1"/>
  <c r="AR31" i="91" s="1"/>
  <c r="AA64" i="87"/>
  <c r="AB64" i="87"/>
  <c r="R64" i="87"/>
  <c r="BF35" i="87"/>
  <c r="BF37" i="87" s="1"/>
  <c r="BC71" i="87"/>
  <c r="BC78" i="87" s="1"/>
  <c r="BC79" i="87" s="1"/>
  <c r="BC31" i="87" s="1"/>
  <c r="AV71" i="87"/>
  <c r="AV78" i="87" s="1"/>
  <c r="AV79" i="87" s="1"/>
  <c r="AV31" i="87" s="1"/>
  <c r="BF62" i="91"/>
  <c r="BF64" i="91" s="1"/>
  <c r="H75" i="128" s="1"/>
  <c r="AY71" i="87"/>
  <c r="AY78" i="87" s="1"/>
  <c r="AY79" i="87" s="1"/>
  <c r="AY80" i="87" s="1"/>
  <c r="AY81" i="87" s="1"/>
  <c r="AY83" i="87" s="1"/>
  <c r="T35" i="7"/>
  <c r="T37" i="7" s="1"/>
  <c r="M64" i="87"/>
  <c r="I64" i="87"/>
  <c r="Q64" i="87"/>
  <c r="BB71" i="87"/>
  <c r="BB78" i="87" s="1"/>
  <c r="BB79" i="87" s="1"/>
  <c r="BB31" i="87" s="1"/>
  <c r="AD80" i="87"/>
  <c r="AD81" i="87" s="1"/>
  <c r="AD83" i="87" s="1"/>
  <c r="AP79" i="87"/>
  <c r="AP31" i="87" s="1"/>
  <c r="BD71" i="87"/>
  <c r="BD78" i="87" s="1"/>
  <c r="BD79" i="87" s="1"/>
  <c r="BD31" i="87" s="1"/>
  <c r="AF71" i="87"/>
  <c r="AF78" i="87" s="1"/>
  <c r="AF79" i="87" s="1"/>
  <c r="AF31" i="87" s="1"/>
  <c r="AZ80" i="87"/>
  <c r="AZ81" i="87" s="1"/>
  <c r="AZ83" i="87" s="1"/>
  <c r="AU80" i="87"/>
  <c r="AU81" i="87" s="1"/>
  <c r="AU83" i="87" s="1"/>
  <c r="AY51" i="87"/>
  <c r="E71" i="87"/>
  <c r="E78" i="87" s="1"/>
  <c r="E79" i="87" s="1"/>
  <c r="E31" i="87" s="1"/>
  <c r="AY62" i="87"/>
  <c r="AC64" i="87"/>
  <c r="P25" i="87"/>
  <c r="P71" i="87" s="1"/>
  <c r="P78" i="87" s="1"/>
  <c r="P79" i="87" s="1"/>
  <c r="P31" i="87" s="1"/>
  <c r="M25" i="87"/>
  <c r="M71" i="87" s="1"/>
  <c r="M78" i="87" s="1"/>
  <c r="M79" i="87" s="1"/>
  <c r="M31" i="87" s="1"/>
  <c r="D71" i="87"/>
  <c r="AW62" i="87"/>
  <c r="AW64" i="87" s="1"/>
  <c r="J31" i="128" l="1"/>
  <c r="I31" i="128"/>
  <c r="L31" i="128" s="1"/>
  <c r="M29" i="128"/>
  <c r="N29" i="128" s="1"/>
  <c r="K31" i="128"/>
  <c r="G36" i="5"/>
  <c r="K34" i="5" s="1"/>
  <c r="L34" i="5" s="1"/>
  <c r="G36" i="128"/>
  <c r="J51" i="34"/>
  <c r="N15" i="87"/>
  <c r="AT78" i="87"/>
  <c r="AT79" i="87" s="1"/>
  <c r="AT31" i="87" s="1"/>
  <c r="AT31" i="91" s="1"/>
  <c r="AT71" i="91"/>
  <c r="AR80" i="87"/>
  <c r="AR81" i="87" s="1"/>
  <c r="AR83" i="87" s="1"/>
  <c r="K28" i="5"/>
  <c r="L28" i="5" s="1"/>
  <c r="X25" i="91"/>
  <c r="X70" i="91" s="1"/>
  <c r="X77" i="91" s="1"/>
  <c r="X79" i="91" s="1"/>
  <c r="X80" i="91" s="1"/>
  <c r="X82" i="91" s="1"/>
  <c r="Q24" i="91"/>
  <c r="AW80" i="87"/>
  <c r="AW81" i="87" s="1"/>
  <c r="AW83" i="87" s="1"/>
  <c r="AW30" i="87" s="1"/>
  <c r="AW35" i="87" s="1"/>
  <c r="AW37" i="87" s="1"/>
  <c r="R80" i="87"/>
  <c r="R81" i="87" s="1"/>
  <c r="AS80" i="87"/>
  <c r="AS81" i="87" s="1"/>
  <c r="AS83" i="87" s="1"/>
  <c r="AS30" i="87" s="1"/>
  <c r="BF80" i="91"/>
  <c r="BF82" i="91" s="1"/>
  <c r="BC80" i="87"/>
  <c r="BC81" i="87" s="1"/>
  <c r="BC83" i="87" s="1"/>
  <c r="BC30" i="87" s="1"/>
  <c r="AU30" i="87"/>
  <c r="AU35" i="87" s="1"/>
  <c r="AU37" i="87" s="1"/>
  <c r="AD30" i="87"/>
  <c r="AD35" i="87" s="1"/>
  <c r="AD37" i="87" s="1"/>
  <c r="AZ30" i="87"/>
  <c r="AZ35" i="87" s="1"/>
  <c r="AZ37" i="87" s="1"/>
  <c r="AY30" i="87"/>
  <c r="AR30" i="87"/>
  <c r="AR35" i="87" s="1"/>
  <c r="AR37" i="87" s="1"/>
  <c r="D78" i="87"/>
  <c r="D79" i="87" s="1"/>
  <c r="D31" i="87" s="1"/>
  <c r="AL80" i="87"/>
  <c r="AL81" i="87" s="1"/>
  <c r="AL83" i="87" s="1"/>
  <c r="BB80" i="87"/>
  <c r="BB81" i="87" s="1"/>
  <c r="BB83" i="87" s="1"/>
  <c r="AY31" i="87"/>
  <c r="W79" i="87"/>
  <c r="W31" i="87" s="1"/>
  <c r="Q79" i="87"/>
  <c r="Q31" i="87" s="1"/>
  <c r="AP80" i="87"/>
  <c r="AP81" i="87" s="1"/>
  <c r="AP83" i="87" s="1"/>
  <c r="E80" i="87"/>
  <c r="E81" i="87" s="1"/>
  <c r="E83" i="87" s="1"/>
  <c r="H80" i="87"/>
  <c r="H81" i="87" s="1"/>
  <c r="H83" i="87" s="1"/>
  <c r="AY64" i="87"/>
  <c r="BD80" i="87"/>
  <c r="BD81" i="87" s="1"/>
  <c r="BD83" i="87" s="1"/>
  <c r="AF80" i="87"/>
  <c r="AF81" i="87" s="1"/>
  <c r="AF83" i="87" s="1"/>
  <c r="P80" i="87"/>
  <c r="P81" i="87" s="1"/>
  <c r="P83" i="87" s="1"/>
  <c r="M80" i="87"/>
  <c r="M81" i="87" s="1"/>
  <c r="M83" i="87" s="1"/>
  <c r="AV80" i="87"/>
  <c r="AV81" i="87" s="1"/>
  <c r="AV83" i="87" s="1"/>
  <c r="L80" i="87"/>
  <c r="L81" i="87" s="1"/>
  <c r="L83" i="87" s="1"/>
  <c r="R83" i="87" l="1"/>
  <c r="R30" i="87" s="1"/>
  <c r="R35" i="87" s="1"/>
  <c r="R37" i="87" s="1"/>
  <c r="M34" i="128"/>
  <c r="N34" i="128" s="1"/>
  <c r="J36" i="128"/>
  <c r="I36" i="128"/>
  <c r="L36" i="128" s="1"/>
  <c r="K36" i="128"/>
  <c r="AT80" i="87"/>
  <c r="AT81" i="87" s="1"/>
  <c r="AT83" i="87" s="1"/>
  <c r="AT30" i="87" s="1"/>
  <c r="AT35" i="87" s="1"/>
  <c r="AT37" i="87" s="1"/>
  <c r="BC35" i="87"/>
  <c r="BC37" i="87" s="1"/>
  <c r="S31" i="91"/>
  <c r="W31" i="91"/>
  <c r="AS35" i="87"/>
  <c r="AS37" i="87" s="1"/>
  <c r="AR30" i="91"/>
  <c r="AV30" i="87"/>
  <c r="AV35" i="87" s="1"/>
  <c r="AV37" i="87" s="1"/>
  <c r="P30" i="87"/>
  <c r="P35" i="87" s="1"/>
  <c r="P37" i="87" s="1"/>
  <c r="BD30" i="87"/>
  <c r="BD35" i="87" s="1"/>
  <c r="BD37" i="87" s="1"/>
  <c r="E30" i="87"/>
  <c r="E35" i="87" s="1"/>
  <c r="E37" i="87" s="1"/>
  <c r="AY35" i="87"/>
  <c r="AY37" i="87" s="1"/>
  <c r="L30" i="87"/>
  <c r="L35" i="87" s="1"/>
  <c r="L37" i="87" s="1"/>
  <c r="M30" i="87"/>
  <c r="M35" i="87" s="1"/>
  <c r="M37" i="87" s="1"/>
  <c r="AF30" i="87"/>
  <c r="AF35" i="87" s="1"/>
  <c r="AF37" i="87" s="1"/>
  <c r="H30" i="87"/>
  <c r="H35" i="87" s="1"/>
  <c r="H37" i="87" s="1"/>
  <c r="AP30" i="87"/>
  <c r="AP35" i="87" s="1"/>
  <c r="AP37" i="87" s="1"/>
  <c r="BB30" i="87"/>
  <c r="BB35" i="87" s="1"/>
  <c r="BB37" i="87" s="1"/>
  <c r="D80" i="87"/>
  <c r="D81" i="87" s="1"/>
  <c r="D83" i="87" s="1"/>
  <c r="W80" i="87"/>
  <c r="W81" i="87" s="1"/>
  <c r="W83" i="87" s="1"/>
  <c r="Q80" i="87"/>
  <c r="Q81" i="87" s="1"/>
  <c r="Q83" i="87" s="1"/>
  <c r="H14" i="50"/>
  <c r="H19" i="50" s="1"/>
  <c r="AT30" i="91" l="1"/>
  <c r="W30" i="87"/>
  <c r="W30" i="91" s="1"/>
  <c r="Q30" i="87"/>
  <c r="Q35" i="87" s="1"/>
  <c r="Q37" i="87" s="1"/>
  <c r="D30" i="87"/>
  <c r="D35" i="87" s="1"/>
  <c r="D37" i="87" s="1"/>
  <c r="BA73" i="91"/>
  <c r="AN73" i="91"/>
  <c r="AQ73" i="91"/>
  <c r="AP73" i="91"/>
  <c r="AS73" i="91"/>
  <c r="AD55" i="91"/>
  <c r="AD56" i="91"/>
  <c r="AD57" i="91"/>
  <c r="AD58" i="91"/>
  <c r="AD59" i="91"/>
  <c r="AD60" i="91"/>
  <c r="AD61" i="91"/>
  <c r="AD54" i="91"/>
  <c r="AD41" i="91"/>
  <c r="AD42" i="91"/>
  <c r="AD43" i="91"/>
  <c r="AD44" i="91"/>
  <c r="AD45" i="91"/>
  <c r="AD46" i="91"/>
  <c r="AD47" i="91"/>
  <c r="AD48" i="91"/>
  <c r="AD49" i="91"/>
  <c r="AD50" i="91"/>
  <c r="AD40" i="91"/>
  <c r="AD28" i="91"/>
  <c r="AD29" i="91"/>
  <c r="AD32" i="91"/>
  <c r="AD33" i="91"/>
  <c r="AD34" i="91"/>
  <c r="AD27" i="91"/>
  <c r="AD16" i="91"/>
  <c r="AD17" i="91"/>
  <c r="AD19" i="91"/>
  <c r="AD20" i="91"/>
  <c r="AD21" i="91"/>
  <c r="AD22" i="91"/>
  <c r="AD23" i="91"/>
  <c r="AD24" i="91"/>
  <c r="AD15" i="91"/>
  <c r="AK72" i="91"/>
  <c r="AK74" i="91"/>
  <c r="AK75" i="91"/>
  <c r="AF72" i="91"/>
  <c r="AF73" i="91"/>
  <c r="AF74" i="91"/>
  <c r="AF75" i="91"/>
  <c r="AF71" i="91"/>
  <c r="AK71" i="91"/>
  <c r="AS71" i="91"/>
  <c r="AP71" i="91"/>
  <c r="AQ71" i="91"/>
  <c r="AN71" i="91"/>
  <c r="BA71" i="91"/>
  <c r="AD9" i="91"/>
  <c r="AD10" i="91"/>
  <c r="AD11" i="91"/>
  <c r="AD8" i="91"/>
  <c r="AF8" i="91"/>
  <c r="F75" i="91"/>
  <c r="H75" i="91"/>
  <c r="I75" i="91"/>
  <c r="L75" i="91"/>
  <c r="M75" i="91"/>
  <c r="N75" i="91"/>
  <c r="R75" i="91"/>
  <c r="AA75" i="91"/>
  <c r="AB75" i="91"/>
  <c r="AD75" i="91"/>
  <c r="AP75" i="91"/>
  <c r="AQ75" i="91"/>
  <c r="AN75" i="91"/>
  <c r="F74" i="91"/>
  <c r="H74" i="91"/>
  <c r="I74" i="91"/>
  <c r="L74" i="91"/>
  <c r="M74" i="91"/>
  <c r="N74" i="91"/>
  <c r="Q74" i="91"/>
  <c r="R74" i="91"/>
  <c r="AA74" i="91"/>
  <c r="AB74" i="91"/>
  <c r="AD74" i="91"/>
  <c r="AS74" i="91"/>
  <c r="AP74" i="91"/>
  <c r="AQ74" i="91"/>
  <c r="AN74" i="91"/>
  <c r="E73" i="91"/>
  <c r="F73" i="91"/>
  <c r="G73" i="91"/>
  <c r="H73" i="91"/>
  <c r="I73" i="91"/>
  <c r="L73" i="91"/>
  <c r="M73" i="91"/>
  <c r="N73" i="91"/>
  <c r="Q73" i="91"/>
  <c r="R73" i="91"/>
  <c r="AA73" i="91"/>
  <c r="AB73" i="91"/>
  <c r="AD73" i="91"/>
  <c r="E72" i="91"/>
  <c r="F72" i="91"/>
  <c r="G72" i="91"/>
  <c r="H72" i="91"/>
  <c r="I72" i="91"/>
  <c r="L72" i="91"/>
  <c r="M72" i="91"/>
  <c r="N72" i="91"/>
  <c r="Q72" i="91"/>
  <c r="R72" i="91"/>
  <c r="AA72" i="91"/>
  <c r="AB72" i="91"/>
  <c r="AD72" i="91"/>
  <c r="AS72" i="91"/>
  <c r="AQ72" i="91"/>
  <c r="AN72" i="91"/>
  <c r="BA72" i="91"/>
  <c r="E71" i="91"/>
  <c r="F71" i="91"/>
  <c r="G71" i="91"/>
  <c r="H71" i="91"/>
  <c r="I71" i="91"/>
  <c r="L71" i="91"/>
  <c r="M71" i="91"/>
  <c r="N71" i="91"/>
  <c r="Q71" i="91"/>
  <c r="R71" i="91"/>
  <c r="AA71" i="91"/>
  <c r="AB71" i="91"/>
  <c r="AD71" i="91"/>
  <c r="AQ60" i="91"/>
  <c r="AK60" i="91"/>
  <c r="AF60" i="91"/>
  <c r="AB60" i="91"/>
  <c r="AA60" i="91"/>
  <c r="R60" i="91"/>
  <c r="Q60" i="91"/>
  <c r="N60" i="91"/>
  <c r="M60" i="91"/>
  <c r="L60" i="91"/>
  <c r="I60" i="91"/>
  <c r="H60" i="91"/>
  <c r="F60" i="91"/>
  <c r="E60" i="91"/>
  <c r="BA59" i="91"/>
  <c r="AQ59" i="91"/>
  <c r="AK59" i="91"/>
  <c r="AF59" i="91"/>
  <c r="AB59" i="91"/>
  <c r="AA59" i="91"/>
  <c r="R59" i="91"/>
  <c r="Q59" i="91"/>
  <c r="N59" i="91"/>
  <c r="M59" i="91"/>
  <c r="L59" i="91"/>
  <c r="I59" i="91"/>
  <c r="H59" i="91"/>
  <c r="G59" i="91"/>
  <c r="F59" i="91"/>
  <c r="E59" i="91"/>
  <c r="D59" i="91"/>
  <c r="BA58" i="91"/>
  <c r="AQ58" i="91"/>
  <c r="H58" i="5" s="1"/>
  <c r="AK58" i="91"/>
  <c r="AF58" i="91"/>
  <c r="AB58" i="91"/>
  <c r="AA58" i="91"/>
  <c r="R58" i="91"/>
  <c r="Q58" i="91"/>
  <c r="N58" i="91"/>
  <c r="M58" i="91"/>
  <c r="L58" i="91"/>
  <c r="I58" i="91"/>
  <c r="H58" i="91"/>
  <c r="G58" i="91"/>
  <c r="F58" i="91"/>
  <c r="E58" i="91"/>
  <c r="D58" i="91"/>
  <c r="BA57" i="91"/>
  <c r="AQ57" i="91"/>
  <c r="AK57" i="91"/>
  <c r="AF57" i="91"/>
  <c r="AB57" i="91"/>
  <c r="AA57" i="91"/>
  <c r="R57" i="91"/>
  <c r="Q57" i="91"/>
  <c r="N57" i="91"/>
  <c r="M57" i="91"/>
  <c r="L57" i="91"/>
  <c r="I57" i="91"/>
  <c r="H57" i="91"/>
  <c r="G57" i="91"/>
  <c r="F57" i="91"/>
  <c r="E57" i="91"/>
  <c r="D57" i="91"/>
  <c r="AK56" i="91"/>
  <c r="AF56" i="91"/>
  <c r="AB56" i="91"/>
  <c r="AA56" i="91"/>
  <c r="R56" i="91"/>
  <c r="N56" i="91"/>
  <c r="M56" i="91"/>
  <c r="L56" i="91"/>
  <c r="I56" i="91"/>
  <c r="H56" i="91"/>
  <c r="F56" i="91"/>
  <c r="BA55" i="91"/>
  <c r="AQ55" i="91"/>
  <c r="AK55" i="91"/>
  <c r="AF55" i="91"/>
  <c r="AB55" i="91"/>
  <c r="AA55" i="91"/>
  <c r="R55" i="91"/>
  <c r="Q55" i="91"/>
  <c r="N55" i="91"/>
  <c r="M55" i="91"/>
  <c r="L55" i="91"/>
  <c r="I55" i="91"/>
  <c r="H55" i="91"/>
  <c r="G55" i="91"/>
  <c r="F55" i="91"/>
  <c r="E55" i="91"/>
  <c r="D55" i="91"/>
  <c r="E54" i="91"/>
  <c r="F54" i="91"/>
  <c r="G54" i="91"/>
  <c r="H54" i="91"/>
  <c r="I54" i="91"/>
  <c r="L54" i="91"/>
  <c r="M54" i="91"/>
  <c r="N54" i="91"/>
  <c r="Q54" i="91"/>
  <c r="R54" i="91"/>
  <c r="AA54" i="91"/>
  <c r="AB54" i="91"/>
  <c r="AK54" i="91"/>
  <c r="AQ54" i="91"/>
  <c r="AZ54" i="91"/>
  <c r="BA54" i="91"/>
  <c r="AN50" i="91"/>
  <c r="AQ50" i="91"/>
  <c r="AK50" i="91"/>
  <c r="AF50" i="91"/>
  <c r="AB50" i="91"/>
  <c r="AA50" i="91"/>
  <c r="R50" i="91"/>
  <c r="Q50" i="91"/>
  <c r="N50" i="91"/>
  <c r="M50" i="91"/>
  <c r="L50" i="91"/>
  <c r="I50" i="91"/>
  <c r="H50" i="91"/>
  <c r="G50" i="91"/>
  <c r="F50" i="91"/>
  <c r="E50" i="91"/>
  <c r="BA49" i="91"/>
  <c r="AN49" i="91"/>
  <c r="AQ49" i="91"/>
  <c r="AK49" i="91"/>
  <c r="AF49" i="91"/>
  <c r="AB49" i="91"/>
  <c r="AA49" i="91"/>
  <c r="R49" i="91"/>
  <c r="Q49" i="91"/>
  <c r="N49" i="91"/>
  <c r="M49" i="91"/>
  <c r="L49" i="91"/>
  <c r="I49" i="91"/>
  <c r="H49" i="91"/>
  <c r="G49" i="91"/>
  <c r="F49" i="91"/>
  <c r="E49" i="91"/>
  <c r="BA48" i="91"/>
  <c r="AN48" i="91"/>
  <c r="AQ48" i="91"/>
  <c r="AK48" i="91"/>
  <c r="AF48" i="91"/>
  <c r="AB48" i="91"/>
  <c r="AA48" i="91"/>
  <c r="R48" i="91"/>
  <c r="Q48" i="91"/>
  <c r="N48" i="91"/>
  <c r="M48" i="91"/>
  <c r="L48" i="91"/>
  <c r="I48" i="91"/>
  <c r="H48" i="91"/>
  <c r="G48" i="91"/>
  <c r="F48" i="91"/>
  <c r="E48" i="91"/>
  <c r="BA47" i="91"/>
  <c r="AN47" i="91"/>
  <c r="AQ47" i="91"/>
  <c r="AK47" i="91"/>
  <c r="AF47" i="91"/>
  <c r="AB47" i="91"/>
  <c r="AA47" i="91"/>
  <c r="R47" i="91"/>
  <c r="Q47" i="91"/>
  <c r="N47" i="91"/>
  <c r="M47" i="91"/>
  <c r="L47" i="91"/>
  <c r="I47" i="91"/>
  <c r="H47" i="91"/>
  <c r="G47" i="91"/>
  <c r="F47" i="91"/>
  <c r="E47" i="91"/>
  <c r="BA46" i="91"/>
  <c r="AN46" i="91"/>
  <c r="AQ46" i="91"/>
  <c r="AK46" i="91"/>
  <c r="AF46" i="91"/>
  <c r="AB46" i="91"/>
  <c r="AA46" i="91"/>
  <c r="R46" i="91"/>
  <c r="Q46" i="91"/>
  <c r="N46" i="91"/>
  <c r="M46" i="91"/>
  <c r="L46" i="91"/>
  <c r="I46" i="91"/>
  <c r="H46" i="91"/>
  <c r="G46" i="91"/>
  <c r="F46" i="91"/>
  <c r="E46" i="91"/>
  <c r="BA45" i="91"/>
  <c r="AN45" i="91"/>
  <c r="AQ45" i="91"/>
  <c r="AK45" i="91"/>
  <c r="AF45" i="91"/>
  <c r="AB45" i="91"/>
  <c r="AA45" i="91"/>
  <c r="R45" i="91"/>
  <c r="Q45" i="91"/>
  <c r="N45" i="91"/>
  <c r="M45" i="91"/>
  <c r="L45" i="91"/>
  <c r="I45" i="91"/>
  <c r="H45" i="91"/>
  <c r="G45" i="91"/>
  <c r="F45" i="91"/>
  <c r="E45" i="91"/>
  <c r="BA44" i="91"/>
  <c r="AN44" i="91"/>
  <c r="AQ44" i="91"/>
  <c r="AK44" i="91"/>
  <c r="AF44" i="91"/>
  <c r="AB44" i="91"/>
  <c r="AA44" i="91"/>
  <c r="R44" i="91"/>
  <c r="Q44" i="91"/>
  <c r="N44" i="91"/>
  <c r="M44" i="91"/>
  <c r="L44" i="91"/>
  <c r="I44" i="91"/>
  <c r="H44" i="91"/>
  <c r="G44" i="91"/>
  <c r="F44" i="91"/>
  <c r="E44" i="91"/>
  <c r="BA43" i="91"/>
  <c r="AN43" i="91"/>
  <c r="AQ43" i="91"/>
  <c r="AK43" i="91"/>
  <c r="AF43" i="91"/>
  <c r="AB43" i="91"/>
  <c r="AA43" i="91"/>
  <c r="R43" i="91"/>
  <c r="Q43" i="91"/>
  <c r="N43" i="91"/>
  <c r="M43" i="91"/>
  <c r="L43" i="91"/>
  <c r="I43" i="91"/>
  <c r="H43" i="91"/>
  <c r="G43" i="91"/>
  <c r="F43" i="91"/>
  <c r="E43" i="91"/>
  <c r="AN42" i="91"/>
  <c r="AQ42" i="91"/>
  <c r="AK42" i="91"/>
  <c r="G57" i="5" s="1"/>
  <c r="AF42" i="91"/>
  <c r="AB42" i="91"/>
  <c r="AA42" i="91"/>
  <c r="R42" i="91"/>
  <c r="Q42" i="91"/>
  <c r="N42" i="91"/>
  <c r="M42" i="91"/>
  <c r="L42" i="91"/>
  <c r="I42" i="91"/>
  <c r="H42" i="91"/>
  <c r="G42" i="91"/>
  <c r="F42" i="91"/>
  <c r="E42" i="91"/>
  <c r="AN41" i="91"/>
  <c r="AQ41" i="91"/>
  <c r="AK41" i="91"/>
  <c r="AF41" i="91"/>
  <c r="AB41" i="91"/>
  <c r="AA41" i="91"/>
  <c r="R41" i="91"/>
  <c r="Q41" i="91"/>
  <c r="N41" i="91"/>
  <c r="M41" i="91"/>
  <c r="L41" i="91"/>
  <c r="I41" i="91"/>
  <c r="H41" i="91"/>
  <c r="G41" i="91"/>
  <c r="F41" i="91"/>
  <c r="E41" i="91"/>
  <c r="E40" i="91"/>
  <c r="F40" i="91"/>
  <c r="G40" i="91"/>
  <c r="H40" i="91"/>
  <c r="I40" i="91"/>
  <c r="L40" i="91"/>
  <c r="M40" i="91"/>
  <c r="N40" i="91"/>
  <c r="Q40" i="91"/>
  <c r="R40" i="91"/>
  <c r="AA40" i="91"/>
  <c r="AB40" i="91"/>
  <c r="AF40" i="91"/>
  <c r="AK40" i="91"/>
  <c r="AQ40" i="91"/>
  <c r="AN40" i="91"/>
  <c r="BA34" i="91"/>
  <c r="AQ34" i="91"/>
  <c r="AK34" i="91"/>
  <c r="AF34" i="91"/>
  <c r="AB34" i="91"/>
  <c r="AA34" i="91"/>
  <c r="R34" i="91"/>
  <c r="Q34" i="91"/>
  <c r="N34" i="91"/>
  <c r="M34" i="91"/>
  <c r="L34" i="91"/>
  <c r="I34" i="91"/>
  <c r="H34" i="91"/>
  <c r="F34" i="91"/>
  <c r="E34" i="91"/>
  <c r="BA33" i="91"/>
  <c r="AQ33" i="91"/>
  <c r="AK33" i="91"/>
  <c r="AF33" i="91"/>
  <c r="AB33" i="91"/>
  <c r="AA33" i="91"/>
  <c r="R33" i="91"/>
  <c r="Q33" i="91"/>
  <c r="N33" i="91"/>
  <c r="M33" i="91"/>
  <c r="L33" i="91"/>
  <c r="I33" i="91"/>
  <c r="H33" i="91"/>
  <c r="G33" i="91"/>
  <c r="F33" i="91"/>
  <c r="E33" i="91"/>
  <c r="AQ32" i="91"/>
  <c r="AK32" i="91"/>
  <c r="AF32" i="91"/>
  <c r="AB32" i="91"/>
  <c r="AA32" i="91"/>
  <c r="R32" i="91"/>
  <c r="N32" i="91"/>
  <c r="M32" i="91"/>
  <c r="L32" i="91"/>
  <c r="I32" i="91"/>
  <c r="H32" i="91"/>
  <c r="F32" i="91"/>
  <c r="AA31" i="91"/>
  <c r="BA29" i="91"/>
  <c r="AK29" i="91"/>
  <c r="AF29" i="91"/>
  <c r="AB29" i="91"/>
  <c r="AA29" i="91"/>
  <c r="R29" i="91"/>
  <c r="Q29" i="91"/>
  <c r="N29" i="91"/>
  <c r="M29" i="91"/>
  <c r="L29" i="91"/>
  <c r="I29" i="91"/>
  <c r="H29" i="91"/>
  <c r="G29" i="91"/>
  <c r="F29" i="91"/>
  <c r="E29" i="91"/>
  <c r="D29" i="91"/>
  <c r="AQ28" i="91"/>
  <c r="AK28" i="91"/>
  <c r="AF28" i="91"/>
  <c r="AB28" i="91"/>
  <c r="AA28" i="91"/>
  <c r="R28" i="91"/>
  <c r="Q28" i="91"/>
  <c r="N28" i="91"/>
  <c r="M28" i="91"/>
  <c r="L28" i="91"/>
  <c r="I28" i="91"/>
  <c r="H28" i="91"/>
  <c r="G28" i="91"/>
  <c r="F28" i="91"/>
  <c r="E28" i="91"/>
  <c r="D28" i="91"/>
  <c r="E27" i="91"/>
  <c r="F27" i="91"/>
  <c r="G27" i="91"/>
  <c r="H27" i="91"/>
  <c r="I27" i="91"/>
  <c r="L27" i="91"/>
  <c r="M27" i="91"/>
  <c r="N27" i="91"/>
  <c r="Q27" i="91"/>
  <c r="R27" i="91"/>
  <c r="AA27" i="91"/>
  <c r="AB27" i="91"/>
  <c r="AQ27" i="91"/>
  <c r="BA24" i="91"/>
  <c r="AQ24" i="91"/>
  <c r="AK24" i="91"/>
  <c r="AF24" i="91"/>
  <c r="AB24" i="91"/>
  <c r="AA24" i="91"/>
  <c r="R24" i="91"/>
  <c r="I24" i="91"/>
  <c r="H24" i="91"/>
  <c r="G24" i="91"/>
  <c r="F24" i="91"/>
  <c r="E24" i="91"/>
  <c r="D24" i="91"/>
  <c r="BA23" i="91"/>
  <c r="AQ23" i="91"/>
  <c r="AK23" i="91"/>
  <c r="AF23" i="91"/>
  <c r="AB23" i="91"/>
  <c r="AA23" i="91"/>
  <c r="R23" i="91"/>
  <c r="Q23" i="91"/>
  <c r="N23" i="91"/>
  <c r="M23" i="91"/>
  <c r="L23" i="91"/>
  <c r="I23" i="91"/>
  <c r="H23" i="91"/>
  <c r="G23" i="91"/>
  <c r="F23" i="91"/>
  <c r="E23" i="91"/>
  <c r="D23" i="91"/>
  <c r="BA22" i="91"/>
  <c r="AQ22" i="91"/>
  <c r="AK22" i="91"/>
  <c r="AF22" i="91"/>
  <c r="AB22" i="91"/>
  <c r="AA22" i="91"/>
  <c r="R22" i="91"/>
  <c r="I22" i="91"/>
  <c r="H22" i="91"/>
  <c r="G22" i="91"/>
  <c r="F22" i="91"/>
  <c r="E22" i="91"/>
  <c r="D22" i="91"/>
  <c r="BA21" i="91"/>
  <c r="AQ21" i="91"/>
  <c r="AK21" i="91"/>
  <c r="AF21" i="91"/>
  <c r="AA21" i="91"/>
  <c r="Q21" i="91"/>
  <c r="I21" i="91"/>
  <c r="H21" i="91"/>
  <c r="G21" i="91"/>
  <c r="F21" i="91"/>
  <c r="E21" i="91"/>
  <c r="D21" i="91"/>
  <c r="BA20" i="91"/>
  <c r="AQ20" i="91"/>
  <c r="AK20" i="91"/>
  <c r="AF20" i="91"/>
  <c r="AB20" i="91"/>
  <c r="AA20" i="91"/>
  <c r="Q20" i="91"/>
  <c r="I20" i="91"/>
  <c r="H20" i="91"/>
  <c r="G20" i="91"/>
  <c r="F20" i="91"/>
  <c r="E20" i="91"/>
  <c r="D20" i="91"/>
  <c r="BA19" i="91"/>
  <c r="AQ19" i="91"/>
  <c r="AK19" i="91"/>
  <c r="AF19" i="91"/>
  <c r="Q19" i="91"/>
  <c r="L19" i="91"/>
  <c r="H19" i="91"/>
  <c r="G19" i="91"/>
  <c r="F19" i="91"/>
  <c r="E19" i="91"/>
  <c r="D19" i="91"/>
  <c r="BA18" i="91"/>
  <c r="AQ18" i="91"/>
  <c r="AK18" i="91"/>
  <c r="AF18" i="91"/>
  <c r="Q18" i="91"/>
  <c r="I18" i="91"/>
  <c r="H18" i="91"/>
  <c r="G18" i="91"/>
  <c r="F18" i="91"/>
  <c r="E18" i="91"/>
  <c r="D18" i="91"/>
  <c r="AQ17" i="91"/>
  <c r="AK17" i="91"/>
  <c r="AF17" i="91"/>
  <c r="AB17" i="91"/>
  <c r="AA17" i="91"/>
  <c r="R17" i="91"/>
  <c r="Q17" i="91"/>
  <c r="L17" i="91"/>
  <c r="I17" i="91"/>
  <c r="H17" i="91"/>
  <c r="G17" i="91"/>
  <c r="F17" i="91"/>
  <c r="E17" i="91"/>
  <c r="D17" i="91"/>
  <c r="BA16" i="91"/>
  <c r="AQ16" i="91"/>
  <c r="AK16" i="91"/>
  <c r="AF16" i="91"/>
  <c r="AB16" i="91"/>
  <c r="AA16" i="91"/>
  <c r="R16" i="91"/>
  <c r="Q16" i="91"/>
  <c r="N16" i="91"/>
  <c r="M16" i="91"/>
  <c r="L16" i="91"/>
  <c r="I16" i="91"/>
  <c r="H16" i="91"/>
  <c r="G16" i="91"/>
  <c r="F16" i="91"/>
  <c r="E16" i="91"/>
  <c r="D16" i="91"/>
  <c r="E15" i="91"/>
  <c r="F15" i="91"/>
  <c r="G15" i="91"/>
  <c r="H15" i="91"/>
  <c r="I15" i="91"/>
  <c r="L15" i="91"/>
  <c r="Q15" i="91"/>
  <c r="AF15" i="91"/>
  <c r="AK15" i="91"/>
  <c r="AQ15" i="91"/>
  <c r="BA15" i="91"/>
  <c r="BA9" i="91"/>
  <c r="BA10" i="91"/>
  <c r="BA11" i="91"/>
  <c r="AY9" i="91"/>
  <c r="AY10" i="91"/>
  <c r="AY11" i="91"/>
  <c r="AQ9" i="91"/>
  <c r="AQ10" i="91"/>
  <c r="AQ11" i="91"/>
  <c r="AK9" i="91"/>
  <c r="AK10" i="91"/>
  <c r="AK11" i="91"/>
  <c r="AF9" i="91"/>
  <c r="AF10" i="91"/>
  <c r="AF11" i="91"/>
  <c r="AB9" i="91"/>
  <c r="AA9" i="91"/>
  <c r="AA11" i="91"/>
  <c r="R9" i="91"/>
  <c r="R10" i="91"/>
  <c r="R11" i="91"/>
  <c r="Q9" i="91"/>
  <c r="Q10" i="91"/>
  <c r="Q11" i="91"/>
  <c r="M9" i="91"/>
  <c r="M10" i="91"/>
  <c r="M11" i="91"/>
  <c r="L9" i="91"/>
  <c r="L10" i="91"/>
  <c r="L11" i="91"/>
  <c r="I9" i="91"/>
  <c r="I10" i="91"/>
  <c r="H9" i="91"/>
  <c r="H10" i="91"/>
  <c r="G9" i="91"/>
  <c r="G10" i="91"/>
  <c r="G11" i="91"/>
  <c r="F9" i="91"/>
  <c r="F10" i="91"/>
  <c r="F11" i="91"/>
  <c r="E9" i="91"/>
  <c r="E10" i="91"/>
  <c r="E11" i="91"/>
  <c r="G8" i="91"/>
  <c r="H8" i="91"/>
  <c r="I8" i="91"/>
  <c r="L8" i="91"/>
  <c r="M8" i="91"/>
  <c r="N8" i="91"/>
  <c r="Q8" i="91"/>
  <c r="R8" i="91"/>
  <c r="AA8" i="91"/>
  <c r="AB8" i="91"/>
  <c r="D74" i="91"/>
  <c r="D73" i="91"/>
  <c r="D72" i="91"/>
  <c r="D71" i="91"/>
  <c r="D61" i="91"/>
  <c r="D54" i="91"/>
  <c r="D40" i="91"/>
  <c r="D51" i="91" s="1"/>
  <c r="D27" i="91"/>
  <c r="D15" i="91"/>
  <c r="D11" i="91"/>
  <c r="D10" i="91"/>
  <c r="D9" i="91"/>
  <c r="AV12" i="91"/>
  <c r="E20" i="49"/>
  <c r="D25" i="91" l="1"/>
  <c r="M62" i="91"/>
  <c r="R51" i="91"/>
  <c r="N51" i="91"/>
  <c r="L51" i="91"/>
  <c r="H51" i="91"/>
  <c r="F51" i="91"/>
  <c r="R62" i="91"/>
  <c r="N62" i="91"/>
  <c r="L62" i="91"/>
  <c r="H62" i="91"/>
  <c r="F62" i="91"/>
  <c r="D62" i="91"/>
  <c r="Q51" i="91"/>
  <c r="M51" i="91"/>
  <c r="I51" i="91"/>
  <c r="G51" i="91"/>
  <c r="E51" i="91"/>
  <c r="I62" i="91"/>
  <c r="C71" i="91"/>
  <c r="W35" i="87"/>
  <c r="W37" i="87" s="1"/>
  <c r="C23" i="91"/>
  <c r="C33" i="91"/>
  <c r="C43" i="91"/>
  <c r="C44" i="91"/>
  <c r="C49" i="91"/>
  <c r="C9" i="91"/>
  <c r="C16" i="91"/>
  <c r="C41" i="91"/>
  <c r="BE62" i="91"/>
  <c r="AD12" i="91"/>
  <c r="AK12" i="91"/>
  <c r="AT12" i="91"/>
  <c r="AQ25" i="91"/>
  <c r="AT25" i="91"/>
  <c r="AK25" i="91"/>
  <c r="G25" i="91"/>
  <c r="AN51" i="91"/>
  <c r="AP51" i="91"/>
  <c r="AA51" i="91"/>
  <c r="H25" i="91"/>
  <c r="BB12" i="91"/>
  <c r="AY62" i="91"/>
  <c r="AU62" i="91"/>
  <c r="AP62" i="91"/>
  <c r="AB62" i="91"/>
  <c r="BE12" i="91"/>
  <c r="AQ12" i="91"/>
  <c r="AS51" i="91"/>
  <c r="AF51" i="91"/>
  <c r="AD62" i="91"/>
  <c r="F25" i="91"/>
  <c r="Q12" i="91"/>
  <c r="R12" i="91"/>
  <c r="L12" i="91"/>
  <c r="G12" i="91"/>
  <c r="AY12" i="91"/>
  <c r="AZ25" i="91"/>
  <c r="AW25" i="91"/>
  <c r="AU25" i="91"/>
  <c r="AN25" i="91"/>
  <c r="AP25" i="91"/>
  <c r="AS25" i="91"/>
  <c r="AF25" i="91"/>
  <c r="AW51" i="91"/>
  <c r="AQ51" i="91"/>
  <c r="AT51" i="91"/>
  <c r="AK51" i="91"/>
  <c r="AB51" i="91"/>
  <c r="AQ62" i="91"/>
  <c r="AT62" i="91"/>
  <c r="AK62" i="91"/>
  <c r="AA62" i="91"/>
  <c r="AD51" i="91"/>
  <c r="M12" i="91"/>
  <c r="AF12" i="91"/>
  <c r="AS12" i="91"/>
  <c r="AP12" i="91"/>
  <c r="AN12" i="91"/>
  <c r="AU12" i="91"/>
  <c r="AW12" i="91"/>
  <c r="AZ12" i="91"/>
  <c r="BA12" i="91"/>
  <c r="BC12" i="91"/>
  <c r="E25" i="91"/>
  <c r="AP70" i="91" l="1"/>
  <c r="F64" i="91"/>
  <c r="AB64" i="91"/>
  <c r="H26" i="5"/>
  <c r="AT70" i="91"/>
  <c r="AZ70" i="91"/>
  <c r="AU70" i="91"/>
  <c r="AU77" i="91" s="1"/>
  <c r="AU78" i="91" s="1"/>
  <c r="AN70" i="91"/>
  <c r="AN77" i="91" s="1"/>
  <c r="AN78" i="91" s="1"/>
  <c r="N64" i="91"/>
  <c r="AW70" i="91"/>
  <c r="AS70" i="91"/>
  <c r="AS77" i="91" s="1"/>
  <c r="AS78" i="91" s="1"/>
  <c r="H32" i="5"/>
  <c r="AK70" i="91"/>
  <c r="H14" i="5" l="1"/>
  <c r="H14" i="128"/>
  <c r="H24" i="5"/>
  <c r="H24" i="128"/>
  <c r="H40" i="5"/>
  <c r="H40" i="128"/>
  <c r="AS79" i="91"/>
  <c r="AU79" i="91"/>
  <c r="AN79" i="91"/>
  <c r="AS80" i="91" l="1"/>
  <c r="AS82" i="91" s="1"/>
  <c r="AN80" i="91"/>
  <c r="AN82" i="91" s="1"/>
  <c r="AU80" i="91"/>
  <c r="AU82" i="91" s="1"/>
  <c r="AQ64" i="91"/>
  <c r="C46" i="91"/>
  <c r="BK62" i="87"/>
  <c r="BK12" i="87"/>
  <c r="BK71" i="87" s="1"/>
  <c r="I15" i="75"/>
  <c r="BC73" i="7" s="1"/>
  <c r="F11" i="75"/>
  <c r="I10" i="75"/>
  <c r="I9" i="75"/>
  <c r="I27" i="74"/>
  <c r="I26" i="74"/>
  <c r="BA32" i="87" s="1"/>
  <c r="I25" i="74"/>
  <c r="BA76" i="87" s="1"/>
  <c r="BA75" i="91" s="1"/>
  <c r="I10" i="74"/>
  <c r="I9" i="74"/>
  <c r="I17" i="73"/>
  <c r="BB40" i="7" s="1"/>
  <c r="BB40" i="91" s="1"/>
  <c r="I13" i="73"/>
  <c r="BB74" i="7" s="1"/>
  <c r="BB75" i="91" s="1"/>
  <c r="I9" i="73"/>
  <c r="BB27" i="7" s="1"/>
  <c r="BB27" i="91" s="1"/>
  <c r="I53" i="72"/>
  <c r="I52" i="72"/>
  <c r="I50" i="72"/>
  <c r="I49" i="72"/>
  <c r="I48" i="72"/>
  <c r="I47" i="72"/>
  <c r="I63" i="72" s="1"/>
  <c r="AZ45" i="7" s="1"/>
  <c r="AZ45" i="91" s="1"/>
  <c r="AZ51" i="91" s="1"/>
  <c r="I18" i="72"/>
  <c r="I17" i="72"/>
  <c r="I16" i="72"/>
  <c r="I15" i="72"/>
  <c r="I14" i="72"/>
  <c r="I13" i="72"/>
  <c r="I12" i="72"/>
  <c r="I11" i="72"/>
  <c r="I10" i="72"/>
  <c r="I9" i="72"/>
  <c r="F12" i="70"/>
  <c r="I26" i="70"/>
  <c r="AV56" i="7" s="1"/>
  <c r="AV56" i="91" s="1"/>
  <c r="I24" i="70"/>
  <c r="AV73" i="7" s="1"/>
  <c r="AV74" i="91" s="1"/>
  <c r="I20" i="70"/>
  <c r="AV74" i="7" s="1"/>
  <c r="AV75" i="91" s="1"/>
  <c r="I17" i="70"/>
  <c r="I15" i="70"/>
  <c r="I11" i="70"/>
  <c r="I10" i="70"/>
  <c r="I9" i="70"/>
  <c r="E77" i="88"/>
  <c r="I9" i="69"/>
  <c r="AU40" i="7" s="1"/>
  <c r="AU40" i="91" s="1"/>
  <c r="I10" i="63"/>
  <c r="I10" i="62"/>
  <c r="AR32" i="7" s="1"/>
  <c r="I12" i="62"/>
  <c r="AR56" i="7" s="1"/>
  <c r="I9" i="60"/>
  <c r="I9" i="57"/>
  <c r="AM82" i="87" s="1"/>
  <c r="AM81" i="91" s="1"/>
  <c r="H10" i="53"/>
  <c r="H9" i="53"/>
  <c r="H20" i="85"/>
  <c r="H24" i="85"/>
  <c r="AE73" i="7" s="1"/>
  <c r="AE74" i="91" s="1"/>
  <c r="H21" i="85"/>
  <c r="H19" i="85"/>
  <c r="H18" i="85"/>
  <c r="H17" i="85"/>
  <c r="H16" i="85"/>
  <c r="H12" i="85"/>
  <c r="H11" i="85"/>
  <c r="H10" i="85"/>
  <c r="H9" i="85"/>
  <c r="F18" i="84"/>
  <c r="I9" i="84"/>
  <c r="F12" i="52"/>
  <c r="I10" i="52"/>
  <c r="I12" i="52" s="1"/>
  <c r="E31" i="50"/>
  <c r="H29" i="50"/>
  <c r="H28" i="50"/>
  <c r="AB15" i="87" s="1"/>
  <c r="H8" i="50"/>
  <c r="H11" i="50" s="1"/>
  <c r="E32" i="49"/>
  <c r="H30" i="49"/>
  <c r="H29" i="49"/>
  <c r="H23" i="49"/>
  <c r="H26" i="49" s="1"/>
  <c r="AA19" i="7" s="1"/>
  <c r="AA19" i="91" s="1"/>
  <c r="H15" i="49"/>
  <c r="H9" i="49"/>
  <c r="H12" i="49" s="1"/>
  <c r="S76" i="87"/>
  <c r="S75" i="91" s="1"/>
  <c r="S75" i="87"/>
  <c r="S74" i="91" s="1"/>
  <c r="H9" i="35"/>
  <c r="V21" i="87" s="1"/>
  <c r="V21" i="91" s="1"/>
  <c r="V25" i="91" s="1"/>
  <c r="V70" i="91" s="1"/>
  <c r="V77" i="91" s="1"/>
  <c r="C22" i="87"/>
  <c r="D21" i="27"/>
  <c r="H9" i="26"/>
  <c r="H11" i="7" l="1"/>
  <c r="H13" i="26"/>
  <c r="BC74" i="91"/>
  <c r="BC76" i="7"/>
  <c r="S77" i="91"/>
  <c r="H31" i="50"/>
  <c r="C82" i="87"/>
  <c r="E82" i="88" s="1"/>
  <c r="F80" i="6" s="1"/>
  <c r="AR56" i="91"/>
  <c r="AR62" i="91" s="1"/>
  <c r="AR64" i="91" s="1"/>
  <c r="AR62" i="7"/>
  <c r="AR64" i="7" s="1"/>
  <c r="C71" i="7"/>
  <c r="AR35" i="7"/>
  <c r="AR37" i="7" s="1"/>
  <c r="AR32" i="91"/>
  <c r="AR35" i="91" s="1"/>
  <c r="AR37" i="91" s="1"/>
  <c r="I18" i="70"/>
  <c r="AV42" i="7" s="1"/>
  <c r="AV42" i="91" s="1"/>
  <c r="BG51" i="91"/>
  <c r="G12" i="27"/>
  <c r="I51" i="34"/>
  <c r="H25" i="50"/>
  <c r="AB19" i="87" s="1"/>
  <c r="C19" i="87" s="1"/>
  <c r="AM71" i="87"/>
  <c r="AM78" i="87" s="1"/>
  <c r="I12" i="69"/>
  <c r="BA74" i="91"/>
  <c r="BA56" i="87"/>
  <c r="BA62" i="87" s="1"/>
  <c r="H17" i="36"/>
  <c r="AE12" i="87"/>
  <c r="AE71" i="87" s="1"/>
  <c r="AE78" i="87" s="1"/>
  <c r="AE79" i="87" s="1"/>
  <c r="AE31" i="87" s="1"/>
  <c r="AC11" i="87"/>
  <c r="C11" i="87" s="1"/>
  <c r="I11" i="75"/>
  <c r="I13" i="74"/>
  <c r="BA17" i="87" s="1"/>
  <c r="H11" i="53"/>
  <c r="AF54" i="87" s="1"/>
  <c r="H32" i="49"/>
  <c r="S25" i="87"/>
  <c r="S71" i="87" s="1"/>
  <c r="S78" i="87" s="1"/>
  <c r="H20" i="49"/>
  <c r="AA18" i="7" s="1"/>
  <c r="E34" i="49"/>
  <c r="AB10" i="87"/>
  <c r="C10" i="87" s="1"/>
  <c r="H19" i="71"/>
  <c r="AW58" i="7" s="1"/>
  <c r="AW58" i="91" s="1"/>
  <c r="BK51" i="87"/>
  <c r="BK64" i="87" s="1"/>
  <c r="BK78" i="87"/>
  <c r="AQ71" i="87"/>
  <c r="AQ78" i="87" s="1"/>
  <c r="I12" i="70"/>
  <c r="AV24" i="7" s="1"/>
  <c r="AV24" i="91" s="1"/>
  <c r="E33" i="50"/>
  <c r="C24" i="87"/>
  <c r="C15" i="87"/>
  <c r="C20" i="87"/>
  <c r="AP64" i="91"/>
  <c r="I21" i="72"/>
  <c r="G59" i="5" l="1"/>
  <c r="G59" i="128"/>
  <c r="H59" i="5"/>
  <c r="H59" i="128"/>
  <c r="H57" i="5"/>
  <c r="K55" i="5" s="1"/>
  <c r="L55" i="5" s="1"/>
  <c r="H57" i="128"/>
  <c r="AY48" i="7"/>
  <c r="AY48" i="91" s="1"/>
  <c r="BC77" i="7"/>
  <c r="BC31" i="7" s="1"/>
  <c r="BC31" i="91" s="1"/>
  <c r="G85" i="6"/>
  <c r="G80" i="6"/>
  <c r="K57" i="5"/>
  <c r="L57" i="5" s="1"/>
  <c r="C56" i="87"/>
  <c r="BA25" i="87"/>
  <c r="BA71" i="87" s="1"/>
  <c r="C81" i="91"/>
  <c r="AM82" i="91"/>
  <c r="AB18" i="87"/>
  <c r="H33" i="50"/>
  <c r="C18" i="87"/>
  <c r="C21" i="87"/>
  <c r="AF62" i="87"/>
  <c r="AF64" i="87" s="1"/>
  <c r="C54" i="87"/>
  <c r="BA51" i="87"/>
  <c r="BA64" i="87" s="1"/>
  <c r="C42" i="87"/>
  <c r="C51" i="87" s="1"/>
  <c r="C17" i="87"/>
  <c r="C45" i="7"/>
  <c r="C45" i="91"/>
  <c r="C75" i="87"/>
  <c r="L20" i="91"/>
  <c r="AB12" i="87"/>
  <c r="V25" i="87"/>
  <c r="V71" i="87" s="1"/>
  <c r="V78" i="87" s="1"/>
  <c r="V79" i="87" s="1"/>
  <c r="V31" i="87" s="1"/>
  <c r="AM79" i="87"/>
  <c r="AM31" i="87" s="1"/>
  <c r="AC11" i="91"/>
  <c r="AC12" i="91" s="1"/>
  <c r="AC70" i="91" s="1"/>
  <c r="AC77" i="91" s="1"/>
  <c r="AC79" i="91" s="1"/>
  <c r="AC12" i="87"/>
  <c r="AC71" i="87" s="1"/>
  <c r="AC78" i="87" s="1"/>
  <c r="AE80" i="87"/>
  <c r="AE81" i="87" s="1"/>
  <c r="AE83" i="87" s="1"/>
  <c r="BA78" i="87"/>
  <c r="BA79" i="87" s="1"/>
  <c r="BA31" i="87" s="1"/>
  <c r="H34" i="49"/>
  <c r="BK79" i="87"/>
  <c r="BK31" i="87" s="1"/>
  <c r="BK31" i="91" s="1"/>
  <c r="S79" i="87"/>
  <c r="S31" i="87" s="1"/>
  <c r="AQ79" i="87"/>
  <c r="AQ31" i="87" s="1"/>
  <c r="AL30" i="87"/>
  <c r="AL30" i="91" s="1"/>
  <c r="S62" i="87"/>
  <c r="S51" i="87"/>
  <c r="N25" i="87"/>
  <c r="N71" i="87" s="1"/>
  <c r="N78" i="87" s="1"/>
  <c r="I12" i="87"/>
  <c r="I71" i="87" s="1"/>
  <c r="I78" i="87" s="1"/>
  <c r="AT64" i="91"/>
  <c r="C32" i="8"/>
  <c r="C25" i="8" s="1"/>
  <c r="C48" i="7" l="1"/>
  <c r="K59" i="128"/>
  <c r="M57" i="128"/>
  <c r="N57" i="128" s="1"/>
  <c r="J59" i="128"/>
  <c r="I59" i="128"/>
  <c r="L59" i="128" s="1"/>
  <c r="M55" i="128"/>
  <c r="N55" i="128" s="1"/>
  <c r="J57" i="128"/>
  <c r="K57" i="128"/>
  <c r="I57" i="128"/>
  <c r="L57" i="128" s="1"/>
  <c r="BC78" i="7"/>
  <c r="BC79" i="7" s="1"/>
  <c r="BC81" i="7" s="1"/>
  <c r="BC30" i="7" s="1"/>
  <c r="BG70" i="91"/>
  <c r="BG77" i="91" s="1"/>
  <c r="BG78" i="91" s="1"/>
  <c r="BG79" i="91" s="1"/>
  <c r="BG80" i="91" s="1"/>
  <c r="BG82" i="91" s="1"/>
  <c r="AC80" i="91"/>
  <c r="AC82" i="91" s="1"/>
  <c r="AE30" i="87"/>
  <c r="AE35" i="87" s="1"/>
  <c r="AE37" i="87" s="1"/>
  <c r="S64" i="87"/>
  <c r="AL35" i="87"/>
  <c r="AL37" i="87" s="1"/>
  <c r="AM80" i="87"/>
  <c r="AM81" i="87" s="1"/>
  <c r="AM83" i="87" s="1"/>
  <c r="AC79" i="87"/>
  <c r="AC31" i="87" s="1"/>
  <c r="AQ80" i="87"/>
  <c r="AQ81" i="87" s="1"/>
  <c r="AQ83" i="87" s="1"/>
  <c r="BA80" i="87"/>
  <c r="BA81" i="87" s="1"/>
  <c r="BA83" i="87" s="1"/>
  <c r="S80" i="87"/>
  <c r="S81" i="87" s="1"/>
  <c r="S83" i="87" s="1"/>
  <c r="BK80" i="87"/>
  <c r="BK81" i="87" s="1"/>
  <c r="BK83" i="87" s="1"/>
  <c r="V80" i="87"/>
  <c r="V81" i="87" s="1"/>
  <c r="V83" i="87" s="1"/>
  <c r="AB25" i="87"/>
  <c r="AB71" i="87" s="1"/>
  <c r="AB78" i="87" s="1"/>
  <c r="AB79" i="87" s="1"/>
  <c r="AB31" i="87" s="1"/>
  <c r="N79" i="87"/>
  <c r="N31" i="87" s="1"/>
  <c r="I79" i="87"/>
  <c r="C39" i="88"/>
  <c r="AW77" i="91"/>
  <c r="E73" i="88"/>
  <c r="F71" i="6" s="1"/>
  <c r="E72" i="88"/>
  <c r="F70" i="6" s="1"/>
  <c r="BA60" i="91"/>
  <c r="E55" i="88"/>
  <c r="F55" i="6" s="1"/>
  <c r="E49" i="88"/>
  <c r="F49" i="6" s="1"/>
  <c r="E47" i="88"/>
  <c r="F47" i="6" s="1"/>
  <c r="E46" i="88"/>
  <c r="F46" i="6" s="1"/>
  <c r="E45" i="88"/>
  <c r="F45" i="6" s="1"/>
  <c r="E44" i="88"/>
  <c r="F44" i="6" s="1"/>
  <c r="E43" i="88"/>
  <c r="F43" i="6" s="1"/>
  <c r="E41" i="88"/>
  <c r="F41" i="6" s="1"/>
  <c r="E33" i="88"/>
  <c r="F33" i="6" s="1"/>
  <c r="BA32" i="91"/>
  <c r="AQ29" i="91"/>
  <c r="AQ70" i="91" s="1"/>
  <c r="AQ77" i="91" s="1"/>
  <c r="BA28" i="91"/>
  <c r="N24" i="91"/>
  <c r="E23" i="88"/>
  <c r="F23" i="6" s="1"/>
  <c r="N22" i="91"/>
  <c r="N21" i="91"/>
  <c r="N20" i="91"/>
  <c r="AB19" i="91"/>
  <c r="N19" i="91"/>
  <c r="AB18" i="91"/>
  <c r="N18" i="91"/>
  <c r="N17" i="91"/>
  <c r="E16" i="88"/>
  <c r="F16" i="6" s="1"/>
  <c r="N15" i="91"/>
  <c r="AB11" i="91"/>
  <c r="AB10" i="91"/>
  <c r="E9" i="88"/>
  <c r="F9" i="6" s="1"/>
  <c r="I31" i="87" l="1"/>
  <c r="BC35" i="7"/>
  <c r="BC37" i="7" s="1"/>
  <c r="BC30" i="91"/>
  <c r="BK30" i="87"/>
  <c r="BA30" i="87"/>
  <c r="V30" i="87"/>
  <c r="S30" i="87"/>
  <c r="AQ30" i="87"/>
  <c r="AQ35" i="87" s="1"/>
  <c r="AQ37" i="87" s="1"/>
  <c r="AM30" i="87"/>
  <c r="AM35" i="87" s="1"/>
  <c r="AM37" i="87" s="1"/>
  <c r="AC80" i="87"/>
  <c r="AC81" i="87" s="1"/>
  <c r="AC83" i="87" s="1"/>
  <c r="AB12" i="91"/>
  <c r="N25" i="91"/>
  <c r="N70" i="91" s="1"/>
  <c r="N77" i="91" s="1"/>
  <c r="AB80" i="87"/>
  <c r="AB81" i="87" s="1"/>
  <c r="AB83" i="87" s="1"/>
  <c r="N80" i="87"/>
  <c r="N81" i="87" s="1"/>
  <c r="N83" i="87" s="1"/>
  <c r="I80" i="87"/>
  <c r="I81" i="87" s="1"/>
  <c r="I83" i="87" s="1"/>
  <c r="E57" i="88"/>
  <c r="F57" i="6" s="1"/>
  <c r="E58" i="88"/>
  <c r="F58" i="6" s="1"/>
  <c r="E59" i="88"/>
  <c r="F59" i="6" s="1"/>
  <c r="AW78" i="91"/>
  <c r="AW79" i="91" s="1"/>
  <c r="AB15" i="91"/>
  <c r="AB25" i="91" s="1"/>
  <c r="AY25" i="91"/>
  <c r="AY70" i="91" s="1"/>
  <c r="AQ78" i="91"/>
  <c r="AQ79" i="91" s="1"/>
  <c r="E50" i="88"/>
  <c r="F50" i="6" s="1"/>
  <c r="BA50" i="91"/>
  <c r="BA51" i="91" s="1"/>
  <c r="BA56" i="91"/>
  <c r="BA62" i="91" s="1"/>
  <c r="E17" i="88"/>
  <c r="F17" i="6" s="1"/>
  <c r="E21" i="88"/>
  <c r="F21" i="6" s="1"/>
  <c r="E54" i="88"/>
  <c r="F54" i="6" s="1"/>
  <c r="E56" i="88"/>
  <c r="F56" i="6" s="1"/>
  <c r="E24" i="88"/>
  <c r="F24" i="6" s="1"/>
  <c r="E20" i="88"/>
  <c r="F20" i="6" s="1"/>
  <c r="E10" i="88"/>
  <c r="F10" i="6" s="1"/>
  <c r="E11" i="88"/>
  <c r="F11" i="6" s="1"/>
  <c r="E22" i="88"/>
  <c r="F22" i="6" s="1"/>
  <c r="E28" i="88"/>
  <c r="F28" i="6" s="1"/>
  <c r="E40" i="88"/>
  <c r="F40" i="6" s="1"/>
  <c r="E42" i="88"/>
  <c r="F42" i="6" s="1"/>
  <c r="E48" i="88"/>
  <c r="F48" i="6" s="1"/>
  <c r="E15" i="88"/>
  <c r="F15" i="6" s="1"/>
  <c r="E19" i="88"/>
  <c r="F19" i="6" s="1"/>
  <c r="E27" i="88"/>
  <c r="F27" i="6" s="1"/>
  <c r="D77" i="88"/>
  <c r="C77" i="88" s="1"/>
  <c r="D72" i="88"/>
  <c r="D49" i="88"/>
  <c r="D46" i="88"/>
  <c r="D44" i="88"/>
  <c r="D43" i="88"/>
  <c r="D41" i="88"/>
  <c r="D33" i="88"/>
  <c r="D23" i="88"/>
  <c r="D16" i="88"/>
  <c r="D9" i="88"/>
  <c r="F51" i="6" l="1"/>
  <c r="C9" i="88"/>
  <c r="D9" i="6"/>
  <c r="E9" i="6" s="1"/>
  <c r="G9" i="6" s="1"/>
  <c r="C23" i="88"/>
  <c r="D23" i="6"/>
  <c r="E23" i="6" s="1"/>
  <c r="G23" i="6" s="1"/>
  <c r="C41" i="88"/>
  <c r="D41" i="6"/>
  <c r="E41" i="6" s="1"/>
  <c r="G41" i="6" s="1"/>
  <c r="C44" i="88"/>
  <c r="D44" i="6"/>
  <c r="E44" i="6" s="1"/>
  <c r="G44" i="6" s="1"/>
  <c r="C49" i="88"/>
  <c r="D49" i="6"/>
  <c r="E49" i="6" s="1"/>
  <c r="G49" i="6" s="1"/>
  <c r="C16" i="88"/>
  <c r="D16" i="6"/>
  <c r="E16" i="6" s="1"/>
  <c r="G16" i="6" s="1"/>
  <c r="C33" i="88"/>
  <c r="D33" i="6"/>
  <c r="E33" i="6" s="1"/>
  <c r="G33" i="6" s="1"/>
  <c r="C43" i="88"/>
  <c r="D43" i="6"/>
  <c r="E43" i="6" s="1"/>
  <c r="G43" i="6" s="1"/>
  <c r="C46" i="88"/>
  <c r="D46" i="6"/>
  <c r="E46" i="6" s="1"/>
  <c r="G46" i="6" s="1"/>
  <c r="C72" i="88"/>
  <c r="D70" i="6"/>
  <c r="E70" i="6" s="1"/>
  <c r="G70" i="6" s="1"/>
  <c r="S35" i="87"/>
  <c r="S37" i="87" s="1"/>
  <c r="S30" i="91"/>
  <c r="S35" i="91" s="1"/>
  <c r="S37" i="91" s="1"/>
  <c r="G29" i="128" s="1"/>
  <c r="V35" i="87"/>
  <c r="V37" i="87" s="1"/>
  <c r="V30" i="91"/>
  <c r="V35" i="91" s="1"/>
  <c r="V37" i="91" s="1"/>
  <c r="BK35" i="87"/>
  <c r="BK37" i="87" s="1"/>
  <c r="BK30" i="91"/>
  <c r="BK35" i="91" s="1"/>
  <c r="BK37" i="91" s="1"/>
  <c r="BA35" i="87"/>
  <c r="BA37" i="87" s="1"/>
  <c r="BG35" i="91"/>
  <c r="BG37" i="91" s="1"/>
  <c r="AW80" i="91"/>
  <c r="AW82" i="91" s="1"/>
  <c r="AQ80" i="91"/>
  <c r="AQ82" i="91" s="1"/>
  <c r="I30" i="87"/>
  <c r="I35" i="87" s="1"/>
  <c r="I37" i="87" s="1"/>
  <c r="AB30" i="87"/>
  <c r="AB35" i="87" s="1"/>
  <c r="AB37" i="87" s="1"/>
  <c r="AC30" i="87"/>
  <c r="AC30" i="91" s="1"/>
  <c r="N30" i="87"/>
  <c r="N35" i="87" s="1"/>
  <c r="N37" i="87" s="1"/>
  <c r="AC35" i="87"/>
  <c r="AC37" i="87" s="1"/>
  <c r="AB70" i="91"/>
  <c r="AB77" i="91" s="1"/>
  <c r="AB79" i="91" s="1"/>
  <c r="H75" i="5"/>
  <c r="BA64" i="91"/>
  <c r="E51" i="88"/>
  <c r="N31" i="91"/>
  <c r="AB31" i="91"/>
  <c r="G32" i="5" l="1"/>
  <c r="K30" i="5" s="1"/>
  <c r="L30" i="5" s="1"/>
  <c r="G32" i="128"/>
  <c r="H70" i="5"/>
  <c r="H70" i="128"/>
  <c r="G77" i="5"/>
  <c r="G77" i="128"/>
  <c r="J29" i="128"/>
  <c r="M27" i="128"/>
  <c r="N27" i="128" s="1"/>
  <c r="I29" i="128"/>
  <c r="L29" i="128" s="1"/>
  <c r="K29" i="128"/>
  <c r="K75" i="5"/>
  <c r="L75" i="5" s="1"/>
  <c r="G29" i="5"/>
  <c r="AB80" i="91"/>
  <c r="AB82" i="91" s="1"/>
  <c r="AK64" i="91"/>
  <c r="BD56" i="91"/>
  <c r="BD62" i="91" s="1"/>
  <c r="BD64" i="91" s="1"/>
  <c r="H73" i="128" s="1"/>
  <c r="C50" i="7"/>
  <c r="AF54" i="91"/>
  <c r="AF62" i="91" s="1"/>
  <c r="AE74" i="7"/>
  <c r="AE75" i="91" s="1"/>
  <c r="AE57" i="7"/>
  <c r="AE56" i="7"/>
  <c r="AE54" i="7"/>
  <c r="AE40" i="7"/>
  <c r="AE32" i="7"/>
  <c r="AE29" i="7"/>
  <c r="AE27" i="7"/>
  <c r="C27" i="7" s="1"/>
  <c r="M75" i="128" l="1"/>
  <c r="N75" i="128" s="1"/>
  <c r="K77" i="128"/>
  <c r="I77" i="128"/>
  <c r="L77" i="128" s="1"/>
  <c r="J77" i="128"/>
  <c r="I32" i="128"/>
  <c r="L32" i="128" s="1"/>
  <c r="K32" i="128"/>
  <c r="J32" i="128"/>
  <c r="M30" i="128"/>
  <c r="N30" i="128" s="1"/>
  <c r="H52" i="5"/>
  <c r="H52" i="128"/>
  <c r="K27" i="5"/>
  <c r="L27" i="5" s="1"/>
  <c r="AE32" i="91"/>
  <c r="C32" i="7"/>
  <c r="AE40" i="91"/>
  <c r="AE27" i="91"/>
  <c r="AE54" i="91"/>
  <c r="AE57" i="91"/>
  <c r="C57" i="91" s="1"/>
  <c r="C57" i="7"/>
  <c r="AE29" i="91"/>
  <c r="C29" i="91" s="1"/>
  <c r="C29" i="7"/>
  <c r="C28" i="91"/>
  <c r="C28" i="7"/>
  <c r="D28" i="88" s="1"/>
  <c r="AE56" i="91"/>
  <c r="AE51" i="91"/>
  <c r="BE51" i="91"/>
  <c r="BE64" i="91" s="1"/>
  <c r="BC51" i="91"/>
  <c r="AE70" i="91"/>
  <c r="AE77" i="91" s="1"/>
  <c r="AE79" i="91" s="1"/>
  <c r="AB30" i="91"/>
  <c r="AB35" i="91" s="1"/>
  <c r="AB37" i="91" s="1"/>
  <c r="G40" i="128" s="1"/>
  <c r="BE70" i="91"/>
  <c r="BE77" i="91" s="1"/>
  <c r="N30" i="91"/>
  <c r="N35" i="91" s="1"/>
  <c r="N37" i="91" s="1"/>
  <c r="G24" i="128" s="1"/>
  <c r="AF64" i="91"/>
  <c r="AY62" i="7"/>
  <c r="C40" i="7"/>
  <c r="AY25" i="7"/>
  <c r="AY12" i="7"/>
  <c r="C48" i="91"/>
  <c r="C47" i="91"/>
  <c r="AV62" i="91"/>
  <c r="AP72" i="91"/>
  <c r="C72" i="91" s="1"/>
  <c r="I11" i="7"/>
  <c r="AE62" i="7"/>
  <c r="AE51" i="7"/>
  <c r="AD18" i="7"/>
  <c r="J24" i="128" l="1"/>
  <c r="I24" i="128"/>
  <c r="L24" i="128" s="1"/>
  <c r="K24" i="128"/>
  <c r="M22" i="128"/>
  <c r="N22" i="128" s="1"/>
  <c r="I40" i="128"/>
  <c r="L40" i="128" s="1"/>
  <c r="J40" i="128"/>
  <c r="M38" i="128"/>
  <c r="N38" i="128" s="1"/>
  <c r="K40" i="128"/>
  <c r="H46" i="5"/>
  <c r="H46" i="128"/>
  <c r="H74" i="5"/>
  <c r="H74" i="128"/>
  <c r="C28" i="88"/>
  <c r="D28" i="6"/>
  <c r="E28" i="6" s="1"/>
  <c r="G28" i="6" s="1"/>
  <c r="G24" i="5"/>
  <c r="G40" i="5"/>
  <c r="C50" i="91"/>
  <c r="AE62" i="91"/>
  <c r="AE80" i="91"/>
  <c r="AE82" i="91" s="1"/>
  <c r="AE64" i="91"/>
  <c r="BC70" i="91"/>
  <c r="BC77" i="91" s="1"/>
  <c r="I11" i="91"/>
  <c r="I12" i="91" s="1"/>
  <c r="C11" i="7"/>
  <c r="C42" i="91"/>
  <c r="C42" i="7"/>
  <c r="D42" i="88" s="1"/>
  <c r="D42" i="6" s="1"/>
  <c r="E42" i="6" s="1"/>
  <c r="G42" i="6" s="1"/>
  <c r="C58" i="91"/>
  <c r="C58" i="7"/>
  <c r="D58" i="88" s="1"/>
  <c r="BC62" i="91"/>
  <c r="BC64" i="91" s="1"/>
  <c r="C59" i="91"/>
  <c r="AZ77" i="91"/>
  <c r="AZ78" i="91" s="1"/>
  <c r="AZ79" i="91" s="1"/>
  <c r="AS62" i="91"/>
  <c r="AS64" i="91" s="1"/>
  <c r="AN62" i="91"/>
  <c r="AN64" i="91" s="1"/>
  <c r="AU51" i="91"/>
  <c r="AU64" i="91" s="1"/>
  <c r="AZ62" i="91"/>
  <c r="AZ64" i="91" s="1"/>
  <c r="AD18" i="91"/>
  <c r="AD25" i="91" s="1"/>
  <c r="AD70" i="91" s="1"/>
  <c r="AD77" i="91" s="1"/>
  <c r="AD78" i="91" s="1"/>
  <c r="AD79" i="91" s="1"/>
  <c r="AP77" i="91"/>
  <c r="AE12" i="7"/>
  <c r="H73" i="5"/>
  <c r="BC78" i="91"/>
  <c r="BC79" i="91" s="1"/>
  <c r="AE25" i="7"/>
  <c r="AY51" i="7"/>
  <c r="AY64" i="7" s="1"/>
  <c r="C40" i="91"/>
  <c r="BE78" i="91"/>
  <c r="BE79" i="91" s="1"/>
  <c r="D73" i="88"/>
  <c r="D48" i="88"/>
  <c r="D45" i="88"/>
  <c r="D50" i="88"/>
  <c r="D47" i="88"/>
  <c r="D59" i="88"/>
  <c r="AY69" i="7"/>
  <c r="AY76" i="7" s="1"/>
  <c r="AY77" i="7" s="1"/>
  <c r="AY31" i="7" s="1"/>
  <c r="AY31" i="91" s="1"/>
  <c r="AE64" i="7"/>
  <c r="H72" i="5" l="1"/>
  <c r="H72" i="128"/>
  <c r="H43" i="5"/>
  <c r="H43" i="128"/>
  <c r="H64" i="5"/>
  <c r="H64" i="128"/>
  <c r="H55" i="5"/>
  <c r="H55" i="128"/>
  <c r="H69" i="5"/>
  <c r="H69" i="128"/>
  <c r="C59" i="88"/>
  <c r="D59" i="6"/>
  <c r="E59" i="6" s="1"/>
  <c r="G59" i="6" s="1"/>
  <c r="C50" i="88"/>
  <c r="D50" i="6"/>
  <c r="E50" i="6" s="1"/>
  <c r="G50" i="6" s="1"/>
  <c r="C48" i="88"/>
  <c r="D48" i="6"/>
  <c r="E48" i="6" s="1"/>
  <c r="G48" i="6" s="1"/>
  <c r="C58" i="88"/>
  <c r="D58" i="6"/>
  <c r="E58" i="6" s="1"/>
  <c r="G58" i="6" s="1"/>
  <c r="C47" i="88"/>
  <c r="D47" i="6"/>
  <c r="E47" i="6" s="1"/>
  <c r="G47" i="6" s="1"/>
  <c r="C45" i="88"/>
  <c r="D45" i="6"/>
  <c r="E45" i="6" s="1"/>
  <c r="G45" i="6" s="1"/>
  <c r="C73" i="88"/>
  <c r="D71" i="6"/>
  <c r="E71" i="6" s="1"/>
  <c r="G71" i="6" s="1"/>
  <c r="K53" i="5"/>
  <c r="L53" i="5" s="1"/>
  <c r="K22" i="5"/>
  <c r="L22" i="5" s="1"/>
  <c r="K38" i="5"/>
  <c r="L38" i="5" s="1"/>
  <c r="AW62" i="91"/>
  <c r="AW64" i="91" s="1"/>
  <c r="AV51" i="91"/>
  <c r="AV64" i="91" s="1"/>
  <c r="AZ80" i="91"/>
  <c r="AZ82" i="91" s="1"/>
  <c r="BE80" i="91"/>
  <c r="BE82" i="91" s="1"/>
  <c r="BC80" i="91"/>
  <c r="BC82" i="91" s="1"/>
  <c r="AD80" i="91"/>
  <c r="AD82" i="91" s="1"/>
  <c r="AE69" i="7"/>
  <c r="AE76" i="7" s="1"/>
  <c r="AE77" i="7" s="1"/>
  <c r="AE31" i="7" s="1"/>
  <c r="AY77" i="91"/>
  <c r="AY78" i="91" s="1"/>
  <c r="AY79" i="91" s="1"/>
  <c r="AY78" i="7"/>
  <c r="AY79" i="7" s="1"/>
  <c r="AY81" i="7" s="1"/>
  <c r="AY51" i="91"/>
  <c r="AP78" i="91"/>
  <c r="AP79" i="91" s="1"/>
  <c r="AD64" i="91"/>
  <c r="C42" i="88"/>
  <c r="H66" i="5" l="1"/>
  <c r="H66" i="128"/>
  <c r="H42" i="5"/>
  <c r="H42" i="128"/>
  <c r="H65" i="5"/>
  <c r="H65" i="128"/>
  <c r="K55" i="128"/>
  <c r="M53" i="128"/>
  <c r="N53" i="128" s="1"/>
  <c r="I55" i="128"/>
  <c r="L55" i="128" s="1"/>
  <c r="J55" i="128"/>
  <c r="AP80" i="91"/>
  <c r="AP82" i="91" s="1"/>
  <c r="AY80" i="91"/>
  <c r="AY82" i="91" s="1"/>
  <c r="AY30" i="7"/>
  <c r="AY64" i="91"/>
  <c r="AE78" i="7"/>
  <c r="AE79" i="7" s="1"/>
  <c r="AE81" i="7" s="1"/>
  <c r="AA15" i="7"/>
  <c r="AA10" i="7"/>
  <c r="R20" i="91"/>
  <c r="R19" i="7"/>
  <c r="R18" i="91"/>
  <c r="R15" i="7"/>
  <c r="Q75" i="91"/>
  <c r="Q56" i="91"/>
  <c r="Q62" i="91" s="1"/>
  <c r="Q32" i="91"/>
  <c r="Q25" i="91"/>
  <c r="Q70" i="91" s="1"/>
  <c r="L24" i="91"/>
  <c r="I19" i="7"/>
  <c r="H11" i="91"/>
  <c r="C11" i="91" s="1"/>
  <c r="H68" i="5" l="1"/>
  <c r="H68" i="128"/>
  <c r="AY30" i="91"/>
  <c r="AY35" i="91" s="1"/>
  <c r="AY37" i="91" s="1"/>
  <c r="Q77" i="91"/>
  <c r="R15" i="91"/>
  <c r="R19" i="91"/>
  <c r="AY35" i="7"/>
  <c r="AY37" i="7" s="1"/>
  <c r="AE30" i="7"/>
  <c r="I19" i="91"/>
  <c r="I25" i="91" s="1"/>
  <c r="I70" i="91" s="1"/>
  <c r="I77" i="91" s="1"/>
  <c r="AA10" i="91"/>
  <c r="C10" i="91" s="1"/>
  <c r="C10" i="7"/>
  <c r="D10" i="88" s="1"/>
  <c r="AA15" i="91"/>
  <c r="H12" i="91"/>
  <c r="H70" i="91" s="1"/>
  <c r="H77" i="91" s="1"/>
  <c r="D11" i="88"/>
  <c r="H22" i="25"/>
  <c r="H23" i="25"/>
  <c r="H24" i="25"/>
  <c r="G32" i="87" s="1"/>
  <c r="H21" i="25"/>
  <c r="G73" i="7" s="1"/>
  <c r="H15" i="25"/>
  <c r="G56" i="91"/>
  <c r="G9" i="25"/>
  <c r="H9" i="25" s="1"/>
  <c r="H10" i="25"/>
  <c r="E16" i="25"/>
  <c r="E11" i="25"/>
  <c r="G68" i="5" l="1"/>
  <c r="G68" i="128"/>
  <c r="G32" i="91"/>
  <c r="C32" i="87"/>
  <c r="E32" i="88" s="1"/>
  <c r="F32" i="6" s="1"/>
  <c r="C74" i="7"/>
  <c r="G76" i="87"/>
  <c r="C76" i="87" s="1"/>
  <c r="E76" i="88" s="1"/>
  <c r="F74" i="6" s="1"/>
  <c r="C10" i="88"/>
  <c r="D10" i="6"/>
  <c r="E10" i="6" s="1"/>
  <c r="G10" i="6" s="1"/>
  <c r="C11" i="88"/>
  <c r="D11" i="6"/>
  <c r="E11" i="6" s="1"/>
  <c r="G11" i="6" s="1"/>
  <c r="K66" i="5"/>
  <c r="L66" i="5" s="1"/>
  <c r="AE30" i="91"/>
  <c r="AE35" i="7"/>
  <c r="AE37" i="7" s="1"/>
  <c r="D31" i="18" s="1"/>
  <c r="AA12" i="91"/>
  <c r="H11" i="25"/>
  <c r="E75" i="88"/>
  <c r="F73" i="6" s="1"/>
  <c r="H16" i="25"/>
  <c r="G60" i="87" s="1"/>
  <c r="C60" i="87" s="1"/>
  <c r="I11" i="24"/>
  <c r="I12" i="24"/>
  <c r="I13" i="24"/>
  <c r="I10" i="24"/>
  <c r="F14" i="24"/>
  <c r="E75" i="91"/>
  <c r="H19" i="23"/>
  <c r="H10" i="23"/>
  <c r="H11" i="23"/>
  <c r="H12" i="23"/>
  <c r="H9" i="23"/>
  <c r="H14" i="23" s="1"/>
  <c r="E14" i="23"/>
  <c r="E14" i="21"/>
  <c r="M66" i="128" l="1"/>
  <c r="N66" i="128" s="1"/>
  <c r="K68" i="128"/>
  <c r="I68" i="128"/>
  <c r="L68" i="128" s="1"/>
  <c r="J68" i="128"/>
  <c r="C34" i="7"/>
  <c r="D34" i="88" s="1"/>
  <c r="D34" i="6" s="1"/>
  <c r="E34" i="6" s="1"/>
  <c r="G34" i="87"/>
  <c r="C34" i="87" s="1"/>
  <c r="E34" i="88" s="1"/>
  <c r="E73" i="7"/>
  <c r="C73" i="7" s="1"/>
  <c r="G34" i="91"/>
  <c r="G70" i="91" s="1"/>
  <c r="C60" i="7"/>
  <c r="D60" i="88" s="1"/>
  <c r="D60" i="6" s="1"/>
  <c r="E60" i="6" s="1"/>
  <c r="C34" i="91"/>
  <c r="G74" i="91"/>
  <c r="G75" i="91"/>
  <c r="C75" i="91" s="1"/>
  <c r="G62" i="87"/>
  <c r="G64" i="87" s="1"/>
  <c r="G71" i="87"/>
  <c r="G78" i="87" s="1"/>
  <c r="I14" i="24"/>
  <c r="E8" i="7"/>
  <c r="E8" i="91" s="1"/>
  <c r="E12" i="91" s="1"/>
  <c r="E70" i="91" s="1"/>
  <c r="E56" i="91"/>
  <c r="E62" i="91" s="1"/>
  <c r="E32" i="91"/>
  <c r="H9" i="21"/>
  <c r="H14" i="21" s="1"/>
  <c r="BB17" i="91"/>
  <c r="BB25" i="91" s="1"/>
  <c r="BB70" i="91" s="1"/>
  <c r="BB77" i="91" s="1"/>
  <c r="BB78" i="91" s="1"/>
  <c r="BB79" i="91" s="1"/>
  <c r="BB80" i="91" s="1"/>
  <c r="BB82" i="91" s="1"/>
  <c r="C34" i="88" l="1"/>
  <c r="F34" i="6"/>
  <c r="G34" i="6" s="1"/>
  <c r="G77" i="91"/>
  <c r="E74" i="91"/>
  <c r="C74" i="91" s="1"/>
  <c r="BA17" i="91"/>
  <c r="BA25" i="91" s="1"/>
  <c r="G60" i="91"/>
  <c r="G62" i="91" s="1"/>
  <c r="C8" i="87"/>
  <c r="E8" i="88" s="1"/>
  <c r="C62" i="87"/>
  <c r="C64" i="87" s="1"/>
  <c r="E60" i="88"/>
  <c r="F60" i="6" s="1"/>
  <c r="F62" i="6" s="1"/>
  <c r="F64" i="6" s="1"/>
  <c r="G79" i="87"/>
  <c r="G31" i="87" s="1"/>
  <c r="C32" i="91"/>
  <c r="M13" i="69"/>
  <c r="E12" i="88" l="1"/>
  <c r="F8" i="6"/>
  <c r="F12" i="6" s="1"/>
  <c r="G60" i="6"/>
  <c r="BG62" i="91"/>
  <c r="BG64" i="91" s="1"/>
  <c r="H76" i="5" s="1"/>
  <c r="E77" i="91"/>
  <c r="C12" i="87"/>
  <c r="C55" i="91"/>
  <c r="C55" i="7"/>
  <c r="D55" i="88" s="1"/>
  <c r="AF27" i="91"/>
  <c r="C27" i="91" s="1"/>
  <c r="D27" i="88"/>
  <c r="C54" i="91"/>
  <c r="C54" i="7"/>
  <c r="D54" i="88" s="1"/>
  <c r="C56" i="91"/>
  <c r="C56" i="7"/>
  <c r="D56" i="88" s="1"/>
  <c r="D56" i="6" s="1"/>
  <c r="E56" i="6" s="1"/>
  <c r="G56" i="6" s="1"/>
  <c r="F12" i="87"/>
  <c r="F71" i="87" s="1"/>
  <c r="F78" i="87" s="1"/>
  <c r="F8" i="91"/>
  <c r="F12" i="91" s="1"/>
  <c r="F70" i="91" s="1"/>
  <c r="F77" i="91" s="1"/>
  <c r="C60" i="91"/>
  <c r="E62" i="88"/>
  <c r="E64" i="88" s="1"/>
  <c r="C60" i="88"/>
  <c r="G80" i="87"/>
  <c r="G81" i="87" s="1"/>
  <c r="G83" i="87" s="1"/>
  <c r="BA70" i="91"/>
  <c r="BA77" i="91" s="1"/>
  <c r="AA64" i="91"/>
  <c r="D76" i="88"/>
  <c r="D32" i="88"/>
  <c r="D57" i="88"/>
  <c r="R21" i="7"/>
  <c r="Y25" i="91" s="1"/>
  <c r="H39" i="5" l="1"/>
  <c r="H39" i="128"/>
  <c r="C32" i="88"/>
  <c r="D32" i="6"/>
  <c r="E32" i="6" s="1"/>
  <c r="G32" i="6" s="1"/>
  <c r="C54" i="88"/>
  <c r="D54" i="6"/>
  <c r="E54" i="6" s="1"/>
  <c r="C27" i="88"/>
  <c r="D27" i="6"/>
  <c r="E27" i="6" s="1"/>
  <c r="G27" i="6" s="1"/>
  <c r="C55" i="88"/>
  <c r="D55" i="6"/>
  <c r="E55" i="6" s="1"/>
  <c r="G55" i="6" s="1"/>
  <c r="C57" i="88"/>
  <c r="D57" i="6"/>
  <c r="E57" i="6" s="1"/>
  <c r="G57" i="6" s="1"/>
  <c r="C76" i="88"/>
  <c r="D74" i="6"/>
  <c r="E74" i="6" s="1"/>
  <c r="G74" i="6" s="1"/>
  <c r="K74" i="5"/>
  <c r="L74" i="5" s="1"/>
  <c r="Y70" i="91"/>
  <c r="Y77" i="91" s="1"/>
  <c r="Y79" i="91" s="1"/>
  <c r="Y80" i="91" s="1"/>
  <c r="Y82" i="91" s="1"/>
  <c r="AF70" i="91"/>
  <c r="AF77" i="91" s="1"/>
  <c r="AF78" i="91" s="1"/>
  <c r="AF79" i="91" s="1"/>
  <c r="AF80" i="91" s="1"/>
  <c r="AF82" i="91" s="1"/>
  <c r="G30" i="87"/>
  <c r="G35" i="87" s="1"/>
  <c r="G37" i="87" s="1"/>
  <c r="AV25" i="91"/>
  <c r="AV70" i="91" s="1"/>
  <c r="AV77" i="91" s="1"/>
  <c r="AV78" i="91" s="1"/>
  <c r="AV79" i="91" s="1"/>
  <c r="BB62" i="91"/>
  <c r="R21" i="91"/>
  <c r="F79" i="87"/>
  <c r="F31" i="87" s="1"/>
  <c r="F31" i="91" s="1"/>
  <c r="C62" i="91"/>
  <c r="BA78" i="91"/>
  <c r="BA79" i="91" s="1"/>
  <c r="R64" i="91"/>
  <c r="H28" i="128" s="1"/>
  <c r="D29" i="88"/>
  <c r="D29" i="6" s="1"/>
  <c r="E29" i="6" s="1"/>
  <c r="C56" i="88"/>
  <c r="D62" i="88"/>
  <c r="D75" i="88"/>
  <c r="C62" i="7"/>
  <c r="L18" i="91"/>
  <c r="D62" i="6" l="1"/>
  <c r="C75" i="88"/>
  <c r="D73" i="6"/>
  <c r="E73" i="6" s="1"/>
  <c r="G73" i="6" s="1"/>
  <c r="G54" i="6"/>
  <c r="E62" i="6"/>
  <c r="AV80" i="91"/>
  <c r="AV82" i="91" s="1"/>
  <c r="BA80" i="91"/>
  <c r="BA82" i="91" s="1"/>
  <c r="R25" i="91"/>
  <c r="R70" i="91" s="1"/>
  <c r="R77" i="91" s="1"/>
  <c r="F80" i="87"/>
  <c r="F81" i="87" s="1"/>
  <c r="F83" i="87" s="1"/>
  <c r="L25" i="91"/>
  <c r="L70" i="91" s="1"/>
  <c r="L77" i="91" s="1"/>
  <c r="Q64" i="91"/>
  <c r="C62" i="88"/>
  <c r="H27" i="5" l="1"/>
  <c r="H27" i="128"/>
  <c r="F30" i="87"/>
  <c r="F35" i="87" s="1"/>
  <c r="F37" i="87" s="1"/>
  <c r="D8" i="7"/>
  <c r="F30" i="91" l="1"/>
  <c r="F35" i="91" s="1"/>
  <c r="F37" i="91" s="1"/>
  <c r="G14" i="128" s="1"/>
  <c r="D8" i="91"/>
  <c r="C8" i="91" s="1"/>
  <c r="C12" i="91" s="1"/>
  <c r="C8" i="7"/>
  <c r="M64" i="91"/>
  <c r="BB51" i="91"/>
  <c r="C52" i="91" s="1"/>
  <c r="H23" i="5" l="1"/>
  <c r="H23" i="128"/>
  <c r="J14" i="128"/>
  <c r="M12" i="128"/>
  <c r="N12" i="128" s="1"/>
  <c r="K14" i="128"/>
  <c r="I14" i="128"/>
  <c r="L14" i="128" s="1"/>
  <c r="G14" i="5"/>
  <c r="D12" i="91"/>
  <c r="BB64" i="91"/>
  <c r="C51" i="91"/>
  <c r="L64" i="91"/>
  <c r="C12" i="7"/>
  <c r="D8" i="88"/>
  <c r="D8" i="6" s="1"/>
  <c r="E8" i="6" s="1"/>
  <c r="H22" i="5" l="1"/>
  <c r="H22" i="128"/>
  <c r="H71" i="5"/>
  <c r="H71" i="128"/>
  <c r="G8" i="6"/>
  <c r="E12" i="6"/>
  <c r="K12" i="5"/>
  <c r="L12" i="5" s="1"/>
  <c r="C8" i="88"/>
  <c r="D12" i="6" s="1"/>
  <c r="D12" i="88"/>
  <c r="C12" i="88" s="1"/>
  <c r="C51" i="7"/>
  <c r="C64" i="7" s="1"/>
  <c r="D40" i="88"/>
  <c r="D40" i="6" s="1"/>
  <c r="E40" i="6" s="1"/>
  <c r="D15" i="16"/>
  <c r="D14" i="16"/>
  <c r="D13" i="16"/>
  <c r="C15" i="16"/>
  <c r="C14" i="16"/>
  <c r="C13" i="16"/>
  <c r="D12" i="16"/>
  <c r="C12" i="16"/>
  <c r="C82" i="17"/>
  <c r="B82" i="17"/>
  <c r="C81" i="17"/>
  <c r="B81" i="17"/>
  <c r="C80" i="17"/>
  <c r="B80" i="17"/>
  <c r="D79" i="17"/>
  <c r="C79" i="17"/>
  <c r="B79" i="17"/>
  <c r="D78" i="17"/>
  <c r="C78" i="17"/>
  <c r="B78" i="17"/>
  <c r="C77" i="17"/>
  <c r="B77" i="17"/>
  <c r="C76" i="17"/>
  <c r="B76" i="17"/>
  <c r="C75" i="17"/>
  <c r="B75" i="17"/>
  <c r="C74" i="17"/>
  <c r="B74" i="17"/>
  <c r="C73" i="17"/>
  <c r="B73" i="17"/>
  <c r="C72" i="17"/>
  <c r="B72" i="17"/>
  <c r="C71" i="17"/>
  <c r="B71" i="17"/>
  <c r="C70" i="17"/>
  <c r="B70" i="17"/>
  <c r="C69" i="17"/>
  <c r="B69" i="17"/>
  <c r="C68" i="17"/>
  <c r="B68" i="17"/>
  <c r="C67" i="17"/>
  <c r="B67" i="17"/>
  <c r="C66" i="17"/>
  <c r="B66" i="17"/>
  <c r="C65" i="17"/>
  <c r="B65" i="17"/>
  <c r="D64" i="17"/>
  <c r="C64" i="17"/>
  <c r="B64" i="17"/>
  <c r="D63" i="17"/>
  <c r="C63" i="17"/>
  <c r="B63" i="17"/>
  <c r="C62" i="17"/>
  <c r="B62" i="17"/>
  <c r="C61" i="17"/>
  <c r="B61" i="17"/>
  <c r="C60" i="17"/>
  <c r="B60" i="17"/>
  <c r="C59" i="17"/>
  <c r="B59" i="17"/>
  <c r="C58" i="17"/>
  <c r="B58" i="17"/>
  <c r="C57" i="17"/>
  <c r="B57" i="17"/>
  <c r="C56" i="17"/>
  <c r="B56" i="17"/>
  <c r="C55" i="17"/>
  <c r="B55" i="17"/>
  <c r="C54" i="17"/>
  <c r="B54" i="17"/>
  <c r="C53" i="17"/>
  <c r="B53" i="17"/>
  <c r="C52" i="17"/>
  <c r="B52" i="17"/>
  <c r="C51" i="17"/>
  <c r="B51" i="17"/>
  <c r="C50" i="17"/>
  <c r="B50" i="17"/>
  <c r="D49" i="17"/>
  <c r="C49" i="17"/>
  <c r="B49" i="17"/>
  <c r="D48" i="17"/>
  <c r="C48" i="17"/>
  <c r="B48" i="17"/>
  <c r="C47" i="17"/>
  <c r="B47" i="17"/>
  <c r="C46" i="17"/>
  <c r="B46" i="17"/>
  <c r="D45" i="17"/>
  <c r="C45" i="17"/>
  <c r="B45" i="17"/>
  <c r="D44" i="17"/>
  <c r="C44" i="17"/>
  <c r="B44" i="17"/>
  <c r="C43" i="17"/>
  <c r="B43" i="17"/>
  <c r="C42" i="17"/>
  <c r="B42" i="17"/>
  <c r="C41" i="17"/>
  <c r="B41" i="17"/>
  <c r="C40" i="17"/>
  <c r="B40" i="17"/>
  <c r="D39" i="17"/>
  <c r="C39" i="17"/>
  <c r="B39" i="17"/>
  <c r="D38" i="17"/>
  <c r="C38" i="17"/>
  <c r="B38" i="17"/>
  <c r="C37" i="17"/>
  <c r="B37" i="17"/>
  <c r="C36" i="17"/>
  <c r="B36" i="17"/>
  <c r="C35" i="17"/>
  <c r="B35" i="17"/>
  <c r="C34" i="17"/>
  <c r="B34" i="17"/>
  <c r="C33" i="17"/>
  <c r="B33" i="17"/>
  <c r="C32" i="17"/>
  <c r="B32" i="17"/>
  <c r="C31" i="17"/>
  <c r="B31" i="17"/>
  <c r="C30" i="17"/>
  <c r="B30" i="17"/>
  <c r="C29" i="17"/>
  <c r="B29" i="17"/>
  <c r="C28" i="17"/>
  <c r="B28" i="17"/>
  <c r="C27" i="17"/>
  <c r="B27" i="17"/>
  <c r="C26" i="17"/>
  <c r="B26" i="17"/>
  <c r="C25" i="17"/>
  <c r="B25" i="17"/>
  <c r="C24" i="17"/>
  <c r="B24" i="17"/>
  <c r="C23" i="17"/>
  <c r="B23" i="17"/>
  <c r="C22" i="17"/>
  <c r="B22" i="17"/>
  <c r="C21" i="17"/>
  <c r="B21" i="17"/>
  <c r="D20" i="17"/>
  <c r="C20" i="17"/>
  <c r="B20" i="17"/>
  <c r="D19" i="17"/>
  <c r="C19" i="17"/>
  <c r="B19" i="17"/>
  <c r="C18" i="17"/>
  <c r="B18" i="17"/>
  <c r="C17" i="17"/>
  <c r="B17" i="17"/>
  <c r="C16" i="17"/>
  <c r="B16" i="17"/>
  <c r="C15" i="17"/>
  <c r="B15" i="17"/>
  <c r="C14" i="17"/>
  <c r="B14" i="17"/>
  <c r="C13" i="17"/>
  <c r="B13" i="17"/>
  <c r="C12" i="17"/>
  <c r="B12" i="17"/>
  <c r="C11" i="17"/>
  <c r="B11" i="17"/>
  <c r="C10" i="17"/>
  <c r="B10" i="17"/>
  <c r="B66" i="18"/>
  <c r="C65" i="18"/>
  <c r="B65" i="18"/>
  <c r="C64" i="18"/>
  <c r="B64" i="18"/>
  <c r="B63" i="18"/>
  <c r="C61" i="18"/>
  <c r="B61" i="18"/>
  <c r="C60" i="18"/>
  <c r="B60" i="18"/>
  <c r="C59" i="18"/>
  <c r="B59" i="18"/>
  <c r="C58" i="18"/>
  <c r="B58" i="18"/>
  <c r="C57" i="18"/>
  <c r="B57" i="18"/>
  <c r="C56" i="18"/>
  <c r="B56" i="18"/>
  <c r="C55" i="18"/>
  <c r="B55" i="18"/>
  <c r="C54" i="18"/>
  <c r="B54" i="18"/>
  <c r="C53" i="18"/>
  <c r="B53" i="18"/>
  <c r="C52" i="18"/>
  <c r="B52" i="18"/>
  <c r="C51" i="18"/>
  <c r="B51" i="18"/>
  <c r="B50" i="18"/>
  <c r="C48" i="18"/>
  <c r="B48" i="18"/>
  <c r="C47" i="18"/>
  <c r="B47" i="18"/>
  <c r="C46" i="18"/>
  <c r="B46" i="18"/>
  <c r="C45" i="18"/>
  <c r="B45" i="18"/>
  <c r="C44" i="18"/>
  <c r="B44" i="18"/>
  <c r="C43" i="18"/>
  <c r="B43" i="18"/>
  <c r="C42" i="18"/>
  <c r="B42" i="18"/>
  <c r="C41" i="18"/>
  <c r="B41" i="18"/>
  <c r="C40" i="18"/>
  <c r="B40" i="18"/>
  <c r="C39" i="18"/>
  <c r="B39" i="18"/>
  <c r="C38" i="18"/>
  <c r="B38" i="18"/>
  <c r="C37" i="18"/>
  <c r="B37" i="18"/>
  <c r="B36" i="18"/>
  <c r="B34" i="18"/>
  <c r="B33" i="18"/>
  <c r="C29" i="18"/>
  <c r="B29" i="18"/>
  <c r="C28" i="18"/>
  <c r="B28" i="18"/>
  <c r="C27" i="18"/>
  <c r="B27" i="18"/>
  <c r="C26" i="18"/>
  <c r="B26" i="18"/>
  <c r="B25" i="18"/>
  <c r="B23" i="18"/>
  <c r="B22" i="18"/>
  <c r="B21" i="18"/>
  <c r="B20" i="18"/>
  <c r="B19" i="18"/>
  <c r="B18" i="18"/>
  <c r="B17" i="18"/>
  <c r="B16" i="18"/>
  <c r="B14" i="18"/>
  <c r="B13" i="18"/>
  <c r="B11" i="18"/>
  <c r="B10" i="18"/>
  <c r="B9" i="18"/>
  <c r="A10" i="5"/>
  <c r="A11" i="5" s="1"/>
  <c r="A12" i="5" s="1"/>
  <c r="A13" i="5" s="1"/>
  <c r="A14" i="5" s="1"/>
  <c r="A15" i="5" s="1"/>
  <c r="I42" i="6"/>
  <c r="AD62" i="7"/>
  <c r="AD51" i="7"/>
  <c r="AD25" i="7"/>
  <c r="AD12" i="7"/>
  <c r="A56" i="8"/>
  <c r="A57" i="8" s="1"/>
  <c r="A58" i="8" s="1"/>
  <c r="A59" i="8" s="1"/>
  <c r="A60" i="8" s="1"/>
  <c r="A61" i="8" s="1"/>
  <c r="A62" i="8" s="1"/>
  <c r="E25" i="7"/>
  <c r="D25" i="7"/>
  <c r="D70" i="91" s="1"/>
  <c r="D77" i="91" s="1"/>
  <c r="I74" i="6"/>
  <c r="I73" i="6"/>
  <c r="I41" i="6"/>
  <c r="I34" i="6"/>
  <c r="I32" i="6"/>
  <c r="I28" i="6"/>
  <c r="I23" i="6"/>
  <c r="I16" i="6"/>
  <c r="BE62" i="7"/>
  <c r="BD62" i="7"/>
  <c r="BB62" i="7"/>
  <c r="AZ62" i="7"/>
  <c r="BA62" i="7"/>
  <c r="AX62" i="7"/>
  <c r="AW62" i="7"/>
  <c r="AV62" i="7"/>
  <c r="AU62" i="7"/>
  <c r="AS62" i="7"/>
  <c r="AQ62" i="7"/>
  <c r="AP62" i="7"/>
  <c r="AO62" i="7"/>
  <c r="AN62" i="7"/>
  <c r="AM62" i="7"/>
  <c r="AL62" i="7"/>
  <c r="AK62" i="7"/>
  <c r="AF62" i="7"/>
  <c r="AA62" i="7"/>
  <c r="R62" i="7"/>
  <c r="Q62" i="7"/>
  <c r="P62" i="7"/>
  <c r="M62" i="7"/>
  <c r="L62" i="7"/>
  <c r="I62" i="7"/>
  <c r="H62" i="7"/>
  <c r="G62" i="7"/>
  <c r="E62" i="7"/>
  <c r="D62" i="7"/>
  <c r="D77" i="17"/>
  <c r="D8" i="14" s="1"/>
  <c r="BE51" i="7"/>
  <c r="BD51" i="7"/>
  <c r="BB51" i="7"/>
  <c r="BB64" i="7" s="1"/>
  <c r="D71" i="17" s="1"/>
  <c r="AZ51" i="7"/>
  <c r="BA51" i="7"/>
  <c r="AX51" i="7"/>
  <c r="AW51" i="7"/>
  <c r="AV51" i="7"/>
  <c r="AU51" i="7"/>
  <c r="AU64" i="7" s="1"/>
  <c r="D62" i="17"/>
  <c r="D61" i="17"/>
  <c r="D59" i="17"/>
  <c r="AS51" i="7"/>
  <c r="AQ51" i="7"/>
  <c r="AP51" i="7"/>
  <c r="AO51" i="7"/>
  <c r="AN51" i="7"/>
  <c r="AM51" i="7"/>
  <c r="AL51" i="7"/>
  <c r="AK51" i="7"/>
  <c r="D47" i="17"/>
  <c r="AF51" i="7"/>
  <c r="D41" i="17"/>
  <c r="AA51" i="7"/>
  <c r="D36" i="17"/>
  <c r="D35" i="17"/>
  <c r="D34" i="17"/>
  <c r="D33" i="17"/>
  <c r="D32" i="17"/>
  <c r="D31" i="17"/>
  <c r="D30" i="17"/>
  <c r="D29" i="17"/>
  <c r="D28" i="17"/>
  <c r="R51" i="7"/>
  <c r="Q51" i="7"/>
  <c r="P51" i="7"/>
  <c r="D24" i="17"/>
  <c r="D23" i="17"/>
  <c r="M51" i="7"/>
  <c r="L51" i="7"/>
  <c r="D18" i="17"/>
  <c r="D17" i="17"/>
  <c r="D16" i="17"/>
  <c r="I51" i="7"/>
  <c r="H51" i="7"/>
  <c r="G51" i="7"/>
  <c r="D11" i="17"/>
  <c r="E51" i="7"/>
  <c r="D51" i="7"/>
  <c r="BE25" i="7"/>
  <c r="BD25" i="7"/>
  <c r="BB25" i="7"/>
  <c r="AZ25" i="7"/>
  <c r="BA25" i="7"/>
  <c r="AX25" i="7"/>
  <c r="AW25" i="7"/>
  <c r="AV25" i="7"/>
  <c r="AU25" i="7"/>
  <c r="AS25" i="7"/>
  <c r="AQ25" i="7"/>
  <c r="AP25" i="7"/>
  <c r="AO25" i="7"/>
  <c r="AN25" i="7"/>
  <c r="AM25" i="7"/>
  <c r="AL25" i="7"/>
  <c r="AK25" i="7"/>
  <c r="AF25" i="7"/>
  <c r="R25" i="7"/>
  <c r="Q25" i="7"/>
  <c r="P25" i="7"/>
  <c r="L25" i="7"/>
  <c r="I25" i="7"/>
  <c r="H25" i="7"/>
  <c r="G25" i="7"/>
  <c r="BE12" i="7"/>
  <c r="BD12" i="7"/>
  <c r="BB12" i="7"/>
  <c r="AZ12" i="7"/>
  <c r="BA12" i="7"/>
  <c r="AX12" i="7"/>
  <c r="AW12" i="7"/>
  <c r="AV12" i="7"/>
  <c r="AU12" i="7"/>
  <c r="AS12" i="7"/>
  <c r="AQ12" i="7"/>
  <c r="AP12" i="7"/>
  <c r="AO12" i="7"/>
  <c r="AN12" i="7"/>
  <c r="AM12" i="7"/>
  <c r="AL12" i="7"/>
  <c r="AK12" i="7"/>
  <c r="AF12" i="7"/>
  <c r="AA12" i="7"/>
  <c r="R12" i="7"/>
  <c r="Q12" i="7"/>
  <c r="M12" i="7"/>
  <c r="L12" i="7"/>
  <c r="I12" i="7"/>
  <c r="H12" i="7"/>
  <c r="G12" i="7"/>
  <c r="E12" i="7"/>
  <c r="D12" i="7"/>
  <c r="C62" i="6"/>
  <c r="C51" i="6"/>
  <c r="C25" i="6"/>
  <c r="C35" i="6" s="1"/>
  <c r="C12" i="6"/>
  <c r="C9" i="15"/>
  <c r="C10" i="15"/>
  <c r="C11" i="15"/>
  <c r="C12" i="15"/>
  <c r="C9" i="17"/>
  <c r="B9" i="17"/>
  <c r="B8" i="18"/>
  <c r="I44" i="6"/>
  <c r="I45" i="6"/>
  <c r="I46" i="6"/>
  <c r="I48" i="6"/>
  <c r="I49" i="6"/>
  <c r="I50" i="6"/>
  <c r="I54" i="6"/>
  <c r="I55" i="6"/>
  <c r="I57" i="6"/>
  <c r="I58" i="6"/>
  <c r="I59" i="6"/>
  <c r="I60" i="6"/>
  <c r="C12" i="8"/>
  <c r="C26" i="8"/>
  <c r="I27" i="6"/>
  <c r="I33" i="6"/>
  <c r="I10" i="6"/>
  <c r="I11" i="6"/>
  <c r="I71" i="6"/>
  <c r="H51" i="6"/>
  <c r="H62" i="6"/>
  <c r="AL76" i="7"/>
  <c r="AL77" i="7" s="1"/>
  <c r="AL78" i="7" s="1"/>
  <c r="AS69" i="7" l="1"/>
  <c r="AS76" i="7" s="1"/>
  <c r="AS77" i="7" s="1"/>
  <c r="AS31" i="7" s="1"/>
  <c r="AS31" i="91" s="1"/>
  <c r="AV69" i="7"/>
  <c r="AV76" i="7" s="1"/>
  <c r="AV77" i="7" s="1"/>
  <c r="AV31" i="7" s="1"/>
  <c r="AV31" i="91" s="1"/>
  <c r="AZ69" i="7"/>
  <c r="AZ76" i="7" s="1"/>
  <c r="AZ77" i="7" s="1"/>
  <c r="BD69" i="7"/>
  <c r="BD76" i="7" s="1"/>
  <c r="AK64" i="7"/>
  <c r="D50" i="17" s="1"/>
  <c r="AM64" i="7"/>
  <c r="D52" i="17" s="1"/>
  <c r="C14" i="8"/>
  <c r="C14" i="15" s="1"/>
  <c r="G40" i="6"/>
  <c r="E51" i="6"/>
  <c r="E64" i="6" s="1"/>
  <c r="AF69" i="7"/>
  <c r="AF76" i="7" s="1"/>
  <c r="AN69" i="7"/>
  <c r="AN76" i="7" s="1"/>
  <c r="AN77" i="7" s="1"/>
  <c r="AN31" i="7" s="1"/>
  <c r="AN31" i="91" s="1"/>
  <c r="AX69" i="7"/>
  <c r="AX76" i="7" s="1"/>
  <c r="AP69" i="7"/>
  <c r="AP76" i="7" s="1"/>
  <c r="AP77" i="7" s="1"/>
  <c r="AP31" i="7" s="1"/>
  <c r="AP31" i="91" s="1"/>
  <c r="F86" i="5"/>
  <c r="AL79" i="7"/>
  <c r="AL81" i="7" s="1"/>
  <c r="J7" i="6"/>
  <c r="E14" i="16"/>
  <c r="E15" i="16"/>
  <c r="E26" i="8"/>
  <c r="E27" i="8" s="1"/>
  <c r="AQ64" i="7"/>
  <c r="D56" i="17" s="1"/>
  <c r="AP64" i="7"/>
  <c r="D55" i="17" s="1"/>
  <c r="AD69" i="7"/>
  <c r="AD76" i="7" s="1"/>
  <c r="AD77" i="7" s="1"/>
  <c r="AD31" i="7" s="1"/>
  <c r="H64" i="7"/>
  <c r="AK69" i="7"/>
  <c r="AU69" i="7"/>
  <c r="AU76" i="7" s="1"/>
  <c r="AU77" i="7" s="1"/>
  <c r="AU31" i="7" s="1"/>
  <c r="AU31" i="91" s="1"/>
  <c r="AW69" i="7"/>
  <c r="AW76" i="7" s="1"/>
  <c r="AW77" i="7" s="1"/>
  <c r="AW31" i="7" s="1"/>
  <c r="AW31" i="91" s="1"/>
  <c r="BA69" i="7"/>
  <c r="BA76" i="7" s="1"/>
  <c r="BA77" i="7" s="1"/>
  <c r="BA31" i="7" s="1"/>
  <c r="BB69" i="7"/>
  <c r="BB76" i="7" s="1"/>
  <c r="BB77" i="7" s="1"/>
  <c r="BB31" i="7" s="1"/>
  <c r="H64" i="6"/>
  <c r="AO69" i="7"/>
  <c r="AO76" i="7" s="1"/>
  <c r="AO77" i="7" s="1"/>
  <c r="AO31" i="7" s="1"/>
  <c r="AO31" i="91" s="1"/>
  <c r="AQ69" i="7"/>
  <c r="AQ76" i="7" s="1"/>
  <c r="AQ77" i="7" s="1"/>
  <c r="AQ31" i="7" s="1"/>
  <c r="AQ31" i="91" s="1"/>
  <c r="BE69" i="7"/>
  <c r="BE76" i="7" s="1"/>
  <c r="D64" i="7"/>
  <c r="M64" i="7"/>
  <c r="D22" i="17" s="1"/>
  <c r="AV64" i="7"/>
  <c r="D66" i="17" s="1"/>
  <c r="E12" i="9"/>
  <c r="A16" i="5"/>
  <c r="A17" i="5" s="1"/>
  <c r="D13" i="17"/>
  <c r="I64" i="91"/>
  <c r="H17" i="128" s="1"/>
  <c r="F20" i="9"/>
  <c r="C40" i="88"/>
  <c r="D51" i="88"/>
  <c r="D64" i="88" s="1"/>
  <c r="C64" i="88" s="1"/>
  <c r="D58" i="17"/>
  <c r="AL64" i="7"/>
  <c r="D51" i="17" s="1"/>
  <c r="D65" i="17"/>
  <c r="E13" i="16"/>
  <c r="Q64" i="7"/>
  <c r="D26" i="17" s="1"/>
  <c r="AZ64" i="7"/>
  <c r="D70" i="17" s="1"/>
  <c r="BD64" i="7"/>
  <c r="L69" i="7"/>
  <c r="L76" i="7" s="1"/>
  <c r="L77" i="7" s="1"/>
  <c r="L78" i="7" s="1"/>
  <c r="L79" i="7" s="1"/>
  <c r="L81" i="7" s="1"/>
  <c r="AF64" i="7"/>
  <c r="E64" i="7"/>
  <c r="G64" i="7"/>
  <c r="I64" i="7"/>
  <c r="L64" i="7"/>
  <c r="D21" i="17" s="1"/>
  <c r="P64" i="7"/>
  <c r="D25" i="17" s="1"/>
  <c r="R64" i="7"/>
  <c r="D27" i="17" s="1"/>
  <c r="AA64" i="7"/>
  <c r="D40" i="17" s="1"/>
  <c r="AW64" i="7"/>
  <c r="D67" i="17" s="1"/>
  <c r="AS64" i="7"/>
  <c r="D57" i="17" s="1"/>
  <c r="AN64" i="7"/>
  <c r="D53" i="17" s="1"/>
  <c r="Q69" i="7"/>
  <c r="Q76" i="7" s="1"/>
  <c r="Q77" i="7" s="1"/>
  <c r="Q31" i="91" s="1"/>
  <c r="R69" i="7"/>
  <c r="R76" i="7" s="1"/>
  <c r="D81" i="17"/>
  <c r="AF77" i="7"/>
  <c r="AF31" i="7" s="1"/>
  <c r="E69" i="7"/>
  <c r="E76" i="7" s="1"/>
  <c r="E77" i="7" s="1"/>
  <c r="E78" i="7" s="1"/>
  <c r="E79" i="7" s="1"/>
  <c r="E81" i="7" s="1"/>
  <c r="I69" i="7"/>
  <c r="I76" i="7" s="1"/>
  <c r="I77" i="7" s="1"/>
  <c r="I31" i="7" s="1"/>
  <c r="I31" i="91" s="1"/>
  <c r="AX77" i="7"/>
  <c r="AX31" i="7" s="1"/>
  <c r="AX31" i="91" s="1"/>
  <c r="G69" i="7"/>
  <c r="G76" i="7" s="1"/>
  <c r="G77" i="7" s="1"/>
  <c r="G31" i="7" s="1"/>
  <c r="G31" i="91" s="1"/>
  <c r="AV78" i="7"/>
  <c r="AV79" i="7" s="1"/>
  <c r="AV81" i="7" s="1"/>
  <c r="H69" i="7"/>
  <c r="H76" i="7" s="1"/>
  <c r="H77" i="7" s="1"/>
  <c r="H31" i="7" s="1"/>
  <c r="H31" i="91" s="1"/>
  <c r="AD64" i="7"/>
  <c r="D43" i="17" s="1"/>
  <c r="D14" i="14"/>
  <c r="D47" i="18"/>
  <c r="AN78" i="7"/>
  <c r="AN79" i="7" s="1"/>
  <c r="AN81" i="7" s="1"/>
  <c r="D76" i="17"/>
  <c r="D75" i="17"/>
  <c r="D37" i="17"/>
  <c r="AX64" i="7"/>
  <c r="D68" i="17" s="1"/>
  <c r="BE64" i="7"/>
  <c r="D74" i="17" s="1"/>
  <c r="C64" i="6"/>
  <c r="AO64" i="7"/>
  <c r="D54" i="17" s="1"/>
  <c r="D60" i="17"/>
  <c r="BE77" i="7"/>
  <c r="BD77" i="7"/>
  <c r="BD31" i="7" s="1"/>
  <c r="BD31" i="91" s="1"/>
  <c r="BA64" i="7"/>
  <c r="D69" i="17" s="1"/>
  <c r="AS78" i="7"/>
  <c r="AS79" i="7" s="1"/>
  <c r="AS81" i="7" s="1"/>
  <c r="AL31" i="7"/>
  <c r="D42" i="17"/>
  <c r="D27" i="18"/>
  <c r="C16" i="16"/>
  <c r="D80" i="17"/>
  <c r="C69" i="6"/>
  <c r="C76" i="6" s="1"/>
  <c r="C78" i="6" s="1"/>
  <c r="C79" i="6" s="1"/>
  <c r="C81" i="6" s="1"/>
  <c r="C37" i="6"/>
  <c r="G9" i="5" s="1"/>
  <c r="C13" i="15"/>
  <c r="E10" i="9"/>
  <c r="I9" i="6"/>
  <c r="I43" i="6"/>
  <c r="I56" i="6"/>
  <c r="I62" i="6" s="1"/>
  <c r="G62" i="6"/>
  <c r="E12" i="16"/>
  <c r="BA78" i="7" l="1"/>
  <c r="BA79" i="7" s="1"/>
  <c r="BA81" i="7" s="1"/>
  <c r="BA30" i="7" s="1"/>
  <c r="AP78" i="7"/>
  <c r="AP79" i="7" s="1"/>
  <c r="AP81" i="7" s="1"/>
  <c r="AZ78" i="7"/>
  <c r="AZ79" i="7" s="1"/>
  <c r="AZ81" i="7" s="1"/>
  <c r="C15" i="15"/>
  <c r="C16" i="15" s="1"/>
  <c r="C17" i="15" s="1"/>
  <c r="C16" i="8"/>
  <c r="AM31" i="91"/>
  <c r="AL31" i="91"/>
  <c r="AL35" i="91" s="1"/>
  <c r="AL37" i="91" s="1"/>
  <c r="BA31" i="91"/>
  <c r="BB31" i="91"/>
  <c r="G12" i="6"/>
  <c r="D13" i="13"/>
  <c r="R77" i="7"/>
  <c r="R31" i="7" s="1"/>
  <c r="H9" i="5"/>
  <c r="K7" i="5" s="1"/>
  <c r="L7" i="5" s="1"/>
  <c r="H16" i="55"/>
  <c r="H18" i="55" s="1"/>
  <c r="E30" i="7"/>
  <c r="E30" i="91" s="1"/>
  <c r="AP30" i="7"/>
  <c r="AP30" i="91" s="1"/>
  <c r="AS30" i="7"/>
  <c r="AS30" i="91" s="1"/>
  <c r="AN30" i="7"/>
  <c r="AN30" i="91" s="1"/>
  <c r="AV30" i="7"/>
  <c r="AV30" i="91" s="1"/>
  <c r="A18" i="5"/>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H17" i="5"/>
  <c r="AW78" i="7"/>
  <c r="AW79" i="7" s="1"/>
  <c r="AW81" i="7" s="1"/>
  <c r="D45" i="18"/>
  <c r="AF31" i="91"/>
  <c r="AE31" i="91"/>
  <c r="AE35" i="91" s="1"/>
  <c r="AE37" i="91" s="1"/>
  <c r="G43" i="128" s="1"/>
  <c r="AD31" i="91"/>
  <c r="AC31" i="91"/>
  <c r="AC35" i="91" s="1"/>
  <c r="AC37" i="91" s="1"/>
  <c r="G41" i="128" s="1"/>
  <c r="L30" i="7"/>
  <c r="BB78" i="7"/>
  <c r="BB79" i="7" s="1"/>
  <c r="BB81" i="7" s="1"/>
  <c r="Q78" i="7"/>
  <c r="Q79" i="7" s="1"/>
  <c r="Q81" i="7" s="1"/>
  <c r="L31" i="7"/>
  <c r="I78" i="7"/>
  <c r="I79" i="7" s="1"/>
  <c r="I81" i="7" s="1"/>
  <c r="G78" i="7"/>
  <c r="G79" i="7" s="1"/>
  <c r="G81" i="7" s="1"/>
  <c r="D7" i="17"/>
  <c r="E11" i="9"/>
  <c r="AL35" i="7"/>
  <c r="AL37" i="7" s="1"/>
  <c r="H64" i="91"/>
  <c r="H16" i="128" s="1"/>
  <c r="D46" i="17"/>
  <c r="D51" i="6"/>
  <c r="D64" i="6" s="1"/>
  <c r="C51" i="88"/>
  <c r="D72" i="17"/>
  <c r="D57" i="18"/>
  <c r="D18" i="18"/>
  <c r="AZ30" i="7"/>
  <c r="AZ30" i="91" s="1"/>
  <c r="H78" i="7"/>
  <c r="H79" i="7" s="1"/>
  <c r="H81" i="7" s="1"/>
  <c r="AF78" i="7"/>
  <c r="AF79" i="7" s="1"/>
  <c r="AF81" i="7" s="1"/>
  <c r="AX78" i="7"/>
  <c r="AX79" i="7" s="1"/>
  <c r="AX81" i="7" s="1"/>
  <c r="AO78" i="7"/>
  <c r="AO79" i="7" s="1"/>
  <c r="AO81" i="7" s="1"/>
  <c r="AQ78" i="7"/>
  <c r="AQ79" i="7" s="1"/>
  <c r="AQ81" i="7" s="1"/>
  <c r="D48" i="18"/>
  <c r="D23" i="18"/>
  <c r="D19" i="18"/>
  <c r="BE78" i="7"/>
  <c r="BE79" i="7" s="1"/>
  <c r="BE81" i="7" s="1"/>
  <c r="BD78" i="7"/>
  <c r="BD79" i="7" s="1"/>
  <c r="BD81" i="7" s="1"/>
  <c r="D69" i="7"/>
  <c r="C66" i="6"/>
  <c r="AU78" i="7"/>
  <c r="AU79" i="7" s="1"/>
  <c r="AU81" i="7" s="1"/>
  <c r="AD78" i="7"/>
  <c r="AD79" i="7" s="1"/>
  <c r="AD81" i="7" s="1"/>
  <c r="C13" i="9"/>
  <c r="C18" i="8"/>
  <c r="C18" i="15"/>
  <c r="D9" i="13"/>
  <c r="F13" i="16"/>
  <c r="E16" i="16"/>
  <c r="D10" i="14" s="1"/>
  <c r="D12" i="14" s="1"/>
  <c r="D16" i="14" s="1"/>
  <c r="D7" i="13" s="1"/>
  <c r="D11" i="13" s="1"/>
  <c r="E31" i="7"/>
  <c r="E31" i="91" s="1"/>
  <c r="M39" i="128" l="1"/>
  <c r="N39" i="128" s="1"/>
  <c r="K41" i="128"/>
  <c r="I41" i="128"/>
  <c r="L41" i="128" s="1"/>
  <c r="J41" i="128"/>
  <c r="I43" i="128"/>
  <c r="L43" i="128" s="1"/>
  <c r="M41" i="128"/>
  <c r="N41" i="128" s="1"/>
  <c r="K43" i="128"/>
  <c r="J43" i="128"/>
  <c r="G53" i="5"/>
  <c r="K51" i="5" s="1"/>
  <c r="L51" i="5" s="1"/>
  <c r="G53" i="128"/>
  <c r="J85" i="5"/>
  <c r="D19" i="10"/>
  <c r="E103" i="5"/>
  <c r="I49" i="5"/>
  <c r="J49" i="5" s="1"/>
  <c r="I48" i="5"/>
  <c r="J48" i="5" s="1"/>
  <c r="I47" i="5"/>
  <c r="J47" i="5" s="1"/>
  <c r="I18" i="5"/>
  <c r="J18" i="5" s="1"/>
  <c r="I25" i="5"/>
  <c r="J25" i="5" s="1"/>
  <c r="I79" i="5"/>
  <c r="J79" i="5" s="1"/>
  <c r="I31" i="5"/>
  <c r="J31" i="5" s="1"/>
  <c r="I36" i="5"/>
  <c r="J36" i="5" s="1"/>
  <c r="I30" i="5"/>
  <c r="J30" i="5" s="1"/>
  <c r="I57" i="5"/>
  <c r="J57" i="5" s="1"/>
  <c r="I59" i="5"/>
  <c r="J59" i="5" s="1"/>
  <c r="I77" i="5"/>
  <c r="J77" i="5" s="1"/>
  <c r="I32" i="5"/>
  <c r="J32" i="5" s="1"/>
  <c r="I29" i="5"/>
  <c r="J29" i="5" s="1"/>
  <c r="I24" i="5"/>
  <c r="J24" i="5" s="1"/>
  <c r="I55" i="5"/>
  <c r="J55" i="5" s="1"/>
  <c r="I40" i="5"/>
  <c r="J40" i="5" s="1"/>
  <c r="I68" i="5"/>
  <c r="J68" i="5" s="1"/>
  <c r="I76" i="5"/>
  <c r="J76" i="5" s="1"/>
  <c r="I14" i="5"/>
  <c r="J14" i="5" s="1"/>
  <c r="I53" i="5"/>
  <c r="J53" i="5" s="1"/>
  <c r="G41" i="5"/>
  <c r="G43" i="5"/>
  <c r="I9" i="5"/>
  <c r="J9" i="5" s="1"/>
  <c r="D14" i="17"/>
  <c r="D28" i="18"/>
  <c r="D30" i="18"/>
  <c r="L31" i="91"/>
  <c r="K31" i="91"/>
  <c r="K35" i="91" s="1"/>
  <c r="K37" i="91" s="1"/>
  <c r="R31" i="91"/>
  <c r="L30" i="91"/>
  <c r="D15" i="13"/>
  <c r="R78" i="7"/>
  <c r="R79" i="7" s="1"/>
  <c r="R81" i="7" s="1"/>
  <c r="R30" i="7" s="1"/>
  <c r="Y35" i="91" s="1"/>
  <c r="Y37" i="91" s="1"/>
  <c r="H21" i="55"/>
  <c r="AK72" i="7" s="1"/>
  <c r="C72" i="7" s="1"/>
  <c r="H29" i="55"/>
  <c r="AN35" i="7"/>
  <c r="AN37" i="7" s="1"/>
  <c r="AS35" i="91"/>
  <c r="AS37" i="91" s="1"/>
  <c r="G60" i="128" s="1"/>
  <c r="AV35" i="7"/>
  <c r="AV37" i="7" s="1"/>
  <c r="AS35" i="7"/>
  <c r="AS37" i="7" s="1"/>
  <c r="AN35" i="91"/>
  <c r="AN37" i="91" s="1"/>
  <c r="D44" i="18" s="1"/>
  <c r="BA35" i="7"/>
  <c r="BA37" i="7" s="1"/>
  <c r="AP35" i="91"/>
  <c r="AP37" i="91" s="1"/>
  <c r="D42" i="18" s="1"/>
  <c r="AP35" i="7"/>
  <c r="AP37" i="7" s="1"/>
  <c r="E35" i="91"/>
  <c r="E37" i="91" s="1"/>
  <c r="AD30" i="7"/>
  <c r="AU30" i="7"/>
  <c r="AU30" i="91" s="1"/>
  <c r="AU35" i="91" s="1"/>
  <c r="AU37" i="91" s="1"/>
  <c r="G64" i="128" s="1"/>
  <c r="BD30" i="7"/>
  <c r="BD30" i="91" s="1"/>
  <c r="AQ30" i="7"/>
  <c r="AX30" i="7"/>
  <c r="AX30" i="91" s="1"/>
  <c r="AX35" i="91" s="1"/>
  <c r="AX37" i="91" s="1"/>
  <c r="H30" i="7"/>
  <c r="I30" i="7"/>
  <c r="Q30" i="7"/>
  <c r="X35" i="91" s="1"/>
  <c r="X37" i="91" s="1"/>
  <c r="BE30" i="7"/>
  <c r="BE30" i="91" s="1"/>
  <c r="AO30" i="7"/>
  <c r="AO30" i="91" s="1"/>
  <c r="AO35" i="91" s="1"/>
  <c r="AO37" i="91" s="1"/>
  <c r="AF30" i="7"/>
  <c r="G30" i="7"/>
  <c r="AW30" i="7"/>
  <c r="AW30" i="91" s="1"/>
  <c r="D46" i="18"/>
  <c r="BB30" i="7"/>
  <c r="H16" i="5"/>
  <c r="L35" i="7"/>
  <c r="L37" i="7" s="1"/>
  <c r="E13" i="9"/>
  <c r="BE35" i="91"/>
  <c r="BE37" i="91" s="1"/>
  <c r="AZ35" i="7"/>
  <c r="AZ37" i="7" s="1"/>
  <c r="AZ35" i="91"/>
  <c r="AZ37" i="91" s="1"/>
  <c r="G69" i="128" s="1"/>
  <c r="G64" i="91"/>
  <c r="E29" i="88"/>
  <c r="I40" i="6"/>
  <c r="AT77" i="91"/>
  <c r="D73" i="17"/>
  <c r="D76" i="7"/>
  <c r="D77" i="7" s="1"/>
  <c r="C22" i="8"/>
  <c r="I47" i="6"/>
  <c r="D6" i="18"/>
  <c r="F10" i="9"/>
  <c r="E35" i="7"/>
  <c r="E37" i="7" s="1"/>
  <c r="H15" i="5" l="1"/>
  <c r="H15" i="128"/>
  <c r="G56" i="5"/>
  <c r="G56" i="128"/>
  <c r="M62" i="128"/>
  <c r="N62" i="128" s="1"/>
  <c r="K64" i="128"/>
  <c r="I64" i="128"/>
  <c r="L64" i="128" s="1"/>
  <c r="J64" i="128"/>
  <c r="G13" i="5"/>
  <c r="G13" i="128"/>
  <c r="M51" i="128"/>
  <c r="N51" i="128" s="1"/>
  <c r="K53" i="128"/>
  <c r="J53" i="128"/>
  <c r="I53" i="128"/>
  <c r="L53" i="128" s="1"/>
  <c r="G74" i="5"/>
  <c r="G74" i="128"/>
  <c r="I60" i="128"/>
  <c r="L60" i="128" s="1"/>
  <c r="M58" i="128"/>
  <c r="N58" i="128" s="1"/>
  <c r="J60" i="128"/>
  <c r="K60" i="128"/>
  <c r="G35" i="5"/>
  <c r="G35" i="128"/>
  <c r="G19" i="5"/>
  <c r="G19" i="128"/>
  <c r="G34" i="5"/>
  <c r="G34" i="128"/>
  <c r="G67" i="5"/>
  <c r="G67" i="128"/>
  <c r="I69" i="128"/>
  <c r="L69" i="128" s="1"/>
  <c r="M67" i="128"/>
  <c r="N67" i="128" s="1"/>
  <c r="J69" i="128"/>
  <c r="K69" i="128"/>
  <c r="C29" i="88"/>
  <c r="F29" i="6"/>
  <c r="G29" i="6" s="1"/>
  <c r="L35" i="91"/>
  <c r="L37" i="91" s="1"/>
  <c r="G22" i="128" s="1"/>
  <c r="G64" i="5"/>
  <c r="G22" i="5"/>
  <c r="BA30" i="91"/>
  <c r="BA35" i="91" s="1"/>
  <c r="BA37" i="91" s="1"/>
  <c r="G70" i="128" s="1"/>
  <c r="BB30" i="91"/>
  <c r="BB35" i="91" s="1"/>
  <c r="BB37" i="91" s="1"/>
  <c r="I67" i="5"/>
  <c r="J67" i="5" s="1"/>
  <c r="K65" i="5"/>
  <c r="L65" i="5" s="1"/>
  <c r="G60" i="5"/>
  <c r="K33" i="5"/>
  <c r="L33" i="5" s="1"/>
  <c r="I35" i="5"/>
  <c r="J35" i="5" s="1"/>
  <c r="K17" i="5"/>
  <c r="L17" i="5" s="1"/>
  <c r="I19" i="5"/>
  <c r="J19" i="5" s="1"/>
  <c r="K41" i="5"/>
  <c r="L41" i="5" s="1"/>
  <c r="I43" i="5"/>
  <c r="J43" i="5" s="1"/>
  <c r="K39" i="5"/>
  <c r="L39" i="5" s="1"/>
  <c r="I41" i="5"/>
  <c r="J41" i="5" s="1"/>
  <c r="G69" i="5"/>
  <c r="K54" i="5"/>
  <c r="L54" i="5" s="1"/>
  <c r="I56" i="5"/>
  <c r="J56" i="5" s="1"/>
  <c r="K32" i="5"/>
  <c r="L32" i="5" s="1"/>
  <c r="I34" i="5"/>
  <c r="J34" i="5" s="1"/>
  <c r="K72" i="5"/>
  <c r="L72" i="5" s="1"/>
  <c r="I74" i="5"/>
  <c r="J74" i="5" s="1"/>
  <c r="D55" i="18"/>
  <c r="D15" i="17"/>
  <c r="D12" i="17"/>
  <c r="E9" i="55"/>
  <c r="H9" i="55" s="1"/>
  <c r="AF30" i="91"/>
  <c r="AF35" i="91" s="1"/>
  <c r="AF37" i="91" s="1"/>
  <c r="G46" i="128" s="1"/>
  <c r="AF35" i="7"/>
  <c r="AF37" i="7" s="1"/>
  <c r="I35" i="7"/>
  <c r="I37" i="7" s="1"/>
  <c r="I30" i="91"/>
  <c r="I35" i="91" s="1"/>
  <c r="I37" i="91" s="1"/>
  <c r="G17" i="128" s="1"/>
  <c r="AW35" i="7"/>
  <c r="AW37" i="7" s="1"/>
  <c r="AV35" i="91"/>
  <c r="AV37" i="91" s="1"/>
  <c r="G65" i="128" s="1"/>
  <c r="G30" i="91"/>
  <c r="G35" i="91" s="1"/>
  <c r="G37" i="91" s="1"/>
  <c r="G15" i="128" s="1"/>
  <c r="G35" i="7"/>
  <c r="G37" i="7" s="1"/>
  <c r="AT35" i="91"/>
  <c r="AT37" i="91" s="1"/>
  <c r="G61" i="128" s="1"/>
  <c r="AO35" i="7"/>
  <c r="AO37" i="7" s="1"/>
  <c r="Q35" i="7"/>
  <c r="Q37" i="7" s="1"/>
  <c r="Q30" i="91"/>
  <c r="Q35" i="91" s="1"/>
  <c r="Q37" i="91" s="1"/>
  <c r="G27" i="128" s="1"/>
  <c r="R30" i="91"/>
  <c r="R35" i="91" s="1"/>
  <c r="R37" i="91" s="1"/>
  <c r="G28" i="128" s="1"/>
  <c r="R35" i="7"/>
  <c r="R37" i="7" s="1"/>
  <c r="AX35" i="7"/>
  <c r="AX37" i="7" s="1"/>
  <c r="AW35" i="91"/>
  <c r="AW37" i="91" s="1"/>
  <c r="G66" i="128" s="1"/>
  <c r="BC35" i="91"/>
  <c r="BC37" i="91" s="1"/>
  <c r="G72" i="128" s="1"/>
  <c r="BD35" i="7"/>
  <c r="BD37" i="7" s="1"/>
  <c r="AD30" i="91"/>
  <c r="AD35" i="91" s="1"/>
  <c r="AD37" i="91" s="1"/>
  <c r="G42" i="128" s="1"/>
  <c r="AD35" i="7"/>
  <c r="AD37" i="7" s="1"/>
  <c r="BF35" i="91"/>
  <c r="BF37" i="91" s="1"/>
  <c r="G75" i="128" s="1"/>
  <c r="BE35" i="7"/>
  <c r="BE37" i="7" s="1"/>
  <c r="H30" i="91"/>
  <c r="H35" i="91" s="1"/>
  <c r="H37" i="91" s="1"/>
  <c r="G16" i="128" s="1"/>
  <c r="H35" i="7"/>
  <c r="H37" i="7" s="1"/>
  <c r="AQ30" i="91"/>
  <c r="AQ35" i="91" s="1"/>
  <c r="AQ37" i="91" s="1"/>
  <c r="G58" i="128" s="1"/>
  <c r="AQ35" i="7"/>
  <c r="AQ37" i="7" s="1"/>
  <c r="BD35" i="91"/>
  <c r="BD37" i="91" s="1"/>
  <c r="G73" i="128" s="1"/>
  <c r="AU35" i="7"/>
  <c r="AU37" i="7" s="1"/>
  <c r="BB35" i="7"/>
  <c r="BB37" i="7" s="1"/>
  <c r="D16" i="18"/>
  <c r="G51" i="6"/>
  <c r="G64" i="6" s="1"/>
  <c r="AT78" i="91"/>
  <c r="AT79" i="91" s="1"/>
  <c r="E64" i="91"/>
  <c r="H13" i="128" s="1"/>
  <c r="I51" i="6"/>
  <c r="I64" i="6" s="1"/>
  <c r="D31" i="7"/>
  <c r="D31" i="91" s="1"/>
  <c r="D78" i="7"/>
  <c r="D79" i="7" s="1"/>
  <c r="D81" i="7" s="1"/>
  <c r="D9" i="18"/>
  <c r="I73" i="128" l="1"/>
  <c r="L73" i="128" s="1"/>
  <c r="M71" i="128"/>
  <c r="N71" i="128" s="1"/>
  <c r="J73" i="128"/>
  <c r="K73" i="128"/>
  <c r="J16" i="128"/>
  <c r="M14" i="128"/>
  <c r="N14" i="128" s="1"/>
  <c r="K16" i="128"/>
  <c r="I16" i="128"/>
  <c r="L16" i="128" s="1"/>
  <c r="I75" i="128"/>
  <c r="L75" i="128" s="1"/>
  <c r="M73" i="128"/>
  <c r="N73" i="128" s="1"/>
  <c r="J75" i="128"/>
  <c r="K75" i="128"/>
  <c r="I42" i="128"/>
  <c r="L42" i="128" s="1"/>
  <c r="J42" i="128"/>
  <c r="M40" i="128"/>
  <c r="N40" i="128" s="1"/>
  <c r="K42" i="128"/>
  <c r="M70" i="128"/>
  <c r="N70" i="128" s="1"/>
  <c r="K72" i="128"/>
  <c r="I72" i="128"/>
  <c r="L72" i="128" s="1"/>
  <c r="J72" i="128"/>
  <c r="K28" i="128"/>
  <c r="M26" i="128"/>
  <c r="N26" i="128" s="1"/>
  <c r="J28" i="128"/>
  <c r="I28" i="128"/>
  <c r="L28" i="128" s="1"/>
  <c r="K61" i="128"/>
  <c r="M59" i="128"/>
  <c r="N59" i="128" s="1"/>
  <c r="J61" i="128"/>
  <c r="I61" i="128"/>
  <c r="L61" i="128" s="1"/>
  <c r="K15" i="128"/>
  <c r="I15" i="128"/>
  <c r="L15" i="128" s="1"/>
  <c r="J15" i="128"/>
  <c r="M13" i="128"/>
  <c r="N13" i="128" s="1"/>
  <c r="I46" i="128"/>
  <c r="L46" i="128" s="1"/>
  <c r="J46" i="128"/>
  <c r="M44" i="128"/>
  <c r="N44" i="128" s="1"/>
  <c r="K46" i="128"/>
  <c r="I70" i="128"/>
  <c r="L70" i="128" s="1"/>
  <c r="J70" i="128"/>
  <c r="M68" i="128"/>
  <c r="N68" i="128" s="1"/>
  <c r="K70" i="128"/>
  <c r="K19" i="128"/>
  <c r="J19" i="128"/>
  <c r="I19" i="128"/>
  <c r="L19" i="128" s="1"/>
  <c r="M17" i="128"/>
  <c r="N17" i="128" s="1"/>
  <c r="K35" i="128"/>
  <c r="I35" i="128"/>
  <c r="L35" i="128" s="1"/>
  <c r="M33" i="128"/>
  <c r="N33" i="128" s="1"/>
  <c r="J35" i="128"/>
  <c r="M72" i="128"/>
  <c r="N72" i="128" s="1"/>
  <c r="K74" i="128"/>
  <c r="I74" i="128"/>
  <c r="L74" i="128" s="1"/>
  <c r="J74" i="128"/>
  <c r="K13" i="128"/>
  <c r="I13" i="128"/>
  <c r="L13" i="128" s="1"/>
  <c r="J13" i="128"/>
  <c r="M11" i="128"/>
  <c r="N11" i="128" s="1"/>
  <c r="K56" i="128"/>
  <c r="M54" i="128"/>
  <c r="N54" i="128" s="1"/>
  <c r="J56" i="128"/>
  <c r="I56" i="128"/>
  <c r="L56" i="128" s="1"/>
  <c r="M64" i="128"/>
  <c r="N64" i="128" s="1"/>
  <c r="K66" i="128"/>
  <c r="I66" i="128"/>
  <c r="L66" i="128" s="1"/>
  <c r="J66" i="128"/>
  <c r="J27" i="128"/>
  <c r="I27" i="128"/>
  <c r="L27" i="128" s="1"/>
  <c r="M25" i="128"/>
  <c r="N25" i="128" s="1"/>
  <c r="K27" i="128"/>
  <c r="I65" i="128"/>
  <c r="L65" i="128" s="1"/>
  <c r="M63" i="128"/>
  <c r="N63" i="128" s="1"/>
  <c r="J65" i="128"/>
  <c r="K65" i="128"/>
  <c r="I17" i="128"/>
  <c r="L17" i="128" s="1"/>
  <c r="J17" i="128"/>
  <c r="K17" i="128"/>
  <c r="M15" i="128"/>
  <c r="N15" i="128" s="1"/>
  <c r="G71" i="5"/>
  <c r="G71" i="128"/>
  <c r="J22" i="128"/>
  <c r="I22" i="128"/>
  <c r="L22" i="128" s="1"/>
  <c r="M20" i="128"/>
  <c r="N20" i="128" s="1"/>
  <c r="K22" i="128"/>
  <c r="J58" i="128"/>
  <c r="I58" i="128"/>
  <c r="L58" i="128" s="1"/>
  <c r="M56" i="128"/>
  <c r="N56" i="128" s="1"/>
  <c r="K58" i="128"/>
  <c r="I34" i="128"/>
  <c r="L34" i="128" s="1"/>
  <c r="M32" i="128"/>
  <c r="N32" i="128" s="1"/>
  <c r="J34" i="128"/>
  <c r="K34" i="128"/>
  <c r="M65" i="128"/>
  <c r="N65" i="128" s="1"/>
  <c r="J67" i="128"/>
  <c r="I67" i="128"/>
  <c r="L67" i="128" s="1"/>
  <c r="K67" i="128"/>
  <c r="D9" i="10"/>
  <c r="I25" i="55"/>
  <c r="I27" i="55" s="1"/>
  <c r="I30" i="55" s="1"/>
  <c r="G66" i="5"/>
  <c r="D54" i="18" s="1"/>
  <c r="G27" i="5"/>
  <c r="G65" i="5"/>
  <c r="D53" i="18" s="1"/>
  <c r="G17" i="5"/>
  <c r="K67" i="5"/>
  <c r="L67" i="5" s="1"/>
  <c r="I69" i="5"/>
  <c r="J69" i="5" s="1"/>
  <c r="K58" i="5"/>
  <c r="L58" i="5" s="1"/>
  <c r="I60" i="5"/>
  <c r="J60" i="5" s="1"/>
  <c r="K20" i="5"/>
  <c r="L20" i="5" s="1"/>
  <c r="I22" i="5"/>
  <c r="J22" i="5" s="1"/>
  <c r="K62" i="5"/>
  <c r="L62" i="5" s="1"/>
  <c r="I64" i="5"/>
  <c r="J64" i="5" s="1"/>
  <c r="D56" i="18"/>
  <c r="D43" i="18"/>
  <c r="G58" i="5"/>
  <c r="G16" i="5"/>
  <c r="D12" i="18" s="1"/>
  <c r="G42" i="5"/>
  <c r="G28" i="5"/>
  <c r="D22" i="18" s="1"/>
  <c r="D41" i="18"/>
  <c r="G61" i="5"/>
  <c r="G15" i="5"/>
  <c r="D11" i="18" s="1"/>
  <c r="G46" i="5"/>
  <c r="D34" i="18" s="1"/>
  <c r="D52" i="18"/>
  <c r="G70" i="5"/>
  <c r="G73" i="5"/>
  <c r="D51" i="18" s="1"/>
  <c r="G75" i="5"/>
  <c r="D61" i="18" s="1"/>
  <c r="G72" i="5"/>
  <c r="D60" i="18" s="1"/>
  <c r="K69" i="5"/>
  <c r="L69" i="5" s="1"/>
  <c r="I71" i="5"/>
  <c r="J71" i="5" s="1"/>
  <c r="D59" i="18"/>
  <c r="D29" i="18"/>
  <c r="AT80" i="91"/>
  <c r="AT82" i="91" s="1"/>
  <c r="D13" i="10"/>
  <c r="H25" i="55"/>
  <c r="H27" i="55" s="1"/>
  <c r="H30" i="55" s="1"/>
  <c r="H13" i="5"/>
  <c r="K11" i="5" s="1"/>
  <c r="L11" i="5" s="1"/>
  <c r="C64" i="91"/>
  <c r="D10" i="18"/>
  <c r="D30" i="7"/>
  <c r="D64" i="18"/>
  <c r="M69" i="128" l="1"/>
  <c r="N69" i="128" s="1"/>
  <c r="K71" i="128"/>
  <c r="I71" i="128"/>
  <c r="L71" i="128" s="1"/>
  <c r="J71" i="128"/>
  <c r="K68" i="5"/>
  <c r="L68" i="5" s="1"/>
  <c r="I70" i="5"/>
  <c r="J70" i="5" s="1"/>
  <c r="D58" i="18"/>
  <c r="K15" i="5"/>
  <c r="L15" i="5" s="1"/>
  <c r="I17" i="5"/>
  <c r="J17" i="5" s="1"/>
  <c r="K63" i="5"/>
  <c r="L63" i="5" s="1"/>
  <c r="I65" i="5"/>
  <c r="J65" i="5" s="1"/>
  <c r="K25" i="5"/>
  <c r="L25" i="5" s="1"/>
  <c r="I27" i="5"/>
  <c r="J27" i="5" s="1"/>
  <c r="K64" i="5"/>
  <c r="L64" i="5" s="1"/>
  <c r="I66" i="5"/>
  <c r="J66" i="5" s="1"/>
  <c r="D13" i="18"/>
  <c r="D21" i="18"/>
  <c r="K44" i="5"/>
  <c r="L44" i="5" s="1"/>
  <c r="I46" i="5"/>
  <c r="J46" i="5" s="1"/>
  <c r="K13" i="5"/>
  <c r="L13" i="5" s="1"/>
  <c r="I15" i="5"/>
  <c r="J15" i="5" s="1"/>
  <c r="K59" i="5"/>
  <c r="L59" i="5" s="1"/>
  <c r="I61" i="5"/>
  <c r="J61" i="5" s="1"/>
  <c r="D40" i="18"/>
  <c r="K26" i="5"/>
  <c r="L26" i="5" s="1"/>
  <c r="I28" i="5"/>
  <c r="J28" i="5" s="1"/>
  <c r="K40" i="5"/>
  <c r="L40" i="5" s="1"/>
  <c r="I42" i="5"/>
  <c r="J42" i="5" s="1"/>
  <c r="K14" i="5"/>
  <c r="L14" i="5" s="1"/>
  <c r="I16" i="5"/>
  <c r="J16" i="5" s="1"/>
  <c r="K56" i="5"/>
  <c r="L56" i="5" s="1"/>
  <c r="I58" i="5"/>
  <c r="J58" i="5" s="1"/>
  <c r="K70" i="5"/>
  <c r="L70" i="5" s="1"/>
  <c r="I72" i="5"/>
  <c r="J72" i="5" s="1"/>
  <c r="K73" i="5"/>
  <c r="L73" i="5" s="1"/>
  <c r="I75" i="5"/>
  <c r="J75" i="5" s="1"/>
  <c r="K71" i="5"/>
  <c r="L71" i="5" s="1"/>
  <c r="I73" i="5"/>
  <c r="J73" i="5" s="1"/>
  <c r="I13" i="5"/>
  <c r="J13" i="5" s="1"/>
  <c r="AK74" i="87"/>
  <c r="C74" i="87" s="1"/>
  <c r="E11" i="55"/>
  <c r="AK76" i="7"/>
  <c r="AK77" i="7" s="1"/>
  <c r="D64" i="91"/>
  <c r="H12" i="128" s="1"/>
  <c r="H80" i="128" s="1"/>
  <c r="H82" i="128" s="1"/>
  <c r="D10" i="17"/>
  <c r="D35" i="7"/>
  <c r="D37" i="7" s="1"/>
  <c r="D30" i="91"/>
  <c r="H84" i="128" l="1"/>
  <c r="H83" i="128"/>
  <c r="E100" i="128"/>
  <c r="E101" i="128" s="1"/>
  <c r="E103" i="128" s="1"/>
  <c r="AK73" i="91"/>
  <c r="C73" i="91" s="1"/>
  <c r="H11" i="55"/>
  <c r="H12" i="55" s="1"/>
  <c r="E12" i="55"/>
  <c r="D35" i="91"/>
  <c r="D37" i="91" s="1"/>
  <c r="AK78" i="7"/>
  <c r="AK79" i="7" s="1"/>
  <c r="AK81" i="7" s="1"/>
  <c r="AK30" i="7" s="1"/>
  <c r="AK78" i="87"/>
  <c r="AK79" i="87" s="1"/>
  <c r="D74" i="88"/>
  <c r="D72" i="6" s="1"/>
  <c r="E72" i="6" s="1"/>
  <c r="H12" i="5"/>
  <c r="D65" i="18"/>
  <c r="G12" i="5" l="1"/>
  <c r="G12" i="128"/>
  <c r="K10" i="5"/>
  <c r="L10" i="5" s="1"/>
  <c r="H80" i="5"/>
  <c r="H82" i="5" s="1"/>
  <c r="E101" i="5" s="1"/>
  <c r="E102" i="5" s="1"/>
  <c r="E104" i="5" s="1"/>
  <c r="I12" i="5"/>
  <c r="J12" i="5" s="1"/>
  <c r="AK77" i="91"/>
  <c r="AK78" i="91" s="1"/>
  <c r="AK35" i="7"/>
  <c r="AK37" i="7" s="1"/>
  <c r="D8" i="18"/>
  <c r="E74" i="88"/>
  <c r="F72" i="6" s="1"/>
  <c r="G72" i="6" s="1"/>
  <c r="AK80" i="87"/>
  <c r="AK81" i="87" s="1"/>
  <c r="AK83" i="87" s="1"/>
  <c r="AK31" i="87"/>
  <c r="D82" i="17"/>
  <c r="D9" i="17"/>
  <c r="J12" i="128" l="1"/>
  <c r="M10" i="128"/>
  <c r="N10" i="128" s="1"/>
  <c r="I12" i="128"/>
  <c r="L12" i="128" s="1"/>
  <c r="K12" i="128"/>
  <c r="C74" i="88"/>
  <c r="I72" i="6" s="1"/>
  <c r="AK79" i="91"/>
  <c r="C31" i="87"/>
  <c r="E31" i="88" s="1"/>
  <c r="F31" i="6" s="1"/>
  <c r="AK31" i="91"/>
  <c r="AK30" i="87"/>
  <c r="AK80" i="91" l="1"/>
  <c r="AK82" i="91" s="1"/>
  <c r="AK35" i="87"/>
  <c r="AK37" i="87" s="1"/>
  <c r="AK30" i="91"/>
  <c r="AK35" i="91" s="1"/>
  <c r="AK37" i="91" s="1"/>
  <c r="G52" i="128" s="1"/>
  <c r="I52" i="128" l="1"/>
  <c r="J52" i="128"/>
  <c r="K52" i="128"/>
  <c r="M50" i="128"/>
  <c r="G52" i="5"/>
  <c r="K50" i="5" s="1"/>
  <c r="L52" i="128" l="1"/>
  <c r="N50" i="128"/>
  <c r="L50" i="5"/>
  <c r="I52" i="5"/>
  <c r="D37" i="18"/>
  <c r="D66" i="18"/>
  <c r="J52" i="5" l="1"/>
  <c r="AM76" i="7"/>
  <c r="AM77" i="7" l="1"/>
  <c r="AM78" i="7" s="1"/>
  <c r="AM79" i="7" s="1"/>
  <c r="AM81" i="7" s="1"/>
  <c r="AM30" i="7" s="1"/>
  <c r="AM30" i="91" s="1"/>
  <c r="AM35" i="91" s="1"/>
  <c r="AM37" i="91" s="1"/>
  <c r="G54" i="5" l="1"/>
  <c r="I54" i="5" s="1"/>
  <c r="J54" i="5" s="1"/>
  <c r="G54" i="128"/>
  <c r="K52" i="5"/>
  <c r="L52" i="5" s="1"/>
  <c r="D38" i="18"/>
  <c r="AM31" i="7"/>
  <c r="M52" i="128" l="1"/>
  <c r="N52" i="128" s="1"/>
  <c r="I54" i="128"/>
  <c r="L54" i="128" s="1"/>
  <c r="J54" i="128"/>
  <c r="K54" i="128"/>
  <c r="AM35" i="7"/>
  <c r="AM37" i="7" s="1"/>
  <c r="D39" i="18" l="1"/>
  <c r="AA25" i="7" l="1"/>
  <c r="AA69" i="7" s="1"/>
  <c r="AA76" i="7" l="1"/>
  <c r="AA77" i="7" l="1"/>
  <c r="AA78" i="7" l="1"/>
  <c r="AA79" i="7" s="1"/>
  <c r="AA81" i="7" s="1"/>
  <c r="AA30" i="7" l="1"/>
  <c r="AA35" i="7" s="1"/>
  <c r="AA37" i="7" s="1"/>
  <c r="AA18" i="91" l="1"/>
  <c r="AA25" i="87"/>
  <c r="E18" i="88"/>
  <c r="F18" i="6" s="1"/>
  <c r="F25" i="6" s="1"/>
  <c r="AA25" i="91" l="1"/>
  <c r="AA70" i="91" s="1"/>
  <c r="C25" i="87"/>
  <c r="C71" i="87" s="1"/>
  <c r="C78" i="87" s="1"/>
  <c r="E25" i="88"/>
  <c r="AA71" i="87"/>
  <c r="C70" i="87" s="1"/>
  <c r="E71" i="88" l="1"/>
  <c r="F69" i="6" s="1"/>
  <c r="AA78" i="87"/>
  <c r="AA77" i="91"/>
  <c r="E78" i="88"/>
  <c r="AA79" i="87" l="1"/>
  <c r="C79" i="87" s="1"/>
  <c r="AA78" i="91"/>
  <c r="V78" i="91" s="1"/>
  <c r="U78" i="91" l="1"/>
  <c r="V79" i="91"/>
  <c r="V80" i="91" s="1"/>
  <c r="V82" i="91" s="1"/>
  <c r="AA80" i="87"/>
  <c r="AA81" i="87" s="1"/>
  <c r="AA79" i="91"/>
  <c r="E79" i="88"/>
  <c r="F77" i="6" s="1"/>
  <c r="C80" i="87"/>
  <c r="C81" i="87" s="1"/>
  <c r="AA83" i="87" l="1"/>
  <c r="C86" i="87" s="1"/>
  <c r="U79" i="91"/>
  <c r="U80" i="91" s="1"/>
  <c r="U82" i="91" s="1"/>
  <c r="T78" i="91"/>
  <c r="AA80" i="91"/>
  <c r="AA82" i="91" s="1"/>
  <c r="C83" i="87"/>
  <c r="AA30" i="87"/>
  <c r="AA30" i="91" s="1"/>
  <c r="BN82" i="7"/>
  <c r="E80" i="88"/>
  <c r="E81" i="88" s="1"/>
  <c r="F79" i="6" s="1"/>
  <c r="F81" i="6" l="1"/>
  <c r="E83" i="88"/>
  <c r="E30" i="88" s="1"/>
  <c r="E35" i="88" s="1"/>
  <c r="S78" i="91"/>
  <c r="T79" i="91"/>
  <c r="T80" i="91" s="1"/>
  <c r="T82" i="91" s="1"/>
  <c r="AA35" i="87"/>
  <c r="AA37" i="87" s="1"/>
  <c r="C30" i="87"/>
  <c r="C35" i="87" s="1"/>
  <c r="C37" i="87" s="1"/>
  <c r="C87" i="87"/>
  <c r="AA35" i="91"/>
  <c r="AA37" i="91" s="1"/>
  <c r="G39" i="128" s="1"/>
  <c r="M37" i="128" l="1"/>
  <c r="N37" i="128" s="1"/>
  <c r="K39" i="128"/>
  <c r="I39" i="128"/>
  <c r="L39" i="128" s="1"/>
  <c r="J39" i="128"/>
  <c r="F30" i="6"/>
  <c r="F76" i="6"/>
  <c r="F78" i="6" s="1"/>
  <c r="G39" i="5"/>
  <c r="D26" i="18" s="1"/>
  <c r="S79" i="91"/>
  <c r="S80" i="91" s="1"/>
  <c r="S82" i="91" s="1"/>
  <c r="R78" i="91"/>
  <c r="E37" i="88"/>
  <c r="F35" i="6" l="1"/>
  <c r="F37" i="6" s="1"/>
  <c r="K37" i="5"/>
  <c r="L37" i="5" s="1"/>
  <c r="I39" i="5"/>
  <c r="J39" i="5" s="1"/>
  <c r="R79" i="91"/>
  <c r="R80" i="91" s="1"/>
  <c r="R82" i="91" s="1"/>
  <c r="Q78" i="91"/>
  <c r="Q79" i="91" l="1"/>
  <c r="Q80" i="91" s="1"/>
  <c r="Q82" i="91" s="1"/>
  <c r="P78" i="91"/>
  <c r="C82" i="88"/>
  <c r="O78" i="91" l="1"/>
  <c r="P79" i="91"/>
  <c r="P80" i="91" s="1"/>
  <c r="P82" i="91" s="1"/>
  <c r="I80" i="6"/>
  <c r="N78" i="91" l="1"/>
  <c r="O79" i="91"/>
  <c r="O80" i="91" s="1"/>
  <c r="O82" i="91" s="1"/>
  <c r="M21" i="91"/>
  <c r="C21" i="91" s="1"/>
  <c r="E51" i="33"/>
  <c r="M15" i="91"/>
  <c r="M17" i="91"/>
  <c r="C17" i="91" s="1"/>
  <c r="M18" i="91"/>
  <c r="C18" i="91" s="1"/>
  <c r="M19" i="91"/>
  <c r="C19" i="91" s="1"/>
  <c r="M24" i="91"/>
  <c r="C24" i="91" s="1"/>
  <c r="N79" i="91" l="1"/>
  <c r="N80" i="91" s="1"/>
  <c r="N82" i="91" s="1"/>
  <c r="M78" i="91"/>
  <c r="L78" i="91" s="1"/>
  <c r="M20" i="91"/>
  <c r="C20" i="91" s="1"/>
  <c r="M22" i="91"/>
  <c r="C22" i="91" s="1"/>
  <c r="M25" i="7"/>
  <c r="M69" i="7" s="1"/>
  <c r="C15" i="91"/>
  <c r="C24" i="7"/>
  <c r="D24" i="88" s="1"/>
  <c r="C22" i="7"/>
  <c r="D22" i="88" s="1"/>
  <c r="C21" i="7"/>
  <c r="D21" i="88" s="1"/>
  <c r="C19" i="7"/>
  <c r="D19" i="88" s="1"/>
  <c r="C18" i="7"/>
  <c r="D18" i="88" s="1"/>
  <c r="C17" i="7"/>
  <c r="D17" i="88" s="1"/>
  <c r="C15" i="7"/>
  <c r="C18" i="88" l="1"/>
  <c r="D18" i="6"/>
  <c r="E18" i="6" s="1"/>
  <c r="G18" i="6" s="1"/>
  <c r="C24" i="88"/>
  <c r="D24" i="6"/>
  <c r="E24" i="6" s="1"/>
  <c r="G24" i="6" s="1"/>
  <c r="C17" i="88"/>
  <c r="D17" i="6"/>
  <c r="E17" i="6" s="1"/>
  <c r="G17" i="6" s="1"/>
  <c r="C19" i="88"/>
  <c r="D19" i="6"/>
  <c r="E19" i="6" s="1"/>
  <c r="G19" i="6" s="1"/>
  <c r="C22" i="88"/>
  <c r="D22" i="6"/>
  <c r="E22" i="6" s="1"/>
  <c r="G22" i="6" s="1"/>
  <c r="C21" i="88"/>
  <c r="D21" i="6"/>
  <c r="E21" i="6" s="1"/>
  <c r="L79" i="91"/>
  <c r="L80" i="91" s="1"/>
  <c r="L82" i="91" s="1"/>
  <c r="K78" i="91"/>
  <c r="C20" i="7"/>
  <c r="D20" i="88" s="1"/>
  <c r="M25" i="91"/>
  <c r="M70" i="91" s="1"/>
  <c r="M77" i="91" s="1"/>
  <c r="M79" i="91" s="1"/>
  <c r="M80" i="91" s="1"/>
  <c r="M82" i="91" s="1"/>
  <c r="C25" i="91"/>
  <c r="C70" i="91" s="1"/>
  <c r="C77" i="91" s="1"/>
  <c r="M76" i="7"/>
  <c r="M77" i="7" s="1"/>
  <c r="C25" i="7"/>
  <c r="D15" i="88"/>
  <c r="D15" i="6" s="1"/>
  <c r="E15" i="6" s="1"/>
  <c r="G15" i="6" s="1"/>
  <c r="I22" i="6" l="1"/>
  <c r="I19" i="6"/>
  <c r="I17" i="6"/>
  <c r="I24" i="6"/>
  <c r="I18" i="6"/>
  <c r="C20" i="88"/>
  <c r="D20" i="6"/>
  <c r="E20" i="6" s="1"/>
  <c r="G20" i="6" s="1"/>
  <c r="G21" i="6"/>
  <c r="E25" i="6"/>
  <c r="J78" i="91"/>
  <c r="K79" i="91"/>
  <c r="K80" i="91" s="1"/>
  <c r="K82" i="91" s="1"/>
  <c r="M31" i="7"/>
  <c r="C69" i="7"/>
  <c r="M78" i="7"/>
  <c r="M79" i="7" s="1"/>
  <c r="M81" i="7" s="1"/>
  <c r="C15" i="88"/>
  <c r="D25" i="88"/>
  <c r="I20" i="6" l="1"/>
  <c r="I78" i="91"/>
  <c r="J79" i="91"/>
  <c r="J80" i="91" s="1"/>
  <c r="J82" i="91" s="1"/>
  <c r="D25" i="6"/>
  <c r="C76" i="7"/>
  <c r="D71" i="88"/>
  <c r="M31" i="91"/>
  <c r="C25" i="88"/>
  <c r="M30" i="7"/>
  <c r="C71" i="88" l="1"/>
  <c r="D69" i="6"/>
  <c r="H78" i="91"/>
  <c r="I79" i="91"/>
  <c r="I80" i="91" s="1"/>
  <c r="I82" i="91" s="1"/>
  <c r="M30" i="91"/>
  <c r="M35" i="7"/>
  <c r="M37" i="7" s="1"/>
  <c r="D78" i="88"/>
  <c r="I15" i="6"/>
  <c r="G25" i="6"/>
  <c r="D76" i="6" l="1"/>
  <c r="E69" i="6"/>
  <c r="G69" i="6" s="1"/>
  <c r="H79" i="91"/>
  <c r="H80" i="91" s="1"/>
  <c r="H82" i="91" s="1"/>
  <c r="G78" i="91"/>
  <c r="M35" i="91"/>
  <c r="M37" i="91" s="1"/>
  <c r="G23" i="128" s="1"/>
  <c r="C78" i="88"/>
  <c r="M21" i="128" l="1"/>
  <c r="N21" i="128" s="1"/>
  <c r="K23" i="128"/>
  <c r="I23" i="128"/>
  <c r="L23" i="128" s="1"/>
  <c r="J23" i="128"/>
  <c r="G23" i="5"/>
  <c r="D17" i="18" s="1"/>
  <c r="F78" i="91"/>
  <c r="G79" i="91"/>
  <c r="G80" i="91" s="1"/>
  <c r="G82" i="91" s="1"/>
  <c r="K21" i="5" l="1"/>
  <c r="I23" i="5"/>
  <c r="J23" i="5" s="1"/>
  <c r="F79" i="91"/>
  <c r="F80" i="91" s="1"/>
  <c r="F82" i="91" s="1"/>
  <c r="E78" i="91"/>
  <c r="L21" i="5" l="1"/>
  <c r="D78" i="91"/>
  <c r="E79" i="91"/>
  <c r="E80" i="91" s="1"/>
  <c r="E82" i="91" s="1"/>
  <c r="P69" i="7"/>
  <c r="C68" i="7" s="1"/>
  <c r="D79" i="91" l="1"/>
  <c r="D80" i="91" s="1"/>
  <c r="D82" i="91" s="1"/>
  <c r="C78" i="91"/>
  <c r="C79" i="91" s="1"/>
  <c r="C80" i="91" s="1"/>
  <c r="C82" i="91" s="1"/>
  <c r="C30" i="91" s="1"/>
  <c r="P76" i="7"/>
  <c r="P77" i="7" l="1"/>
  <c r="C77" i="7" l="1"/>
  <c r="P31" i="7"/>
  <c r="P78" i="7"/>
  <c r="P79" i="7" s="1"/>
  <c r="P81" i="7" s="1"/>
  <c r="P31" i="91" l="1"/>
  <c r="C31" i="7"/>
  <c r="D31" i="88" s="1"/>
  <c r="C81" i="7"/>
  <c r="P30" i="7"/>
  <c r="C78" i="7"/>
  <c r="C79" i="7" s="1"/>
  <c r="D79" i="88"/>
  <c r="D77" i="6" s="1"/>
  <c r="E77" i="6" s="1"/>
  <c r="C31" i="91"/>
  <c r="C35" i="91" s="1"/>
  <c r="C37" i="91" s="1"/>
  <c r="C31" i="88" l="1"/>
  <c r="D31" i="6"/>
  <c r="E31" i="6" s="1"/>
  <c r="C83" i="7"/>
  <c r="W35" i="91"/>
  <c r="W37" i="91" s="1"/>
  <c r="P30" i="91"/>
  <c r="P35" i="91" s="1"/>
  <c r="P37" i="91" s="1"/>
  <c r="G26" i="128" s="1"/>
  <c r="C30" i="7"/>
  <c r="C35" i="7" s="1"/>
  <c r="C37" i="7" s="1"/>
  <c r="P35" i="7"/>
  <c r="P37" i="7" s="1"/>
  <c r="C79" i="88"/>
  <c r="G77" i="6" s="1"/>
  <c r="D80" i="88"/>
  <c r="K26" i="128" l="1"/>
  <c r="J26" i="128"/>
  <c r="I26" i="128"/>
  <c r="L26" i="128" s="1"/>
  <c r="M24" i="128"/>
  <c r="N24" i="128" s="1"/>
  <c r="G33" i="5"/>
  <c r="I33" i="5" s="1"/>
  <c r="G33" i="128"/>
  <c r="G31" i="6"/>
  <c r="G26" i="5"/>
  <c r="K31" i="5"/>
  <c r="L31" i="5" s="1"/>
  <c r="BM30" i="91"/>
  <c r="D20" i="18"/>
  <c r="D81" i="88"/>
  <c r="D83" i="88" s="1"/>
  <c r="D30" i="88" s="1"/>
  <c r="C80" i="88"/>
  <c r="C81" i="88" s="1"/>
  <c r="J33" i="5" l="1"/>
  <c r="K33" i="128"/>
  <c r="K80" i="128" s="1"/>
  <c r="I84" i="128" s="1"/>
  <c r="M31" i="128"/>
  <c r="I33" i="128"/>
  <c r="J33" i="128"/>
  <c r="J80" i="128" s="1"/>
  <c r="I83" i="128" s="1"/>
  <c r="G80" i="128"/>
  <c r="G82" i="128" s="1"/>
  <c r="D35" i="88"/>
  <c r="C35" i="88" s="1"/>
  <c r="D30" i="6"/>
  <c r="E30" i="6" s="1"/>
  <c r="K24" i="5"/>
  <c r="I26" i="5"/>
  <c r="I80" i="5" s="1"/>
  <c r="G80" i="5"/>
  <c r="G82" i="5" s="1"/>
  <c r="C83" i="88"/>
  <c r="C30" i="88" s="1"/>
  <c r="L84" i="128" l="1"/>
  <c r="R84" i="128" s="1"/>
  <c r="N31" i="128"/>
  <c r="N78" i="128" s="1"/>
  <c r="N80" i="128" s="1"/>
  <c r="M78" i="128"/>
  <c r="M80" i="128" s="1"/>
  <c r="G84" i="128"/>
  <c r="G83" i="128"/>
  <c r="L33" i="128"/>
  <c r="L80" i="128" s="1"/>
  <c r="L82" i="128" s="1"/>
  <c r="I80" i="128"/>
  <c r="I82" i="128" s="1"/>
  <c r="D37" i="88"/>
  <c r="C37" i="88" s="1"/>
  <c r="G30" i="6"/>
  <c r="G35" i="6" s="1"/>
  <c r="G37" i="6" s="1"/>
  <c r="E35" i="6"/>
  <c r="D35" i="6"/>
  <c r="D37" i="6" s="1"/>
  <c r="J26" i="5"/>
  <c r="J80" i="5" s="1"/>
  <c r="J82" i="5" s="1"/>
  <c r="O82" i="5" s="1"/>
  <c r="L24" i="5"/>
  <c r="L78" i="5" s="1"/>
  <c r="L80" i="5" s="1"/>
  <c r="K78" i="5"/>
  <c r="K80" i="5" s="1"/>
  <c r="I82" i="5"/>
  <c r="P82" i="5" s="1"/>
  <c r="D78" i="6"/>
  <c r="D79" i="6" s="1"/>
  <c r="P84" i="128" l="1"/>
  <c r="P86" i="128" s="1"/>
  <c r="Q83" i="128" s="1"/>
  <c r="L87" i="128"/>
  <c r="L83" i="128"/>
  <c r="R83" i="128" s="1"/>
  <c r="Q82" i="128"/>
  <c r="R82" i="128"/>
  <c r="R85" i="128" s="1"/>
  <c r="E79" i="6"/>
  <c r="E81" i="6" s="1"/>
  <c r="G81" i="6" s="1"/>
  <c r="G84" i="6"/>
  <c r="G86" i="6" s="1"/>
  <c r="E76" i="6"/>
  <c r="E78" i="6" s="1"/>
  <c r="E37" i="6"/>
  <c r="E66" i="6" s="1"/>
  <c r="G79" i="6"/>
  <c r="I79" i="6" s="1"/>
  <c r="D81" i="6"/>
  <c r="E83" i="6" s="1"/>
  <c r="J86" i="5"/>
  <c r="N84" i="5"/>
  <c r="G66" i="6"/>
  <c r="D15" i="10"/>
  <c r="D17" i="10" s="1"/>
  <c r="D21" i="10" s="1"/>
  <c r="N85" i="5" s="1"/>
  <c r="G76" i="6"/>
  <c r="G78" i="6" s="1"/>
  <c r="Q84" i="128" l="1"/>
  <c r="H8" i="6"/>
  <c r="K8" i="6" s="1"/>
  <c r="H29" i="6" l="1"/>
  <c r="I29" i="6" s="1"/>
  <c r="I8" i="6"/>
  <c r="I12" i="6" s="1"/>
  <c r="H21" i="6"/>
  <c r="H25" i="6" s="1"/>
  <c r="H12" i="6"/>
  <c r="H7" i="6"/>
  <c r="O83" i="5"/>
  <c r="O84" i="5" s="1"/>
  <c r="I21" i="6" l="1"/>
  <c r="I25" i="6" s="1"/>
  <c r="I69" i="6" s="1"/>
  <c r="I76" i="6" s="1"/>
  <c r="H69" i="6"/>
  <c r="H76" i="6" s="1"/>
  <c r="H31" i="6" l="1"/>
  <c r="I31" i="6" s="1"/>
  <c r="I77" i="6"/>
  <c r="I78" i="6" s="1"/>
  <c r="H78" i="6"/>
  <c r="H81" i="6" s="1"/>
  <c r="H30" i="6" l="1"/>
  <c r="I81" i="6"/>
  <c r="I30" i="6" l="1"/>
  <c r="I35" i="6" s="1"/>
  <c r="I37" i="6" s="1"/>
  <c r="I66" i="6" s="1"/>
  <c r="H35" i="6"/>
  <c r="H37" i="6" s="1"/>
</calcChain>
</file>

<file path=xl/sharedStrings.xml><?xml version="1.0" encoding="utf-8"?>
<sst xmlns="http://schemas.openxmlformats.org/spreadsheetml/2006/main" count="6208" uniqueCount="1148">
  <si>
    <t>Return on Rate Base</t>
  </si>
  <si>
    <t>Difference</t>
  </si>
  <si>
    <t>State of Washington</t>
  </si>
  <si>
    <t>Electric Utility Results of Operations</t>
  </si>
  <si>
    <t>Per Company</t>
  </si>
  <si>
    <t>Total</t>
  </si>
  <si>
    <t>Revenue</t>
  </si>
  <si>
    <t>Interest</t>
  </si>
  <si>
    <t>JimBridger Mine</t>
  </si>
  <si>
    <t>Adjustments</t>
  </si>
  <si>
    <t>Normalization</t>
  </si>
  <si>
    <t>Price Change</t>
  </si>
  <si>
    <t>Normalizing</t>
  </si>
  <si>
    <t>Allowances</t>
  </si>
  <si>
    <t>True-up</t>
  </si>
  <si>
    <t>Rate Base</t>
  </si>
  <si>
    <t>Amortization</t>
  </si>
  <si>
    <t>Working Capital</t>
  </si>
  <si>
    <t>Operating Revenues:</t>
  </si>
  <si>
    <t>General Business Revenues</t>
  </si>
  <si>
    <t>Interdepartmental</t>
  </si>
  <si>
    <t>Special Sales</t>
  </si>
  <si>
    <t>Other operating revenues</t>
  </si>
  <si>
    <t>Total Operating Revenues</t>
  </si>
  <si>
    <t>Operating Expenses:</t>
  </si>
  <si>
    <t>Steam Production</t>
  </si>
  <si>
    <t>Nuclear Production</t>
  </si>
  <si>
    <t>Hydro Production</t>
  </si>
  <si>
    <t>Other Power Supply</t>
  </si>
  <si>
    <t>Transmission</t>
  </si>
  <si>
    <t>Distribution</t>
  </si>
  <si>
    <t>Customer Accounting</t>
  </si>
  <si>
    <t>Customer Service &amp; Info</t>
  </si>
  <si>
    <t>Sales</t>
  </si>
  <si>
    <t>Administrative &amp; General</t>
  </si>
  <si>
    <t>Total O&amp;M Expense</t>
  </si>
  <si>
    <t>Depreciation</t>
  </si>
  <si>
    <t>Taxes Other than Income</t>
  </si>
  <si>
    <t>Income Taxes:  Federal</t>
  </si>
  <si>
    <t xml:space="preserve">                       :  State</t>
  </si>
  <si>
    <t>Deferred Income Taxes</t>
  </si>
  <si>
    <t>Investment Tax Credit Adj.</t>
  </si>
  <si>
    <t>Misc. Revenue &amp; Expense</t>
  </si>
  <si>
    <t>Total Operating Expenses:</t>
  </si>
  <si>
    <t>Rate Base:</t>
  </si>
  <si>
    <t>Electric Plant in Service</t>
  </si>
  <si>
    <t>Plant Held for Future Use</t>
  </si>
  <si>
    <t>Misc. Deferred Debits</t>
  </si>
  <si>
    <t>Electric Plant Acq Adj</t>
  </si>
  <si>
    <t>Nuclear Fuel</t>
  </si>
  <si>
    <t>Prepayments</t>
  </si>
  <si>
    <t>Fuel Stock</t>
  </si>
  <si>
    <t>Material &amp; Supplies</t>
  </si>
  <si>
    <t>Weatherization Loans</t>
  </si>
  <si>
    <t>Misc. Rate Base</t>
  </si>
  <si>
    <t>Total Electric Plant:</t>
  </si>
  <si>
    <t>Deductions:</t>
  </si>
  <si>
    <t>Accum. Prov. for Depreciation</t>
  </si>
  <si>
    <t>Accum. Prov. for Amortization</t>
  </si>
  <si>
    <t>Accum. Deferred Income Tax</t>
  </si>
  <si>
    <t>Unamortized ITC</t>
  </si>
  <si>
    <t>Customer Advances for Const.</t>
  </si>
  <si>
    <t>Customer Service Deposits</t>
  </si>
  <si>
    <t>Miscellaneous Deductions</t>
  </si>
  <si>
    <t>Total Deductions:</t>
  </si>
  <si>
    <t>Total Rate Base:</t>
  </si>
  <si>
    <t>TAX CALCULATION</t>
  </si>
  <si>
    <t>State Income Tax Rate</t>
  </si>
  <si>
    <t>Federal Income Tax Rate</t>
  </si>
  <si>
    <t>Operating Revenue</t>
  </si>
  <si>
    <t>Other Deductions</t>
  </si>
  <si>
    <t>Interest (AFUDC)</t>
  </si>
  <si>
    <t>Schedule "M" additions</t>
  </si>
  <si>
    <t>Schedule "M" deductions</t>
  </si>
  <si>
    <t>Income Before Tax</t>
  </si>
  <si>
    <t>State Income Tax</t>
  </si>
  <si>
    <t>Taxable Income</t>
  </si>
  <si>
    <t>Federal Income Tax</t>
  </si>
  <si>
    <t>Jurisdiction Specific Adjusted Rate Base</t>
  </si>
  <si>
    <t>Unadjusted</t>
  </si>
  <si>
    <t>Total Adjusted</t>
  </si>
  <si>
    <t>Results With</t>
  </si>
  <si>
    <t xml:space="preserve">at Present Rates </t>
  </si>
  <si>
    <t>Total Rate Base Deductions:</t>
  </si>
  <si>
    <t>Federal Income Tax-Current</t>
  </si>
  <si>
    <t>Cap.Structure</t>
  </si>
  <si>
    <t>Weighted Cost</t>
  </si>
  <si>
    <t>Long-term Debt</t>
  </si>
  <si>
    <t>Short term Debt</t>
  </si>
  <si>
    <t>Conversion Factor</t>
  </si>
  <si>
    <t>Operating Revenue Deductions:</t>
  </si>
  <si>
    <t>Uncollectible Accounts</t>
  </si>
  <si>
    <t>Franchise Tax</t>
  </si>
  <si>
    <t>WA Revenue Tax</t>
  </si>
  <si>
    <t>WUTC Fee</t>
  </si>
  <si>
    <t>Sub-Total</t>
  </si>
  <si>
    <t>Federal Income Tax @ 35%</t>
  </si>
  <si>
    <t>a) Net Rate Base - Washington Jurisdiction</t>
  </si>
  <si>
    <t>b) Proposed Rate of Return</t>
  </si>
  <si>
    <t>c) Net Operating Income Requirement</t>
  </si>
  <si>
    <t>d) Proforma Net Operating Income</t>
  </si>
  <si>
    <t>Weighted Average Cost of Capital</t>
  </si>
  <si>
    <t>customer accounting</t>
  </si>
  <si>
    <t>other taxes</t>
  </si>
  <si>
    <t>Revenue Sensitive Tax Rates</t>
  </si>
  <si>
    <t>Net Operating Income Conversion Factor</t>
  </si>
  <si>
    <t>f) NOI &gt; Revenue Conversion Factor</t>
  </si>
  <si>
    <t>Debt Rate</t>
  </si>
  <si>
    <t>Type of Capital</t>
  </si>
  <si>
    <t>Preferred Stock</t>
  </si>
  <si>
    <t>Common Stock</t>
  </si>
  <si>
    <t>Adj.</t>
  </si>
  <si>
    <t>FIT above = sum of adjustments</t>
  </si>
  <si>
    <t>NOI</t>
  </si>
  <si>
    <t>Net Rate Base</t>
  </si>
  <si>
    <t>Requirement</t>
  </si>
  <si>
    <t>No.</t>
  </si>
  <si>
    <t>Impact</t>
  </si>
  <si>
    <t>Per Books</t>
  </si>
  <si>
    <t>Net Operating Income:</t>
  </si>
  <si>
    <t>Tax Rate</t>
  </si>
  <si>
    <t>Nominal</t>
  </si>
  <si>
    <t>PacifiCorp</t>
  </si>
  <si>
    <t>PacifiCorp General Rate Case</t>
  </si>
  <si>
    <t>Mechanics of the Exhibit</t>
  </si>
  <si>
    <t>Company uses inverse known as "Net to Gross Bump-up".</t>
  </si>
  <si>
    <t>Calculation of Revenue Requirement Deficiency or (Excess):</t>
  </si>
  <si>
    <t>Table 1</t>
  </si>
  <si>
    <t>Table 2</t>
  </si>
  <si>
    <t>Net Rate Base Impacts</t>
  </si>
  <si>
    <t>Net Operating Income Impacts</t>
  </si>
  <si>
    <t>Table 3</t>
  </si>
  <si>
    <t>Rate of Return</t>
  </si>
  <si>
    <t>Table 4</t>
  </si>
  <si>
    <t>Table 5</t>
  </si>
  <si>
    <t>Table 6</t>
  </si>
  <si>
    <t>Net Operating Income "Unadjusted"</t>
  </si>
  <si>
    <t>Net Rate Base "Unadjusted"</t>
  </si>
  <si>
    <t>Net Operating Income Requirement</t>
  </si>
  <si>
    <t>Proforma Net Operating Income</t>
  </si>
  <si>
    <t>Recommended Increase (Decrease) in Net Operating Income</t>
  </si>
  <si>
    <t>NOI &gt; Revenue Conversion Factor</t>
  </si>
  <si>
    <t>Capital</t>
  </si>
  <si>
    <t>Structure</t>
  </si>
  <si>
    <t>Rate</t>
  </si>
  <si>
    <r>
      <t xml:space="preserve">Revenue Requirement Calculation </t>
    </r>
    <r>
      <rPr>
        <b/>
        <sz val="12"/>
        <rFont val="Times New Roman"/>
        <family val="1"/>
      </rPr>
      <t/>
    </r>
  </si>
  <si>
    <t xml:space="preserve">Revenue Requirement Increase (Decrease) </t>
  </si>
  <si>
    <t xml:space="preserve">Staff Recommended </t>
  </si>
  <si>
    <t>Staff Recommended</t>
  </si>
  <si>
    <t>Adjustment</t>
  </si>
  <si>
    <t xml:space="preserve">Weighted </t>
  </si>
  <si>
    <t>1*</t>
  </si>
  <si>
    <t>2*</t>
  </si>
  <si>
    <t>3*</t>
  </si>
  <si>
    <t>4*</t>
  </si>
  <si>
    <t>5*</t>
  </si>
  <si>
    <t>Sources:</t>
  </si>
  <si>
    <t>1*  From Table 5, line 5</t>
  </si>
  <si>
    <t>2*  From Table 4, line 11</t>
  </si>
  <si>
    <t>3*  Line 1 divided by line 3</t>
  </si>
  <si>
    <t>Adjusted Revenues at Present Rates</t>
  </si>
  <si>
    <t>5*  Line 5 divided by line 7.</t>
  </si>
  <si>
    <t>Notes</t>
  </si>
  <si>
    <t xml:space="preserve">Net Rate Base - Washington Jurisdiction  </t>
  </si>
  <si>
    <t xml:space="preserve">Proposed Rate of Return  </t>
  </si>
  <si>
    <t>Line 1:  From Table 2, line 77</t>
  </si>
  <si>
    <t>Line 2:  From Table 3, lines 6 or 19</t>
  </si>
  <si>
    <t>Line 3:  Line 1 times line 2</t>
  </si>
  <si>
    <t>Line 4:  From Table 1, line 74</t>
  </si>
  <si>
    <t>Line 5:  Line 3 less line 4</t>
  </si>
  <si>
    <t>Temperature</t>
  </si>
  <si>
    <t>Interest True Up</t>
  </si>
  <si>
    <t>Staff</t>
  </si>
  <si>
    <t>Per Pacificorp</t>
  </si>
  <si>
    <t>filing</t>
  </si>
  <si>
    <t>difference</t>
  </si>
  <si>
    <t>Capital Structure</t>
  </si>
  <si>
    <t>Percentage Increase in Revenues</t>
  </si>
  <si>
    <t>O &amp; M</t>
  </si>
  <si>
    <t>TAX ADJUSTMENTS</t>
  </si>
  <si>
    <t>RATE BASE</t>
  </si>
  <si>
    <t>REVENUE</t>
  </si>
  <si>
    <t>PacifiCorp's</t>
  </si>
  <si>
    <t>A</t>
  </si>
  <si>
    <t>B</t>
  </si>
  <si>
    <t>C</t>
  </si>
  <si>
    <t>D</t>
  </si>
  <si>
    <t>F</t>
  </si>
  <si>
    <t>G</t>
  </si>
  <si>
    <t>NOI Impact</t>
  </si>
  <si>
    <t>4*  Exhibit ___(TES-2) at 1, line 1, column 3</t>
  </si>
  <si>
    <t>Increase to Revenue Requirements</t>
  </si>
  <si>
    <t>g) Revenue Requirement Deficiency (line e/line f)</t>
  </si>
  <si>
    <t>Rate Base Impact</t>
  </si>
  <si>
    <t>Increase in Net Operating Income</t>
  </si>
  <si>
    <t>e) Net Operating Income Deficiency</t>
  </si>
  <si>
    <t>REVENUES</t>
  </si>
  <si>
    <t>POWER COSTS</t>
  </si>
  <si>
    <t>STAFF PROPOSED</t>
  </si>
  <si>
    <r>
      <t xml:space="preserve">Net Operating Income </t>
    </r>
    <r>
      <rPr>
        <b/>
        <sz val="12"/>
        <rFont val="Times New Roman"/>
        <family val="1"/>
      </rPr>
      <t>Insufficiency</t>
    </r>
  </si>
  <si>
    <r>
      <t xml:space="preserve">Percentage </t>
    </r>
    <r>
      <rPr>
        <b/>
        <sz val="12"/>
        <rFont val="Times New Roman"/>
        <family val="1"/>
      </rPr>
      <t>Increase</t>
    </r>
  </si>
  <si>
    <t>Effective</t>
  </si>
  <si>
    <t>SO2</t>
  </si>
  <si>
    <t>Wheeling</t>
  </si>
  <si>
    <t>Misc. General</t>
  </si>
  <si>
    <t>Hydro</t>
  </si>
  <si>
    <t>Customer Advances</t>
  </si>
  <si>
    <t>Powerdale</t>
  </si>
  <si>
    <t>Decommissioning</t>
  </si>
  <si>
    <t>Hydro Removal</t>
  </si>
  <si>
    <t>DEPRECIATION/AMORTIZATION</t>
  </si>
  <si>
    <t>Miscellaneous Rate Base Adj.</t>
  </si>
  <si>
    <t>Powerdale Hydro Removal</t>
  </si>
  <si>
    <t>Renewable Energy Tax Credit</t>
  </si>
  <si>
    <t>Hydro Decommissioning</t>
  </si>
  <si>
    <t>Removal of Colstrip #3</t>
  </si>
  <si>
    <t>Miscellaneous General Expense</t>
  </si>
  <si>
    <t>Remove Non-Recurring Entries</t>
  </si>
  <si>
    <t>Temperature Normalization</t>
  </si>
  <si>
    <t>Revenue Normalizing</t>
  </si>
  <si>
    <t>SO2 Emission Allowances</t>
  </si>
  <si>
    <t>Wheeling Revenue</t>
  </si>
  <si>
    <t>Green Tag Revenue</t>
  </si>
  <si>
    <t>SO</t>
  </si>
  <si>
    <t>Company Proposed</t>
  </si>
  <si>
    <t>Staff Recommended Weighted Average Cost of Capital</t>
  </si>
  <si>
    <t>TOTAL</t>
  </si>
  <si>
    <t>ACCOUNT</t>
  </si>
  <si>
    <t>Type</t>
  </si>
  <si>
    <t>COMPANY</t>
  </si>
  <si>
    <t>FACTOR</t>
  </si>
  <si>
    <t>FACTOR %</t>
  </si>
  <si>
    <t>ALLOCATED</t>
  </si>
  <si>
    <t>REF#</t>
  </si>
  <si>
    <t>Adjustment to Income:</t>
  </si>
  <si>
    <t>Residential</t>
  </si>
  <si>
    <t>RES</t>
  </si>
  <si>
    <t>WA</t>
  </si>
  <si>
    <t>Situs</t>
  </si>
  <si>
    <t>3.1.1</t>
  </si>
  <si>
    <t>Commercial</t>
  </si>
  <si>
    <t>Public Street &amp; Highway</t>
  </si>
  <si>
    <t>Description of Adjustment:</t>
  </si>
  <si>
    <t>SG</t>
  </si>
  <si>
    <t>SC</t>
  </si>
  <si>
    <t>SE</t>
  </si>
  <si>
    <t>GPS</t>
  </si>
  <si>
    <t>SNP</t>
  </si>
  <si>
    <t>SNPD</t>
  </si>
  <si>
    <t>CN</t>
  </si>
  <si>
    <t>CIAC</t>
  </si>
  <si>
    <t>TAXDEPR</t>
  </si>
  <si>
    <t>BADDEBT</t>
  </si>
  <si>
    <t>DITEXP</t>
  </si>
  <si>
    <t>DITBAL</t>
  </si>
  <si>
    <t>ITC84</t>
  </si>
  <si>
    <t>ITC85</t>
  </si>
  <si>
    <t>ITC86</t>
  </si>
  <si>
    <t>ITC88</t>
  </si>
  <si>
    <t>ITC89</t>
  </si>
  <si>
    <t>ITC90</t>
  </si>
  <si>
    <t>OTHER</t>
  </si>
  <si>
    <t>NUTIL</t>
  </si>
  <si>
    <t>SNPT</t>
  </si>
  <si>
    <t>TROJP</t>
  </si>
  <si>
    <t>TROJD</t>
  </si>
  <si>
    <t>SCHMDEXP</t>
  </si>
  <si>
    <t>CA</t>
  </si>
  <si>
    <t>OR</t>
  </si>
  <si>
    <t>UT</t>
  </si>
  <si>
    <t>ID</t>
  </si>
  <si>
    <t>108D</t>
  </si>
  <si>
    <t>108D00</t>
  </si>
  <si>
    <t>108DS</t>
  </si>
  <si>
    <t>108EP</t>
  </si>
  <si>
    <t>108GP</t>
  </si>
  <si>
    <t>108HP</t>
  </si>
  <si>
    <t>108MP</t>
  </si>
  <si>
    <t>108NP</t>
  </si>
  <si>
    <t>108OP</t>
  </si>
  <si>
    <t>108SP</t>
  </si>
  <si>
    <t>108TP</t>
  </si>
  <si>
    <t>111CLG</t>
  </si>
  <si>
    <t>111CLH</t>
  </si>
  <si>
    <t>111CLS</t>
  </si>
  <si>
    <t>111IP</t>
  </si>
  <si>
    <t>182M</t>
  </si>
  <si>
    <t>186M</t>
  </si>
  <si>
    <t>390L</t>
  </si>
  <si>
    <t>392L</t>
  </si>
  <si>
    <t>399G</t>
  </si>
  <si>
    <t>399L</t>
  </si>
  <si>
    <t>403EP</t>
  </si>
  <si>
    <t>403GP</t>
  </si>
  <si>
    <t>403GV0</t>
  </si>
  <si>
    <t>403HP</t>
  </si>
  <si>
    <t>403MP</t>
  </si>
  <si>
    <t>403NP</t>
  </si>
  <si>
    <t>403OP</t>
  </si>
  <si>
    <t>403SP</t>
  </si>
  <si>
    <t>403TP</t>
  </si>
  <si>
    <t>404CLG</t>
  </si>
  <si>
    <t>404CLS</t>
  </si>
  <si>
    <t>404IP</t>
  </si>
  <si>
    <t>404M</t>
  </si>
  <si>
    <t>CWC</t>
  </si>
  <si>
    <t>D00</t>
  </si>
  <si>
    <t>DS0</t>
  </si>
  <si>
    <t>FITOTH</t>
  </si>
  <si>
    <t>FITPMI</t>
  </si>
  <si>
    <t>G00</t>
  </si>
  <si>
    <t>H00</t>
  </si>
  <si>
    <t>I00</t>
  </si>
  <si>
    <t>N00</t>
  </si>
  <si>
    <t>O00</t>
  </si>
  <si>
    <t>OWC131</t>
  </si>
  <si>
    <t>OWC135</t>
  </si>
  <si>
    <t>OWC143</t>
  </si>
  <si>
    <t>OWC232</t>
  </si>
  <si>
    <t>OWC25330</t>
  </si>
  <si>
    <t>DFA</t>
  </si>
  <si>
    <t>S00</t>
  </si>
  <si>
    <t>SCHMAF</t>
  </si>
  <si>
    <t>SCHMAP</t>
  </si>
  <si>
    <t>SCHMAT</t>
  </si>
  <si>
    <t>SCHMDF</t>
  </si>
  <si>
    <t>SCHMDP</t>
  </si>
  <si>
    <t>SCHMDT</t>
  </si>
  <si>
    <t>T00</t>
  </si>
  <si>
    <t>TS0</t>
  </si>
  <si>
    <t>182W</t>
  </si>
  <si>
    <t>OWC230</t>
  </si>
  <si>
    <t>Washington</t>
  </si>
  <si>
    <t>Adjustment to Revenues:</t>
  </si>
  <si>
    <t>Other Electric Revenues</t>
  </si>
  <si>
    <t>Adjustment to Expense:</t>
  </si>
  <si>
    <t>Distribution Maintenance</t>
  </si>
  <si>
    <t xml:space="preserve"> </t>
  </si>
  <si>
    <t>Other Electric Revenue</t>
  </si>
  <si>
    <t>Wyoming</t>
  </si>
  <si>
    <t>Idaho</t>
  </si>
  <si>
    <t>CAGW</t>
  </si>
  <si>
    <t>Adjustment Detail:</t>
  </si>
  <si>
    <t>Sales for Resale  (Account 447)</t>
  </si>
  <si>
    <t>Purchased Power (Account 555)</t>
  </si>
  <si>
    <t>CAEW</t>
  </si>
  <si>
    <t>Wheeling (Account 565)</t>
  </si>
  <si>
    <t>Fuel Expense (Accounts 501 and 547)</t>
  </si>
  <si>
    <t>Fuel Consumed - Coal</t>
  </si>
  <si>
    <t>Fuel Consumed - Natural Gas</t>
  </si>
  <si>
    <t>Description of Adjustment</t>
  </si>
  <si>
    <t>Depreciation Reserve</t>
  </si>
  <si>
    <t>CAGE</t>
  </si>
  <si>
    <t>Adjustment to Expense</t>
  </si>
  <si>
    <t>Adjustment to Rate Base</t>
  </si>
  <si>
    <t>Calculation:</t>
  </si>
  <si>
    <t xml:space="preserve">Adjustment to Expense: </t>
  </si>
  <si>
    <t xml:space="preserve">Adjustment to Rate Base: </t>
  </si>
  <si>
    <t>Schedule M Addition</t>
  </si>
  <si>
    <t>Miscellaneous Rate Base</t>
  </si>
  <si>
    <t>Adjustment to Rate Base:</t>
  </si>
  <si>
    <t>Current Assets:</t>
  </si>
  <si>
    <t>Other A/R</t>
  </si>
  <si>
    <t>Accounts Payable</t>
  </si>
  <si>
    <t>Prepayments:</t>
  </si>
  <si>
    <t>Prepaid Insurance</t>
  </si>
  <si>
    <t>Prepaid Taxes</t>
  </si>
  <si>
    <t>Prepayments - Other</t>
  </si>
  <si>
    <t>Miscellaneous Deferred Debits</t>
  </si>
  <si>
    <t>JBG</t>
  </si>
  <si>
    <t>JBE</t>
  </si>
  <si>
    <t>Provo Working Capital</t>
  </si>
  <si>
    <t>FERC</t>
  </si>
  <si>
    <t>Adjustment to Tax:</t>
  </si>
  <si>
    <t>Schedule M Adjustment</t>
  </si>
  <si>
    <t>Remove Unamortized AMA Balance</t>
  </si>
  <si>
    <t>WASHINGTON</t>
  </si>
  <si>
    <t>Deferred Tax Expense</t>
  </si>
  <si>
    <t>FED Renewable Energy Tax Credit</t>
  </si>
  <si>
    <t>Adjustment to Revenue:</t>
  </si>
  <si>
    <t>Effective Price Change</t>
  </si>
  <si>
    <t>WRG</t>
  </si>
  <si>
    <t>WRE</t>
  </si>
  <si>
    <t xml:space="preserve">Total Adjustments </t>
  </si>
  <si>
    <t>Wheeling Revenue Adjustment</t>
  </si>
  <si>
    <t>Regulatory Deferred Sales</t>
  </si>
  <si>
    <t>Other Expenses</t>
  </si>
  <si>
    <t>-</t>
  </si>
  <si>
    <t>S</t>
  </si>
  <si>
    <t>12 Months Ended</t>
  </si>
  <si>
    <t>James River Offset</t>
  </si>
  <si>
    <t xml:space="preserve">Capital Recovery </t>
  </si>
  <si>
    <t>Major Maintenance Allowance</t>
  </si>
  <si>
    <t>Total Offset</t>
  </si>
  <si>
    <t>Pre-merger Depreciation Expense</t>
  </si>
  <si>
    <t>Post-merger Depreciation Expense</t>
  </si>
  <si>
    <t>Taxes Other</t>
  </si>
  <si>
    <t>Deferred Income Tax Expense</t>
  </si>
  <si>
    <t>Pre-merger Plant</t>
  </si>
  <si>
    <t>Post-merger Plant</t>
  </si>
  <si>
    <t>Pre-merger Depreciation Reserve</t>
  </si>
  <si>
    <t>Post-merger Depreciation Reserve</t>
  </si>
  <si>
    <t>Deferred Income Tax Balance</t>
  </si>
  <si>
    <t>Deferred ITC</t>
  </si>
  <si>
    <t>CAEE</t>
  </si>
  <si>
    <t>Other Interest Expense - Restating</t>
  </si>
  <si>
    <t>Restating:</t>
  </si>
  <si>
    <t>Weighted Cost of Debt:</t>
  </si>
  <si>
    <t>Restated Interest Expense</t>
  </si>
  <si>
    <t>Tax Depreciation</t>
  </si>
  <si>
    <t>Schedule M Additions</t>
  </si>
  <si>
    <t>Schedule M Deduction</t>
  </si>
  <si>
    <t>Customer Advances for Construction</t>
  </si>
  <si>
    <t/>
  </si>
  <si>
    <t>WY-All</t>
  </si>
  <si>
    <t>Total Adjustment to Expense</t>
  </si>
  <si>
    <t>Asset Retirement Obligations</t>
  </si>
  <si>
    <t>FAS 143 ARO Regulatory Liability</t>
  </si>
  <si>
    <t>Total Adjustment to Rate Base</t>
  </si>
  <si>
    <t>WA Customer Service Deposit Interest</t>
  </si>
  <si>
    <t>WA Customer Service Deposits</t>
  </si>
  <si>
    <t>Total Type 1</t>
  </si>
  <si>
    <t>Public St. &amp; Hwy</t>
  </si>
  <si>
    <t>Total Type III Adjustment to Income</t>
  </si>
  <si>
    <t>Adjustment to Operating Income:</t>
  </si>
  <si>
    <t>Accum Deferred Income Taxes</t>
  </si>
  <si>
    <t>DIT Expense</t>
  </si>
  <si>
    <t>AVERAGE OF MONTHLY AVERAGE FACTORS</t>
  </si>
  <si>
    <t>West Control Area</t>
  </si>
  <si>
    <t>DESCRIPTION</t>
  </si>
  <si>
    <t>FERC-UPL</t>
  </si>
  <si>
    <t>Ref #</t>
  </si>
  <si>
    <t>System Generation</t>
  </si>
  <si>
    <t>System Capacity</t>
  </si>
  <si>
    <t>System Energy</t>
  </si>
  <si>
    <t>Control Area Energy - West</t>
  </si>
  <si>
    <t>Control Area Energy - East</t>
  </si>
  <si>
    <t>System Overhead</t>
  </si>
  <si>
    <t>Gross Plant-System</t>
  </si>
  <si>
    <t>System Net Plant</t>
  </si>
  <si>
    <t>Division Net Plant Distribution</t>
  </si>
  <si>
    <t>Control Area Generation - West</t>
  </si>
  <si>
    <t>Control Area Generation - East</t>
  </si>
  <si>
    <t>Jim Bridger Generation</t>
  </si>
  <si>
    <t>Jim Bridger Energy</t>
  </si>
  <si>
    <t>Wheeling Revenue - Generation</t>
  </si>
  <si>
    <t>Wheeling Revenue - Energy</t>
  </si>
  <si>
    <t>Customer - System</t>
  </si>
  <si>
    <t>Bad Debt Expense</t>
  </si>
  <si>
    <t>Accumulated Investment Tax Credit 1984</t>
  </si>
  <si>
    <t>Fixed</t>
  </si>
  <si>
    <t>Accumulated Investment Tax Credit 1985</t>
  </si>
  <si>
    <t>Accumulated Investment Tax Credit 1986</t>
  </si>
  <si>
    <t>Accumulated Investment Tax Credit 1988</t>
  </si>
  <si>
    <t>Accumulated Investment Tax Credit 1989</t>
  </si>
  <si>
    <t>Accumulated Investment Tax Credit 1990</t>
  </si>
  <si>
    <t>Other Electric</t>
  </si>
  <si>
    <t>Non-Utility</t>
  </si>
  <si>
    <t>System Net Transmission Plant</t>
  </si>
  <si>
    <t>Trojan Plant Allocator</t>
  </si>
  <si>
    <t>Trojan Decommissioning Allocator</t>
  </si>
  <si>
    <t>DIT Balance</t>
  </si>
  <si>
    <t>SCHMAT Depreciation Expense</t>
  </si>
  <si>
    <t>3.5</t>
  </si>
  <si>
    <t>Total Wheeling Revenue Adjustment</t>
  </si>
  <si>
    <t>Wheeling Imbalance Expense</t>
  </si>
  <si>
    <t>Normalized Wheeling Revenues</t>
  </si>
  <si>
    <t>4.1</t>
  </si>
  <si>
    <t>Miscellaneous General Expense Adjustment</t>
  </si>
  <si>
    <t>Advertising Expense</t>
  </si>
  <si>
    <t>4.2</t>
  </si>
  <si>
    <t>Steam Operations</t>
  </si>
  <si>
    <t>Fuel Related - Non-NPC</t>
  </si>
  <si>
    <t>Steam Maintenance</t>
  </si>
  <si>
    <t>Hydro Operations</t>
  </si>
  <si>
    <t>Hydro Maintenance</t>
  </si>
  <si>
    <t>Other Operations</t>
  </si>
  <si>
    <t>Other Maintenance</t>
  </si>
  <si>
    <t>Transmission Operations</t>
  </si>
  <si>
    <t>Transmission Maintenance</t>
  </si>
  <si>
    <t>Distribution Operations</t>
  </si>
  <si>
    <t>Customer Accounts</t>
  </si>
  <si>
    <t>Customer Services</t>
  </si>
  <si>
    <t>4.3</t>
  </si>
  <si>
    <t xml:space="preserve">Proforma General Wage Increase </t>
  </si>
  <si>
    <t>4.4</t>
  </si>
  <si>
    <t>4.6</t>
  </si>
  <si>
    <t>DSM Removal Adjustment</t>
  </si>
  <si>
    <t>Def Inc Tax Expense</t>
  </si>
  <si>
    <t>Accum Def Inc Tax Balance</t>
  </si>
  <si>
    <t>4.7</t>
  </si>
  <si>
    <t>Total Non-Recurring Entries</t>
  </si>
  <si>
    <t>4.8</t>
  </si>
  <si>
    <t>Adjustments to Tax:</t>
  </si>
  <si>
    <t>Net Power Costs - Restating</t>
  </si>
  <si>
    <t>447NPC</t>
  </si>
  <si>
    <t>Total Sales for Resale</t>
  </si>
  <si>
    <t>555NPC</t>
  </si>
  <si>
    <t>Other Generation Expenses</t>
  </si>
  <si>
    <t>Total Purchased Power</t>
  </si>
  <si>
    <t>565NPC</t>
  </si>
  <si>
    <t>Total Wheeling Expense</t>
  </si>
  <si>
    <t>501NPC</t>
  </si>
  <si>
    <t>547NPC</t>
  </si>
  <si>
    <t>Total Fuel and Other Expense</t>
  </si>
  <si>
    <t>Total Net Power Cost Adjustment - Restating</t>
  </si>
  <si>
    <t>Net Power Costs - Proforma</t>
  </si>
  <si>
    <t>Total Net Power Cost Adjustment - Pro Forma</t>
  </si>
  <si>
    <t>BPA Residential Exchange</t>
  </si>
  <si>
    <t>Purchased Power Expense</t>
  </si>
  <si>
    <t>James River Royalty Offset</t>
  </si>
  <si>
    <t>Remove Base Data:</t>
  </si>
  <si>
    <t>6.1</t>
  </si>
  <si>
    <t xml:space="preserve">Adjustment to Reserve </t>
  </si>
  <si>
    <t>AFUDC - Equity</t>
  </si>
  <si>
    <t>WA Public Utility Tax Rate</t>
  </si>
  <si>
    <t>Normalized WA Public Utility Tax</t>
  </si>
  <si>
    <t>ADIT</t>
  </si>
  <si>
    <t>Remove Deferred State Tax Expense</t>
  </si>
  <si>
    <t>ADIT Balance</t>
  </si>
  <si>
    <t>Jim Bridger Mine Rate Base Adjustment</t>
  </si>
  <si>
    <t>Remove Environ. Cost Amort. as Booked</t>
  </si>
  <si>
    <t>Add back Third West Amortization</t>
  </si>
  <si>
    <t>Add back Minor Remed. Projects Cost</t>
  </si>
  <si>
    <t>Remove Environ. Reg. Asset as Booked</t>
  </si>
  <si>
    <t>Add back Third West Regulatory Asset</t>
  </si>
  <si>
    <t xml:space="preserve">Other Msc. Df. Crd. </t>
  </si>
  <si>
    <t>Asset Retir. Oblig.</t>
  </si>
  <si>
    <t>ARO Reg Liability</t>
  </si>
  <si>
    <t>OWC254105</t>
  </si>
  <si>
    <t>8.5.2</t>
  </si>
  <si>
    <t>Schedule M Add - Joseph Settlement</t>
  </si>
  <si>
    <t>Schedule M Add - Hermiston</t>
  </si>
  <si>
    <t>Schedule M Deduct - Prepaid Property taxes</t>
  </si>
  <si>
    <t>Schedule M Deduct - Other Prepaids</t>
  </si>
  <si>
    <t>Removal of Colstrip #4 AFUDC</t>
  </si>
  <si>
    <t>Decommissioning Reg Asset:</t>
  </si>
  <si>
    <t>Powerdale Decommissioning Reg Asset</t>
  </si>
  <si>
    <t>Regulatory Offset</t>
  </si>
  <si>
    <t>AMA ADIT Def Inc Tax Balance</t>
  </si>
  <si>
    <t>Trojan Unrecovered Plant Adjustment</t>
  </si>
  <si>
    <t>8.10</t>
  </si>
  <si>
    <t>STAFF ADJUSTMENT</t>
  </si>
  <si>
    <t>Revenues</t>
  </si>
  <si>
    <t>PF Gen Wage Increase</t>
  </si>
  <si>
    <t>Net Power Costs-Restating</t>
  </si>
  <si>
    <t>Net Power Costs - Pro Forma</t>
  </si>
  <si>
    <t>RESTATING ----&gt;</t>
  </si>
  <si>
    <t>PRO FORMA -----&gt;</t>
  </si>
  <si>
    <t>Environmental Remediation</t>
  </si>
  <si>
    <t>Trojan Unrecovered Plant Adj</t>
  </si>
  <si>
    <t>SO2 Emissions</t>
  </si>
  <si>
    <t>Miscellaneous General Expense Adj.</t>
  </si>
  <si>
    <t>Remove Def State Tax Exp</t>
  </si>
  <si>
    <t>Miscellaneous Rate Base (cont)</t>
  </si>
  <si>
    <t>Restating</t>
  </si>
  <si>
    <t>Pro Forma</t>
  </si>
  <si>
    <t>a.  Uncollectible Accounts (FERC Account 904)</t>
  </si>
  <si>
    <t>b.  General Business Revenues</t>
  </si>
  <si>
    <t>Ref 2.2, line 2</t>
  </si>
  <si>
    <t>Uncollectible Accounts %</t>
  </si>
  <si>
    <t>a/b</t>
  </si>
  <si>
    <t>Net Power Costs Restating</t>
  </si>
  <si>
    <t>Net Power Costs Pro Forma</t>
  </si>
  <si>
    <t>Miscellaneous Rate Base Adj. (cont.)</t>
  </si>
  <si>
    <t>3.3</t>
  </si>
  <si>
    <t>3.4</t>
  </si>
  <si>
    <t>3.6</t>
  </si>
  <si>
    <t>4.5</t>
  </si>
  <si>
    <t>cross check</t>
  </si>
  <si>
    <t>Ref 2.14, line 890</t>
  </si>
  <si>
    <t xml:space="preserve">Misc. Deferred Debits </t>
  </si>
  <si>
    <t xml:space="preserve">Accum. Deferred Income Tax </t>
  </si>
  <si>
    <t xml:space="preserve">Schedule "M" additions </t>
  </si>
  <si>
    <t xml:space="preserve">Schedule "M" deductions </t>
  </si>
  <si>
    <t>Gen Wage Increase Annualized</t>
  </si>
  <si>
    <t>Revenue Normalization</t>
  </si>
  <si>
    <t>Total Adjustments</t>
  </si>
  <si>
    <t>Expense</t>
  </si>
  <si>
    <t>ALLOC</t>
  </si>
  <si>
    <t>ACCT</t>
  </si>
  <si>
    <t>for the twelve months ended December 2009</t>
  </si>
  <si>
    <t>Other</t>
  </si>
  <si>
    <t>PRO</t>
  </si>
  <si>
    <t>Restating Adjustment:</t>
  </si>
  <si>
    <t>Meter Reading Expense</t>
  </si>
  <si>
    <t>Tax Adjustments:</t>
  </si>
  <si>
    <t>DSM Revenue and Expense Removal</t>
  </si>
  <si>
    <t>Adjustment toRevenue:</t>
  </si>
  <si>
    <t>Remove DSM Revenue</t>
  </si>
  <si>
    <t>Remove DSM Amortization Expense</t>
  </si>
  <si>
    <t>Adjustment to tax:</t>
  </si>
  <si>
    <t>Insurance Expense</t>
  </si>
  <si>
    <t>REC</t>
  </si>
  <si>
    <t>Net Depreciation Expense - Sch M</t>
  </si>
  <si>
    <t>Deferred Income Tax</t>
  </si>
  <si>
    <t>Total Adjustment to AMA Reserve</t>
  </si>
  <si>
    <t>Remove from Base Period:</t>
  </si>
  <si>
    <t>Adjustment toTax:</t>
  </si>
  <si>
    <t>Accum Def Tax Balance</t>
  </si>
  <si>
    <t>Total Account 190</t>
  </si>
  <si>
    <t>Total Account 282</t>
  </si>
  <si>
    <t>Net Change to Rate base Tax Accounts</t>
  </si>
  <si>
    <t>WA Public Utility Tax Adjustmenet</t>
  </si>
  <si>
    <t>Base Period WA Public Utility Tax</t>
  </si>
  <si>
    <t>Normalized Revenues from page 3.1.1</t>
  </si>
  <si>
    <t>Normalized Adjustment to bring WA Public Utility Tax in line w/Normalized Revenues</t>
  </si>
  <si>
    <t>ADIT Balance Adjustment</t>
  </si>
  <si>
    <t>Cholla SHL</t>
  </si>
  <si>
    <t>Accel Amort of Pollution Cntrl Facilities</t>
  </si>
  <si>
    <t>California</t>
  </si>
  <si>
    <t>Oregon</t>
  </si>
  <si>
    <t>Utah</t>
  </si>
  <si>
    <t>Coal Mine</t>
  </si>
  <si>
    <t>Misc Deferred Debits</t>
  </si>
  <si>
    <t>Mining Plant Accumulated Deprec.</t>
  </si>
  <si>
    <t>Materials and Supplies:</t>
  </si>
  <si>
    <t>Decomm Reg Asset Amortization</t>
  </si>
  <si>
    <t>Remove Booked Regulatory Asset</t>
  </si>
  <si>
    <t>Schedule M Decommissioning</t>
  </si>
  <si>
    <t>Reg Asset Amortization Adjustment</t>
  </si>
  <si>
    <t>Chehalis Amortization</t>
  </si>
  <si>
    <t>Adjust Grid West - WA Amortization</t>
  </si>
  <si>
    <t>Accumulated Deferred Tax Balance</t>
  </si>
  <si>
    <t>Major Plant Additions</t>
  </si>
  <si>
    <t>AMR Savings</t>
  </si>
  <si>
    <t>5.1.1</t>
  </si>
  <si>
    <t>WA Flow-Through</t>
  </si>
  <si>
    <r>
      <t>Industrial</t>
    </r>
    <r>
      <rPr>
        <vertAlign val="superscript"/>
        <sz val="10"/>
        <color indexed="8"/>
        <rFont val="Calibri"/>
        <family val="2"/>
        <scheme val="minor"/>
      </rPr>
      <t>1</t>
    </r>
  </si>
  <si>
    <r>
      <t xml:space="preserve">1 </t>
    </r>
    <r>
      <rPr>
        <sz val="10"/>
        <rFont val="Calibri"/>
        <family val="2"/>
        <scheme val="minor"/>
      </rPr>
      <t>Includes Irrigation</t>
    </r>
  </si>
  <si>
    <t>Accumulated Deferred Income Tax Balance</t>
  </si>
  <si>
    <t>DSM Revenue</t>
  </si>
  <si>
    <t xml:space="preserve">WA Flow-Through </t>
  </si>
  <si>
    <t>WA Public Utility Tax</t>
  </si>
  <si>
    <t>Schedule M Add - TGS Buyout</t>
  </si>
  <si>
    <t>Net Power Costs ProForma</t>
  </si>
  <si>
    <t>JimBridger Mine Rate Base</t>
  </si>
  <si>
    <t>Regulatory Asset Amortization</t>
  </si>
  <si>
    <t>Trojan Removal Adj.</t>
  </si>
  <si>
    <t>Remove Non-recurring Entries</t>
  </si>
  <si>
    <t>DSM Revenue &amp; Expense Removal</t>
  </si>
  <si>
    <t>Federal Tax Credit</t>
  </si>
  <si>
    <t>REC Revenues</t>
  </si>
  <si>
    <t>Wage &amp; Employee Benefits - Pro Forma</t>
  </si>
  <si>
    <t>3.1</t>
  </si>
  <si>
    <t>3.2</t>
  </si>
  <si>
    <t>4.9</t>
  </si>
  <si>
    <t>4.10</t>
  </si>
  <si>
    <t>4.11</t>
  </si>
  <si>
    <t>5.2</t>
  </si>
  <si>
    <t>5.3</t>
  </si>
  <si>
    <t>Colstrip #3 Removal</t>
  </si>
  <si>
    <t>5.4</t>
  </si>
  <si>
    <t>WA Flow-Through (cont.)</t>
  </si>
  <si>
    <t>WA Public Utility Tax Adj.</t>
  </si>
  <si>
    <r>
      <t>Impact per Filing</t>
    </r>
    <r>
      <rPr>
        <vertAlign val="superscript"/>
        <sz val="12"/>
        <rFont val="Calibri"/>
        <family val="2"/>
      </rPr>
      <t>1</t>
    </r>
  </si>
  <si>
    <t>Description of Company Adjustment:</t>
  </si>
  <si>
    <t>Wyo-PPL</t>
  </si>
  <si>
    <t xml:space="preserve"> Wyo-UPL</t>
  </si>
  <si>
    <t>NON-UTIL</t>
  </si>
  <si>
    <t>math check</t>
  </si>
  <si>
    <t>NON-UTIL INT</t>
  </si>
  <si>
    <t>SCHMDT Amortization Expense</t>
  </si>
  <si>
    <t>SCHMAEXP</t>
  </si>
  <si>
    <t>System Generation Cholla Transaction</t>
  </si>
  <si>
    <t>SGCT</t>
  </si>
  <si>
    <t>Washington General Rate Case December 2010</t>
  </si>
  <si>
    <t>Description of Company Adjustment</t>
  </si>
  <si>
    <t>IDU</t>
  </si>
  <si>
    <t>Automated Meter Reading Savings</t>
  </si>
  <si>
    <t>Sch M Adj - Deferred Coal Cost - Arch</t>
  </si>
  <si>
    <t>Sch M Adj - Reg Liability - Deferred Benefit</t>
  </si>
  <si>
    <t>Washington General Rate Case - December 2010</t>
  </si>
  <si>
    <t>Advertising Adjustment</t>
  </si>
  <si>
    <t>Memberships and Subscriptions</t>
  </si>
  <si>
    <t>Remove Memberships As Booked</t>
  </si>
  <si>
    <t>4.13.4</t>
  </si>
  <si>
    <t>WY-ALL</t>
  </si>
  <si>
    <t>Add Back Memberships on State Specific Factors</t>
  </si>
  <si>
    <t>Non Firm</t>
  </si>
  <si>
    <t>Non-firm Sales</t>
  </si>
  <si>
    <t>5.3.1</t>
  </si>
  <si>
    <t>UT Renewable Energy Systems Tax Credit</t>
  </si>
  <si>
    <t>WYP</t>
  </si>
  <si>
    <t>Net Deferred Tax Expense Change</t>
  </si>
  <si>
    <t xml:space="preserve">Washington General Rate Case - December 2010 </t>
  </si>
  <si>
    <t>Operation &amp; Maintenance Expense</t>
  </si>
  <si>
    <t>Hydraulic Expense</t>
  </si>
  <si>
    <t>Misc. Hydro Expense</t>
  </si>
  <si>
    <t>Maintenance of Misc. Hydro Plant</t>
  </si>
  <si>
    <t>Memberships &amp; Subscriptions</t>
  </si>
  <si>
    <t>WA Public Utility Tax Adjustment</t>
  </si>
  <si>
    <t>AFUDC Equity</t>
  </si>
  <si>
    <t>WA Flow-Through Adjustment</t>
  </si>
  <si>
    <t>7.6.1</t>
  </si>
  <si>
    <t>Ancillary Revenue - WA</t>
  </si>
  <si>
    <t>Ancillary Contract Expiration</t>
  </si>
  <si>
    <t>3.7</t>
  </si>
  <si>
    <t>Ancillary Revenues</t>
  </si>
  <si>
    <t>Ancillary Revenue</t>
  </si>
  <si>
    <t>Net Power Costs-Pro Forma</t>
  </si>
  <si>
    <t>Other Interest Expense - Type 2</t>
  </si>
  <si>
    <t>Other Interest Expense - Pro Forma</t>
  </si>
  <si>
    <t>Trued-up Interest Expense</t>
  </si>
  <si>
    <t>Unadjusted Interest Expense</t>
  </si>
  <si>
    <t>Restating Interest True-up Adjustment</t>
  </si>
  <si>
    <t>Pro Forma:</t>
  </si>
  <si>
    <t>Total Pro Forma Interest True-up Adjustment</t>
  </si>
  <si>
    <t>Remove Deferred State Tax &amp; Expense Balance</t>
  </si>
  <si>
    <t>Remove Deferred State Tax Expense &amp; Balance</t>
  </si>
  <si>
    <t>Production Factor</t>
  </si>
  <si>
    <t>Electric Plant In Service</t>
  </si>
  <si>
    <t>Depreciation Expense</t>
  </si>
  <si>
    <t>Operating Expenses (Excluding Net Power Costs)</t>
  </si>
  <si>
    <t>Net Power Costs</t>
  </si>
  <si>
    <t>Sales for Resale</t>
  </si>
  <si>
    <t>Purchased Power</t>
  </si>
  <si>
    <t>Wheeling Expenses</t>
  </si>
  <si>
    <t>Fuel Expenses</t>
  </si>
  <si>
    <t>Uncollectible Accounts:</t>
  </si>
  <si>
    <t>Regulatory Commission Expense</t>
  </si>
  <si>
    <t>4.12</t>
  </si>
  <si>
    <t>4.13</t>
  </si>
  <si>
    <t>7.7</t>
  </si>
  <si>
    <t>9.1/9.1.1</t>
  </si>
  <si>
    <t xml:space="preserve">Production Factor </t>
  </si>
  <si>
    <t>Adjustment 4.1</t>
  </si>
  <si>
    <t>Energy Tax Credits</t>
  </si>
  <si>
    <t>Federal Income Tax Before Credits</t>
  </si>
  <si>
    <t>Check</t>
  </si>
  <si>
    <t>Check FIT</t>
  </si>
  <si>
    <t>Adjustment 4.11</t>
  </si>
  <si>
    <t>Adjustment 3.1</t>
  </si>
  <si>
    <t>Adjustment 3.2</t>
  </si>
  <si>
    <t>Adjustment 3.3</t>
  </si>
  <si>
    <t>Adjustment 3.4</t>
  </si>
  <si>
    <t>Adjustment 3.5</t>
  </si>
  <si>
    <t>Adjustment 3.6</t>
  </si>
  <si>
    <t>Adjustment 3.7</t>
  </si>
  <si>
    <t>Adjustment 4.2</t>
  </si>
  <si>
    <t>Adjustment 4.3</t>
  </si>
  <si>
    <t>Adjustment 4.5</t>
  </si>
  <si>
    <t>Adjustment 4.6</t>
  </si>
  <si>
    <t>Adjustment 4.7</t>
  </si>
  <si>
    <t>Adjustment 4.9</t>
  </si>
  <si>
    <t>Adjustment 4.10</t>
  </si>
  <si>
    <t>Adjustment 4.12</t>
  </si>
  <si>
    <t>Adjustment 5.1</t>
  </si>
  <si>
    <t>Adjustment 5.1.1</t>
  </si>
  <si>
    <t>Adjustment 5.2</t>
  </si>
  <si>
    <t>Adjustment 5.3</t>
  </si>
  <si>
    <t>Adjustment 5.4</t>
  </si>
  <si>
    <t>Adjustment 6.1</t>
  </si>
  <si>
    <t>Adjustment 7.1</t>
  </si>
  <si>
    <t>Adjustment 7.3</t>
  </si>
  <si>
    <t>Adjustment 7.4</t>
  </si>
  <si>
    <t>Adjustment 7.6</t>
  </si>
  <si>
    <t>Adjustment 7.7</t>
  </si>
  <si>
    <t>Adjustment 7.8</t>
  </si>
  <si>
    <t>Adjustment 8.1</t>
  </si>
  <si>
    <t>Adjustment 8.3</t>
  </si>
  <si>
    <t>Adjustment 8.6</t>
  </si>
  <si>
    <t>Adjustment 8.7</t>
  </si>
  <si>
    <t>Adjustment 8.8</t>
  </si>
  <si>
    <t>Adjustment 8.10</t>
  </si>
  <si>
    <t>Adjustment 9.1</t>
  </si>
  <si>
    <t>MT</t>
  </si>
  <si>
    <t>WY</t>
  </si>
  <si>
    <t>Acct.</t>
  </si>
  <si>
    <t>10.10</t>
  </si>
  <si>
    <t>Industrial</t>
  </si>
  <si>
    <t>Results of Operations - June 2012</t>
  </si>
  <si>
    <t>Schedule M - Deferred Excess NPC - WA Hydro</t>
  </si>
  <si>
    <t>WA General Rate Case - June 2012</t>
  </si>
  <si>
    <t>Remove 12 ME Dec 2012 Allowance sales</t>
  </si>
  <si>
    <t>Add 12 ME Dec 2013 Amortization</t>
  </si>
  <si>
    <t>Washington General Rate Case June 2012</t>
  </si>
  <si>
    <t>Remove June 2012 Booked Rev (including accruals)</t>
  </si>
  <si>
    <t>Remove June 2012 Deferrals</t>
  </si>
  <si>
    <t>Washington General Rate CaseJune 2012</t>
  </si>
  <si>
    <t>Actual Wheeling Revenues 12 ME June 2012</t>
  </si>
  <si>
    <t>Washington General Rate Case -  June 2012</t>
  </si>
  <si>
    <t>Washington GRC - June 2012</t>
  </si>
  <si>
    <t>Schedule 300 Fee Change</t>
  </si>
  <si>
    <t>WCA</t>
  </si>
  <si>
    <t>Gains on Property Sales</t>
  </si>
  <si>
    <t>Loss on Property Sales</t>
  </si>
  <si>
    <t>Non-utility Flights</t>
  </si>
  <si>
    <t>Office Supplies &amp; Expenses</t>
  </si>
  <si>
    <t>Outside Services</t>
  </si>
  <si>
    <t>Duplicate Charges</t>
  </si>
  <si>
    <t>Memberships</t>
  </si>
  <si>
    <t>Total Miscellaneous General Expense Removal</t>
  </si>
  <si>
    <t>General Wage Increase  - Restating</t>
  </si>
  <si>
    <t>Washington's Situs share of A/C 580</t>
  </si>
  <si>
    <t>Washington's Situs share of A/C 903</t>
  </si>
  <si>
    <t>Washington's Situs share of A/C 593</t>
  </si>
  <si>
    <t>Washington's Situs share of A/C 908</t>
  </si>
  <si>
    <t>Washington's Situs share of A/C 920</t>
  </si>
  <si>
    <t>Washington's Situs share of A/C 935</t>
  </si>
  <si>
    <t>Washington General Rate Case - June 2012</t>
  </si>
  <si>
    <t>Irrigation Load Control Program</t>
  </si>
  <si>
    <t>Other Purchased Power</t>
  </si>
  <si>
    <t>Advertising</t>
  </si>
  <si>
    <t>1) EPA and DOJ Accrual</t>
  </si>
  <si>
    <t>2)  EEOC Settlement Reversal</t>
  </si>
  <si>
    <t>3)  Correction of DSM Charges</t>
  </si>
  <si>
    <t>4)  Jim Bridger Turbine Upgrade</t>
  </si>
  <si>
    <t>5)  Non-Residential Curtailment Program Write-off</t>
  </si>
  <si>
    <t xml:space="preserve">6)  Boilermaker Reserve </t>
  </si>
  <si>
    <t xml:space="preserve">Pension Curtailment </t>
  </si>
  <si>
    <t>Remove amortization from base period</t>
  </si>
  <si>
    <t>Remove Base Period Accrl for OR Liab Res</t>
  </si>
  <si>
    <t>Adjust Accrl for Liab Reserve to 6-year Avg</t>
  </si>
  <si>
    <t xml:space="preserve">Remove California CEMA Regulatory Asset </t>
  </si>
  <si>
    <t>Correct allocation of accrual of damages</t>
  </si>
  <si>
    <t>System allocation</t>
  </si>
  <si>
    <t>California allocation</t>
  </si>
  <si>
    <t>Oregon allocation</t>
  </si>
  <si>
    <t>Adjust Property Damage expense to six year average:</t>
  </si>
  <si>
    <t>Property Insurance - Transmission</t>
  </si>
  <si>
    <t>Property Insurance - Washington Distribution</t>
  </si>
  <si>
    <t>Property Insurance - Non-T&amp;D</t>
  </si>
  <si>
    <t>Advertising Expense - Removal</t>
  </si>
  <si>
    <t>Advertising Expense - Reallocation</t>
  </si>
  <si>
    <t>Washington Advertising Expense</t>
  </si>
  <si>
    <t>Oregon Advertising Expense</t>
  </si>
  <si>
    <t>California Advertising Expense</t>
  </si>
  <si>
    <t>Idaho Advertising Expense</t>
  </si>
  <si>
    <t>Wyoming Advertising Expense</t>
  </si>
  <si>
    <t>Utah Advertising Expense</t>
  </si>
  <si>
    <t>Uncollectible Expense</t>
  </si>
  <si>
    <t>Adjustment 4.13  Legal Expense</t>
  </si>
  <si>
    <t>Reallocate Per Books Legal Expenses</t>
  </si>
  <si>
    <t>501</t>
  </si>
  <si>
    <t>512</t>
  </si>
  <si>
    <t>535</t>
  </si>
  <si>
    <t>539</t>
  </si>
  <si>
    <t>545</t>
  </si>
  <si>
    <t>549</t>
  </si>
  <si>
    <t>552</t>
  </si>
  <si>
    <t>557</t>
  </si>
  <si>
    <t>560</t>
  </si>
  <si>
    <t>561</t>
  </si>
  <si>
    <t>566</t>
  </si>
  <si>
    <t>571</t>
  </si>
  <si>
    <t>580</t>
  </si>
  <si>
    <t>581</t>
  </si>
  <si>
    <t>588</t>
  </si>
  <si>
    <t>593</t>
  </si>
  <si>
    <t>903</t>
  </si>
  <si>
    <t>905</t>
  </si>
  <si>
    <t>923</t>
  </si>
  <si>
    <t>928</t>
  </si>
  <si>
    <t>Factor %</t>
  </si>
  <si>
    <t>WA Allocated</t>
  </si>
  <si>
    <t>Naughton Unit 3 Write-Off</t>
  </si>
  <si>
    <t>Adjustment 4.14</t>
  </si>
  <si>
    <t>Remove Naughton U3 Write Off</t>
  </si>
  <si>
    <t>500</t>
  </si>
  <si>
    <t>548</t>
  </si>
  <si>
    <t>553</t>
  </si>
  <si>
    <t>908</t>
  </si>
  <si>
    <t>920</t>
  </si>
  <si>
    <t>935</t>
  </si>
  <si>
    <t>Existing Firm Sales - Pacific</t>
  </si>
  <si>
    <t>Post-merger Firm Sales</t>
  </si>
  <si>
    <t>Existing Firm Demand - Pacific</t>
  </si>
  <si>
    <t>Existing Firm Energy</t>
  </si>
  <si>
    <t>WCA Qualifying Facilities</t>
  </si>
  <si>
    <t>Post-merger Firm Energy</t>
  </si>
  <si>
    <t>Existing Firm - Pacific</t>
  </si>
  <si>
    <t>Post-merger Firm</t>
  </si>
  <si>
    <t>Post Merger Firm</t>
  </si>
  <si>
    <t>ADIT June 2013 AMA Balance</t>
  </si>
  <si>
    <t>Adjustment to June 2013 AMA Balance for Projected Spend / Accrual Detail:</t>
  </si>
  <si>
    <t>June 2012 Reserve Balance</t>
  </si>
  <si>
    <t>June 2013 AMA Reserve Balance</t>
  </si>
  <si>
    <t>Depreciation and Amortization Reserve to June 2012 Balance</t>
  </si>
  <si>
    <t>108360</t>
  </si>
  <si>
    <t>WYU</t>
  </si>
  <si>
    <t>108361</t>
  </si>
  <si>
    <t>108362</t>
  </si>
  <si>
    <t>108364</t>
  </si>
  <si>
    <t>108365</t>
  </si>
  <si>
    <t>108366</t>
  </si>
  <si>
    <t>108367</t>
  </si>
  <si>
    <t>108368</t>
  </si>
  <si>
    <t>108369</t>
  </si>
  <si>
    <t>108370</t>
  </si>
  <si>
    <t>108371</t>
  </si>
  <si>
    <t>108373</t>
  </si>
  <si>
    <t>108DP</t>
  </si>
  <si>
    <t>111GP</t>
  </si>
  <si>
    <t>111HP</t>
  </si>
  <si>
    <t>Total Adjustment</t>
  </si>
  <si>
    <t>Proposed Depreciation Rates - Expense</t>
  </si>
  <si>
    <t>Allocated</t>
  </si>
  <si>
    <t>Proposed Depreciation Rates - Reserve</t>
  </si>
  <si>
    <t>Adjustment to Reserve:</t>
  </si>
  <si>
    <t>Property Tax Expense</t>
  </si>
  <si>
    <t>ALL STATES</t>
  </si>
  <si>
    <t>Taxes Other Than Income</t>
  </si>
  <si>
    <t>WA Low Income Tax Credit</t>
  </si>
  <si>
    <t>Taxes - Other</t>
  </si>
  <si>
    <t>Flow-Through Deferred Taxes - WCA Allocation</t>
  </si>
  <si>
    <t>Adjustment 7.9</t>
  </si>
  <si>
    <t>Income Tax Interest</t>
  </si>
  <si>
    <t xml:space="preserve">Washington General Rate Case - June 2012 </t>
  </si>
  <si>
    <t>Adjustment to June 2012 YE Rate Base:</t>
  </si>
  <si>
    <t>Mining Plant Accumulated Depr.</t>
  </si>
  <si>
    <t>June 2012 YE Balance</t>
  </si>
  <si>
    <t>AMA ADIT Bal adj to YE June 2012</t>
  </si>
  <si>
    <t>Commission Basis ReportJune 2012</t>
  </si>
  <si>
    <t>Environmental Settlement (PERCO)</t>
  </si>
  <si>
    <t>Total Rate Base</t>
  </si>
  <si>
    <t>Accumulated Reserve</t>
  </si>
  <si>
    <t>Total Accumulated Reserve</t>
  </si>
  <si>
    <t>Total Depreciation Expense</t>
  </si>
  <si>
    <t>Adjustment to O&amp;M:</t>
  </si>
  <si>
    <t>Steam Production - Schedule M Adjust</t>
  </si>
  <si>
    <t>Steam Production - Def Inc Tax Expense</t>
  </si>
  <si>
    <t>Steam Production - AMA ADIT</t>
  </si>
  <si>
    <t>Hydro Production - Schedule M Adjust</t>
  </si>
  <si>
    <t>Hydro Production - Def Inc Tax Expense</t>
  </si>
  <si>
    <t>Hydro Production - AMA ADIT</t>
  </si>
  <si>
    <t>OWC2533</t>
  </si>
  <si>
    <t>Fuel Stock and Materials &amp; Supplies</t>
  </si>
  <si>
    <t>SNPPS</t>
  </si>
  <si>
    <t>Prepayments - Coal</t>
  </si>
  <si>
    <t>Miscellaneous Deferred Debits:</t>
  </si>
  <si>
    <t>Miscellaneous Rate Base:</t>
  </si>
  <si>
    <t>Schedule M Deduction - WA RTO Grid West N/R</t>
  </si>
  <si>
    <t>Deferred Tax Expense- WA RTO Grid West N/R</t>
  </si>
  <si>
    <t>Accumulated Deferred Tax Balance- WA RTO Grid West N/R</t>
  </si>
  <si>
    <t>Washington General Rate Case -June 2012</t>
  </si>
  <si>
    <t>Misc. Asset Sales and Removals</t>
  </si>
  <si>
    <t>Adjustment 8.11</t>
  </si>
  <si>
    <t>Remove Condit EPIS - Hydro</t>
  </si>
  <si>
    <t>Adjustment to Depreciation Reserve:</t>
  </si>
  <si>
    <t>Adjustment to Depreciation Expense:</t>
  </si>
  <si>
    <t>Remove Condit EPIS - Trans</t>
  </si>
  <si>
    <t>Remove Condit O&amp;M Expense</t>
  </si>
  <si>
    <t>Adjust June 2012 AMA Plant Balances to June 2012 Balance</t>
  </si>
  <si>
    <t>302</t>
  </si>
  <si>
    <t>303</t>
  </si>
  <si>
    <t>310</t>
  </si>
  <si>
    <t>311</t>
  </si>
  <si>
    <t>312</t>
  </si>
  <si>
    <t>314</t>
  </si>
  <si>
    <t>315</t>
  </si>
  <si>
    <t>316</t>
  </si>
  <si>
    <t>330</t>
  </si>
  <si>
    <t>331</t>
  </si>
  <si>
    <t>332</t>
  </si>
  <si>
    <t>333</t>
  </si>
  <si>
    <t>334</t>
  </si>
  <si>
    <t>335</t>
  </si>
  <si>
    <t>336</t>
  </si>
  <si>
    <t>340</t>
  </si>
  <si>
    <t>341</t>
  </si>
  <si>
    <t>342</t>
  </si>
  <si>
    <t>343</t>
  </si>
  <si>
    <t>344</t>
  </si>
  <si>
    <t>345</t>
  </si>
  <si>
    <t>346</t>
  </si>
  <si>
    <t>350</t>
  </si>
  <si>
    <t>352</t>
  </si>
  <si>
    <t>353</t>
  </si>
  <si>
    <t>354</t>
  </si>
  <si>
    <t>355</t>
  </si>
  <si>
    <t>356</t>
  </si>
  <si>
    <t>357</t>
  </si>
  <si>
    <t>358</t>
  </si>
  <si>
    <t>359</t>
  </si>
  <si>
    <t>360</t>
  </si>
  <si>
    <t>361</t>
  </si>
  <si>
    <t>362</t>
  </si>
  <si>
    <t>364</t>
  </si>
  <si>
    <t>365</t>
  </si>
  <si>
    <t>366</t>
  </si>
  <si>
    <t>367</t>
  </si>
  <si>
    <t>368</t>
  </si>
  <si>
    <t>369</t>
  </si>
  <si>
    <t>370</t>
  </si>
  <si>
    <t>371</t>
  </si>
  <si>
    <t>373</t>
  </si>
  <si>
    <t>389</t>
  </si>
  <si>
    <t>398</t>
  </si>
  <si>
    <t>399</t>
  </si>
  <si>
    <t>DP</t>
  </si>
  <si>
    <t>GP</t>
  </si>
  <si>
    <t>IP</t>
  </si>
  <si>
    <t>OP</t>
  </si>
  <si>
    <t>SP</t>
  </si>
  <si>
    <t>TP</t>
  </si>
  <si>
    <t>390</t>
  </si>
  <si>
    <t>391</t>
  </si>
  <si>
    <t>392</t>
  </si>
  <si>
    <t>393</t>
  </si>
  <si>
    <t>394</t>
  </si>
  <si>
    <t>395</t>
  </si>
  <si>
    <t>396</t>
  </si>
  <si>
    <t>397</t>
  </si>
  <si>
    <t>Investor Supplied Working Capital</t>
  </si>
  <si>
    <t>Adjutment 8.13</t>
  </si>
  <si>
    <t>Plant Additions - Tax Impacts</t>
  </si>
  <si>
    <t>Gen Wage Increase Restating.</t>
  </si>
  <si>
    <t>Gen Wage Increase - Pro Forma</t>
  </si>
  <si>
    <t>Pension  Curtailment</t>
  </si>
  <si>
    <t>Legal Expense</t>
  </si>
  <si>
    <t>Naughton Write-off</t>
  </si>
  <si>
    <t>O&amp;M Efficiency</t>
  </si>
  <si>
    <t>Deprec. &amp; Amort. Reserve to June 2012 Balance</t>
  </si>
  <si>
    <t>6.2.1</t>
  </si>
  <si>
    <t>6.3.1</t>
  </si>
  <si>
    <t>Environmental Settlement</t>
  </si>
  <si>
    <t>8.5.1</t>
  </si>
  <si>
    <t>Trojan Unrecovered Plant</t>
  </si>
  <si>
    <t>Miscellaneous Asset Sales and Removals</t>
  </si>
  <si>
    <t>8.12.1</t>
  </si>
  <si>
    <t>8.12.2</t>
  </si>
  <si>
    <t>8.12.3</t>
  </si>
  <si>
    <t>Pension Curtailment</t>
  </si>
  <si>
    <t>Power Tax ADIT Balance</t>
  </si>
  <si>
    <t>Reg Asset Amortization</t>
  </si>
  <si>
    <t>Adjust June 2012 AMA Plant Balances to June 2012 Balance (cont. 1)</t>
  </si>
  <si>
    <t>Adjust June 2012 AMA Plant Balances to June 2012 Balance (cont. 2)</t>
  </si>
  <si>
    <t>Adjust June 2012 AMA Plant Balances to June 2012 Balance (cont. 3)</t>
  </si>
  <si>
    <t>REC and REA Revenue</t>
  </si>
  <si>
    <t>Miscellaneous Expense &amp; Revenue</t>
  </si>
  <si>
    <t>Gen Wage Increase Restating</t>
  </si>
  <si>
    <t>General Wage Increase - Pro Forma</t>
  </si>
  <si>
    <t>O &amp; M Efficiency</t>
  </si>
  <si>
    <t>6.2</t>
  </si>
  <si>
    <t>6.3</t>
  </si>
  <si>
    <t>REC &amp; REA Revenue</t>
  </si>
  <si>
    <t>Interest True-up</t>
  </si>
  <si>
    <t>Staff Check</t>
  </si>
  <si>
    <t>Appendix</t>
  </si>
  <si>
    <t>3.8</t>
  </si>
  <si>
    <t>Investor Supplies working Capital</t>
  </si>
  <si>
    <t>8.6</t>
  </si>
  <si>
    <t>8.8</t>
  </si>
  <si>
    <t>8.9</t>
  </si>
  <si>
    <t>8.11</t>
  </si>
  <si>
    <t>8.12</t>
  </si>
  <si>
    <t>8.13</t>
  </si>
  <si>
    <t>4.14</t>
  </si>
  <si>
    <t>4.15</t>
  </si>
  <si>
    <t xml:space="preserve"> Impact of Δ in Weighted COC</t>
  </si>
  <si>
    <t>Staff Weighted Cost of Capital</t>
  </si>
  <si>
    <t>Avista Filed Weighted Cost of Capital</t>
  </si>
  <si>
    <t>Reduction in Weighted Cost of Capital</t>
  </si>
  <si>
    <t>Staff Adjusted Rate Base</t>
  </si>
  <si>
    <t xml:space="preserve"> Impact of Change in Weighted Cost of Capital</t>
  </si>
  <si>
    <t>Revenue Requirement Impact</t>
  </si>
  <si>
    <t>H</t>
  </si>
  <si>
    <t>I</t>
  </si>
  <si>
    <t>J</t>
  </si>
  <si>
    <t>Staff:</t>
  </si>
  <si>
    <t>Company</t>
  </si>
  <si>
    <t>OK</t>
  </si>
  <si>
    <t>ok</t>
  </si>
  <si>
    <t>Adjustment to FIT:</t>
  </si>
  <si>
    <t>Federal Income Taxes</t>
  </si>
  <si>
    <t>Adjustment to NOI:</t>
  </si>
  <si>
    <t>Net Operating Income</t>
  </si>
  <si>
    <t>4.12 (A)</t>
  </si>
  <si>
    <t>4.12 (B)</t>
  </si>
  <si>
    <t>PacifiCorp:</t>
  </si>
  <si>
    <t xml:space="preserve">This restating adjustment annualizes the wage increases that occurred during the 12-months ended June 2012 for labor charged to operations and maintenance accounts. See page 4.3.1 for more information on how this adjustment was calculated.   </t>
  </si>
  <si>
    <t>Staff removes the incentives for the amount of $539,129 for Pro Form 12 months ended June 2013.</t>
  </si>
  <si>
    <t>Actual Results</t>
  </si>
  <si>
    <t>For The Twelve Months Ended June 2012 - Washington</t>
  </si>
  <si>
    <t>Net Operating Revenue :</t>
  </si>
  <si>
    <t>Twelve Months Ended June 2012 - Washington</t>
  </si>
  <si>
    <t>Pacificorp</t>
  </si>
  <si>
    <t>Results-Per book</t>
  </si>
  <si>
    <t xml:space="preserve">PacifiCorp Results of Operations </t>
  </si>
  <si>
    <t>(a)</t>
  </si>
  <si>
    <t>(b)</t>
  </si>
  <si>
    <t>(c)</t>
  </si>
  <si>
    <t>(d)</t>
  </si>
  <si>
    <t>(e)</t>
  </si>
  <si>
    <t>(f)</t>
  </si>
  <si>
    <t>(g)</t>
  </si>
  <si>
    <t>WA (Situs)</t>
  </si>
  <si>
    <t>Cost</t>
  </si>
  <si>
    <t>Per Staff</t>
  </si>
  <si>
    <t>SO2 Emission Allowances Sales</t>
  </si>
  <si>
    <t>Legal Expenses</t>
  </si>
  <si>
    <t>Adjust AMA Plant Balance to EOP</t>
  </si>
  <si>
    <t>Depreciation/Amortization Reserve to EOP</t>
  </si>
  <si>
    <t>Wage &amp; Employee Benefits - Restating</t>
  </si>
  <si>
    <t>Adjustment 4.8</t>
  </si>
  <si>
    <t>Adjustment 8.2</t>
  </si>
  <si>
    <t>Adjustment 8.5</t>
  </si>
  <si>
    <t>Adjustment 8.9</t>
  </si>
  <si>
    <t>Adjustment 8.12</t>
  </si>
  <si>
    <t>Adjustment 4.4</t>
  </si>
  <si>
    <t xml:space="preserve">Irrigation Load Control Program </t>
  </si>
  <si>
    <t>Data Source: Padificorp to UTC Staff Data Request #233 - 1st Supplement</t>
  </si>
  <si>
    <t>Adjustment 7.5</t>
  </si>
  <si>
    <t>State Utility Tax ((3.8734%- (Line 3 * 3.8734%))</t>
  </si>
  <si>
    <t>Description of  Adjustment:</t>
  </si>
  <si>
    <r>
      <t>Industrial</t>
    </r>
    <r>
      <rPr>
        <vertAlign val="superscript"/>
        <sz val="10"/>
        <rFont val="Calibri"/>
        <family val="2"/>
        <scheme val="minor"/>
      </rPr>
      <t>1</t>
    </r>
  </si>
  <si>
    <r>
      <t>1</t>
    </r>
    <r>
      <rPr>
        <sz val="10"/>
        <rFont val="Calibri"/>
        <family val="2"/>
        <scheme val="minor"/>
      </rPr>
      <t>Includes Irrigation</t>
    </r>
  </si>
  <si>
    <t>Adjustment 3.8</t>
  </si>
  <si>
    <t>Adjustment 4.15</t>
  </si>
  <si>
    <t>O&amp;M Efficiency Adjustment</t>
  </si>
  <si>
    <t>Description of  Adjustment</t>
  </si>
  <si>
    <t>Adjustment 6.3.1</t>
  </si>
  <si>
    <t xml:space="preserve">Proposed Depreciation Rates - Reserve </t>
  </si>
  <si>
    <t>Adjustment 6.3</t>
  </si>
  <si>
    <t xml:space="preserve">Proposed Depreciation Rates - Expense </t>
  </si>
  <si>
    <t>Adjustment 6.2.1</t>
  </si>
  <si>
    <t>Adjustment 6.2</t>
  </si>
  <si>
    <t xml:space="preserve">Depreciation and Amortization Reserve to June 2012 Balance </t>
  </si>
  <si>
    <t xml:space="preserve">Property Tax Expense </t>
  </si>
  <si>
    <t>Adjustment 7.2</t>
  </si>
  <si>
    <t>Adjustment 8.4</t>
  </si>
  <si>
    <t>Adjustment 8.12.1</t>
  </si>
  <si>
    <t>Adjustment 8.12.2</t>
  </si>
  <si>
    <t xml:space="preserve">Adjust June 2012 AMA Plant Balances to June 2012 Balance </t>
  </si>
  <si>
    <t>Adjustment 8.12.3</t>
  </si>
  <si>
    <t xml:space="preserve">The production factor is a means of adjusting the production component of the revenue requirement to test year expense and balance levels.  The production factor has been calculated by dividing Washington’s normalized historical retail load by the Washington pro forma load for the rate effective period.  This calculation is detailed on page 9.1.4.  This factor is then applied to the generation related components of the revenue requirement. </t>
  </si>
  <si>
    <t>TYPE</t>
  </si>
  <si>
    <t>Staff proposed</t>
  </si>
  <si>
    <t>conversion impact</t>
  </si>
  <si>
    <t>At Staff's ROR and Conversion</t>
  </si>
  <si>
    <t>ROR impact</t>
  </si>
  <si>
    <t>At Staff's ROR</t>
  </si>
  <si>
    <t>Total Adjusted at company's ROR and Conversion</t>
  </si>
  <si>
    <t>Company proposed</t>
  </si>
  <si>
    <t>Staff's conversion</t>
  </si>
  <si>
    <t>Summary of Adjustment- Staff vs. pacificorp</t>
  </si>
  <si>
    <t>This restating adjustment adds cash working capital to the rate base using the Investor Supplied Working Capital (ISWC) calculation developed by Staff and approved by the Commission in Docket UE-100749, as updated and refined for use in this case. The refinements include the company’s proposed modifications to the classification of post-retirement benefits and derivatives.</t>
  </si>
  <si>
    <t>Staff revised the Company’s adjustment in two ways:  (1) we restated to a 5-year period to normalize the uncollectible expense; and (2) we proform the uncollectible expense to reflect normalized revenues.  This assures that the results of operations reflect the normal uncollectible expense associated with bad debts over time.</t>
  </si>
  <si>
    <t xml:space="preserve"> Staff rejects the Company proposed restating adjustment and recommends the depreciation and amortization reserve accounts remain at the June 2012 AMA  balance.</t>
  </si>
  <si>
    <t xml:space="preserve"> Staff rejects the Company's restating adjustment and recommends the plant balances remain at the June 2012 AMA balance. The associated accumulated reserve impacts are accounted for in adjustment 6.2.</t>
  </si>
  <si>
    <t>Staff's restating adjustment is necessary to properly reflect the AMA balances of BCC plant investment for the 12-month period ended June 2012. The Bridger Mine adjustment was stipulated to and approved in Washington UE-032065, and has been included in all GRC filings since.</t>
  </si>
  <si>
    <t>This pro forma adjustment places into rate base west side plant additions greater than $10 million from July 2012 to December 2012. This adjustment also incorporates the associated depreciation expense and accumulated depreciation reserve impacts. For the purpose of arriving at a dollar value for said adjustments, Staff accepts the Company's portrayal in its attachment to the response to WUTC Staff Data Request 262, with the following exceptions: Hydro O&amp;M adjustments are removed and the WCA allocation factor is corrected to 22.6055% per testimony of Staff Witness White.</t>
  </si>
  <si>
    <t>Repair Deduction Year-End Balance</t>
  </si>
  <si>
    <r>
      <t>Impact per Filing</t>
    </r>
    <r>
      <rPr>
        <vertAlign val="superscript"/>
        <sz val="12"/>
        <rFont val="Calibri"/>
        <family val="2"/>
        <scheme val="minor"/>
      </rPr>
      <t>1</t>
    </r>
  </si>
  <si>
    <t>&amp; Expense Removal</t>
  </si>
  <si>
    <t xml:space="preserve">    Fuel Stock</t>
  </si>
  <si>
    <t xml:space="preserve">Total </t>
  </si>
</sst>
</file>

<file path=xl/styles.xml><?xml version="1.0" encoding="utf-8"?>
<styleSheet xmlns="http://schemas.openxmlformats.org/spreadsheetml/2006/main" xmlns:mc="http://schemas.openxmlformats.org/markup-compatibility/2006" xmlns:x14ac="http://schemas.microsoft.com/office/spreadsheetml/2009/9/ac" mc:Ignorable="x14ac">
  <numFmts count="61">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_(&quot;$&quot;* #,##0_);_(&quot;$&quot;* \(#,##0\);_(&quot;$&quot;* &quot;-&quot;??_);_(@_)"/>
    <numFmt numFmtId="168" formatCode="0.0000%"/>
    <numFmt numFmtId="169" formatCode="0.00000%"/>
    <numFmt numFmtId="170" formatCode="dd\-mmm\-yy_)"/>
    <numFmt numFmtId="171" formatCode="0.0"/>
    <numFmt numFmtId="172" formatCode="0.000000"/>
    <numFmt numFmtId="173" formatCode="_*\ 0;_*\ 0;_(* &quot;-&quot;??_);_(@_)"/>
    <numFmt numFmtId="174" formatCode=";;;"/>
    <numFmt numFmtId="175" formatCode="_(* #,##0.0_);_(* \(#,##0.0\);_(* &quot;-&quot;??_);_(@_)"/>
    <numFmt numFmtId="176" formatCode="mm/dd/yy"/>
    <numFmt numFmtId="177" formatCode="_(* #,##0.0000_);_(* \(#,##0.0000\);_(* &quot;-&quot;????_);_(@_)"/>
    <numFmt numFmtId="178" formatCode="_(* #,##0.0000_);_(* \(#,##0.0000\);_(* &quot;-&quot;??_);_(@_)"/>
    <numFmt numFmtId="179" formatCode="_-* #,##0\ &quot;F&quot;_-;\-* #,##0\ &quot;F&quot;_-;_-* &quot;-&quot;\ &quot;F&quot;_-;_-@_-"/>
    <numFmt numFmtId="180" formatCode="mmmm\ d\,\ yyyy"/>
    <numFmt numFmtId="181" formatCode="#,##0.000;[Red]\-#,##0.000"/>
    <numFmt numFmtId="182" formatCode="#,##0.0000"/>
    <numFmt numFmtId="183" formatCode="General_)"/>
    <numFmt numFmtId="184" formatCode="&quot;$&quot;###0;[Red]\(&quot;$&quot;###0\)"/>
    <numFmt numFmtId="185" formatCode="########\-###\-###"/>
    <numFmt numFmtId="186" formatCode="#,##0.0_);\(#,##0.0\);\-\ ;"/>
    <numFmt numFmtId="187" formatCode="mmm\ dd\,\ yyyy"/>
    <numFmt numFmtId="188" formatCode="&quot;$&quot;#,##0\ ;\(&quot;$&quot;#,##0\)"/>
    <numFmt numFmtId="189" formatCode="_(* #,##0.00_);[Red]_(* \(#,##0.00\);_(* &quot;-&quot;??_);_(@_)"/>
    <numFmt numFmtId="190" formatCode="_(* #,##0_);[Red]_(* \(#,##0\);_(* &quot;-&quot;_);_(@_)"/>
    <numFmt numFmtId="191" formatCode="[$-409]mmmm\-yy;@"/>
    <numFmt numFmtId="192" formatCode="0.00_)"/>
    <numFmt numFmtId="193" formatCode="#,##0.0_);\(#,##0.0\)"/>
    <numFmt numFmtId="194" formatCode="_(* #,##0.00000_);_(* \(#,##0.00000\);_(* &quot;-&quot;??_);_(@_)"/>
    <numFmt numFmtId="195" formatCode="0.0000000"/>
    <numFmt numFmtId="196" formatCode="d\.mmm\.yy"/>
    <numFmt numFmtId="197" formatCode="#."/>
    <numFmt numFmtId="198" formatCode="_(* ###0_);_(* \(###0\);_(* &quot;-&quot;_);_(@_)"/>
    <numFmt numFmtId="199" formatCode="_([$€-2]* #,##0.00_);_([$€-2]* \(#,##0.00\);_([$€-2]* &quot;-&quot;??_)"/>
    <numFmt numFmtId="200" formatCode="0000000"/>
    <numFmt numFmtId="201" formatCode="_(&quot;$&quot;* #,##0.0000_);_(&quot;$&quot;* \(#,##0.0000\);_(&quot;$&quot;* &quot;-&quot;????_);_(@_)"/>
    <numFmt numFmtId="202" formatCode="_(* #,##0.0_);_(* \(#,##0.0\);_(* &quot;-&quot;_);_(@_)"/>
    <numFmt numFmtId="203" formatCode="&quot;$&quot;#,##0.00"/>
    <numFmt numFmtId="204" formatCode="#,##0.00000_);\(#,##0.00000\)"/>
    <numFmt numFmtId="205" formatCode="[$-409]mmm\-yy;@"/>
    <numFmt numFmtId="206" formatCode="#,##0;\-#,##0;&quot;-&quot;"/>
    <numFmt numFmtId="207" formatCode="_-* #,##0.000000_-;\-* #,##0.000000_-;_-* &quot;-&quot;??????_-;_-@_-"/>
    <numFmt numFmtId="208" formatCode="_(* #,##0.000000_);_(* \(#,##0.000000\);_(* &quot;-&quot;??_);_(@_)"/>
    <numFmt numFmtId="209" formatCode="_-* #,##0.00_-;\-* #,##0.00_-;_-* &quot;-&quot;??_-;_-@_-"/>
    <numFmt numFmtId="210" formatCode="&quot;$&quot;#,##0.0&quot;b&quot;_);&quot;$&quot;\(#,##0.0\)&quot;b&quot;"/>
    <numFmt numFmtId="211" formatCode="&quot;$&quot;#,##0.0&quot;m&quot;_);&quot;$&quot;\(#,##0.0\)&quot;m&quot;"/>
    <numFmt numFmtId="212" formatCode="###0.0_);[Red]\(###0.0\)"/>
    <numFmt numFmtId="213" formatCode="_-* #,##0_-;\-* #,##0_-;_-* &quot;-&quot;_-;_-@_-"/>
    <numFmt numFmtId="214" formatCode="_-&quot;$&quot;* #,##0_-;\-&quot;$&quot;* #,##0_-;_-&quot;$&quot;* &quot;-&quot;_-;_-@_-"/>
    <numFmt numFmtId="215" formatCode="_-&quot;$&quot;* #,##0.00_-;\-&quot;$&quot;* #,##0.00_-;_-&quot;$&quot;* &quot;-&quot;??_-;_-@_-"/>
    <numFmt numFmtId="216" formatCode="_(* #,##0.00_);_(* \(#,##0.00\);_(* &quot;-&quot;_);_(@_)"/>
    <numFmt numFmtId="217" formatCode="0.00%;\(0.00%\)"/>
  </numFmts>
  <fonts count="298">
    <font>
      <sz val="10"/>
      <name val="Arial"/>
    </font>
    <font>
      <sz val="11"/>
      <color theme="1"/>
      <name val="Calibri"/>
      <family val="2"/>
      <scheme val="minor"/>
    </font>
    <font>
      <sz val="12"/>
      <color theme="1"/>
      <name val="Calibri"/>
      <family val="2"/>
    </font>
    <font>
      <sz val="12"/>
      <color theme="1"/>
      <name val="Calibri"/>
      <family val="2"/>
    </font>
    <font>
      <sz val="12"/>
      <color theme="1"/>
      <name val="Calibri"/>
      <family val="2"/>
    </font>
    <font>
      <sz val="11"/>
      <color theme="1"/>
      <name val="Calibri"/>
      <family val="2"/>
      <scheme val="minor"/>
    </font>
    <font>
      <sz val="10"/>
      <name val="Arial"/>
      <family val="2"/>
    </font>
    <font>
      <sz val="8"/>
      <name val="Arial"/>
      <family val="2"/>
    </font>
    <font>
      <sz val="12"/>
      <name val="Times New Roman"/>
      <family val="1"/>
    </font>
    <font>
      <b/>
      <sz val="12"/>
      <name val="Times New Roman"/>
      <family val="1"/>
    </font>
    <font>
      <sz val="10"/>
      <name val="Times New Roman"/>
      <family val="1"/>
    </font>
    <font>
      <sz val="12"/>
      <color indexed="8"/>
      <name val="Times New Roman"/>
      <family val="1"/>
    </font>
    <font>
      <b/>
      <sz val="12"/>
      <color indexed="8"/>
      <name val="Times New Roman"/>
      <family val="1"/>
    </font>
    <font>
      <u val="singleAccounting"/>
      <sz val="12"/>
      <name val="Times New Roman"/>
      <family val="1"/>
    </font>
    <font>
      <b/>
      <sz val="14"/>
      <name val="Times New Roman"/>
      <family val="1"/>
    </font>
    <font>
      <sz val="10"/>
      <name val="Arial"/>
      <family val="2"/>
    </font>
    <font>
      <sz val="12"/>
      <name val="Times New Roman"/>
      <family val="1"/>
    </font>
    <font>
      <sz val="10"/>
      <name val="MS Sans Serif"/>
      <family val="2"/>
    </font>
    <font>
      <sz val="10"/>
      <color indexed="8"/>
      <name val="Arial"/>
      <family val="2"/>
    </font>
    <font>
      <sz val="14"/>
      <name val="Calibri"/>
      <family val="2"/>
      <scheme val="minor"/>
    </font>
    <font>
      <b/>
      <sz val="14"/>
      <name val="Calibri"/>
      <family val="2"/>
      <scheme val="minor"/>
    </font>
    <font>
      <sz val="10"/>
      <name val="Calibri"/>
      <family val="2"/>
      <scheme val="minor"/>
    </font>
    <font>
      <sz val="14"/>
      <color indexed="8"/>
      <name val="Calibri"/>
      <family val="2"/>
      <scheme val="minor"/>
    </font>
    <font>
      <sz val="14"/>
      <color rgb="FFFF0000"/>
      <name val="Calibri"/>
      <family val="2"/>
      <scheme val="minor"/>
    </font>
    <font>
      <b/>
      <sz val="14"/>
      <color indexed="8"/>
      <name val="Calibri"/>
      <family val="2"/>
      <scheme val="minor"/>
    </font>
    <font>
      <b/>
      <i/>
      <sz val="14"/>
      <name val="Calibri"/>
      <family val="2"/>
      <scheme val="minor"/>
    </font>
    <font>
      <sz val="12"/>
      <name val="Calibri"/>
      <family val="2"/>
      <scheme val="minor"/>
    </font>
    <font>
      <b/>
      <sz val="12"/>
      <color rgb="FFC00000"/>
      <name val="Calibri"/>
      <family val="2"/>
      <scheme val="minor"/>
    </font>
    <font>
      <b/>
      <sz val="10"/>
      <name val="Calibri"/>
      <family val="2"/>
      <scheme val="minor"/>
    </font>
    <font>
      <u/>
      <sz val="10"/>
      <name val="Calibri"/>
      <family val="2"/>
      <scheme val="minor"/>
    </font>
    <font>
      <sz val="10"/>
      <color theme="1"/>
      <name val="Calibri"/>
      <family val="2"/>
      <scheme val="minor"/>
    </font>
    <font>
      <b/>
      <sz val="10"/>
      <color theme="1"/>
      <name val="Calibri"/>
      <family val="2"/>
      <scheme val="minor"/>
    </font>
    <font>
      <b/>
      <sz val="10"/>
      <color rgb="FF00B0F0"/>
      <name val="Calibri"/>
      <family val="2"/>
      <scheme val="minor"/>
    </font>
    <font>
      <sz val="10"/>
      <color rgb="FFFF0000"/>
      <name val="Calibri"/>
      <family val="2"/>
      <scheme val="minor"/>
    </font>
    <font>
      <sz val="10"/>
      <color indexed="9"/>
      <name val="Calibri"/>
      <family val="2"/>
      <scheme val="minor"/>
    </font>
    <font>
      <sz val="10"/>
      <color indexed="8"/>
      <name val="Calibri"/>
      <family val="2"/>
      <scheme val="minor"/>
    </font>
    <font>
      <sz val="10"/>
      <color indexed="12"/>
      <name val="Calibri"/>
      <family val="2"/>
      <scheme val="minor"/>
    </font>
    <font>
      <b/>
      <i/>
      <sz val="10"/>
      <name val="Calibri"/>
      <family val="2"/>
      <scheme val="minor"/>
    </font>
    <font>
      <b/>
      <sz val="12"/>
      <name val="Calibri"/>
      <family val="2"/>
      <scheme val="minor"/>
    </font>
    <font>
      <sz val="12"/>
      <color indexed="8"/>
      <name val="Calibri"/>
      <family val="2"/>
      <scheme val="minor"/>
    </font>
    <font>
      <sz val="12"/>
      <color indexed="10"/>
      <name val="Calibri"/>
      <family val="2"/>
      <scheme val="minor"/>
    </font>
    <font>
      <sz val="12"/>
      <color indexed="12"/>
      <name val="Calibri"/>
      <family val="2"/>
      <scheme val="minor"/>
    </font>
    <font>
      <u/>
      <sz val="12"/>
      <name val="Calibri"/>
      <family val="2"/>
      <scheme val="minor"/>
    </font>
    <font>
      <b/>
      <sz val="12"/>
      <color rgb="FFFF0000"/>
      <name val="Calibri"/>
      <family val="2"/>
      <scheme val="minor"/>
    </font>
    <font>
      <sz val="12"/>
      <color theme="1"/>
      <name val="Calibri"/>
      <family val="2"/>
      <scheme val="minor"/>
    </font>
    <font>
      <b/>
      <i/>
      <sz val="12"/>
      <name val="Calibri"/>
      <family val="2"/>
      <scheme val="minor"/>
    </font>
    <font>
      <i/>
      <sz val="12"/>
      <name val="Calibri"/>
      <family val="2"/>
      <scheme val="minor"/>
    </font>
    <font>
      <vertAlign val="superscript"/>
      <sz val="10"/>
      <color indexed="8"/>
      <name val="Calibri"/>
      <family val="2"/>
      <scheme val="minor"/>
    </font>
    <font>
      <vertAlign val="superscript"/>
      <sz val="10"/>
      <name val="Calibri"/>
      <family val="2"/>
      <scheme val="minor"/>
    </font>
    <font>
      <sz val="13"/>
      <name val="Calibri"/>
      <family val="2"/>
      <scheme val="minor"/>
    </font>
    <font>
      <b/>
      <sz val="13"/>
      <name val="Calibri"/>
      <family val="2"/>
      <scheme val="minor"/>
    </font>
    <font>
      <sz val="13"/>
      <color rgb="FFFF0000"/>
      <name val="Calibri"/>
      <family val="2"/>
      <scheme val="minor"/>
    </font>
    <font>
      <sz val="13"/>
      <color indexed="8"/>
      <name val="Calibri"/>
      <family val="2"/>
      <scheme val="minor"/>
    </font>
    <font>
      <b/>
      <sz val="12"/>
      <color indexed="8"/>
      <name val="Calibri"/>
      <family val="2"/>
      <scheme val="minor"/>
    </font>
    <font>
      <b/>
      <u/>
      <sz val="12"/>
      <name val="Calibri"/>
      <family val="2"/>
      <scheme val="minor"/>
    </font>
    <font>
      <b/>
      <sz val="10"/>
      <color indexed="8"/>
      <name val="Calibri"/>
      <family val="2"/>
      <scheme val="minor"/>
    </font>
    <font>
      <vertAlign val="superscript"/>
      <sz val="12"/>
      <name val="Calibri"/>
      <family val="2"/>
    </font>
    <font>
      <sz val="10"/>
      <name val="Arial"/>
      <family val="2"/>
    </font>
    <font>
      <b/>
      <sz val="18"/>
      <color theme="3"/>
      <name val="Cambria"/>
      <family val="2"/>
      <scheme val="major"/>
    </font>
    <font>
      <b/>
      <sz val="11"/>
      <name val="Calibri"/>
      <family val="2"/>
      <scheme val="minor"/>
    </font>
    <font>
      <sz val="11"/>
      <name val="Calibri"/>
      <family val="2"/>
      <scheme val="minor"/>
    </font>
    <font>
      <b/>
      <sz val="10"/>
      <name val="Arial"/>
      <family val="2"/>
    </font>
    <font>
      <b/>
      <u/>
      <sz val="9"/>
      <name val="Arial"/>
      <family val="2"/>
    </font>
    <font>
      <b/>
      <sz val="9"/>
      <name val="Arial"/>
      <family val="2"/>
    </font>
    <font>
      <sz val="10"/>
      <color theme="1"/>
      <name val="Arial"/>
      <family val="2"/>
    </font>
    <font>
      <sz val="9"/>
      <name val="Arial"/>
      <family val="2"/>
    </font>
    <font>
      <b/>
      <i/>
      <sz val="10"/>
      <name val="Arial"/>
      <family val="2"/>
    </font>
    <font>
      <u/>
      <sz val="10"/>
      <name val="Arial"/>
      <family val="2"/>
    </font>
    <font>
      <u/>
      <sz val="9"/>
      <name val="Arial"/>
      <family val="2"/>
    </font>
    <font>
      <b/>
      <sz val="8"/>
      <name val="Arial"/>
      <family val="2"/>
    </font>
    <font>
      <b/>
      <sz val="10"/>
      <color theme="1"/>
      <name val="Arial"/>
      <family val="2"/>
    </font>
    <font>
      <sz val="10"/>
      <name val="Courier"/>
      <family val="3"/>
    </font>
    <font>
      <sz val="10"/>
      <color indexed="8"/>
      <name val="Helv"/>
    </font>
    <font>
      <sz val="10"/>
      <name val="Helv"/>
    </font>
    <font>
      <sz val="7"/>
      <name val="Arial"/>
      <family val="2"/>
    </font>
    <font>
      <b/>
      <sz val="16"/>
      <name val="Times New Roman"/>
      <family val="1"/>
    </font>
    <font>
      <b/>
      <sz val="12"/>
      <name val="Arial"/>
      <family val="2"/>
    </font>
    <font>
      <sz val="11"/>
      <color indexed="8"/>
      <name val="TimesNewRomanPS"/>
    </font>
    <font>
      <sz val="10"/>
      <color indexed="11"/>
      <name val="Geneva"/>
    </font>
    <font>
      <b/>
      <sz val="10"/>
      <color indexed="8"/>
      <name val="Arial"/>
      <family val="2"/>
    </font>
    <font>
      <b/>
      <sz val="10"/>
      <color indexed="39"/>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b/>
      <sz val="14"/>
      <name val="Arial"/>
      <family val="2"/>
    </font>
    <font>
      <sz val="10"/>
      <color indexed="10"/>
      <name val="Arial"/>
      <family val="2"/>
    </font>
    <font>
      <sz val="12"/>
      <name val="Arial MT"/>
    </font>
    <font>
      <sz val="10"/>
      <name val="LinePrinte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1"/>
      <name val="Arial"/>
      <family val="2"/>
    </font>
    <font>
      <sz val="10"/>
      <name val="Tahoma"/>
      <family val="2"/>
    </font>
    <font>
      <sz val="8"/>
      <name val="Helv"/>
    </font>
    <font>
      <i/>
      <sz val="11"/>
      <color indexed="23"/>
      <name val="Calibri"/>
      <family val="2"/>
    </font>
    <font>
      <sz val="11"/>
      <color indexed="17"/>
      <name val="Calibri"/>
      <family val="2"/>
    </font>
    <font>
      <b/>
      <sz val="15"/>
      <color indexed="56"/>
      <name val="Calibri"/>
      <family val="2"/>
    </font>
    <font>
      <b/>
      <sz val="18"/>
      <name val="Arial"/>
      <family val="2"/>
    </font>
    <font>
      <b/>
      <sz val="13"/>
      <color indexed="56"/>
      <name val="Calibri"/>
      <family val="2"/>
    </font>
    <font>
      <b/>
      <sz val="11"/>
      <color indexed="56"/>
      <name val="Calibri"/>
      <family val="2"/>
    </font>
    <font>
      <sz val="11"/>
      <color indexed="62"/>
      <name val="Calibri"/>
      <family val="2"/>
    </font>
    <font>
      <b/>
      <u/>
      <sz val="10"/>
      <color indexed="39"/>
      <name val="Arial"/>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8"/>
      <color indexed="12"/>
      <name val="Arial"/>
      <family val="2"/>
    </font>
    <font>
      <sz val="11"/>
      <color indexed="1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Times New Roman"/>
      <family val="2"/>
    </font>
    <font>
      <b/>
      <sz val="11"/>
      <color theme="1"/>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sz val="10"/>
      <color indexed="24"/>
      <name val="Courier New"/>
      <family val="3"/>
    </font>
    <font>
      <i/>
      <sz val="11"/>
      <color rgb="FF7F7F7F"/>
      <name val="Arial"/>
      <family val="2"/>
    </font>
    <font>
      <sz val="11"/>
      <color rgb="FF006100"/>
      <name val="Arial"/>
      <family val="2"/>
    </font>
    <font>
      <b/>
      <sz val="15"/>
      <color theme="3"/>
      <name val="Arial"/>
      <family val="2"/>
    </font>
    <font>
      <b/>
      <sz val="13"/>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sz val="11"/>
      <color rgb="FFFF0000"/>
      <name val="Arial"/>
      <family val="2"/>
    </font>
    <font>
      <sz val="12"/>
      <color indexed="12"/>
      <name val="Times New Roman"/>
      <family val="1"/>
    </font>
    <font>
      <b/>
      <sz val="12"/>
      <color indexed="24"/>
      <name val="Times New Roman"/>
      <family val="1"/>
    </font>
    <font>
      <sz val="10"/>
      <color indexed="24"/>
      <name val="Times New Roman"/>
      <family val="1"/>
    </font>
    <font>
      <b/>
      <i/>
      <sz val="8"/>
      <color indexed="18"/>
      <name val="Helv"/>
    </font>
    <font>
      <sz val="9"/>
      <name val="Helv"/>
    </font>
    <font>
      <b/>
      <sz val="10"/>
      <color indexed="63"/>
      <name val="Arial"/>
      <family val="2"/>
    </font>
    <font>
      <sz val="10"/>
      <name val="Geneva"/>
      <family val="2"/>
    </font>
    <font>
      <sz val="10"/>
      <color indexed="11"/>
      <name val="Geneva"/>
      <family val="2"/>
    </font>
    <font>
      <sz val="8"/>
      <color indexed="62"/>
      <name val="Arial"/>
      <family val="2"/>
    </font>
    <font>
      <b/>
      <i/>
      <sz val="16"/>
      <name val="Helv"/>
    </font>
    <font>
      <u/>
      <sz val="10"/>
      <color indexed="12"/>
      <name val="Arial"/>
      <family val="2"/>
    </font>
    <font>
      <sz val="12"/>
      <name val="Helv"/>
    </font>
    <font>
      <b/>
      <sz val="14"/>
      <name val="Helv"/>
    </font>
    <font>
      <sz val="24"/>
      <color indexed="13"/>
      <name val="Helv"/>
    </font>
    <font>
      <sz val="10"/>
      <name val="Tms Rmn"/>
    </font>
    <font>
      <sz val="8"/>
      <color indexed="10"/>
      <name val="Arial"/>
      <family val="2"/>
    </font>
    <font>
      <b/>
      <sz val="11"/>
      <color indexed="10"/>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sz val="11"/>
      <color indexed="10"/>
      <name val="Calibri"/>
      <family val="2"/>
      <scheme val="minor"/>
    </font>
    <font>
      <sz val="11"/>
      <color indexed="19"/>
      <name val="Calibri"/>
      <family val="2"/>
      <scheme val="minor"/>
    </font>
    <font>
      <b/>
      <sz val="18"/>
      <color indexed="62"/>
      <name val="Cambria"/>
      <family val="2"/>
      <scheme val="major"/>
    </font>
    <font>
      <sz val="12"/>
      <color indexed="24"/>
      <name val="Arial"/>
      <family val="2"/>
    </font>
    <font>
      <u/>
      <sz val="12"/>
      <color indexed="24"/>
      <name val="Arial"/>
      <family val="2"/>
    </font>
    <font>
      <sz val="8"/>
      <color indexed="24"/>
      <name val="Arial"/>
      <family val="2"/>
    </font>
    <font>
      <sz val="12"/>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sz val="10"/>
      <color rgb="FFFF0000"/>
      <name val="Arial"/>
      <family val="2"/>
    </font>
    <font>
      <u/>
      <sz val="11"/>
      <name val="Calibri"/>
      <family val="2"/>
      <scheme val="minor"/>
    </font>
    <font>
      <sz val="11"/>
      <color indexed="12"/>
      <name val="Calibri"/>
      <family val="2"/>
      <scheme val="minor"/>
    </font>
    <font>
      <b/>
      <sz val="15"/>
      <color theme="3"/>
      <name val="Times New Roman"/>
      <family val="2"/>
    </font>
    <font>
      <b/>
      <sz val="13"/>
      <color theme="3"/>
      <name val="Times New Roman"/>
      <family val="2"/>
    </font>
    <font>
      <b/>
      <sz val="11"/>
      <color theme="3"/>
      <name val="Times New Roman"/>
      <family val="2"/>
    </font>
    <font>
      <sz val="11"/>
      <color rgb="FF006100"/>
      <name val="Times New Roman"/>
      <family val="2"/>
    </font>
    <font>
      <sz val="11"/>
      <color rgb="FF9C0006"/>
      <name val="Times New Roman"/>
      <family val="2"/>
    </font>
    <font>
      <sz val="11"/>
      <color rgb="FF9C6500"/>
      <name val="Times New Roman"/>
      <family val="2"/>
    </font>
    <font>
      <sz val="11"/>
      <color rgb="FF3F3F76"/>
      <name val="Times New Roman"/>
      <family val="2"/>
    </font>
    <font>
      <b/>
      <sz val="11"/>
      <color rgb="FF3F3F3F"/>
      <name val="Times New Roman"/>
      <family val="2"/>
    </font>
    <font>
      <b/>
      <sz val="11"/>
      <color rgb="FFFA7D00"/>
      <name val="Times New Roman"/>
      <family val="2"/>
    </font>
    <font>
      <sz val="11"/>
      <color rgb="FFFA7D00"/>
      <name val="Times New Roman"/>
      <family val="2"/>
    </font>
    <font>
      <b/>
      <sz val="11"/>
      <color theme="0"/>
      <name val="Times New Roman"/>
      <family val="2"/>
    </font>
    <font>
      <sz val="11"/>
      <color rgb="FFFF0000"/>
      <name val="Times New Roman"/>
      <family val="2"/>
    </font>
    <font>
      <i/>
      <sz val="11"/>
      <color rgb="FF7F7F7F"/>
      <name val="Times New Roman"/>
      <family val="2"/>
    </font>
    <font>
      <b/>
      <sz val="11"/>
      <color theme="1"/>
      <name val="Times New Roman"/>
      <family val="2"/>
    </font>
    <font>
      <sz val="11"/>
      <color theme="0"/>
      <name val="Times New Roman"/>
      <family val="2"/>
    </font>
    <font>
      <sz val="10"/>
      <color indexed="8"/>
      <name val="MS Sans Serif"/>
      <family val="2"/>
    </font>
    <font>
      <sz val="12"/>
      <name val="Times"/>
      <family val="1"/>
    </font>
    <font>
      <sz val="1"/>
      <color indexed="16"/>
      <name val="Courier"/>
      <family val="3"/>
    </font>
    <font>
      <sz val="10"/>
      <name val="MS Serif"/>
      <family val="1"/>
    </font>
    <font>
      <sz val="10"/>
      <color indexed="12"/>
      <name val="Arial"/>
      <family val="2"/>
    </font>
    <font>
      <b/>
      <sz val="12"/>
      <color indexed="20"/>
      <name val="Arial"/>
      <family val="2"/>
    </font>
    <font>
      <sz val="7"/>
      <name val="Small Fonts"/>
      <family val="2"/>
    </font>
    <font>
      <sz val="10"/>
      <name val="Geneva"/>
    </font>
    <font>
      <b/>
      <sz val="10"/>
      <name val="MS Sans Serif"/>
      <family val="2"/>
    </font>
    <font>
      <sz val="12"/>
      <color indexed="10"/>
      <name val="Arial"/>
      <family val="2"/>
    </font>
    <font>
      <sz val="12"/>
      <color indexed="10"/>
      <name val="Times"/>
      <family val="1"/>
    </font>
    <font>
      <i/>
      <sz val="10"/>
      <name val="Arial"/>
      <family val="2"/>
    </font>
    <font>
      <b/>
      <sz val="8"/>
      <color indexed="8"/>
      <name val="Helv"/>
    </font>
    <font>
      <b/>
      <sz val="12"/>
      <color indexed="56"/>
      <name val="Arial"/>
      <family val="2"/>
    </font>
    <font>
      <b/>
      <sz val="14"/>
      <color indexed="56"/>
      <name val="Arial"/>
      <family val="2"/>
    </font>
    <font>
      <sz val="10"/>
      <color theme="4" tint="-0.249977111117893"/>
      <name val="Arial"/>
      <family val="2"/>
    </font>
    <font>
      <b/>
      <sz val="14"/>
      <color rgb="FFFF0000"/>
      <name val="Calibri"/>
      <family val="2"/>
      <scheme val="minor"/>
    </font>
    <font>
      <sz val="10"/>
      <name val="Arial"/>
      <family val="2"/>
    </font>
    <font>
      <sz val="11"/>
      <name val="TimesNewRomanPS"/>
    </font>
    <font>
      <b/>
      <sz val="10"/>
      <color indexed="9"/>
      <name val="Arial"/>
      <family val="2"/>
    </font>
    <font>
      <sz val="10"/>
      <color theme="1"/>
      <name val="Times New Roman"/>
      <family val="2"/>
    </font>
    <font>
      <sz val="8"/>
      <name val="Times New Roman"/>
      <family val="1"/>
    </font>
    <font>
      <sz val="10"/>
      <color indexed="8"/>
      <name val="Times New Roman"/>
      <family val="2"/>
    </font>
    <font>
      <b/>
      <sz val="8"/>
      <color theme="1"/>
      <name val="Arial"/>
      <family val="2"/>
    </font>
    <font>
      <strike/>
      <sz val="8"/>
      <name val="Arial"/>
      <family val="2"/>
    </font>
    <font>
      <sz val="8"/>
      <color indexed="8"/>
      <name val="Arial"/>
      <family val="2"/>
    </font>
    <font>
      <sz val="8"/>
      <color indexed="12"/>
      <name val="Tms Rmn"/>
    </font>
    <font>
      <b/>
      <sz val="8"/>
      <name val="Times New Roman"/>
      <family val="1"/>
    </font>
    <font>
      <sz val="8"/>
      <color indexed="18"/>
      <name val="Times New Roman"/>
      <family val="1"/>
    </font>
    <font>
      <sz val="18"/>
      <name val="Times New Roman"/>
      <family val="1"/>
    </font>
    <font>
      <i/>
      <sz val="12"/>
      <name val="Times New Roman"/>
      <family val="1"/>
    </font>
    <font>
      <sz val="18"/>
      <name val="Arial"/>
      <family val="2"/>
    </font>
    <font>
      <i/>
      <sz val="12"/>
      <name val="Arial"/>
      <family val="2"/>
    </font>
    <font>
      <sz val="8"/>
      <name val="Helvetica"/>
      <family val="2"/>
    </font>
    <font>
      <b/>
      <sz val="26"/>
      <name val="Times New Roman"/>
      <family val="1"/>
    </font>
    <font>
      <b/>
      <sz val="18"/>
      <name val="Times New Roman"/>
      <family val="1"/>
    </font>
    <font>
      <i/>
      <sz val="8"/>
      <name val="Times New Roman"/>
      <family val="1"/>
    </font>
    <font>
      <sz val="10"/>
      <name val="Book Antiqua"/>
      <family val="1"/>
    </font>
    <font>
      <sz val="8"/>
      <color indexed="14"/>
      <name val="Helvetica"/>
      <family val="2"/>
    </font>
    <font>
      <b/>
      <sz val="16"/>
      <color indexed="23"/>
      <name val="Arial"/>
      <family val="2"/>
    </font>
    <font>
      <b/>
      <sz val="10"/>
      <name val="Helv"/>
    </font>
    <font>
      <sz val="7"/>
      <name val="Times New Roman"/>
      <family val="1"/>
    </font>
    <font>
      <sz val="8"/>
      <color indexed="9"/>
      <name val="Arial"/>
      <family val="2"/>
    </font>
    <font>
      <sz val="9"/>
      <name val="Calibri"/>
      <family val="2"/>
      <scheme val="minor"/>
    </font>
    <font>
      <sz val="12"/>
      <color theme="1"/>
      <name val="Times New Roman"/>
      <family val="2"/>
    </font>
    <font>
      <sz val="8"/>
      <color theme="0"/>
      <name val="Arial"/>
      <family val="2"/>
    </font>
    <font>
      <sz val="8"/>
      <color theme="1"/>
      <name val="Arial"/>
      <family val="2"/>
    </font>
    <font>
      <sz val="8"/>
      <color rgb="FF9C0006"/>
      <name val="Arial"/>
      <family val="2"/>
    </font>
    <font>
      <b/>
      <sz val="8"/>
      <color rgb="FFFA7D00"/>
      <name val="Arial"/>
      <family val="2"/>
    </font>
    <font>
      <b/>
      <sz val="8"/>
      <color theme="0"/>
      <name val="Arial"/>
      <family val="2"/>
    </font>
    <font>
      <sz val="10"/>
      <color indexed="16"/>
      <name val="MS Serif"/>
      <family val="1"/>
    </font>
    <font>
      <i/>
      <sz val="8"/>
      <color rgb="FF7F7F7F"/>
      <name val="Arial"/>
      <family val="2"/>
    </font>
    <font>
      <sz val="8"/>
      <color rgb="FF006100"/>
      <name val="Arial"/>
      <family val="2"/>
    </font>
    <font>
      <b/>
      <sz val="8"/>
      <name val="MS Sans Serif"/>
      <family val="2"/>
    </font>
    <font>
      <sz val="8"/>
      <color rgb="FF3F3F76"/>
      <name val="Arial"/>
      <family val="2"/>
    </font>
    <font>
      <sz val="8"/>
      <color rgb="FFFA7D00"/>
      <name val="Arial"/>
      <family val="2"/>
    </font>
    <font>
      <sz val="8"/>
      <color rgb="FF9C6500"/>
      <name val="Arial"/>
      <family val="2"/>
    </font>
    <font>
      <sz val="10"/>
      <color indexed="8"/>
      <name val="Verdana"/>
      <family val="2"/>
    </font>
    <font>
      <b/>
      <sz val="8"/>
      <color rgb="FF3F3F3F"/>
      <name val="Arial"/>
      <family val="2"/>
    </font>
    <font>
      <b/>
      <i/>
      <sz val="10"/>
      <color indexed="8"/>
      <name val="Arial"/>
      <family val="2"/>
    </font>
    <font>
      <b/>
      <sz val="10"/>
      <color indexed="18"/>
      <name val="Arial"/>
      <family val="2"/>
    </font>
    <font>
      <b/>
      <sz val="22"/>
      <color indexed="18"/>
      <name val="Times New Roman"/>
      <family val="1"/>
    </font>
    <font>
      <sz val="8"/>
      <name val="Wingdings"/>
      <charset val="2"/>
    </font>
    <font>
      <b/>
      <sz val="9"/>
      <color indexed="8"/>
      <name val="Times New Roman"/>
      <family val="1"/>
    </font>
    <font>
      <sz val="9"/>
      <color indexed="8"/>
      <name val="Arial"/>
      <family val="2"/>
    </font>
    <font>
      <sz val="9"/>
      <color indexed="8"/>
      <name val="Times New Roman"/>
      <family val="1"/>
    </font>
    <font>
      <sz val="9"/>
      <color indexed="39"/>
      <name val="Times New Roman"/>
      <family val="1"/>
    </font>
    <font>
      <sz val="9"/>
      <color indexed="48"/>
      <name val="Arial"/>
      <family val="2"/>
    </font>
    <font>
      <sz val="19"/>
      <color indexed="23"/>
      <name val="Arial"/>
      <family val="2"/>
    </font>
    <font>
      <sz val="8"/>
      <name val="MS Sans Serif"/>
      <family val="2"/>
    </font>
    <font>
      <sz val="10"/>
      <name val="LinePrinter"/>
      <family val="3"/>
    </font>
    <font>
      <sz val="8"/>
      <color rgb="FFFF0000"/>
      <name val="Arial"/>
      <family val="2"/>
    </font>
    <font>
      <b/>
      <sz val="10"/>
      <color indexed="12"/>
      <name val="Calibri"/>
      <family val="2"/>
      <scheme val="minor"/>
    </font>
    <font>
      <sz val="12"/>
      <name val="Times New Roman"/>
      <family val="1"/>
    </font>
    <font>
      <b/>
      <sz val="9"/>
      <name val="Calibri"/>
      <family val="2"/>
      <scheme val="minor"/>
    </font>
    <font>
      <u/>
      <sz val="9"/>
      <name val="Calibri"/>
      <family val="2"/>
      <scheme val="minor"/>
    </font>
    <font>
      <sz val="11"/>
      <name val="Times New Roman"/>
      <family val="1"/>
    </font>
    <font>
      <sz val="10"/>
      <color rgb="FF002060"/>
      <name val="Calibri"/>
      <family val="2"/>
      <scheme val="minor"/>
    </font>
    <font>
      <sz val="12"/>
      <color rgb="FFFF0000"/>
      <name val="Calibri"/>
      <family val="2"/>
      <scheme val="minor"/>
    </font>
    <font>
      <sz val="14"/>
      <color theme="1"/>
      <name val="Calibri"/>
      <family val="2"/>
      <scheme val="minor"/>
    </font>
    <font>
      <b/>
      <sz val="14"/>
      <color theme="1"/>
      <name val="Calibri"/>
      <family val="2"/>
      <scheme val="minor"/>
    </font>
    <font>
      <sz val="9.5"/>
      <name val="Calibri"/>
      <family val="2"/>
      <scheme val="minor"/>
    </font>
    <font>
      <b/>
      <sz val="9.5"/>
      <name val="Calibri"/>
      <family val="2"/>
      <scheme val="minor"/>
    </font>
    <font>
      <i/>
      <sz val="9.5"/>
      <name val="Calibri"/>
      <family val="2"/>
      <scheme val="minor"/>
    </font>
    <font>
      <sz val="9.5"/>
      <color indexed="8"/>
      <name val="Calibri"/>
      <family val="2"/>
      <scheme val="minor"/>
    </font>
    <font>
      <b/>
      <i/>
      <sz val="9.5"/>
      <name val="Calibri"/>
      <family val="2"/>
      <scheme val="minor"/>
    </font>
    <font>
      <b/>
      <sz val="9.5"/>
      <color indexed="8"/>
      <name val="Calibri"/>
      <family val="2"/>
      <scheme val="minor"/>
    </font>
    <font>
      <b/>
      <sz val="10"/>
      <color rgb="FFFF0000"/>
      <name val="Calibri"/>
      <family val="2"/>
      <scheme val="minor"/>
    </font>
    <font>
      <sz val="10"/>
      <name val="Calibri"/>
      <family val="2"/>
    </font>
    <font>
      <u/>
      <sz val="10"/>
      <color theme="1"/>
      <name val="Calibri"/>
      <family val="2"/>
      <scheme val="minor"/>
    </font>
    <font>
      <b/>
      <u/>
      <sz val="10"/>
      <name val="Calibri"/>
      <family val="2"/>
      <scheme val="minor"/>
    </font>
    <font>
      <sz val="10"/>
      <color rgb="FF0000FF"/>
      <name val="Calibri"/>
      <family val="2"/>
      <scheme val="minor"/>
    </font>
    <font>
      <vertAlign val="superscript"/>
      <sz val="12"/>
      <name val="Calibri"/>
      <family val="2"/>
      <scheme val="minor"/>
    </font>
    <font>
      <b/>
      <sz val="12"/>
      <color theme="1"/>
      <name val="Calibri"/>
      <family val="2"/>
      <scheme val="minor"/>
    </font>
    <font>
      <b/>
      <sz val="13"/>
      <color theme="1"/>
      <name val="Calibri"/>
      <family val="2"/>
      <scheme val="minor"/>
    </font>
    <font>
      <sz val="13"/>
      <color theme="1"/>
      <name val="Calibri"/>
      <family val="2"/>
      <scheme val="minor"/>
    </font>
    <font>
      <b/>
      <i/>
      <sz val="14"/>
      <color theme="1"/>
      <name val="Calibri"/>
      <family val="2"/>
      <scheme val="minor"/>
    </font>
    <font>
      <sz val="10"/>
      <color rgb="FF000000"/>
      <name val="Calibri"/>
      <family val="2"/>
      <scheme val="minor"/>
    </font>
  </fonts>
  <fills count="111">
    <fill>
      <patternFill patternType="none"/>
    </fill>
    <fill>
      <patternFill patternType="gray125"/>
    </fill>
    <fill>
      <patternFill patternType="solid">
        <fgColor indexed="9"/>
        <bgColor indexed="9"/>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lightGray"/>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55"/>
      </patternFill>
    </fill>
    <fill>
      <patternFill patternType="solid">
        <fgColor indexed="26"/>
      </patternFill>
    </fill>
    <fill>
      <patternFill patternType="solid">
        <fgColor indexed="55"/>
        <bgColor indexed="64"/>
      </patternFill>
    </fill>
    <fill>
      <patternFill patternType="solid">
        <fgColor indexed="31"/>
        <bgColor indexed="64"/>
      </patternFill>
    </fill>
    <fill>
      <patternFill patternType="solid">
        <fgColor indexed="14"/>
        <bgColor indexed="64"/>
      </patternFill>
    </fill>
    <fill>
      <patternFill patternType="solid">
        <fgColor indexed="62"/>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gray125">
        <fgColor indexed="8"/>
      </patternFill>
    </fill>
    <fill>
      <patternFill patternType="solid">
        <fgColor indexed="12"/>
      </patternFill>
    </fill>
    <fill>
      <patternFill patternType="mediumGray">
        <fgColor indexed="22"/>
      </patternFill>
    </fill>
    <fill>
      <patternFill patternType="gray0625">
        <fgColor indexed="8"/>
      </patternFill>
    </fill>
    <fill>
      <patternFill patternType="solid">
        <fgColor theme="7" tint="0.59999389629810485"/>
        <bgColor indexed="64"/>
      </patternFill>
    </fill>
    <fill>
      <patternFill patternType="solid">
        <fgColor indexed="18"/>
      </patternFill>
    </fill>
    <fill>
      <patternFill patternType="solid">
        <fgColor indexed="17"/>
      </patternFill>
    </fill>
    <fill>
      <patternFill patternType="solid">
        <fgColor indexed="21"/>
      </patternFill>
    </fill>
    <fill>
      <patternFill patternType="gray125">
        <fgColor indexed="21"/>
      </patternFill>
    </fill>
    <fill>
      <patternFill patternType="solid">
        <fgColor indexed="19"/>
      </patternFill>
    </fill>
    <fill>
      <patternFill patternType="mediumGray">
        <fgColor indexed="21"/>
      </patternFill>
    </fill>
    <fill>
      <patternFill patternType="solid">
        <fgColor indexed="63"/>
        <bgColor indexed="64"/>
      </patternFill>
    </fill>
    <fill>
      <patternFill patternType="solid">
        <fgColor theme="0"/>
        <bgColor indexed="64"/>
      </patternFill>
    </fill>
    <fill>
      <patternFill patternType="solid">
        <fgColor indexed="18"/>
        <bgColor indexed="64"/>
      </patternFill>
    </fill>
    <fill>
      <patternFill patternType="darkVertical"/>
    </fill>
    <fill>
      <patternFill patternType="solid">
        <fgColor indexed="35"/>
        <bgColor indexed="64"/>
      </patternFill>
    </fill>
    <fill>
      <patternFill patternType="solid">
        <fgColor indexed="23"/>
        <bgColor indexed="64"/>
      </patternFill>
    </fill>
    <fill>
      <patternFill patternType="solid">
        <fgColor indexed="23"/>
      </patternFill>
    </fill>
    <fill>
      <patternFill patternType="solid">
        <fgColor indexed="15"/>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theme="3" tint="0.59999389629810485"/>
        <bgColor indexed="64"/>
      </patternFill>
    </fill>
  </fills>
  <borders count="146">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right/>
      <top style="thin">
        <color indexed="8"/>
      </top>
      <bottom style="thin">
        <color indexed="8"/>
      </bottom>
      <diagonal/>
    </border>
    <border>
      <left/>
      <right/>
      <top style="thin">
        <color indexed="8"/>
      </top>
      <bottom/>
      <diagonal/>
    </border>
    <border>
      <left/>
      <right/>
      <top/>
      <bottom style="double">
        <color indexed="8"/>
      </bottom>
      <diagonal/>
    </border>
    <border>
      <left/>
      <right/>
      <top/>
      <bottom style="medium">
        <color indexed="8"/>
      </bottom>
      <diagonal/>
    </border>
    <border>
      <left/>
      <right/>
      <top/>
      <bottom style="double">
        <color indexed="64"/>
      </bottom>
      <diagonal/>
    </border>
    <border>
      <left/>
      <right/>
      <top/>
      <bottom style="thin">
        <color indexed="8"/>
      </bottom>
      <diagonal/>
    </border>
    <border>
      <left/>
      <right/>
      <top style="thin">
        <color indexed="64"/>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right/>
      <top style="thin">
        <color indexed="8"/>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style="double">
        <color indexed="64"/>
      </left>
      <right style="double">
        <color indexed="64"/>
      </right>
      <top style="double">
        <color indexed="64"/>
      </top>
      <bottom style="double">
        <color indexed="64"/>
      </bottom>
      <diagonal/>
    </border>
    <border>
      <left/>
      <right/>
      <top style="thin">
        <color indexed="64"/>
      </top>
      <bottom style="thick">
        <color indexed="64"/>
      </bottom>
      <diagonal/>
    </border>
    <border>
      <left/>
      <right/>
      <top/>
      <bottom style="medium">
        <color indexed="64"/>
      </bottom>
      <diagonal/>
    </border>
    <border>
      <left style="thin">
        <color indexed="64"/>
      </left>
      <right style="thin">
        <color indexed="64"/>
      </right>
      <top/>
      <bottom/>
      <diagonal/>
    </border>
    <border>
      <left style="thin">
        <color indexed="48"/>
      </left>
      <right style="thin">
        <color indexed="48"/>
      </right>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bottom/>
      <diagonal/>
    </border>
    <border>
      <left/>
      <right/>
      <top style="thin">
        <color indexed="56"/>
      </top>
      <bottom style="double">
        <color indexed="56"/>
      </bottom>
      <diagonal/>
    </border>
    <border>
      <left style="thin">
        <color indexed="8"/>
      </left>
      <right style="thin">
        <color indexed="8"/>
      </right>
      <top style="double">
        <color indexed="8"/>
      </top>
      <bottom style="thin">
        <color indexed="8"/>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diagonal/>
    </border>
    <border>
      <left style="medium">
        <color indexed="64"/>
      </left>
      <right/>
      <top/>
      <bottom/>
      <diagonal/>
    </border>
    <border>
      <left style="thin">
        <color indexed="48"/>
      </left>
      <right style="thin">
        <color indexed="48"/>
      </right>
      <top/>
      <bottom/>
      <diagonal/>
    </border>
    <border>
      <left/>
      <right/>
      <top/>
      <bottom style="thin">
        <color indexed="8"/>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style="thin">
        <color indexed="8"/>
      </left>
      <right style="thin">
        <color indexed="8"/>
      </right>
      <top/>
      <bottom/>
      <diagonal/>
    </border>
    <border>
      <left style="thin">
        <color auto="1"/>
      </left>
      <right style="thin">
        <color auto="1"/>
      </right>
      <top/>
      <bottom/>
      <diagonal/>
    </border>
    <border>
      <left style="thin">
        <color indexed="8"/>
      </left>
      <right style="thin">
        <color indexed="8"/>
      </right>
      <top/>
      <bottom/>
      <diagonal/>
    </border>
    <border>
      <left style="thin">
        <color indexed="48"/>
      </left>
      <right style="thin">
        <color indexed="48"/>
      </right>
      <top style="thin">
        <color indexed="48"/>
      </top>
      <bottom style="thin">
        <color indexed="48"/>
      </bottom>
      <diagonal/>
    </border>
    <border>
      <left style="thin">
        <color auto="1"/>
      </left>
      <right style="thin">
        <color auto="1"/>
      </right>
      <top/>
      <bottom/>
      <diagonal/>
    </border>
    <border>
      <left style="thin">
        <color indexed="48"/>
      </left>
      <right style="thin">
        <color indexed="48"/>
      </right>
      <top/>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bottom/>
      <diagonal/>
    </border>
    <border>
      <left/>
      <right/>
      <top style="thin">
        <color indexed="64"/>
      </top>
      <bottom/>
      <diagonal/>
    </border>
    <border>
      <left/>
      <right/>
      <top style="hair">
        <color indexed="64"/>
      </top>
      <bottom/>
      <diagonal/>
    </border>
    <border>
      <left/>
      <right/>
      <top style="double">
        <color indexed="8"/>
      </top>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right/>
      <top/>
      <bottom style="thin">
        <color indexed="22"/>
      </bottom>
      <diagonal/>
    </border>
    <border>
      <left/>
      <right/>
      <top style="thick">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thin">
        <color indexed="64"/>
      </bottom>
      <diagonal/>
    </border>
    <border>
      <left style="thin">
        <color auto="1"/>
      </left>
      <right/>
      <top style="medium">
        <color indexed="64"/>
      </top>
      <bottom/>
      <diagonal/>
    </border>
    <border>
      <left/>
      <right style="thin">
        <color auto="1"/>
      </right>
      <top style="medium">
        <color indexed="64"/>
      </top>
      <bottom/>
      <diagonal/>
    </border>
    <border>
      <left/>
      <right style="medium">
        <color indexed="64"/>
      </right>
      <top style="thin">
        <color indexed="64"/>
      </top>
      <bottom style="thin">
        <color indexed="64"/>
      </bottom>
      <diagonal/>
    </border>
    <border>
      <left/>
      <right/>
      <top style="thin">
        <color indexed="64"/>
      </top>
      <bottom/>
      <diagonal/>
    </border>
    <border>
      <left/>
      <right/>
      <top/>
      <bottom style="double">
        <color auto="1"/>
      </bottom>
      <diagonal/>
    </border>
    <border>
      <left/>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s>
  <cellStyleXfs count="42993">
    <xf numFmtId="0" fontId="0"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8"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8" fillId="0" borderId="0"/>
    <xf numFmtId="0" fontId="16" fillId="0" borderId="0"/>
    <xf numFmtId="0" fontId="6" fillId="0" borderId="0"/>
    <xf numFmtId="0" fontId="16" fillId="0" borderId="0"/>
    <xf numFmtId="0" fontId="17" fillId="0" borderId="0"/>
    <xf numFmtId="0" fontId="16" fillId="0" borderId="0"/>
    <xf numFmtId="43" fontId="15" fillId="0" borderId="0" applyFont="0" applyFill="0" applyBorder="0" applyAlignment="0" applyProtection="0"/>
    <xf numFmtId="4" fontId="18" fillId="0" borderId="19" applyNumberFormat="0" applyProtection="0">
      <alignment horizontal="left" vertical="center" indent="1"/>
    </xf>
    <xf numFmtId="9" fontId="8" fillId="0" borderId="0" applyFont="0" applyFill="0" applyBorder="0" applyAlignment="0" applyProtection="0"/>
    <xf numFmtId="172" fontId="6" fillId="0" borderId="0">
      <alignment horizontal="left" wrapText="1"/>
    </xf>
    <xf numFmtId="0" fontId="6"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3" fontId="57" fillId="0" borderId="0" applyFont="0" applyFill="0" applyBorder="0" applyAlignment="0" applyProtection="0"/>
    <xf numFmtId="44" fontId="57" fillId="0" borderId="0" applyFont="0" applyFill="0" applyBorder="0" applyAlignment="0" applyProtection="0"/>
    <xf numFmtId="9" fontId="57" fillId="0" borderId="0" applyFont="0" applyFill="0" applyBorder="0" applyAlignment="0" applyProtection="0"/>
    <xf numFmtId="0" fontId="58" fillId="0" borderId="0" applyNumberFormat="0" applyFill="0" applyBorder="0" applyAlignment="0" applyProtection="0"/>
    <xf numFmtId="0" fontId="6" fillId="0" borderId="0"/>
    <xf numFmtId="0" fontId="120" fillId="8" borderId="24" applyNumberFormat="0" applyAlignment="0" applyProtection="0"/>
    <xf numFmtId="43" fontId="17" fillId="0" borderId="0" applyFont="0" applyFill="0" applyBorder="0" applyAlignment="0" applyProtection="0"/>
    <xf numFmtId="43" fontId="6" fillId="0" borderId="0" applyFont="0" applyFill="0" applyBorder="0" applyAlignment="0" applyProtection="0"/>
    <xf numFmtId="0" fontId="17" fillId="0" borderId="0"/>
    <xf numFmtId="0" fontId="116" fillId="5" borderId="0" applyNumberFormat="0" applyBorder="0" applyAlignment="0" applyProtection="0"/>
    <xf numFmtId="9" fontId="17" fillId="0" borderId="0" applyFont="0" applyFill="0" applyBorder="0" applyAlignment="0" applyProtection="0"/>
    <xf numFmtId="4" fontId="18" fillId="35" borderId="19" applyNumberFormat="0" applyProtection="0">
      <alignment horizontal="left" vertical="center" indent="1"/>
    </xf>
    <xf numFmtId="43" fontId="8" fillId="0" borderId="0" applyFont="0" applyFill="0" applyBorder="0" applyAlignment="0" applyProtection="0"/>
    <xf numFmtId="43" fontId="64" fillId="0" borderId="0" applyFont="0" applyFill="0" applyBorder="0" applyAlignment="0" applyProtection="0"/>
    <xf numFmtId="0" fontId="64" fillId="0" borderId="0"/>
    <xf numFmtId="43" fontId="5" fillId="0" borderId="0" applyFont="0" applyFill="0" applyBorder="0" applyAlignment="0" applyProtection="0"/>
    <xf numFmtId="43" fontId="64" fillId="0" borderId="0" applyFont="0" applyFill="0" applyBorder="0" applyAlignment="0" applyProtection="0"/>
    <xf numFmtId="0" fontId="112" fillId="0" borderId="21" applyNumberFormat="0" applyFill="0" applyAlignment="0" applyProtection="0"/>
    <xf numFmtId="0" fontId="114" fillId="0" borderId="0" applyNumberFormat="0" applyFill="0" applyBorder="0" applyAlignment="0" applyProtection="0"/>
    <xf numFmtId="0" fontId="119" fillId="8" borderId="25" applyNumberFormat="0" applyAlignment="0" applyProtection="0"/>
    <xf numFmtId="0" fontId="64" fillId="0" borderId="0"/>
    <xf numFmtId="0" fontId="113" fillId="0" borderId="22" applyNumberFormat="0" applyFill="0" applyAlignment="0" applyProtection="0"/>
    <xf numFmtId="0" fontId="71"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 fontId="72" fillId="0" borderId="0"/>
    <xf numFmtId="41" fontId="6" fillId="0" borderId="0" applyFont="0" applyFill="0" applyBorder="0" applyAlignment="0" applyProtection="0"/>
    <xf numFmtId="43" fontId="5" fillId="0" borderId="0" applyFont="0" applyFill="0" applyBorder="0" applyAlignment="0" applyProtection="0"/>
    <xf numFmtId="0" fontId="118" fillId="7" borderId="24" applyNumberFormat="0" applyAlignment="0" applyProtection="0"/>
    <xf numFmtId="43" fontId="5" fillId="0" borderId="0" applyFont="0" applyFill="0" applyBorder="0" applyAlignment="0" applyProtection="0"/>
    <xf numFmtId="43" fontId="64" fillId="0" borderId="0" applyFont="0" applyFill="0" applyBorder="0" applyAlignment="0" applyProtection="0"/>
    <xf numFmtId="37" fontId="6" fillId="0" borderId="0" applyFill="0" applyBorder="0" applyAlignment="0" applyProtection="0"/>
    <xf numFmtId="0" fontId="73" fillId="0" borderId="0"/>
    <xf numFmtId="0" fontId="73" fillId="0" borderId="0"/>
    <xf numFmtId="0" fontId="73" fillId="0" borderId="0"/>
    <xf numFmtId="44" fontId="5" fillId="0" borderId="0" applyFont="0" applyFill="0" applyBorder="0" applyAlignment="0" applyProtection="0"/>
    <xf numFmtId="5" fontId="73" fillId="0" borderId="0"/>
    <xf numFmtId="5" fontId="6" fillId="0" borderId="0" applyFill="0" applyBorder="0" applyAlignment="0" applyProtection="0"/>
    <xf numFmtId="180" fontId="6" fillId="0" borderId="0" applyFill="0" applyBorder="0" applyAlignment="0" applyProtection="0"/>
    <xf numFmtId="0" fontId="73" fillId="0" borderId="0"/>
    <xf numFmtId="2" fontId="6" fillId="0" borderId="0" applyFill="0" applyBorder="0" applyAlignment="0" applyProtection="0"/>
    <xf numFmtId="0" fontId="74" fillId="0" borderId="0" applyFont="0" applyFill="0" applyBorder="0" applyAlignment="0" applyProtection="0">
      <alignment horizontal="left"/>
    </xf>
    <xf numFmtId="38" fontId="7" fillId="36" borderId="0" applyNumberFormat="0" applyBorder="0" applyAlignment="0" applyProtection="0"/>
    <xf numFmtId="0" fontId="75" fillId="0" borderId="0"/>
    <xf numFmtId="0" fontId="76" fillId="0" borderId="32" applyNumberFormat="0" applyAlignment="0" applyProtection="0">
      <alignment horizontal="left" vertical="center"/>
    </xf>
    <xf numFmtId="0" fontId="76" fillId="0" borderId="2">
      <alignment horizontal="left" vertical="center"/>
    </xf>
    <xf numFmtId="10" fontId="7" fillId="37" borderId="30" applyNumberFormat="0" applyBorder="0" applyAlignment="0" applyProtection="0"/>
    <xf numFmtId="37" fontId="77" fillId="0" borderId="0" applyNumberFormat="0" applyFill="0" applyBorder="0"/>
    <xf numFmtId="181" fontId="6" fillId="0" borderId="0"/>
    <xf numFmtId="0" fontId="114" fillId="0" borderId="23" applyNumberFormat="0" applyFill="0" applyAlignment="0" applyProtection="0"/>
    <xf numFmtId="0" fontId="5" fillId="0" borderId="0"/>
    <xf numFmtId="0" fontId="5" fillId="0" borderId="0"/>
    <xf numFmtId="0" fontId="6" fillId="0" borderId="0"/>
    <xf numFmtId="0" fontId="5" fillId="0" borderId="0"/>
    <xf numFmtId="0" fontId="6" fillId="0" borderId="0"/>
    <xf numFmtId="0" fontId="6" fillId="0" borderId="0"/>
    <xf numFmtId="37" fontId="73" fillId="0" borderId="0"/>
    <xf numFmtId="0" fontId="73" fillId="0" borderId="0"/>
    <xf numFmtId="0" fontId="73" fillId="0" borderId="0"/>
    <xf numFmtId="10" fontId="6" fillId="0" borderId="0" applyFont="0" applyFill="0" applyBorder="0" applyAlignment="0" applyProtection="0"/>
    <xf numFmtId="0" fontId="5" fillId="0" borderId="0"/>
    <xf numFmtId="9" fontId="5" fillId="0" borderId="0" applyFont="0" applyFill="0" applyBorder="0" applyAlignment="0" applyProtection="0"/>
    <xf numFmtId="9" fontId="6" fillId="0" borderId="0" applyFont="0" applyFill="0" applyBorder="0" applyAlignment="0" applyProtection="0"/>
    <xf numFmtId="9" fontId="78" fillId="0" borderId="0"/>
    <xf numFmtId="4" fontId="79" fillId="38" borderId="19" applyNumberFormat="0" applyProtection="0">
      <alignment vertical="center"/>
    </xf>
    <xf numFmtId="4" fontId="80" fillId="39" borderId="19" applyNumberFormat="0" applyProtection="0">
      <alignment vertical="center"/>
    </xf>
    <xf numFmtId="4" fontId="79" fillId="39" borderId="19" applyNumberFormat="0" applyProtection="0">
      <alignment horizontal="left" vertical="center" indent="1"/>
    </xf>
    <xf numFmtId="0" fontId="79" fillId="39" borderId="19" applyNumberFormat="0" applyProtection="0">
      <alignment horizontal="left" vertical="top" indent="1"/>
    </xf>
    <xf numFmtId="4" fontId="79" fillId="40" borderId="19" applyNumberFormat="0" applyProtection="0"/>
    <xf numFmtId="4" fontId="18" fillId="41" borderId="19" applyNumberFormat="0" applyProtection="0">
      <alignment horizontal="right" vertical="center"/>
    </xf>
    <xf numFmtId="4" fontId="18" fillId="42" borderId="19" applyNumberFormat="0" applyProtection="0">
      <alignment horizontal="right" vertical="center"/>
    </xf>
    <xf numFmtId="4" fontId="18" fillId="43" borderId="19" applyNumberFormat="0" applyProtection="0">
      <alignment horizontal="right" vertical="center"/>
    </xf>
    <xf numFmtId="4" fontId="18" fillId="44" borderId="19" applyNumberFormat="0" applyProtection="0">
      <alignment horizontal="right" vertical="center"/>
    </xf>
    <xf numFmtId="4" fontId="18" fillId="45" borderId="19" applyNumberFormat="0" applyProtection="0">
      <alignment horizontal="right" vertical="center"/>
    </xf>
    <xf numFmtId="4" fontId="18" fillId="46" borderId="19" applyNumberFormat="0" applyProtection="0">
      <alignment horizontal="right" vertical="center"/>
    </xf>
    <xf numFmtId="4" fontId="18" fillId="47" borderId="19" applyNumberFormat="0" applyProtection="0">
      <alignment horizontal="right" vertical="center"/>
    </xf>
    <xf numFmtId="4" fontId="18" fillId="48" borderId="19" applyNumberFormat="0" applyProtection="0">
      <alignment horizontal="right" vertical="center"/>
    </xf>
    <xf numFmtId="4" fontId="18" fillId="49" borderId="19" applyNumberFormat="0" applyProtection="0">
      <alignment horizontal="right" vertical="center"/>
    </xf>
    <xf numFmtId="4" fontId="79" fillId="50" borderId="33" applyNumberFormat="0" applyProtection="0">
      <alignment horizontal="left" vertical="center" indent="1"/>
    </xf>
    <xf numFmtId="4" fontId="18" fillId="51" borderId="0" applyNumberFormat="0" applyProtection="0">
      <alignment horizontal="left"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18" fillId="53" borderId="19" applyNumberFormat="0" applyProtection="0">
      <alignment horizontal="right" vertical="center"/>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4" fontId="18" fillId="37" borderId="19" applyNumberFormat="0" applyProtection="0">
      <alignment vertical="center"/>
    </xf>
    <xf numFmtId="4" fontId="84" fillId="37" borderId="19" applyNumberFormat="0" applyProtection="0">
      <alignment vertical="center"/>
    </xf>
    <xf numFmtId="4" fontId="18" fillId="37" borderId="19" applyNumberFormat="0" applyProtection="0">
      <alignment horizontal="left" vertical="center" indent="1"/>
    </xf>
    <xf numFmtId="0" fontId="18" fillId="37" borderId="19" applyNumberFormat="0" applyProtection="0">
      <alignment horizontal="left" vertical="top" indent="1"/>
    </xf>
    <xf numFmtId="4" fontId="18" fillId="0" borderId="19" applyNumberFormat="0" applyProtection="0">
      <alignment horizontal="right" vertical="center"/>
    </xf>
    <xf numFmtId="4" fontId="84" fillId="51" borderId="19" applyNumberFormat="0" applyProtection="0">
      <alignment horizontal="right" vertical="center"/>
    </xf>
    <xf numFmtId="0" fontId="18" fillId="40" borderId="19" applyNumberFormat="0" applyProtection="0">
      <alignment horizontal="left" vertical="top"/>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6" fillId="51" borderId="19" applyNumberFormat="0" applyProtection="0">
      <alignment horizontal="right" vertical="center"/>
    </xf>
    <xf numFmtId="37" fontId="87" fillId="59" borderId="0" applyNumberFormat="0" applyFont="0" applyBorder="0" applyAlignment="0" applyProtection="0"/>
    <xf numFmtId="182" fontId="6" fillId="0" borderId="34">
      <alignment horizontal="justify" vertical="top" wrapText="1"/>
    </xf>
    <xf numFmtId="0" fontId="61" fillId="0" borderId="30">
      <alignment horizontal="center" vertical="center" wrapText="1"/>
    </xf>
    <xf numFmtId="0" fontId="73" fillId="0" borderId="7"/>
    <xf numFmtId="183" fontId="88" fillId="0" borderId="0">
      <alignment horizontal="left"/>
    </xf>
    <xf numFmtId="0" fontId="73" fillId="0" borderId="10"/>
    <xf numFmtId="43" fontId="6" fillId="0" borderId="0" applyFont="0" applyFill="0" applyBorder="0" applyAlignment="0" applyProtection="0"/>
    <xf numFmtId="0" fontId="89" fillId="60" borderId="0" applyNumberFormat="0" applyBorder="0" applyAlignment="0" applyProtection="0"/>
    <xf numFmtId="0" fontId="89" fillId="41" borderId="0" applyNumberFormat="0" applyBorder="0" applyAlignment="0" applyProtection="0"/>
    <xf numFmtId="0" fontId="89" fillId="61" borderId="0" applyNumberFormat="0" applyBorder="0" applyAlignment="0" applyProtection="0"/>
    <xf numFmtId="0" fontId="89" fillId="62" borderId="0" applyNumberFormat="0" applyBorder="0" applyAlignment="0" applyProtection="0"/>
    <xf numFmtId="0" fontId="89" fillId="63" borderId="0" applyNumberFormat="0" applyBorder="0" applyAlignment="0" applyProtection="0"/>
    <xf numFmtId="0" fontId="89" fillId="64" borderId="0" applyNumberFormat="0" applyBorder="0" applyAlignment="0" applyProtection="0"/>
    <xf numFmtId="0" fontId="89" fillId="65" borderId="0" applyNumberFormat="0" applyBorder="0" applyAlignment="0" applyProtection="0"/>
    <xf numFmtId="0" fontId="89" fillId="42" borderId="0" applyNumberFormat="0" applyBorder="0" applyAlignment="0" applyProtection="0"/>
    <xf numFmtId="0" fontId="89" fillId="49" borderId="0" applyNumberFormat="0" applyBorder="0" applyAlignment="0" applyProtection="0"/>
    <xf numFmtId="0" fontId="89" fillId="62" borderId="0" applyNumberFormat="0" applyBorder="0" applyAlignment="0" applyProtection="0"/>
    <xf numFmtId="0" fontId="89" fillId="65" borderId="0" applyNumberFormat="0" applyBorder="0" applyAlignment="0" applyProtection="0"/>
    <xf numFmtId="0" fontId="89" fillId="44" borderId="0" applyNumberFormat="0" applyBorder="0" applyAlignment="0" applyProtection="0"/>
    <xf numFmtId="0" fontId="90" fillId="66" borderId="0" applyNumberFormat="0" applyBorder="0" applyAlignment="0" applyProtection="0"/>
    <xf numFmtId="0" fontId="90" fillId="42" borderId="0" applyNumberFormat="0" applyBorder="0" applyAlignment="0" applyProtection="0"/>
    <xf numFmtId="0" fontId="90" fillId="49" borderId="0" applyNumberFormat="0" applyBorder="0" applyAlignment="0" applyProtection="0"/>
    <xf numFmtId="0" fontId="90" fillId="67" borderId="0" applyNumberFormat="0" applyBorder="0" applyAlignment="0" applyProtection="0"/>
    <xf numFmtId="0" fontId="90" fillId="68" borderId="0" applyNumberFormat="0" applyBorder="0" applyAlignment="0" applyProtection="0"/>
    <xf numFmtId="0" fontId="90" fillId="45" borderId="0" applyNumberFormat="0" applyBorder="0" applyAlignment="0" applyProtection="0"/>
    <xf numFmtId="0" fontId="90" fillId="69" borderId="0" applyNumberFormat="0" applyBorder="0" applyAlignment="0" applyProtection="0"/>
    <xf numFmtId="0" fontId="90" fillId="43" borderId="0" applyNumberFormat="0" applyBorder="0" applyAlignment="0" applyProtection="0"/>
    <xf numFmtId="0" fontId="90" fillId="47" borderId="0" applyNumberFormat="0" applyBorder="0" applyAlignment="0" applyProtection="0"/>
    <xf numFmtId="0" fontId="90" fillId="67" borderId="0" applyNumberFormat="0" applyBorder="0" applyAlignment="0" applyProtection="0"/>
    <xf numFmtId="0" fontId="90" fillId="68" borderId="0" applyNumberFormat="0" applyBorder="0" applyAlignment="0" applyProtection="0"/>
    <xf numFmtId="0" fontId="90" fillId="46" borderId="0" applyNumberFormat="0" applyBorder="0" applyAlignment="0" applyProtection="0"/>
    <xf numFmtId="0" fontId="91" fillId="41" borderId="0" applyNumberFormat="0" applyBorder="0" applyAlignment="0" applyProtection="0"/>
    <xf numFmtId="0" fontId="92" fillId="70" borderId="35" applyNumberFormat="0" applyAlignment="0" applyProtection="0"/>
    <xf numFmtId="0" fontId="93" fillId="71" borderId="36" applyNumberFormat="0" applyAlignment="0" applyProtection="0"/>
    <xf numFmtId="0" fontId="71" fillId="0" borderId="0"/>
    <xf numFmtId="0" fontId="71"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41"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0" fontId="117" fillId="6" borderId="0" applyNumberFormat="0" applyBorder="0" applyAlignment="0" applyProtection="0"/>
    <xf numFmtId="43" fontId="64" fillId="0" borderId="0" applyFont="0" applyFill="0" applyBorder="0" applyAlignment="0" applyProtection="0"/>
    <xf numFmtId="43" fontId="94" fillId="0" borderId="0" applyFont="0" applyFill="0" applyBorder="0" applyAlignment="0" applyProtection="0"/>
    <xf numFmtId="43" fontId="9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3" fillId="0" borderId="0"/>
    <xf numFmtId="0" fontId="73" fillId="0" borderId="0"/>
    <xf numFmtId="37" fontId="6" fillId="0" borderId="0" applyFill="0" applyBorder="0" applyAlignment="0" applyProtection="0"/>
    <xf numFmtId="37" fontId="6" fillId="0" borderId="0" applyFill="0" applyBorder="0" applyAlignment="0" applyProtection="0"/>
    <xf numFmtId="0" fontId="73" fillId="0" borderId="0"/>
    <xf numFmtId="0" fontId="73" fillId="0" borderId="0"/>
    <xf numFmtId="42" fontId="6" fillId="0" borderId="0" applyFont="0" applyFill="0" applyBorder="0" applyAlignment="0" applyProtection="0"/>
    <xf numFmtId="44" fontId="64"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184" fontId="96" fillId="0" borderId="0" applyFont="0" applyFill="0" applyBorder="0" applyProtection="0">
      <alignment horizontal="right"/>
    </xf>
    <xf numFmtId="5" fontId="6" fillId="0" borderId="0" applyFill="0" applyBorder="0" applyAlignment="0" applyProtection="0"/>
    <xf numFmtId="5" fontId="6" fillId="0" borderId="0" applyFill="0" applyBorder="0" applyAlignment="0" applyProtection="0"/>
    <xf numFmtId="0" fontId="73" fillId="0" borderId="0"/>
    <xf numFmtId="180" fontId="6" fillId="0" borderId="0" applyFill="0" applyBorder="0" applyAlignment="0" applyProtection="0"/>
    <xf numFmtId="180" fontId="6" fillId="0" borderId="0" applyFill="0" applyBorder="0" applyAlignment="0" applyProtection="0"/>
    <xf numFmtId="0" fontId="97" fillId="0" borderId="0" applyNumberFormat="0" applyFill="0" applyBorder="0" applyAlignment="0" applyProtection="0"/>
    <xf numFmtId="2" fontId="6" fillId="0" borderId="0" applyFill="0" applyBorder="0" applyAlignment="0" applyProtection="0"/>
    <xf numFmtId="2" fontId="6" fillId="0" borderId="0" applyFill="0" applyBorder="0" applyAlignment="0" applyProtection="0"/>
    <xf numFmtId="0" fontId="73" fillId="0" borderId="0"/>
    <xf numFmtId="0" fontId="98" fillId="61" borderId="0" applyNumberFormat="0" applyBorder="0" applyAlignment="0" applyProtection="0"/>
    <xf numFmtId="0" fontId="99" fillId="0" borderId="37" applyNumberFormat="0" applyFill="0" applyAlignment="0" applyProtection="0"/>
    <xf numFmtId="0" fontId="100" fillId="0" borderId="0" applyNumberFormat="0" applyFill="0" applyBorder="0" applyAlignment="0" applyProtection="0"/>
    <xf numFmtId="0" fontId="101" fillId="0" borderId="38" applyNumberFormat="0" applyFill="0" applyAlignment="0" applyProtection="0"/>
    <xf numFmtId="0" fontId="76" fillId="0" borderId="0" applyNumberFormat="0" applyFill="0" applyBorder="0" applyAlignment="0" applyProtection="0"/>
    <xf numFmtId="0" fontId="102" fillId="0" borderId="39" applyNumberFormat="0" applyFill="0" applyAlignment="0" applyProtection="0"/>
    <xf numFmtId="0" fontId="102" fillId="0" borderId="0" applyNumberFormat="0" applyFill="0" applyBorder="0" applyAlignment="0" applyProtection="0"/>
    <xf numFmtId="166" fontId="6" fillId="0" borderId="0">
      <protection locked="0"/>
    </xf>
    <xf numFmtId="166" fontId="6" fillId="0" borderId="0">
      <protection locked="0"/>
    </xf>
    <xf numFmtId="0" fontId="103" fillId="64" borderId="35" applyNumberFormat="0" applyAlignment="0" applyProtection="0"/>
    <xf numFmtId="38" fontId="66" fillId="0" borderId="0">
      <alignment horizontal="left" wrapText="1"/>
    </xf>
    <xf numFmtId="38" fontId="104" fillId="0" borderId="0">
      <alignment horizontal="left" wrapText="1"/>
    </xf>
    <xf numFmtId="0" fontId="105" fillId="0" borderId="40" applyNumberFormat="0" applyFill="0" applyAlignment="0" applyProtection="0"/>
    <xf numFmtId="185" fontId="6" fillId="0" borderId="0"/>
    <xf numFmtId="185" fontId="6" fillId="0" borderId="0"/>
    <xf numFmtId="185" fontId="6" fillId="0" borderId="0"/>
    <xf numFmtId="171" fontId="69" fillId="0" borderId="0" applyNumberFormat="0" applyFill="0" applyBorder="0" applyAlignment="0" applyProtection="0"/>
    <xf numFmtId="0" fontId="106" fillId="38" borderId="0" applyNumberFormat="0" applyBorder="0" applyAlignment="0" applyProtection="0"/>
    <xf numFmtId="0" fontId="7" fillId="0" borderId="41" applyNumberFormat="0" applyBorder="0" applyAlignment="0"/>
    <xf numFmtId="181" fontId="6" fillId="0" borderId="0"/>
    <xf numFmtId="181" fontId="6" fillId="0" borderId="0"/>
    <xf numFmtId="0" fontId="5" fillId="0" borderId="0"/>
    <xf numFmtId="0" fontId="5" fillId="0" borderId="0"/>
    <xf numFmtId="0" fontId="5" fillId="0" borderId="0"/>
    <xf numFmtId="0" fontId="6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5" fillId="4" borderId="0" applyNumberFormat="0" applyBorder="0" applyAlignment="0" applyProtection="0"/>
    <xf numFmtId="0" fontId="5" fillId="0" borderId="0"/>
    <xf numFmtId="0" fontId="5" fillId="0" borderId="0"/>
    <xf numFmtId="0" fontId="5" fillId="0" borderId="0"/>
    <xf numFmtId="0" fontId="5" fillId="0" borderId="0"/>
    <xf numFmtId="0" fontId="8" fillId="0" borderId="0" applyFill="0" applyBorder="0" applyProtection="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4"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6"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17" fillId="0" borderId="0"/>
    <xf numFmtId="0" fontId="5" fillId="0" borderId="0"/>
    <xf numFmtId="0" fontId="5" fillId="0" borderId="0"/>
    <xf numFmtId="0" fontId="5" fillId="0" borderId="0"/>
    <xf numFmtId="0" fontId="6" fillId="0" borderId="0"/>
    <xf numFmtId="0" fontId="5" fillId="0" borderId="0"/>
    <xf numFmtId="0" fontId="5" fillId="0" borderId="0"/>
    <xf numFmtId="0" fontId="6" fillId="72" borderId="42" applyNumberFormat="0" applyFont="0" applyAlignment="0" applyProtection="0"/>
    <xf numFmtId="0" fontId="6" fillId="72" borderId="42" applyNumberFormat="0" applyFont="0" applyAlignment="0" applyProtection="0"/>
    <xf numFmtId="0" fontId="5" fillId="10" borderId="28" applyNumberFormat="0" applyFont="0" applyAlignment="0" applyProtection="0"/>
    <xf numFmtId="186" fontId="8" fillId="0" borderId="0" applyFont="0" applyFill="0" applyBorder="0" applyProtection="0"/>
    <xf numFmtId="186" fontId="8" fillId="0" borderId="0" applyFont="0" applyFill="0" applyBorder="0" applyProtection="0"/>
    <xf numFmtId="186" fontId="8" fillId="0" borderId="0" applyFont="0" applyFill="0" applyBorder="0" applyProtection="0"/>
    <xf numFmtId="0" fontId="107" fillId="70" borderId="43" applyNumberFormat="0" applyAlignment="0" applyProtection="0"/>
    <xf numFmtId="12" fontId="76" fillId="73" borderId="12">
      <alignment horizontal="left"/>
    </xf>
    <xf numFmtId="10" fontId="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4" fontId="79" fillId="38" borderId="19" applyNumberFormat="0" applyProtection="0">
      <alignment vertical="center"/>
    </xf>
    <xf numFmtId="4" fontId="79" fillId="39" borderId="19" applyNumberFormat="0" applyProtection="0">
      <alignment horizontal="left" vertical="center" indent="1"/>
    </xf>
    <xf numFmtId="4" fontId="79" fillId="40" borderId="19" applyNumberFormat="0" applyProtection="0"/>
    <xf numFmtId="0" fontId="6" fillId="74" borderId="43" applyNumberFormat="0" applyProtection="0">
      <alignment horizontal="left" vertical="center" indent="1"/>
    </xf>
    <xf numFmtId="4" fontId="79" fillId="50" borderId="33" applyNumberFormat="0" applyProtection="0">
      <alignment horizontal="left" vertical="center" indent="1"/>
    </xf>
    <xf numFmtId="4" fontId="18" fillId="51" borderId="0" applyNumberFormat="0" applyProtection="0">
      <alignment horizontal="left"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4" fontId="83" fillId="55" borderId="0" applyNumberFormat="0" applyProtection="0"/>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center"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52" borderId="19" applyNumberFormat="0" applyProtection="0">
      <alignment horizontal="left" vertical="top"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center"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40" borderId="19" applyNumberFormat="0" applyProtection="0">
      <alignment horizontal="left" vertical="top"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center"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6" borderId="19" applyNumberFormat="0" applyProtection="0">
      <alignment horizontal="left" vertical="top"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center"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0" fontId="6" fillId="57" borderId="19" applyNumberFormat="0" applyProtection="0">
      <alignment horizontal="left" vertical="top" indent="1"/>
    </xf>
    <xf numFmtId="4" fontId="18" fillId="0" borderId="19" applyNumberFormat="0" applyProtection="0">
      <alignment horizontal="right" vertical="center"/>
    </xf>
    <xf numFmtId="4" fontId="18" fillId="51" borderId="19" applyNumberFormat="0" applyProtection="0">
      <alignment horizontal="right" vertical="center"/>
    </xf>
    <xf numFmtId="4" fontId="18" fillId="0" borderId="19" applyNumberFormat="0" applyProtection="0">
      <alignment horizontal="left" vertical="center" indent="1"/>
    </xf>
    <xf numFmtId="0" fontId="6" fillId="74" borderId="43" applyNumberFormat="0" applyProtection="0">
      <alignment horizontal="left" vertical="center" indent="1"/>
    </xf>
    <xf numFmtId="4" fontId="18" fillId="53" borderId="19" applyNumberFormat="0" applyProtection="0">
      <alignment horizontal="left" vertical="center" indent="1"/>
    </xf>
    <xf numFmtId="0" fontId="18" fillId="40" borderId="19" applyNumberFormat="0" applyProtection="0">
      <alignment horizontal="left" vertical="top"/>
    </xf>
    <xf numFmtId="0" fontId="6" fillId="74" borderId="43" applyNumberFormat="0" applyProtection="0">
      <alignment horizontal="left" vertical="center" indent="1"/>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5" fillId="58" borderId="0" applyNumberFormat="0" applyProtection="0">
      <alignment horizontal="left"/>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4" fontId="86" fillId="51" borderId="19" applyNumberFormat="0" applyProtection="0">
      <alignment horizontal="right" vertical="center"/>
    </xf>
    <xf numFmtId="182" fontId="6" fillId="0" borderId="34">
      <alignment horizontal="justify" vertical="top" wrapText="1"/>
    </xf>
    <xf numFmtId="182" fontId="6" fillId="0" borderId="34">
      <alignment horizontal="justify" vertical="top" wrapText="1"/>
    </xf>
    <xf numFmtId="0" fontId="6" fillId="0" borderId="0">
      <alignment horizontal="left" wrapText="1"/>
    </xf>
    <xf numFmtId="0" fontId="6" fillId="0" borderId="0">
      <alignment horizontal="left" wrapText="1"/>
    </xf>
    <xf numFmtId="0" fontId="6" fillId="0" borderId="0">
      <alignment horizontal="left" wrapText="1"/>
    </xf>
    <xf numFmtId="187" fontId="6" fillId="0" borderId="0" applyFill="0" applyBorder="0" applyAlignment="0" applyProtection="0">
      <alignment wrapText="1"/>
    </xf>
    <xf numFmtId="0" fontId="61" fillId="0" borderId="0" applyNumberFormat="0" applyFill="0" applyBorder="0">
      <alignment horizontal="center" wrapText="1"/>
    </xf>
    <xf numFmtId="0" fontId="61" fillId="0" borderId="0" applyNumberFormat="0" applyFill="0" applyBorder="0">
      <alignment horizontal="center" wrapText="1"/>
    </xf>
    <xf numFmtId="38" fontId="6" fillId="0" borderId="0">
      <alignment horizontal="left" wrapText="1"/>
    </xf>
    <xf numFmtId="0" fontId="108" fillId="0" borderId="0" applyNumberFormat="0" applyFill="0" applyBorder="0" applyAlignment="0" applyProtection="0"/>
    <xf numFmtId="0" fontId="61" fillId="0" borderId="30">
      <alignment horizontal="center" vertical="center" wrapText="1"/>
    </xf>
    <xf numFmtId="0" fontId="61" fillId="0" borderId="30">
      <alignment horizontal="center" vertical="center" wrapText="1"/>
    </xf>
    <xf numFmtId="0" fontId="109" fillId="0" borderId="44" applyNumberFormat="0" applyFill="0" applyAlignment="0" applyProtection="0"/>
    <xf numFmtId="0" fontId="6" fillId="0" borderId="45" applyNumberFormat="0" applyFill="0" applyAlignment="0" applyProtection="0"/>
    <xf numFmtId="37" fontId="7" fillId="39" borderId="0" applyNumberFormat="0" applyBorder="0" applyAlignment="0" applyProtection="0"/>
    <xf numFmtId="37" fontId="7" fillId="0" borderId="0"/>
    <xf numFmtId="37" fontId="7" fillId="0" borderId="0"/>
    <xf numFmtId="37" fontId="7" fillId="0" borderId="0"/>
    <xf numFmtId="3" fontId="110" fillId="75" borderId="46" applyProtection="0"/>
    <xf numFmtId="0" fontId="111" fillId="0" borderId="0" applyNumberFormat="0" applyFill="0" applyBorder="0" applyAlignment="0" applyProtection="0"/>
    <xf numFmtId="0" fontId="121" fillId="0" borderId="26" applyNumberFormat="0" applyFill="0" applyAlignment="0" applyProtection="0"/>
    <xf numFmtId="0" fontId="122" fillId="9" borderId="27" applyNumberFormat="0" applyAlignment="0" applyProtection="0"/>
    <xf numFmtId="0" fontId="123" fillId="0" borderId="0" applyNumberFormat="0" applyFill="0" applyBorder="0" applyAlignment="0" applyProtection="0"/>
    <xf numFmtId="0" fontId="157" fillId="82" borderId="0"/>
    <xf numFmtId="0" fontId="124" fillId="0" borderId="0" applyNumberFormat="0" applyFill="0" applyBorder="0" applyAlignment="0" applyProtection="0"/>
    <xf numFmtId="0" fontId="125" fillId="0" borderId="29" applyNumberFormat="0" applyFill="0" applyAlignment="0" applyProtection="0"/>
    <xf numFmtId="0" fontId="126"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126" fillId="14" borderId="0" applyNumberFormat="0" applyBorder="0" applyAlignment="0" applyProtection="0"/>
    <xf numFmtId="0" fontId="126"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126" fillId="18" borderId="0" applyNumberFormat="0" applyBorder="0" applyAlignment="0" applyProtection="0"/>
    <xf numFmtId="0" fontId="126"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126" fillId="22" borderId="0" applyNumberFormat="0" applyBorder="0" applyAlignment="0" applyProtection="0"/>
    <xf numFmtId="0" fontId="126"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126" fillId="26" borderId="0" applyNumberFormat="0" applyBorder="0" applyAlignment="0" applyProtection="0"/>
    <xf numFmtId="0" fontId="126"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126" fillId="30" borderId="0" applyNumberFormat="0" applyBorder="0" applyAlignment="0" applyProtection="0"/>
    <xf numFmtId="0" fontId="126"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126" fillId="34" borderId="0" applyNumberFormat="0" applyBorder="0" applyAlignment="0" applyProtection="0"/>
    <xf numFmtId="43" fontId="5" fillId="0" borderId="0" applyFont="0" applyFill="0" applyBorder="0" applyAlignment="0" applyProtection="0"/>
    <xf numFmtId="0" fontId="64" fillId="0" borderId="0"/>
    <xf numFmtId="0" fontId="127" fillId="0" borderId="0"/>
    <xf numFmtId="43" fontId="64" fillId="0" borderId="0" applyFont="0" applyFill="0" applyBorder="0" applyAlignment="0" applyProtection="0"/>
    <xf numFmtId="9" fontId="64" fillId="0" borderId="0" applyFont="0" applyFill="0" applyBorder="0" applyAlignment="0" applyProtection="0"/>
    <xf numFmtId="0" fontId="129" fillId="12" borderId="0" applyNumberFormat="0" applyBorder="0" applyAlignment="0" applyProtection="0"/>
    <xf numFmtId="0" fontId="129" fillId="12" borderId="0" applyNumberFormat="0" applyBorder="0" applyAlignment="0" applyProtection="0"/>
    <xf numFmtId="0" fontId="129" fillId="16" borderId="0" applyNumberFormat="0" applyBorder="0" applyAlignment="0" applyProtection="0"/>
    <xf numFmtId="0" fontId="129" fillId="16" borderId="0" applyNumberFormat="0" applyBorder="0" applyAlignment="0" applyProtection="0"/>
    <xf numFmtId="0" fontId="129" fillId="20" borderId="0" applyNumberFormat="0" applyBorder="0" applyAlignment="0" applyProtection="0"/>
    <xf numFmtId="0" fontId="129" fillId="20" borderId="0" applyNumberFormat="0" applyBorder="0" applyAlignment="0" applyProtection="0"/>
    <xf numFmtId="0" fontId="129" fillId="24" borderId="0" applyNumberFormat="0" applyBorder="0" applyAlignment="0" applyProtection="0"/>
    <xf numFmtId="0" fontId="129" fillId="24" borderId="0" applyNumberFormat="0" applyBorder="0" applyAlignment="0" applyProtection="0"/>
    <xf numFmtId="0" fontId="129" fillId="28" borderId="0" applyNumberFormat="0" applyBorder="0" applyAlignment="0" applyProtection="0"/>
    <xf numFmtId="0" fontId="129" fillId="28" borderId="0" applyNumberFormat="0" applyBorder="0" applyAlignment="0" applyProtection="0"/>
    <xf numFmtId="0" fontId="129" fillId="32" borderId="0" applyNumberFormat="0" applyBorder="0" applyAlignment="0" applyProtection="0"/>
    <xf numFmtId="0" fontId="129" fillId="32" borderId="0" applyNumberFormat="0" applyBorder="0" applyAlignment="0" applyProtection="0"/>
    <xf numFmtId="0" fontId="129" fillId="13" borderId="0" applyNumberFormat="0" applyBorder="0" applyAlignment="0" applyProtection="0"/>
    <xf numFmtId="0" fontId="129" fillId="13" borderId="0" applyNumberFormat="0" applyBorder="0" applyAlignment="0" applyProtection="0"/>
    <xf numFmtId="0" fontId="129" fillId="17" borderId="0" applyNumberFormat="0" applyBorder="0" applyAlignment="0" applyProtection="0"/>
    <xf numFmtId="0" fontId="129" fillId="17" borderId="0" applyNumberFormat="0" applyBorder="0" applyAlignment="0" applyProtection="0"/>
    <xf numFmtId="0" fontId="129" fillId="21" borderId="0" applyNumberFormat="0" applyBorder="0" applyAlignment="0" applyProtection="0"/>
    <xf numFmtId="0" fontId="129" fillId="21"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9" borderId="0" applyNumberFormat="0" applyBorder="0" applyAlignment="0" applyProtection="0"/>
    <xf numFmtId="0" fontId="129" fillId="29" borderId="0" applyNumberFormat="0" applyBorder="0" applyAlignment="0" applyProtection="0"/>
    <xf numFmtId="0" fontId="129" fillId="33" borderId="0" applyNumberFormat="0" applyBorder="0" applyAlignment="0" applyProtection="0"/>
    <xf numFmtId="0" fontId="129" fillId="33" borderId="0" applyNumberFormat="0" applyBorder="0" applyAlignment="0" applyProtection="0"/>
    <xf numFmtId="0" fontId="130" fillId="14" borderId="0" applyNumberFormat="0" applyBorder="0" applyAlignment="0" applyProtection="0"/>
    <xf numFmtId="0" fontId="130" fillId="14" borderId="0" applyNumberFormat="0" applyBorder="0" applyAlignment="0" applyProtection="0"/>
    <xf numFmtId="0" fontId="130" fillId="18" borderId="0" applyNumberFormat="0" applyBorder="0" applyAlignment="0" applyProtection="0"/>
    <xf numFmtId="0" fontId="130" fillId="18" borderId="0" applyNumberFormat="0" applyBorder="0" applyAlignment="0" applyProtection="0"/>
    <xf numFmtId="0" fontId="130" fillId="22" borderId="0" applyNumberFormat="0" applyBorder="0" applyAlignment="0" applyProtection="0"/>
    <xf numFmtId="0" fontId="130" fillId="22" borderId="0" applyNumberFormat="0" applyBorder="0" applyAlignment="0" applyProtection="0"/>
    <xf numFmtId="0" fontId="130" fillId="26" borderId="0" applyNumberFormat="0" applyBorder="0" applyAlignment="0" applyProtection="0"/>
    <xf numFmtId="0" fontId="130" fillId="26" borderId="0" applyNumberFormat="0" applyBorder="0" applyAlignment="0" applyProtection="0"/>
    <xf numFmtId="0" fontId="130" fillId="30" borderId="0" applyNumberFormat="0" applyBorder="0" applyAlignment="0" applyProtection="0"/>
    <xf numFmtId="0" fontId="130" fillId="30" borderId="0" applyNumberFormat="0" applyBorder="0" applyAlignment="0" applyProtection="0"/>
    <xf numFmtId="0" fontId="130" fillId="34" borderId="0" applyNumberFormat="0" applyBorder="0" applyAlignment="0" applyProtection="0"/>
    <xf numFmtId="0" fontId="130" fillId="34" borderId="0" applyNumberFormat="0" applyBorder="0" applyAlignment="0" applyProtection="0"/>
    <xf numFmtId="0" fontId="130" fillId="11" borderId="0" applyNumberFormat="0" applyBorder="0" applyAlignment="0" applyProtection="0"/>
    <xf numFmtId="0" fontId="130" fillId="11" borderId="0" applyNumberFormat="0" applyBorder="0" applyAlignment="0" applyProtection="0"/>
    <xf numFmtId="0" fontId="130" fillId="15" borderId="0" applyNumberFormat="0" applyBorder="0" applyAlignment="0" applyProtection="0"/>
    <xf numFmtId="0" fontId="130" fillId="15" borderId="0" applyNumberFormat="0" applyBorder="0" applyAlignment="0" applyProtection="0"/>
    <xf numFmtId="0" fontId="130" fillId="19" borderId="0" applyNumberFormat="0" applyBorder="0" applyAlignment="0" applyProtection="0"/>
    <xf numFmtId="0" fontId="130" fillId="19" borderId="0" applyNumberFormat="0" applyBorder="0" applyAlignment="0" applyProtection="0"/>
    <xf numFmtId="0" fontId="130" fillId="23" borderId="0" applyNumberFormat="0" applyBorder="0" applyAlignment="0" applyProtection="0"/>
    <xf numFmtId="0" fontId="130" fillId="23" borderId="0" applyNumberFormat="0" applyBorder="0" applyAlignment="0" applyProtection="0"/>
    <xf numFmtId="0" fontId="130" fillId="27" borderId="0" applyNumberFormat="0" applyBorder="0" applyAlignment="0" applyProtection="0"/>
    <xf numFmtId="0" fontId="130" fillId="27" borderId="0" applyNumberFormat="0" applyBorder="0" applyAlignment="0" applyProtection="0"/>
    <xf numFmtId="0" fontId="130" fillId="31" borderId="0" applyNumberFormat="0" applyBorder="0" applyAlignment="0" applyProtection="0"/>
    <xf numFmtId="0" fontId="130" fillId="3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2" fillId="8" borderId="24" applyNumberFormat="0" applyAlignment="0" applyProtection="0"/>
    <xf numFmtId="0" fontId="132" fillId="8" borderId="24" applyNumberFormat="0" applyAlignment="0" applyProtection="0"/>
    <xf numFmtId="0" fontId="133" fillId="9" borderId="27" applyNumberFormat="0" applyAlignment="0" applyProtection="0"/>
    <xf numFmtId="0" fontId="133" fillId="9" borderId="27" applyNumberFormat="0" applyAlignment="0" applyProtection="0"/>
    <xf numFmtId="44" fontId="8" fillId="0" borderId="0" applyFont="0" applyFill="0" applyBorder="0" applyAlignment="0" applyProtection="0"/>
    <xf numFmtId="3" fontId="134" fillId="0" borderId="0" applyFont="0" applyFill="0" applyBorder="0" applyAlignment="0" applyProtection="0"/>
    <xf numFmtId="43" fontId="129" fillId="0" borderId="0" applyFont="0" applyFill="0" applyBorder="0" applyAlignment="0" applyProtection="0"/>
    <xf numFmtId="43" fontId="64" fillId="0" borderId="0" applyFont="0" applyFill="0" applyBorder="0" applyAlignment="0" applyProtection="0"/>
    <xf numFmtId="3" fontId="134" fillId="0" borderId="0" applyFont="0" applyFill="0" applyBorder="0" applyAlignment="0" applyProtection="0"/>
    <xf numFmtId="188" fontId="134" fillId="0" borderId="0" applyFont="0" applyFill="0" applyBorder="0" applyAlignment="0" applyProtection="0"/>
    <xf numFmtId="0" fontId="134" fillId="0" borderId="0" applyFon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2" fontId="134" fillId="0" borderId="0" applyFont="0" applyFill="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25" fillId="0" borderId="64" applyNumberFormat="0" applyFill="0" applyAlignment="0" applyProtection="0"/>
    <xf numFmtId="0" fontId="5" fillId="0" borderId="0"/>
    <xf numFmtId="0" fontId="137" fillId="0" borderId="21" applyNumberFormat="0" applyFill="0" applyAlignment="0" applyProtection="0"/>
    <xf numFmtId="0" fontId="138" fillId="0" borderId="22" applyNumberFormat="0" applyFill="0" applyAlignment="0" applyProtection="0"/>
    <xf numFmtId="0" fontId="139" fillId="7" borderId="24" applyNumberFormat="0" applyAlignment="0" applyProtection="0"/>
    <xf numFmtId="0" fontId="139" fillId="7" borderId="24" applyNumberFormat="0" applyAlignment="0" applyProtection="0"/>
    <xf numFmtId="0" fontId="140" fillId="0" borderId="26" applyNumberFormat="0" applyFill="0" applyAlignment="0" applyProtection="0"/>
    <xf numFmtId="0" fontId="140" fillId="0" borderId="26" applyNumberFormat="0" applyFill="0" applyAlignment="0" applyProtection="0"/>
    <xf numFmtId="0" fontId="141" fillId="6" borderId="0" applyNumberFormat="0" applyBorder="0" applyAlignment="0" applyProtection="0"/>
    <xf numFmtId="0" fontId="141" fillId="6" borderId="0" applyNumberFormat="0" applyBorder="0" applyAlignment="0" applyProtection="0"/>
    <xf numFmtId="0" fontId="118" fillId="7" borderId="24" applyNumberFormat="0" applyAlignment="0" applyProtection="0"/>
    <xf numFmtId="0" fontId="17" fillId="0" borderId="0"/>
    <xf numFmtId="0" fontId="129" fillId="0" borderId="0"/>
    <xf numFmtId="0" fontId="6" fillId="0" borderId="0"/>
    <xf numFmtId="0" fontId="129" fillId="10" borderId="28" applyNumberFormat="0" applyFont="0" applyAlignment="0" applyProtection="0"/>
    <xf numFmtId="0" fontId="142" fillId="8" borderId="25" applyNumberFormat="0" applyAlignment="0" applyProtection="0"/>
    <xf numFmtId="0" fontId="142" fillId="8" borderId="25" applyNumberFormat="0" applyAlignment="0" applyProtection="0"/>
    <xf numFmtId="0" fontId="5" fillId="0" borderId="0"/>
    <xf numFmtId="0" fontId="128" fillId="0" borderId="29" applyNumberFormat="0" applyFill="0" applyAlignment="0" applyProtection="0"/>
    <xf numFmtId="0" fontId="128" fillId="0" borderId="29" applyNumberFormat="0" applyFill="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8" fillId="0" borderId="0"/>
    <xf numFmtId="43" fontId="5" fillId="0" borderId="0" applyFont="0" applyFill="0" applyBorder="0" applyAlignment="0" applyProtection="0"/>
    <xf numFmtId="43" fontId="6" fillId="0" borderId="0" applyFont="0" applyFill="0" applyBorder="0" applyAlignment="0" applyProtection="0"/>
    <xf numFmtId="0" fontId="127" fillId="0" borderId="0"/>
    <xf numFmtId="0" fontId="8" fillId="0" borderId="0"/>
    <xf numFmtId="0" fontId="134" fillId="0" borderId="0" applyFont="0" applyFill="0" applyBorder="0" applyAlignment="0" applyProtection="0"/>
    <xf numFmtId="0" fontId="10" fillId="0" borderId="0"/>
    <xf numFmtId="0" fontId="123" fillId="0" borderId="0" applyNumberFormat="0" applyFill="0" applyBorder="0" applyAlignment="0" applyProtection="0"/>
    <xf numFmtId="38" fontId="18" fillId="0" borderId="49" applyFill="0" applyBorder="0" applyAlignment="0" applyProtection="0">
      <protection locked="0"/>
    </xf>
    <xf numFmtId="38" fontId="18" fillId="0" borderId="49" applyFill="0" applyBorder="0" applyAlignment="0" applyProtection="0">
      <protection locked="0"/>
    </xf>
    <xf numFmtId="0" fontId="6" fillId="0" borderId="45" applyNumberFormat="0" applyFill="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5" fillId="64" borderId="0" applyNumberFormat="0" applyBorder="0" applyAlignment="0" applyProtection="0"/>
    <xf numFmtId="0" fontId="159" fillId="81" borderId="63"/>
    <xf numFmtId="43" fontId="5"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38" fontId="18" fillId="0" borderId="49" applyFill="0" applyBorder="0" applyAlignment="0" applyProtection="0">
      <protection locked="0"/>
    </xf>
    <xf numFmtId="0" fontId="6" fillId="0" borderId="45" applyNumberFormat="0" applyFill="0" applyAlignment="0" applyProtection="0"/>
    <xf numFmtId="44" fontId="6" fillId="0" borderId="0" applyFont="0" applyFill="0" applyBorder="0" applyAlignment="0" applyProtection="0"/>
    <xf numFmtId="182" fontId="6" fillId="0" borderId="34">
      <alignment horizontal="justify" vertical="top" wrapText="1"/>
    </xf>
    <xf numFmtId="43" fontId="127" fillId="0" borderId="0" applyFont="0" applyFill="0" applyBorder="0" applyAlignment="0" applyProtection="0"/>
    <xf numFmtId="0" fontId="118" fillId="7" borderId="24" applyNumberFormat="0" applyAlignment="0" applyProtection="0"/>
    <xf numFmtId="0" fontId="5" fillId="0" borderId="0"/>
    <xf numFmtId="9" fontId="8" fillId="0" borderId="0" applyFont="0" applyFill="0" applyBorder="0" applyAlignment="0" applyProtection="0"/>
    <xf numFmtId="164" fontId="144" fillId="0" borderId="0" applyFont="0" applyAlignment="0" applyProtection="0"/>
    <xf numFmtId="43" fontId="8" fillId="0" borderId="0" applyFont="0" applyFill="0" applyBorder="0" applyAlignment="0" applyProtection="0"/>
    <xf numFmtId="0" fontId="8" fillId="0" borderId="0"/>
    <xf numFmtId="0" fontId="89" fillId="64" borderId="0" applyNumberFormat="0" applyBorder="0" applyAlignment="0" applyProtection="0"/>
    <xf numFmtId="0" fontId="155" fillId="0" borderId="0"/>
    <xf numFmtId="40" fontId="18" fillId="35" borderId="0">
      <alignment horizontal="right"/>
    </xf>
    <xf numFmtId="0" fontId="119" fillId="79" borderId="25" applyNumberFormat="0" applyAlignment="0" applyProtection="0"/>
    <xf numFmtId="3" fontId="134" fillId="0" borderId="0" applyFont="0" applyFill="0" applyBorder="0" applyAlignment="0" applyProtection="0"/>
    <xf numFmtId="0" fontId="119" fillId="79" borderId="25" applyNumberFormat="0" applyAlignment="0" applyProtection="0"/>
    <xf numFmtId="0" fontId="107" fillId="70" borderId="62" applyNumberFormat="0" applyAlignment="0" applyProtection="0"/>
    <xf numFmtId="0" fontId="89" fillId="10" borderId="28" applyNumberFormat="0" applyFont="0" applyAlignment="0" applyProtection="0"/>
    <xf numFmtId="0" fontId="89" fillId="10" borderId="28" applyNumberFormat="0" applyFont="0" applyAlignment="0" applyProtection="0"/>
    <xf numFmtId="0" fontId="89" fillId="72" borderId="61" applyNumberFormat="0" applyFont="0" applyAlignment="0" applyProtection="0"/>
    <xf numFmtId="3" fontId="134" fillId="0" borderId="0" applyFont="0" applyFill="0" applyBorder="0" applyAlignment="0" applyProtection="0"/>
    <xf numFmtId="0" fontId="165" fillId="6" borderId="0" applyNumberFormat="0" applyBorder="0" applyAlignment="0" applyProtection="0"/>
    <xf numFmtId="0" fontId="165" fillId="6" borderId="0" applyNumberFormat="0" applyBorder="0" applyAlignment="0" applyProtection="0"/>
    <xf numFmtId="0" fontId="134" fillId="0" borderId="0" applyFont="0" applyFill="0" applyBorder="0" applyAlignment="0" applyProtection="0"/>
    <xf numFmtId="43" fontId="129" fillId="0" borderId="0" applyFont="0" applyFill="0" applyBorder="0" applyAlignment="0" applyProtection="0"/>
    <xf numFmtId="0" fontId="164" fillId="0" borderId="60" applyNumberFormat="0" applyFill="0" applyAlignment="0" applyProtection="0"/>
    <xf numFmtId="0" fontId="164" fillId="0" borderId="60" applyNumberFormat="0" applyFill="0" applyAlignment="0" applyProtection="0"/>
    <xf numFmtId="3" fontId="134" fillId="0" borderId="0" applyFont="0" applyFill="0" applyBorder="0" applyAlignment="0" applyProtection="0"/>
    <xf numFmtId="43" fontId="64" fillId="0" borderId="0" applyFont="0" applyFill="0" applyBorder="0" applyAlignment="0" applyProtection="0"/>
    <xf numFmtId="182" fontId="6" fillId="0" borderId="67">
      <alignment horizontal="justify" vertical="top" wrapText="1"/>
    </xf>
    <xf numFmtId="0" fontId="134" fillId="0" borderId="0" applyFont="0" applyFill="0" applyBorder="0" applyAlignment="0" applyProtection="0"/>
    <xf numFmtId="10" fontId="7" fillId="37" borderId="51" applyNumberFormat="0" applyBorder="0" applyAlignment="0" applyProtection="0"/>
    <xf numFmtId="0" fontId="103" fillId="64" borderId="55" applyNumberFormat="0" applyAlignment="0" applyProtection="0"/>
    <xf numFmtId="0" fontId="154" fillId="0" borderId="0" applyNumberFormat="0" applyFill="0" applyBorder="0" applyAlignment="0" applyProtection="0">
      <alignment vertical="top"/>
      <protection locked="0"/>
    </xf>
    <xf numFmtId="0" fontId="147" fillId="0" borderId="0" applyNumberFormat="0" applyFill="0" applyBorder="0" applyAlignment="0">
      <protection locked="0"/>
    </xf>
    <xf numFmtId="0" fontId="154" fillId="0" borderId="0" applyNumberFormat="0" applyFill="0" applyBorder="0" applyAlignment="0" applyProtection="0">
      <alignment vertical="top"/>
      <protection locked="0"/>
    </xf>
    <xf numFmtId="0" fontId="89" fillId="65" borderId="0" applyNumberFormat="0" applyBorder="0" applyAlignment="0" applyProtection="0"/>
    <xf numFmtId="166" fontId="6" fillId="0" borderId="0">
      <protection locked="0"/>
    </xf>
    <xf numFmtId="0" fontId="76"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26" fillId="63" borderId="0" applyNumberFormat="0" applyBorder="0" applyAlignment="0" applyProtection="0"/>
    <xf numFmtId="0" fontId="161" fillId="0" borderId="57" applyNumberFormat="0" applyFill="0" applyAlignment="0" applyProtection="0"/>
    <xf numFmtId="0" fontId="147" fillId="0" borderId="0" applyNumberFormat="0" applyFill="0" applyBorder="0" applyAlignment="0">
      <protection locked="0"/>
    </xf>
    <xf numFmtId="0" fontId="161" fillId="0" borderId="57" applyNumberFormat="0" applyFill="0" applyAlignment="0" applyProtection="0"/>
    <xf numFmtId="0" fontId="100" fillId="0" borderId="0" applyNumberFormat="0" applyFill="0" applyBorder="0" applyAlignment="0" applyProtection="0"/>
    <xf numFmtId="38" fontId="7" fillId="36" borderId="0" applyNumberFormat="0" applyBorder="0" applyAlignment="0" applyProtection="0"/>
    <xf numFmtId="0" fontId="147" fillId="0" borderId="0" applyNumberFormat="0" applyFill="0" applyBorder="0" applyAlignment="0">
      <protection locked="0"/>
    </xf>
    <xf numFmtId="0" fontId="90" fillId="42" borderId="0" applyNumberFormat="0" applyBorder="0" applyAlignment="0" applyProtection="0"/>
    <xf numFmtId="0" fontId="126" fillId="44" borderId="0" applyNumberFormat="0" applyBorder="0" applyAlignment="0" applyProtection="0"/>
    <xf numFmtId="41" fontId="6" fillId="0" borderId="0"/>
    <xf numFmtId="2" fontId="6" fillId="0" borderId="0" applyFill="0" applyBorder="0" applyAlignment="0" applyProtection="0"/>
    <xf numFmtId="0" fontId="148" fillId="72" borderId="42" applyNumberFormat="0" applyFont="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90" fillId="68" borderId="0" applyNumberFormat="0" applyBorder="0" applyAlignment="0" applyProtection="0"/>
    <xf numFmtId="180" fontId="6" fillId="0" borderId="0" applyFill="0" applyBorder="0" applyAlignment="0" applyProtection="0"/>
    <xf numFmtId="0" fontId="155" fillId="0" borderId="56"/>
    <xf numFmtId="0" fontId="155" fillId="0" borderId="0"/>
    <xf numFmtId="0" fontId="89" fillId="72" borderId="61" applyNumberFormat="0" applyFont="0" applyAlignment="0" applyProtection="0"/>
    <xf numFmtId="0" fontId="134" fillId="0" borderId="0" applyFont="0" applyFill="0" applyBorder="0" applyAlignment="0" applyProtection="0"/>
    <xf numFmtId="5" fontId="6" fillId="0" borderId="0" applyFill="0" applyBorder="0" applyAlignment="0" applyProtection="0"/>
    <xf numFmtId="0" fontId="90" fillId="69" borderId="0" applyNumberFormat="0" applyBorder="0" applyAlignment="0" applyProtection="0"/>
    <xf numFmtId="3" fontId="134" fillId="0" borderId="0" applyFont="0" applyFill="0" applyBorder="0" applyAlignment="0" applyProtection="0"/>
    <xf numFmtId="0" fontId="126" fillId="78" borderId="0" applyNumberFormat="0" applyBorder="0" applyAlignment="0" applyProtection="0"/>
    <xf numFmtId="37" fontId="6" fillId="0" borderId="0" applyFill="0" applyBorder="0" applyAlignment="0" applyProtection="0"/>
    <xf numFmtId="0" fontId="126" fillId="27" borderId="0" applyNumberFormat="0" applyBorder="0" applyAlignment="0" applyProtection="0"/>
    <xf numFmtId="0" fontId="122" fillId="9" borderId="27" applyNumberFormat="0" applyAlignment="0" applyProtection="0"/>
    <xf numFmtId="0" fontId="122" fillId="9" borderId="27" applyNumberFormat="0" applyAlignment="0" applyProtection="0"/>
    <xf numFmtId="0" fontId="158" fillId="0" borderId="0"/>
    <xf numFmtId="0" fontId="160" fillId="79" borderId="24" applyNumberFormat="0" applyAlignment="0" applyProtection="0"/>
    <xf numFmtId="0" fontId="8" fillId="0" borderId="0"/>
    <xf numFmtId="0" fontId="6" fillId="0" borderId="0"/>
    <xf numFmtId="9" fontId="8" fillId="0" borderId="0" applyFont="0" applyFill="0" applyBorder="0" applyAlignment="0" applyProtection="0"/>
    <xf numFmtId="42" fontId="8" fillId="0" borderId="0" applyFont="0" applyFill="0" applyBorder="0" applyAlignment="0" applyProtection="0"/>
    <xf numFmtId="43" fontId="8" fillId="0" borderId="0" applyFont="0" applyFill="0" applyBorder="0" applyAlignment="0" applyProtection="0"/>
    <xf numFmtId="0" fontId="8" fillId="0" borderId="0"/>
    <xf numFmtId="2" fontId="6" fillId="0" borderId="0" applyFill="0" applyBorder="0" applyProtection="0">
      <alignment horizontal="right"/>
    </xf>
    <xf numFmtId="14" fontId="149" fillId="76" borderId="47" applyProtection="0">
      <alignment horizontal="right"/>
    </xf>
    <xf numFmtId="0" fontId="149" fillId="0" borderId="0" applyNumberFormat="0" applyFill="0" applyBorder="0" applyProtection="0">
      <alignment horizontal="left"/>
    </xf>
    <xf numFmtId="38" fontId="7" fillId="36" borderId="0" applyNumberFormat="0" applyBorder="0" applyAlignment="0" applyProtection="0"/>
    <xf numFmtId="0" fontId="134" fillId="0" borderId="45" applyNumberFormat="0" applyFont="0" applyFill="0" applyAlignment="0" applyProtection="0"/>
    <xf numFmtId="0" fontId="5" fillId="63" borderId="0" applyNumberFormat="0" applyBorder="0" applyAlignment="0" applyProtection="0"/>
    <xf numFmtId="0" fontId="115" fillId="63" borderId="0" applyNumberFormat="0" applyBorder="0" applyAlignment="0" applyProtection="0"/>
    <xf numFmtId="0" fontId="5" fillId="0" borderId="0"/>
    <xf numFmtId="0" fontId="163" fillId="0" borderId="59" applyNumberFormat="0" applyFill="0" applyAlignment="0" applyProtection="0"/>
    <xf numFmtId="0" fontId="6" fillId="0" borderId="0"/>
    <xf numFmtId="41" fontId="148" fillId="0" borderId="0"/>
    <xf numFmtId="9" fontId="150" fillId="0" borderId="0" applyFont="0" applyFill="0" applyBorder="0" applyAlignment="0" applyProtection="0"/>
    <xf numFmtId="4" fontId="150" fillId="0" borderId="0" applyFont="0" applyFill="0" applyBorder="0" applyAlignment="0" applyProtection="0"/>
    <xf numFmtId="9" fontId="150" fillId="0" borderId="0" applyFont="0" applyFill="0" applyBorder="0" applyAlignment="0" applyProtection="0"/>
    <xf numFmtId="4" fontId="150" fillId="0" borderId="0" applyFont="0" applyFill="0" applyBorder="0" applyAlignment="0" applyProtection="0"/>
    <xf numFmtId="41" fontId="6" fillId="0" borderId="0"/>
    <xf numFmtId="41" fontId="6" fillId="0" borderId="0"/>
    <xf numFmtId="0" fontId="126" fillId="63" borderId="0" applyNumberFormat="0" applyBorder="0" applyAlignment="0" applyProtection="0"/>
    <xf numFmtId="189" fontId="6" fillId="0" borderId="0" applyFont="0" applyFill="0" applyBorder="0" applyAlignment="0" applyProtection="0"/>
    <xf numFmtId="4" fontId="150" fillId="0" borderId="0" applyFont="0" applyFill="0" applyBorder="0" applyAlignment="0" applyProtection="0"/>
    <xf numFmtId="41" fontId="148" fillId="0" borderId="0"/>
    <xf numFmtId="9" fontId="150" fillId="0" borderId="0" applyFont="0" applyFill="0" applyBorder="0" applyAlignment="0" applyProtection="0"/>
    <xf numFmtId="190" fontId="6" fillId="0" borderId="0"/>
    <xf numFmtId="0" fontId="6" fillId="0" borderId="0"/>
    <xf numFmtId="0" fontId="162" fillId="0" borderId="58" applyNumberFormat="0" applyFill="0" applyAlignment="0" applyProtection="0"/>
    <xf numFmtId="0" fontId="118" fillId="38" borderId="24" applyNumberFormat="0" applyAlignment="0" applyProtection="0"/>
    <xf numFmtId="0" fontId="90" fillId="67" borderId="0" applyNumberFormat="0" applyBorder="0" applyAlignment="0" applyProtection="0"/>
    <xf numFmtId="0" fontId="5" fillId="38" borderId="0" applyNumberFormat="0" applyBorder="0" applyAlignment="0" applyProtection="0"/>
    <xf numFmtId="0" fontId="90" fillId="43" borderId="0" applyNumberFormat="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18" fillId="38" borderId="24" applyNumberFormat="0" applyAlignment="0" applyProtection="0"/>
    <xf numFmtId="0" fontId="126" fillId="44" borderId="0" applyNumberFormat="0" applyBorder="0" applyAlignment="0" applyProtection="0"/>
    <xf numFmtId="0" fontId="126" fillId="77" borderId="0" applyNumberFormat="0" applyBorder="0" applyAlignment="0" applyProtection="0"/>
    <xf numFmtId="166" fontId="6" fillId="0" borderId="0">
      <protection locked="0"/>
    </xf>
    <xf numFmtId="0" fontId="156" fillId="80" borderId="56"/>
    <xf numFmtId="0" fontId="5" fillId="72" borderId="0" applyNumberFormat="0" applyBorder="0" applyAlignment="0" applyProtection="0"/>
    <xf numFmtId="0" fontId="163" fillId="0" borderId="59" applyNumberFormat="0" applyFill="0" applyAlignment="0" applyProtection="0"/>
    <xf numFmtId="0" fontId="89" fillId="49" borderId="0" applyNumberFormat="0" applyBorder="0" applyAlignment="0" applyProtection="0"/>
    <xf numFmtId="0" fontId="115" fillId="63" borderId="0" applyNumberFormat="0" applyBorder="0" applyAlignment="0" applyProtection="0"/>
    <xf numFmtId="0" fontId="162" fillId="0" borderId="58" applyNumberFormat="0" applyFill="0" applyAlignment="0" applyProtection="0"/>
    <xf numFmtId="0" fontId="5" fillId="0" borderId="0"/>
    <xf numFmtId="0" fontId="129" fillId="0" borderId="0"/>
    <xf numFmtId="0" fontId="64" fillId="0" borderId="0"/>
    <xf numFmtId="0" fontId="94" fillId="0" borderId="0"/>
    <xf numFmtId="12" fontId="76" fillId="73" borderId="48">
      <alignment horizontal="left"/>
    </xf>
    <xf numFmtId="9" fontId="151" fillId="0" borderId="0"/>
    <xf numFmtId="4" fontId="79" fillId="39" borderId="19" applyNumberFormat="0" applyProtection="0">
      <alignment vertical="center"/>
    </xf>
    <xf numFmtId="4" fontId="18" fillId="51" borderId="0" applyNumberFormat="0" applyProtection="0">
      <alignment horizontal="left" vertical="center" indent="1"/>
    </xf>
    <xf numFmtId="43" fontId="8" fillId="0" borderId="0" applyFont="0" applyFill="0" applyBorder="0" applyAlignment="0" applyProtection="0"/>
    <xf numFmtId="0" fontId="5" fillId="63" borderId="0" applyNumberFormat="0" applyBorder="0" applyAlignment="0" applyProtection="0"/>
    <xf numFmtId="0" fontId="89" fillId="42" borderId="0" applyNumberFormat="0" applyBorder="0" applyAlignment="0" applyProtection="0"/>
    <xf numFmtId="37" fontId="6" fillId="0" borderId="0" applyFill="0" applyBorder="0" applyAlignment="0" applyProtection="0"/>
    <xf numFmtId="10" fontId="7" fillId="37" borderId="77"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4" fontId="152" fillId="0" borderId="0" applyNumberFormat="0" applyProtection="0">
      <alignment horizontal="left" vertical="center" indent="1"/>
    </xf>
    <xf numFmtId="10" fontId="7" fillId="37" borderId="51" applyNumberFormat="0" applyBorder="0" applyAlignment="0" applyProtection="0"/>
    <xf numFmtId="166" fontId="6" fillId="0" borderId="0">
      <protection locked="0"/>
    </xf>
    <xf numFmtId="0" fontId="126" fillId="43" borderId="0" applyNumberFormat="0" applyBorder="0" applyAlignment="0" applyProtection="0"/>
    <xf numFmtId="0" fontId="5" fillId="42" borderId="0" applyNumberFormat="0" applyBorder="0" applyAlignment="0" applyProtection="0"/>
    <xf numFmtId="0" fontId="89" fillId="60" borderId="0" applyNumberFormat="0" applyBorder="0" applyAlignment="0" applyProtection="0"/>
    <xf numFmtId="0" fontId="79" fillId="35" borderId="0">
      <alignment horizontal="left"/>
    </xf>
    <xf numFmtId="0" fontId="126" fillId="41" borderId="0" applyNumberFormat="0" applyBorder="0" applyAlignment="0" applyProtection="0"/>
    <xf numFmtId="0" fontId="126" fillId="46" borderId="0" applyNumberFormat="0" applyBorder="0" applyAlignment="0" applyProtection="0"/>
    <xf numFmtId="0" fontId="5" fillId="72" borderId="0" applyNumberFormat="0" applyBorder="0" applyAlignment="0" applyProtection="0"/>
    <xf numFmtId="166" fontId="6" fillId="0" borderId="0">
      <protection locked="0"/>
    </xf>
    <xf numFmtId="189" fontId="6" fillId="0" borderId="0" applyFont="0" applyFill="0" applyBorder="0" applyAlignment="0" applyProtection="0"/>
    <xf numFmtId="0" fontId="5" fillId="41" borderId="0" applyNumberFormat="0" applyBorder="0" applyAlignment="0" applyProtection="0"/>
    <xf numFmtId="0" fontId="93" fillId="71" borderId="36" applyNumberFormat="0" applyAlignment="0" applyProtection="0"/>
    <xf numFmtId="0" fontId="125" fillId="0" borderId="64" applyNumberFormat="0" applyFill="0" applyAlignment="0" applyProtection="0"/>
    <xf numFmtId="0" fontId="5" fillId="64" borderId="0" applyNumberFormat="0" applyBorder="0" applyAlignment="0" applyProtection="0"/>
    <xf numFmtId="0" fontId="90" fillId="47" borderId="0" applyNumberFormat="0" applyBorder="0" applyAlignment="0" applyProtection="0"/>
    <xf numFmtId="192" fontId="153" fillId="0" borderId="0"/>
    <xf numFmtId="0" fontId="126" fillId="78" borderId="0" applyNumberFormat="0" applyBorder="0" applyAlignment="0" applyProtection="0"/>
    <xf numFmtId="0" fontId="126" fillId="42" borderId="0" applyNumberFormat="0" applyBorder="0" applyAlignment="0" applyProtection="0"/>
    <xf numFmtId="0" fontId="126" fillId="44" borderId="0" applyNumberFormat="0" applyBorder="0" applyAlignment="0" applyProtection="0"/>
    <xf numFmtId="4" fontId="83" fillId="0" borderId="0" applyNumberFormat="0" applyProtection="0">
      <alignment horizontal="left" vertical="center" indent="1"/>
    </xf>
    <xf numFmtId="0" fontId="76" fillId="0" borderId="0" applyNumberFormat="0" applyFill="0" applyBorder="0" applyAlignment="0" applyProtection="0"/>
    <xf numFmtId="38" fontId="6" fillId="0" borderId="0">
      <alignment horizontal="left" wrapText="1"/>
    </xf>
    <xf numFmtId="0" fontId="5" fillId="17" borderId="0" applyNumberFormat="0" applyBorder="0" applyAlignment="0" applyProtection="0"/>
    <xf numFmtId="0" fontId="91" fillId="41" borderId="0" applyNumberFormat="0" applyBorder="0" applyAlignment="0" applyProtection="0"/>
    <xf numFmtId="0" fontId="89" fillId="6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126" fillId="44" borderId="0" applyNumberFormat="0" applyBorder="0" applyAlignment="0" applyProtection="0"/>
    <xf numFmtId="0" fontId="156" fillId="0" borderId="65"/>
    <xf numFmtId="0" fontId="5" fillId="72" borderId="0" applyNumberFormat="0" applyBorder="0" applyAlignment="0" applyProtection="0"/>
    <xf numFmtId="3" fontId="134" fillId="0" borderId="0" applyFont="0" applyFill="0" applyBorder="0" applyAlignment="0" applyProtection="0"/>
    <xf numFmtId="0" fontId="156" fillId="0" borderId="56"/>
    <xf numFmtId="0" fontId="5" fillId="28" borderId="0" applyNumberFormat="0" applyBorder="0" applyAlignment="0" applyProtection="0"/>
    <xf numFmtId="166" fontId="6" fillId="0" borderId="0">
      <protection locked="0"/>
    </xf>
    <xf numFmtId="5" fontId="6" fillId="0" borderId="0" applyFill="0" applyBorder="0" applyAlignment="0" applyProtection="0"/>
    <xf numFmtId="0" fontId="18" fillId="40" borderId="19" applyNumberFormat="0" applyProtection="0">
      <alignment horizontal="left" vertical="top"/>
    </xf>
    <xf numFmtId="4" fontId="18" fillId="0" borderId="19" applyNumberFormat="0" applyProtection="0">
      <alignment horizontal="left" vertical="center" indent="1"/>
    </xf>
    <xf numFmtId="4" fontId="18" fillId="0" borderId="19" applyNumberFormat="0" applyProtection="0">
      <alignment horizontal="right" vertical="center"/>
    </xf>
    <xf numFmtId="0" fontId="5" fillId="72" borderId="0" applyNumberFormat="0" applyBorder="0" applyAlignment="0" applyProtection="0"/>
    <xf numFmtId="0" fontId="5" fillId="63" borderId="0" applyNumberFormat="0" applyBorder="0" applyAlignment="0" applyProtection="0"/>
    <xf numFmtId="180" fontId="6" fillId="0" borderId="0" applyFill="0" applyBorder="0" applyAlignment="0" applyProtection="0"/>
    <xf numFmtId="0" fontId="6" fillId="0" borderId="45" applyNumberFormat="0" applyFill="0" applyAlignment="0" applyProtection="0"/>
    <xf numFmtId="10" fontId="7" fillId="37" borderId="51" applyNumberFormat="0" applyBorder="0" applyAlignment="0" applyProtection="0"/>
    <xf numFmtId="0" fontId="134" fillId="0" borderId="0" applyFont="0" applyFill="0" applyBorder="0" applyAlignment="0" applyProtection="0"/>
    <xf numFmtId="0" fontId="18" fillId="40" borderId="19" applyNumberFormat="0" applyProtection="0">
      <alignment horizontal="left" vertical="top"/>
    </xf>
    <xf numFmtId="4" fontId="18" fillId="0" borderId="19" applyNumberFormat="0" applyProtection="0">
      <alignment horizontal="left" vertical="center" indent="1"/>
    </xf>
    <xf numFmtId="4" fontId="18" fillId="0" borderId="19" applyNumberFormat="0" applyProtection="0">
      <alignment horizontal="right" vertical="center"/>
    </xf>
    <xf numFmtId="4" fontId="79" fillId="39" borderId="19" applyNumberFormat="0" applyProtection="0">
      <alignment horizontal="left" vertical="center" indent="1"/>
    </xf>
    <xf numFmtId="4" fontId="79" fillId="40" borderId="19" applyNumberFormat="0" applyProtection="0"/>
    <xf numFmtId="0" fontId="5" fillId="63" borderId="0" applyNumberFormat="0" applyBorder="0" applyAlignment="0" applyProtection="0"/>
    <xf numFmtId="0" fontId="89" fillId="65" borderId="0" applyNumberFormat="0" applyBorder="0" applyAlignment="0" applyProtection="0"/>
    <xf numFmtId="5" fontId="6" fillId="0" borderId="0" applyFill="0" applyBorder="0" applyAlignment="0" applyProtection="0"/>
    <xf numFmtId="0" fontId="90" fillId="49" borderId="0" applyNumberFormat="0" applyBorder="0" applyAlignment="0" applyProtection="0"/>
    <xf numFmtId="0" fontId="167" fillId="0" borderId="0"/>
    <xf numFmtId="0" fontId="5" fillId="72" borderId="0" applyNumberFormat="0" applyBorder="0" applyAlignment="0" applyProtection="0"/>
    <xf numFmtId="0" fontId="116" fillId="62" borderId="0" applyNumberFormat="0" applyBorder="0" applyAlignment="0" applyProtection="0"/>
    <xf numFmtId="0" fontId="10" fillId="0" borderId="0"/>
    <xf numFmtId="0" fontId="76" fillId="0" borderId="0" applyNumberFormat="0" applyFill="0" applyBorder="0" applyAlignment="0" applyProtection="0"/>
    <xf numFmtId="0" fontId="18" fillId="40" borderId="19" applyNumberFormat="0" applyProtection="0">
      <alignment horizontal="left" vertical="top"/>
    </xf>
    <xf numFmtId="4" fontId="18" fillId="0" borderId="19" applyNumberFormat="0" applyProtection="0">
      <alignment horizontal="left" vertical="center" indent="1"/>
    </xf>
    <xf numFmtId="0" fontId="5" fillId="72" borderId="0" applyNumberFormat="0" applyBorder="0" applyAlignment="0" applyProtection="0"/>
    <xf numFmtId="4" fontId="18" fillId="0" borderId="19" applyNumberFormat="0" applyProtection="0">
      <alignment horizontal="right" vertical="center"/>
    </xf>
    <xf numFmtId="4" fontId="79" fillId="39" borderId="19" applyNumberFormat="0" applyProtection="0">
      <alignment horizontal="left" vertical="center" indent="1"/>
    </xf>
    <xf numFmtId="4" fontId="79" fillId="40" borderId="19" applyNumberFormat="0" applyProtection="0"/>
    <xf numFmtId="0" fontId="5" fillId="41" borderId="0" applyNumberFormat="0" applyBorder="0" applyAlignment="0" applyProtection="0"/>
    <xf numFmtId="0" fontId="5" fillId="72" borderId="0" applyNumberFormat="0" applyBorder="0" applyAlignment="0" applyProtection="0"/>
    <xf numFmtId="37" fontId="6" fillId="0" borderId="0" applyFill="0" applyBorder="0" applyAlignment="0" applyProtection="0"/>
    <xf numFmtId="0" fontId="168" fillId="0" borderId="0" applyNumberFormat="0" applyFill="0" applyBorder="0" applyAlignment="0" applyProtection="0"/>
    <xf numFmtId="0" fontId="5" fillId="72" borderId="0" applyNumberFormat="0" applyBorder="0" applyAlignment="0" applyProtection="0"/>
    <xf numFmtId="0" fontId="5" fillId="72" borderId="0" applyNumberFormat="0" applyBorder="0" applyAlignment="0" applyProtection="0"/>
    <xf numFmtId="180" fontId="6" fillId="0" borderId="0" applyFill="0" applyBorder="0" applyAlignment="0" applyProtection="0"/>
    <xf numFmtId="0" fontId="18" fillId="40" borderId="19" applyNumberFormat="0" applyProtection="0">
      <alignment horizontal="left" vertical="top"/>
    </xf>
    <xf numFmtId="4" fontId="18" fillId="0" borderId="19" applyNumberFormat="0" applyProtection="0">
      <alignment horizontal="left" vertical="center" indent="1"/>
    </xf>
    <xf numFmtId="0" fontId="5" fillId="42" borderId="0" applyNumberFormat="0" applyBorder="0" applyAlignment="0" applyProtection="0"/>
    <xf numFmtId="4" fontId="18" fillId="0" borderId="19" applyNumberFormat="0" applyProtection="0">
      <alignment horizontal="right" vertical="center"/>
    </xf>
    <xf numFmtId="4" fontId="79" fillId="39" borderId="19" applyNumberFormat="0" applyProtection="0">
      <alignment horizontal="left" vertical="center" indent="1"/>
    </xf>
    <xf numFmtId="4" fontId="79" fillId="40" borderId="19" applyNumberFormat="0" applyProtection="0"/>
    <xf numFmtId="0" fontId="5" fillId="38" borderId="0" applyNumberFormat="0" applyBorder="0" applyAlignment="0" applyProtection="0"/>
    <xf numFmtId="182" fontId="6" fillId="0" borderId="34">
      <alignment horizontal="justify" vertical="top" wrapText="1"/>
    </xf>
    <xf numFmtId="0" fontId="126" fillId="42" borderId="0" applyNumberFormat="0" applyBorder="0" applyAlignment="0" applyProtection="0"/>
    <xf numFmtId="0" fontId="89" fillId="44" borderId="0" applyNumberFormat="0" applyBorder="0" applyAlignment="0" applyProtection="0"/>
    <xf numFmtId="0" fontId="169" fillId="0" borderId="0" applyNumberFormat="0" applyFill="0" applyBorder="0" applyAlignment="0" applyProtection="0"/>
    <xf numFmtId="0" fontId="8" fillId="0" borderId="0"/>
    <xf numFmtId="0" fontId="126" fillId="46" borderId="0" applyNumberFormat="0" applyBorder="0" applyAlignment="0" applyProtection="0"/>
    <xf numFmtId="0" fontId="5" fillId="65" borderId="0" applyNumberFormat="0" applyBorder="0" applyAlignment="0" applyProtection="0"/>
    <xf numFmtId="4" fontId="18" fillId="51" borderId="0" applyNumberFormat="0" applyProtection="0">
      <alignment horizontal="left" indent="1"/>
    </xf>
    <xf numFmtId="0" fontId="5" fillId="65" borderId="0" applyNumberFormat="0" applyBorder="0" applyAlignment="0" applyProtection="0"/>
    <xf numFmtId="4" fontId="18" fillId="51" borderId="0" applyNumberFormat="0" applyProtection="0">
      <alignment horizontal="left" indent="1"/>
    </xf>
    <xf numFmtId="4" fontId="18" fillId="51" borderId="0" applyNumberFormat="0" applyProtection="0">
      <alignment horizontal="left" indent="1"/>
    </xf>
    <xf numFmtId="4" fontId="79" fillId="40" borderId="19" applyNumberFormat="0" applyProtection="0"/>
    <xf numFmtId="4" fontId="167" fillId="0" borderId="0" applyFont="0" applyFill="0" applyBorder="0" applyAlignment="0" applyProtection="0"/>
    <xf numFmtId="4" fontId="79" fillId="39" borderId="19" applyNumberFormat="0" applyProtection="0">
      <alignment horizontal="left" vertical="center" indent="1"/>
    </xf>
    <xf numFmtId="4" fontId="18" fillId="51" borderId="0" applyNumberFormat="0" applyProtection="0">
      <alignment horizontal="left" indent="1"/>
    </xf>
    <xf numFmtId="43" fontId="8" fillId="0" borderId="0" applyFont="0" applyFill="0" applyBorder="0" applyAlignment="0" applyProtection="0"/>
    <xf numFmtId="0" fontId="160" fillId="79" borderId="24" applyNumberFormat="0" applyAlignment="0" applyProtection="0"/>
    <xf numFmtId="0" fontId="126" fillId="78" borderId="0" applyNumberFormat="0" applyBorder="0" applyAlignment="0" applyProtection="0"/>
    <xf numFmtId="0" fontId="167" fillId="0" borderId="0" applyFon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38" fontId="7" fillId="36" borderId="0" applyNumberFormat="0" applyBorder="0" applyAlignment="0" applyProtection="0"/>
    <xf numFmtId="38" fontId="7" fillId="36" borderId="0" applyNumberFormat="0" applyBorder="0" applyAlignment="0" applyProtection="0"/>
    <xf numFmtId="3" fontId="167" fillId="0" borderId="0" applyFont="0" applyFill="0" applyBorder="0" applyAlignment="0" applyProtection="0"/>
    <xf numFmtId="38" fontId="18" fillId="0" borderId="49" applyFill="0" applyBorder="0" applyAlignment="0" applyProtection="0">
      <protection locked="0"/>
    </xf>
    <xf numFmtId="0" fontId="8" fillId="0" borderId="0" applyFill="0" applyBorder="0" applyProtection="0"/>
    <xf numFmtId="0" fontId="100" fillId="0" borderId="0" applyNumberFormat="0" applyFill="0" applyBorder="0" applyAlignment="0" applyProtection="0"/>
    <xf numFmtId="9" fontId="8" fillId="0" borderId="0" applyFont="0" applyFill="0" applyBorder="0" applyAlignment="0" applyProtection="0"/>
    <xf numFmtId="0" fontId="122" fillId="9" borderId="27" applyNumberFormat="0" applyAlignment="0" applyProtection="0"/>
    <xf numFmtId="0" fontId="5" fillId="65" borderId="0" applyNumberFormat="0" applyBorder="0" applyAlignment="0" applyProtection="0"/>
    <xf numFmtId="0" fontId="6" fillId="0" borderId="45" applyNumberFormat="0" applyFill="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4" fontId="100" fillId="0" borderId="0" applyNumberFormat="0" applyProtection="0">
      <alignment horizontal="left" vertical="center"/>
    </xf>
    <xf numFmtId="0" fontId="116" fillId="62" borderId="0" applyNumberFormat="0" applyBorder="0" applyAlignment="0" applyProtection="0"/>
    <xf numFmtId="0" fontId="5" fillId="17" borderId="0" applyNumberFormat="0" applyBorder="0" applyAlignment="0" applyProtection="0"/>
    <xf numFmtId="2" fontId="6" fillId="0" borderId="0" applyFill="0" applyBorder="0" applyAlignment="0" applyProtection="0"/>
    <xf numFmtId="0" fontId="18" fillId="40" borderId="19" applyNumberFormat="0" applyProtection="0">
      <alignment horizontal="center" vertical="top"/>
    </xf>
    <xf numFmtId="2" fontId="6" fillId="0" borderId="0" applyFill="0" applyBorder="0" applyAlignment="0" applyProtection="0"/>
    <xf numFmtId="0" fontId="147" fillId="0" borderId="0" applyNumberFormat="0" applyFill="0" applyBorder="0" applyAlignment="0">
      <protection locked="0"/>
    </xf>
    <xf numFmtId="4" fontId="18" fillId="35" borderId="50" applyNumberFormat="0" applyProtection="0">
      <alignment horizontal="right" vertical="center"/>
    </xf>
    <xf numFmtId="0" fontId="76" fillId="0" borderId="0" applyNumberFormat="0" applyFill="0" applyBorder="0" applyAlignment="0" applyProtection="0"/>
    <xf numFmtId="180" fontId="6" fillId="0" borderId="0" applyFill="0" applyBorder="0" applyAlignment="0" applyProtection="0"/>
    <xf numFmtId="166" fontId="6" fillId="0" borderId="0">
      <protection locked="0"/>
    </xf>
    <xf numFmtId="0" fontId="71" fillId="0" borderId="0"/>
    <xf numFmtId="0" fontId="5" fillId="17" borderId="0" applyNumberFormat="0" applyBorder="0" applyAlignment="0" applyProtection="0"/>
    <xf numFmtId="38" fontId="6" fillId="0" borderId="0">
      <alignment horizontal="left" wrapText="1"/>
    </xf>
    <xf numFmtId="0" fontId="126" fillId="41" borderId="0" applyNumberFormat="0" applyBorder="0" applyAlignment="0" applyProtection="0"/>
    <xf numFmtId="0" fontId="5" fillId="28" borderId="0" applyNumberFormat="0" applyBorder="0" applyAlignment="0" applyProtection="0"/>
    <xf numFmtId="37" fontId="6" fillId="0" borderId="0" applyFill="0" applyBorder="0" applyAlignment="0" applyProtection="0"/>
    <xf numFmtId="0" fontId="155" fillId="0" borderId="56"/>
    <xf numFmtId="0" fontId="5" fillId="41" borderId="0" applyNumberFormat="0" applyBorder="0" applyAlignment="0" applyProtection="0"/>
    <xf numFmtId="0" fontId="5" fillId="72" borderId="0" applyNumberFormat="0" applyBorder="0" applyAlignment="0" applyProtection="0"/>
    <xf numFmtId="0" fontId="71" fillId="0" borderId="0"/>
    <xf numFmtId="0" fontId="5" fillId="28" borderId="0" applyNumberFormat="0" applyBorder="0" applyAlignment="0" applyProtection="0"/>
    <xf numFmtId="0" fontId="147" fillId="0" borderId="0" applyNumberFormat="0" applyFill="0" applyBorder="0" applyAlignment="0">
      <protection locked="0"/>
    </xf>
    <xf numFmtId="0" fontId="5" fillId="38" borderId="0" applyNumberFormat="0" applyBorder="0" applyAlignment="0" applyProtection="0"/>
    <xf numFmtId="0" fontId="89" fillId="10" borderId="28" applyNumberFormat="0" applyFont="0" applyAlignment="0" applyProtection="0"/>
    <xf numFmtId="0" fontId="90" fillId="46" borderId="0" applyNumberFormat="0" applyBorder="0" applyAlignment="0" applyProtection="0"/>
    <xf numFmtId="2" fontId="167" fillId="0" borderId="0" applyFont="0" applyFill="0" applyBorder="0" applyAlignment="0" applyProtection="0"/>
    <xf numFmtId="0" fontId="5" fillId="72" borderId="0" applyNumberFormat="0" applyBorder="0" applyAlignment="0" applyProtection="0"/>
    <xf numFmtId="0" fontId="90" fillId="67" borderId="0" applyNumberFormat="0" applyBorder="0" applyAlignment="0" applyProtection="0"/>
    <xf numFmtId="0" fontId="10" fillId="0" borderId="0"/>
    <xf numFmtId="188" fontId="167" fillId="0" borderId="0" applyFont="0" applyFill="0" applyBorder="0" applyAlignment="0" applyProtection="0"/>
    <xf numFmtId="4" fontId="79" fillId="40" borderId="13" applyNumberFormat="0" applyProtection="0">
      <alignment vertical="center"/>
    </xf>
    <xf numFmtId="0" fontId="167" fillId="0" borderId="45" applyNumberFormat="0" applyFont="0" applyFill="0" applyAlignment="0" applyProtection="0"/>
    <xf numFmtId="190" fontId="6" fillId="0" borderId="0"/>
    <xf numFmtId="0" fontId="126" fillId="63" borderId="0" applyNumberFormat="0" applyBorder="0" applyAlignment="0" applyProtection="0"/>
    <xf numFmtId="0" fontId="126" fillId="63" borderId="0" applyNumberFormat="0" applyBorder="0" applyAlignment="0" applyProtection="0"/>
    <xf numFmtId="190" fontId="6" fillId="0" borderId="0"/>
    <xf numFmtId="38" fontId="18" fillId="0" borderId="49" applyFill="0" applyBorder="0" applyAlignment="0" applyProtection="0">
      <protection locked="0"/>
    </xf>
    <xf numFmtId="37" fontId="6" fillId="0" borderId="0" applyFill="0" applyBorder="0" applyAlignment="0" applyProtection="0"/>
    <xf numFmtId="0" fontId="5" fillId="28" borderId="0" applyNumberFormat="0" applyBorder="0" applyAlignment="0" applyProtection="0"/>
    <xf numFmtId="0" fontId="5" fillId="72" borderId="0" applyNumberFormat="0" applyBorder="0" applyAlignment="0" applyProtection="0"/>
    <xf numFmtId="0" fontId="147" fillId="0" borderId="0" applyNumberFormat="0" applyFill="0" applyBorder="0" applyAlignment="0">
      <protection locked="0"/>
    </xf>
    <xf numFmtId="38" fontId="18" fillId="0" borderId="49" applyFill="0" applyBorder="0" applyAlignment="0" applyProtection="0">
      <protection locked="0"/>
    </xf>
    <xf numFmtId="0" fontId="92" fillId="70" borderId="55" applyNumberFormat="0" applyAlignment="0" applyProtection="0"/>
    <xf numFmtId="10" fontId="7" fillId="37" borderId="51" applyNumberFormat="0" applyBorder="0" applyAlignment="0" applyProtection="0"/>
    <xf numFmtId="0" fontId="6" fillId="0" borderId="0"/>
    <xf numFmtId="0" fontId="6" fillId="0" borderId="0"/>
    <xf numFmtId="0" fontId="134" fillId="0" borderId="0" applyFont="0" applyFill="0" applyBorder="0" applyAlignment="0" applyProtection="0"/>
    <xf numFmtId="0" fontId="5" fillId="63" borderId="0" applyNumberFormat="0" applyBorder="0" applyAlignment="0" applyProtection="0"/>
    <xf numFmtId="0" fontId="126" fillId="63" borderId="0" applyNumberFormat="0" applyBorder="0" applyAlignment="0" applyProtection="0"/>
    <xf numFmtId="3" fontId="134" fillId="0" borderId="0" applyFont="0" applyFill="0" applyBorder="0" applyAlignment="0" applyProtection="0"/>
    <xf numFmtId="10" fontId="7" fillId="37" borderId="51" applyNumberFormat="0" applyBorder="0" applyAlignment="0" applyProtection="0"/>
    <xf numFmtId="38" fontId="18" fillId="0" borderId="49" applyFill="0" applyBorder="0" applyAlignment="0" applyProtection="0">
      <protection locked="0"/>
    </xf>
    <xf numFmtId="2" fontId="6" fillId="0" borderId="0" applyFill="0" applyBorder="0" applyAlignment="0" applyProtection="0"/>
    <xf numFmtId="0" fontId="5" fillId="64" borderId="0" applyNumberFormat="0" applyBorder="0" applyAlignment="0" applyProtection="0"/>
    <xf numFmtId="4" fontId="79" fillId="40" borderId="69" applyNumberFormat="0" applyProtection="0"/>
    <xf numFmtId="0" fontId="123" fillId="0" borderId="0" applyNumberFormat="0" applyFill="0" applyBorder="0" applyAlignment="0" applyProtection="0"/>
    <xf numFmtId="0" fontId="5" fillId="38" borderId="0" applyNumberFormat="0" applyBorder="0" applyAlignment="0" applyProtection="0"/>
    <xf numFmtId="166" fontId="6" fillId="0" borderId="0">
      <protection locked="0"/>
    </xf>
    <xf numFmtId="0" fontId="6" fillId="0" borderId="0"/>
    <xf numFmtId="0" fontId="160" fillId="79" borderId="24" applyNumberFormat="0" applyAlignment="0" applyProtection="0"/>
    <xf numFmtId="0" fontId="92" fillId="70" borderId="55" applyNumberFormat="0" applyAlignment="0" applyProtection="0"/>
    <xf numFmtId="0" fontId="116" fillId="62" borderId="0" applyNumberFormat="0" applyBorder="0" applyAlignment="0" applyProtection="0"/>
    <xf numFmtId="0" fontId="126" fillId="43" borderId="0" applyNumberFormat="0" applyBorder="0" applyAlignment="0" applyProtection="0"/>
    <xf numFmtId="0" fontId="126" fillId="43"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44" borderId="0" applyNumberFormat="0" applyBorder="0" applyAlignment="0" applyProtection="0"/>
    <xf numFmtId="0" fontId="126" fillId="44" borderId="0" applyNumberFormat="0" applyBorder="0" applyAlignment="0" applyProtection="0"/>
    <xf numFmtId="0" fontId="126" fillId="46" borderId="0" applyNumberFormat="0" applyBorder="0" applyAlignment="0" applyProtection="0"/>
    <xf numFmtId="0" fontId="126" fillId="46" borderId="0" applyNumberFormat="0" applyBorder="0" applyAlignment="0" applyProtection="0"/>
    <xf numFmtId="0" fontId="126" fillId="77" borderId="0" applyNumberFormat="0" applyBorder="0" applyAlignment="0" applyProtection="0"/>
    <xf numFmtId="0" fontId="126" fillId="77" borderId="0" applyNumberFormat="0" applyBorder="0" applyAlignment="0" applyProtection="0"/>
    <xf numFmtId="0" fontId="126" fillId="42" borderId="0" applyNumberFormat="0" applyBorder="0" applyAlignment="0" applyProtection="0"/>
    <xf numFmtId="0" fontId="126" fillId="63" borderId="0" applyNumberFormat="0" applyBorder="0" applyAlignment="0" applyProtection="0"/>
    <xf numFmtId="0" fontId="126" fillId="41"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4" fontId="18" fillId="0" borderId="69" applyNumberFormat="0" applyProtection="0">
      <alignment horizontal="left" vertical="center" indent="1"/>
    </xf>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6" fillId="0" borderId="45" applyNumberFormat="0" applyFill="0" applyAlignment="0" applyProtection="0"/>
    <xf numFmtId="38" fontId="6" fillId="0" borderId="0">
      <alignment horizontal="left" wrapText="1"/>
    </xf>
    <xf numFmtId="182" fontId="6" fillId="0" borderId="34">
      <alignment horizontal="justify" vertical="top" wrapText="1"/>
    </xf>
    <xf numFmtId="0" fontId="6" fillId="0" borderId="0"/>
    <xf numFmtId="0" fontId="6" fillId="0" borderId="45" applyNumberFormat="0" applyFill="0" applyAlignment="0" applyProtection="0"/>
    <xf numFmtId="38" fontId="6" fillId="0" borderId="0">
      <alignment horizontal="left" wrapText="1"/>
    </xf>
    <xf numFmtId="4" fontId="18" fillId="0" borderId="69" applyNumberFormat="0" applyProtection="0">
      <alignment horizontal="right" vertical="center"/>
    </xf>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166" fontId="6" fillId="0" borderId="0">
      <protection locked="0"/>
    </xf>
    <xf numFmtId="166" fontId="6" fillId="0" borderId="0">
      <protection locked="0"/>
    </xf>
    <xf numFmtId="0" fontId="76" fillId="0" borderId="0" applyNumberFormat="0" applyFill="0" applyBorder="0" applyAlignment="0" applyProtection="0"/>
    <xf numFmtId="0" fontId="100" fillId="0" borderId="0" applyNumberFormat="0" applyFill="0" applyBorder="0" applyAlignment="0" applyProtection="0"/>
    <xf numFmtId="166" fontId="6" fillId="0" borderId="0">
      <protection locked="0"/>
    </xf>
    <xf numFmtId="9" fontId="5" fillId="0" borderId="0" applyFont="0" applyFill="0" applyBorder="0" applyAlignment="0" applyProtection="0"/>
    <xf numFmtId="0" fontId="6" fillId="0" borderId="45" applyNumberFormat="0" applyFill="0" applyAlignment="0" applyProtection="0"/>
    <xf numFmtId="38" fontId="6" fillId="0" borderId="0">
      <alignment horizontal="left" wrapText="1"/>
    </xf>
    <xf numFmtId="4" fontId="79" fillId="39" borderId="69" applyNumberFormat="0" applyProtection="0">
      <alignment horizontal="left" vertical="center" indent="1"/>
    </xf>
    <xf numFmtId="166" fontId="6" fillId="0" borderId="0">
      <protection locked="0"/>
    </xf>
    <xf numFmtId="166" fontId="6" fillId="0" borderId="0">
      <protection locked="0"/>
    </xf>
    <xf numFmtId="0" fontId="76" fillId="0" borderId="0" applyNumberFormat="0" applyFill="0" applyBorder="0" applyAlignment="0" applyProtection="0"/>
    <xf numFmtId="0" fontId="100" fillId="0" borderId="0" applyNumberFormat="0" applyFill="0" applyBorder="0" applyAlignment="0" applyProtection="0"/>
    <xf numFmtId="0" fontId="107" fillId="70" borderId="81" applyNumberFormat="0" applyAlignment="0" applyProtection="0"/>
    <xf numFmtId="0" fontId="6" fillId="0" borderId="45"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6" fillId="0" borderId="0"/>
    <xf numFmtId="0" fontId="6" fillId="0" borderId="45" applyNumberFormat="0" applyFill="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6" fillId="0" borderId="45" applyNumberFormat="0" applyFill="0" applyAlignment="0" applyProtection="0"/>
    <xf numFmtId="0" fontId="76" fillId="0" borderId="0" applyNumberFormat="0" applyFill="0" applyBorder="0" applyAlignment="0" applyProtection="0"/>
    <xf numFmtId="0" fontId="100" fillId="0" borderId="0" applyNumberFormat="0" applyFill="0" applyBorder="0" applyAlignment="0" applyProtection="0"/>
    <xf numFmtId="4" fontId="18" fillId="0" borderId="54" applyNumberFormat="0" applyProtection="0">
      <alignment horizontal="left" vertical="center" indent="1"/>
    </xf>
    <xf numFmtId="0" fontId="6" fillId="0" borderId="45" applyNumberFormat="0" applyFill="0" applyAlignment="0" applyProtection="0"/>
    <xf numFmtId="0" fontId="6" fillId="0" borderId="45" applyNumberFormat="0" applyFill="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6" fillId="0" borderId="45" applyNumberFormat="0" applyFill="0" applyAlignment="0" applyProtection="0"/>
    <xf numFmtId="0" fontId="6" fillId="0" borderId="45" applyNumberFormat="0" applyFill="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6" fillId="0" borderId="45" applyNumberFormat="0" applyFill="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6" fillId="0" borderId="45" applyNumberFormat="0" applyFill="0" applyAlignment="0" applyProtection="0"/>
    <xf numFmtId="0" fontId="6" fillId="0" borderId="0"/>
    <xf numFmtId="0" fontId="6" fillId="0" borderId="45" applyNumberFormat="0" applyFill="0" applyAlignment="0" applyProtection="0"/>
    <xf numFmtId="0" fontId="6" fillId="0" borderId="0"/>
    <xf numFmtId="0" fontId="6" fillId="0" borderId="45"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6" fillId="0" borderId="45" applyNumberFormat="0" applyFill="0" applyAlignment="0" applyProtection="0"/>
    <xf numFmtId="0" fontId="6" fillId="0" borderId="45" applyNumberFormat="0" applyFill="0" applyAlignment="0" applyProtection="0"/>
    <xf numFmtId="4" fontId="18" fillId="0" borderId="69" applyNumberFormat="0" applyProtection="0">
      <alignment horizontal="left" vertical="center" indent="1"/>
    </xf>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9" fontId="5" fillId="0" borderId="0" applyFont="0" applyFill="0" applyBorder="0" applyAlignment="0" applyProtection="0"/>
    <xf numFmtId="0" fontId="6" fillId="0" borderId="45" applyNumberFormat="0" applyFill="0" applyAlignment="0" applyProtection="0"/>
    <xf numFmtId="0" fontId="18" fillId="40" borderId="69" applyNumberFormat="0" applyProtection="0">
      <alignment horizontal="left" vertical="top"/>
    </xf>
    <xf numFmtId="4" fontId="79" fillId="38" borderId="69" applyNumberFormat="0" applyProtection="0">
      <alignment vertical="center"/>
    </xf>
    <xf numFmtId="0" fontId="18" fillId="40" borderId="54" applyNumberFormat="0" applyProtection="0">
      <alignment horizontal="left" vertical="top"/>
    </xf>
    <xf numFmtId="4" fontId="18" fillId="0" borderId="54" applyNumberFormat="0" applyProtection="0">
      <alignment horizontal="left" vertical="center" indent="1"/>
    </xf>
    <xf numFmtId="4" fontId="18" fillId="0" borderId="54" applyNumberFormat="0" applyProtection="0">
      <alignment horizontal="right" vertical="center"/>
    </xf>
    <xf numFmtId="4" fontId="79" fillId="40" borderId="54" applyNumberFormat="0" applyProtection="0"/>
    <xf numFmtId="4" fontId="79" fillId="39" borderId="54" applyNumberFormat="0" applyProtection="0">
      <alignment horizontal="left" vertical="center" indent="1"/>
    </xf>
    <xf numFmtId="4" fontId="79" fillId="38" borderId="54" applyNumberFormat="0" applyProtection="0">
      <alignment vertical="center"/>
    </xf>
    <xf numFmtId="0" fontId="18" fillId="40" borderId="69" applyNumberFormat="0" applyProtection="0">
      <alignment horizontal="left" vertical="top"/>
    </xf>
    <xf numFmtId="0" fontId="76" fillId="0" borderId="0" applyNumberFormat="0" applyFill="0" applyBorder="0" applyAlignment="0" applyProtection="0"/>
    <xf numFmtId="0" fontId="5" fillId="0" borderId="0"/>
    <xf numFmtId="9" fontId="5" fillId="0" borderId="0" applyFont="0" applyFill="0" applyBorder="0" applyAlignment="0" applyProtection="0"/>
    <xf numFmtId="0" fontId="6" fillId="0" borderId="0"/>
    <xf numFmtId="3" fontId="134" fillId="0" borderId="0" applyFont="0" applyFill="0" applyBorder="0" applyAlignment="0" applyProtection="0"/>
    <xf numFmtId="0" fontId="134" fillId="0" borderId="0" applyFont="0" applyFill="0" applyBorder="0" applyAlignment="0" applyProtection="0"/>
    <xf numFmtId="4" fontId="79" fillId="38" borderId="69" applyNumberFormat="0" applyProtection="0">
      <alignment vertical="center"/>
    </xf>
    <xf numFmtId="0" fontId="6" fillId="0" borderId="0"/>
    <xf numFmtId="0" fontId="6" fillId="0" borderId="0"/>
    <xf numFmtId="0" fontId="6" fillId="0" borderId="0"/>
    <xf numFmtId="0" fontId="6" fillId="0" borderId="0"/>
    <xf numFmtId="9" fontId="8" fillId="0" borderId="0" applyFont="0" applyFill="0" applyBorder="0" applyAlignment="0" applyProtection="0"/>
    <xf numFmtId="0" fontId="6" fillId="0" borderId="0"/>
    <xf numFmtId="9" fontId="8"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9" fontId="8" fillId="0" borderId="0" applyFont="0" applyFill="0" applyBorder="0" applyAlignment="0" applyProtection="0"/>
    <xf numFmtId="0" fontId="100" fillId="0" borderId="0" applyNumberFormat="0" applyFill="0" applyBorder="0" applyAlignment="0" applyProtection="0"/>
    <xf numFmtId="43" fontId="8" fillId="0" borderId="0" applyFont="0" applyFill="0" applyBorder="0" applyAlignment="0" applyProtection="0"/>
    <xf numFmtId="0" fontId="8" fillId="0" borderId="0"/>
    <xf numFmtId="0" fontId="134" fillId="0" borderId="0" applyFont="0" applyFill="0" applyBorder="0" applyAlignment="0" applyProtection="0"/>
    <xf numFmtId="3" fontId="134" fillId="0" borderId="0" applyFont="0" applyFill="0" applyBorder="0" applyAlignment="0" applyProtection="0"/>
    <xf numFmtId="43" fontId="8" fillId="0" borderId="0" applyFont="0" applyFill="0" applyBorder="0" applyAlignment="0" applyProtection="0"/>
    <xf numFmtId="0" fontId="8" fillId="0" borderId="0"/>
    <xf numFmtId="166" fontId="6" fillId="0" borderId="0">
      <protection locked="0"/>
    </xf>
    <xf numFmtId="0" fontId="89" fillId="62" borderId="0" applyNumberFormat="0" applyBorder="0" applyAlignment="0" applyProtection="0"/>
    <xf numFmtId="5" fontId="6" fillId="0" borderId="0" applyFill="0" applyBorder="0" applyAlignment="0" applyProtection="0"/>
    <xf numFmtId="0" fontId="126" fillId="46" borderId="0" applyNumberFormat="0" applyBorder="0" applyAlignment="0" applyProtection="0"/>
    <xf numFmtId="180" fontId="6" fillId="0" borderId="0" applyFill="0" applyBorder="0" applyAlignment="0" applyProtection="0"/>
    <xf numFmtId="0" fontId="5" fillId="63" borderId="0" applyNumberFormat="0" applyBorder="0" applyAlignment="0" applyProtection="0"/>
    <xf numFmtId="166" fontId="6" fillId="0" borderId="0">
      <protection locked="0"/>
    </xf>
    <xf numFmtId="2" fontId="6" fillId="0" borderId="0" applyFill="0" applyBorder="0" applyAlignment="0" applyProtection="0"/>
    <xf numFmtId="166" fontId="6" fillId="0" borderId="0">
      <protection locked="0"/>
    </xf>
    <xf numFmtId="5" fontId="6" fillId="0" borderId="0" applyFill="0" applyBorder="0" applyAlignment="0" applyProtection="0"/>
    <xf numFmtId="0" fontId="5" fillId="41" borderId="0" applyNumberFormat="0" applyBorder="0" applyAlignment="0" applyProtection="0"/>
    <xf numFmtId="166" fontId="6" fillId="0" borderId="0">
      <protection locked="0"/>
    </xf>
    <xf numFmtId="2" fontId="6" fillId="0" borderId="0" applyFill="0" applyBorder="0" applyAlignment="0" applyProtection="0"/>
    <xf numFmtId="0" fontId="90" fillId="45" borderId="0" applyNumberFormat="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0" fontId="5" fillId="42" borderId="0" applyNumberFormat="0" applyBorder="0" applyAlignment="0" applyProtection="0"/>
    <xf numFmtId="0" fontId="6" fillId="0" borderId="45" applyNumberFormat="0" applyFill="0" applyAlignment="0" applyProtection="0"/>
    <xf numFmtId="0" fontId="123" fillId="0" borderId="0" applyNumberFormat="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0" fontId="126" fillId="46" borderId="0" applyNumberFormat="0" applyBorder="0" applyAlignment="0" applyProtection="0"/>
    <xf numFmtId="182" fontId="6" fillId="0" borderId="34">
      <alignment horizontal="justify" vertical="top" wrapText="1"/>
    </xf>
    <xf numFmtId="180" fontId="6" fillId="0" borderId="0" applyFill="0" applyBorder="0" applyAlignment="0" applyProtection="0"/>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0" fontId="89" fillId="63" borderId="0" applyNumberFormat="0" applyBorder="0" applyAlignment="0" applyProtection="0"/>
    <xf numFmtId="0" fontId="5" fillId="65" borderId="0" applyNumberFormat="0" applyBorder="0" applyAlignment="0" applyProtection="0"/>
    <xf numFmtId="180" fontId="6" fillId="0" borderId="0" applyFill="0" applyBorder="0" applyAlignment="0" applyProtection="0"/>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0" fontId="105" fillId="0" borderId="40" applyNumberFormat="0" applyFill="0" applyAlignment="0" applyProtection="0"/>
    <xf numFmtId="0" fontId="6" fillId="0" borderId="45" applyNumberFormat="0" applyFill="0" applyAlignment="0" applyProtection="0"/>
    <xf numFmtId="180" fontId="6" fillId="0" borderId="0" applyFill="0" applyBorder="0" applyAlignment="0" applyProtection="0"/>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5" fillId="42" borderId="0" applyNumberFormat="0" applyBorder="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89" fillId="41" borderId="0" applyNumberFormat="0" applyBorder="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2"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166" fontId="6" fillId="0" borderId="0">
      <protection locked="0"/>
    </xf>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38" fontId="18" fillId="0" borderId="49" applyFill="0" applyBorder="0" applyAlignment="0" applyProtection="0">
      <protection locked="0"/>
    </xf>
    <xf numFmtId="5" fontId="6" fillId="0" borderId="0" applyFill="0" applyBorder="0" applyAlignment="0" applyProtection="0"/>
    <xf numFmtId="37"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38" fontId="18" fillId="0" borderId="49" applyFill="0" applyBorder="0" applyAlignment="0" applyProtection="0">
      <protection locked="0"/>
    </xf>
    <xf numFmtId="182" fontId="6" fillId="0" borderId="34">
      <alignment horizontal="justify" vertical="top" wrapText="1"/>
    </xf>
    <xf numFmtId="0" fontId="6" fillId="0" borderId="45" applyNumberFormat="0" applyFill="0" applyAlignment="0" applyProtection="0"/>
    <xf numFmtId="38" fontId="18" fillId="0" borderId="49" applyFill="0" applyBorder="0" applyAlignment="0" applyProtection="0">
      <protection locked="0"/>
    </xf>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38" fontId="6" fillId="0" borderId="0">
      <alignment horizontal="left" wrapText="1"/>
    </xf>
    <xf numFmtId="0" fontId="6" fillId="0" borderId="45" applyNumberFormat="0" applyFill="0" applyAlignment="0" applyProtection="0"/>
    <xf numFmtId="38" fontId="18" fillId="0" borderId="49" applyFill="0" applyBorder="0" applyAlignment="0" applyProtection="0">
      <protection locked="0"/>
    </xf>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166" fontId="6" fillId="0" borderId="0">
      <protection locked="0"/>
    </xf>
    <xf numFmtId="2" fontId="6" fillId="0" borderId="0" applyFill="0" applyBorder="0" applyAlignment="0" applyProtection="0"/>
    <xf numFmtId="166" fontId="6" fillId="0" borderId="0">
      <protection locked="0"/>
    </xf>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182" fontId="6" fillId="0" borderId="34">
      <alignment horizontal="justify" vertical="top" wrapText="1"/>
    </xf>
    <xf numFmtId="0" fontId="6" fillId="0" borderId="45" applyNumberFormat="0" applyFill="0" applyAlignment="0" applyProtection="0"/>
    <xf numFmtId="38" fontId="18" fillId="0" borderId="49" applyFill="0" applyBorder="0" applyAlignment="0" applyProtection="0">
      <protection locked="0"/>
    </xf>
    <xf numFmtId="0" fontId="6" fillId="0" borderId="45" applyNumberFormat="0" applyFill="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37" fontId="6" fillId="0" borderId="0" applyFill="0" applyBorder="0" applyAlignment="0" applyProtection="0"/>
    <xf numFmtId="0" fontId="167" fillId="0" borderId="45" applyNumberFormat="0" applyFont="0" applyFill="0" applyAlignment="0" applyProtection="0"/>
    <xf numFmtId="0" fontId="169" fillId="0" borderId="0" applyNumberFormat="0" applyFill="0" applyBorder="0" applyAlignment="0" applyProtection="0"/>
    <xf numFmtId="0" fontId="168" fillId="0" borderId="0" applyNumberFormat="0" applyFill="0" applyBorder="0" applyAlignment="0" applyProtection="0"/>
    <xf numFmtId="2" fontId="167" fillId="0" borderId="0" applyFont="0" applyFill="0" applyBorder="0" applyAlignment="0" applyProtection="0"/>
    <xf numFmtId="0" fontId="167" fillId="0" borderId="0" applyFont="0" applyFill="0" applyBorder="0" applyAlignment="0" applyProtection="0"/>
    <xf numFmtId="188" fontId="167" fillId="0" borderId="0" applyFont="0" applyFill="0" applyBorder="0" applyAlignment="0" applyProtection="0"/>
    <xf numFmtId="3" fontId="167" fillId="0" borderId="0" applyFont="0" applyFill="0" applyBorder="0" applyAlignment="0" applyProtection="0"/>
    <xf numFmtId="4" fontId="167" fillId="0" borderId="0" applyFont="0" applyFill="0" applyBorder="0" applyAlignment="0" applyProtection="0"/>
    <xf numFmtId="0" fontId="167" fillId="0" borderId="0"/>
    <xf numFmtId="38" fontId="18" fillId="0" borderId="49" applyFill="0" applyBorder="0" applyAlignment="0" applyProtection="0">
      <protection locked="0"/>
    </xf>
    <xf numFmtId="182" fontId="6" fillId="0" borderId="34">
      <alignment horizontal="justify" vertical="top" wrapText="1"/>
    </xf>
    <xf numFmtId="38" fontId="6" fillId="0" borderId="0">
      <alignment horizontal="left" wrapText="1"/>
    </xf>
    <xf numFmtId="0" fontId="6" fillId="0" borderId="45" applyNumberFormat="0" applyFill="0" applyAlignment="0" applyProtection="0"/>
    <xf numFmtId="38" fontId="18" fillId="0" borderId="49" applyFill="0" applyBorder="0" applyAlignment="0" applyProtection="0">
      <protection locked="0"/>
    </xf>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166" fontId="6" fillId="0" borderId="0">
      <protection locked="0"/>
    </xf>
    <xf numFmtId="5" fontId="6" fillId="0" borderId="0" applyFill="0" applyBorder="0" applyAlignment="0" applyProtection="0"/>
    <xf numFmtId="180" fontId="6" fillId="0" borderId="0" applyFill="0" applyBorder="0" applyAlignment="0" applyProtection="0"/>
    <xf numFmtId="166" fontId="6" fillId="0" borderId="0">
      <protection locked="0"/>
    </xf>
    <xf numFmtId="2" fontId="6" fillId="0" borderId="0" applyFill="0" applyBorder="0" applyAlignment="0" applyProtection="0"/>
    <xf numFmtId="166" fontId="6" fillId="0" borderId="0">
      <protection locked="0"/>
    </xf>
    <xf numFmtId="166" fontId="6" fillId="0" borderId="0">
      <protection locked="0"/>
    </xf>
    <xf numFmtId="166" fontId="6" fillId="0" borderId="0">
      <protection locked="0"/>
    </xf>
    <xf numFmtId="2" fontId="6" fillId="0" borderId="0" applyFill="0" applyBorder="0" applyAlignment="0" applyProtection="0"/>
    <xf numFmtId="0" fontId="6" fillId="0" borderId="45" applyNumberFormat="0" applyFill="0" applyAlignment="0" applyProtection="0"/>
    <xf numFmtId="182" fontId="6" fillId="0" borderId="34">
      <alignment horizontal="justify" vertical="top" wrapText="1"/>
    </xf>
    <xf numFmtId="0" fontId="6" fillId="0" borderId="45" applyNumberFormat="0" applyFill="0" applyAlignment="0" applyProtection="0"/>
    <xf numFmtId="180" fontId="6" fillId="0" borderId="0" applyFill="0" applyBorder="0" applyAlignment="0" applyProtection="0"/>
    <xf numFmtId="182" fontId="6" fillId="0" borderId="34">
      <alignment horizontal="justify" vertical="top" wrapText="1"/>
    </xf>
    <xf numFmtId="0" fontId="6" fillId="0" borderId="45" applyNumberFormat="0" applyFill="0" applyAlignment="0" applyProtection="0"/>
    <xf numFmtId="38" fontId="18" fillId="0" borderId="49" applyFill="0" applyBorder="0" applyAlignment="0" applyProtection="0">
      <protection locked="0"/>
    </xf>
    <xf numFmtId="0" fontId="6" fillId="0" borderId="45" applyNumberFormat="0" applyFill="0" applyAlignment="0" applyProtection="0"/>
    <xf numFmtId="5" fontId="6" fillId="0" borderId="0" applyFill="0" applyBorder="0" applyAlignment="0" applyProtection="0"/>
    <xf numFmtId="38" fontId="18" fillId="0" borderId="49" applyFill="0" applyBorder="0" applyAlignment="0" applyProtection="0">
      <protection locked="0"/>
    </xf>
    <xf numFmtId="0" fontId="6" fillId="0" borderId="45" applyNumberFormat="0" applyFill="0" applyAlignment="0" applyProtection="0"/>
    <xf numFmtId="182" fontId="6" fillId="0" borderId="34">
      <alignment horizontal="justify" vertical="top" wrapText="1"/>
    </xf>
    <xf numFmtId="38" fontId="6" fillId="0" borderId="0">
      <alignment horizontal="left" wrapText="1"/>
    </xf>
    <xf numFmtId="0" fontId="6" fillId="0" borderId="45" applyNumberFormat="0" applyFill="0" applyAlignment="0" applyProtection="0"/>
    <xf numFmtId="182" fontId="6" fillId="0" borderId="34">
      <alignment horizontal="justify" vertical="top" wrapText="1"/>
    </xf>
    <xf numFmtId="166" fontId="6" fillId="0" borderId="0">
      <protection locked="0"/>
    </xf>
    <xf numFmtId="166" fontId="6" fillId="0" borderId="0">
      <protection locked="0"/>
    </xf>
    <xf numFmtId="166" fontId="6" fillId="0" borderId="0">
      <protection locked="0"/>
    </xf>
    <xf numFmtId="0" fontId="89" fillId="10" borderId="28" applyNumberFormat="0" applyFont="0" applyAlignment="0" applyProtection="0"/>
    <xf numFmtId="0" fontId="89" fillId="10" borderId="28" applyNumberFormat="0" applyFont="0" applyAlignment="0" applyProtection="0"/>
    <xf numFmtId="182" fontId="6" fillId="0" borderId="34">
      <alignment horizontal="justify" vertical="top" wrapText="1"/>
    </xf>
    <xf numFmtId="38" fontId="6" fillId="0" borderId="0">
      <alignment horizontal="left" wrapText="1"/>
    </xf>
    <xf numFmtId="0" fontId="6" fillId="0" borderId="45" applyNumberFormat="0" applyFill="0" applyAlignment="0" applyProtection="0"/>
    <xf numFmtId="38" fontId="18" fillId="0" borderId="49" applyFill="0" applyBorder="0" applyAlignment="0" applyProtection="0">
      <protection locked="0"/>
    </xf>
    <xf numFmtId="38" fontId="18" fillId="0" borderId="49" applyFill="0" applyBorder="0" applyAlignment="0" applyProtection="0">
      <protection locked="0"/>
    </xf>
    <xf numFmtId="0" fontId="167" fillId="0" borderId="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100" fillId="0" borderId="0" applyNumberFormat="0" applyFill="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38" fontId="18" fillId="0" borderId="49" applyFill="0" applyBorder="0" applyAlignment="0" applyProtection="0">
      <protection locked="0"/>
    </xf>
    <xf numFmtId="0" fontId="5" fillId="72" borderId="0" applyNumberFormat="0" applyBorder="0" applyAlignment="0" applyProtection="0"/>
    <xf numFmtId="0" fontId="5" fillId="72" borderId="0" applyNumberFormat="0" applyBorder="0" applyAlignment="0" applyProtection="0"/>
    <xf numFmtId="0" fontId="76" fillId="0" borderId="0" applyNumberFormat="0" applyFill="0" applyBorder="0" applyAlignment="0" applyProtection="0"/>
    <xf numFmtId="38" fontId="18" fillId="0" borderId="49" applyFill="0" applyBorder="0" applyAlignment="0" applyProtection="0">
      <protection locked="0"/>
    </xf>
    <xf numFmtId="0" fontId="5" fillId="17" borderId="0" applyNumberFormat="0" applyBorder="0" applyAlignment="0" applyProtection="0"/>
    <xf numFmtId="0" fontId="5" fillId="17" borderId="0" applyNumberFormat="0" applyBorder="0" applyAlignment="0" applyProtection="0"/>
    <xf numFmtId="0" fontId="71" fillId="0" borderId="0"/>
    <xf numFmtId="37" fontId="6" fillId="0" borderId="0" applyFill="0" applyBorder="0" applyAlignment="0" applyProtection="0"/>
    <xf numFmtId="180" fontId="6" fillId="0" borderId="0" applyFill="0" applyBorder="0" applyAlignment="0" applyProtection="0"/>
    <xf numFmtId="0" fontId="5" fillId="41" borderId="0" applyNumberFormat="0" applyBorder="0" applyAlignment="0" applyProtection="0"/>
    <xf numFmtId="5" fontId="6" fillId="0" borderId="0" applyFill="0" applyBorder="0" applyAlignment="0" applyProtection="0"/>
    <xf numFmtId="0" fontId="5" fillId="72" borderId="0" applyNumberFormat="0" applyBorder="0" applyAlignment="0" applyProtection="0"/>
    <xf numFmtId="180" fontId="6" fillId="0" borderId="0" applyFill="0" applyBorder="0" applyAlignment="0" applyProtection="0"/>
    <xf numFmtId="37" fontId="6" fillId="0" borderId="0" applyFill="0" applyBorder="0" applyAlignment="0" applyProtection="0"/>
    <xf numFmtId="2" fontId="6" fillId="0" borderId="0" applyFill="0" applyBorder="0" applyAlignment="0" applyProtection="0"/>
    <xf numFmtId="38" fontId="7" fillId="36" borderId="0" applyNumberFormat="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38" fontId="7" fillId="36" borderId="0" applyNumberFormat="0" applyBorder="0" applyAlignment="0" applyProtection="0"/>
    <xf numFmtId="166" fontId="6" fillId="0" borderId="0">
      <protection locked="0"/>
    </xf>
    <xf numFmtId="166" fontId="6" fillId="0" borderId="0">
      <protection locked="0"/>
    </xf>
    <xf numFmtId="5" fontId="6" fillId="0" borderId="0" applyFill="0" applyBorder="0" applyAlignment="0" applyProtection="0"/>
    <xf numFmtId="10" fontId="7" fillId="37" borderId="51" applyNumberFormat="0" applyBorder="0" applyAlignment="0" applyProtection="0"/>
    <xf numFmtId="180" fontId="6" fillId="0" borderId="0" applyFill="0" applyBorder="0" applyAlignment="0" applyProtection="0"/>
    <xf numFmtId="38" fontId="6" fillId="0" borderId="0">
      <alignment horizontal="left" wrapText="1"/>
    </xf>
    <xf numFmtId="2" fontId="6" fillId="0" borderId="0" applyFill="0" applyBorder="0" applyAlignment="0" applyProtection="0"/>
    <xf numFmtId="182" fontId="6" fillId="0" borderId="34">
      <alignment horizontal="justify" vertical="top" wrapText="1"/>
    </xf>
    <xf numFmtId="0" fontId="5" fillId="0" borderId="0"/>
    <xf numFmtId="0" fontId="5" fillId="0" borderId="0"/>
    <xf numFmtId="0" fontId="5" fillId="0" borderId="0"/>
    <xf numFmtId="0" fontId="5" fillId="0" borderId="0"/>
    <xf numFmtId="0" fontId="89" fillId="10" borderId="28" applyNumberFormat="0" applyFont="0" applyAlignment="0" applyProtection="0"/>
    <xf numFmtId="0" fontId="89" fillId="10" borderId="28" applyNumberFormat="0" applyFont="0" applyAlignment="0" applyProtection="0"/>
    <xf numFmtId="0" fontId="89" fillId="10" borderId="28" applyNumberFormat="0" applyFont="0" applyAlignment="0" applyProtection="0"/>
    <xf numFmtId="0" fontId="89" fillId="10" borderId="28" applyNumberFormat="0" applyFont="0" applyAlignment="0" applyProtection="0"/>
    <xf numFmtId="0" fontId="89" fillId="10" borderId="28" applyNumberFormat="0" applyFont="0" applyAlignment="0" applyProtection="0"/>
    <xf numFmtId="0" fontId="89" fillId="10" borderId="28" applyNumberFormat="0" applyFont="0" applyAlignment="0" applyProtection="0"/>
    <xf numFmtId="0" fontId="5" fillId="0" borderId="0"/>
    <xf numFmtId="0" fontId="5" fillId="0" borderId="0"/>
    <xf numFmtId="182" fontId="6" fillId="0" borderId="34">
      <alignment horizontal="justify" vertical="top" wrapText="1"/>
    </xf>
    <xf numFmtId="2" fontId="6" fillId="0" borderId="0" applyFill="0" applyBorder="0" applyAlignment="0" applyProtection="0"/>
    <xf numFmtId="38" fontId="6" fillId="0" borderId="0">
      <alignment horizontal="left" wrapText="1"/>
    </xf>
    <xf numFmtId="180" fontId="6" fillId="0" borderId="0" applyFill="0" applyBorder="0" applyAlignment="0" applyProtection="0"/>
    <xf numFmtId="5" fontId="6" fillId="0" borderId="0" applyFill="0" applyBorder="0" applyAlignment="0" applyProtection="0"/>
    <xf numFmtId="0" fontId="6" fillId="0" borderId="45" applyNumberFormat="0" applyFill="0" applyAlignment="0" applyProtection="0"/>
    <xf numFmtId="38" fontId="18" fillId="0" borderId="49" applyFill="0" applyBorder="0" applyAlignment="0" applyProtection="0">
      <protection locked="0"/>
    </xf>
    <xf numFmtId="0" fontId="5" fillId="63" borderId="0" applyNumberFormat="0" applyBorder="0" applyAlignment="0" applyProtection="0"/>
    <xf numFmtId="38" fontId="18" fillId="0" borderId="49" applyFill="0" applyBorder="0" applyAlignment="0" applyProtection="0">
      <protection locked="0"/>
    </xf>
    <xf numFmtId="0" fontId="5" fillId="72" borderId="0" applyNumberFormat="0" applyBorder="0" applyAlignment="0" applyProtection="0"/>
    <xf numFmtId="0" fontId="5" fillId="42" borderId="0" applyNumberFormat="0" applyBorder="0" applyAlignment="0" applyProtection="0"/>
    <xf numFmtId="37" fontId="6" fillId="0" borderId="0" applyFill="0" applyBorder="0" applyAlignment="0" applyProtection="0"/>
    <xf numFmtId="180"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37"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0" fontId="90" fillId="68" borderId="0" applyNumberFormat="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02" fillId="0" borderId="39" applyNumberFormat="0" applyFill="0" applyAlignment="0" applyProtection="0"/>
    <xf numFmtId="0" fontId="90" fillId="66" borderId="0" applyNumberFormat="0" applyBorder="0" applyAlignment="0" applyProtection="0"/>
    <xf numFmtId="0" fontId="89" fillId="61" borderId="0" applyNumberFormat="0" applyBorder="0" applyAlignment="0" applyProtection="0"/>
    <xf numFmtId="37" fontId="6" fillId="0" borderId="0" applyFill="0" applyBorder="0" applyAlignment="0" applyProtection="0"/>
    <xf numFmtId="5" fontId="6" fillId="0" borderId="0" applyFill="0" applyBorder="0" applyAlignment="0" applyProtection="0"/>
    <xf numFmtId="4" fontId="167" fillId="0" borderId="0" applyFont="0" applyFill="0" applyBorder="0" applyAlignment="0" applyProtection="0"/>
    <xf numFmtId="5" fontId="6" fillId="0" borderId="0" applyFill="0" applyBorder="0" applyAlignment="0" applyProtection="0"/>
    <xf numFmtId="0" fontId="6" fillId="0" borderId="45" applyNumberFormat="0" applyFill="0" applyAlignment="0" applyProtection="0"/>
    <xf numFmtId="0" fontId="5" fillId="65" borderId="0" applyNumberFormat="0" applyBorder="0" applyAlignment="0" applyProtection="0"/>
    <xf numFmtId="0" fontId="167" fillId="0" borderId="0" applyFont="0" applyFill="0" applyBorder="0" applyAlignment="0" applyProtection="0"/>
    <xf numFmtId="38" fontId="7" fillId="36" borderId="0" applyNumberFormat="0" applyBorder="0" applyAlignment="0" applyProtection="0"/>
    <xf numFmtId="166" fontId="6" fillId="0" borderId="0">
      <protection locked="0"/>
    </xf>
    <xf numFmtId="2" fontId="167" fillId="0" borderId="0" applyFont="0" applyFill="0" applyBorder="0" applyAlignment="0" applyProtection="0"/>
    <xf numFmtId="0" fontId="5" fillId="65" borderId="0" applyNumberFormat="0" applyBorder="0" applyAlignment="0" applyProtection="0"/>
    <xf numFmtId="0" fontId="5" fillId="65" borderId="0" applyNumberFormat="0" applyBorder="0" applyAlignment="0" applyProtection="0"/>
    <xf numFmtId="0" fontId="167" fillId="0" borderId="45" applyNumberFormat="0" applyFont="0" applyFill="0" applyAlignment="0" applyProtection="0"/>
    <xf numFmtId="182" fontId="6" fillId="0" borderId="34">
      <alignment horizontal="justify" vertical="top" wrapText="1"/>
    </xf>
    <xf numFmtId="0" fontId="169" fillId="0" borderId="0" applyNumberFormat="0" applyFill="0" applyBorder="0" applyAlignment="0" applyProtection="0"/>
    <xf numFmtId="0" fontId="168" fillId="0" borderId="0" applyNumberFormat="0" applyFill="0" applyBorder="0" applyAlignment="0" applyProtection="0"/>
    <xf numFmtId="2" fontId="167" fillId="0" borderId="0" applyFont="0" applyFill="0" applyBorder="0" applyAlignment="0" applyProtection="0"/>
    <xf numFmtId="37" fontId="6" fillId="0" borderId="0" applyFill="0" applyBorder="0" applyAlignment="0" applyProtection="0"/>
    <xf numFmtId="0" fontId="167" fillId="0" borderId="0" applyFont="0" applyFill="0" applyBorder="0" applyAlignment="0" applyProtection="0"/>
    <xf numFmtId="188" fontId="167" fillId="0" borderId="0" applyFont="0" applyFill="0" applyBorder="0" applyAlignment="0" applyProtection="0"/>
    <xf numFmtId="0" fontId="168" fillId="0" borderId="0" applyNumberFormat="0" applyFill="0" applyBorder="0" applyAlignment="0" applyProtection="0"/>
    <xf numFmtId="3" fontId="167" fillId="0" borderId="0" applyFont="0" applyFill="0" applyBorder="0" applyAlignment="0" applyProtection="0"/>
    <xf numFmtId="0" fontId="5" fillId="38" borderId="0" applyNumberFormat="0" applyBorder="0" applyAlignment="0" applyProtection="0"/>
    <xf numFmtId="182" fontId="6" fillId="0" borderId="34">
      <alignment horizontal="justify" vertical="top" wrapText="1"/>
    </xf>
    <xf numFmtId="182" fontId="6" fillId="0" borderId="34">
      <alignment horizontal="justify" vertical="top" wrapText="1"/>
    </xf>
    <xf numFmtId="0" fontId="5" fillId="72" borderId="0" applyNumberFormat="0" applyBorder="0" applyAlignment="0" applyProtection="0"/>
    <xf numFmtId="166" fontId="6" fillId="0" borderId="0">
      <protection locked="0"/>
    </xf>
    <xf numFmtId="38" fontId="6" fillId="0" borderId="0">
      <alignment horizontal="left" wrapText="1"/>
    </xf>
    <xf numFmtId="0" fontId="5" fillId="72" borderId="0" applyNumberFormat="0" applyBorder="0" applyAlignment="0" applyProtection="0"/>
    <xf numFmtId="2" fontId="6" fillId="0" borderId="0" applyFill="0" applyBorder="0" applyAlignment="0" applyProtection="0"/>
    <xf numFmtId="166" fontId="6" fillId="0" borderId="0">
      <protection locked="0"/>
    </xf>
    <xf numFmtId="0" fontId="71" fillId="0" borderId="0"/>
    <xf numFmtId="37" fontId="6" fillId="0" borderId="0" applyFill="0" applyBorder="0" applyAlignment="0" applyProtection="0"/>
    <xf numFmtId="0" fontId="5" fillId="63" borderId="0" applyNumberFormat="0" applyBorder="0" applyAlignment="0" applyProtection="0"/>
    <xf numFmtId="0" fontId="5" fillId="63" borderId="0" applyNumberFormat="0" applyBorder="0" applyAlignment="0" applyProtection="0"/>
    <xf numFmtId="2" fontId="6" fillId="0" borderId="0" applyFill="0" applyBorder="0" applyAlignment="0" applyProtection="0"/>
    <xf numFmtId="0" fontId="5" fillId="41" borderId="0" applyNumberFormat="0" applyBorder="0" applyAlignment="0" applyProtection="0"/>
    <xf numFmtId="180" fontId="6" fillId="0" borderId="0" applyFill="0" applyBorder="0" applyAlignment="0" applyProtection="0"/>
    <xf numFmtId="0" fontId="169" fillId="0" borderId="0" applyNumberFormat="0" applyFill="0" applyBorder="0" applyAlignment="0" applyProtection="0"/>
    <xf numFmtId="0" fontId="5" fillId="38" borderId="0" applyNumberFormat="0" applyBorder="0" applyAlignment="0" applyProtection="0"/>
    <xf numFmtId="0" fontId="5" fillId="41" borderId="0" applyNumberFormat="0" applyBorder="0" applyAlignment="0" applyProtection="0"/>
    <xf numFmtId="5" fontId="6" fillId="0" borderId="0" applyFill="0" applyBorder="0" applyAlignment="0" applyProtection="0"/>
    <xf numFmtId="166" fontId="6" fillId="0" borderId="0">
      <protection locked="0"/>
    </xf>
    <xf numFmtId="0" fontId="5" fillId="38" borderId="0" applyNumberFormat="0" applyBorder="0" applyAlignment="0" applyProtection="0"/>
    <xf numFmtId="166" fontId="6" fillId="0" borderId="0">
      <protection locked="0"/>
    </xf>
    <xf numFmtId="3" fontId="167" fillId="0" borderId="0" applyFont="0" applyFill="0" applyBorder="0" applyAlignment="0" applyProtection="0"/>
    <xf numFmtId="0" fontId="5" fillId="38" borderId="0" applyNumberFormat="0" applyBorder="0" applyAlignment="0" applyProtection="0"/>
    <xf numFmtId="0" fontId="71" fillId="0" borderId="0"/>
    <xf numFmtId="0" fontId="5" fillId="42" borderId="0" applyNumberFormat="0" applyBorder="0" applyAlignment="0" applyProtection="0"/>
    <xf numFmtId="0" fontId="167" fillId="0" borderId="45" applyNumberFormat="0" applyFont="0" applyFill="0" applyAlignment="0" applyProtection="0"/>
    <xf numFmtId="0" fontId="5" fillId="17" borderId="0" applyNumberFormat="0" applyBorder="0" applyAlignment="0" applyProtection="0"/>
    <xf numFmtId="0" fontId="5" fillId="72" borderId="0" applyNumberFormat="0" applyBorder="0" applyAlignment="0" applyProtection="0"/>
    <xf numFmtId="4" fontId="167" fillId="0" borderId="0" applyFont="0" applyFill="0" applyBorder="0" applyAlignment="0" applyProtection="0"/>
    <xf numFmtId="0" fontId="5" fillId="17" borderId="0" applyNumberFormat="0" applyBorder="0" applyAlignment="0" applyProtection="0"/>
    <xf numFmtId="38" fontId="18" fillId="0" borderId="49" applyFill="0" applyBorder="0" applyAlignment="0" applyProtection="0">
      <protection locked="0"/>
    </xf>
    <xf numFmtId="0" fontId="5" fillId="65" borderId="0" applyNumberFormat="0" applyBorder="0" applyAlignment="0" applyProtection="0"/>
    <xf numFmtId="0" fontId="76" fillId="0" borderId="0" applyNumberFormat="0" applyFill="0" applyBorder="0" applyAlignment="0" applyProtection="0"/>
    <xf numFmtId="0" fontId="5" fillId="72" borderId="0" applyNumberFormat="0" applyBorder="0" applyAlignment="0" applyProtection="0"/>
    <xf numFmtId="0" fontId="5" fillId="63" borderId="0" applyNumberFormat="0" applyBorder="0" applyAlignment="0" applyProtection="0"/>
    <xf numFmtId="166" fontId="6" fillId="0" borderId="0">
      <protection locked="0"/>
    </xf>
    <xf numFmtId="188" fontId="167" fillId="0" borderId="0" applyFont="0" applyFill="0" applyBorder="0" applyAlignment="0" applyProtection="0"/>
    <xf numFmtId="0" fontId="5" fillId="72" borderId="0" applyNumberFormat="0" applyBorder="0" applyAlignment="0" applyProtection="0"/>
    <xf numFmtId="38" fontId="18" fillId="0" borderId="49" applyFill="0" applyBorder="0" applyAlignment="0" applyProtection="0">
      <protection locked="0"/>
    </xf>
    <xf numFmtId="166" fontId="6" fillId="0" borderId="0">
      <protection locked="0"/>
    </xf>
    <xf numFmtId="0" fontId="5" fillId="28" borderId="0" applyNumberFormat="0" applyBorder="0" applyAlignment="0" applyProtection="0"/>
    <xf numFmtId="0" fontId="100" fillId="0" borderId="0" applyNumberFormat="0" applyFill="0" applyBorder="0" applyAlignment="0" applyProtection="0"/>
    <xf numFmtId="0" fontId="5" fillId="28" borderId="0" applyNumberFormat="0" applyBorder="0" applyAlignment="0" applyProtection="0"/>
    <xf numFmtId="0" fontId="5" fillId="72" borderId="0" applyNumberFormat="0" applyBorder="0" applyAlignment="0" applyProtection="0"/>
    <xf numFmtId="5" fontId="6" fillId="0" borderId="0" applyFill="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5" fillId="72" borderId="0" applyNumberFormat="0" applyBorder="0" applyAlignment="0" applyProtection="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180" fontId="6" fillId="0" borderId="0" applyFill="0" applyBorder="0" applyAlignment="0" applyProtection="0"/>
    <xf numFmtId="0" fontId="167" fillId="0" borderId="0"/>
    <xf numFmtId="0" fontId="5" fillId="63" borderId="0" applyNumberFormat="0" applyBorder="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66" fontId="6" fillId="0" borderId="0">
      <protection locked="0"/>
    </xf>
    <xf numFmtId="0" fontId="5" fillId="42" borderId="0" applyNumberFormat="0" applyBorder="0" applyAlignment="0" applyProtection="0"/>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0" fontId="6" fillId="0" borderId="45" applyNumberFormat="0" applyFill="0" applyAlignment="0" applyProtection="0"/>
    <xf numFmtId="0" fontId="5" fillId="63" borderId="0" applyNumberFormat="0" applyBorder="0" applyAlignment="0" applyProtection="0"/>
    <xf numFmtId="10" fontId="7" fillId="37" borderId="51" applyNumberFormat="0" applyBorder="0" applyAlignment="0" applyProtection="0"/>
    <xf numFmtId="0" fontId="6" fillId="0" borderId="45" applyNumberFormat="0" applyFill="0" applyAlignment="0" applyProtection="0"/>
    <xf numFmtId="0" fontId="5" fillId="64"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5" fillId="72" borderId="0" applyNumberFormat="0" applyBorder="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180" fontId="6" fillId="0" borderId="0" applyFill="0" applyBorder="0" applyAlignment="0" applyProtection="0"/>
    <xf numFmtId="0" fontId="167" fillId="0" borderId="0"/>
    <xf numFmtId="0" fontId="5" fillId="63" borderId="0" applyNumberFormat="0" applyBorder="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0" fontId="5" fillId="42" borderId="0" applyNumberFormat="0" applyBorder="0" applyAlignment="0" applyProtection="0"/>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0" fontId="5" fillId="63" borderId="0" applyNumberFormat="0" applyBorder="0" applyAlignment="0" applyProtection="0"/>
    <xf numFmtId="10" fontId="7" fillId="37" borderId="51" applyNumberFormat="0" applyBorder="0" applyAlignment="0" applyProtection="0"/>
    <xf numFmtId="0" fontId="6" fillId="0" borderId="45" applyNumberFormat="0" applyFill="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71" fillId="0" borderId="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38" fontId="7" fillId="36" borderId="0" applyNumberFormat="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166" fontId="6" fillId="0" borderId="0">
      <protection locked="0"/>
    </xf>
    <xf numFmtId="166" fontId="6" fillId="0" borderId="0">
      <protection locked="0"/>
    </xf>
    <xf numFmtId="10" fontId="7" fillId="37" borderId="51"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38" fontId="18" fillId="0" borderId="49" applyFill="0" applyBorder="0" applyAlignment="0" applyProtection="0">
      <protection locked="0"/>
    </xf>
    <xf numFmtId="38" fontId="18" fillId="0" borderId="49" applyFill="0" applyBorder="0" applyAlignment="0" applyProtection="0">
      <protection locked="0"/>
    </xf>
    <xf numFmtId="0" fontId="6" fillId="0" borderId="45" applyNumberFormat="0" applyFill="0" applyAlignment="0" applyProtection="0"/>
    <xf numFmtId="38" fontId="6" fillId="0" borderId="0">
      <alignment horizontal="left" wrapText="1"/>
    </xf>
    <xf numFmtId="182" fontId="6" fillId="0" borderId="34">
      <alignment horizontal="justify" vertical="top" wrapText="1"/>
    </xf>
    <xf numFmtId="0" fontId="89" fillId="10" borderId="28" applyNumberFormat="0" applyFont="0" applyAlignment="0" applyProtection="0"/>
    <xf numFmtId="0" fontId="89" fillId="10" borderId="28" applyNumberFormat="0" applyFont="0" applyAlignment="0" applyProtection="0"/>
    <xf numFmtId="0" fontId="89" fillId="10" borderId="28" applyNumberFormat="0" applyFont="0" applyAlignment="0" applyProtection="0"/>
    <xf numFmtId="0" fontId="89" fillId="10" borderId="28" applyNumberFormat="0" applyFont="0" applyAlignment="0" applyProtection="0"/>
    <xf numFmtId="182" fontId="6" fillId="0" borderId="34">
      <alignment horizontal="justify" vertical="top" wrapText="1"/>
    </xf>
    <xf numFmtId="166" fontId="6" fillId="0" borderId="0">
      <protection locked="0"/>
    </xf>
    <xf numFmtId="38" fontId="6" fillId="0" borderId="0">
      <alignment horizontal="left" wrapText="1"/>
    </xf>
    <xf numFmtId="0" fontId="76" fillId="0" borderId="0" applyNumberFormat="0" applyFill="0" applyBorder="0" applyAlignment="0" applyProtection="0"/>
    <xf numFmtId="180" fontId="6" fillId="0" borderId="0" applyFill="0" applyBorder="0" applyAlignment="0" applyProtection="0"/>
    <xf numFmtId="0" fontId="6" fillId="0" borderId="45" applyNumberFormat="0" applyFill="0" applyAlignment="0" applyProtection="0"/>
    <xf numFmtId="38" fontId="18" fillId="0" borderId="49" applyFill="0" applyBorder="0" applyAlignment="0" applyProtection="0">
      <protection locked="0"/>
    </xf>
    <xf numFmtId="38" fontId="18" fillId="0" borderId="49" applyFill="0" applyBorder="0" applyAlignment="0" applyProtection="0">
      <protection locked="0"/>
    </xf>
    <xf numFmtId="0" fontId="5" fillId="2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38" borderId="0" applyNumberFormat="0" applyBorder="0" applyAlignment="0" applyProtection="0"/>
    <xf numFmtId="0" fontId="5" fillId="0" borderId="0"/>
    <xf numFmtId="0" fontId="5" fillId="2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66" fontId="6" fillId="0" borderId="0">
      <protection locked="0"/>
    </xf>
    <xf numFmtId="38" fontId="7" fillId="36" borderId="0" applyNumberFormat="0" applyBorder="0" applyAlignment="0" applyProtection="0"/>
    <xf numFmtId="0" fontId="5" fillId="65" borderId="0" applyNumberFormat="0" applyBorder="0" applyAlignment="0" applyProtection="0"/>
    <xf numFmtId="2" fontId="6" fillId="0" borderId="0" applyFill="0" applyBorder="0" applyAlignment="0" applyProtection="0"/>
    <xf numFmtId="0" fontId="5" fillId="6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5" fontId="6" fillId="0" borderId="0" applyFill="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37" fontId="6" fillId="0" borderId="0" applyFill="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63" borderId="0" applyNumberFormat="0" applyBorder="0" applyAlignment="0" applyProtection="0"/>
    <xf numFmtId="0" fontId="5" fillId="0" borderId="0"/>
    <xf numFmtId="0" fontId="5" fillId="17" borderId="0" applyNumberFormat="0" applyBorder="0" applyAlignment="0" applyProtection="0"/>
    <xf numFmtId="0" fontId="71" fillId="0" borderId="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10" fontId="7" fillId="37" borderId="51" applyNumberFormat="0" applyBorder="0" applyAlignment="0" applyProtection="0"/>
    <xf numFmtId="0" fontId="5" fillId="64"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100" fillId="0" borderId="0" applyNumberFormat="0" applyFill="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80" fontId="6" fillId="0" borderId="0" applyFill="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37" fontId="6" fillId="0" borderId="0" applyFill="0" applyBorder="0" applyAlignment="0" applyProtection="0"/>
    <xf numFmtId="180"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37"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8" fillId="0" borderId="54" applyNumberFormat="0" applyProtection="0">
      <alignment horizontal="left" vertical="center" indent="1"/>
    </xf>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5" fontId="6" fillId="0" borderId="0" applyFill="0" applyBorder="0" applyAlignment="0" applyProtection="0"/>
    <xf numFmtId="4" fontId="167" fillId="0" borderId="0" applyFont="0" applyFill="0" applyBorder="0" applyAlignment="0" applyProtection="0"/>
    <xf numFmtId="5" fontId="6" fillId="0" borderId="0" applyFill="0" applyBorder="0" applyAlignment="0" applyProtection="0"/>
    <xf numFmtId="0" fontId="5" fillId="65" borderId="0" applyNumberFormat="0" applyBorder="0" applyAlignment="0" applyProtection="0"/>
    <xf numFmtId="0" fontId="167" fillId="0" borderId="0" applyFont="0" applyFill="0" applyBorder="0" applyAlignment="0" applyProtection="0"/>
    <xf numFmtId="166" fontId="6" fillId="0" borderId="0">
      <protection locked="0"/>
    </xf>
    <xf numFmtId="2" fontId="167" fillId="0" borderId="0" applyFont="0" applyFill="0" applyBorder="0" applyAlignment="0" applyProtection="0"/>
    <xf numFmtId="0" fontId="5" fillId="65" borderId="0" applyNumberFormat="0" applyBorder="0" applyAlignment="0" applyProtection="0"/>
    <xf numFmtId="0" fontId="5" fillId="65" borderId="0" applyNumberFormat="0" applyBorder="0" applyAlignment="0" applyProtection="0"/>
    <xf numFmtId="0" fontId="167" fillId="0" borderId="45" applyNumberFormat="0" applyFont="0" applyFill="0" applyAlignment="0" applyProtection="0"/>
    <xf numFmtId="182" fontId="6" fillId="0" borderId="34">
      <alignment horizontal="justify" vertical="top" wrapText="1"/>
    </xf>
    <xf numFmtId="0" fontId="169" fillId="0" borderId="0" applyNumberFormat="0" applyFill="0" applyBorder="0" applyAlignment="0" applyProtection="0"/>
    <xf numFmtId="0" fontId="168" fillId="0" borderId="0" applyNumberFormat="0" applyFill="0" applyBorder="0" applyAlignment="0" applyProtection="0"/>
    <xf numFmtId="2" fontId="167" fillId="0" borderId="0" applyFont="0" applyFill="0" applyBorder="0" applyAlignment="0" applyProtection="0"/>
    <xf numFmtId="0" fontId="167" fillId="0" borderId="0" applyFont="0" applyFill="0" applyBorder="0" applyAlignment="0" applyProtection="0"/>
    <xf numFmtId="188" fontId="167" fillId="0" borderId="0" applyFont="0" applyFill="0" applyBorder="0" applyAlignment="0" applyProtection="0"/>
    <xf numFmtId="0" fontId="168" fillId="0" borderId="0" applyNumberFormat="0" applyFill="0" applyBorder="0" applyAlignment="0" applyProtection="0"/>
    <xf numFmtId="3" fontId="167" fillId="0" borderId="0" applyFont="0" applyFill="0" applyBorder="0" applyAlignment="0" applyProtection="0"/>
    <xf numFmtId="0" fontId="5" fillId="38" borderId="0" applyNumberFormat="0" applyBorder="0" applyAlignment="0" applyProtection="0"/>
    <xf numFmtId="182" fontId="6" fillId="0" borderId="34">
      <alignment horizontal="justify" vertical="top" wrapText="1"/>
    </xf>
    <xf numFmtId="0" fontId="5" fillId="72" borderId="0" applyNumberFormat="0" applyBorder="0" applyAlignment="0" applyProtection="0"/>
    <xf numFmtId="166" fontId="6" fillId="0" borderId="0">
      <protection locked="0"/>
    </xf>
    <xf numFmtId="0" fontId="5" fillId="72" borderId="0" applyNumberFormat="0" applyBorder="0" applyAlignment="0" applyProtection="0"/>
    <xf numFmtId="2" fontId="6" fillId="0" borderId="0" applyFill="0" applyBorder="0" applyAlignment="0" applyProtection="0"/>
    <xf numFmtId="166" fontId="6" fillId="0" borderId="0">
      <protection locked="0"/>
    </xf>
    <xf numFmtId="37" fontId="6" fillId="0" borderId="0" applyFill="0" applyBorder="0" applyAlignment="0" applyProtection="0"/>
    <xf numFmtId="0" fontId="5" fillId="63" borderId="0" applyNumberFormat="0" applyBorder="0" applyAlignment="0" applyProtection="0"/>
    <xf numFmtId="0" fontId="5" fillId="63" borderId="0" applyNumberFormat="0" applyBorder="0" applyAlignment="0" applyProtection="0"/>
    <xf numFmtId="2" fontId="6" fillId="0" borderId="0" applyFill="0" applyBorder="0" applyAlignment="0" applyProtection="0"/>
    <xf numFmtId="0" fontId="5" fillId="41" borderId="0" applyNumberFormat="0" applyBorder="0" applyAlignment="0" applyProtection="0"/>
    <xf numFmtId="180" fontId="6" fillId="0" borderId="0" applyFill="0" applyBorder="0" applyAlignment="0" applyProtection="0"/>
    <xf numFmtId="0" fontId="169" fillId="0" borderId="0" applyNumberFormat="0" applyFill="0" applyBorder="0" applyAlignment="0" applyProtection="0"/>
    <xf numFmtId="0" fontId="5" fillId="38" borderId="0" applyNumberFormat="0" applyBorder="0" applyAlignment="0" applyProtection="0"/>
    <xf numFmtId="0" fontId="5" fillId="41" borderId="0" applyNumberFormat="0" applyBorder="0" applyAlignment="0" applyProtection="0"/>
    <xf numFmtId="5" fontId="6" fillId="0" borderId="0" applyFill="0" applyBorder="0" applyAlignment="0" applyProtection="0"/>
    <xf numFmtId="0" fontId="5" fillId="64" borderId="0" applyNumberFormat="0" applyBorder="0" applyAlignment="0" applyProtection="0"/>
    <xf numFmtId="0" fontId="5" fillId="38" borderId="0" applyNumberFormat="0" applyBorder="0" applyAlignment="0" applyProtection="0"/>
    <xf numFmtId="3" fontId="167" fillId="0" borderId="0" applyFont="0" applyFill="0" applyBorder="0" applyAlignment="0" applyProtection="0"/>
    <xf numFmtId="0" fontId="5" fillId="38" borderId="0" applyNumberFormat="0" applyBorder="0" applyAlignment="0" applyProtection="0"/>
    <xf numFmtId="0" fontId="5" fillId="42" borderId="0" applyNumberFormat="0" applyBorder="0" applyAlignment="0" applyProtection="0"/>
    <xf numFmtId="0" fontId="167" fillId="0" borderId="45" applyNumberFormat="0" applyFont="0" applyFill="0" applyAlignment="0" applyProtection="0"/>
    <xf numFmtId="0" fontId="5" fillId="17" borderId="0" applyNumberFormat="0" applyBorder="0" applyAlignment="0" applyProtection="0"/>
    <xf numFmtId="0" fontId="5" fillId="72" borderId="0" applyNumberFormat="0" applyBorder="0" applyAlignment="0" applyProtection="0"/>
    <xf numFmtId="4" fontId="167" fillId="0" borderId="0" applyFont="0" applyFill="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188" fontId="167" fillId="0" borderId="0" applyFont="0" applyFill="0" applyBorder="0" applyAlignment="0" applyProtection="0"/>
    <xf numFmtId="0" fontId="5" fillId="72" borderId="0" applyNumberFormat="0" applyBorder="0" applyAlignment="0" applyProtection="0"/>
    <xf numFmtId="0" fontId="5" fillId="72" borderId="0" applyNumberFormat="0" applyBorder="0" applyAlignment="0" applyProtection="0"/>
    <xf numFmtId="166" fontId="6" fillId="0" borderId="0">
      <protection locked="0"/>
    </xf>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5" fontId="6" fillId="0" borderId="0" applyFill="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5" fillId="72" borderId="0" applyNumberFormat="0" applyBorder="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180" fontId="6" fillId="0" borderId="0" applyFill="0" applyBorder="0" applyAlignment="0" applyProtection="0"/>
    <xf numFmtId="0" fontId="167" fillId="0" borderId="0"/>
    <xf numFmtId="0" fontId="5" fillId="63" borderId="0" applyNumberFormat="0" applyBorder="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0" fontId="5" fillId="42" borderId="0" applyNumberFormat="0" applyBorder="0" applyAlignment="0" applyProtection="0"/>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0" fontId="5" fillId="63" borderId="0" applyNumberFormat="0" applyBorder="0" applyAlignment="0" applyProtection="0"/>
    <xf numFmtId="0" fontId="5" fillId="0" borderId="0"/>
    <xf numFmtId="0" fontId="6" fillId="0" borderId="45" applyNumberFormat="0" applyFill="0" applyAlignment="0" applyProtection="0"/>
    <xf numFmtId="0" fontId="5" fillId="64"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5" fillId="72" borderId="0" applyNumberFormat="0" applyBorder="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180" fontId="6" fillId="0" borderId="0" applyFill="0" applyBorder="0" applyAlignment="0" applyProtection="0"/>
    <xf numFmtId="0" fontId="167" fillId="0" borderId="0"/>
    <xf numFmtId="0" fontId="5" fillId="63" borderId="0" applyNumberFormat="0" applyBorder="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0" fontId="5" fillId="42" borderId="0" applyNumberFormat="0" applyBorder="0" applyAlignment="0" applyProtection="0"/>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0" fontId="5" fillId="63" borderId="0" applyNumberFormat="0" applyBorder="0" applyAlignment="0" applyProtection="0"/>
    <xf numFmtId="0" fontId="6" fillId="0" borderId="45" applyNumberFormat="0" applyFill="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80" fontId="6" fillId="0" borderId="0" applyFill="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37" fontId="6" fillId="0" borderId="0" applyFill="0" applyBorder="0" applyAlignment="0" applyProtection="0"/>
    <xf numFmtId="180"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37"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5" fontId="6" fillId="0" borderId="0" applyFill="0" applyBorder="0" applyAlignment="0" applyProtection="0"/>
    <xf numFmtId="4" fontId="167" fillId="0" borderId="0" applyFont="0" applyFill="0" applyBorder="0" applyAlignment="0" applyProtection="0"/>
    <xf numFmtId="5" fontId="6" fillId="0" borderId="0" applyFill="0" applyBorder="0" applyAlignment="0" applyProtection="0"/>
    <xf numFmtId="0" fontId="5" fillId="65" borderId="0" applyNumberFormat="0" applyBorder="0" applyAlignment="0" applyProtection="0"/>
    <xf numFmtId="0" fontId="167" fillId="0" borderId="0" applyFont="0" applyFill="0" applyBorder="0" applyAlignment="0" applyProtection="0"/>
    <xf numFmtId="166" fontId="6" fillId="0" borderId="0">
      <protection locked="0"/>
    </xf>
    <xf numFmtId="2" fontId="167" fillId="0" borderId="0" applyFont="0" applyFill="0" applyBorder="0" applyAlignment="0" applyProtection="0"/>
    <xf numFmtId="0" fontId="5" fillId="65" borderId="0" applyNumberFormat="0" applyBorder="0" applyAlignment="0" applyProtection="0"/>
    <xf numFmtId="0" fontId="5" fillId="65" borderId="0" applyNumberFormat="0" applyBorder="0" applyAlignment="0" applyProtection="0"/>
    <xf numFmtId="0" fontId="167" fillId="0" borderId="45" applyNumberFormat="0" applyFont="0" applyFill="0" applyAlignment="0" applyProtection="0"/>
    <xf numFmtId="182" fontId="6" fillId="0" borderId="34">
      <alignment horizontal="justify" vertical="top" wrapText="1"/>
    </xf>
    <xf numFmtId="0" fontId="169" fillId="0" borderId="0" applyNumberFormat="0" applyFill="0" applyBorder="0" applyAlignment="0" applyProtection="0"/>
    <xf numFmtId="0" fontId="168" fillId="0" borderId="0" applyNumberFormat="0" applyFill="0" applyBorder="0" applyAlignment="0" applyProtection="0"/>
    <xf numFmtId="2" fontId="167" fillId="0" borderId="0" applyFont="0" applyFill="0" applyBorder="0" applyAlignment="0" applyProtection="0"/>
    <xf numFmtId="0" fontId="167" fillId="0" borderId="0" applyFont="0" applyFill="0" applyBorder="0" applyAlignment="0" applyProtection="0"/>
    <xf numFmtId="188" fontId="167" fillId="0" borderId="0" applyFont="0" applyFill="0" applyBorder="0" applyAlignment="0" applyProtection="0"/>
    <xf numFmtId="0" fontId="168" fillId="0" borderId="0" applyNumberFormat="0" applyFill="0" applyBorder="0" applyAlignment="0" applyProtection="0"/>
    <xf numFmtId="3" fontId="167" fillId="0" borderId="0" applyFont="0" applyFill="0" applyBorder="0" applyAlignment="0" applyProtection="0"/>
    <xf numFmtId="0" fontId="5" fillId="38" borderId="0" applyNumberFormat="0" applyBorder="0" applyAlignment="0" applyProtection="0"/>
    <xf numFmtId="182" fontId="6" fillId="0" borderId="34">
      <alignment horizontal="justify" vertical="top" wrapText="1"/>
    </xf>
    <xf numFmtId="0" fontId="5" fillId="72" borderId="0" applyNumberFormat="0" applyBorder="0" applyAlignment="0" applyProtection="0"/>
    <xf numFmtId="166" fontId="6" fillId="0" borderId="0">
      <protection locked="0"/>
    </xf>
    <xf numFmtId="0" fontId="5" fillId="72" borderId="0" applyNumberFormat="0" applyBorder="0" applyAlignment="0" applyProtection="0"/>
    <xf numFmtId="2" fontId="6" fillId="0" borderId="0" applyFill="0" applyBorder="0" applyAlignment="0" applyProtection="0"/>
    <xf numFmtId="166" fontId="6" fillId="0" borderId="0">
      <protection locked="0"/>
    </xf>
    <xf numFmtId="37" fontId="6" fillId="0" borderId="0" applyFill="0" applyBorder="0" applyAlignment="0" applyProtection="0"/>
    <xf numFmtId="0" fontId="5" fillId="63" borderId="0" applyNumberFormat="0" applyBorder="0" applyAlignment="0" applyProtection="0"/>
    <xf numFmtId="0" fontId="5" fillId="63" borderId="0" applyNumberFormat="0" applyBorder="0" applyAlignment="0" applyProtection="0"/>
    <xf numFmtId="2" fontId="6" fillId="0" borderId="0" applyFill="0" applyBorder="0" applyAlignment="0" applyProtection="0"/>
    <xf numFmtId="0" fontId="5" fillId="41" borderId="0" applyNumberFormat="0" applyBorder="0" applyAlignment="0" applyProtection="0"/>
    <xf numFmtId="180" fontId="6" fillId="0" borderId="0" applyFill="0" applyBorder="0" applyAlignment="0" applyProtection="0"/>
    <xf numFmtId="0" fontId="169" fillId="0" borderId="0" applyNumberFormat="0" applyFill="0" applyBorder="0" applyAlignment="0" applyProtection="0"/>
    <xf numFmtId="0" fontId="5" fillId="38" borderId="0" applyNumberFormat="0" applyBorder="0" applyAlignment="0" applyProtection="0"/>
    <xf numFmtId="0" fontId="5" fillId="41" borderId="0" applyNumberFormat="0" applyBorder="0" applyAlignment="0" applyProtection="0"/>
    <xf numFmtId="5" fontId="6" fillId="0" borderId="0" applyFill="0" applyBorder="0" applyAlignment="0" applyProtection="0"/>
    <xf numFmtId="0" fontId="5" fillId="38" borderId="0" applyNumberFormat="0" applyBorder="0" applyAlignment="0" applyProtection="0"/>
    <xf numFmtId="3" fontId="167" fillId="0" borderId="0" applyFont="0" applyFill="0" applyBorder="0" applyAlignment="0" applyProtection="0"/>
    <xf numFmtId="0" fontId="5" fillId="38" borderId="0" applyNumberFormat="0" applyBorder="0" applyAlignment="0" applyProtection="0"/>
    <xf numFmtId="0" fontId="5" fillId="42" borderId="0" applyNumberFormat="0" applyBorder="0" applyAlignment="0" applyProtection="0"/>
    <xf numFmtId="0" fontId="167" fillId="0" borderId="45" applyNumberFormat="0" applyFont="0" applyFill="0" applyAlignment="0" applyProtection="0"/>
    <xf numFmtId="0" fontId="5" fillId="17" borderId="0" applyNumberFormat="0" applyBorder="0" applyAlignment="0" applyProtection="0"/>
    <xf numFmtId="0" fontId="5" fillId="72" borderId="0" applyNumberFormat="0" applyBorder="0" applyAlignment="0" applyProtection="0"/>
    <xf numFmtId="4" fontId="167" fillId="0" borderId="0" applyFont="0" applyFill="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188" fontId="167" fillId="0" borderId="0" applyFont="0" applyFill="0" applyBorder="0" applyAlignment="0" applyProtection="0"/>
    <xf numFmtId="0" fontId="5" fillId="72" borderId="0" applyNumberFormat="0" applyBorder="0" applyAlignment="0" applyProtection="0"/>
    <xf numFmtId="166" fontId="6" fillId="0" borderId="0">
      <protection locked="0"/>
    </xf>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5" fontId="6" fillId="0" borderId="0" applyFill="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5" fillId="72" borderId="0" applyNumberFormat="0" applyBorder="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180" fontId="6" fillId="0" borderId="0" applyFill="0" applyBorder="0" applyAlignment="0" applyProtection="0"/>
    <xf numFmtId="0" fontId="167" fillId="0" borderId="0"/>
    <xf numFmtId="0" fontId="5" fillId="63" borderId="0" applyNumberFormat="0" applyBorder="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0" fontId="5" fillId="42" borderId="0" applyNumberFormat="0" applyBorder="0" applyAlignment="0" applyProtection="0"/>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0" fontId="5" fillId="63" borderId="0" applyNumberFormat="0" applyBorder="0" applyAlignment="0" applyProtection="0"/>
    <xf numFmtId="0" fontId="6" fillId="0" borderId="45" applyNumberFormat="0" applyFill="0" applyAlignment="0" applyProtection="0"/>
    <xf numFmtId="0" fontId="5" fillId="64"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5" fillId="72" borderId="0" applyNumberFormat="0" applyBorder="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180" fontId="6" fillId="0" borderId="0" applyFill="0" applyBorder="0" applyAlignment="0" applyProtection="0"/>
    <xf numFmtId="0" fontId="167" fillId="0" borderId="0"/>
    <xf numFmtId="0" fontId="5" fillId="63" borderId="0" applyNumberFormat="0" applyBorder="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0" fontId="5" fillId="42" borderId="0" applyNumberFormat="0" applyBorder="0" applyAlignment="0" applyProtection="0"/>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0" fontId="5" fillId="63" borderId="0" applyNumberFormat="0" applyBorder="0" applyAlignment="0" applyProtection="0"/>
    <xf numFmtId="0" fontId="6" fillId="0" borderId="45" applyNumberFormat="0" applyFill="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0" fontId="10" fillId="0" borderId="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71" fillId="0" borderId="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38" fontId="7" fillId="36" borderId="0" applyNumberFormat="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166" fontId="6" fillId="0" borderId="0">
      <protection locked="0"/>
    </xf>
    <xf numFmtId="166" fontId="6" fillId="0" borderId="0">
      <protection locked="0"/>
    </xf>
    <xf numFmtId="10" fontId="7" fillId="37" borderId="51" applyNumberFormat="0" applyBorder="0" applyAlignment="0" applyProtection="0"/>
    <xf numFmtId="0" fontId="5" fillId="0" borderId="0"/>
    <xf numFmtId="0" fontId="5" fillId="0" borderId="0"/>
    <xf numFmtId="0" fontId="89" fillId="10" borderId="28" applyNumberFormat="0" applyFont="0" applyAlignment="0" applyProtection="0"/>
    <xf numFmtId="0" fontId="89" fillId="10" borderId="28" applyNumberFormat="0" applyFont="0" applyAlignment="0" applyProtection="0"/>
    <xf numFmtId="182" fontId="6" fillId="0" borderId="34">
      <alignment horizontal="justify" vertical="top" wrapText="1"/>
    </xf>
    <xf numFmtId="38" fontId="6" fillId="0" borderId="0">
      <alignment horizontal="left" wrapText="1"/>
    </xf>
    <xf numFmtId="0" fontId="6" fillId="0" borderId="45" applyNumberFormat="0" applyFill="0" applyAlignment="0" applyProtection="0"/>
    <xf numFmtId="38" fontId="18" fillId="0" borderId="49" applyFill="0" applyBorder="0" applyAlignment="0" applyProtection="0">
      <protection locked="0"/>
    </xf>
    <xf numFmtId="38" fontId="18" fillId="0" borderId="49" applyFill="0" applyBorder="0" applyAlignment="0" applyProtection="0">
      <protection locked="0"/>
    </xf>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180" fontId="6" fillId="0" borderId="0" applyFill="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37" fontId="6" fillId="0" borderId="0" applyFill="0" applyBorder="0" applyAlignment="0" applyProtection="0"/>
    <xf numFmtId="180"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37"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5" fontId="6" fillId="0" borderId="0" applyFill="0" applyBorder="0" applyAlignment="0" applyProtection="0"/>
    <xf numFmtId="4" fontId="167" fillId="0" borderId="0" applyFont="0" applyFill="0" applyBorder="0" applyAlignment="0" applyProtection="0"/>
    <xf numFmtId="5" fontId="6" fillId="0" borderId="0" applyFill="0" applyBorder="0" applyAlignment="0" applyProtection="0"/>
    <xf numFmtId="0" fontId="5" fillId="65" borderId="0" applyNumberFormat="0" applyBorder="0" applyAlignment="0" applyProtection="0"/>
    <xf numFmtId="0" fontId="167" fillId="0" borderId="0" applyFont="0" applyFill="0" applyBorder="0" applyAlignment="0" applyProtection="0"/>
    <xf numFmtId="166" fontId="6" fillId="0" borderId="0">
      <protection locked="0"/>
    </xf>
    <xf numFmtId="2" fontId="167" fillId="0" borderId="0" applyFont="0" applyFill="0" applyBorder="0" applyAlignment="0" applyProtection="0"/>
    <xf numFmtId="0" fontId="5" fillId="65" borderId="0" applyNumberFormat="0" applyBorder="0" applyAlignment="0" applyProtection="0"/>
    <xf numFmtId="0" fontId="5" fillId="65" borderId="0" applyNumberFormat="0" applyBorder="0" applyAlignment="0" applyProtection="0"/>
    <xf numFmtId="0" fontId="167" fillId="0" borderId="45" applyNumberFormat="0" applyFont="0" applyFill="0" applyAlignment="0" applyProtection="0"/>
    <xf numFmtId="182" fontId="6" fillId="0" borderId="34">
      <alignment horizontal="justify" vertical="top" wrapText="1"/>
    </xf>
    <xf numFmtId="0" fontId="169" fillId="0" borderId="0" applyNumberFormat="0" applyFill="0" applyBorder="0" applyAlignment="0" applyProtection="0"/>
    <xf numFmtId="0" fontId="168" fillId="0" borderId="0" applyNumberFormat="0" applyFill="0" applyBorder="0" applyAlignment="0" applyProtection="0"/>
    <xf numFmtId="2" fontId="167" fillId="0" borderId="0" applyFont="0" applyFill="0" applyBorder="0" applyAlignment="0" applyProtection="0"/>
    <xf numFmtId="0" fontId="167" fillId="0" borderId="0" applyFont="0" applyFill="0" applyBorder="0" applyAlignment="0" applyProtection="0"/>
    <xf numFmtId="188" fontId="167" fillId="0" borderId="0" applyFont="0" applyFill="0" applyBorder="0" applyAlignment="0" applyProtection="0"/>
    <xf numFmtId="0" fontId="168" fillId="0" borderId="0" applyNumberFormat="0" applyFill="0" applyBorder="0" applyAlignment="0" applyProtection="0"/>
    <xf numFmtId="3" fontId="167" fillId="0" borderId="0" applyFont="0" applyFill="0" applyBorder="0" applyAlignment="0" applyProtection="0"/>
    <xf numFmtId="0" fontId="5" fillId="38" borderId="0" applyNumberFormat="0" applyBorder="0" applyAlignment="0" applyProtection="0"/>
    <xf numFmtId="182" fontId="6" fillId="0" borderId="34">
      <alignment horizontal="justify" vertical="top" wrapText="1"/>
    </xf>
    <xf numFmtId="0" fontId="5" fillId="72" borderId="0" applyNumberFormat="0" applyBorder="0" applyAlignment="0" applyProtection="0"/>
    <xf numFmtId="166" fontId="6" fillId="0" borderId="0">
      <protection locked="0"/>
    </xf>
    <xf numFmtId="0" fontId="5" fillId="72" borderId="0" applyNumberFormat="0" applyBorder="0" applyAlignment="0" applyProtection="0"/>
    <xf numFmtId="2" fontId="6" fillId="0" borderId="0" applyFill="0" applyBorder="0" applyAlignment="0" applyProtection="0"/>
    <xf numFmtId="166" fontId="6" fillId="0" borderId="0">
      <protection locked="0"/>
    </xf>
    <xf numFmtId="37" fontId="6" fillId="0" borderId="0" applyFill="0" applyBorder="0" applyAlignment="0" applyProtection="0"/>
    <xf numFmtId="0" fontId="5" fillId="63" borderId="0" applyNumberFormat="0" applyBorder="0" applyAlignment="0" applyProtection="0"/>
    <xf numFmtId="0" fontId="5" fillId="63" borderId="0" applyNumberFormat="0" applyBorder="0" applyAlignment="0" applyProtection="0"/>
    <xf numFmtId="2" fontId="6" fillId="0" borderId="0" applyFill="0" applyBorder="0" applyAlignment="0" applyProtection="0"/>
    <xf numFmtId="0" fontId="5" fillId="41" borderId="0" applyNumberFormat="0" applyBorder="0" applyAlignment="0" applyProtection="0"/>
    <xf numFmtId="180" fontId="6" fillId="0" borderId="0" applyFill="0" applyBorder="0" applyAlignment="0" applyProtection="0"/>
    <xf numFmtId="0" fontId="169" fillId="0" borderId="0" applyNumberFormat="0" applyFill="0" applyBorder="0" applyAlignment="0" applyProtection="0"/>
    <xf numFmtId="0" fontId="5" fillId="38" borderId="0" applyNumberFormat="0" applyBorder="0" applyAlignment="0" applyProtection="0"/>
    <xf numFmtId="0" fontId="5" fillId="41" borderId="0" applyNumberFormat="0" applyBorder="0" applyAlignment="0" applyProtection="0"/>
    <xf numFmtId="5" fontId="6" fillId="0" borderId="0" applyFill="0" applyBorder="0" applyAlignment="0" applyProtection="0"/>
    <xf numFmtId="0" fontId="5" fillId="38" borderId="0" applyNumberFormat="0" applyBorder="0" applyAlignment="0" applyProtection="0"/>
    <xf numFmtId="3" fontId="167" fillId="0" borderId="0" applyFont="0" applyFill="0" applyBorder="0" applyAlignment="0" applyProtection="0"/>
    <xf numFmtId="0" fontId="5" fillId="38" borderId="0" applyNumberFormat="0" applyBorder="0" applyAlignment="0" applyProtection="0"/>
    <xf numFmtId="0" fontId="5" fillId="42" borderId="0" applyNumberFormat="0" applyBorder="0" applyAlignment="0" applyProtection="0"/>
    <xf numFmtId="0" fontId="167" fillId="0" borderId="45" applyNumberFormat="0" applyFont="0" applyFill="0" applyAlignment="0" applyProtection="0"/>
    <xf numFmtId="0" fontId="5" fillId="17" borderId="0" applyNumberFormat="0" applyBorder="0" applyAlignment="0" applyProtection="0"/>
    <xf numFmtId="0" fontId="5" fillId="72" borderId="0" applyNumberFormat="0" applyBorder="0" applyAlignment="0" applyProtection="0"/>
    <xf numFmtId="4" fontId="167" fillId="0" borderId="0" applyFont="0" applyFill="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188" fontId="167" fillId="0" borderId="0" applyFont="0" applyFill="0" applyBorder="0" applyAlignment="0" applyProtection="0"/>
    <xf numFmtId="0" fontId="5" fillId="72" borderId="0" applyNumberFormat="0" applyBorder="0" applyAlignment="0" applyProtection="0"/>
    <xf numFmtId="166" fontId="6" fillId="0" borderId="0">
      <protection locked="0"/>
    </xf>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5" fontId="6" fillId="0" borderId="0" applyFill="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5" fillId="72" borderId="0" applyNumberFormat="0" applyBorder="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180" fontId="6" fillId="0" borderId="0" applyFill="0" applyBorder="0" applyAlignment="0" applyProtection="0"/>
    <xf numFmtId="0" fontId="167" fillId="0" borderId="0"/>
    <xf numFmtId="0" fontId="5" fillId="63" borderId="0" applyNumberFormat="0" applyBorder="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0" fontId="5" fillId="42" borderId="0" applyNumberFormat="0" applyBorder="0" applyAlignment="0" applyProtection="0"/>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0" fontId="5" fillId="63" borderId="0" applyNumberFormat="0" applyBorder="0" applyAlignment="0" applyProtection="0"/>
    <xf numFmtId="0" fontId="6" fillId="0" borderId="45" applyNumberFormat="0" applyFill="0" applyAlignment="0" applyProtection="0"/>
    <xf numFmtId="0" fontId="5" fillId="64"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5" fillId="72" borderId="0" applyNumberFormat="0" applyBorder="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180" fontId="6" fillId="0" borderId="0" applyFill="0" applyBorder="0" applyAlignment="0" applyProtection="0"/>
    <xf numFmtId="0" fontId="167" fillId="0" borderId="0"/>
    <xf numFmtId="0" fontId="5" fillId="63" borderId="0" applyNumberFormat="0" applyBorder="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0" fontId="5" fillId="42" borderId="0" applyNumberFormat="0" applyBorder="0" applyAlignment="0" applyProtection="0"/>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0" fontId="5" fillId="63" borderId="0" applyNumberFormat="0" applyBorder="0" applyAlignment="0" applyProtection="0"/>
    <xf numFmtId="0" fontId="6" fillId="0" borderId="45" applyNumberFormat="0" applyFill="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38" borderId="0" applyNumberFormat="0" applyBorder="0" applyAlignment="0" applyProtection="0"/>
    <xf numFmtId="0" fontId="5" fillId="0" borderId="0"/>
    <xf numFmtId="0" fontId="5" fillId="2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63" borderId="0" applyNumberFormat="0" applyBorder="0" applyAlignment="0" applyProtection="0"/>
    <xf numFmtId="0" fontId="5" fillId="0" borderId="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0" borderId="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0" borderId="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2"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28" borderId="0" applyNumberFormat="0" applyBorder="0" applyAlignment="0" applyProtection="0"/>
    <xf numFmtId="0" fontId="5" fillId="17" borderId="0" applyNumberFormat="0" applyBorder="0" applyAlignment="0" applyProtection="0"/>
    <xf numFmtId="0" fontId="5" fillId="0" borderId="0"/>
    <xf numFmtId="0" fontId="5" fillId="63"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166" fontId="6" fillId="0" borderId="0">
      <protection locked="0"/>
    </xf>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38" borderId="0" applyNumberFormat="0" applyBorder="0" applyAlignment="0" applyProtection="0"/>
    <xf numFmtId="0" fontId="5" fillId="28" borderId="0" applyNumberFormat="0" applyBorder="0" applyAlignment="0" applyProtection="0"/>
    <xf numFmtId="0" fontId="5" fillId="0" borderId="0"/>
    <xf numFmtId="0" fontId="5" fillId="38"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71"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37" fontId="6" fillId="0" borderId="0" applyFill="0" applyBorder="0" applyAlignment="0" applyProtection="0"/>
    <xf numFmtId="0" fontId="6" fillId="0" borderId="45" applyNumberFormat="0" applyFill="0" applyAlignment="0" applyProtection="0"/>
    <xf numFmtId="0" fontId="5" fillId="63" borderId="0" applyNumberFormat="0" applyBorder="0" applyAlignment="0" applyProtection="0"/>
    <xf numFmtId="37" fontId="6" fillId="0" borderId="0" applyFill="0" applyBorder="0" applyAlignment="0" applyProtection="0"/>
    <xf numFmtId="0" fontId="167" fillId="0" borderId="45" applyNumberFormat="0" applyFont="0" applyFill="0" applyAlignment="0" applyProtection="0"/>
    <xf numFmtId="0" fontId="169" fillId="0" borderId="0" applyNumberFormat="0" applyFill="0" applyBorder="0" applyAlignment="0" applyProtection="0"/>
    <xf numFmtId="5" fontId="6" fillId="0" borderId="0" applyFill="0" applyBorder="0" applyAlignment="0" applyProtection="0"/>
    <xf numFmtId="0" fontId="5" fillId="38" borderId="0" applyNumberFormat="0" applyBorder="0" applyAlignment="0" applyProtection="0"/>
    <xf numFmtId="0" fontId="169" fillId="0" borderId="0" applyNumberFormat="0" applyFill="0" applyBorder="0" applyAlignment="0" applyProtection="0"/>
    <xf numFmtId="180" fontId="6" fillId="0" borderId="0" applyFill="0" applyBorder="0" applyAlignment="0" applyProtection="0"/>
    <xf numFmtId="0" fontId="5" fillId="41" borderId="0" applyNumberFormat="0" applyBorder="0" applyAlignment="0" applyProtection="0"/>
    <xf numFmtId="2" fontId="6" fillId="0" borderId="0" applyFill="0" applyBorder="0" applyAlignment="0" applyProtection="0"/>
    <xf numFmtId="180" fontId="6" fillId="0" borderId="0" applyFill="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2" fontId="6" fillId="0" borderId="0" applyFill="0" applyBorder="0" applyAlignment="0" applyProtection="0"/>
    <xf numFmtId="0" fontId="5" fillId="72" borderId="0" applyNumberFormat="0" applyBorder="0" applyAlignment="0" applyProtection="0"/>
    <xf numFmtId="38" fontId="7" fillId="36" borderId="0" applyNumberFormat="0" applyBorder="0" applyAlignment="0" applyProtection="0"/>
    <xf numFmtId="2" fontId="167" fillId="0" borderId="0" applyFont="0" applyFill="0" applyBorder="0" applyAlignment="0" applyProtection="0"/>
    <xf numFmtId="0" fontId="5" fillId="28" borderId="0" applyNumberFormat="0" applyBorder="0" applyAlignment="0" applyProtection="0"/>
    <xf numFmtId="0" fontId="5" fillId="65" borderId="0" applyNumberFormat="0" applyBorder="0" applyAlignment="0" applyProtection="0"/>
    <xf numFmtId="0" fontId="100" fillId="0" borderId="0" applyNumberFormat="0" applyFill="0" applyBorder="0" applyAlignment="0" applyProtection="0"/>
    <xf numFmtId="0" fontId="5" fillId="65" borderId="0" applyNumberFormat="0" applyBorder="0" applyAlignment="0" applyProtection="0"/>
    <xf numFmtId="0" fontId="5" fillId="0" borderId="0"/>
    <xf numFmtId="0" fontId="76" fillId="0" borderId="0" applyNumberFormat="0" applyFill="0" applyBorder="0" applyAlignment="0" applyProtection="0"/>
    <xf numFmtId="0" fontId="5" fillId="63" borderId="0" applyNumberFormat="0" applyBorder="0" applyAlignment="0" applyProtection="0"/>
    <xf numFmtId="166" fontId="6" fillId="0" borderId="0">
      <protection locked="0"/>
    </xf>
    <xf numFmtId="166" fontId="6" fillId="0" borderId="0">
      <protection locked="0"/>
    </xf>
    <xf numFmtId="0" fontId="168" fillId="0" borderId="0" applyNumberFormat="0" applyFill="0" applyBorder="0" applyAlignment="0" applyProtection="0"/>
    <xf numFmtId="0" fontId="5" fillId="42" borderId="0" applyNumberFormat="0" applyBorder="0" applyAlignment="0" applyProtection="0"/>
    <xf numFmtId="0" fontId="5" fillId="63" borderId="0" applyNumberFormat="0" applyBorder="0" applyAlignment="0" applyProtection="0"/>
    <xf numFmtId="10" fontId="7" fillId="37" borderId="51" applyNumberFormat="0" applyBorder="0" applyAlignment="0" applyProtection="0"/>
    <xf numFmtId="166" fontId="6" fillId="0" borderId="0">
      <protection locked="0"/>
    </xf>
    <xf numFmtId="0" fontId="5" fillId="63" borderId="0" applyNumberFormat="0" applyBorder="0" applyAlignment="0" applyProtection="0"/>
    <xf numFmtId="166" fontId="6" fillId="0" borderId="0">
      <protection locked="0"/>
    </xf>
    <xf numFmtId="0" fontId="5" fillId="17" borderId="0" applyNumberFormat="0" applyBorder="0" applyAlignment="0" applyProtection="0"/>
    <xf numFmtId="5" fontId="6" fillId="0" borderId="0" applyFill="0" applyBorder="0" applyAlignment="0" applyProtection="0"/>
    <xf numFmtId="0" fontId="5" fillId="72" borderId="0" applyNumberFormat="0" applyBorder="0" applyAlignment="0" applyProtection="0"/>
    <xf numFmtId="182" fontId="6" fillId="0" borderId="34">
      <alignment horizontal="justify" vertical="top" wrapText="1"/>
    </xf>
    <xf numFmtId="0" fontId="5" fillId="17"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38" borderId="0" applyNumberFormat="0" applyBorder="0" applyAlignment="0" applyProtection="0"/>
    <xf numFmtId="0" fontId="5" fillId="42" borderId="0" applyNumberFormat="0" applyBorder="0" applyAlignment="0" applyProtection="0"/>
    <xf numFmtId="0" fontId="168" fillId="0" borderId="0" applyNumberFormat="0" applyFill="0" applyBorder="0" applyAlignment="0" applyProtection="0"/>
    <xf numFmtId="5" fontId="6" fillId="0" borderId="0" applyFill="0" applyBorder="0" applyAlignment="0" applyProtection="0"/>
    <xf numFmtId="0" fontId="5" fillId="63" borderId="0" applyNumberFormat="0" applyBorder="0" applyAlignment="0" applyProtection="0"/>
    <xf numFmtId="188" fontId="167" fillId="0" borderId="0" applyFont="0" applyFill="0" applyBorder="0" applyAlignment="0" applyProtection="0"/>
    <xf numFmtId="0" fontId="5" fillId="63" borderId="0" applyNumberFormat="0" applyBorder="0" applyAlignment="0" applyProtection="0"/>
    <xf numFmtId="0" fontId="5" fillId="63" borderId="0" applyNumberFormat="0" applyBorder="0" applyAlignment="0" applyProtection="0"/>
    <xf numFmtId="2" fontId="6" fillId="0" borderId="0" applyFill="0" applyBorder="0" applyAlignment="0" applyProtection="0"/>
    <xf numFmtId="0" fontId="5" fillId="28"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42" borderId="0" applyNumberFormat="0" applyBorder="0" applyAlignment="0" applyProtection="0"/>
    <xf numFmtId="0" fontId="89" fillId="10" borderId="28" applyNumberFormat="0" applyFont="0" applyAlignment="0" applyProtection="0"/>
    <xf numFmtId="0" fontId="89" fillId="10" borderId="28" applyNumberFormat="0" applyFont="0" applyAlignment="0" applyProtection="0"/>
    <xf numFmtId="0" fontId="5" fillId="65" borderId="0" applyNumberFormat="0" applyBorder="0" applyAlignment="0" applyProtection="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182" fontId="6" fillId="0" borderId="34">
      <alignment horizontal="justify" vertical="top" wrapText="1"/>
    </xf>
    <xf numFmtId="0" fontId="5" fillId="28" borderId="0" applyNumberFormat="0" applyBorder="0" applyAlignment="0" applyProtection="0"/>
    <xf numFmtId="0" fontId="5" fillId="28" borderId="0" applyNumberFormat="0" applyBorder="0" applyAlignment="0" applyProtection="0"/>
    <xf numFmtId="38" fontId="6" fillId="0" borderId="0">
      <alignment horizontal="left" wrapText="1"/>
    </xf>
    <xf numFmtId="0" fontId="5" fillId="65" borderId="0" applyNumberFormat="0" applyBorder="0" applyAlignment="0" applyProtection="0"/>
    <xf numFmtId="0" fontId="5" fillId="65" borderId="0" applyNumberFormat="0" applyBorder="0" applyAlignment="0" applyProtection="0"/>
    <xf numFmtId="0" fontId="6" fillId="0" borderId="45" applyNumberFormat="0" applyFill="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38" fontId="18" fillId="0" borderId="49" applyFill="0" applyBorder="0" applyAlignment="0" applyProtection="0">
      <protection locked="0"/>
    </xf>
    <xf numFmtId="0" fontId="5" fillId="17" borderId="0" applyNumberFormat="0" applyBorder="0" applyAlignment="0" applyProtection="0"/>
    <xf numFmtId="38" fontId="18" fillId="0" borderId="49" applyFill="0" applyBorder="0" applyAlignment="0" applyProtection="0">
      <protection locked="0"/>
    </xf>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65" borderId="0" applyNumberFormat="0" applyBorder="0" applyAlignment="0" applyProtection="0"/>
    <xf numFmtId="180" fontId="6" fillId="0" borderId="0" applyFill="0" applyBorder="0" applyAlignment="0" applyProtection="0"/>
    <xf numFmtId="3" fontId="167" fillId="0" borderId="0" applyFont="0" applyFill="0" applyBorder="0" applyAlignment="0" applyProtection="0"/>
    <xf numFmtId="0" fontId="5" fillId="72" borderId="0" applyNumberFormat="0" applyBorder="0" applyAlignment="0" applyProtection="0"/>
    <xf numFmtId="0" fontId="5" fillId="65" borderId="0" applyNumberFormat="0" applyBorder="0" applyAlignment="0" applyProtection="0"/>
    <xf numFmtId="166" fontId="6" fillId="0" borderId="0">
      <protection locked="0"/>
    </xf>
    <xf numFmtId="38" fontId="18" fillId="0" borderId="49" applyFill="0" applyBorder="0" applyAlignment="0" applyProtection="0">
      <protection locked="0"/>
    </xf>
    <xf numFmtId="0" fontId="5" fillId="72" borderId="0" applyNumberFormat="0" applyBorder="0" applyAlignment="0" applyProtection="0"/>
    <xf numFmtId="0" fontId="5" fillId="42"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41" borderId="0" applyNumberFormat="0" applyBorder="0" applyAlignment="0" applyProtection="0"/>
    <xf numFmtId="0" fontId="5" fillId="28" borderId="0" applyNumberFormat="0" applyBorder="0" applyAlignment="0" applyProtection="0"/>
    <xf numFmtId="2" fontId="6" fillId="0" borderId="0" applyFill="0" applyBorder="0" applyAlignment="0" applyProtection="0"/>
    <xf numFmtId="0" fontId="5" fillId="63" borderId="0" applyNumberFormat="0" applyBorder="0" applyAlignment="0" applyProtection="0"/>
    <xf numFmtId="0" fontId="5" fillId="63" borderId="0" applyNumberFormat="0" applyBorder="0" applyAlignment="0" applyProtection="0"/>
    <xf numFmtId="188" fontId="167" fillId="0" borderId="0" applyFont="0" applyFill="0" applyBorder="0" applyAlignment="0" applyProtection="0"/>
    <xf numFmtId="38" fontId="18" fillId="0" borderId="49" applyFill="0" applyBorder="0" applyAlignment="0" applyProtection="0">
      <protection locked="0"/>
    </xf>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5" fontId="6" fillId="0" borderId="0" applyFill="0" applyBorder="0" applyAlignment="0" applyProtection="0"/>
    <xf numFmtId="0" fontId="168" fillId="0" borderId="0" applyNumberFormat="0" applyFill="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38" borderId="0" applyNumberFormat="0" applyBorder="0" applyAlignment="0" applyProtection="0"/>
    <xf numFmtId="3" fontId="167" fillId="0" borderId="0" applyFont="0" applyFill="0" applyBorder="0" applyAlignment="0" applyProtection="0"/>
    <xf numFmtId="0" fontId="167" fillId="0" borderId="0"/>
    <xf numFmtId="4" fontId="167" fillId="0" borderId="0" applyFont="0" applyFill="0" applyBorder="0" applyAlignment="0" applyProtection="0"/>
    <xf numFmtId="0" fontId="5" fillId="65" borderId="0" applyNumberFormat="0" applyBorder="0" applyAlignment="0" applyProtection="0"/>
    <xf numFmtId="188" fontId="167" fillId="0" borderId="0" applyFont="0" applyFill="0" applyBorder="0" applyAlignment="0" applyProtection="0"/>
    <xf numFmtId="0" fontId="5" fillId="65" borderId="0" applyNumberFormat="0" applyBorder="0" applyAlignment="0" applyProtection="0"/>
    <xf numFmtId="0" fontId="5" fillId="28" borderId="0" applyNumberFormat="0" applyBorder="0" applyAlignment="0" applyProtection="0"/>
    <xf numFmtId="2" fontId="167" fillId="0" borderId="0" applyFont="0" applyFill="0" applyBorder="0" applyAlignment="0" applyProtection="0"/>
    <xf numFmtId="0" fontId="167" fillId="0" borderId="0" applyFont="0" applyFill="0" applyBorder="0" applyAlignment="0" applyProtection="0"/>
    <xf numFmtId="0" fontId="5" fillId="42" borderId="0" applyNumberFormat="0" applyBorder="0" applyAlignment="0" applyProtection="0"/>
    <xf numFmtId="0" fontId="76" fillId="0" borderId="0" applyNumberFormat="0" applyFill="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167" fillId="0" borderId="0"/>
    <xf numFmtId="0" fontId="5" fillId="28" borderId="0" applyNumberFormat="0" applyBorder="0" applyAlignment="0" applyProtection="0"/>
    <xf numFmtId="0" fontId="5" fillId="38" borderId="0" applyNumberFormat="0" applyBorder="0" applyAlignment="0" applyProtection="0"/>
    <xf numFmtId="0" fontId="5" fillId="63" borderId="0" applyNumberFormat="0" applyBorder="0" applyAlignment="0" applyProtection="0"/>
    <xf numFmtId="5" fontId="6" fillId="0" borderId="0" applyFill="0" applyBorder="0" applyAlignment="0" applyProtection="0"/>
    <xf numFmtId="0" fontId="5" fillId="38" borderId="0" applyNumberFormat="0" applyBorder="0" applyAlignment="0" applyProtection="0"/>
    <xf numFmtId="0" fontId="6" fillId="0" borderId="45" applyNumberFormat="0" applyFill="0" applyAlignment="0" applyProtection="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182" fontId="6" fillId="0" borderId="34">
      <alignment horizontal="justify" vertical="top" wrapText="1"/>
    </xf>
    <xf numFmtId="0" fontId="5" fillId="63"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5" fontId="6" fillId="0" borderId="0" applyFill="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166" fontId="6" fillId="0" borderId="0">
      <protection locked="0"/>
    </xf>
    <xf numFmtId="0" fontId="5" fillId="72"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166" fontId="6" fillId="0" borderId="0">
      <protection locked="0"/>
    </xf>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168" fillId="0" borderId="0" applyNumberFormat="0" applyFill="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2" fontId="167" fillId="0" borderId="0" applyFont="0" applyFill="0" applyBorder="0" applyAlignment="0" applyProtection="0"/>
    <xf numFmtId="0" fontId="5" fillId="63"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37" fontId="6" fillId="0" borderId="0" applyFill="0" applyBorder="0" applyAlignment="0" applyProtection="0"/>
    <xf numFmtId="0" fontId="5" fillId="65" borderId="0" applyNumberFormat="0" applyBorder="0" applyAlignment="0" applyProtection="0"/>
    <xf numFmtId="0" fontId="167" fillId="0" borderId="0" applyFont="0" applyFill="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188" fontId="167" fillId="0" borderId="0" applyFont="0" applyFill="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166" fontId="6" fillId="0" borderId="0">
      <protection locked="0"/>
    </xf>
    <xf numFmtId="0" fontId="5" fillId="72" borderId="0" applyNumberFormat="0" applyBorder="0" applyAlignment="0" applyProtection="0"/>
    <xf numFmtId="3" fontId="167" fillId="0" borderId="0" applyFont="0" applyFill="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17" borderId="0" applyNumberFormat="0" applyBorder="0" applyAlignment="0" applyProtection="0"/>
    <xf numFmtId="2" fontId="6" fillId="0" borderId="0" applyFill="0" applyBorder="0" applyAlignment="0" applyProtection="0"/>
    <xf numFmtId="0" fontId="5" fillId="72" borderId="0" applyNumberFormat="0" applyBorder="0" applyAlignment="0" applyProtection="0"/>
    <xf numFmtId="4" fontId="167" fillId="0" borderId="0" applyFont="0" applyFill="0" applyBorder="0" applyAlignment="0" applyProtection="0"/>
    <xf numFmtId="180" fontId="6" fillId="0" borderId="0" applyFill="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167" fillId="0" borderId="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6" fillId="0" borderId="45" applyNumberFormat="0" applyFill="0" applyAlignment="0" applyProtection="0"/>
    <xf numFmtId="182" fontId="6" fillId="0" borderId="34">
      <alignment horizontal="justify" vertical="top" wrapText="1"/>
    </xf>
    <xf numFmtId="0" fontId="5" fillId="65" borderId="0" applyNumberFormat="0" applyBorder="0" applyAlignment="0" applyProtection="0"/>
    <xf numFmtId="0" fontId="5" fillId="72" borderId="0" applyNumberFormat="0" applyBorder="0" applyAlignment="0" applyProtection="0"/>
    <xf numFmtId="166" fontId="6" fillId="0" borderId="0">
      <protection locked="0"/>
    </xf>
    <xf numFmtId="0" fontId="5" fillId="72" borderId="0" applyNumberFormat="0" applyBorder="0" applyAlignment="0" applyProtection="0"/>
    <xf numFmtId="182" fontId="6" fillId="0" borderId="34">
      <alignment horizontal="justify" vertical="top" wrapText="1"/>
    </xf>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42" borderId="0" applyNumberFormat="0" applyBorder="0" applyAlignment="0" applyProtection="0"/>
    <xf numFmtId="0" fontId="5" fillId="63" borderId="0" applyNumberFormat="0" applyBorder="0" applyAlignment="0" applyProtection="0"/>
    <xf numFmtId="0" fontId="5" fillId="28" borderId="0" applyNumberFormat="0" applyBorder="0" applyAlignment="0" applyProtection="0"/>
    <xf numFmtId="180" fontId="6" fillId="0" borderId="0" applyFill="0" applyBorder="0" applyAlignment="0" applyProtection="0"/>
    <xf numFmtId="0" fontId="5" fillId="0" borderId="0"/>
    <xf numFmtId="0" fontId="6" fillId="0" borderId="45" applyNumberFormat="0" applyFill="0" applyAlignment="0" applyProtection="0"/>
    <xf numFmtId="0" fontId="5" fillId="72"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5" fontId="6" fillId="0" borderId="0" applyFill="0" applyBorder="0" applyAlignment="0" applyProtection="0"/>
    <xf numFmtId="0" fontId="5" fillId="63" borderId="0" applyNumberFormat="0" applyBorder="0" applyAlignment="0" applyProtection="0"/>
    <xf numFmtId="182" fontId="6" fillId="0" borderId="34">
      <alignment horizontal="justify" vertical="top" wrapText="1"/>
    </xf>
    <xf numFmtId="0" fontId="167" fillId="0" borderId="45" applyNumberFormat="0" applyFont="0" applyFill="0" applyAlignment="0" applyProtection="0"/>
    <xf numFmtId="182" fontId="6" fillId="0" borderId="34">
      <alignment horizontal="justify" vertical="top" wrapText="1"/>
    </xf>
    <xf numFmtId="0" fontId="5" fillId="64" borderId="0" applyNumberFormat="0" applyBorder="0" applyAlignment="0" applyProtection="0"/>
    <xf numFmtId="5" fontId="6" fillId="0" borderId="0" applyFill="0" applyBorder="0" applyAlignment="0" applyProtection="0"/>
    <xf numFmtId="0" fontId="5" fillId="0" borderId="0"/>
    <xf numFmtId="0" fontId="5" fillId="42" borderId="0" applyNumberFormat="0" applyBorder="0" applyAlignment="0" applyProtection="0"/>
    <xf numFmtId="166" fontId="6" fillId="0" borderId="0">
      <protection locked="0"/>
    </xf>
    <xf numFmtId="166" fontId="6" fillId="0" borderId="0">
      <protection locked="0"/>
    </xf>
    <xf numFmtId="166" fontId="6" fillId="0" borderId="0">
      <protection locked="0"/>
    </xf>
    <xf numFmtId="180" fontId="6" fillId="0" borderId="0" applyFill="0" applyBorder="0" applyAlignment="0" applyProtection="0"/>
    <xf numFmtId="0" fontId="5" fillId="17" borderId="0" applyNumberFormat="0" applyBorder="0" applyAlignment="0" applyProtection="0"/>
    <xf numFmtId="0" fontId="5" fillId="72" borderId="0" applyNumberFormat="0" applyBorder="0" applyAlignment="0" applyProtection="0"/>
    <xf numFmtId="37" fontId="6" fillId="0" borderId="0" applyFill="0" applyBorder="0" applyAlignment="0" applyProtection="0"/>
    <xf numFmtId="0" fontId="5" fillId="17" borderId="0" applyNumberFormat="0" applyBorder="0" applyAlignment="0" applyProtection="0"/>
    <xf numFmtId="166" fontId="6" fillId="0" borderId="0">
      <protection locked="0"/>
    </xf>
    <xf numFmtId="0" fontId="167" fillId="0" borderId="0"/>
    <xf numFmtId="0" fontId="5" fillId="42" borderId="0" applyNumberFormat="0" applyBorder="0" applyAlignment="0" applyProtection="0"/>
    <xf numFmtId="0" fontId="5" fillId="64" borderId="0" applyNumberFormat="0" applyBorder="0" applyAlignment="0" applyProtection="0"/>
    <xf numFmtId="38" fontId="18" fillId="0" borderId="49" applyFill="0" applyBorder="0" applyAlignment="0" applyProtection="0">
      <protection locked="0"/>
    </xf>
    <xf numFmtId="166" fontId="6" fillId="0" borderId="0">
      <protection locked="0"/>
    </xf>
    <xf numFmtId="0" fontId="5" fillId="42" borderId="0" applyNumberFormat="0" applyBorder="0" applyAlignment="0" applyProtection="0"/>
    <xf numFmtId="0" fontId="5" fillId="63" borderId="0" applyNumberFormat="0" applyBorder="0" applyAlignment="0" applyProtection="0"/>
    <xf numFmtId="166" fontId="6" fillId="0" borderId="0">
      <protection locked="0"/>
    </xf>
    <xf numFmtId="166" fontId="6" fillId="0" borderId="0">
      <protection locked="0"/>
    </xf>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2" fontId="6" fillId="0" borderId="0" applyFill="0" applyBorder="0" applyAlignment="0" applyProtection="0"/>
    <xf numFmtId="0" fontId="5" fillId="72" borderId="0" applyNumberFormat="0" applyBorder="0" applyAlignment="0" applyProtection="0"/>
    <xf numFmtId="0" fontId="5" fillId="72" borderId="0" applyNumberFormat="0" applyBorder="0" applyAlignment="0" applyProtection="0"/>
    <xf numFmtId="38" fontId="18" fillId="0" borderId="49" applyFill="0" applyBorder="0" applyAlignment="0" applyProtection="0">
      <protection locked="0"/>
    </xf>
    <xf numFmtId="0" fontId="5" fillId="41" borderId="0" applyNumberFormat="0" applyBorder="0" applyAlignment="0" applyProtection="0"/>
    <xf numFmtId="0" fontId="5" fillId="72" borderId="0" applyNumberFormat="0" applyBorder="0" applyAlignment="0" applyProtection="0"/>
    <xf numFmtId="180" fontId="6" fillId="0" borderId="0" applyFill="0" applyBorder="0" applyAlignment="0" applyProtection="0"/>
    <xf numFmtId="0" fontId="167" fillId="0" borderId="0" applyFont="0" applyFill="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5" fontId="6" fillId="0" borderId="0" applyFill="0" applyBorder="0" applyAlignment="0" applyProtection="0"/>
    <xf numFmtId="3" fontId="167" fillId="0" borderId="0" applyFont="0" applyFill="0" applyBorder="0" applyAlignment="0" applyProtection="0"/>
    <xf numFmtId="180" fontId="6" fillId="0" borderId="0" applyFill="0" applyBorder="0" applyAlignment="0" applyProtection="0"/>
    <xf numFmtId="182" fontId="6" fillId="0" borderId="34">
      <alignment horizontal="justify" vertical="top" wrapText="1"/>
    </xf>
    <xf numFmtId="0" fontId="5" fillId="63" borderId="0" applyNumberFormat="0" applyBorder="0" applyAlignment="0" applyProtection="0"/>
    <xf numFmtId="0" fontId="5" fillId="28" borderId="0" applyNumberFormat="0" applyBorder="0" applyAlignment="0" applyProtection="0"/>
    <xf numFmtId="37" fontId="6" fillId="0" borderId="0" applyFill="0" applyBorder="0" applyAlignment="0" applyProtection="0"/>
    <xf numFmtId="166" fontId="6" fillId="0" borderId="0">
      <protection locked="0"/>
    </xf>
    <xf numFmtId="0" fontId="5" fillId="41" borderId="0" applyNumberFormat="0" applyBorder="0" applyAlignment="0" applyProtection="0"/>
    <xf numFmtId="0" fontId="5" fillId="0" borderId="0"/>
    <xf numFmtId="0" fontId="5" fillId="64" borderId="0" applyNumberFormat="0" applyBorder="0" applyAlignment="0" applyProtection="0"/>
    <xf numFmtId="182" fontId="6" fillId="0" borderId="34">
      <alignment horizontal="justify" vertical="top" wrapText="1"/>
    </xf>
    <xf numFmtId="166" fontId="6" fillId="0" borderId="0">
      <protection locked="0"/>
    </xf>
    <xf numFmtId="0" fontId="5" fillId="72" borderId="0" applyNumberFormat="0" applyBorder="0" applyAlignment="0" applyProtection="0"/>
    <xf numFmtId="0" fontId="5" fillId="0" borderId="0"/>
    <xf numFmtId="0" fontId="5" fillId="41" borderId="0" applyNumberFormat="0" applyBorder="0" applyAlignment="0" applyProtection="0"/>
    <xf numFmtId="166" fontId="6" fillId="0" borderId="0">
      <protection locked="0"/>
    </xf>
    <xf numFmtId="0" fontId="5" fillId="42" borderId="0" applyNumberFormat="0" applyBorder="0" applyAlignment="0" applyProtection="0"/>
    <xf numFmtId="0" fontId="6" fillId="0" borderId="45" applyNumberFormat="0" applyFill="0" applyAlignment="0" applyProtection="0"/>
    <xf numFmtId="0" fontId="100" fillId="0" borderId="0" applyNumberFormat="0" applyFill="0" applyBorder="0" applyAlignment="0" applyProtection="0"/>
    <xf numFmtId="0" fontId="5" fillId="0" borderId="0"/>
    <xf numFmtId="0" fontId="5" fillId="72" borderId="0" applyNumberFormat="0" applyBorder="0" applyAlignment="0" applyProtection="0"/>
    <xf numFmtId="166" fontId="6" fillId="0" borderId="0">
      <protection locked="0"/>
    </xf>
    <xf numFmtId="0" fontId="5" fillId="17" borderId="0" applyNumberFormat="0" applyBorder="0" applyAlignment="0" applyProtection="0"/>
    <xf numFmtId="0" fontId="5" fillId="42" borderId="0" applyNumberFormat="0" applyBorder="0" applyAlignment="0" applyProtection="0"/>
    <xf numFmtId="182" fontId="6" fillId="0" borderId="34">
      <alignment horizontal="justify" vertical="top" wrapText="1"/>
    </xf>
    <xf numFmtId="0" fontId="5" fillId="0" borderId="0"/>
    <xf numFmtId="0" fontId="5" fillId="38" borderId="0" applyNumberFormat="0" applyBorder="0" applyAlignment="0" applyProtection="0"/>
    <xf numFmtId="2" fontId="6" fillId="0" borderId="0" applyFill="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41" borderId="0" applyNumberFormat="0" applyBorder="0" applyAlignment="0" applyProtection="0"/>
    <xf numFmtId="0" fontId="5" fillId="17" borderId="0" applyNumberFormat="0" applyBorder="0" applyAlignment="0" applyProtection="0"/>
    <xf numFmtId="0" fontId="5" fillId="64" borderId="0" applyNumberFormat="0" applyBorder="0" applyAlignment="0" applyProtection="0"/>
    <xf numFmtId="0" fontId="167" fillId="0" borderId="45" applyNumberFormat="0" applyFont="0" applyFill="0" applyAlignment="0" applyProtection="0"/>
    <xf numFmtId="0" fontId="5" fillId="63" borderId="0" applyNumberFormat="0" applyBorder="0" applyAlignment="0" applyProtection="0"/>
    <xf numFmtId="2" fontId="6" fillId="0" borderId="0" applyFill="0" applyBorder="0" applyAlignment="0" applyProtection="0"/>
    <xf numFmtId="0" fontId="5" fillId="17" borderId="0" applyNumberFormat="0" applyBorder="0" applyAlignment="0" applyProtection="0"/>
    <xf numFmtId="5" fontId="6" fillId="0" borderId="0" applyFill="0" applyBorder="0" applyAlignment="0" applyProtection="0"/>
    <xf numFmtId="0" fontId="169" fillId="0" borderId="0" applyNumberFormat="0" applyFill="0" applyBorder="0" applyAlignment="0" applyProtection="0"/>
    <xf numFmtId="0" fontId="5" fillId="63" borderId="0" applyNumberFormat="0" applyBorder="0" applyAlignment="0" applyProtection="0"/>
    <xf numFmtId="38" fontId="7" fillId="36"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168" fillId="0" borderId="0" applyNumberFormat="0" applyFill="0" applyBorder="0" applyAlignment="0" applyProtection="0"/>
    <xf numFmtId="0" fontId="5" fillId="72" borderId="0" applyNumberFormat="0" applyBorder="0" applyAlignment="0" applyProtection="0"/>
    <xf numFmtId="0" fontId="167" fillId="0" borderId="0"/>
    <xf numFmtId="0" fontId="5" fillId="63" borderId="0" applyNumberFormat="0" applyBorder="0" applyAlignment="0" applyProtection="0"/>
    <xf numFmtId="0" fontId="5" fillId="28" borderId="0" applyNumberFormat="0" applyBorder="0" applyAlignment="0" applyProtection="0"/>
    <xf numFmtId="2" fontId="167" fillId="0" borderId="0" applyFont="0" applyFill="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0" borderId="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188" fontId="167" fillId="0" borderId="0" applyFont="0" applyFill="0" applyBorder="0" applyAlignment="0" applyProtection="0"/>
    <xf numFmtId="0" fontId="5" fillId="0" borderId="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3" fontId="167" fillId="0" borderId="0" applyFont="0" applyFill="0" applyBorder="0" applyAlignment="0" applyProtection="0"/>
    <xf numFmtId="2" fontId="167" fillId="0" borderId="0" applyFont="0" applyFill="0" applyBorder="0" applyAlignment="0" applyProtection="0"/>
    <xf numFmtId="0" fontId="169" fillId="0" borderId="0" applyNumberFormat="0" applyFill="0" applyBorder="0" applyAlignment="0" applyProtection="0"/>
    <xf numFmtId="0" fontId="5" fillId="0" borderId="0"/>
    <xf numFmtId="0" fontId="5" fillId="38" borderId="0" applyNumberFormat="0" applyBorder="0" applyAlignment="0" applyProtection="0"/>
    <xf numFmtId="180" fontId="6" fillId="0" borderId="0" applyFill="0" applyBorder="0" applyAlignment="0" applyProtection="0"/>
    <xf numFmtId="37" fontId="6" fillId="0" borderId="0" applyFill="0" applyBorder="0" applyAlignment="0" applyProtection="0"/>
    <xf numFmtId="0" fontId="5" fillId="28" borderId="0" applyNumberFormat="0" applyBorder="0" applyAlignment="0" applyProtection="0"/>
    <xf numFmtId="0" fontId="167" fillId="0" borderId="45" applyNumberFormat="0" applyFont="0" applyFill="0" applyAlignment="0" applyProtection="0"/>
    <xf numFmtId="0" fontId="5" fillId="72"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38" borderId="0" applyNumberFormat="0" applyBorder="0" applyAlignment="0" applyProtection="0"/>
    <xf numFmtId="5" fontId="6" fillId="0" borderId="0" applyFill="0" applyBorder="0" applyAlignment="0" applyProtection="0"/>
    <xf numFmtId="0" fontId="5" fillId="41" borderId="0" applyNumberFormat="0" applyBorder="0" applyAlignment="0" applyProtection="0"/>
    <xf numFmtId="0" fontId="5" fillId="41" borderId="0" applyNumberFormat="0" applyBorder="0" applyAlignment="0" applyProtection="0"/>
    <xf numFmtId="5" fontId="6" fillId="0" borderId="0" applyFill="0" applyBorder="0" applyAlignment="0" applyProtection="0"/>
    <xf numFmtId="37" fontId="6" fillId="0" borderId="0" applyFill="0" applyBorder="0" applyAlignment="0" applyProtection="0"/>
    <xf numFmtId="0" fontId="5" fillId="17" borderId="0" applyNumberFormat="0" applyBorder="0" applyAlignment="0" applyProtection="0"/>
    <xf numFmtId="182" fontId="6" fillId="0" borderId="34">
      <alignment horizontal="justify" vertical="top" wrapText="1"/>
    </xf>
    <xf numFmtId="0" fontId="167" fillId="0" borderId="0" applyFont="0" applyFill="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64" borderId="0" applyNumberFormat="0" applyBorder="0" applyAlignment="0" applyProtection="0"/>
    <xf numFmtId="0" fontId="167" fillId="0" borderId="45" applyNumberFormat="0" applyFont="0" applyFill="0" applyAlignment="0" applyProtection="0"/>
    <xf numFmtId="166" fontId="6" fillId="0" borderId="0">
      <protection locked="0"/>
    </xf>
    <xf numFmtId="0" fontId="5" fillId="17" borderId="0" applyNumberFormat="0" applyBorder="0" applyAlignment="0" applyProtection="0"/>
    <xf numFmtId="0" fontId="167" fillId="0" borderId="45" applyNumberFormat="0" applyFont="0" applyFill="0" applyAlignment="0" applyProtection="0"/>
    <xf numFmtId="0" fontId="5" fillId="64" borderId="0" applyNumberFormat="0" applyBorder="0" applyAlignment="0" applyProtection="0"/>
    <xf numFmtId="0" fontId="5" fillId="17"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0" borderId="0"/>
    <xf numFmtId="0" fontId="169" fillId="0" borderId="0" applyNumberFormat="0" applyFill="0" applyBorder="0" applyAlignment="0" applyProtection="0"/>
    <xf numFmtId="0" fontId="5" fillId="63" borderId="0" applyNumberFormat="0" applyBorder="0" applyAlignment="0" applyProtection="0"/>
    <xf numFmtId="180" fontId="6" fillId="0" borderId="0" applyFill="0" applyBorder="0" applyAlignment="0" applyProtection="0"/>
    <xf numFmtId="0" fontId="5" fillId="65"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0" fontId="5" fillId="28" borderId="0" applyNumberFormat="0" applyBorder="0" applyAlignment="0" applyProtection="0"/>
    <xf numFmtId="0" fontId="5" fillId="63" borderId="0" applyNumberFormat="0" applyBorder="0" applyAlignment="0" applyProtection="0"/>
    <xf numFmtId="37" fontId="6" fillId="0" borderId="0" applyFill="0" applyBorder="0" applyAlignment="0" applyProtection="0"/>
    <xf numFmtId="188" fontId="167" fillId="0" borderId="0" applyFont="0" applyFill="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180" fontId="6" fillId="0" borderId="0" applyFill="0" applyBorder="0" applyAlignment="0" applyProtection="0"/>
    <xf numFmtId="0" fontId="5" fillId="41" borderId="0" applyNumberFormat="0" applyBorder="0" applyAlignment="0" applyProtection="0"/>
    <xf numFmtId="3" fontId="167" fillId="0" borderId="0" applyFont="0" applyFill="0" applyBorder="0" applyAlignment="0" applyProtection="0"/>
    <xf numFmtId="0" fontId="5" fillId="72" borderId="0" applyNumberFormat="0" applyBorder="0" applyAlignment="0" applyProtection="0"/>
    <xf numFmtId="166" fontId="6" fillId="0" borderId="0">
      <protection locked="0"/>
    </xf>
    <xf numFmtId="0" fontId="5" fillId="41" borderId="0" applyNumberFormat="0" applyBorder="0" applyAlignment="0" applyProtection="0"/>
    <xf numFmtId="2" fontId="6" fillId="0" borderId="0" applyFill="0" applyBorder="0" applyAlignment="0" applyProtection="0"/>
    <xf numFmtId="0" fontId="6" fillId="0" borderId="45" applyNumberFormat="0" applyFill="0" applyAlignment="0" applyProtection="0"/>
    <xf numFmtId="0" fontId="167" fillId="0" borderId="0"/>
    <xf numFmtId="0" fontId="5" fillId="41" borderId="0" applyNumberFormat="0" applyBorder="0" applyAlignment="0" applyProtection="0"/>
    <xf numFmtId="2" fontId="6" fillId="0" borderId="0" applyFill="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72" borderId="0" applyNumberFormat="0" applyBorder="0" applyAlignment="0" applyProtection="0"/>
    <xf numFmtId="166" fontId="6" fillId="0" borderId="0">
      <protection locked="0"/>
    </xf>
    <xf numFmtId="3" fontId="167" fillId="0" borderId="0" applyFont="0" applyFill="0" applyBorder="0" applyAlignment="0" applyProtection="0"/>
    <xf numFmtId="0" fontId="5" fillId="0" borderId="0"/>
    <xf numFmtId="0" fontId="5" fillId="0" borderId="0"/>
    <xf numFmtId="0" fontId="5" fillId="64" borderId="0" applyNumberFormat="0" applyBorder="0" applyAlignment="0" applyProtection="0"/>
    <xf numFmtId="37" fontId="6" fillId="0" borderId="0" applyFill="0" applyBorder="0" applyAlignment="0" applyProtection="0"/>
    <xf numFmtId="4" fontId="167" fillId="0" borderId="0" applyFont="0" applyFill="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37" fontId="6" fillId="0" borderId="0" applyFill="0" applyBorder="0" applyAlignment="0" applyProtection="0"/>
    <xf numFmtId="180"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37"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5" fontId="6" fillId="0" borderId="0" applyFill="0" applyBorder="0" applyAlignment="0" applyProtection="0"/>
    <xf numFmtId="4" fontId="167" fillId="0" borderId="0" applyFont="0" applyFill="0" applyBorder="0" applyAlignment="0" applyProtection="0"/>
    <xf numFmtId="5" fontId="6" fillId="0" borderId="0" applyFill="0" applyBorder="0" applyAlignment="0" applyProtection="0"/>
    <xf numFmtId="180" fontId="6" fillId="0" borderId="0" applyFill="0" applyBorder="0" applyAlignment="0" applyProtection="0"/>
    <xf numFmtId="0" fontId="5" fillId="65" borderId="0" applyNumberFormat="0" applyBorder="0" applyAlignment="0" applyProtection="0"/>
    <xf numFmtId="0" fontId="167" fillId="0" borderId="0" applyFont="0" applyFill="0" applyBorder="0" applyAlignment="0" applyProtection="0"/>
    <xf numFmtId="0" fontId="5" fillId="63" borderId="0" applyNumberFormat="0" applyBorder="0" applyAlignment="0" applyProtection="0"/>
    <xf numFmtId="166" fontId="6" fillId="0" borderId="0">
      <protection locked="0"/>
    </xf>
    <xf numFmtId="2" fontId="167" fillId="0" borderId="0" applyFont="0" applyFill="0" applyBorder="0" applyAlignment="0" applyProtection="0"/>
    <xf numFmtId="0" fontId="5" fillId="65" borderId="0" applyNumberFormat="0" applyBorder="0" applyAlignment="0" applyProtection="0"/>
    <xf numFmtId="0" fontId="5" fillId="65" borderId="0" applyNumberFormat="0" applyBorder="0" applyAlignment="0" applyProtection="0"/>
    <xf numFmtId="0" fontId="167" fillId="0" borderId="45" applyNumberFormat="0" applyFont="0" applyFill="0" applyAlignment="0" applyProtection="0"/>
    <xf numFmtId="182" fontId="6" fillId="0" borderId="34">
      <alignment horizontal="justify" vertical="top" wrapText="1"/>
    </xf>
    <xf numFmtId="0" fontId="169" fillId="0" borderId="0" applyNumberFormat="0" applyFill="0" applyBorder="0" applyAlignment="0" applyProtection="0"/>
    <xf numFmtId="0" fontId="168" fillId="0" borderId="0" applyNumberFormat="0" applyFill="0" applyBorder="0" applyAlignment="0" applyProtection="0"/>
    <xf numFmtId="2" fontId="167" fillId="0" borderId="0" applyFont="0" applyFill="0" applyBorder="0" applyAlignment="0" applyProtection="0"/>
    <xf numFmtId="0" fontId="167" fillId="0" borderId="0" applyFont="0" applyFill="0" applyBorder="0" applyAlignment="0" applyProtection="0"/>
    <xf numFmtId="188" fontId="167" fillId="0" borderId="0" applyFont="0" applyFill="0" applyBorder="0" applyAlignment="0" applyProtection="0"/>
    <xf numFmtId="0" fontId="168" fillId="0" borderId="0" applyNumberFormat="0" applyFill="0" applyBorder="0" applyAlignment="0" applyProtection="0"/>
    <xf numFmtId="3" fontId="167" fillId="0" borderId="0" applyFont="0" applyFill="0" applyBorder="0" applyAlignment="0" applyProtection="0"/>
    <xf numFmtId="0" fontId="5" fillId="38" borderId="0" applyNumberFormat="0" applyBorder="0" applyAlignment="0" applyProtection="0"/>
    <xf numFmtId="0" fontId="5" fillId="65" borderId="0" applyNumberFormat="0" applyBorder="0" applyAlignment="0" applyProtection="0"/>
    <xf numFmtId="182" fontId="6" fillId="0" borderId="34">
      <alignment horizontal="justify" vertical="top" wrapText="1"/>
    </xf>
    <xf numFmtId="0" fontId="5" fillId="72" borderId="0" applyNumberFormat="0" applyBorder="0" applyAlignment="0" applyProtection="0"/>
    <xf numFmtId="166" fontId="6" fillId="0" borderId="0">
      <protection locked="0"/>
    </xf>
    <xf numFmtId="0" fontId="5" fillId="72" borderId="0" applyNumberFormat="0" applyBorder="0" applyAlignment="0" applyProtection="0"/>
    <xf numFmtId="0" fontId="5" fillId="72" borderId="0" applyNumberFormat="0" applyBorder="0" applyAlignment="0" applyProtection="0"/>
    <xf numFmtId="2" fontId="6" fillId="0" borderId="0" applyFill="0" applyBorder="0" applyAlignment="0" applyProtection="0"/>
    <xf numFmtId="166" fontId="6" fillId="0" borderId="0">
      <protection locked="0"/>
    </xf>
    <xf numFmtId="0" fontId="5" fillId="72" borderId="0" applyNumberFormat="0" applyBorder="0" applyAlignment="0" applyProtection="0"/>
    <xf numFmtId="37" fontId="6" fillId="0" borderId="0" applyFill="0" applyBorder="0" applyAlignment="0" applyProtection="0"/>
    <xf numFmtId="0" fontId="5" fillId="63" borderId="0" applyNumberFormat="0" applyBorder="0" applyAlignment="0" applyProtection="0"/>
    <xf numFmtId="0" fontId="5" fillId="63" borderId="0" applyNumberFormat="0" applyBorder="0" applyAlignment="0" applyProtection="0"/>
    <xf numFmtId="2" fontId="6" fillId="0" borderId="0" applyFill="0" applyBorder="0" applyAlignment="0" applyProtection="0"/>
    <xf numFmtId="0" fontId="5" fillId="41" borderId="0" applyNumberFormat="0" applyBorder="0" applyAlignment="0" applyProtection="0"/>
    <xf numFmtId="180" fontId="6" fillId="0" borderId="0" applyFill="0" applyBorder="0" applyAlignment="0" applyProtection="0"/>
    <xf numFmtId="0" fontId="169" fillId="0" borderId="0" applyNumberFormat="0" applyFill="0" applyBorder="0" applyAlignment="0" applyProtection="0"/>
    <xf numFmtId="0" fontId="5" fillId="38" borderId="0" applyNumberFormat="0" applyBorder="0" applyAlignment="0" applyProtection="0"/>
    <xf numFmtId="0" fontId="5" fillId="41" borderId="0" applyNumberFormat="0" applyBorder="0" applyAlignment="0" applyProtection="0"/>
    <xf numFmtId="5" fontId="6" fillId="0" borderId="0" applyFill="0" applyBorder="0" applyAlignment="0" applyProtection="0"/>
    <xf numFmtId="0" fontId="5" fillId="38" borderId="0" applyNumberFormat="0" applyBorder="0" applyAlignment="0" applyProtection="0"/>
    <xf numFmtId="3" fontId="167" fillId="0" borderId="0" applyFont="0" applyFill="0" applyBorder="0" applyAlignment="0" applyProtection="0"/>
    <xf numFmtId="0" fontId="5" fillId="38" borderId="0" applyNumberFormat="0" applyBorder="0" applyAlignment="0" applyProtection="0"/>
    <xf numFmtId="0" fontId="5" fillId="64" borderId="0" applyNumberFormat="0" applyBorder="0" applyAlignment="0" applyProtection="0"/>
    <xf numFmtId="0" fontId="5" fillId="42" borderId="0" applyNumberFormat="0" applyBorder="0" applyAlignment="0" applyProtection="0"/>
    <xf numFmtId="0" fontId="167" fillId="0" borderId="45" applyNumberFormat="0" applyFont="0" applyFill="0" applyAlignment="0" applyProtection="0"/>
    <xf numFmtId="0" fontId="5" fillId="17" borderId="0" applyNumberFormat="0" applyBorder="0" applyAlignment="0" applyProtection="0"/>
    <xf numFmtId="0" fontId="5" fillId="72" borderId="0" applyNumberFormat="0" applyBorder="0" applyAlignment="0" applyProtection="0"/>
    <xf numFmtId="4" fontId="167" fillId="0" borderId="0" applyFont="0" applyFill="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188" fontId="167" fillId="0" borderId="0" applyFont="0" applyFill="0" applyBorder="0" applyAlignment="0" applyProtection="0"/>
    <xf numFmtId="0" fontId="5" fillId="72" borderId="0" applyNumberFormat="0" applyBorder="0" applyAlignment="0" applyProtection="0"/>
    <xf numFmtId="0" fontId="5" fillId="64" borderId="0" applyNumberFormat="0" applyBorder="0" applyAlignment="0" applyProtection="0"/>
    <xf numFmtId="166" fontId="6" fillId="0" borderId="0">
      <protection locked="0"/>
    </xf>
    <xf numFmtId="0" fontId="5" fillId="28"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5" fontId="6" fillId="0" borderId="0" applyFill="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5" fillId="72" borderId="0" applyNumberFormat="0" applyBorder="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180" fontId="6" fillId="0" borderId="0" applyFill="0" applyBorder="0" applyAlignment="0" applyProtection="0"/>
    <xf numFmtId="0" fontId="167" fillId="0" borderId="0"/>
    <xf numFmtId="0" fontId="5" fillId="63" borderId="0" applyNumberFormat="0" applyBorder="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0" fontId="5" fillId="72" borderId="0" applyNumberFormat="0" applyBorder="0" applyAlignment="0" applyProtection="0"/>
    <xf numFmtId="0" fontId="5" fillId="42" borderId="0" applyNumberFormat="0" applyBorder="0" applyAlignment="0" applyProtection="0"/>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0" fontId="169" fillId="0" borderId="0" applyNumberFormat="0" applyFill="0" applyBorder="0" applyAlignment="0" applyProtection="0"/>
    <xf numFmtId="0" fontId="5" fillId="63" borderId="0" applyNumberFormat="0" applyBorder="0" applyAlignment="0" applyProtection="0"/>
    <xf numFmtId="0" fontId="5" fillId="63" borderId="0" applyNumberFormat="0" applyBorder="0" applyAlignment="0" applyProtection="0"/>
    <xf numFmtId="0" fontId="6" fillId="0" borderId="45" applyNumberFormat="0" applyFill="0" applyAlignment="0" applyProtection="0"/>
    <xf numFmtId="0" fontId="5" fillId="64"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5" fillId="72" borderId="0" applyNumberFormat="0" applyBorder="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180" fontId="6" fillId="0" borderId="0" applyFill="0" applyBorder="0" applyAlignment="0" applyProtection="0"/>
    <xf numFmtId="0" fontId="167" fillId="0" borderId="0"/>
    <xf numFmtId="0" fontId="5" fillId="63" borderId="0" applyNumberFormat="0" applyBorder="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0" fontId="5" fillId="42" borderId="0" applyNumberFormat="0" applyBorder="0" applyAlignment="0" applyProtection="0"/>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0" fontId="5" fillId="63" borderId="0" applyNumberFormat="0" applyBorder="0" applyAlignment="0" applyProtection="0"/>
    <xf numFmtId="0" fontId="6" fillId="0" borderId="45" applyNumberFormat="0" applyFill="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37" fontId="6" fillId="0" borderId="0" applyFill="0" applyBorder="0" applyAlignment="0" applyProtection="0"/>
    <xf numFmtId="5" fontId="6" fillId="0" borderId="0" applyFill="0" applyBorder="0" applyAlignment="0" applyProtection="0"/>
    <xf numFmtId="180" fontId="6" fillId="0" borderId="0" applyFill="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182" fontId="6" fillId="0" borderId="34">
      <alignment horizontal="justify" vertical="top" wrapText="1"/>
    </xf>
    <xf numFmtId="0" fontId="6" fillId="0" borderId="45" applyNumberFormat="0" applyFill="0" applyAlignment="0" applyProtection="0"/>
    <xf numFmtId="0" fontId="167" fillId="0" borderId="0"/>
    <xf numFmtId="4" fontId="167" fillId="0" borderId="0" applyFont="0" applyFill="0" applyBorder="0" applyAlignment="0" applyProtection="0"/>
    <xf numFmtId="3" fontId="167" fillId="0" borderId="0" applyFont="0" applyFill="0" applyBorder="0" applyAlignment="0" applyProtection="0"/>
    <xf numFmtId="188" fontId="167" fillId="0" borderId="0" applyFont="0" applyFill="0" applyBorder="0" applyAlignment="0" applyProtection="0"/>
    <xf numFmtId="0" fontId="167" fillId="0" borderId="0" applyFont="0" applyFill="0" applyBorder="0" applyAlignment="0" applyProtection="0"/>
    <xf numFmtId="2" fontId="167"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166" fontId="6" fillId="0" borderId="0">
      <protection locked="0"/>
    </xf>
    <xf numFmtId="182" fontId="6" fillId="0" borderId="34">
      <alignment horizontal="justify" vertical="top" wrapText="1"/>
    </xf>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2" fontId="6" fillId="0" borderId="0" applyFill="0" applyBorder="0" applyAlignment="0" applyProtection="0"/>
    <xf numFmtId="0" fontId="5" fillId="42" borderId="0" applyNumberFormat="0" applyBorder="0" applyAlignment="0" applyProtection="0"/>
    <xf numFmtId="0" fontId="5" fillId="72" borderId="0" applyNumberFormat="0" applyBorder="0" applyAlignment="0" applyProtection="0"/>
    <xf numFmtId="180" fontId="6" fillId="0" borderId="0" applyFill="0" applyBorder="0" applyAlignment="0" applyProtection="0"/>
    <xf numFmtId="0" fontId="5" fillId="64" borderId="0" applyNumberFormat="0" applyBorder="0" applyAlignment="0" applyProtection="0"/>
    <xf numFmtId="37" fontId="6" fillId="0" borderId="0" applyFill="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38" borderId="0" applyNumberFormat="0" applyBorder="0" applyAlignment="0" applyProtection="0"/>
    <xf numFmtId="0" fontId="5" fillId="0" borderId="0"/>
    <xf numFmtId="0" fontId="5" fillId="2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166" fontId="6" fillId="0" borderId="0">
      <protection locked="0"/>
    </xf>
    <xf numFmtId="0" fontId="5" fillId="65"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166" fontId="6" fillId="0" borderId="0">
      <protection locked="0"/>
    </xf>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63" borderId="0" applyNumberFormat="0" applyBorder="0" applyAlignment="0" applyProtection="0"/>
    <xf numFmtId="0" fontId="5" fillId="0" borderId="0"/>
    <xf numFmtId="0" fontId="5" fillId="17" borderId="0" applyNumberFormat="0" applyBorder="0" applyAlignment="0" applyProtection="0"/>
    <xf numFmtId="0" fontId="5" fillId="28"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166" fontId="6" fillId="0" borderId="0">
      <protection locked="0"/>
    </xf>
    <xf numFmtId="0" fontId="168" fillId="0" borderId="0" applyNumberFormat="0" applyFill="0" applyBorder="0" applyAlignment="0" applyProtection="0"/>
    <xf numFmtId="0" fontId="5" fillId="63" borderId="0" applyNumberFormat="0" applyBorder="0" applyAlignment="0" applyProtection="0"/>
    <xf numFmtId="3" fontId="167" fillId="0" borderId="0" applyFont="0" applyFill="0" applyBorder="0" applyAlignment="0" applyProtection="0"/>
    <xf numFmtId="166" fontId="6" fillId="0" borderId="0">
      <protection locked="0"/>
    </xf>
    <xf numFmtId="4" fontId="167" fillId="0" borderId="0" applyFont="0" applyFill="0" applyBorder="0" applyAlignment="0" applyProtection="0"/>
    <xf numFmtId="0" fontId="5" fillId="38" borderId="0" applyNumberFormat="0" applyBorder="0" applyAlignment="0" applyProtection="0"/>
    <xf numFmtId="0" fontId="6" fillId="0" borderId="45" applyNumberFormat="0" applyFill="0" applyAlignment="0" applyProtection="0"/>
    <xf numFmtId="0" fontId="5" fillId="17" borderId="0" applyNumberFormat="0" applyBorder="0" applyAlignment="0" applyProtection="0"/>
    <xf numFmtId="0" fontId="5" fillId="64" borderId="0" applyNumberFormat="0" applyBorder="0" applyAlignment="0" applyProtection="0"/>
    <xf numFmtId="0" fontId="5" fillId="63" borderId="0" applyNumberFormat="0" applyBorder="0" applyAlignment="0" applyProtection="0"/>
    <xf numFmtId="0" fontId="167" fillId="0" borderId="0" applyFont="0" applyFill="0" applyBorder="0" applyAlignment="0" applyProtection="0"/>
    <xf numFmtId="0" fontId="5" fillId="65" borderId="0" applyNumberFormat="0" applyBorder="0" applyAlignment="0" applyProtection="0"/>
    <xf numFmtId="166" fontId="6" fillId="0" borderId="0">
      <protection locked="0"/>
    </xf>
    <xf numFmtId="188" fontId="167" fillId="0" borderId="0" applyFont="0" applyFill="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167" fillId="0" borderId="45" applyNumberFormat="0" applyFont="0" applyFill="0" applyAlignment="0" applyProtection="0"/>
    <xf numFmtId="0" fontId="5" fillId="28"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38" fontId="6" fillId="0" borderId="0">
      <alignment horizontal="left" wrapText="1"/>
    </xf>
    <xf numFmtId="0" fontId="5" fillId="0" borderId="0"/>
    <xf numFmtId="0" fontId="168" fillId="0" borderId="0" applyNumberFormat="0" applyFill="0" applyBorder="0" applyAlignment="0" applyProtection="0"/>
    <xf numFmtId="188" fontId="167" fillId="0" borderId="0" applyFont="0" applyFill="0" applyBorder="0" applyAlignment="0" applyProtection="0"/>
    <xf numFmtId="0" fontId="168" fillId="0" borderId="0" applyNumberFormat="0" applyFill="0" applyBorder="0" applyAlignment="0" applyProtection="0"/>
    <xf numFmtId="0" fontId="167" fillId="0" borderId="45" applyNumberFormat="0" applyFont="0" applyFill="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6" fillId="0" borderId="45" applyNumberFormat="0" applyFill="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188" fontId="167" fillId="0" borderId="0" applyFont="0" applyFill="0" applyBorder="0" applyAlignment="0" applyProtection="0"/>
    <xf numFmtId="0" fontId="5" fillId="6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2" fontId="167" fillId="0" borderId="0" applyFont="0" applyFill="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167" fillId="0" borderId="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5" fontId="6" fillId="0" borderId="0" applyFill="0" applyBorder="0" applyAlignment="0" applyProtection="0"/>
    <xf numFmtId="0" fontId="5" fillId="72" borderId="0" applyNumberFormat="0" applyBorder="0" applyAlignment="0" applyProtection="0"/>
    <xf numFmtId="0" fontId="5" fillId="0" borderId="0"/>
    <xf numFmtId="0" fontId="5" fillId="65" borderId="0" applyNumberFormat="0" applyBorder="0" applyAlignment="0" applyProtection="0"/>
    <xf numFmtId="4" fontId="167" fillId="0" borderId="0" applyFont="0" applyFill="0" applyBorder="0" applyAlignment="0" applyProtection="0"/>
    <xf numFmtId="166" fontId="6" fillId="0" borderId="0">
      <protection locked="0"/>
    </xf>
    <xf numFmtId="5" fontId="6" fillId="0" borderId="0" applyFill="0" applyBorder="0" applyAlignment="0" applyProtection="0"/>
    <xf numFmtId="166" fontId="6" fillId="0" borderId="0">
      <protection locked="0"/>
    </xf>
    <xf numFmtId="0" fontId="5" fillId="0" borderId="0"/>
    <xf numFmtId="0" fontId="5" fillId="63" borderId="0" applyNumberFormat="0" applyBorder="0" applyAlignment="0" applyProtection="0"/>
    <xf numFmtId="37" fontId="6" fillId="0" borderId="0" applyFill="0" applyBorder="0" applyAlignment="0" applyProtection="0"/>
    <xf numFmtId="0" fontId="5" fillId="17" borderId="0" applyNumberFormat="0" applyBorder="0" applyAlignment="0" applyProtection="0"/>
    <xf numFmtId="180" fontId="6" fillId="0" borderId="0" applyFill="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38" borderId="0" applyNumberFormat="0" applyBorder="0" applyAlignment="0" applyProtection="0"/>
    <xf numFmtId="0" fontId="6" fillId="0" borderId="45" applyNumberFormat="0" applyFill="0" applyAlignment="0" applyProtection="0"/>
    <xf numFmtId="0" fontId="169" fillId="0" borderId="0" applyNumberFormat="0" applyFill="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0" borderId="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38" borderId="0" applyNumberFormat="0" applyBorder="0" applyAlignment="0" applyProtection="0"/>
    <xf numFmtId="37" fontId="6" fillId="0" borderId="0" applyFill="0" applyBorder="0" applyAlignment="0" applyProtection="0"/>
    <xf numFmtId="0" fontId="5" fillId="72" borderId="0" applyNumberFormat="0" applyBorder="0" applyAlignment="0" applyProtection="0"/>
    <xf numFmtId="0" fontId="76" fillId="0" borderId="0" applyNumberFormat="0" applyFill="0" applyBorder="0" applyAlignment="0" applyProtection="0"/>
    <xf numFmtId="0" fontId="5" fillId="42" borderId="0" applyNumberFormat="0" applyBorder="0" applyAlignment="0" applyProtection="0"/>
    <xf numFmtId="0" fontId="5" fillId="0" borderId="0"/>
    <xf numFmtId="0" fontId="6" fillId="0" borderId="45" applyNumberFormat="0" applyFill="0" applyAlignment="0" applyProtection="0"/>
    <xf numFmtId="0" fontId="5" fillId="65" borderId="0" applyNumberFormat="0" applyBorder="0" applyAlignment="0" applyProtection="0"/>
    <xf numFmtId="0" fontId="100" fillId="0" borderId="0" applyNumberFormat="0" applyFill="0" applyBorder="0" applyAlignment="0" applyProtection="0"/>
    <xf numFmtId="166" fontId="6" fillId="0" borderId="0">
      <protection locked="0"/>
    </xf>
    <xf numFmtId="0" fontId="5" fillId="63" borderId="0" applyNumberFormat="0" applyBorder="0" applyAlignment="0" applyProtection="0"/>
    <xf numFmtId="0" fontId="168" fillId="0" borderId="0" applyNumberForma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8"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167" fillId="0" borderId="0" applyFont="0" applyFill="0" applyBorder="0" applyAlignment="0" applyProtection="0"/>
    <xf numFmtId="0" fontId="169" fillId="0" borderId="0" applyNumberFormat="0" applyFill="0" applyBorder="0" applyAlignment="0" applyProtection="0"/>
    <xf numFmtId="0" fontId="5" fillId="64" borderId="0" applyNumberFormat="0" applyBorder="0" applyAlignment="0" applyProtection="0"/>
    <xf numFmtId="0" fontId="5" fillId="63" borderId="0" applyNumberFormat="0" applyBorder="0" applyAlignment="0" applyProtection="0"/>
    <xf numFmtId="0" fontId="5" fillId="0" borderId="0"/>
    <xf numFmtId="0" fontId="6" fillId="0" borderId="45" applyNumberFormat="0" applyFill="0" applyAlignment="0" applyProtection="0"/>
    <xf numFmtId="0" fontId="5" fillId="0" borderId="0"/>
    <xf numFmtId="0" fontId="5" fillId="63" borderId="0" applyNumberFormat="0" applyBorder="0" applyAlignment="0" applyProtection="0"/>
    <xf numFmtId="166" fontId="6" fillId="0" borderId="0">
      <protection locked="0"/>
    </xf>
    <xf numFmtId="4" fontId="167" fillId="0" borderId="0" applyFont="0" applyFill="0" applyBorder="0" applyAlignment="0" applyProtection="0"/>
    <xf numFmtId="188" fontId="167" fillId="0" borderId="0" applyFont="0" applyFill="0" applyBorder="0" applyAlignment="0" applyProtection="0"/>
    <xf numFmtId="0" fontId="5" fillId="64" borderId="0" applyNumberFormat="0" applyBorder="0" applyAlignment="0" applyProtection="0"/>
    <xf numFmtId="0" fontId="5" fillId="0" borderId="0"/>
    <xf numFmtId="0" fontId="6" fillId="0" borderId="45" applyNumberFormat="0" applyFill="0" applyAlignment="0" applyProtection="0"/>
    <xf numFmtId="2" fontId="167" fillId="0" borderId="0" applyFont="0" applyFill="0" applyBorder="0" applyAlignment="0" applyProtection="0"/>
    <xf numFmtId="0" fontId="5" fillId="17" borderId="0" applyNumberFormat="0" applyBorder="0" applyAlignment="0" applyProtection="0"/>
    <xf numFmtId="0" fontId="71" fillId="0" borderId="0"/>
    <xf numFmtId="0" fontId="5" fillId="17" borderId="0" applyNumberFormat="0" applyBorder="0" applyAlignment="0" applyProtection="0"/>
    <xf numFmtId="0" fontId="5" fillId="72" borderId="0" applyNumberFormat="0" applyBorder="0" applyAlignment="0" applyProtection="0"/>
    <xf numFmtId="0" fontId="169" fillId="0" borderId="0" applyNumberFormat="0" applyFill="0" applyBorder="0" applyAlignment="0" applyProtection="0"/>
    <xf numFmtId="4" fontId="167" fillId="0" borderId="0" applyFont="0" applyFill="0" applyBorder="0" applyAlignment="0" applyProtection="0"/>
    <xf numFmtId="10" fontId="7" fillId="37" borderId="51"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2" fontId="167" fillId="0" borderId="0" applyFont="0" applyFill="0" applyBorder="0" applyAlignment="0" applyProtection="0"/>
    <xf numFmtId="0" fontId="5" fillId="0" borderId="0"/>
    <xf numFmtId="4" fontId="167" fillId="0" borderId="0" applyFont="0" applyFill="0" applyBorder="0" applyAlignment="0" applyProtection="0"/>
    <xf numFmtId="0" fontId="5" fillId="42"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167" fillId="0" borderId="0"/>
    <xf numFmtId="0" fontId="5" fillId="65" borderId="0" applyNumberFormat="0" applyBorder="0" applyAlignment="0" applyProtection="0"/>
    <xf numFmtId="2" fontId="6" fillId="0" borderId="0" applyFill="0" applyBorder="0" applyAlignment="0" applyProtection="0"/>
    <xf numFmtId="2" fontId="6" fillId="0" borderId="0" applyFill="0" applyBorder="0" applyAlignment="0" applyProtection="0"/>
    <xf numFmtId="0" fontId="5" fillId="41"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37" fontId="6" fillId="0" borderId="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38" fontId="7" fillId="36"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182" fontId="6" fillId="0" borderId="34">
      <alignment horizontal="justify" vertical="top" wrapText="1"/>
    </xf>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3" fontId="167" fillId="0" borderId="0" applyFont="0" applyFill="0" applyBorder="0" applyAlignment="0" applyProtection="0"/>
    <xf numFmtId="0" fontId="5" fillId="38" borderId="0" applyNumberFormat="0" applyBorder="0" applyAlignment="0" applyProtection="0"/>
    <xf numFmtId="2" fontId="6" fillId="0" borderId="0" applyFill="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167" fillId="0" borderId="0" applyFont="0" applyFill="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5" fontId="6" fillId="0" borderId="0" applyFill="0" applyBorder="0" applyAlignment="0" applyProtection="0"/>
    <xf numFmtId="5" fontId="6" fillId="0" borderId="0" applyFill="0" applyBorder="0" applyAlignment="0" applyProtection="0"/>
    <xf numFmtId="0" fontId="169" fillId="0" borderId="0" applyNumberFormat="0" applyFill="0" applyBorder="0" applyAlignment="0" applyProtection="0"/>
    <xf numFmtId="0" fontId="5" fillId="72" borderId="0" applyNumberFormat="0" applyBorder="0" applyAlignment="0" applyProtection="0"/>
    <xf numFmtId="0" fontId="5" fillId="0" borderId="0"/>
    <xf numFmtId="0" fontId="5" fillId="65" borderId="0" applyNumberFormat="0" applyBorder="0" applyAlignment="0" applyProtection="0"/>
    <xf numFmtId="0" fontId="167" fillId="0" borderId="0"/>
    <xf numFmtId="0" fontId="5" fillId="17" borderId="0" applyNumberFormat="0" applyBorder="0" applyAlignment="0" applyProtection="0"/>
    <xf numFmtId="0" fontId="5" fillId="38" borderId="0" applyNumberFormat="0" applyBorder="0" applyAlignment="0" applyProtection="0"/>
    <xf numFmtId="0" fontId="5" fillId="63" borderId="0" applyNumberFormat="0" applyBorder="0" applyAlignment="0" applyProtection="0"/>
    <xf numFmtId="0" fontId="167" fillId="0" borderId="45" applyNumberFormat="0" applyFont="0" applyFill="0" applyAlignment="0" applyProtection="0"/>
    <xf numFmtId="4" fontId="167" fillId="0" borderId="0" applyFont="0" applyFill="0" applyBorder="0" applyAlignment="0" applyProtection="0"/>
    <xf numFmtId="0" fontId="5" fillId="28"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28"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168" fillId="0" borderId="0" applyNumberFormat="0" applyFill="0" applyBorder="0" applyAlignment="0" applyProtection="0"/>
    <xf numFmtId="180" fontId="6" fillId="0" borderId="0" applyFill="0" applyBorder="0" applyAlignment="0" applyProtection="0"/>
    <xf numFmtId="0" fontId="5" fillId="0" borderId="0"/>
    <xf numFmtId="0" fontId="5" fillId="28"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42" borderId="0" applyNumberFormat="0" applyBorder="0" applyAlignment="0" applyProtection="0"/>
    <xf numFmtId="0" fontId="89" fillId="10" borderId="28" applyNumberFormat="0" applyFont="0" applyAlignment="0" applyProtection="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0" borderId="0"/>
    <xf numFmtId="182" fontId="6" fillId="0" borderId="34">
      <alignment horizontal="justify" vertical="top" wrapText="1"/>
    </xf>
    <xf numFmtId="0" fontId="6" fillId="0" borderId="45" applyNumberFormat="0" applyFill="0" applyAlignment="0" applyProtection="0"/>
    <xf numFmtId="0" fontId="5" fillId="72" borderId="0" applyNumberFormat="0" applyBorder="0" applyAlignment="0" applyProtection="0"/>
    <xf numFmtId="0" fontId="167" fillId="0" borderId="0"/>
    <xf numFmtId="0" fontId="5" fillId="63" borderId="0" applyNumberFormat="0" applyBorder="0" applyAlignment="0" applyProtection="0"/>
    <xf numFmtId="2" fontId="167" fillId="0" borderId="0" applyFont="0" applyFill="0" applyBorder="0" applyAlignment="0" applyProtection="0"/>
    <xf numFmtId="0" fontId="167" fillId="0" borderId="45" applyNumberFormat="0" applyFont="0" applyFill="0" applyAlignment="0" applyProtection="0"/>
    <xf numFmtId="0" fontId="5" fillId="17" borderId="0" applyNumberFormat="0" applyBorder="0" applyAlignment="0" applyProtection="0"/>
    <xf numFmtId="180" fontId="6" fillId="0" borderId="0" applyFill="0" applyBorder="0" applyAlignment="0" applyProtection="0"/>
    <xf numFmtId="0" fontId="5" fillId="42"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38" borderId="0" applyNumberFormat="0" applyBorder="0" applyAlignment="0" applyProtection="0"/>
    <xf numFmtId="0" fontId="5" fillId="63" borderId="0" applyNumberFormat="0" applyBorder="0" applyAlignment="0" applyProtection="0"/>
    <xf numFmtId="37" fontId="6" fillId="0" borderId="0" applyFill="0" applyBorder="0" applyAlignment="0" applyProtection="0"/>
    <xf numFmtId="188" fontId="167" fillId="0" borderId="0" applyFont="0" applyFill="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0" borderId="0"/>
    <xf numFmtId="37" fontId="6" fillId="0" borderId="0" applyFill="0" applyBorder="0" applyAlignment="0" applyProtection="0"/>
    <xf numFmtId="0" fontId="5" fillId="72" borderId="0" applyNumberFormat="0" applyBorder="0" applyAlignment="0" applyProtection="0"/>
    <xf numFmtId="0" fontId="5" fillId="63" borderId="0" applyNumberFormat="0" applyBorder="0" applyAlignment="0" applyProtection="0"/>
    <xf numFmtId="2" fontId="6" fillId="0" borderId="0" applyFill="0" applyBorder="0" applyAlignment="0" applyProtection="0"/>
    <xf numFmtId="5" fontId="6" fillId="0" borderId="0" applyFill="0" applyBorder="0" applyAlignment="0" applyProtection="0"/>
    <xf numFmtId="0" fontId="5" fillId="65" borderId="0" applyNumberFormat="0" applyBorder="0" applyAlignment="0" applyProtection="0"/>
    <xf numFmtId="0" fontId="5" fillId="64" borderId="0" applyNumberFormat="0" applyBorder="0" applyAlignment="0" applyProtection="0"/>
    <xf numFmtId="3" fontId="167" fillId="0" borderId="0" applyFont="0" applyFill="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168" fillId="0" borderId="0" applyNumberFormat="0" applyFill="0" applyBorder="0" applyAlignment="0" applyProtection="0"/>
    <xf numFmtId="0" fontId="167" fillId="0" borderId="0"/>
    <xf numFmtId="0" fontId="167" fillId="0" borderId="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2" fontId="6" fillId="0" borderId="0" applyFill="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167" fillId="0" borderId="0" applyFont="0" applyFill="0" applyBorder="0" applyAlignment="0" applyProtection="0"/>
    <xf numFmtId="0" fontId="5" fillId="0" borderId="0"/>
    <xf numFmtId="0" fontId="167" fillId="0" borderId="0"/>
    <xf numFmtId="37" fontId="6" fillId="0" borderId="0" applyFill="0" applyBorder="0" applyAlignment="0" applyProtection="0"/>
    <xf numFmtId="2" fontId="6" fillId="0" borderId="0" applyFill="0" applyBorder="0" applyAlignment="0" applyProtection="0"/>
    <xf numFmtId="0" fontId="5" fillId="42" borderId="0" applyNumberFormat="0" applyBorder="0" applyAlignment="0" applyProtection="0"/>
    <xf numFmtId="0" fontId="5" fillId="38" borderId="0" applyNumberFormat="0" applyBorder="0" applyAlignment="0" applyProtection="0"/>
    <xf numFmtId="180" fontId="6" fillId="0" borderId="0" applyFill="0" applyBorder="0" applyAlignment="0" applyProtection="0"/>
    <xf numFmtId="2" fontId="167" fillId="0" borderId="0" applyFont="0" applyFill="0" applyBorder="0" applyAlignment="0" applyProtection="0"/>
    <xf numFmtId="0" fontId="5" fillId="42" borderId="0" applyNumberFormat="0" applyBorder="0" applyAlignment="0" applyProtection="0"/>
    <xf numFmtId="0" fontId="5" fillId="38" borderId="0" applyNumberFormat="0" applyBorder="0" applyAlignment="0" applyProtection="0"/>
    <xf numFmtId="180" fontId="6" fillId="0" borderId="0" applyFill="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182" fontId="6" fillId="0" borderId="34">
      <alignment horizontal="justify" vertical="top" wrapText="1"/>
    </xf>
    <xf numFmtId="182" fontId="6" fillId="0" borderId="34">
      <alignment horizontal="justify" vertical="top" wrapText="1"/>
    </xf>
    <xf numFmtId="0" fontId="168" fillId="0" borderId="0" applyNumberFormat="0" applyFill="0" applyBorder="0" applyAlignment="0" applyProtection="0"/>
    <xf numFmtId="0" fontId="5" fillId="72"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166" fontId="6" fillId="0" borderId="0">
      <protection locked="0"/>
    </xf>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4" fontId="167" fillId="0" borderId="0" applyFont="0" applyFill="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188" fontId="167" fillId="0" borderId="0" applyFont="0" applyFill="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6" fillId="0" borderId="45" applyNumberFormat="0" applyFill="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167" fillId="0" borderId="45" applyNumberFormat="0" applyFont="0" applyFill="0" applyAlignment="0" applyProtection="0"/>
    <xf numFmtId="0" fontId="5" fillId="72"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167" fillId="0" borderId="0" applyFont="0" applyFill="0" applyBorder="0" applyAlignment="0" applyProtection="0"/>
    <xf numFmtId="0" fontId="5" fillId="0" borderId="0"/>
    <xf numFmtId="0" fontId="5" fillId="28" borderId="0" applyNumberFormat="0" applyBorder="0" applyAlignment="0" applyProtection="0"/>
    <xf numFmtId="0" fontId="5" fillId="63" borderId="0" applyNumberFormat="0" applyBorder="0" applyAlignment="0" applyProtection="0"/>
    <xf numFmtId="0" fontId="169" fillId="0" borderId="0" applyNumberFormat="0" applyFill="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2" fontId="167" fillId="0" borderId="0" applyFont="0" applyFill="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89" fillId="10" borderId="28" applyNumberFormat="0" applyFont="0" applyAlignment="0" applyProtection="0"/>
    <xf numFmtId="0" fontId="5" fillId="72" borderId="0" applyNumberFormat="0" applyBorder="0" applyAlignment="0" applyProtection="0"/>
    <xf numFmtId="0" fontId="167" fillId="0" borderId="0" applyFont="0" applyFill="0" applyBorder="0" applyAlignment="0" applyProtection="0"/>
    <xf numFmtId="0" fontId="5" fillId="0" borderId="0"/>
    <xf numFmtId="0" fontId="5" fillId="72" borderId="0" applyNumberFormat="0" applyBorder="0" applyAlignment="0" applyProtection="0"/>
    <xf numFmtId="166" fontId="6" fillId="0" borderId="0">
      <protection locked="0"/>
    </xf>
    <xf numFmtId="5" fontId="6" fillId="0" borderId="0" applyFill="0" applyBorder="0" applyAlignment="0" applyProtection="0"/>
    <xf numFmtId="0" fontId="167" fillId="0" borderId="45" applyNumberFormat="0" applyFont="0" applyFill="0" applyAlignment="0" applyProtection="0"/>
    <xf numFmtId="0" fontId="5" fillId="42" borderId="0" applyNumberFormat="0" applyBorder="0" applyAlignment="0" applyProtection="0"/>
    <xf numFmtId="3" fontId="167" fillId="0" borderId="0" applyFont="0" applyFill="0" applyBorder="0" applyAlignment="0" applyProtection="0"/>
    <xf numFmtId="0" fontId="5" fillId="63" borderId="0" applyNumberFormat="0" applyBorder="0" applyAlignment="0" applyProtection="0"/>
    <xf numFmtId="0" fontId="167" fillId="0" borderId="0" applyFont="0" applyFill="0" applyBorder="0" applyAlignment="0" applyProtection="0"/>
    <xf numFmtId="0" fontId="5" fillId="42"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188" fontId="167" fillId="0" borderId="0" applyFont="0" applyFill="0" applyBorder="0" applyAlignment="0" applyProtection="0"/>
    <xf numFmtId="0" fontId="5" fillId="17" borderId="0" applyNumberFormat="0" applyBorder="0" applyAlignment="0" applyProtection="0"/>
    <xf numFmtId="0" fontId="5" fillId="63" borderId="0" applyNumberFormat="0" applyBorder="0" applyAlignment="0" applyProtection="0"/>
    <xf numFmtId="0" fontId="167" fillId="0" borderId="45" applyNumberFormat="0" applyFont="0" applyFill="0" applyAlignment="0" applyProtection="0"/>
    <xf numFmtId="3" fontId="167" fillId="0" borderId="0" applyFont="0" applyFill="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28" borderId="0" applyNumberFormat="0" applyBorder="0" applyAlignment="0" applyProtection="0"/>
    <xf numFmtId="182" fontId="6" fillId="0" borderId="34">
      <alignment horizontal="justify" vertical="top" wrapText="1"/>
    </xf>
    <xf numFmtId="0" fontId="167" fillId="0" borderId="0" applyFont="0" applyFill="0" applyBorder="0" applyAlignment="0" applyProtection="0"/>
    <xf numFmtId="0" fontId="5" fillId="0" borderId="0"/>
    <xf numFmtId="0" fontId="5" fillId="64"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64" borderId="0" applyNumberFormat="0" applyBorder="0" applyAlignment="0" applyProtection="0"/>
    <xf numFmtId="37" fontId="6" fillId="0" borderId="0" applyFill="0" applyBorder="0" applyAlignment="0" applyProtection="0"/>
    <xf numFmtId="0" fontId="5" fillId="17" borderId="0" applyNumberFormat="0" applyBorder="0" applyAlignment="0" applyProtection="0"/>
    <xf numFmtId="4" fontId="167" fillId="0" borderId="0" applyFont="0" applyFill="0" applyBorder="0" applyAlignment="0" applyProtection="0"/>
    <xf numFmtId="3" fontId="167" fillId="0" borderId="0" applyFont="0" applyFill="0" applyBorder="0" applyAlignment="0" applyProtection="0"/>
    <xf numFmtId="0" fontId="5" fillId="72" borderId="0" applyNumberFormat="0" applyBorder="0" applyAlignment="0" applyProtection="0"/>
    <xf numFmtId="180" fontId="6" fillId="0" borderId="0" applyFill="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2" fontId="167" fillId="0" borderId="0" applyFont="0" applyFill="0" applyBorder="0" applyAlignment="0" applyProtection="0"/>
    <xf numFmtId="0" fontId="6" fillId="0" borderId="45" applyNumberFormat="0" applyFill="0" applyAlignment="0" applyProtection="0"/>
    <xf numFmtId="182" fontId="6" fillId="0" borderId="34">
      <alignment horizontal="justify" vertical="top" wrapText="1"/>
    </xf>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38" borderId="0" applyNumberFormat="0" applyBorder="0" applyAlignment="0" applyProtection="0"/>
    <xf numFmtId="0" fontId="5" fillId="0" borderId="0"/>
    <xf numFmtId="0" fontId="5" fillId="2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63" borderId="0" applyNumberFormat="0" applyBorder="0" applyAlignment="0" applyProtection="0"/>
    <xf numFmtId="0" fontId="5" fillId="0" borderId="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0" borderId="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0" borderId="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166" fontId="6" fillId="0" borderId="0">
      <protection locked="0"/>
    </xf>
    <xf numFmtId="0" fontId="168" fillId="0" borderId="0" applyNumberFormat="0" applyFill="0" applyBorder="0" applyAlignment="0" applyProtection="0"/>
    <xf numFmtId="3" fontId="167" fillId="0" borderId="0" applyFont="0" applyFill="0" applyBorder="0" applyAlignment="0" applyProtection="0"/>
    <xf numFmtId="0" fontId="5" fillId="17" borderId="0" applyNumberFormat="0" applyBorder="0" applyAlignment="0" applyProtection="0"/>
    <xf numFmtId="0" fontId="5" fillId="63" borderId="0" applyNumberFormat="0" applyBorder="0" applyAlignment="0" applyProtection="0"/>
    <xf numFmtId="0" fontId="167" fillId="0" borderId="0" applyFont="0" applyFill="0" applyBorder="0" applyAlignment="0" applyProtection="0"/>
    <xf numFmtId="0" fontId="5" fillId="65" borderId="0" applyNumberFormat="0" applyBorder="0" applyAlignment="0" applyProtection="0"/>
    <xf numFmtId="166" fontId="6" fillId="0" borderId="0">
      <protection locked="0"/>
    </xf>
    <xf numFmtId="188" fontId="167" fillId="0" borderId="0" applyFont="0" applyFill="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167" fillId="0" borderId="45" applyNumberFormat="0" applyFont="0" applyFill="0" applyAlignment="0" applyProtection="0"/>
    <xf numFmtId="0" fontId="5" fillId="65" borderId="0" applyNumberFormat="0" applyBorder="0" applyAlignment="0" applyProtection="0"/>
    <xf numFmtId="0" fontId="5" fillId="65" borderId="0" applyNumberFormat="0" applyBorder="0" applyAlignment="0" applyProtection="0"/>
    <xf numFmtId="38" fontId="6" fillId="0" borderId="0">
      <alignment horizontal="left" wrapText="1"/>
    </xf>
    <xf numFmtId="0" fontId="168" fillId="0" borderId="0" applyNumberFormat="0" applyFill="0" applyBorder="0" applyAlignment="0" applyProtection="0"/>
    <xf numFmtId="0" fontId="167" fillId="0" borderId="45" applyNumberFormat="0" applyFont="0" applyFill="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6" fillId="0" borderId="45" applyNumberFormat="0" applyFill="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188" fontId="167" fillId="0" borderId="0" applyFont="0" applyFill="0" applyBorder="0" applyAlignment="0" applyProtection="0"/>
    <xf numFmtId="0" fontId="5" fillId="6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2" fontId="167" fillId="0" borderId="0" applyFont="0" applyFill="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167" fillId="0" borderId="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5" fontId="6" fillId="0" borderId="0" applyFill="0" applyBorder="0" applyAlignment="0" applyProtection="0"/>
    <xf numFmtId="0" fontId="5" fillId="72" borderId="0" applyNumberFormat="0" applyBorder="0" applyAlignment="0" applyProtection="0"/>
    <xf numFmtId="0" fontId="5" fillId="0" borderId="0"/>
    <xf numFmtId="0" fontId="5" fillId="65" borderId="0" applyNumberFormat="0" applyBorder="0" applyAlignment="0" applyProtection="0"/>
    <xf numFmtId="4" fontId="167" fillId="0" borderId="0" applyFont="0" applyFill="0" applyBorder="0" applyAlignment="0" applyProtection="0"/>
    <xf numFmtId="166" fontId="6" fillId="0" borderId="0">
      <protection locked="0"/>
    </xf>
    <xf numFmtId="0" fontId="5" fillId="0" borderId="0"/>
    <xf numFmtId="0" fontId="5" fillId="63" borderId="0" applyNumberFormat="0" applyBorder="0" applyAlignment="0" applyProtection="0"/>
    <xf numFmtId="37" fontId="6" fillId="0" borderId="0" applyFill="0" applyBorder="0" applyAlignment="0" applyProtection="0"/>
    <xf numFmtId="0" fontId="5" fillId="17" borderId="0" applyNumberFormat="0" applyBorder="0" applyAlignment="0" applyProtection="0"/>
    <xf numFmtId="180" fontId="6" fillId="0" borderId="0" applyFill="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38" borderId="0" applyNumberFormat="0" applyBorder="0" applyAlignment="0" applyProtection="0"/>
    <xf numFmtId="0" fontId="6" fillId="0" borderId="45" applyNumberFormat="0" applyFill="0" applyAlignment="0" applyProtection="0"/>
    <xf numFmtId="0" fontId="169" fillId="0" borderId="0" applyNumberFormat="0" applyFill="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0" borderId="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0" borderId="0"/>
    <xf numFmtId="0" fontId="6" fillId="0" borderId="45" applyNumberFormat="0" applyFill="0" applyAlignment="0" applyProtection="0"/>
    <xf numFmtId="0" fontId="5" fillId="65" borderId="0" applyNumberFormat="0" applyBorder="0" applyAlignment="0" applyProtection="0"/>
    <xf numFmtId="0" fontId="5" fillId="63" borderId="0" applyNumberFormat="0" applyBorder="0" applyAlignment="0" applyProtection="0"/>
    <xf numFmtId="0" fontId="168" fillId="0" borderId="0" applyNumberForma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2"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167" fillId="0" borderId="0" applyFont="0" applyFill="0" applyBorder="0" applyAlignment="0" applyProtection="0"/>
    <xf numFmtId="0" fontId="5" fillId="64" borderId="0" applyNumberFormat="0" applyBorder="0" applyAlignment="0" applyProtection="0"/>
    <xf numFmtId="0" fontId="5" fillId="63" borderId="0" applyNumberFormat="0" applyBorder="0" applyAlignment="0" applyProtection="0"/>
    <xf numFmtId="0" fontId="5" fillId="0" borderId="0"/>
    <xf numFmtId="0" fontId="5" fillId="0" borderId="0"/>
    <xf numFmtId="0" fontId="5" fillId="63" borderId="0" applyNumberFormat="0" applyBorder="0" applyAlignment="0" applyProtection="0"/>
    <xf numFmtId="166" fontId="6" fillId="0" borderId="0">
      <protection locked="0"/>
    </xf>
    <xf numFmtId="4" fontId="167" fillId="0" borderId="0" applyFont="0" applyFill="0" applyBorder="0" applyAlignment="0" applyProtection="0"/>
    <xf numFmtId="188" fontId="167" fillId="0" borderId="0" applyFont="0" applyFill="0" applyBorder="0" applyAlignment="0" applyProtection="0"/>
    <xf numFmtId="0" fontId="71" fillId="0" borderId="0"/>
    <xf numFmtId="0" fontId="5" fillId="17" borderId="0" applyNumberFormat="0" applyBorder="0" applyAlignment="0" applyProtection="0"/>
    <xf numFmtId="0" fontId="5" fillId="72" borderId="0" applyNumberFormat="0" applyBorder="0" applyAlignment="0" applyProtection="0"/>
    <xf numFmtId="0" fontId="169" fillId="0" borderId="0" applyNumberFormat="0" applyFill="0" applyBorder="0" applyAlignment="0" applyProtection="0"/>
    <xf numFmtId="4" fontId="167" fillId="0" borderId="0" applyFont="0" applyFill="0" applyBorder="0" applyAlignment="0" applyProtection="0"/>
    <xf numFmtId="10" fontId="7" fillId="37" borderId="51"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2" fontId="167" fillId="0" borderId="0" applyFont="0" applyFill="0" applyBorder="0" applyAlignment="0" applyProtection="0"/>
    <xf numFmtId="0" fontId="5" fillId="0" borderId="0"/>
    <xf numFmtId="4" fontId="167" fillId="0" borderId="0" applyFont="0" applyFill="0" applyBorder="0" applyAlignment="0" applyProtection="0"/>
    <xf numFmtId="0" fontId="5" fillId="17" borderId="0" applyNumberFormat="0" applyBorder="0" applyAlignment="0" applyProtection="0"/>
    <xf numFmtId="0" fontId="167" fillId="0" borderId="0"/>
    <xf numFmtId="0" fontId="5" fillId="65" borderId="0" applyNumberFormat="0" applyBorder="0" applyAlignment="0" applyProtection="0"/>
    <xf numFmtId="2" fontId="6" fillId="0" borderId="0" applyFill="0" applyBorder="0" applyAlignment="0" applyProtection="0"/>
    <xf numFmtId="0" fontId="5" fillId="41"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182" fontId="6" fillId="0" borderId="34">
      <alignment horizontal="justify" vertical="top" wrapText="1"/>
    </xf>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3" fontId="167" fillId="0" borderId="0" applyFont="0" applyFill="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167" fillId="0" borderId="0" applyFont="0" applyFill="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0" borderId="0"/>
    <xf numFmtId="0" fontId="5" fillId="65" borderId="0" applyNumberFormat="0" applyBorder="0" applyAlignment="0" applyProtection="0"/>
    <xf numFmtId="0" fontId="167" fillId="0" borderId="0"/>
    <xf numFmtId="0" fontId="5" fillId="63" borderId="0" applyNumberFormat="0" applyBorder="0" applyAlignment="0" applyProtection="0"/>
    <xf numFmtId="0" fontId="167" fillId="0" borderId="45" applyNumberFormat="0" applyFont="0" applyFill="0" applyAlignment="0" applyProtection="0"/>
    <xf numFmtId="4" fontId="167" fillId="0" borderId="0" applyFont="0" applyFill="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168" fillId="0" borderId="0" applyNumberFormat="0" applyFill="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89" fillId="10" borderId="28" applyNumberFormat="0" applyFont="0" applyAlignment="0" applyProtection="0"/>
    <xf numFmtId="0" fontId="5" fillId="7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0" borderId="0"/>
    <xf numFmtId="182" fontId="6" fillId="0" borderId="34">
      <alignment horizontal="justify" vertical="top" wrapText="1"/>
    </xf>
    <xf numFmtId="0" fontId="5" fillId="72" borderId="0" applyNumberFormat="0" applyBorder="0" applyAlignment="0" applyProtection="0"/>
    <xf numFmtId="0" fontId="5" fillId="63" borderId="0" applyNumberFormat="0" applyBorder="0" applyAlignment="0" applyProtection="0"/>
    <xf numFmtId="2" fontId="167" fillId="0" borderId="0" applyFont="0" applyFill="0" applyBorder="0" applyAlignment="0" applyProtection="0"/>
    <xf numFmtId="0" fontId="167" fillId="0" borderId="45" applyNumberFormat="0" applyFont="0" applyFill="0" applyAlignment="0" applyProtection="0"/>
    <xf numFmtId="0" fontId="5" fillId="17" borderId="0" applyNumberFormat="0" applyBorder="0" applyAlignment="0" applyProtection="0"/>
    <xf numFmtId="0" fontId="5" fillId="42" borderId="0" applyNumberFormat="0" applyBorder="0" applyAlignment="0" applyProtection="0"/>
    <xf numFmtId="0" fontId="5" fillId="38" borderId="0" applyNumberFormat="0" applyBorder="0" applyAlignment="0" applyProtection="0"/>
    <xf numFmtId="0" fontId="5" fillId="63" borderId="0" applyNumberFormat="0" applyBorder="0" applyAlignment="0" applyProtection="0"/>
    <xf numFmtId="37" fontId="6" fillId="0" borderId="0" applyFill="0" applyBorder="0" applyAlignment="0" applyProtection="0"/>
    <xf numFmtId="188" fontId="167" fillId="0" borderId="0" applyFont="0" applyFill="0" applyBorder="0" applyAlignment="0" applyProtection="0"/>
    <xf numFmtId="0" fontId="5" fillId="64" borderId="0" applyNumberFormat="0" applyBorder="0" applyAlignment="0" applyProtection="0"/>
    <xf numFmtId="0" fontId="5" fillId="63" borderId="0" applyNumberFormat="0" applyBorder="0" applyAlignment="0" applyProtection="0"/>
    <xf numFmtId="37" fontId="6" fillId="0" borderId="0" applyFill="0" applyBorder="0" applyAlignment="0" applyProtection="0"/>
    <xf numFmtId="0" fontId="5" fillId="72" borderId="0" applyNumberFormat="0" applyBorder="0" applyAlignment="0" applyProtection="0"/>
    <xf numFmtId="0" fontId="5" fillId="63" borderId="0" applyNumberFormat="0" applyBorder="0" applyAlignment="0" applyProtection="0"/>
    <xf numFmtId="2" fontId="6" fillId="0" borderId="0" applyFill="0" applyBorder="0" applyAlignment="0" applyProtection="0"/>
    <xf numFmtId="5" fontId="6" fillId="0" borderId="0" applyFill="0" applyBorder="0" applyAlignment="0" applyProtection="0"/>
    <xf numFmtId="3" fontId="167" fillId="0" borderId="0" applyFont="0" applyFill="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168" fillId="0" borderId="0" applyNumberFormat="0" applyFill="0" applyBorder="0" applyAlignment="0" applyProtection="0"/>
    <xf numFmtId="0" fontId="167" fillId="0" borderId="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2" fontId="6" fillId="0" borderId="0" applyFill="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167" fillId="0" borderId="0" applyFont="0" applyFill="0" applyBorder="0" applyAlignment="0" applyProtection="0"/>
    <xf numFmtId="0" fontId="5" fillId="0" borderId="0"/>
    <xf numFmtId="0" fontId="167" fillId="0" borderId="0"/>
    <xf numFmtId="0" fontId="5" fillId="38" borderId="0" applyNumberFormat="0" applyBorder="0" applyAlignment="0" applyProtection="0"/>
    <xf numFmtId="180" fontId="6" fillId="0" borderId="0" applyFill="0" applyBorder="0" applyAlignment="0" applyProtection="0"/>
    <xf numFmtId="2" fontId="167" fillId="0" borderId="0" applyFont="0" applyFill="0" applyBorder="0" applyAlignment="0" applyProtection="0"/>
    <xf numFmtId="180" fontId="6" fillId="0" borderId="0" applyFill="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182" fontId="6" fillId="0" borderId="34">
      <alignment horizontal="justify" vertical="top" wrapText="1"/>
    </xf>
    <xf numFmtId="0" fontId="168" fillId="0" borderId="0" applyNumberFormat="0" applyFill="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166" fontId="6" fillId="0" borderId="0">
      <protection locked="0"/>
    </xf>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4" fontId="167" fillId="0" borderId="0" applyFont="0" applyFill="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188" fontId="167" fillId="0" borderId="0" applyFont="0" applyFill="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6" fillId="0" borderId="45" applyNumberFormat="0" applyFill="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167" fillId="0" borderId="0" applyFont="0" applyFill="0" applyBorder="0" applyAlignment="0" applyProtection="0"/>
    <xf numFmtId="0" fontId="5" fillId="63" borderId="0" applyNumberFormat="0" applyBorder="0" applyAlignment="0" applyProtection="0"/>
    <xf numFmtId="0" fontId="169" fillId="0" borderId="0" applyNumberFormat="0" applyFill="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2" fontId="167" fillId="0" borderId="0" applyFont="0" applyFill="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89" fillId="10" borderId="28" applyNumberFormat="0" applyFont="0" applyAlignment="0" applyProtection="0"/>
    <xf numFmtId="0" fontId="5" fillId="72" borderId="0" applyNumberFormat="0" applyBorder="0" applyAlignment="0" applyProtection="0"/>
    <xf numFmtId="0" fontId="5" fillId="0" borderId="0"/>
    <xf numFmtId="0" fontId="5" fillId="72" borderId="0" applyNumberFormat="0" applyBorder="0" applyAlignment="0" applyProtection="0"/>
    <xf numFmtId="166" fontId="6" fillId="0" borderId="0">
      <protection locked="0"/>
    </xf>
    <xf numFmtId="5" fontId="6" fillId="0" borderId="0" applyFill="0" applyBorder="0" applyAlignment="0" applyProtection="0"/>
    <xf numFmtId="0" fontId="5" fillId="63" borderId="0" applyNumberFormat="0" applyBorder="0" applyAlignment="0" applyProtection="0"/>
    <xf numFmtId="0" fontId="167" fillId="0" borderId="0" applyFont="0" applyFill="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167" fillId="0" borderId="45" applyNumberFormat="0" applyFont="0" applyFill="0" applyAlignment="0" applyProtection="0"/>
    <xf numFmtId="3" fontId="167" fillId="0" borderId="0" applyFont="0" applyFill="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64" borderId="0" applyNumberFormat="0" applyBorder="0" applyAlignment="0" applyProtection="0"/>
    <xf numFmtId="37" fontId="6" fillId="0" borderId="0" applyFill="0" applyBorder="0" applyAlignment="0" applyProtection="0"/>
    <xf numFmtId="4" fontId="167" fillId="0" borderId="0" applyFont="0" applyFill="0" applyBorder="0" applyAlignment="0" applyProtection="0"/>
    <xf numFmtId="3" fontId="167" fillId="0" borderId="0" applyFont="0" applyFill="0" applyBorder="0" applyAlignment="0" applyProtection="0"/>
    <xf numFmtId="0" fontId="5" fillId="72" borderId="0" applyNumberFormat="0" applyBorder="0" applyAlignment="0" applyProtection="0"/>
    <xf numFmtId="0" fontId="5" fillId="63" borderId="0" applyNumberFormat="0" applyBorder="0" applyAlignment="0" applyProtection="0"/>
    <xf numFmtId="2" fontId="167" fillId="0" borderId="0" applyFont="0" applyFill="0" applyBorder="0" applyAlignment="0" applyProtection="0"/>
    <xf numFmtId="0" fontId="6" fillId="0" borderId="45" applyNumberFormat="0" applyFill="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38" borderId="0" applyNumberFormat="0" applyBorder="0" applyAlignment="0" applyProtection="0"/>
    <xf numFmtId="0" fontId="5" fillId="0" borderId="0"/>
    <xf numFmtId="0" fontId="5" fillId="2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63" borderId="0" applyNumberFormat="0" applyBorder="0" applyAlignment="0" applyProtection="0"/>
    <xf numFmtId="0" fontId="5" fillId="0" borderId="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0" borderId="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0" borderId="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0" borderId="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0" borderId="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0" borderId="0"/>
    <xf numFmtId="0" fontId="5" fillId="0" borderId="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38" borderId="0" applyNumberFormat="0" applyBorder="0" applyAlignment="0" applyProtection="0"/>
    <xf numFmtId="0" fontId="5" fillId="0" borderId="0"/>
    <xf numFmtId="0" fontId="5" fillId="2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63" borderId="0" applyNumberFormat="0" applyBorder="0" applyAlignment="0" applyProtection="0"/>
    <xf numFmtId="0" fontId="5" fillId="0" borderId="0"/>
    <xf numFmtId="0" fontId="5" fillId="17" borderId="0" applyNumberFormat="0" applyBorder="0" applyAlignment="0" applyProtection="0"/>
    <xf numFmtId="0" fontId="5" fillId="1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0" borderId="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0" borderId="0"/>
    <xf numFmtId="0" fontId="5" fillId="65" borderId="0" applyNumberFormat="0" applyBorder="0" applyAlignment="0" applyProtection="0"/>
    <xf numFmtId="0" fontId="5" fillId="65"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7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3" borderId="0" applyNumberFormat="0" applyBorder="0" applyAlignment="0" applyProtection="0"/>
    <xf numFmtId="0" fontId="5" fillId="72" borderId="0" applyNumberFormat="0" applyBorder="0" applyAlignment="0" applyProtection="0"/>
    <xf numFmtId="0" fontId="5" fillId="42"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38"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4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17" borderId="0" applyNumberFormat="0" applyBorder="0" applyAlignment="0" applyProtection="0"/>
    <xf numFmtId="0" fontId="5" fillId="72" borderId="0" applyNumberFormat="0" applyBorder="0" applyAlignment="0" applyProtection="0"/>
    <xf numFmtId="0" fontId="5" fillId="17" borderId="0" applyNumberFormat="0" applyBorder="0" applyAlignment="0" applyProtection="0"/>
    <xf numFmtId="0" fontId="5" fillId="65"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72" borderId="0" applyNumberFormat="0" applyBorder="0" applyAlignment="0" applyProtection="0"/>
    <xf numFmtId="0" fontId="5" fillId="64" borderId="0" applyNumberFormat="0" applyBorder="0" applyAlignment="0" applyProtection="0"/>
    <xf numFmtId="0" fontId="5" fillId="41"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72" borderId="0" applyNumberFormat="0" applyBorder="0" applyAlignment="0" applyProtection="0"/>
    <xf numFmtId="0" fontId="5" fillId="63" borderId="0" applyNumberFormat="0" applyBorder="0" applyAlignment="0" applyProtection="0"/>
    <xf numFmtId="0" fontId="5" fillId="42" borderId="0" applyNumberFormat="0" applyBorder="0" applyAlignment="0" applyProtection="0"/>
    <xf numFmtId="0" fontId="5" fillId="63" borderId="0" applyNumberFormat="0" applyBorder="0" applyAlignment="0" applyProtection="0"/>
    <xf numFmtId="0" fontId="5" fillId="0" borderId="0"/>
    <xf numFmtId="4" fontId="18" fillId="0" borderId="69" applyNumberFormat="0" applyProtection="0">
      <alignment horizontal="left" vertical="center" indent="1"/>
    </xf>
    <xf numFmtId="180" fontId="6" fillId="0" borderId="0" applyFill="0" applyBorder="0" applyAlignment="0" applyProtection="0"/>
    <xf numFmtId="37" fontId="6" fillId="0" borderId="0" applyFill="0" applyBorder="0" applyAlignment="0" applyProtection="0"/>
    <xf numFmtId="2" fontId="6" fillId="0" borderId="0" applyFill="0" applyBorder="0" applyAlignment="0" applyProtection="0"/>
    <xf numFmtId="38" fontId="7" fillId="36" borderId="0" applyNumberFormat="0" applyBorder="0" applyAlignment="0" applyProtection="0"/>
    <xf numFmtId="10" fontId="7" fillId="37" borderId="51" applyNumberFormat="0" applyBorder="0" applyAlignment="0" applyProtection="0"/>
    <xf numFmtId="166" fontId="6" fillId="0" borderId="0">
      <protection locked="0"/>
    </xf>
    <xf numFmtId="166" fontId="6" fillId="0" borderId="0">
      <protection locked="0"/>
    </xf>
    <xf numFmtId="5" fontId="6" fillId="0" borderId="0" applyFill="0" applyBorder="0" applyAlignment="0" applyProtection="0"/>
    <xf numFmtId="180" fontId="6" fillId="0" borderId="0" applyFill="0" applyBorder="0" applyAlignment="0" applyProtection="0"/>
    <xf numFmtId="38" fontId="7" fillId="36" borderId="0" applyNumberFormat="0" applyBorder="0" applyAlignment="0" applyProtection="0"/>
    <xf numFmtId="166" fontId="6" fillId="0" borderId="0">
      <protection locked="0"/>
    </xf>
    <xf numFmtId="2" fontId="6" fillId="0" borderId="0" applyFill="0" applyBorder="0" applyAlignment="0" applyProtection="0"/>
    <xf numFmtId="2" fontId="6" fillId="0" borderId="0" applyFill="0" applyBorder="0" applyAlignment="0" applyProtection="0"/>
    <xf numFmtId="38" fontId="7" fillId="36" borderId="0" applyNumberFormat="0" applyBorder="0" applyAlignment="0" applyProtection="0"/>
    <xf numFmtId="166" fontId="6" fillId="0" borderId="0">
      <protection locked="0"/>
    </xf>
    <xf numFmtId="10" fontId="7" fillId="37" borderId="51" applyNumberFormat="0" applyBorder="0" applyAlignment="0" applyProtection="0"/>
    <xf numFmtId="166" fontId="6" fillId="0" borderId="0">
      <protection locked="0"/>
    </xf>
    <xf numFmtId="166" fontId="6" fillId="0" borderId="0">
      <protection locked="0"/>
    </xf>
    <xf numFmtId="10" fontId="7" fillId="37" borderId="51" applyNumberFormat="0" applyBorder="0" applyAlignment="0" applyProtection="0"/>
    <xf numFmtId="180" fontId="6" fillId="0" borderId="0" applyFill="0" applyBorder="0" applyAlignment="0" applyProtection="0"/>
    <xf numFmtId="5" fontId="6" fillId="0" borderId="0" applyFill="0" applyBorder="0" applyAlignment="0" applyProtection="0"/>
    <xf numFmtId="182" fontId="6" fillId="0" borderId="34">
      <alignment horizontal="justify" vertical="top" wrapText="1"/>
    </xf>
    <xf numFmtId="37" fontId="6" fillId="0" borderId="0" applyFill="0" applyBorder="0" applyAlignment="0" applyProtection="0"/>
    <xf numFmtId="38" fontId="6" fillId="0" borderId="0">
      <alignment horizontal="left" wrapText="1"/>
    </xf>
    <xf numFmtId="0" fontId="6" fillId="0" borderId="45" applyNumberFormat="0" applyFill="0" applyAlignment="0" applyProtection="0"/>
    <xf numFmtId="38" fontId="18" fillId="0" borderId="49" applyFill="0" applyBorder="0" applyAlignment="0" applyProtection="0">
      <protection locked="0"/>
    </xf>
    <xf numFmtId="5" fontId="6" fillId="0" borderId="0" applyFill="0" applyBorder="0" applyAlignment="0" applyProtection="0"/>
    <xf numFmtId="182" fontId="6" fillId="0" borderId="34">
      <alignment horizontal="justify" vertical="top" wrapText="1"/>
    </xf>
    <xf numFmtId="37" fontId="6" fillId="0" borderId="0" applyFill="0" applyBorder="0" applyAlignment="0" applyProtection="0"/>
    <xf numFmtId="38" fontId="6" fillId="0" borderId="0">
      <alignment horizontal="left" wrapText="1"/>
    </xf>
    <xf numFmtId="0" fontId="6" fillId="0" borderId="45" applyNumberFormat="0" applyFill="0" applyAlignment="0" applyProtection="0"/>
    <xf numFmtId="38" fontId="18" fillId="0" borderId="49" applyFill="0" applyBorder="0" applyAlignment="0" applyProtection="0">
      <protection locked="0"/>
    </xf>
    <xf numFmtId="10" fontId="6" fillId="0" borderId="0" applyFont="0" applyFill="0" applyBorder="0" applyAlignment="0" applyProtection="0"/>
    <xf numFmtId="182" fontId="6" fillId="0" borderId="34">
      <alignment horizontal="justify" vertical="top" wrapText="1"/>
    </xf>
    <xf numFmtId="38" fontId="6" fillId="0" borderId="0">
      <alignment horizontal="left" wrapText="1"/>
    </xf>
    <xf numFmtId="0" fontId="6" fillId="0" borderId="45" applyNumberFormat="0" applyFill="0" applyAlignment="0" applyProtection="0"/>
    <xf numFmtId="38" fontId="18" fillId="0" borderId="49" applyFill="0" applyBorder="0" applyAlignment="0" applyProtection="0">
      <protection locked="0"/>
    </xf>
    <xf numFmtId="0" fontId="126" fillId="41" borderId="0" applyNumberFormat="0" applyBorder="0" applyAlignment="0" applyProtection="0"/>
    <xf numFmtId="37" fontId="6" fillId="0" borderId="0" applyFill="0" applyBorder="0" applyAlignment="0" applyProtection="0"/>
    <xf numFmtId="0" fontId="90" fillId="69" borderId="0" applyNumberFormat="0" applyBorder="0" applyAlignment="0" applyProtection="0"/>
    <xf numFmtId="5" fontId="6" fillId="0" borderId="0" applyFill="0" applyBorder="0" applyAlignment="0" applyProtection="0"/>
    <xf numFmtId="0" fontId="91" fillId="41" borderId="0" applyNumberFormat="0" applyBorder="0" applyAlignment="0" applyProtection="0"/>
    <xf numFmtId="0" fontId="6" fillId="0" borderId="45" applyNumberFormat="0" applyFill="0" applyAlignment="0" applyProtection="0"/>
    <xf numFmtId="180" fontId="6" fillId="0" borderId="0" applyFill="0" applyBorder="0" applyAlignment="0" applyProtection="0"/>
    <xf numFmtId="0" fontId="97" fillId="0" borderId="0" applyNumberFormat="0" applyFill="0" applyBorder="0" applyAlignment="0" applyProtection="0"/>
    <xf numFmtId="0" fontId="124" fillId="0" borderId="0" applyNumberFormat="0" applyFill="0" applyBorder="0" applyAlignment="0" applyProtection="0"/>
    <xf numFmtId="2" fontId="6" fillId="0" borderId="0" applyFill="0" applyBorder="0" applyAlignment="0" applyProtection="0"/>
    <xf numFmtId="0" fontId="98" fillId="61" borderId="0" applyNumberFormat="0" applyBorder="0" applyAlignment="0" applyProtection="0"/>
    <xf numFmtId="0" fontId="115" fillId="63" borderId="0" applyNumberFormat="0" applyBorder="0" applyAlignment="0" applyProtection="0"/>
    <xf numFmtId="37" fontId="6" fillId="0" borderId="0" applyFill="0" applyBorder="0" applyAlignment="0" applyProtection="0"/>
    <xf numFmtId="0" fontId="90" fillId="43" borderId="0" applyNumberFormat="0" applyBorder="0" applyAlignment="0" applyProtection="0"/>
    <xf numFmtId="0" fontId="100" fillId="0" borderId="0" applyNumberFormat="0" applyFill="0" applyBorder="0" applyAlignment="0" applyProtection="0"/>
    <xf numFmtId="0" fontId="161" fillId="0" borderId="57" applyNumberFormat="0" applyFill="0" applyAlignment="0" applyProtection="0"/>
    <xf numFmtId="0" fontId="161" fillId="0" borderId="57" applyNumberFormat="0" applyFill="0" applyAlignment="0" applyProtection="0"/>
    <xf numFmtId="0" fontId="76" fillId="0" borderId="0" applyNumberFormat="0" applyFill="0" applyBorder="0" applyAlignment="0" applyProtection="0"/>
    <xf numFmtId="0" fontId="162" fillId="0" borderId="58" applyNumberFormat="0" applyFill="0" applyAlignment="0" applyProtection="0"/>
    <xf numFmtId="0" fontId="162" fillId="0" borderId="58" applyNumberFormat="0" applyFill="0" applyAlignment="0" applyProtection="0"/>
    <xf numFmtId="0" fontId="102" fillId="0" borderId="39" applyNumberFormat="0" applyFill="0" applyAlignment="0" applyProtection="0"/>
    <xf numFmtId="0" fontId="163" fillId="0" borderId="59" applyNumberFormat="0" applyFill="0" applyAlignment="0" applyProtection="0"/>
    <xf numFmtId="0" fontId="102" fillId="0" borderId="0" applyNumberFormat="0" applyFill="0" applyBorder="0" applyAlignment="0" applyProtection="0"/>
    <xf numFmtId="0" fontId="163" fillId="0" borderId="0" applyNumberFormat="0" applyFill="0" applyBorder="0" applyAlignment="0" applyProtection="0"/>
    <xf numFmtId="166" fontId="6" fillId="0" borderId="0">
      <protection locked="0"/>
    </xf>
    <xf numFmtId="166" fontId="6" fillId="0" borderId="0">
      <protection locked="0"/>
    </xf>
    <xf numFmtId="0" fontId="103" fillId="64" borderId="55" applyNumberFormat="0" applyAlignment="0" applyProtection="0"/>
    <xf numFmtId="0" fontId="89" fillId="44" borderId="0" applyNumberFormat="0" applyBorder="0" applyAlignment="0" applyProtection="0"/>
    <xf numFmtId="0" fontId="118" fillId="38" borderId="24" applyNumberFormat="0" applyAlignment="0" applyProtection="0"/>
    <xf numFmtId="0" fontId="163" fillId="0" borderId="59" applyNumberFormat="0" applyFill="0" applyAlignment="0" applyProtection="0"/>
    <xf numFmtId="0" fontId="105" fillId="0" borderId="40" applyNumberFormat="0" applyFill="0" applyAlignment="0" applyProtection="0"/>
    <xf numFmtId="0" fontId="164" fillId="0" borderId="60" applyNumberFormat="0" applyFill="0" applyAlignment="0" applyProtection="0"/>
    <xf numFmtId="0" fontId="106" fillId="38" borderId="0" applyNumberFormat="0" applyBorder="0" applyAlignment="0" applyProtection="0"/>
    <xf numFmtId="0" fontId="165" fillId="6" borderId="0" applyNumberFormat="0" applyBorder="0" applyAlignment="0" applyProtection="0"/>
    <xf numFmtId="0" fontId="5" fillId="0" borderId="0"/>
    <xf numFmtId="0" fontId="5" fillId="0" borderId="0"/>
    <xf numFmtId="0" fontId="90" fillId="67" borderId="0" applyNumberFormat="0" applyBorder="0" applyAlignment="0" applyProtection="0"/>
    <xf numFmtId="0" fontId="6" fillId="0" borderId="45" applyNumberFormat="0" applyFill="0" applyAlignment="0" applyProtection="0"/>
    <xf numFmtId="0" fontId="5" fillId="63" borderId="0" applyNumberFormat="0" applyBorder="0" applyAlignment="0" applyProtection="0"/>
    <xf numFmtId="0" fontId="126" fillId="78" borderId="0" applyNumberFormat="0" applyBorder="0" applyAlignment="0" applyProtection="0"/>
    <xf numFmtId="0" fontId="6" fillId="0" borderId="45" applyNumberFormat="0" applyFill="0" applyAlignment="0" applyProtection="0"/>
    <xf numFmtId="0" fontId="105" fillId="0" borderId="40" applyNumberFormat="0" applyFill="0" applyAlignment="0" applyProtection="0"/>
    <xf numFmtId="0" fontId="162" fillId="0" borderId="58"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102" fillId="0" borderId="0" applyNumberFormat="0" applyFill="0" applyBorder="0" applyAlignment="0" applyProtection="0"/>
    <xf numFmtId="0" fontId="89" fillId="64" borderId="0" applyNumberFormat="0" applyBorder="0" applyAlignment="0" applyProtection="0"/>
    <xf numFmtId="0" fontId="90" fillId="68" borderId="0" applyNumberFormat="0" applyBorder="0" applyAlignment="0" applyProtection="0"/>
    <xf numFmtId="0" fontId="6" fillId="0" borderId="45" applyNumberFormat="0" applyFill="0" applyAlignment="0" applyProtection="0"/>
    <xf numFmtId="0" fontId="89" fillId="60"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90" fillId="49" borderId="0" applyNumberFormat="0" applyBorder="0" applyAlignment="0" applyProtection="0"/>
    <xf numFmtId="0" fontId="6" fillId="0" borderId="45" applyNumberFormat="0" applyFill="0" applyAlignment="0" applyProtection="0"/>
    <xf numFmtId="0" fontId="165" fillId="6" borderId="0" applyNumberFormat="0" applyBorder="0" applyAlignment="0" applyProtection="0"/>
    <xf numFmtId="0" fontId="6" fillId="0" borderId="45" applyNumberFormat="0" applyFill="0" applyAlignment="0" applyProtection="0"/>
    <xf numFmtId="166" fontId="6" fillId="0" borderId="0">
      <protection locked="0"/>
    </xf>
    <xf numFmtId="0" fontId="89" fillId="72" borderId="61" applyNumberFormat="0" applyFont="0" applyAlignment="0" applyProtection="0"/>
    <xf numFmtId="0" fontId="89" fillId="10" borderId="28" applyNumberFormat="0" applyFont="0" applyAlignment="0" applyProtection="0"/>
    <xf numFmtId="0" fontId="107" fillId="70" borderId="62" applyNumberFormat="0" applyAlignment="0" applyProtection="0"/>
    <xf numFmtId="0" fontId="119" fillId="79" borderId="25" applyNumberFormat="0" applyAlignment="0" applyProtection="0"/>
    <xf numFmtId="9" fontId="151" fillId="0" borderId="0"/>
    <xf numFmtId="182" fontId="6" fillId="0" borderId="34">
      <alignment horizontal="justify" vertical="top" wrapText="1"/>
    </xf>
    <xf numFmtId="0" fontId="76" fillId="0" borderId="0" applyNumberFormat="0" applyFill="0" applyBorder="0" applyAlignment="0" applyProtection="0"/>
    <xf numFmtId="38" fontId="6" fillId="0" borderId="0">
      <alignment horizontal="left" wrapText="1"/>
    </xf>
    <xf numFmtId="0" fontId="126" fillId="43" borderId="0" applyNumberFormat="0" applyBorder="0" applyAlignment="0" applyProtection="0"/>
    <xf numFmtId="0" fontId="6" fillId="0" borderId="45" applyNumberFormat="0" applyFill="0" applyAlignment="0" applyProtection="0"/>
    <xf numFmtId="0" fontId="108"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6" fillId="0" borderId="45"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6" fillId="0" borderId="45" applyNumberFormat="0" applyFill="0" applyAlignment="0" applyProtection="0"/>
    <xf numFmtId="0" fontId="126" fillId="43" borderId="0" applyNumberFormat="0" applyBorder="0" applyAlignment="0" applyProtection="0"/>
    <xf numFmtId="0" fontId="90" fillId="46" borderId="0" applyNumberFormat="0" applyBorder="0" applyAlignment="0" applyProtection="0"/>
    <xf numFmtId="0" fontId="126" fillId="27" borderId="0" applyNumberFormat="0" applyBorder="0" applyAlignment="0" applyProtection="0"/>
    <xf numFmtId="0" fontId="90" fillId="67" borderId="0" applyNumberFormat="0" applyBorder="0" applyAlignment="0" applyProtection="0"/>
    <xf numFmtId="0" fontId="89" fillId="62" borderId="0" applyNumberFormat="0" applyBorder="0" applyAlignment="0" applyProtection="0"/>
    <xf numFmtId="0" fontId="111" fillId="0" borderId="0" applyNumberFormat="0" applyFill="0" applyBorder="0" applyAlignment="0" applyProtection="0"/>
    <xf numFmtId="0" fontId="123" fillId="0" borderId="0" applyNumberFormat="0" applyFill="0" applyBorder="0" applyAlignment="0" applyProtection="0"/>
    <xf numFmtId="0" fontId="10" fillId="0" borderId="0"/>
    <xf numFmtId="0" fontId="76" fillId="0" borderId="0" applyNumberFormat="0" applyFill="0" applyBorder="0" applyAlignment="0" applyProtection="0"/>
    <xf numFmtId="0" fontId="108" fillId="0" borderId="0" applyNumberFormat="0" applyFill="0" applyBorder="0" applyAlignment="0" applyProtection="0"/>
    <xf numFmtId="0" fontId="89" fillId="65" borderId="0" applyNumberFormat="0" applyBorder="0" applyAlignment="0" applyProtection="0"/>
    <xf numFmtId="0" fontId="126" fillId="46" borderId="0" applyNumberFormat="0" applyBorder="0" applyAlignment="0" applyProtection="0"/>
    <xf numFmtId="0" fontId="102" fillId="0" borderId="39"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124" fillId="0" borderId="0" applyNumberFormat="0" applyFill="0" applyBorder="0" applyAlignment="0" applyProtection="0"/>
    <xf numFmtId="0" fontId="89" fillId="62" borderId="0" applyNumberFormat="0" applyBorder="0" applyAlignment="0" applyProtection="0"/>
    <xf numFmtId="0" fontId="116" fillId="62" borderId="0" applyNumberFormat="0" applyBorder="0" applyAlignment="0" applyProtection="0"/>
    <xf numFmtId="0" fontId="125" fillId="0" borderId="64" applyNumberFormat="0" applyFill="0" applyAlignment="0" applyProtection="0"/>
    <xf numFmtId="0" fontId="90" fillId="42" borderId="0" applyNumberFormat="0" applyBorder="0" applyAlignment="0" applyProtection="0"/>
    <xf numFmtId="0" fontId="125" fillId="0" borderId="64" applyNumberFormat="0" applyFill="0" applyAlignment="0" applyProtection="0"/>
    <xf numFmtId="0" fontId="125" fillId="0" borderId="64" applyNumberFormat="0" applyFill="0" applyAlignment="0" applyProtection="0"/>
    <xf numFmtId="0" fontId="124" fillId="0" borderId="0" applyNumberFormat="0" applyFill="0" applyBorder="0" applyAlignment="0" applyProtection="0"/>
    <xf numFmtId="0" fontId="125" fillId="0" borderId="64" applyNumberFormat="0" applyFill="0" applyAlignment="0" applyProtection="0"/>
    <xf numFmtId="0" fontId="10" fillId="0" borderId="0"/>
    <xf numFmtId="0" fontId="106" fillId="38" borderId="0" applyNumberFormat="0" applyBorder="0" applyAlignment="0" applyProtection="0"/>
    <xf numFmtId="0" fontId="89" fillId="41" borderId="0" applyNumberFormat="0" applyBorder="0" applyAlignment="0" applyProtection="0"/>
    <xf numFmtId="182" fontId="6" fillId="0" borderId="34">
      <alignment horizontal="justify" vertical="top" wrapText="1"/>
    </xf>
    <xf numFmtId="0" fontId="162" fillId="0" borderId="58" applyNumberFormat="0" applyFill="0" applyAlignment="0" applyProtection="0"/>
    <xf numFmtId="0" fontId="107" fillId="70" borderId="62" applyNumberFormat="0" applyAlignment="0" applyProtection="0"/>
    <xf numFmtId="0" fontId="6" fillId="0" borderId="45" applyNumberFormat="0" applyFill="0" applyAlignment="0" applyProtection="0"/>
    <xf numFmtId="0" fontId="6" fillId="0" borderId="45" applyNumberFormat="0" applyFill="0" applyAlignment="0" applyProtection="0"/>
    <xf numFmtId="4" fontId="167" fillId="0" borderId="0" applyFont="0" applyFill="0" applyBorder="0" applyAlignment="0" applyProtection="0"/>
    <xf numFmtId="9" fontId="151" fillId="0" borderId="0"/>
    <xf numFmtId="0" fontId="168" fillId="0" borderId="0" applyNumberFormat="0" applyFill="0" applyBorder="0" applyAlignment="0" applyProtection="0"/>
    <xf numFmtId="0" fontId="169" fillId="0" borderId="0" applyNumberFormat="0" applyFill="0" applyBorder="0" applyAlignment="0" applyProtection="0"/>
    <xf numFmtId="0" fontId="167" fillId="0" borderId="45" applyNumberFormat="0" applyFont="0" applyFill="0" applyAlignment="0" applyProtection="0"/>
    <xf numFmtId="0" fontId="6" fillId="0" borderId="45" applyNumberFormat="0" applyFill="0" applyAlignment="0" applyProtection="0"/>
    <xf numFmtId="0" fontId="89" fillId="62" borderId="0" applyNumberFormat="0" applyBorder="0" applyAlignment="0" applyProtection="0"/>
    <xf numFmtId="0" fontId="161" fillId="0" borderId="57"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90" fillId="68"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161" fillId="0" borderId="57" applyNumberFormat="0" applyFill="0" applyAlignment="0" applyProtection="0"/>
    <xf numFmtId="0" fontId="5" fillId="72"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2" fontId="6" fillId="0" borderId="0" applyFill="0" applyBorder="0" applyAlignment="0" applyProtection="0"/>
    <xf numFmtId="0" fontId="6" fillId="0" borderId="45" applyNumberFormat="0" applyFill="0" applyAlignment="0" applyProtection="0"/>
    <xf numFmtId="0" fontId="5" fillId="65" borderId="0" applyNumberFormat="0" applyBorder="0" applyAlignment="0" applyProtection="0"/>
    <xf numFmtId="0" fontId="161" fillId="0" borderId="57" applyNumberFormat="0" applyFill="0" applyAlignment="0" applyProtection="0"/>
    <xf numFmtId="0" fontId="5" fillId="63" borderId="0" applyNumberFormat="0" applyBorder="0" applyAlignment="0" applyProtection="0"/>
    <xf numFmtId="0" fontId="6" fillId="0" borderId="45" applyNumberFormat="0" applyFill="0" applyAlignment="0" applyProtection="0"/>
    <xf numFmtId="0" fontId="89" fillId="60" borderId="0" applyNumberFormat="0" applyBorder="0" applyAlignment="0" applyProtection="0"/>
    <xf numFmtId="2" fontId="6" fillId="0" borderId="0" applyFill="0" applyBorder="0" applyAlignment="0" applyProtection="0"/>
    <xf numFmtId="0" fontId="6" fillId="0" borderId="45" applyNumberFormat="0" applyFill="0" applyAlignment="0" applyProtection="0"/>
    <xf numFmtId="0" fontId="90" fillId="68" borderId="0" applyNumberFormat="0" applyBorder="0" applyAlignment="0" applyProtection="0"/>
    <xf numFmtId="0" fontId="89" fillId="62"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163" fillId="0" borderId="59" applyNumberFormat="0" applyFill="0" applyAlignment="0" applyProtection="0"/>
    <xf numFmtId="0" fontId="6" fillId="0" borderId="45" applyNumberFormat="0" applyFill="0" applyAlignment="0" applyProtection="0"/>
    <xf numFmtId="0" fontId="126" fillId="78" borderId="0" applyNumberFormat="0" applyBorder="0" applyAlignment="0" applyProtection="0"/>
    <xf numFmtId="0" fontId="126" fillId="63" borderId="0" applyNumberFormat="0" applyBorder="0" applyAlignment="0" applyProtection="0"/>
    <xf numFmtId="0" fontId="6" fillId="0" borderId="45" applyNumberFormat="0" applyFill="0" applyAlignment="0" applyProtection="0"/>
    <xf numFmtId="0" fontId="90" fillId="67"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5" fillId="64" borderId="0" applyNumberFormat="0" applyBorder="0" applyAlignment="0" applyProtection="0"/>
    <xf numFmtId="0" fontId="6" fillId="0" borderId="45" applyNumberFormat="0" applyFill="0" applyAlignment="0" applyProtection="0"/>
    <xf numFmtId="0" fontId="126" fillId="44" borderId="0" applyNumberFormat="0" applyBorder="0" applyAlignment="0" applyProtection="0"/>
    <xf numFmtId="0" fontId="166" fillId="0" borderId="0" applyNumberFormat="0" applyFill="0" applyBorder="0" applyAlignment="0" applyProtection="0"/>
    <xf numFmtId="166" fontId="6" fillId="0" borderId="0">
      <protection locked="0"/>
    </xf>
    <xf numFmtId="0" fontId="169" fillId="0" borderId="0" applyNumberFormat="0" applyFill="0" applyBorder="0" applyAlignment="0" applyProtection="0"/>
    <xf numFmtId="0" fontId="6" fillId="0" borderId="45" applyNumberFormat="0" applyFill="0" applyAlignment="0" applyProtection="0"/>
    <xf numFmtId="180" fontId="6" fillId="0" borderId="0" applyFill="0" applyBorder="0" applyAlignment="0" applyProtection="0"/>
    <xf numFmtId="0" fontId="90" fillId="47" borderId="0" applyNumberFormat="0" applyBorder="0" applyAlignment="0" applyProtection="0"/>
    <xf numFmtId="0" fontId="6" fillId="0" borderId="45" applyNumberFormat="0" applyFill="0" applyAlignment="0" applyProtection="0"/>
    <xf numFmtId="0" fontId="89" fillId="60"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126" fillId="46" borderId="0" applyNumberFormat="0" applyBorder="0" applyAlignment="0" applyProtection="0"/>
    <xf numFmtId="0" fontId="6" fillId="0" borderId="45" applyNumberFormat="0" applyFill="0" applyAlignment="0" applyProtection="0"/>
    <xf numFmtId="0" fontId="90" fillId="43" borderId="0" applyNumberFormat="0" applyBorder="0" applyAlignment="0" applyProtection="0"/>
    <xf numFmtId="0" fontId="111" fillId="0" borderId="0" applyNumberFormat="0" applyFill="0" applyBorder="0" applyAlignment="0" applyProtection="0"/>
    <xf numFmtId="0" fontId="6" fillId="0" borderId="45" applyNumberFormat="0" applyFill="0" applyAlignment="0" applyProtection="0"/>
    <xf numFmtId="0" fontId="126" fillId="77" borderId="0" applyNumberFormat="0" applyBorder="0" applyAlignment="0" applyProtection="0"/>
    <xf numFmtId="0" fontId="167" fillId="0" borderId="45" applyNumberFormat="0" applyFont="0" applyFill="0" applyAlignment="0" applyProtection="0"/>
    <xf numFmtId="0" fontId="6" fillId="0" borderId="45" applyNumberFormat="0" applyFill="0" applyAlignment="0" applyProtection="0"/>
    <xf numFmtId="0" fontId="90" fillId="69" borderId="0" applyNumberFormat="0" applyBorder="0" applyAlignment="0" applyProtection="0"/>
    <xf numFmtId="0" fontId="169" fillId="0" borderId="0" applyNumberFormat="0" applyFill="0" applyBorder="0" applyAlignment="0" applyProtection="0"/>
    <xf numFmtId="0" fontId="168" fillId="0" borderId="0" applyNumberFormat="0" applyFill="0" applyBorder="0" applyAlignment="0" applyProtection="0"/>
    <xf numFmtId="0" fontId="126" fillId="42" borderId="0" applyNumberFormat="0" applyBorder="0" applyAlignment="0" applyProtection="0"/>
    <xf numFmtId="0" fontId="90" fillId="45" borderId="0" applyNumberFormat="0" applyBorder="0" applyAlignment="0" applyProtection="0"/>
    <xf numFmtId="0" fontId="6" fillId="0" borderId="45" applyNumberFormat="0" applyFill="0" applyAlignment="0" applyProtection="0"/>
    <xf numFmtId="0" fontId="89" fillId="63" borderId="0" applyNumberFormat="0" applyBorder="0" applyAlignment="0" applyProtection="0"/>
    <xf numFmtId="0" fontId="6" fillId="0" borderId="45" applyNumberFormat="0" applyFill="0" applyAlignment="0" applyProtection="0"/>
    <xf numFmtId="0" fontId="126" fillId="63" borderId="0" applyNumberFormat="0" applyBorder="0" applyAlignment="0" applyProtection="0"/>
    <xf numFmtId="0" fontId="5" fillId="28" borderId="0" applyNumberFormat="0" applyBorder="0" applyAlignment="0" applyProtection="0"/>
    <xf numFmtId="0" fontId="90" fillId="45" borderId="0" applyNumberFormat="0" applyBorder="0" applyAlignment="0" applyProtection="0"/>
    <xf numFmtId="0" fontId="90" fillId="68" borderId="0" applyNumberFormat="0" applyBorder="0" applyAlignment="0" applyProtection="0"/>
    <xf numFmtId="0" fontId="107" fillId="70" borderId="62" applyNumberFormat="0" applyAlignment="0" applyProtection="0"/>
    <xf numFmtId="4" fontId="167" fillId="0" borderId="0" applyFont="0" applyFill="0" applyBorder="0" applyAlignment="0" applyProtection="0"/>
    <xf numFmtId="0" fontId="6" fillId="0" borderId="45" applyNumberFormat="0" applyFill="0" applyAlignment="0" applyProtection="0"/>
    <xf numFmtId="0" fontId="126" fillId="41" borderId="0" applyNumberFormat="0" applyBorder="0" applyAlignment="0" applyProtection="0"/>
    <xf numFmtId="0" fontId="89" fillId="65" borderId="0" applyNumberFormat="0" applyBorder="0" applyAlignment="0" applyProtection="0"/>
    <xf numFmtId="0" fontId="161" fillId="0" borderId="57" applyNumberFormat="0" applyFill="0" applyAlignment="0" applyProtection="0"/>
    <xf numFmtId="0" fontId="5" fillId="41" borderId="0" applyNumberFormat="0" applyBorder="0" applyAlignment="0" applyProtection="0"/>
    <xf numFmtId="0" fontId="97" fillId="0" borderId="0" applyNumberFormat="0" applyFill="0" applyBorder="0" applyAlignment="0" applyProtection="0"/>
    <xf numFmtId="0" fontId="126" fillId="77" borderId="0" applyNumberFormat="0" applyBorder="0" applyAlignment="0" applyProtection="0"/>
    <xf numFmtId="0" fontId="89" fillId="62"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5" fillId="38" borderId="0" applyNumberFormat="0" applyBorder="0" applyAlignment="0" applyProtection="0"/>
    <xf numFmtId="0" fontId="10" fillId="0" borderId="0"/>
    <xf numFmtId="0" fontId="90" fillId="42" borderId="0" applyNumberFormat="0" applyBorder="0" applyAlignment="0" applyProtection="0"/>
    <xf numFmtId="0" fontId="90" fillId="47" borderId="0" applyNumberFormat="0" applyBorder="0" applyAlignment="0" applyProtection="0"/>
    <xf numFmtId="0" fontId="89" fillId="49" borderId="0" applyNumberFormat="0" applyBorder="0" applyAlignment="0" applyProtection="0"/>
    <xf numFmtId="0" fontId="102" fillId="0" borderId="39" applyNumberFormat="0" applyFill="0" applyAlignment="0" applyProtection="0"/>
    <xf numFmtId="0" fontId="5" fillId="17" borderId="0" applyNumberFormat="0" applyBorder="0" applyAlignment="0" applyProtection="0"/>
    <xf numFmtId="0" fontId="126" fillId="42" borderId="0" applyNumberFormat="0" applyBorder="0" applyAlignment="0" applyProtection="0"/>
    <xf numFmtId="0" fontId="125" fillId="0" borderId="64" applyNumberFormat="0" applyFill="0" applyAlignment="0" applyProtection="0"/>
    <xf numFmtId="0" fontId="118" fillId="38" borderId="24" applyNumberFormat="0" applyAlignment="0" applyProtection="0"/>
    <xf numFmtId="0" fontId="89" fillId="42" borderId="0" applyNumberFormat="0" applyBorder="0" applyAlignment="0" applyProtection="0"/>
    <xf numFmtId="0" fontId="105" fillId="0" borderId="40" applyNumberFormat="0" applyFill="0" applyAlignment="0" applyProtection="0"/>
    <xf numFmtId="0" fontId="6" fillId="0" borderId="45" applyNumberFormat="0" applyFill="0" applyAlignment="0" applyProtection="0"/>
    <xf numFmtId="0" fontId="107" fillId="70" borderId="62" applyNumberFormat="0" applyAlignment="0" applyProtection="0"/>
    <xf numFmtId="182" fontId="6" fillId="0" borderId="34">
      <alignment horizontal="justify" vertical="top" wrapText="1"/>
    </xf>
    <xf numFmtId="0" fontId="92" fillId="70" borderId="55" applyNumberFormat="0" applyAlignment="0" applyProtection="0"/>
    <xf numFmtId="0" fontId="167" fillId="0" borderId="45" applyNumberFormat="0" applyFont="0" applyFill="0" applyAlignment="0" applyProtection="0"/>
    <xf numFmtId="0" fontId="126" fillId="63" borderId="0" applyNumberFormat="0" applyBorder="0" applyAlignment="0" applyProtection="0"/>
    <xf numFmtId="0" fontId="93" fillId="71" borderId="36" applyNumberFormat="0" applyAlignment="0" applyProtection="0"/>
    <xf numFmtId="0" fontId="165" fillId="6" borderId="0" applyNumberFormat="0" applyBorder="0" applyAlignment="0" applyProtection="0"/>
    <xf numFmtId="0" fontId="89" fillId="44" borderId="0" applyNumberFormat="0" applyBorder="0" applyAlignment="0" applyProtection="0"/>
    <xf numFmtId="0" fontId="5" fillId="28" borderId="0" applyNumberFormat="0" applyBorder="0" applyAlignment="0" applyProtection="0"/>
    <xf numFmtId="0" fontId="5" fillId="17" borderId="0" applyNumberFormat="0" applyBorder="0" applyAlignment="0" applyProtection="0"/>
    <xf numFmtId="0" fontId="89" fillId="65" borderId="0" applyNumberFormat="0" applyBorder="0" applyAlignment="0" applyProtection="0"/>
    <xf numFmtId="0" fontId="6" fillId="0" borderId="45" applyNumberFormat="0" applyFill="0" applyAlignment="0" applyProtection="0"/>
    <xf numFmtId="0" fontId="5" fillId="63" borderId="0" applyNumberFormat="0" applyBorder="0" applyAlignment="0" applyProtection="0"/>
    <xf numFmtId="0" fontId="6" fillId="0" borderId="45" applyNumberFormat="0" applyFill="0" applyAlignment="0" applyProtection="0"/>
    <xf numFmtId="0" fontId="126" fillId="44" borderId="0" applyNumberFormat="0" applyBorder="0" applyAlignment="0" applyProtection="0"/>
    <xf numFmtId="4" fontId="167" fillId="0" borderId="0" applyFont="0" applyFill="0" applyBorder="0" applyAlignment="0" applyProtection="0"/>
    <xf numFmtId="0" fontId="164" fillId="0" borderId="60" applyNumberFormat="0" applyFill="0" applyAlignment="0" applyProtection="0"/>
    <xf numFmtId="0" fontId="90" fillId="66" borderId="0" applyNumberFormat="0" applyBorder="0" applyAlignment="0" applyProtection="0"/>
    <xf numFmtId="0" fontId="160" fillId="79" borderId="24" applyNumberFormat="0" applyAlignment="0" applyProtection="0"/>
    <xf numFmtId="0" fontId="105" fillId="0" borderId="40" applyNumberFormat="0" applyFill="0" applyAlignment="0" applyProtection="0"/>
    <xf numFmtId="0" fontId="125" fillId="0" borderId="64" applyNumberFormat="0" applyFill="0" applyAlignment="0" applyProtection="0"/>
    <xf numFmtId="0" fontId="6" fillId="0" borderId="45" applyNumberFormat="0" applyFill="0" applyAlignment="0" applyProtection="0"/>
    <xf numFmtId="0" fontId="5" fillId="72" borderId="0" applyNumberFormat="0" applyBorder="0" applyAlignment="0" applyProtection="0"/>
    <xf numFmtId="0" fontId="89" fillId="10" borderId="28" applyNumberFormat="0" applyFont="0" applyAlignment="0" applyProtection="0"/>
    <xf numFmtId="0" fontId="161" fillId="0" borderId="57" applyNumberFormat="0" applyFill="0" applyAlignment="0" applyProtection="0"/>
    <xf numFmtId="0" fontId="6" fillId="0" borderId="45" applyNumberFormat="0" applyFill="0" applyAlignment="0" applyProtection="0"/>
    <xf numFmtId="0" fontId="10" fillId="0" borderId="0"/>
    <xf numFmtId="0" fontId="5" fillId="63" borderId="0" applyNumberFormat="0" applyBorder="0" applyAlignment="0" applyProtection="0"/>
    <xf numFmtId="0" fontId="100" fillId="0" borderId="0" applyNumberFormat="0" applyFill="0" applyBorder="0" applyAlignment="0" applyProtection="0"/>
    <xf numFmtId="0" fontId="6" fillId="0" borderId="45" applyNumberFormat="0" applyFill="0" applyAlignment="0" applyProtection="0"/>
    <xf numFmtId="0" fontId="90" fillId="49" borderId="0" applyNumberFormat="0" applyBorder="0" applyAlignment="0" applyProtection="0"/>
    <xf numFmtId="0" fontId="124" fillId="0" borderId="0" applyNumberFormat="0" applyFill="0" applyBorder="0" applyAlignment="0" applyProtection="0"/>
    <xf numFmtId="0" fontId="10" fillId="0" borderId="0"/>
    <xf numFmtId="0" fontId="5" fillId="72" borderId="0" applyNumberFormat="0" applyBorder="0" applyAlignment="0" applyProtection="0"/>
    <xf numFmtId="0" fontId="89" fillId="44" borderId="0" applyNumberFormat="0" applyBorder="0" applyAlignment="0" applyProtection="0"/>
    <xf numFmtId="0" fontId="6" fillId="0" borderId="45" applyNumberFormat="0" applyFill="0" applyAlignment="0" applyProtection="0"/>
    <xf numFmtId="0" fontId="89" fillId="64" borderId="0" applyNumberFormat="0" applyBorder="0" applyAlignment="0" applyProtection="0"/>
    <xf numFmtId="0" fontId="89" fillId="60" borderId="0" applyNumberFormat="0" applyBorder="0" applyAlignment="0" applyProtection="0"/>
    <xf numFmtId="0" fontId="169" fillId="0" borderId="0" applyNumberFormat="0" applyFill="0" applyBorder="0" applyAlignment="0" applyProtection="0"/>
    <xf numFmtId="0" fontId="108" fillId="0" borderId="0" applyNumberFormat="0" applyFill="0" applyBorder="0" applyAlignment="0" applyProtection="0"/>
    <xf numFmtId="0" fontId="6" fillId="0" borderId="45" applyNumberFormat="0" applyFill="0" applyAlignment="0" applyProtection="0"/>
    <xf numFmtId="0" fontId="125" fillId="0" borderId="64" applyNumberFormat="0" applyFill="0" applyAlignment="0" applyProtection="0"/>
    <xf numFmtId="182" fontId="6" fillId="0" borderId="34">
      <alignment horizontal="justify" vertical="top" wrapText="1"/>
    </xf>
    <xf numFmtId="0" fontId="103" fillId="64" borderId="55" applyNumberFormat="0" applyAlignment="0" applyProtection="0"/>
    <xf numFmtId="0" fontId="10" fillId="0" borderId="0"/>
    <xf numFmtId="0" fontId="126" fillId="77" borderId="0" applyNumberFormat="0" applyBorder="0" applyAlignment="0" applyProtection="0"/>
    <xf numFmtId="0" fontId="90" fillId="67" borderId="0" applyNumberFormat="0" applyBorder="0" applyAlignment="0" applyProtection="0"/>
    <xf numFmtId="0" fontId="89" fillId="64" borderId="0" applyNumberFormat="0" applyBorder="0" applyAlignment="0" applyProtection="0"/>
    <xf numFmtId="0" fontId="6" fillId="0" borderId="45" applyNumberFormat="0" applyFill="0" applyAlignment="0" applyProtection="0"/>
    <xf numFmtId="166" fontId="6" fillId="0" borderId="0">
      <protection locked="0"/>
    </xf>
    <xf numFmtId="0" fontId="10" fillId="0" borderId="0"/>
    <xf numFmtId="0" fontId="90" fillId="47" borderId="0" applyNumberFormat="0" applyBorder="0" applyAlignment="0" applyProtection="0"/>
    <xf numFmtId="0" fontId="161" fillId="0" borderId="57" applyNumberFormat="0" applyFill="0" applyAlignment="0" applyProtection="0"/>
    <xf numFmtId="0" fontId="163" fillId="0" borderId="59" applyNumberFormat="0" applyFill="0" applyAlignment="0" applyProtection="0"/>
    <xf numFmtId="0" fontId="90" fillId="42" borderId="0" applyNumberFormat="0" applyBorder="0" applyAlignment="0" applyProtection="0"/>
    <xf numFmtId="4" fontId="167" fillId="0" borderId="0" applyFont="0" applyFill="0" applyBorder="0" applyAlignment="0" applyProtection="0"/>
    <xf numFmtId="0" fontId="6" fillId="0" borderId="45" applyNumberFormat="0" applyFill="0" applyAlignment="0" applyProtection="0"/>
    <xf numFmtId="0" fontId="115" fillId="63" borderId="0" applyNumberFormat="0" applyBorder="0" applyAlignment="0" applyProtection="0"/>
    <xf numFmtId="0" fontId="5" fillId="63" borderId="0" applyNumberFormat="0" applyBorder="0" applyAlignment="0" applyProtection="0"/>
    <xf numFmtId="0" fontId="5" fillId="72" borderId="0" applyNumberFormat="0" applyBorder="0" applyAlignment="0" applyProtection="0"/>
    <xf numFmtId="0" fontId="6" fillId="0" borderId="45" applyNumberFormat="0" applyFill="0" applyAlignment="0" applyProtection="0"/>
    <xf numFmtId="0" fontId="107" fillId="70" borderId="62" applyNumberFormat="0" applyAlignment="0" applyProtection="0"/>
    <xf numFmtId="0" fontId="5" fillId="72" borderId="0" applyNumberFormat="0" applyBorder="0" applyAlignment="0" applyProtection="0"/>
    <xf numFmtId="0" fontId="97" fillId="0" borderId="0" applyNumberFormat="0" applyFill="0" applyBorder="0" applyAlignment="0" applyProtection="0"/>
    <xf numFmtId="0" fontId="89" fillId="44" borderId="0" applyNumberFormat="0" applyBorder="0" applyAlignment="0" applyProtection="0"/>
    <xf numFmtId="180" fontId="6" fillId="0" borderId="0" applyFill="0" applyBorder="0" applyAlignment="0" applyProtection="0"/>
    <xf numFmtId="0" fontId="6" fillId="0" borderId="45" applyNumberFormat="0" applyFill="0" applyAlignment="0" applyProtection="0"/>
    <xf numFmtId="0" fontId="161" fillId="0" borderId="57" applyNumberFormat="0" applyFill="0" applyAlignment="0" applyProtection="0"/>
    <xf numFmtId="0" fontId="111" fillId="0" borderId="0" applyNumberFormat="0" applyFill="0" applyBorder="0" applyAlignment="0" applyProtection="0"/>
    <xf numFmtId="0" fontId="168" fillId="0" borderId="0" applyNumberFormat="0" applyFill="0" applyBorder="0" applyAlignment="0" applyProtection="0"/>
    <xf numFmtId="0" fontId="89" fillId="44" borderId="0" applyNumberFormat="0" applyBorder="0" applyAlignment="0" applyProtection="0"/>
    <xf numFmtId="0" fontId="126" fillId="44" borderId="0" applyNumberFormat="0" applyBorder="0" applyAlignment="0" applyProtection="0"/>
    <xf numFmtId="0" fontId="89" fillId="63" borderId="0" applyNumberFormat="0" applyBorder="0" applyAlignment="0" applyProtection="0"/>
    <xf numFmtId="0" fontId="5" fillId="0" borderId="0"/>
    <xf numFmtId="0" fontId="123" fillId="0" borderId="0" applyNumberFormat="0" applyFill="0" applyBorder="0" applyAlignment="0" applyProtection="0"/>
    <xf numFmtId="0" fontId="10" fillId="0" borderId="0"/>
    <xf numFmtId="0" fontId="5" fillId="0" borderId="0"/>
    <xf numFmtId="0" fontId="5" fillId="28" borderId="0" applyNumberFormat="0" applyBorder="0" applyAlignment="0" applyProtection="0"/>
    <xf numFmtId="0" fontId="161" fillId="0" borderId="57" applyNumberFormat="0" applyFill="0" applyAlignment="0" applyProtection="0"/>
    <xf numFmtId="0" fontId="5" fillId="38" borderId="0" applyNumberFormat="0" applyBorder="0" applyAlignment="0" applyProtection="0"/>
    <xf numFmtId="0" fontId="6" fillId="0" borderId="45" applyNumberFormat="0" applyFill="0" applyAlignment="0" applyProtection="0"/>
    <xf numFmtId="0" fontId="108" fillId="0" borderId="0" applyNumberFormat="0" applyFill="0" applyBorder="0" applyAlignment="0" applyProtection="0"/>
    <xf numFmtId="0" fontId="116" fillId="62" borderId="0" applyNumberFormat="0" applyBorder="0" applyAlignment="0" applyProtection="0"/>
    <xf numFmtId="0" fontId="6" fillId="0" borderId="45" applyNumberFormat="0" applyFill="0" applyAlignment="0" applyProtection="0"/>
    <xf numFmtId="0" fontId="126" fillId="27" borderId="0" applyNumberFormat="0" applyBorder="0" applyAlignment="0" applyProtection="0"/>
    <xf numFmtId="0" fontId="126" fillId="77" borderId="0" applyNumberFormat="0" applyBorder="0" applyAlignment="0" applyProtection="0"/>
    <xf numFmtId="0" fontId="6" fillId="0" borderId="45" applyNumberFormat="0" applyFill="0" applyAlignment="0" applyProtection="0"/>
    <xf numFmtId="0" fontId="90" fillId="49" borderId="0" applyNumberFormat="0" applyBorder="0" applyAlignment="0" applyProtection="0"/>
    <xf numFmtId="0" fontId="6" fillId="0" borderId="45" applyNumberFormat="0" applyFill="0" applyAlignment="0" applyProtection="0"/>
    <xf numFmtId="0" fontId="111" fillId="0" borderId="0" applyNumberFormat="0" applyFill="0" applyBorder="0" applyAlignment="0" applyProtection="0"/>
    <xf numFmtId="0" fontId="91" fillId="41" borderId="0" applyNumberFormat="0" applyBorder="0" applyAlignment="0" applyProtection="0"/>
    <xf numFmtId="0" fontId="161" fillId="0" borderId="57" applyNumberFormat="0" applyFill="0" applyAlignment="0" applyProtection="0"/>
    <xf numFmtId="0" fontId="10" fillId="0" borderId="0"/>
    <xf numFmtId="0" fontId="89" fillId="49" borderId="0" applyNumberFormat="0" applyBorder="0" applyAlignment="0" applyProtection="0"/>
    <xf numFmtId="0" fontId="165" fillId="6" borderId="0" applyNumberFormat="0" applyBorder="0" applyAlignment="0" applyProtection="0"/>
    <xf numFmtId="0" fontId="6" fillId="0" borderId="45" applyNumberFormat="0" applyFill="0" applyAlignment="0" applyProtection="0"/>
    <xf numFmtId="0" fontId="89" fillId="42" borderId="0" applyNumberFormat="0" applyBorder="0" applyAlignment="0" applyProtection="0"/>
    <xf numFmtId="0" fontId="90" fillId="67" borderId="0" applyNumberFormat="0" applyBorder="0" applyAlignment="0" applyProtection="0"/>
    <xf numFmtId="0" fontId="119" fillId="79" borderId="25" applyNumberFormat="0" applyAlignment="0" applyProtection="0"/>
    <xf numFmtId="0" fontId="89" fillId="41" borderId="0" applyNumberFormat="0" applyBorder="0" applyAlignment="0" applyProtection="0"/>
    <xf numFmtId="0" fontId="5" fillId="0" borderId="0"/>
    <xf numFmtId="0" fontId="6" fillId="0" borderId="45" applyNumberFormat="0" applyFill="0" applyAlignment="0" applyProtection="0"/>
    <xf numFmtId="0" fontId="165" fillId="6" borderId="0" applyNumberFormat="0" applyBorder="0" applyAlignment="0" applyProtection="0"/>
    <xf numFmtId="0" fontId="6" fillId="0" borderId="45" applyNumberFormat="0" applyFill="0" applyAlignment="0" applyProtection="0"/>
    <xf numFmtId="0" fontId="10" fillId="0" borderId="0"/>
    <xf numFmtId="0" fontId="103" fillId="64" borderId="55" applyNumberFormat="0" applyAlignment="0" applyProtection="0"/>
    <xf numFmtId="0" fontId="162" fillId="0" borderId="58" applyNumberFormat="0" applyFill="0" applyAlignment="0" applyProtection="0"/>
    <xf numFmtId="0" fontId="122" fillId="9" borderId="27" applyNumberFormat="0" applyAlignment="0" applyProtection="0"/>
    <xf numFmtId="0" fontId="5" fillId="72" borderId="0" applyNumberFormat="0" applyBorder="0" applyAlignment="0" applyProtection="0"/>
    <xf numFmtId="0" fontId="6" fillId="0" borderId="45" applyNumberFormat="0" applyFill="0" applyAlignment="0" applyProtection="0"/>
    <xf numFmtId="0" fontId="102" fillId="0" borderId="0" applyNumberFormat="0" applyFill="0" applyBorder="0" applyAlignment="0" applyProtection="0"/>
    <xf numFmtId="0" fontId="90" fillId="67" borderId="0" applyNumberFormat="0" applyBorder="0" applyAlignment="0" applyProtection="0"/>
    <xf numFmtId="38" fontId="6" fillId="0" borderId="0">
      <alignment horizontal="left" wrapText="1"/>
    </xf>
    <xf numFmtId="0" fontId="167" fillId="0" borderId="45" applyNumberFormat="0" applyFont="0" applyFill="0" applyAlignment="0" applyProtection="0"/>
    <xf numFmtId="0" fontId="5" fillId="63" borderId="0" applyNumberFormat="0" applyBorder="0" applyAlignment="0" applyProtection="0"/>
    <xf numFmtId="0" fontId="126" fillId="63" borderId="0" applyNumberFormat="0" applyBorder="0" applyAlignment="0" applyProtection="0"/>
    <xf numFmtId="0" fontId="97" fillId="0" borderId="0" applyNumberFormat="0" applyFill="0" applyBorder="0" applyAlignment="0" applyProtection="0"/>
    <xf numFmtId="0" fontId="5" fillId="72" borderId="0" applyNumberFormat="0" applyBorder="0" applyAlignment="0" applyProtection="0"/>
    <xf numFmtId="0" fontId="89" fillId="65" borderId="0" applyNumberFormat="0" applyBorder="0" applyAlignment="0" applyProtection="0"/>
    <xf numFmtId="0" fontId="126" fillId="46" borderId="0" applyNumberFormat="0" applyBorder="0" applyAlignment="0" applyProtection="0"/>
    <xf numFmtId="0" fontId="126" fillId="44" borderId="0" applyNumberFormat="0" applyBorder="0" applyAlignment="0" applyProtection="0"/>
    <xf numFmtId="0" fontId="6" fillId="0" borderId="45" applyNumberFormat="0" applyFill="0" applyAlignment="0" applyProtection="0"/>
    <xf numFmtId="0" fontId="105" fillId="0" borderId="40" applyNumberFormat="0" applyFill="0" applyAlignment="0" applyProtection="0"/>
    <xf numFmtId="0" fontId="91" fillId="41" borderId="0" applyNumberFormat="0" applyBorder="0" applyAlignment="0" applyProtection="0"/>
    <xf numFmtId="0" fontId="124" fillId="0" borderId="0" applyNumberFormat="0" applyFill="0" applyBorder="0" applyAlignment="0" applyProtection="0"/>
    <xf numFmtId="0" fontId="160" fillId="79" borderId="24" applyNumberFormat="0" applyAlignment="0" applyProtection="0"/>
    <xf numFmtId="0" fontId="89" fillId="10" borderId="28" applyNumberFormat="0" applyFont="0" applyAlignment="0" applyProtection="0"/>
    <xf numFmtId="0" fontId="102" fillId="0" borderId="39" applyNumberFormat="0" applyFill="0" applyAlignment="0" applyProtection="0"/>
    <xf numFmtId="0" fontId="161" fillId="0" borderId="57" applyNumberFormat="0" applyFill="0" applyAlignment="0" applyProtection="0"/>
    <xf numFmtId="166" fontId="6" fillId="0" borderId="0">
      <protection locked="0"/>
    </xf>
    <xf numFmtId="0" fontId="5" fillId="72" borderId="0" applyNumberFormat="0" applyBorder="0" applyAlignment="0" applyProtection="0"/>
    <xf numFmtId="0" fontId="126" fillId="44" borderId="0" applyNumberFormat="0" applyBorder="0" applyAlignment="0" applyProtection="0"/>
    <xf numFmtId="0" fontId="102" fillId="0" borderId="0" applyNumberFormat="0" applyFill="0" applyBorder="0" applyAlignment="0" applyProtection="0"/>
    <xf numFmtId="0" fontId="6" fillId="0" borderId="45" applyNumberFormat="0" applyFill="0" applyAlignment="0" applyProtection="0"/>
    <xf numFmtId="0" fontId="164" fillId="0" borderId="60" applyNumberFormat="0" applyFill="0" applyAlignment="0" applyProtection="0"/>
    <xf numFmtId="166" fontId="6" fillId="0" borderId="0">
      <protection locked="0"/>
    </xf>
    <xf numFmtId="0" fontId="169" fillId="0" borderId="0" applyNumberFormat="0" applyFill="0" applyBorder="0" applyAlignment="0" applyProtection="0"/>
    <xf numFmtId="0" fontId="125" fillId="0" borderId="64" applyNumberFormat="0" applyFill="0" applyAlignment="0" applyProtection="0"/>
    <xf numFmtId="0" fontId="6" fillId="0" borderId="45" applyNumberFormat="0" applyFill="0" applyAlignment="0" applyProtection="0"/>
    <xf numFmtId="0" fontId="98" fillId="61" borderId="0" applyNumberFormat="0" applyBorder="0" applyAlignment="0" applyProtection="0"/>
    <xf numFmtId="0" fontId="90" fillId="69" borderId="0" applyNumberFormat="0" applyBorder="0" applyAlignment="0" applyProtection="0"/>
    <xf numFmtId="0" fontId="163" fillId="0" borderId="59" applyNumberFormat="0" applyFill="0" applyAlignment="0" applyProtection="0"/>
    <xf numFmtId="0" fontId="6" fillId="0" borderId="45" applyNumberFormat="0" applyFill="0" applyAlignment="0" applyProtection="0"/>
    <xf numFmtId="0" fontId="98" fillId="61" borderId="0" applyNumberFormat="0" applyBorder="0" applyAlignment="0" applyProtection="0"/>
    <xf numFmtId="0" fontId="90" fillId="43" borderId="0" applyNumberFormat="0" applyBorder="0" applyAlignment="0" applyProtection="0"/>
    <xf numFmtId="0" fontId="6" fillId="0" borderId="45" applyNumberFormat="0" applyFill="0" applyAlignment="0" applyProtection="0"/>
    <xf numFmtId="0" fontId="89" fillId="72" borderId="61" applyNumberFormat="0" applyFont="0" applyAlignment="0" applyProtection="0"/>
    <xf numFmtId="0" fontId="6" fillId="0" borderId="45" applyNumberFormat="0" applyFill="0" applyAlignment="0" applyProtection="0"/>
    <xf numFmtId="0" fontId="6" fillId="0" borderId="45" applyNumberFormat="0" applyFill="0" applyAlignment="0" applyProtection="0"/>
    <xf numFmtId="0" fontId="89" fillId="61" borderId="0" applyNumberFormat="0" applyBorder="0" applyAlignment="0" applyProtection="0"/>
    <xf numFmtId="9" fontId="151" fillId="0" borderId="0"/>
    <xf numFmtId="0" fontId="126" fillId="77" borderId="0" applyNumberFormat="0" applyBorder="0" applyAlignment="0" applyProtection="0"/>
    <xf numFmtId="0" fontId="6" fillId="0" borderId="45" applyNumberFormat="0" applyFill="0" applyAlignment="0" applyProtection="0"/>
    <xf numFmtId="0" fontId="89" fillId="65" borderId="0" applyNumberFormat="0" applyBorder="0" applyAlignment="0" applyProtection="0"/>
    <xf numFmtId="0" fontId="10" fillId="0" borderId="0"/>
    <xf numFmtId="0" fontId="162" fillId="0" borderId="58" applyNumberFormat="0" applyFill="0" applyAlignment="0" applyProtection="0"/>
    <xf numFmtId="0" fontId="6" fillId="0" borderId="45" applyNumberFormat="0" applyFill="0" applyAlignment="0" applyProtection="0"/>
    <xf numFmtId="9" fontId="151" fillId="0" borderId="0"/>
    <xf numFmtId="0" fontId="119" fillId="79" borderId="25" applyNumberFormat="0" applyAlignment="0" applyProtection="0"/>
    <xf numFmtId="0" fontId="5" fillId="17" borderId="0" applyNumberFormat="0" applyBorder="0" applyAlignment="0" applyProtection="0"/>
    <xf numFmtId="166" fontId="6" fillId="0" borderId="0">
      <protection locked="0"/>
    </xf>
    <xf numFmtId="180" fontId="6" fillId="0" borderId="0" applyFill="0" applyBorder="0" applyAlignment="0" applyProtection="0"/>
    <xf numFmtId="182" fontId="6" fillId="0" borderId="34">
      <alignment horizontal="justify" vertical="top" wrapText="1"/>
    </xf>
    <xf numFmtId="0" fontId="89" fillId="41" borderId="0" applyNumberFormat="0" applyBorder="0" applyAlignment="0" applyProtection="0"/>
    <xf numFmtId="37" fontId="6" fillId="0" borderId="0" applyFill="0" applyBorder="0" applyAlignment="0" applyProtection="0"/>
    <xf numFmtId="0" fontId="167" fillId="0" borderId="45" applyNumberFormat="0" applyFont="0" applyFill="0" applyAlignment="0" applyProtection="0"/>
    <xf numFmtId="0" fontId="126" fillId="63" borderId="0" applyNumberFormat="0" applyBorder="0" applyAlignment="0" applyProtection="0"/>
    <xf numFmtId="4" fontId="167" fillId="0" borderId="0" applyFont="0" applyFill="0" applyBorder="0" applyAlignment="0" applyProtection="0"/>
    <xf numFmtId="0" fontId="123" fillId="0" borderId="0" applyNumberFormat="0" applyFill="0" applyBorder="0" applyAlignment="0" applyProtection="0"/>
    <xf numFmtId="0" fontId="100" fillId="0" borderId="0" applyNumberFormat="0" applyFill="0" applyBorder="0" applyAlignment="0" applyProtection="0"/>
    <xf numFmtId="0" fontId="116" fillId="62" borderId="0" applyNumberFormat="0" applyBorder="0" applyAlignment="0" applyProtection="0"/>
    <xf numFmtId="0" fontId="6" fillId="0" borderId="45" applyNumberFormat="0" applyFill="0" applyAlignment="0" applyProtection="0"/>
    <xf numFmtId="0" fontId="89" fillId="65" borderId="0" applyNumberFormat="0" applyBorder="0" applyAlignment="0" applyProtection="0"/>
    <xf numFmtId="0" fontId="89" fillId="72" borderId="61" applyNumberFormat="0" applyFont="0" applyAlignment="0" applyProtection="0"/>
    <xf numFmtId="0" fontId="162" fillId="0" borderId="58" applyNumberFormat="0" applyFill="0" applyAlignment="0" applyProtection="0"/>
    <xf numFmtId="0" fontId="89" fillId="65" borderId="0" applyNumberFormat="0" applyBorder="0" applyAlignment="0" applyProtection="0"/>
    <xf numFmtId="0" fontId="100" fillId="0" borderId="0" applyNumberFormat="0" applyFill="0" applyBorder="0" applyAlignment="0" applyProtection="0"/>
    <xf numFmtId="0" fontId="163" fillId="0" borderId="0" applyNumberFormat="0" applyFill="0" applyBorder="0" applyAlignment="0" applyProtection="0"/>
    <xf numFmtId="0" fontId="5" fillId="64" borderId="0" applyNumberFormat="0" applyBorder="0" applyAlignment="0" applyProtection="0"/>
    <xf numFmtId="0" fontId="89" fillId="62" borderId="0" applyNumberFormat="0" applyBorder="0" applyAlignment="0" applyProtection="0"/>
    <xf numFmtId="0" fontId="125" fillId="0" borderId="64" applyNumberFormat="0" applyFill="0" applyAlignment="0" applyProtection="0"/>
    <xf numFmtId="0" fontId="108" fillId="0" borderId="0" applyNumberFormat="0" applyFill="0" applyBorder="0" applyAlignment="0" applyProtection="0"/>
    <xf numFmtId="0" fontId="6" fillId="0" borderId="45" applyNumberFormat="0" applyFill="0" applyAlignment="0" applyProtection="0"/>
    <xf numFmtId="0" fontId="6" fillId="0" borderId="45" applyNumberFormat="0" applyFill="0" applyAlignment="0" applyProtection="0"/>
    <xf numFmtId="0" fontId="160" fillId="79" borderId="24" applyNumberFormat="0" applyAlignment="0" applyProtection="0"/>
    <xf numFmtId="0" fontId="160" fillId="79" borderId="24" applyNumberFormat="0" applyAlignment="0" applyProtection="0"/>
    <xf numFmtId="0" fontId="102" fillId="0" borderId="39" applyNumberFormat="0" applyFill="0" applyAlignment="0" applyProtection="0"/>
    <xf numFmtId="0" fontId="5" fillId="63" borderId="0" applyNumberFormat="0" applyBorder="0" applyAlignment="0" applyProtection="0"/>
    <xf numFmtId="0" fontId="89" fillId="10" borderId="28" applyNumberFormat="0" applyFont="0" applyAlignment="0" applyProtection="0"/>
    <xf numFmtId="0" fontId="10" fillId="0" borderId="0"/>
    <xf numFmtId="0" fontId="122" fillId="9" borderId="27" applyNumberFormat="0" applyAlignment="0" applyProtection="0"/>
    <xf numFmtId="5" fontId="6" fillId="0" borderId="0" applyFill="0" applyBorder="0" applyAlignment="0" applyProtection="0"/>
    <xf numFmtId="0" fontId="76" fillId="0" borderId="0" applyNumberFormat="0" applyFill="0" applyBorder="0" applyAlignment="0" applyProtection="0"/>
    <xf numFmtId="0" fontId="5" fillId="72" borderId="0" applyNumberFormat="0" applyBorder="0" applyAlignment="0" applyProtection="0"/>
    <xf numFmtId="0" fontId="6" fillId="0" borderId="45" applyNumberFormat="0" applyFill="0" applyAlignment="0" applyProtection="0"/>
    <xf numFmtId="0" fontId="5" fillId="65" borderId="0" applyNumberFormat="0" applyBorder="0" applyAlignment="0" applyProtection="0"/>
    <xf numFmtId="0" fontId="111" fillId="0" borderId="0" applyNumberFormat="0" applyFill="0" applyBorder="0" applyAlignment="0" applyProtection="0"/>
    <xf numFmtId="0" fontId="90" fillId="49" borderId="0" applyNumberFormat="0" applyBorder="0" applyAlignment="0" applyProtection="0"/>
    <xf numFmtId="0" fontId="89" fillId="65" borderId="0" applyNumberFormat="0" applyBorder="0" applyAlignment="0" applyProtection="0"/>
    <xf numFmtId="0" fontId="126" fillId="42" borderId="0" applyNumberFormat="0" applyBorder="0" applyAlignment="0" applyProtection="0"/>
    <xf numFmtId="0" fontId="90" fillId="46" borderId="0" applyNumberFormat="0" applyBorder="0" applyAlignment="0" applyProtection="0"/>
    <xf numFmtId="0" fontId="90" fillId="68" borderId="0" applyNumberFormat="0" applyBorder="0" applyAlignment="0" applyProtection="0"/>
    <xf numFmtId="0" fontId="89" fillId="63" borderId="0" applyNumberFormat="0" applyBorder="0" applyAlignment="0" applyProtection="0"/>
    <xf numFmtId="0" fontId="6" fillId="0" borderId="45" applyNumberFormat="0" applyFill="0" applyAlignment="0" applyProtection="0"/>
    <xf numFmtId="0" fontId="89" fillId="62" borderId="0" applyNumberFormat="0" applyBorder="0" applyAlignment="0" applyProtection="0"/>
    <xf numFmtId="0" fontId="5" fillId="63" borderId="0" applyNumberFormat="0" applyBorder="0" applyAlignment="0" applyProtection="0"/>
    <xf numFmtId="0" fontId="89" fillId="44" borderId="0" applyNumberFormat="0" applyBorder="0" applyAlignment="0" applyProtection="0"/>
    <xf numFmtId="182" fontId="6" fillId="0" borderId="34">
      <alignment horizontal="justify" vertical="top" wrapText="1"/>
    </xf>
    <xf numFmtId="0" fontId="89" fillId="62" borderId="0" applyNumberFormat="0" applyBorder="0" applyAlignment="0" applyProtection="0"/>
    <xf numFmtId="0" fontId="165" fillId="6" borderId="0" applyNumberFormat="0" applyBorder="0" applyAlignment="0" applyProtection="0"/>
    <xf numFmtId="0" fontId="6" fillId="0" borderId="45" applyNumberFormat="0" applyFill="0" applyAlignment="0" applyProtection="0"/>
    <xf numFmtId="0" fontId="89" fillId="42" borderId="0" applyNumberFormat="0" applyBorder="0" applyAlignment="0" applyProtection="0"/>
    <xf numFmtId="0" fontId="6" fillId="0" borderId="45" applyNumberFormat="0" applyFill="0" applyAlignment="0" applyProtection="0"/>
    <xf numFmtId="0" fontId="115" fillId="63" borderId="0" applyNumberFormat="0" applyBorder="0" applyAlignment="0" applyProtection="0"/>
    <xf numFmtId="0" fontId="5" fillId="72" borderId="0" applyNumberFormat="0" applyBorder="0" applyAlignment="0" applyProtection="0"/>
    <xf numFmtId="0" fontId="92" fillId="70" borderId="55" applyNumberFormat="0" applyAlignment="0" applyProtection="0"/>
    <xf numFmtId="0" fontId="122" fillId="9" borderId="27" applyNumberFormat="0" applyAlignment="0" applyProtection="0"/>
    <xf numFmtId="0" fontId="90" fillId="67" borderId="0" applyNumberFormat="0" applyBorder="0" applyAlignment="0" applyProtection="0"/>
    <xf numFmtId="0" fontId="89" fillId="65" borderId="0" applyNumberFormat="0" applyBorder="0" applyAlignment="0" applyProtection="0"/>
    <xf numFmtId="0" fontId="169" fillId="0" borderId="0" applyNumberFormat="0" applyFill="0" applyBorder="0" applyAlignment="0" applyProtection="0"/>
    <xf numFmtId="0" fontId="90" fillId="43" borderId="0" applyNumberFormat="0" applyBorder="0" applyAlignment="0" applyProtection="0"/>
    <xf numFmtId="0" fontId="89" fillId="10" borderId="28" applyNumberFormat="0" applyFont="0" applyAlignment="0" applyProtection="0"/>
    <xf numFmtId="0" fontId="93" fillId="71" borderId="36" applyNumberFormat="0" applyAlignment="0" applyProtection="0"/>
    <xf numFmtId="0" fontId="126" fillId="27" borderId="0" applyNumberFormat="0" applyBorder="0" applyAlignment="0" applyProtection="0"/>
    <xf numFmtId="0" fontId="89" fillId="62" borderId="0" applyNumberFormat="0" applyBorder="0" applyAlignment="0" applyProtection="0"/>
    <xf numFmtId="0" fontId="106" fillId="38" borderId="0" applyNumberFormat="0" applyBorder="0" applyAlignment="0" applyProtection="0"/>
    <xf numFmtId="0" fontId="105" fillId="0" borderId="40" applyNumberFormat="0" applyFill="0" applyAlignment="0" applyProtection="0"/>
    <xf numFmtId="0" fontId="5" fillId="63" borderId="0" applyNumberFormat="0" applyBorder="0" applyAlignment="0" applyProtection="0"/>
    <xf numFmtId="0" fontId="89" fillId="62" borderId="0" applyNumberFormat="0" applyBorder="0" applyAlignment="0" applyProtection="0"/>
    <xf numFmtId="0" fontId="6" fillId="0" borderId="45" applyNumberFormat="0" applyFill="0" applyAlignment="0" applyProtection="0"/>
    <xf numFmtId="0" fontId="126" fillId="77" borderId="0" applyNumberFormat="0" applyBorder="0" applyAlignment="0" applyProtection="0"/>
    <xf numFmtId="0" fontId="89" fillId="62" borderId="0" applyNumberFormat="0" applyBorder="0" applyAlignment="0" applyProtection="0"/>
    <xf numFmtId="0" fontId="103" fillId="64" borderId="55" applyNumberFormat="0" applyAlignment="0" applyProtection="0"/>
    <xf numFmtId="0" fontId="90" fillId="66" borderId="0" applyNumberFormat="0" applyBorder="0" applyAlignment="0" applyProtection="0"/>
    <xf numFmtId="0" fontId="90" fillId="69" borderId="0" applyNumberFormat="0" applyBorder="0" applyAlignment="0" applyProtection="0"/>
    <xf numFmtId="0" fontId="90" fillId="68" borderId="0" applyNumberFormat="0" applyBorder="0" applyAlignment="0" applyProtection="0"/>
    <xf numFmtId="0" fontId="6" fillId="0" borderId="45" applyNumberFormat="0" applyFill="0" applyAlignment="0" applyProtection="0"/>
    <xf numFmtId="0" fontId="116" fillId="62" borderId="0" applyNumberFormat="0" applyBorder="0" applyAlignment="0" applyProtection="0"/>
    <xf numFmtId="0" fontId="115" fillId="63"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168" fillId="0" borderId="0" applyNumberFormat="0" applyFill="0" applyBorder="0" applyAlignment="0" applyProtection="0"/>
    <xf numFmtId="0" fontId="89" fillId="62" borderId="0" applyNumberFormat="0" applyBorder="0" applyAlignment="0" applyProtection="0"/>
    <xf numFmtId="166" fontId="6" fillId="0" borderId="0">
      <protection locked="0"/>
    </xf>
    <xf numFmtId="0" fontId="126" fillId="63" borderId="0" applyNumberFormat="0" applyBorder="0" applyAlignment="0" applyProtection="0"/>
    <xf numFmtId="9" fontId="151" fillId="0" borderId="0"/>
    <xf numFmtId="0" fontId="92" fillId="70" borderId="55" applyNumberFormat="0" applyAlignment="0" applyProtection="0"/>
    <xf numFmtId="0" fontId="5" fillId="28" borderId="0" applyNumberFormat="0" applyBorder="0" applyAlignment="0" applyProtection="0"/>
    <xf numFmtId="0" fontId="166" fillId="0" borderId="0" applyNumberFormat="0" applyFill="0" applyBorder="0" applyAlignment="0" applyProtection="0"/>
    <xf numFmtId="0" fontId="6" fillId="0" borderId="45" applyNumberFormat="0" applyFill="0" applyAlignment="0" applyProtection="0"/>
    <xf numFmtId="0" fontId="123" fillId="0" borderId="0" applyNumberFormat="0" applyFill="0" applyBorder="0" applyAlignment="0" applyProtection="0"/>
    <xf numFmtId="0" fontId="90" fillId="45" borderId="0" applyNumberFormat="0" applyBorder="0" applyAlignment="0" applyProtection="0"/>
    <xf numFmtId="0" fontId="6" fillId="0" borderId="45" applyNumberFormat="0" applyFill="0" applyAlignment="0" applyProtection="0"/>
    <xf numFmtId="0" fontId="161" fillId="0" borderId="57" applyNumberFormat="0" applyFill="0" applyAlignment="0" applyProtection="0"/>
    <xf numFmtId="0" fontId="103" fillId="64" borderId="55" applyNumberFormat="0" applyAlignment="0" applyProtection="0"/>
    <xf numFmtId="0" fontId="90" fillId="42" borderId="0" applyNumberFormat="0" applyBorder="0" applyAlignment="0" applyProtection="0"/>
    <xf numFmtId="0" fontId="119" fillId="79" borderId="25" applyNumberFormat="0" applyAlignment="0" applyProtection="0"/>
    <xf numFmtId="0" fontId="90" fillId="47" borderId="0" applyNumberFormat="0" applyBorder="0" applyAlignment="0" applyProtection="0"/>
    <xf numFmtId="0" fontId="164" fillId="0" borderId="60" applyNumberFormat="0" applyFill="0" applyAlignment="0" applyProtection="0"/>
    <xf numFmtId="0" fontId="5" fillId="28" borderId="0" applyNumberFormat="0" applyBorder="0" applyAlignment="0" applyProtection="0"/>
    <xf numFmtId="38" fontId="6" fillId="0" borderId="0">
      <alignment horizontal="left" wrapText="1"/>
    </xf>
    <xf numFmtId="0" fontId="6" fillId="0" borderId="45" applyNumberFormat="0" applyFill="0" applyAlignment="0" applyProtection="0"/>
    <xf numFmtId="0" fontId="106" fillId="38" borderId="0" applyNumberFormat="0" applyBorder="0" applyAlignment="0" applyProtection="0"/>
    <xf numFmtId="4" fontId="167" fillId="0" borderId="0" applyFont="0" applyFill="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89" fillId="62" borderId="0" applyNumberFormat="0" applyBorder="0" applyAlignment="0" applyProtection="0"/>
    <xf numFmtId="0" fontId="166" fillId="0" borderId="0" applyNumberFormat="0" applyFill="0" applyBorder="0" applyAlignment="0" applyProtection="0"/>
    <xf numFmtId="0" fontId="126" fillId="46" borderId="0" applyNumberFormat="0" applyBorder="0" applyAlignment="0" applyProtection="0"/>
    <xf numFmtId="0" fontId="92" fillId="70" borderId="55" applyNumberFormat="0" applyAlignment="0" applyProtection="0"/>
    <xf numFmtId="166" fontId="6" fillId="0" borderId="0">
      <protection locked="0"/>
    </xf>
    <xf numFmtId="0" fontId="126" fillId="46" borderId="0" applyNumberFormat="0" applyBorder="0" applyAlignment="0" applyProtection="0"/>
    <xf numFmtId="0" fontId="6" fillId="0" borderId="45" applyNumberFormat="0" applyFill="0" applyAlignment="0" applyProtection="0"/>
    <xf numFmtId="0" fontId="166" fillId="0" borderId="0" applyNumberFormat="0" applyFill="0" applyBorder="0" applyAlignment="0" applyProtection="0"/>
    <xf numFmtId="0" fontId="126" fillId="63" borderId="0" applyNumberFormat="0" applyBorder="0" applyAlignment="0" applyProtection="0"/>
    <xf numFmtId="0" fontId="167" fillId="0" borderId="45" applyNumberFormat="0" applyFont="0" applyFill="0" applyAlignment="0" applyProtection="0"/>
    <xf numFmtId="0" fontId="166" fillId="0" borderId="0" applyNumberFormat="0" applyFill="0" applyBorder="0" applyAlignment="0" applyProtection="0"/>
    <xf numFmtId="0" fontId="126" fillId="42" borderId="0" applyNumberFormat="0" applyBorder="0" applyAlignment="0" applyProtection="0"/>
    <xf numFmtId="0" fontId="90" fillId="66" borderId="0" applyNumberFormat="0" applyBorder="0" applyAlignment="0" applyProtection="0"/>
    <xf numFmtId="0" fontId="6" fillId="0" borderId="45" applyNumberFormat="0" applyFill="0" applyAlignment="0" applyProtection="0"/>
    <xf numFmtId="0" fontId="126" fillId="42"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100" fillId="0" borderId="0" applyNumberFormat="0" applyFill="0" applyBorder="0" applyAlignment="0" applyProtection="0"/>
    <xf numFmtId="0" fontId="5" fillId="65"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37" fontId="6" fillId="0" borderId="0" applyFill="0" applyBorder="0" applyAlignment="0" applyProtection="0"/>
    <xf numFmtId="0" fontId="126" fillId="46" borderId="0" applyNumberFormat="0" applyBorder="0" applyAlignment="0" applyProtection="0"/>
    <xf numFmtId="0" fontId="167" fillId="0" borderId="45" applyNumberFormat="0" applyFont="0" applyFill="0" applyAlignment="0" applyProtection="0"/>
    <xf numFmtId="0" fontId="5" fillId="38" borderId="0" applyNumberFormat="0" applyBorder="0" applyAlignment="0" applyProtection="0"/>
    <xf numFmtId="0" fontId="6" fillId="0" borderId="45" applyNumberFormat="0" applyFill="0" applyAlignment="0" applyProtection="0"/>
    <xf numFmtId="0" fontId="118" fillId="38" borderId="24" applyNumberFormat="0" applyAlignment="0" applyProtection="0"/>
    <xf numFmtId="0" fontId="126" fillId="41" borderId="0" applyNumberFormat="0" applyBorder="0" applyAlignment="0" applyProtection="0"/>
    <xf numFmtId="0" fontId="116" fillId="62" borderId="0" applyNumberFormat="0" applyBorder="0" applyAlignment="0" applyProtection="0"/>
    <xf numFmtId="0" fontId="126" fillId="46" borderId="0" applyNumberFormat="0" applyBorder="0" applyAlignment="0" applyProtection="0"/>
    <xf numFmtId="0" fontId="119" fillId="79" borderId="25" applyNumberFormat="0" applyAlignment="0" applyProtection="0"/>
    <xf numFmtId="0" fontId="89" fillId="10" borderId="28" applyNumberFormat="0" applyFont="0" applyAlignment="0" applyProtection="0"/>
    <xf numFmtId="0" fontId="89" fillId="65" borderId="0" applyNumberFormat="0" applyBorder="0" applyAlignment="0" applyProtection="0"/>
    <xf numFmtId="0" fontId="162" fillId="0" borderId="58" applyNumberFormat="0" applyFill="0" applyAlignment="0" applyProtection="0"/>
    <xf numFmtId="0" fontId="91" fillId="41"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92" fillId="70" borderId="55" applyNumberFormat="0" applyAlignment="0" applyProtection="0"/>
    <xf numFmtId="0" fontId="6" fillId="0" borderId="45" applyNumberFormat="0" applyFill="0" applyAlignment="0" applyProtection="0"/>
    <xf numFmtId="0" fontId="5" fillId="41" borderId="0" applyNumberFormat="0" applyBorder="0" applyAlignment="0" applyProtection="0"/>
    <xf numFmtId="0" fontId="100" fillId="0" borderId="0" applyNumberFormat="0" applyFill="0" applyBorder="0" applyAlignment="0" applyProtection="0"/>
    <xf numFmtId="0" fontId="125" fillId="0" borderId="64" applyNumberFormat="0" applyFill="0" applyAlignment="0" applyProtection="0"/>
    <xf numFmtId="0" fontId="163" fillId="0" borderId="59" applyNumberFormat="0" applyFill="0" applyAlignment="0" applyProtection="0"/>
    <xf numFmtId="0" fontId="89" fillId="64" borderId="0" applyNumberFormat="0" applyBorder="0" applyAlignment="0" applyProtection="0"/>
    <xf numFmtId="0" fontId="126" fillId="46" borderId="0" applyNumberFormat="0" applyBorder="0" applyAlignment="0" applyProtection="0"/>
    <xf numFmtId="0" fontId="6" fillId="0" borderId="45" applyNumberFormat="0" applyFill="0" applyAlignment="0" applyProtection="0"/>
    <xf numFmtId="0" fontId="97" fillId="0" borderId="0" applyNumberFormat="0" applyFill="0" applyBorder="0" applyAlignment="0" applyProtection="0"/>
    <xf numFmtId="0" fontId="161" fillId="0" borderId="57" applyNumberFormat="0" applyFill="0" applyAlignment="0" applyProtection="0"/>
    <xf numFmtId="0" fontId="102" fillId="0" borderId="0" applyNumberFormat="0" applyFill="0" applyBorder="0" applyAlignment="0" applyProtection="0"/>
    <xf numFmtId="0" fontId="6" fillId="0" borderId="45" applyNumberFormat="0" applyFill="0" applyAlignment="0" applyProtection="0"/>
    <xf numFmtId="0" fontId="90" fillId="66" borderId="0" applyNumberFormat="0" applyBorder="0" applyAlignment="0" applyProtection="0"/>
    <xf numFmtId="0" fontId="5" fillId="0" borderId="0"/>
    <xf numFmtId="0" fontId="167" fillId="0" borderId="45" applyNumberFormat="0" applyFont="0" applyFill="0" applyAlignment="0" applyProtection="0"/>
    <xf numFmtId="0" fontId="5" fillId="41" borderId="0" applyNumberFormat="0" applyBorder="0" applyAlignment="0" applyProtection="0"/>
    <xf numFmtId="0" fontId="123" fillId="0" borderId="0" applyNumberFormat="0" applyFill="0" applyBorder="0" applyAlignment="0" applyProtection="0"/>
    <xf numFmtId="0" fontId="116" fillId="62" borderId="0" applyNumberFormat="0" applyBorder="0" applyAlignment="0" applyProtection="0"/>
    <xf numFmtId="0" fontId="126" fillId="77" borderId="0" applyNumberFormat="0" applyBorder="0" applyAlignment="0" applyProtection="0"/>
    <xf numFmtId="0" fontId="126" fillId="63" borderId="0" applyNumberFormat="0" applyBorder="0" applyAlignment="0" applyProtection="0"/>
    <xf numFmtId="0" fontId="6" fillId="0" borderId="45" applyNumberFormat="0" applyFill="0" applyAlignment="0" applyProtection="0"/>
    <xf numFmtId="0" fontId="89" fillId="61" borderId="0" applyNumberFormat="0" applyBorder="0" applyAlignment="0" applyProtection="0"/>
    <xf numFmtId="0" fontId="6" fillId="0" borderId="45" applyNumberFormat="0" applyFill="0" applyAlignment="0" applyProtection="0"/>
    <xf numFmtId="0" fontId="90" fillId="69" borderId="0" applyNumberFormat="0" applyBorder="0" applyAlignment="0" applyProtection="0"/>
    <xf numFmtId="0" fontId="89" fillId="72" borderId="61" applyNumberFormat="0" applyFont="0" applyAlignment="0" applyProtection="0"/>
    <xf numFmtId="0" fontId="5" fillId="72" borderId="0" applyNumberFormat="0" applyBorder="0" applyAlignment="0" applyProtection="0"/>
    <xf numFmtId="0" fontId="93" fillId="71" borderId="36" applyNumberFormat="0" applyAlignment="0" applyProtection="0"/>
    <xf numFmtId="0" fontId="115" fillId="63" borderId="0" applyNumberFormat="0" applyBorder="0" applyAlignment="0" applyProtection="0"/>
    <xf numFmtId="0" fontId="124" fillId="0" borderId="0" applyNumberFormat="0" applyFill="0" applyBorder="0" applyAlignment="0" applyProtection="0"/>
    <xf numFmtId="0" fontId="165" fillId="6"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89" fillId="62" borderId="0" applyNumberFormat="0" applyBorder="0" applyAlignment="0" applyProtection="0"/>
    <xf numFmtId="0" fontId="126" fillId="46" borderId="0" applyNumberFormat="0" applyBorder="0" applyAlignment="0" applyProtection="0"/>
    <xf numFmtId="0" fontId="123" fillId="0" borderId="0" applyNumberFormat="0" applyFill="0" applyBorder="0" applyAlignment="0" applyProtection="0"/>
    <xf numFmtId="0" fontId="5" fillId="64" borderId="0" applyNumberFormat="0" applyBorder="0" applyAlignment="0" applyProtection="0"/>
    <xf numFmtId="0" fontId="125" fillId="0" borderId="64" applyNumberFormat="0" applyFill="0" applyAlignment="0" applyProtection="0"/>
    <xf numFmtId="0" fontId="126" fillId="78" borderId="0" applyNumberFormat="0" applyBorder="0" applyAlignment="0" applyProtection="0"/>
    <xf numFmtId="0" fontId="164" fillId="0" borderId="60" applyNumberFormat="0" applyFill="0" applyAlignment="0" applyProtection="0"/>
    <xf numFmtId="0" fontId="126" fillId="44" borderId="0" applyNumberFormat="0" applyBorder="0" applyAlignment="0" applyProtection="0"/>
    <xf numFmtId="0" fontId="90" fillId="45" borderId="0" applyNumberFormat="0" applyBorder="0" applyAlignment="0" applyProtection="0"/>
    <xf numFmtId="0" fontId="126" fillId="44" borderId="0" applyNumberFormat="0" applyBorder="0" applyAlignment="0" applyProtection="0"/>
    <xf numFmtId="0" fontId="5" fillId="72" borderId="0" applyNumberFormat="0" applyBorder="0" applyAlignment="0" applyProtection="0"/>
    <xf numFmtId="0" fontId="98" fillId="61" borderId="0" applyNumberFormat="0" applyBorder="0" applyAlignment="0" applyProtection="0"/>
    <xf numFmtId="0" fontId="90" fillId="68" borderId="0" applyNumberFormat="0" applyBorder="0" applyAlignment="0" applyProtection="0"/>
    <xf numFmtId="0" fontId="90" fillId="66" borderId="0" applyNumberFormat="0" applyBorder="0" applyAlignment="0" applyProtection="0"/>
    <xf numFmtId="0" fontId="6" fillId="0" borderId="45" applyNumberFormat="0" applyFill="0" applyAlignment="0" applyProtection="0"/>
    <xf numFmtId="0" fontId="90" fillId="42" borderId="0" applyNumberFormat="0" applyBorder="0" applyAlignment="0" applyProtection="0"/>
    <xf numFmtId="0" fontId="160" fillId="79" borderId="24" applyNumberFormat="0" applyAlignment="0" applyProtection="0"/>
    <xf numFmtId="0" fontId="10" fillId="0" borderId="0"/>
    <xf numFmtId="0" fontId="126" fillId="42" borderId="0" applyNumberFormat="0" applyBorder="0" applyAlignment="0" applyProtection="0"/>
    <xf numFmtId="0" fontId="6" fillId="0" borderId="45" applyNumberFormat="0" applyFill="0" applyAlignment="0" applyProtection="0"/>
    <xf numFmtId="0" fontId="89" fillId="63" borderId="0" applyNumberFormat="0" applyBorder="0" applyAlignment="0" applyProtection="0"/>
    <xf numFmtId="0" fontId="160" fillId="79" borderId="24" applyNumberFormat="0" applyAlignment="0" applyProtection="0"/>
    <xf numFmtId="0" fontId="162" fillId="0" borderId="58" applyNumberFormat="0" applyFill="0" applyAlignment="0" applyProtection="0"/>
    <xf numFmtId="0" fontId="167" fillId="0" borderId="45" applyNumberFormat="0" applyFont="0" applyFill="0" applyAlignment="0" applyProtection="0"/>
    <xf numFmtId="166" fontId="6" fillId="0" borderId="0">
      <protection locked="0"/>
    </xf>
    <xf numFmtId="0" fontId="164" fillId="0" borderId="60" applyNumberFormat="0" applyFill="0" applyAlignment="0" applyProtection="0"/>
    <xf numFmtId="37" fontId="6" fillId="0" borderId="0" applyFill="0" applyBorder="0" applyAlignment="0" applyProtection="0"/>
    <xf numFmtId="0" fontId="102" fillId="0" borderId="0" applyNumberFormat="0" applyFill="0" applyBorder="0" applyAlignment="0" applyProtection="0"/>
    <xf numFmtId="0" fontId="122" fillId="9" borderId="27" applyNumberFormat="0" applyAlignment="0" applyProtection="0"/>
    <xf numFmtId="0" fontId="89" fillId="49" borderId="0" applyNumberFormat="0" applyBorder="0" applyAlignment="0" applyProtection="0"/>
    <xf numFmtId="0" fontId="10" fillId="0" borderId="0"/>
    <xf numFmtId="0" fontId="90" fillId="45" borderId="0" applyNumberFormat="0" applyBorder="0" applyAlignment="0" applyProtection="0"/>
    <xf numFmtId="0" fontId="163" fillId="0" borderId="0" applyNumberFormat="0" applyFill="0" applyBorder="0" applyAlignment="0" applyProtection="0"/>
    <xf numFmtId="0" fontId="6" fillId="0" borderId="45" applyNumberFormat="0" applyFill="0" applyAlignment="0" applyProtection="0"/>
    <xf numFmtId="0" fontId="102" fillId="0" borderId="39" applyNumberFormat="0" applyFill="0" applyAlignment="0" applyProtection="0"/>
    <xf numFmtId="0" fontId="126" fillId="46" borderId="0" applyNumberFormat="0" applyBorder="0" applyAlignment="0" applyProtection="0"/>
    <xf numFmtId="0" fontId="118" fillId="38" borderId="24" applyNumberFormat="0" applyAlignment="0" applyProtection="0"/>
    <xf numFmtId="0" fontId="89" fillId="42" borderId="0" applyNumberFormat="0" applyBorder="0" applyAlignment="0" applyProtection="0"/>
    <xf numFmtId="0" fontId="106" fillId="38"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10" fillId="0" borderId="0"/>
    <xf numFmtId="0" fontId="165" fillId="6" borderId="0" applyNumberFormat="0" applyBorder="0" applyAlignment="0" applyProtection="0"/>
    <xf numFmtId="0" fontId="5" fillId="72" borderId="0" applyNumberFormat="0" applyBorder="0" applyAlignment="0" applyProtection="0"/>
    <xf numFmtId="0" fontId="90" fillId="47" borderId="0" applyNumberFormat="0" applyBorder="0" applyAlignment="0" applyProtection="0"/>
    <xf numFmtId="166" fontId="6" fillId="0" borderId="0">
      <protection locked="0"/>
    </xf>
    <xf numFmtId="0" fontId="126" fillId="41" borderId="0" applyNumberFormat="0" applyBorder="0" applyAlignment="0" applyProtection="0"/>
    <xf numFmtId="0" fontId="6" fillId="0" borderId="45" applyNumberFormat="0" applyFill="0" applyAlignment="0" applyProtection="0"/>
    <xf numFmtId="0" fontId="89" fillId="63" borderId="0" applyNumberFormat="0" applyBorder="0" applyAlignment="0" applyProtection="0"/>
    <xf numFmtId="0" fontId="10" fillId="0" borderId="0"/>
    <xf numFmtId="0" fontId="126" fillId="44" borderId="0" applyNumberFormat="0" applyBorder="0" applyAlignment="0" applyProtection="0"/>
    <xf numFmtId="0" fontId="118" fillId="38" borderId="24" applyNumberFormat="0" applyAlignment="0" applyProtection="0"/>
    <xf numFmtId="0" fontId="126" fillId="44" borderId="0" applyNumberFormat="0" applyBorder="0" applyAlignment="0" applyProtection="0"/>
    <xf numFmtId="180" fontId="6" fillId="0" borderId="0" applyFill="0" applyBorder="0" applyAlignment="0" applyProtection="0"/>
    <xf numFmtId="0" fontId="6" fillId="0" borderId="45" applyNumberFormat="0" applyFill="0" applyAlignment="0" applyProtection="0"/>
    <xf numFmtId="0" fontId="108" fillId="0" borderId="0" applyNumberFormat="0" applyFill="0" applyBorder="0" applyAlignment="0" applyProtection="0"/>
    <xf numFmtId="182" fontId="6" fillId="0" borderId="34">
      <alignment horizontal="justify" vertical="top" wrapText="1"/>
    </xf>
    <xf numFmtId="0" fontId="166" fillId="0" borderId="0" applyNumberFormat="0" applyFill="0" applyBorder="0" applyAlignment="0" applyProtection="0"/>
    <xf numFmtId="0" fontId="6" fillId="0" borderId="45" applyNumberFormat="0" applyFill="0" applyAlignment="0" applyProtection="0"/>
    <xf numFmtId="38" fontId="6" fillId="0" borderId="0">
      <alignment horizontal="left" wrapText="1"/>
    </xf>
    <xf numFmtId="0" fontId="90" fillId="45" borderId="0" applyNumberFormat="0" applyBorder="0" applyAlignment="0" applyProtection="0"/>
    <xf numFmtId="0" fontId="76" fillId="0" borderId="0" applyNumberFormat="0" applyFill="0" applyBorder="0" applyAlignment="0" applyProtection="0"/>
    <xf numFmtId="0" fontId="89" fillId="63" borderId="0" applyNumberFormat="0" applyBorder="0" applyAlignment="0" applyProtection="0"/>
    <xf numFmtId="0" fontId="6" fillId="0" borderId="45" applyNumberFormat="0" applyFill="0" applyAlignment="0" applyProtection="0"/>
    <xf numFmtId="0" fontId="163" fillId="0" borderId="0" applyNumberFormat="0" applyFill="0" applyBorder="0" applyAlignment="0" applyProtection="0"/>
    <xf numFmtId="0" fontId="124" fillId="0" borderId="0" applyNumberFormat="0" applyFill="0" applyBorder="0" applyAlignment="0" applyProtection="0"/>
    <xf numFmtId="0" fontId="119" fillId="79" borderId="25" applyNumberFormat="0" applyAlignment="0" applyProtection="0"/>
    <xf numFmtId="0" fontId="92" fillId="70" borderId="55" applyNumberFormat="0" applyAlignment="0" applyProtection="0"/>
    <xf numFmtId="0" fontId="126" fillId="63" borderId="0" applyNumberFormat="0" applyBorder="0" applyAlignment="0" applyProtection="0"/>
    <xf numFmtId="0" fontId="5" fillId="63" borderId="0" applyNumberFormat="0" applyBorder="0" applyAlignment="0" applyProtection="0"/>
    <xf numFmtId="0" fontId="6" fillId="0" borderId="45" applyNumberFormat="0" applyFill="0" applyAlignment="0" applyProtection="0"/>
    <xf numFmtId="0" fontId="90" fillId="68" borderId="0" applyNumberFormat="0" applyBorder="0" applyAlignment="0" applyProtection="0"/>
    <xf numFmtId="0" fontId="168" fillId="0" borderId="0" applyNumberFormat="0" applyFill="0" applyBorder="0" applyAlignment="0" applyProtection="0"/>
    <xf numFmtId="0" fontId="6" fillId="0" borderId="45" applyNumberFormat="0" applyFill="0" applyAlignment="0" applyProtection="0"/>
    <xf numFmtId="0" fontId="89" fillId="72" borderId="61" applyNumberFormat="0" applyFont="0" applyAlignment="0" applyProtection="0"/>
    <xf numFmtId="0" fontId="126" fillId="27" borderId="0" applyNumberFormat="0" applyBorder="0" applyAlignment="0" applyProtection="0"/>
    <xf numFmtId="0" fontId="118" fillId="38" borderId="24" applyNumberFormat="0" applyAlignment="0" applyProtection="0"/>
    <xf numFmtId="0" fontId="92" fillId="70" borderId="55" applyNumberFormat="0" applyAlignment="0" applyProtection="0"/>
    <xf numFmtId="0" fontId="163" fillId="0" borderId="59" applyNumberFormat="0" applyFill="0" applyAlignment="0" applyProtection="0"/>
    <xf numFmtId="0" fontId="10" fillId="0" borderId="0"/>
    <xf numFmtId="0" fontId="126" fillId="46"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10" fillId="0" borderId="0"/>
    <xf numFmtId="0" fontId="164" fillId="0" borderId="60" applyNumberFormat="0" applyFill="0" applyAlignment="0" applyProtection="0"/>
    <xf numFmtId="0" fontId="162" fillId="0" borderId="58" applyNumberFormat="0" applyFill="0" applyAlignment="0" applyProtection="0"/>
    <xf numFmtId="0" fontId="89" fillId="10" borderId="28" applyNumberFormat="0" applyFont="0" applyAlignment="0" applyProtection="0"/>
    <xf numFmtId="0" fontId="126" fillId="63" borderId="0" applyNumberFormat="0" applyBorder="0" applyAlignment="0" applyProtection="0"/>
    <xf numFmtId="0" fontId="90" fillId="68" borderId="0" applyNumberFormat="0" applyBorder="0" applyAlignment="0" applyProtection="0"/>
    <xf numFmtId="0" fontId="126" fillId="41" borderId="0" applyNumberFormat="0" applyBorder="0" applyAlignment="0" applyProtection="0"/>
    <xf numFmtId="0" fontId="161" fillId="0" borderId="57" applyNumberFormat="0" applyFill="0" applyAlignment="0" applyProtection="0"/>
    <xf numFmtId="0" fontId="5" fillId="72" borderId="0" applyNumberFormat="0" applyBorder="0" applyAlignment="0" applyProtection="0"/>
    <xf numFmtId="0" fontId="6" fillId="0" borderId="45" applyNumberFormat="0" applyFill="0" applyAlignment="0" applyProtection="0"/>
    <xf numFmtId="0" fontId="90" fillId="66" borderId="0" applyNumberFormat="0" applyBorder="0" applyAlignment="0" applyProtection="0"/>
    <xf numFmtId="0" fontId="111" fillId="0" borderId="0" applyNumberFormat="0" applyFill="0" applyBorder="0" applyAlignment="0" applyProtection="0"/>
    <xf numFmtId="0" fontId="167" fillId="0" borderId="45" applyNumberFormat="0" applyFont="0" applyFill="0" applyAlignment="0" applyProtection="0"/>
    <xf numFmtId="0" fontId="6" fillId="0" borderId="45" applyNumberFormat="0" applyFill="0" applyAlignment="0" applyProtection="0"/>
    <xf numFmtId="2" fontId="6" fillId="0" borderId="0" applyFill="0" applyBorder="0" applyAlignment="0" applyProtection="0"/>
    <xf numFmtId="0" fontId="89" fillId="65" borderId="0" applyNumberFormat="0" applyBorder="0" applyAlignment="0" applyProtection="0"/>
    <xf numFmtId="0" fontId="162" fillId="0" borderId="58" applyNumberFormat="0" applyFill="0" applyAlignment="0" applyProtection="0"/>
    <xf numFmtId="0" fontId="90" fillId="69" borderId="0" applyNumberFormat="0" applyBorder="0" applyAlignment="0" applyProtection="0"/>
    <xf numFmtId="0" fontId="90" fillId="67" borderId="0" applyNumberFormat="0" applyBorder="0" applyAlignment="0" applyProtection="0"/>
    <xf numFmtId="0" fontId="108" fillId="0" borderId="0" applyNumberFormat="0" applyFill="0" applyBorder="0" applyAlignment="0" applyProtection="0"/>
    <xf numFmtId="0" fontId="162" fillId="0" borderId="58" applyNumberFormat="0" applyFill="0" applyAlignment="0" applyProtection="0"/>
    <xf numFmtId="0" fontId="5" fillId="65" borderId="0" applyNumberFormat="0" applyBorder="0" applyAlignment="0" applyProtection="0"/>
    <xf numFmtId="37" fontId="6" fillId="0" borderId="0" applyFill="0" applyBorder="0" applyAlignment="0" applyProtection="0"/>
    <xf numFmtId="0" fontId="6" fillId="0" borderId="45" applyNumberFormat="0" applyFill="0" applyAlignment="0" applyProtection="0"/>
    <xf numFmtId="180" fontId="6" fillId="0" borderId="0" applyFill="0" applyBorder="0" applyAlignment="0" applyProtection="0"/>
    <xf numFmtId="0" fontId="90" fillId="49" borderId="0" applyNumberFormat="0" applyBorder="0" applyAlignment="0" applyProtection="0"/>
    <xf numFmtId="0" fontId="5" fillId="0" borderId="0"/>
    <xf numFmtId="0" fontId="6" fillId="0" borderId="45" applyNumberFormat="0" applyFill="0" applyAlignment="0" applyProtection="0"/>
    <xf numFmtId="0" fontId="76" fillId="0" borderId="0" applyNumberFormat="0" applyFill="0" applyBorder="0" applyAlignment="0" applyProtection="0"/>
    <xf numFmtId="0" fontId="116" fillId="62" borderId="0" applyNumberFormat="0" applyBorder="0" applyAlignment="0" applyProtection="0"/>
    <xf numFmtId="0" fontId="102" fillId="0" borderId="0" applyNumberFormat="0" applyFill="0" applyBorder="0" applyAlignment="0" applyProtection="0"/>
    <xf numFmtId="0" fontId="126" fillId="44" borderId="0" applyNumberFormat="0" applyBorder="0" applyAlignment="0" applyProtection="0"/>
    <xf numFmtId="0" fontId="90" fillId="43" borderId="0" applyNumberFormat="0" applyBorder="0" applyAlignment="0" applyProtection="0"/>
    <xf numFmtId="0" fontId="6" fillId="0" borderId="45" applyNumberFormat="0" applyFill="0" applyAlignment="0" applyProtection="0"/>
    <xf numFmtId="0" fontId="126" fillId="44" borderId="0" applyNumberFormat="0" applyBorder="0" applyAlignment="0" applyProtection="0"/>
    <xf numFmtId="0" fontId="5" fillId="63"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38" fontId="6" fillId="0" borderId="0">
      <alignment horizontal="left" wrapText="1"/>
    </xf>
    <xf numFmtId="0" fontId="160" fillId="79" borderId="24" applyNumberFormat="0" applyAlignment="0" applyProtection="0"/>
    <xf numFmtId="0" fontId="5" fillId="72" borderId="0" applyNumberFormat="0" applyBorder="0" applyAlignment="0" applyProtection="0"/>
    <xf numFmtId="0" fontId="118" fillId="38" borderId="24" applyNumberFormat="0" applyAlignment="0" applyProtection="0"/>
    <xf numFmtId="0" fontId="89" fillId="49" borderId="0" applyNumberFormat="0" applyBorder="0" applyAlignment="0" applyProtection="0"/>
    <xf numFmtId="180" fontId="6" fillId="0" borderId="0" applyFill="0" applyBorder="0" applyAlignment="0" applyProtection="0"/>
    <xf numFmtId="0" fontId="5" fillId="63" borderId="0" applyNumberFormat="0" applyBorder="0" applyAlignment="0" applyProtection="0"/>
    <xf numFmtId="0" fontId="89" fillId="41" borderId="0" applyNumberFormat="0" applyBorder="0" applyAlignment="0" applyProtection="0"/>
    <xf numFmtId="0" fontId="90" fillId="66" borderId="0" applyNumberFormat="0" applyBorder="0" applyAlignment="0" applyProtection="0"/>
    <xf numFmtId="0" fontId="126" fillId="77" borderId="0" applyNumberFormat="0" applyBorder="0" applyAlignment="0" applyProtection="0"/>
    <xf numFmtId="0" fontId="162" fillId="0" borderId="58" applyNumberFormat="0" applyFill="0" applyAlignment="0" applyProtection="0"/>
    <xf numFmtId="0" fontId="126" fillId="63" borderId="0" applyNumberFormat="0" applyBorder="0" applyAlignment="0" applyProtection="0"/>
    <xf numFmtId="0" fontId="6" fillId="0" borderId="45" applyNumberFormat="0" applyFill="0" applyAlignment="0" applyProtection="0"/>
    <xf numFmtId="0" fontId="10" fillId="0" borderId="0"/>
    <xf numFmtId="0" fontId="90" fillId="67" borderId="0" applyNumberFormat="0" applyBorder="0" applyAlignment="0" applyProtection="0"/>
    <xf numFmtId="0" fontId="124" fillId="0" borderId="0" applyNumberFormat="0" applyFill="0" applyBorder="0" applyAlignment="0" applyProtection="0"/>
    <xf numFmtId="0" fontId="6" fillId="0" borderId="45" applyNumberFormat="0" applyFill="0" applyAlignment="0" applyProtection="0"/>
    <xf numFmtId="0" fontId="163" fillId="0" borderId="0" applyNumberFormat="0" applyFill="0" applyBorder="0" applyAlignment="0" applyProtection="0"/>
    <xf numFmtId="0" fontId="125" fillId="0" borderId="64" applyNumberFormat="0" applyFill="0" applyAlignment="0" applyProtection="0"/>
    <xf numFmtId="0" fontId="5" fillId="72" borderId="0" applyNumberFormat="0" applyBorder="0" applyAlignment="0" applyProtection="0"/>
    <xf numFmtId="0" fontId="118" fillId="38" borderId="24" applyNumberFormat="0" applyAlignment="0" applyProtection="0"/>
    <xf numFmtId="0" fontId="91" fillId="41" borderId="0" applyNumberFormat="0" applyBorder="0" applyAlignment="0" applyProtection="0"/>
    <xf numFmtId="0" fontId="98" fillId="61" borderId="0" applyNumberFormat="0" applyBorder="0" applyAlignment="0" applyProtection="0"/>
    <xf numFmtId="0" fontId="76" fillId="0" borderId="0" applyNumberFormat="0" applyFill="0" applyBorder="0" applyAlignment="0" applyProtection="0"/>
    <xf numFmtId="9" fontId="151" fillId="0" borderId="0"/>
    <xf numFmtId="0" fontId="107" fillId="70" borderId="62" applyNumberFormat="0" applyAlignment="0" applyProtection="0"/>
    <xf numFmtId="0" fontId="89" fillId="65" borderId="0" applyNumberFormat="0" applyBorder="0" applyAlignment="0" applyProtection="0"/>
    <xf numFmtId="0" fontId="90" fillId="47" borderId="0" applyNumberFormat="0" applyBorder="0" applyAlignment="0" applyProtection="0"/>
    <xf numFmtId="0" fontId="89" fillId="62" borderId="0" applyNumberFormat="0" applyBorder="0" applyAlignment="0" applyProtection="0"/>
    <xf numFmtId="0" fontId="90" fillId="45" borderId="0" applyNumberFormat="0" applyBorder="0" applyAlignment="0" applyProtection="0"/>
    <xf numFmtId="0" fontId="5" fillId="72" borderId="0" applyNumberFormat="0" applyBorder="0" applyAlignment="0" applyProtection="0"/>
    <xf numFmtId="0" fontId="6" fillId="0" borderId="45" applyNumberFormat="0" applyFill="0" applyAlignment="0" applyProtection="0"/>
    <xf numFmtId="182" fontId="6" fillId="0" borderId="34">
      <alignment horizontal="justify" vertical="top" wrapText="1"/>
    </xf>
    <xf numFmtId="0" fontId="102" fillId="0" borderId="0" applyNumberFormat="0" applyFill="0" applyBorder="0" applyAlignment="0" applyProtection="0"/>
    <xf numFmtId="0" fontId="122" fillId="9" borderId="27" applyNumberFormat="0" applyAlignment="0" applyProtection="0"/>
    <xf numFmtId="180" fontId="6" fillId="0" borderId="0" applyFill="0" applyBorder="0" applyAlignment="0" applyProtection="0"/>
    <xf numFmtId="0" fontId="163" fillId="0" borderId="0" applyNumberFormat="0" applyFill="0" applyBorder="0" applyAlignment="0" applyProtection="0"/>
    <xf numFmtId="0" fontId="89" fillId="42" borderId="0" applyNumberFormat="0" applyBorder="0" applyAlignment="0" applyProtection="0"/>
    <xf numFmtId="0" fontId="89" fillId="60" borderId="0" applyNumberFormat="0" applyBorder="0" applyAlignment="0" applyProtection="0"/>
    <xf numFmtId="0" fontId="115" fillId="63" borderId="0" applyNumberFormat="0" applyBorder="0" applyAlignment="0" applyProtection="0"/>
    <xf numFmtId="0" fontId="6" fillId="0" borderId="45" applyNumberFormat="0" applyFill="0" applyAlignment="0" applyProtection="0"/>
    <xf numFmtId="0" fontId="5" fillId="64" borderId="0" applyNumberFormat="0" applyBorder="0" applyAlignment="0" applyProtection="0"/>
    <xf numFmtId="0" fontId="91" fillId="41" borderId="0" applyNumberFormat="0" applyBorder="0" applyAlignment="0" applyProtection="0"/>
    <xf numFmtId="0" fontId="115" fillId="63" borderId="0" applyNumberFormat="0" applyBorder="0" applyAlignment="0" applyProtection="0"/>
    <xf numFmtId="0" fontId="90" fillId="67" borderId="0" applyNumberFormat="0" applyBorder="0" applyAlignment="0" applyProtection="0"/>
    <xf numFmtId="0" fontId="126" fillId="41" borderId="0" applyNumberFormat="0" applyBorder="0" applyAlignment="0" applyProtection="0"/>
    <xf numFmtId="0" fontId="5" fillId="28" borderId="0" applyNumberFormat="0" applyBorder="0" applyAlignment="0" applyProtection="0"/>
    <xf numFmtId="4" fontId="167" fillId="0" borderId="0" applyFont="0" applyFill="0" applyBorder="0" applyAlignment="0" applyProtection="0"/>
    <xf numFmtId="0" fontId="5" fillId="28" borderId="0" applyNumberFormat="0" applyBorder="0" applyAlignment="0" applyProtection="0"/>
    <xf numFmtId="0" fontId="126" fillId="43" borderId="0" applyNumberFormat="0" applyBorder="0" applyAlignment="0" applyProtection="0"/>
    <xf numFmtId="0" fontId="10" fillId="0" borderId="0"/>
    <xf numFmtId="0" fontId="5" fillId="42" borderId="0" applyNumberFormat="0" applyBorder="0" applyAlignment="0" applyProtection="0"/>
    <xf numFmtId="0" fontId="169" fillId="0" borderId="0" applyNumberFormat="0" applyFill="0" applyBorder="0" applyAlignment="0" applyProtection="0"/>
    <xf numFmtId="0" fontId="119" fillId="79" borderId="25" applyNumberFormat="0" applyAlignment="0" applyProtection="0"/>
    <xf numFmtId="0" fontId="89" fillId="64" borderId="0" applyNumberFormat="0" applyBorder="0" applyAlignment="0" applyProtection="0"/>
    <xf numFmtId="0" fontId="5" fillId="72" borderId="0" applyNumberFormat="0" applyBorder="0" applyAlignment="0" applyProtection="0"/>
    <xf numFmtId="0" fontId="163" fillId="0" borderId="59" applyNumberFormat="0" applyFill="0" applyAlignment="0" applyProtection="0"/>
    <xf numFmtId="0" fontId="89" fillId="60" borderId="0" applyNumberFormat="0" applyBorder="0" applyAlignment="0" applyProtection="0"/>
    <xf numFmtId="0" fontId="90" fillId="68" borderId="0" applyNumberFormat="0" applyBorder="0" applyAlignment="0" applyProtection="0"/>
    <xf numFmtId="0" fontId="89" fillId="64" borderId="0" applyNumberFormat="0" applyBorder="0" applyAlignment="0" applyProtection="0"/>
    <xf numFmtId="0" fontId="123" fillId="0" borderId="0" applyNumberFormat="0" applyFill="0" applyBorder="0" applyAlignment="0" applyProtection="0"/>
    <xf numFmtId="0" fontId="89" fillId="63" borderId="0" applyNumberFormat="0" applyBorder="0" applyAlignment="0" applyProtection="0"/>
    <xf numFmtId="0" fontId="6" fillId="0" borderId="45" applyNumberFormat="0" applyFill="0" applyAlignment="0" applyProtection="0"/>
    <xf numFmtId="0" fontId="168" fillId="0" borderId="0" applyNumberFormat="0" applyFill="0" applyBorder="0" applyAlignment="0" applyProtection="0"/>
    <xf numFmtId="0" fontId="165" fillId="6" borderId="0" applyNumberFormat="0" applyBorder="0" applyAlignment="0" applyProtection="0"/>
    <xf numFmtId="0" fontId="89" fillId="72" borderId="61" applyNumberFormat="0" applyFont="0" applyAlignment="0" applyProtection="0"/>
    <xf numFmtId="0" fontId="126" fillId="44" borderId="0" applyNumberFormat="0" applyBorder="0" applyAlignment="0" applyProtection="0"/>
    <xf numFmtId="0" fontId="97" fillId="0" borderId="0" applyNumberFormat="0" applyFill="0" applyBorder="0" applyAlignment="0" applyProtection="0"/>
    <xf numFmtId="0" fontId="126" fillId="43" borderId="0" applyNumberFormat="0" applyBorder="0" applyAlignment="0" applyProtection="0"/>
    <xf numFmtId="0" fontId="92" fillId="70" borderId="55" applyNumberFormat="0" applyAlignment="0" applyProtection="0"/>
    <xf numFmtId="0" fontId="126" fillId="44" borderId="0" applyNumberFormat="0" applyBorder="0" applyAlignment="0" applyProtection="0"/>
    <xf numFmtId="0" fontId="126" fillId="44" borderId="0" applyNumberFormat="0" applyBorder="0" applyAlignment="0" applyProtection="0"/>
    <xf numFmtId="0" fontId="90" fillId="42" borderId="0" applyNumberFormat="0" applyBorder="0" applyAlignment="0" applyProtection="0"/>
    <xf numFmtId="0" fontId="10" fillId="0" borderId="0"/>
    <xf numFmtId="0" fontId="5" fillId="0" borderId="0"/>
    <xf numFmtId="2" fontId="6" fillId="0" borderId="0" applyFill="0" applyBorder="0" applyAlignment="0" applyProtection="0"/>
    <xf numFmtId="0" fontId="5" fillId="41" borderId="0" applyNumberFormat="0" applyBorder="0" applyAlignment="0" applyProtection="0"/>
    <xf numFmtId="0" fontId="90" fillId="43" borderId="0" applyNumberFormat="0" applyBorder="0" applyAlignment="0" applyProtection="0"/>
    <xf numFmtId="0" fontId="6" fillId="0" borderId="45" applyNumberFormat="0" applyFill="0" applyAlignment="0" applyProtection="0"/>
    <xf numFmtId="0" fontId="164" fillId="0" borderId="60" applyNumberFormat="0" applyFill="0" applyAlignment="0" applyProtection="0"/>
    <xf numFmtId="0" fontId="89" fillId="65" borderId="0" applyNumberFormat="0" applyBorder="0" applyAlignment="0" applyProtection="0"/>
    <xf numFmtId="182" fontId="6" fillId="0" borderId="34">
      <alignment horizontal="justify" vertical="top" wrapText="1"/>
    </xf>
    <xf numFmtId="0" fontId="5" fillId="38" borderId="0" applyNumberFormat="0" applyBorder="0" applyAlignment="0" applyProtection="0"/>
    <xf numFmtId="0" fontId="122" fillId="9" borderId="27" applyNumberFormat="0" applyAlignment="0" applyProtection="0"/>
    <xf numFmtId="0" fontId="6" fillId="0" borderId="45" applyNumberFormat="0" applyFill="0" applyAlignment="0" applyProtection="0"/>
    <xf numFmtId="0" fontId="5" fillId="64" borderId="0" applyNumberFormat="0" applyBorder="0" applyAlignment="0" applyProtection="0"/>
    <xf numFmtId="0" fontId="5" fillId="0" borderId="0"/>
    <xf numFmtId="0" fontId="103" fillId="64" borderId="55" applyNumberFormat="0" applyAlignment="0" applyProtection="0"/>
    <xf numFmtId="0" fontId="89" fillId="72" borderId="61" applyNumberFormat="0" applyFont="0" applyAlignment="0" applyProtection="0"/>
    <xf numFmtId="0" fontId="162" fillId="0" borderId="58" applyNumberFormat="0" applyFill="0" applyAlignment="0" applyProtection="0"/>
    <xf numFmtId="0" fontId="119" fillId="79" borderId="25" applyNumberFormat="0" applyAlignment="0" applyProtection="0"/>
    <xf numFmtId="0" fontId="89" fillId="10" borderId="28" applyNumberFormat="0" applyFont="0" applyAlignment="0" applyProtection="0"/>
    <xf numFmtId="0" fontId="125" fillId="0" borderId="64" applyNumberFormat="0" applyFill="0" applyAlignment="0" applyProtection="0"/>
    <xf numFmtId="0" fontId="5" fillId="64" borderId="0" applyNumberFormat="0" applyBorder="0" applyAlignment="0" applyProtection="0"/>
    <xf numFmtId="0" fontId="122" fillId="9" borderId="27" applyNumberFormat="0" applyAlignment="0" applyProtection="0"/>
    <xf numFmtId="0" fontId="5" fillId="17" borderId="0" applyNumberFormat="0" applyBorder="0" applyAlignment="0" applyProtection="0"/>
    <xf numFmtId="0" fontId="5" fillId="0" borderId="0"/>
    <xf numFmtId="0" fontId="5" fillId="0" borderId="0"/>
    <xf numFmtId="0" fontId="103" fillId="64" borderId="55" applyNumberFormat="0" applyAlignment="0" applyProtection="0"/>
    <xf numFmtId="0" fontId="100" fillId="0" borderId="0" applyNumberFormat="0" applyFill="0" applyBorder="0" applyAlignment="0" applyProtection="0"/>
    <xf numFmtId="0" fontId="5" fillId="17" borderId="0" applyNumberFormat="0" applyBorder="0" applyAlignment="0" applyProtection="0"/>
    <xf numFmtId="0" fontId="6" fillId="0" borderId="45" applyNumberFormat="0" applyFill="0" applyAlignment="0" applyProtection="0"/>
    <xf numFmtId="0" fontId="126" fillId="63" borderId="0" applyNumberFormat="0" applyBorder="0" applyAlignment="0" applyProtection="0"/>
    <xf numFmtId="0" fontId="97" fillId="0" borderId="0" applyNumberForma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166" fontId="6" fillId="0" borderId="0">
      <protection locked="0"/>
    </xf>
    <xf numFmtId="0" fontId="125" fillId="0" borderId="64" applyNumberFormat="0" applyFill="0" applyAlignment="0" applyProtection="0"/>
    <xf numFmtId="0" fontId="5" fillId="38" borderId="0" applyNumberFormat="0" applyBorder="0" applyAlignment="0" applyProtection="0"/>
    <xf numFmtId="0" fontId="107" fillId="70" borderId="62" applyNumberFormat="0" applyAlignment="0" applyProtection="0"/>
    <xf numFmtId="37" fontId="6" fillId="0" borderId="0" applyFill="0" applyBorder="0" applyAlignment="0" applyProtection="0"/>
    <xf numFmtId="9" fontId="151" fillId="0" borderId="0"/>
    <xf numFmtId="0" fontId="6" fillId="0" borderId="45" applyNumberFormat="0" applyFill="0" applyAlignment="0" applyProtection="0"/>
    <xf numFmtId="0" fontId="6" fillId="0" borderId="45" applyNumberFormat="0" applyFill="0" applyAlignment="0" applyProtection="0"/>
    <xf numFmtId="0" fontId="89" fillId="44" borderId="0" applyNumberFormat="0" applyBorder="0" applyAlignment="0" applyProtection="0"/>
    <xf numFmtId="0" fontId="90" fillId="43" borderId="0" applyNumberFormat="0" applyBorder="0" applyAlignment="0" applyProtection="0"/>
    <xf numFmtId="0" fontId="5" fillId="38" borderId="0" applyNumberFormat="0" applyBorder="0" applyAlignment="0" applyProtection="0"/>
    <xf numFmtId="0" fontId="5" fillId="0" borderId="0"/>
    <xf numFmtId="0" fontId="90" fillId="49" borderId="0" applyNumberFormat="0" applyBorder="0" applyAlignment="0" applyProtection="0"/>
    <xf numFmtId="0" fontId="89" fillId="64"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6" fillId="0" borderId="45" applyNumberFormat="0" applyFill="0" applyAlignment="0" applyProtection="0"/>
    <xf numFmtId="0" fontId="89" fillId="61" borderId="0" applyNumberFormat="0" applyBorder="0" applyAlignment="0" applyProtection="0"/>
    <xf numFmtId="0" fontId="126" fillId="63" borderId="0" applyNumberFormat="0" applyBorder="0" applyAlignment="0" applyProtection="0"/>
    <xf numFmtId="0" fontId="162" fillId="0" borderId="58" applyNumberFormat="0" applyFill="0" applyAlignment="0" applyProtection="0"/>
    <xf numFmtId="0" fontId="89" fillId="65" borderId="0" applyNumberFormat="0" applyBorder="0" applyAlignment="0" applyProtection="0"/>
    <xf numFmtId="4" fontId="167" fillId="0" borderId="0" applyFont="0" applyFill="0" applyBorder="0" applyAlignment="0" applyProtection="0"/>
    <xf numFmtId="0" fontId="100" fillId="0" borderId="0" applyNumberFormat="0" applyFill="0" applyBorder="0" applyAlignment="0" applyProtection="0"/>
    <xf numFmtId="0" fontId="6" fillId="0" borderId="45" applyNumberFormat="0" applyFill="0" applyAlignment="0" applyProtection="0"/>
    <xf numFmtId="0" fontId="6" fillId="0" borderId="45" applyNumberFormat="0" applyFill="0" applyAlignment="0" applyProtection="0"/>
    <xf numFmtId="0" fontId="107" fillId="70" borderId="62" applyNumberFormat="0" applyAlignment="0" applyProtection="0"/>
    <xf numFmtId="0" fontId="106" fillId="38" borderId="0" applyNumberFormat="0" applyBorder="0" applyAlignment="0" applyProtection="0"/>
    <xf numFmtId="0" fontId="6" fillId="0" borderId="45" applyNumberFormat="0" applyFill="0" applyAlignment="0" applyProtection="0"/>
    <xf numFmtId="0" fontId="126" fillId="43" borderId="0" applyNumberFormat="0" applyBorder="0" applyAlignment="0" applyProtection="0"/>
    <xf numFmtId="0" fontId="163" fillId="0" borderId="0" applyNumberFormat="0" applyFill="0" applyBorder="0" applyAlignment="0" applyProtection="0"/>
    <xf numFmtId="0" fontId="6" fillId="0" borderId="45" applyNumberFormat="0" applyFill="0" applyAlignment="0" applyProtection="0"/>
    <xf numFmtId="0" fontId="10" fillId="0" borderId="0"/>
    <xf numFmtId="166" fontId="6" fillId="0" borderId="0">
      <protection locked="0"/>
    </xf>
    <xf numFmtId="0" fontId="5" fillId="0" borderId="0"/>
    <xf numFmtId="4" fontId="167" fillId="0" borderId="0" applyFont="0" applyFill="0" applyBorder="0" applyAlignment="0" applyProtection="0"/>
    <xf numFmtId="0" fontId="90" fillId="68" borderId="0" applyNumberFormat="0" applyBorder="0" applyAlignment="0" applyProtection="0"/>
    <xf numFmtId="0" fontId="5" fillId="38" borderId="0" applyNumberFormat="0" applyBorder="0" applyAlignment="0" applyProtection="0"/>
    <xf numFmtId="0" fontId="6" fillId="0" borderId="45" applyNumberFormat="0" applyFill="0" applyAlignment="0" applyProtection="0"/>
    <xf numFmtId="0" fontId="5" fillId="0" borderId="0"/>
    <xf numFmtId="0" fontId="105" fillId="0" borderId="40" applyNumberFormat="0" applyFill="0" applyAlignment="0" applyProtection="0"/>
    <xf numFmtId="0" fontId="115" fillId="63" borderId="0" applyNumberFormat="0" applyBorder="0" applyAlignment="0" applyProtection="0"/>
    <xf numFmtId="0" fontId="89" fillId="49" borderId="0" applyNumberFormat="0" applyBorder="0" applyAlignment="0" applyProtection="0"/>
    <xf numFmtId="0" fontId="90" fillId="66" borderId="0" applyNumberFormat="0" applyBorder="0" applyAlignment="0" applyProtection="0"/>
    <xf numFmtId="9" fontId="151" fillId="0" borderId="0"/>
    <xf numFmtId="0" fontId="115" fillId="63" borderId="0" applyNumberFormat="0" applyBorder="0" applyAlignment="0" applyProtection="0"/>
    <xf numFmtId="0" fontId="125" fillId="0" borderId="64" applyNumberFormat="0" applyFill="0" applyAlignment="0" applyProtection="0"/>
    <xf numFmtId="0" fontId="126" fillId="78" borderId="0" applyNumberFormat="0" applyBorder="0" applyAlignment="0" applyProtection="0"/>
    <xf numFmtId="0" fontId="125" fillId="0" borderId="64" applyNumberFormat="0" applyFill="0" applyAlignment="0" applyProtection="0"/>
    <xf numFmtId="0" fontId="126" fillId="42" borderId="0" applyNumberFormat="0" applyBorder="0" applyAlignment="0" applyProtection="0"/>
    <xf numFmtId="0" fontId="89" fillId="49" borderId="0" applyNumberFormat="0" applyBorder="0" applyAlignment="0" applyProtection="0"/>
    <xf numFmtId="0" fontId="90" fillId="67" borderId="0" applyNumberFormat="0" applyBorder="0" applyAlignment="0" applyProtection="0"/>
    <xf numFmtId="0" fontId="123" fillId="0" borderId="0" applyNumberFormat="0" applyFill="0" applyBorder="0" applyAlignment="0" applyProtection="0"/>
    <xf numFmtId="0" fontId="161" fillId="0" borderId="57" applyNumberFormat="0" applyFill="0" applyAlignment="0" applyProtection="0"/>
    <xf numFmtId="0" fontId="169" fillId="0" borderId="0" applyNumberFormat="0" applyFill="0" applyBorder="0" applyAlignment="0" applyProtection="0"/>
    <xf numFmtId="0" fontId="6" fillId="0" borderId="45" applyNumberFormat="0" applyFill="0" applyAlignment="0" applyProtection="0"/>
    <xf numFmtId="2" fontId="6" fillId="0" borderId="0" applyFill="0" applyBorder="0" applyAlignment="0" applyProtection="0"/>
    <xf numFmtId="0" fontId="5" fillId="72" borderId="0" applyNumberFormat="0" applyBorder="0" applyAlignment="0" applyProtection="0"/>
    <xf numFmtId="0" fontId="90" fillId="47" borderId="0" applyNumberFormat="0" applyBorder="0" applyAlignment="0" applyProtection="0"/>
    <xf numFmtId="0" fontId="89" fillId="72" borderId="61" applyNumberFormat="0" applyFont="0" applyAlignment="0" applyProtection="0"/>
    <xf numFmtId="0" fontId="6" fillId="0" borderId="45" applyNumberFormat="0" applyFill="0" applyAlignment="0" applyProtection="0"/>
    <xf numFmtId="0" fontId="6" fillId="0" borderId="45" applyNumberFormat="0" applyFill="0" applyAlignment="0" applyProtection="0"/>
    <xf numFmtId="0" fontId="118" fillId="38" borderId="24" applyNumberFormat="0" applyAlignment="0" applyProtection="0"/>
    <xf numFmtId="0" fontId="165" fillId="6" borderId="0" applyNumberFormat="0" applyBorder="0" applyAlignment="0" applyProtection="0"/>
    <xf numFmtId="0" fontId="126" fillId="44" borderId="0" applyNumberFormat="0" applyBorder="0" applyAlignment="0" applyProtection="0"/>
    <xf numFmtId="0" fontId="5" fillId="0" borderId="0"/>
    <xf numFmtId="0" fontId="93" fillId="71" borderId="36" applyNumberFormat="0" applyAlignment="0" applyProtection="0"/>
    <xf numFmtId="0" fontId="90" fillId="67" borderId="0" applyNumberFormat="0" applyBorder="0" applyAlignment="0" applyProtection="0"/>
    <xf numFmtId="2" fontId="6" fillId="0" borderId="0" applyFill="0" applyBorder="0" applyAlignment="0" applyProtection="0"/>
    <xf numFmtId="0" fontId="6" fillId="0" borderId="45" applyNumberFormat="0" applyFill="0" applyAlignment="0" applyProtection="0"/>
    <xf numFmtId="0" fontId="102" fillId="0" borderId="0" applyNumberFormat="0" applyFill="0" applyBorder="0" applyAlignment="0" applyProtection="0"/>
    <xf numFmtId="0" fontId="90" fillId="43" borderId="0" applyNumberFormat="0" applyBorder="0" applyAlignment="0" applyProtection="0"/>
    <xf numFmtId="0" fontId="103" fillId="64" borderId="55" applyNumberFormat="0" applyAlignment="0" applyProtection="0"/>
    <xf numFmtId="38" fontId="6" fillId="0" borderId="0">
      <alignment horizontal="left" wrapText="1"/>
    </xf>
    <xf numFmtId="0" fontId="100" fillId="0" borderId="0" applyNumberFormat="0" applyFill="0" applyBorder="0" applyAlignment="0" applyProtection="0"/>
    <xf numFmtId="0" fontId="89" fillId="65" borderId="0" applyNumberFormat="0" applyBorder="0" applyAlignment="0" applyProtection="0"/>
    <xf numFmtId="0" fontId="90" fillId="49" borderId="0" applyNumberFormat="0" applyBorder="0" applyAlignment="0" applyProtection="0"/>
    <xf numFmtId="0" fontId="90" fillId="46" borderId="0" applyNumberFormat="0" applyBorder="0" applyAlignment="0" applyProtection="0"/>
    <xf numFmtId="0" fontId="5" fillId="0" borderId="0"/>
    <xf numFmtId="0" fontId="6" fillId="0" borderId="45" applyNumberFormat="0" applyFill="0" applyAlignment="0" applyProtection="0"/>
    <xf numFmtId="0" fontId="126" fillId="46" borderId="0" applyNumberFormat="0" applyBorder="0" applyAlignment="0" applyProtection="0"/>
    <xf numFmtId="0" fontId="5" fillId="41" borderId="0" applyNumberFormat="0" applyBorder="0" applyAlignment="0" applyProtection="0"/>
    <xf numFmtId="0" fontId="93" fillId="71" borderId="36" applyNumberFormat="0" applyAlignment="0" applyProtection="0"/>
    <xf numFmtId="0" fontId="5" fillId="72" borderId="0" applyNumberFormat="0" applyBorder="0" applyAlignment="0" applyProtection="0"/>
    <xf numFmtId="0" fontId="10" fillId="0" borderId="0"/>
    <xf numFmtId="0" fontId="6" fillId="0" borderId="45" applyNumberFormat="0" applyFill="0" applyAlignment="0" applyProtection="0"/>
    <xf numFmtId="0" fontId="89" fillId="62" borderId="0" applyNumberFormat="0" applyBorder="0" applyAlignment="0" applyProtection="0"/>
    <xf numFmtId="166" fontId="6" fillId="0" borderId="0">
      <protection locked="0"/>
    </xf>
    <xf numFmtId="0" fontId="5" fillId="41" borderId="0" applyNumberFormat="0" applyBorder="0" applyAlignment="0" applyProtection="0"/>
    <xf numFmtId="9" fontId="151" fillId="0" borderId="0"/>
    <xf numFmtId="0" fontId="90" fillId="42" borderId="0" applyNumberFormat="0" applyBorder="0" applyAlignment="0" applyProtection="0"/>
    <xf numFmtId="0" fontId="164" fillId="0" borderId="60" applyNumberFormat="0" applyFill="0" applyAlignment="0" applyProtection="0"/>
    <xf numFmtId="0" fontId="126" fillId="42" borderId="0" applyNumberFormat="0" applyBorder="0" applyAlignment="0" applyProtection="0"/>
    <xf numFmtId="0" fontId="126" fillId="78" borderId="0" applyNumberFormat="0" applyBorder="0" applyAlignment="0" applyProtection="0"/>
    <xf numFmtId="0" fontId="102" fillId="0" borderId="39" applyNumberFormat="0" applyFill="0" applyAlignment="0" applyProtection="0"/>
    <xf numFmtId="2" fontId="6" fillId="0" borderId="0" applyFill="0" applyBorder="0" applyAlignment="0" applyProtection="0"/>
    <xf numFmtId="0" fontId="90" fillId="46" borderId="0" applyNumberFormat="0" applyBorder="0" applyAlignment="0" applyProtection="0"/>
    <xf numFmtId="0" fontId="115" fillId="63" borderId="0" applyNumberFormat="0" applyBorder="0" applyAlignment="0" applyProtection="0"/>
    <xf numFmtId="0" fontId="5" fillId="72" borderId="0" applyNumberFormat="0" applyBorder="0" applyAlignment="0" applyProtection="0"/>
    <xf numFmtId="0" fontId="119" fillId="79" borderId="25" applyNumberFormat="0" applyAlignment="0" applyProtection="0"/>
    <xf numFmtId="0" fontId="5" fillId="41" borderId="0" applyNumberFormat="0" applyBorder="0" applyAlignment="0" applyProtection="0"/>
    <xf numFmtId="0" fontId="126" fillId="44" borderId="0" applyNumberFormat="0" applyBorder="0" applyAlignment="0" applyProtection="0"/>
    <xf numFmtId="0" fontId="5" fillId="63" borderId="0" applyNumberFormat="0" applyBorder="0" applyAlignment="0" applyProtection="0"/>
    <xf numFmtId="0" fontId="6" fillId="0" borderId="45" applyNumberFormat="0" applyFill="0" applyAlignment="0" applyProtection="0"/>
    <xf numFmtId="0" fontId="163" fillId="0" borderId="0" applyNumberFormat="0" applyFill="0" applyBorder="0" applyAlignment="0" applyProtection="0"/>
    <xf numFmtId="0" fontId="126" fillId="44" borderId="0" applyNumberFormat="0" applyBorder="0" applyAlignment="0" applyProtection="0"/>
    <xf numFmtId="0" fontId="6" fillId="0" borderId="45" applyNumberFormat="0" applyFill="0" applyAlignment="0" applyProtection="0"/>
    <xf numFmtId="0" fontId="5" fillId="63" borderId="0" applyNumberFormat="0" applyBorder="0" applyAlignment="0" applyProtection="0"/>
    <xf numFmtId="0" fontId="124" fillId="0" borderId="0" applyNumberFormat="0" applyFill="0" applyBorder="0" applyAlignment="0" applyProtection="0"/>
    <xf numFmtId="0" fontId="10" fillId="0" borderId="0"/>
    <xf numFmtId="0" fontId="5" fillId="64" borderId="0" applyNumberFormat="0" applyBorder="0" applyAlignment="0" applyProtection="0"/>
    <xf numFmtId="0" fontId="6" fillId="0" borderId="45"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45" applyNumberFormat="0" applyFill="0" applyAlignment="0" applyProtection="0"/>
    <xf numFmtId="0" fontId="161" fillId="0" borderId="57" applyNumberFormat="0" applyFill="0" applyAlignment="0" applyProtection="0"/>
    <xf numFmtId="0" fontId="6" fillId="0" borderId="45" applyNumberFormat="0" applyFill="0" applyAlignment="0" applyProtection="0"/>
    <xf numFmtId="0" fontId="89" fillId="60" borderId="0" applyNumberFormat="0" applyBorder="0" applyAlignment="0" applyProtection="0"/>
    <xf numFmtId="0" fontId="89" fillId="63" borderId="0" applyNumberFormat="0" applyBorder="0" applyAlignment="0" applyProtection="0"/>
    <xf numFmtId="0" fontId="126" fillId="78" borderId="0" applyNumberFormat="0" applyBorder="0" applyAlignment="0" applyProtection="0"/>
    <xf numFmtId="0" fontId="90" fillId="67"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93" fillId="71" borderId="36" applyNumberFormat="0" applyAlignment="0" applyProtection="0"/>
    <xf numFmtId="0" fontId="6" fillId="0" borderId="45" applyNumberFormat="0" applyFill="0" applyAlignment="0" applyProtection="0"/>
    <xf numFmtId="166" fontId="6" fillId="0" borderId="0">
      <protection locked="0"/>
    </xf>
    <xf numFmtId="0" fontId="89" fillId="63" borderId="0" applyNumberFormat="0" applyBorder="0" applyAlignment="0" applyProtection="0"/>
    <xf numFmtId="0" fontId="126" fillId="27" borderId="0" applyNumberFormat="0" applyBorder="0" applyAlignment="0" applyProtection="0"/>
    <xf numFmtId="182" fontId="6" fillId="0" borderId="34">
      <alignment horizontal="justify" vertical="top" wrapText="1"/>
    </xf>
    <xf numFmtId="0" fontId="6" fillId="0" borderId="45" applyNumberFormat="0" applyFill="0" applyAlignment="0" applyProtection="0"/>
    <xf numFmtId="0" fontId="126" fillId="78" borderId="0" applyNumberFormat="0" applyBorder="0" applyAlignment="0" applyProtection="0"/>
    <xf numFmtId="0" fontId="6" fillId="0" borderId="45" applyNumberFormat="0" applyFill="0" applyAlignment="0" applyProtection="0"/>
    <xf numFmtId="0" fontId="166" fillId="0" borderId="0" applyNumberFormat="0" applyFill="0" applyBorder="0" applyAlignment="0" applyProtection="0"/>
    <xf numFmtId="0" fontId="6" fillId="0" borderId="45" applyNumberFormat="0" applyFill="0" applyAlignment="0" applyProtection="0"/>
    <xf numFmtId="0" fontId="98" fillId="61" borderId="0" applyNumberFormat="0" applyBorder="0" applyAlignment="0" applyProtection="0"/>
    <xf numFmtId="0" fontId="89" fillId="60" borderId="0" applyNumberFormat="0" applyBorder="0" applyAlignment="0" applyProtection="0"/>
    <xf numFmtId="0" fontId="5" fillId="72" borderId="0" applyNumberFormat="0" applyBorder="0" applyAlignment="0" applyProtection="0"/>
    <xf numFmtId="0" fontId="90" fillId="42" borderId="0" applyNumberFormat="0" applyBorder="0" applyAlignment="0" applyProtection="0"/>
    <xf numFmtId="0" fontId="89" fillId="44" borderId="0" applyNumberFormat="0" applyBorder="0" applyAlignment="0" applyProtection="0"/>
    <xf numFmtId="0" fontId="126" fillId="46" borderId="0" applyNumberFormat="0" applyBorder="0" applyAlignment="0" applyProtection="0"/>
    <xf numFmtId="0" fontId="90" fillId="68" borderId="0" applyNumberFormat="0" applyBorder="0" applyAlignment="0" applyProtection="0"/>
    <xf numFmtId="0" fontId="163" fillId="0" borderId="0" applyNumberFormat="0" applyFill="0" applyBorder="0" applyAlignment="0" applyProtection="0"/>
    <xf numFmtId="166" fontId="6" fillId="0" borderId="0">
      <protection locked="0"/>
    </xf>
    <xf numFmtId="0" fontId="89" fillId="10" borderId="28" applyNumberFormat="0" applyFont="0" applyAlignment="0" applyProtection="0"/>
    <xf numFmtId="0" fontId="5" fillId="17" borderId="0" applyNumberFormat="0" applyBorder="0" applyAlignment="0" applyProtection="0"/>
    <xf numFmtId="0" fontId="160" fillId="79" borderId="24" applyNumberFormat="0" applyAlignment="0" applyProtection="0"/>
    <xf numFmtId="0" fontId="5" fillId="65" borderId="0" applyNumberFormat="0" applyBorder="0" applyAlignment="0" applyProtection="0"/>
    <xf numFmtId="0" fontId="5" fillId="0" borderId="0"/>
    <xf numFmtId="0" fontId="163" fillId="0" borderId="59" applyNumberFormat="0" applyFill="0" applyAlignment="0" applyProtection="0"/>
    <xf numFmtId="0" fontId="6" fillId="0" borderId="45" applyNumberFormat="0" applyFill="0" applyAlignment="0" applyProtection="0"/>
    <xf numFmtId="0" fontId="89" fillId="65" borderId="0" applyNumberFormat="0" applyBorder="0" applyAlignment="0" applyProtection="0"/>
    <xf numFmtId="0" fontId="102" fillId="0" borderId="39" applyNumberFormat="0" applyFill="0" applyAlignment="0" applyProtection="0"/>
    <xf numFmtId="0" fontId="89" fillId="72" borderId="61" applyNumberFormat="0" applyFont="0" applyAlignment="0" applyProtection="0"/>
    <xf numFmtId="0" fontId="5" fillId="63" borderId="0" applyNumberFormat="0" applyBorder="0" applyAlignment="0" applyProtection="0"/>
    <xf numFmtId="0" fontId="122" fillId="9" borderId="27" applyNumberFormat="0" applyAlignment="0" applyProtection="0"/>
    <xf numFmtId="0" fontId="10" fillId="0" borderId="0"/>
    <xf numFmtId="37" fontId="6" fillId="0" borderId="0" applyFill="0" applyBorder="0" applyAlignment="0" applyProtection="0"/>
    <xf numFmtId="0" fontId="102" fillId="0" borderId="39" applyNumberFormat="0" applyFill="0" applyAlignment="0" applyProtection="0"/>
    <xf numFmtId="0" fontId="97" fillId="0" borderId="0" applyNumberFormat="0" applyFill="0" applyBorder="0" applyAlignment="0" applyProtection="0"/>
    <xf numFmtId="37" fontId="6" fillId="0" borderId="0" applyFill="0" applyBorder="0" applyAlignment="0" applyProtection="0"/>
    <xf numFmtId="0" fontId="6" fillId="0" borderId="45" applyNumberFormat="0" applyFill="0" applyAlignment="0" applyProtection="0"/>
    <xf numFmtId="0" fontId="107" fillId="70" borderId="62" applyNumberFormat="0" applyAlignment="0" applyProtection="0"/>
    <xf numFmtId="0" fontId="5" fillId="28" borderId="0" applyNumberFormat="0" applyBorder="0" applyAlignment="0" applyProtection="0"/>
    <xf numFmtId="2" fontId="6" fillId="0" borderId="0" applyFill="0" applyBorder="0" applyAlignment="0" applyProtection="0"/>
    <xf numFmtId="38" fontId="6" fillId="0" borderId="0">
      <alignment horizontal="left" wrapText="1"/>
    </xf>
    <xf numFmtId="0" fontId="89" fillId="64" borderId="0" applyNumberFormat="0" applyBorder="0" applyAlignment="0" applyProtection="0"/>
    <xf numFmtId="0" fontId="5" fillId="0" borderId="0"/>
    <xf numFmtId="0" fontId="5" fillId="41" borderId="0" applyNumberFormat="0" applyBorder="0" applyAlignment="0" applyProtection="0"/>
    <xf numFmtId="0" fontId="90" fillId="67" borderId="0" applyNumberFormat="0" applyBorder="0" applyAlignment="0" applyProtection="0"/>
    <xf numFmtId="0" fontId="6" fillId="0" borderId="45" applyNumberFormat="0" applyFill="0" applyAlignment="0" applyProtection="0"/>
    <xf numFmtId="0" fontId="5" fillId="28" borderId="0" applyNumberFormat="0" applyBorder="0" applyAlignment="0" applyProtection="0"/>
    <xf numFmtId="0" fontId="116" fillId="62" borderId="0" applyNumberFormat="0" applyBorder="0" applyAlignment="0" applyProtection="0"/>
    <xf numFmtId="0" fontId="161" fillId="0" borderId="57" applyNumberFormat="0" applyFill="0" applyAlignment="0" applyProtection="0"/>
    <xf numFmtId="0" fontId="106" fillId="38" borderId="0" applyNumberFormat="0" applyBorder="0" applyAlignment="0" applyProtection="0"/>
    <xf numFmtId="0" fontId="163" fillId="0" borderId="0" applyNumberFormat="0" applyFill="0" applyBorder="0" applyAlignment="0" applyProtection="0"/>
    <xf numFmtId="0" fontId="5" fillId="17" borderId="0" applyNumberFormat="0" applyBorder="0" applyAlignment="0" applyProtection="0"/>
    <xf numFmtId="9" fontId="151" fillId="0" borderId="0"/>
    <xf numFmtId="0" fontId="111" fillId="0" borderId="0" applyNumberFormat="0" applyFill="0" applyBorder="0" applyAlignment="0" applyProtection="0"/>
    <xf numFmtId="0" fontId="161" fillId="0" borderId="57" applyNumberFormat="0" applyFill="0" applyAlignment="0" applyProtection="0"/>
    <xf numFmtId="0" fontId="5" fillId="41" borderId="0" applyNumberFormat="0" applyBorder="0" applyAlignment="0" applyProtection="0"/>
    <xf numFmtId="0" fontId="5" fillId="63" borderId="0" applyNumberFormat="0" applyBorder="0" applyAlignment="0" applyProtection="0"/>
    <xf numFmtId="5" fontId="6" fillId="0" borderId="0" applyFill="0" applyBorder="0" applyAlignment="0" applyProtection="0"/>
    <xf numFmtId="0" fontId="89" fillId="65" borderId="0" applyNumberFormat="0" applyBorder="0" applyAlignment="0" applyProtection="0"/>
    <xf numFmtId="0" fontId="89" fillId="42" borderId="0" applyNumberFormat="0" applyBorder="0" applyAlignment="0" applyProtection="0"/>
    <xf numFmtId="0" fontId="126" fillId="41" borderId="0" applyNumberFormat="0" applyBorder="0" applyAlignment="0" applyProtection="0"/>
    <xf numFmtId="0" fontId="168" fillId="0" borderId="0" applyNumberFormat="0" applyFill="0" applyBorder="0" applyAlignment="0" applyProtection="0"/>
    <xf numFmtId="0" fontId="126" fillId="77" borderId="0" applyNumberFormat="0" applyBorder="0" applyAlignment="0" applyProtection="0"/>
    <xf numFmtId="0" fontId="162" fillId="0" borderId="58" applyNumberFormat="0" applyFill="0" applyAlignment="0" applyProtection="0"/>
    <xf numFmtId="0" fontId="91" fillId="41" borderId="0" applyNumberFormat="0" applyBorder="0" applyAlignment="0" applyProtection="0"/>
    <xf numFmtId="0" fontId="118" fillId="38" borderId="24" applyNumberFormat="0" applyAlignment="0" applyProtection="0"/>
    <xf numFmtId="0" fontId="93" fillId="71" borderId="36" applyNumberFormat="0" applyAlignment="0" applyProtection="0"/>
    <xf numFmtId="0" fontId="119" fillId="79" borderId="25" applyNumberFormat="0" applyAlignment="0" applyProtection="0"/>
    <xf numFmtId="0" fontId="92" fillId="70" borderId="55" applyNumberFormat="0" applyAlignment="0" applyProtection="0"/>
    <xf numFmtId="0" fontId="5" fillId="72" borderId="0" applyNumberFormat="0" applyBorder="0" applyAlignment="0" applyProtection="0"/>
    <xf numFmtId="0" fontId="126" fillId="63" borderId="0" applyNumberFormat="0" applyBorder="0" applyAlignment="0" applyProtection="0"/>
    <xf numFmtId="0" fontId="90" fillId="68" borderId="0" applyNumberFormat="0" applyBorder="0" applyAlignment="0" applyProtection="0"/>
    <xf numFmtId="0" fontId="162" fillId="0" borderId="58" applyNumberFormat="0" applyFill="0" applyAlignment="0" applyProtection="0"/>
    <xf numFmtId="0" fontId="123" fillId="0" borderId="0" applyNumberFormat="0" applyFill="0" applyBorder="0" applyAlignment="0" applyProtection="0"/>
    <xf numFmtId="0" fontId="5" fillId="72" borderId="0" applyNumberFormat="0" applyBorder="0" applyAlignment="0" applyProtection="0"/>
    <xf numFmtId="0" fontId="90" fillId="67" borderId="0" applyNumberFormat="0" applyBorder="0" applyAlignment="0" applyProtection="0"/>
    <xf numFmtId="0" fontId="10" fillId="0" borderId="0"/>
    <xf numFmtId="0" fontId="6" fillId="0" borderId="45" applyNumberFormat="0" applyFill="0" applyAlignment="0" applyProtection="0"/>
    <xf numFmtId="0" fontId="93" fillId="71" borderId="36" applyNumberFormat="0" applyAlignment="0" applyProtection="0"/>
    <xf numFmtId="0" fontId="6" fillId="0" borderId="45" applyNumberFormat="0" applyFill="0" applyAlignment="0" applyProtection="0"/>
    <xf numFmtId="0" fontId="106" fillId="38" borderId="0" applyNumberFormat="0" applyBorder="0" applyAlignment="0" applyProtection="0"/>
    <xf numFmtId="0" fontId="6" fillId="0" borderId="45" applyNumberFormat="0" applyFill="0" applyAlignment="0" applyProtection="0"/>
    <xf numFmtId="0" fontId="163" fillId="0" borderId="59" applyNumberFormat="0" applyFill="0" applyAlignment="0" applyProtection="0"/>
    <xf numFmtId="0" fontId="90" fillId="67" borderId="0" applyNumberFormat="0" applyBorder="0" applyAlignment="0" applyProtection="0"/>
    <xf numFmtId="0" fontId="103" fillId="64" borderId="55" applyNumberFormat="0" applyAlignment="0" applyProtection="0"/>
    <xf numFmtId="0" fontId="5" fillId="63" borderId="0" applyNumberFormat="0" applyBorder="0" applyAlignment="0" applyProtection="0"/>
    <xf numFmtId="0" fontId="89" fillId="44" borderId="0" applyNumberFormat="0" applyBorder="0" applyAlignment="0" applyProtection="0"/>
    <xf numFmtId="0" fontId="5" fillId="64" borderId="0" applyNumberFormat="0" applyBorder="0" applyAlignment="0" applyProtection="0"/>
    <xf numFmtId="2" fontId="6" fillId="0" borderId="0" applyFill="0" applyBorder="0" applyAlignment="0" applyProtection="0"/>
    <xf numFmtId="166" fontId="6" fillId="0" borderId="0">
      <protection locked="0"/>
    </xf>
    <xf numFmtId="166" fontId="6" fillId="0" borderId="0">
      <protection locked="0"/>
    </xf>
    <xf numFmtId="0" fontId="6" fillId="0" borderId="45" applyNumberFormat="0" applyFill="0" applyAlignment="0" applyProtection="0"/>
    <xf numFmtId="0" fontId="90" fillId="45" borderId="0" applyNumberFormat="0" applyBorder="0" applyAlignment="0" applyProtection="0"/>
    <xf numFmtId="0" fontId="107" fillId="70" borderId="62" applyNumberFormat="0" applyAlignment="0" applyProtection="0"/>
    <xf numFmtId="0" fontId="10" fillId="0" borderId="0"/>
    <xf numFmtId="0" fontId="91" fillId="41" borderId="0" applyNumberFormat="0" applyBorder="0" applyAlignment="0" applyProtection="0"/>
    <xf numFmtId="0" fontId="6" fillId="0" borderId="45" applyNumberFormat="0" applyFill="0" applyAlignment="0" applyProtection="0"/>
    <xf numFmtId="0" fontId="168" fillId="0" borderId="0" applyNumberFormat="0" applyFill="0" applyBorder="0" applyAlignment="0" applyProtection="0"/>
    <xf numFmtId="0" fontId="6" fillId="0" borderId="45" applyNumberFormat="0" applyFill="0" applyAlignment="0" applyProtection="0"/>
    <xf numFmtId="0" fontId="6" fillId="0" borderId="45" applyNumberFormat="0" applyFill="0" applyAlignment="0" applyProtection="0"/>
    <xf numFmtId="0" fontId="5" fillId="72" borderId="0" applyNumberFormat="0" applyBorder="0" applyAlignment="0" applyProtection="0"/>
    <xf numFmtId="0" fontId="5" fillId="63" borderId="0" applyNumberFormat="0" applyBorder="0" applyAlignment="0" applyProtection="0"/>
    <xf numFmtId="0" fontId="160" fillId="79" borderId="24" applyNumberFormat="0" applyAlignment="0" applyProtection="0"/>
    <xf numFmtId="0" fontId="6" fillId="0" borderId="45" applyNumberFormat="0" applyFill="0" applyAlignment="0" applyProtection="0"/>
    <xf numFmtId="0" fontId="90" fillId="66"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90" fillId="47" borderId="0" applyNumberFormat="0" applyBorder="0" applyAlignment="0" applyProtection="0"/>
    <xf numFmtId="0" fontId="89" fillId="49" borderId="0" applyNumberFormat="0" applyBorder="0" applyAlignment="0" applyProtection="0"/>
    <xf numFmtId="0" fontId="6" fillId="0" borderId="45" applyNumberFormat="0" applyFill="0" applyAlignment="0" applyProtection="0"/>
    <xf numFmtId="37" fontId="6" fillId="0" borderId="0" applyFill="0" applyBorder="0" applyAlignment="0" applyProtection="0"/>
    <xf numFmtId="0" fontId="6" fillId="0" borderId="45" applyNumberFormat="0" applyFill="0" applyAlignment="0" applyProtection="0"/>
    <xf numFmtId="38" fontId="6" fillId="0" borderId="0">
      <alignment horizontal="left" wrapText="1"/>
    </xf>
    <xf numFmtId="0" fontId="97" fillId="0" borderId="0" applyNumberFormat="0" applyFill="0" applyBorder="0" applyAlignment="0" applyProtection="0"/>
    <xf numFmtId="0" fontId="106" fillId="38" borderId="0" applyNumberFormat="0" applyBorder="0" applyAlignment="0" applyProtection="0"/>
    <xf numFmtId="0" fontId="6" fillId="0" borderId="45" applyNumberFormat="0" applyFill="0" applyAlignment="0" applyProtection="0"/>
    <xf numFmtId="0" fontId="169" fillId="0" borderId="0" applyNumberFormat="0" applyFill="0" applyBorder="0" applyAlignment="0" applyProtection="0"/>
    <xf numFmtId="0" fontId="5" fillId="72" borderId="0" applyNumberFormat="0" applyBorder="0" applyAlignment="0" applyProtection="0"/>
    <xf numFmtId="0" fontId="89" fillId="64" borderId="0" applyNumberFormat="0" applyBorder="0" applyAlignment="0" applyProtection="0"/>
    <xf numFmtId="0" fontId="89" fillId="49" borderId="0" applyNumberFormat="0" applyBorder="0" applyAlignment="0" applyProtection="0"/>
    <xf numFmtId="0" fontId="5" fillId="72" borderId="0" applyNumberFormat="0" applyBorder="0" applyAlignment="0" applyProtection="0"/>
    <xf numFmtId="0" fontId="6" fillId="0" borderId="45" applyNumberFormat="0" applyFill="0" applyAlignment="0" applyProtection="0"/>
    <xf numFmtId="0" fontId="122" fillId="9" borderId="27" applyNumberFormat="0" applyAlignment="0" applyProtection="0"/>
    <xf numFmtId="0" fontId="5" fillId="64" borderId="0" applyNumberFormat="0" applyBorder="0" applyAlignment="0" applyProtection="0"/>
    <xf numFmtId="0" fontId="126" fillId="44" borderId="0" applyNumberFormat="0" applyBorder="0" applyAlignment="0" applyProtection="0"/>
    <xf numFmtId="0" fontId="6" fillId="0" borderId="45" applyNumberFormat="0" applyFill="0" applyAlignment="0" applyProtection="0"/>
    <xf numFmtId="0" fontId="108" fillId="0" borderId="0" applyNumberFormat="0" applyFill="0" applyBorder="0" applyAlignment="0" applyProtection="0"/>
    <xf numFmtId="0" fontId="6" fillId="0" borderId="45" applyNumberFormat="0" applyFill="0" applyAlignment="0" applyProtection="0"/>
    <xf numFmtId="0" fontId="90" fillId="68" borderId="0" applyNumberFormat="0" applyBorder="0" applyAlignment="0" applyProtection="0"/>
    <xf numFmtId="0" fontId="90" fillId="68" borderId="0" applyNumberFormat="0" applyBorder="0" applyAlignment="0" applyProtection="0"/>
    <xf numFmtId="0" fontId="90" fillId="45" borderId="0" applyNumberFormat="0" applyBorder="0" applyAlignment="0" applyProtection="0"/>
    <xf numFmtId="0" fontId="5" fillId="42" borderId="0" applyNumberFormat="0" applyBorder="0" applyAlignment="0" applyProtection="0"/>
    <xf numFmtId="0" fontId="162" fillId="0" borderId="58" applyNumberFormat="0" applyFill="0" applyAlignment="0" applyProtection="0"/>
    <xf numFmtId="0" fontId="5" fillId="17" borderId="0" applyNumberFormat="0" applyBorder="0" applyAlignment="0" applyProtection="0"/>
    <xf numFmtId="0" fontId="111" fillId="0" borderId="0" applyNumberFormat="0" applyFill="0" applyBorder="0" applyAlignment="0" applyProtection="0"/>
    <xf numFmtId="0" fontId="124" fillId="0" borderId="0" applyNumberFormat="0" applyFill="0" applyBorder="0" applyAlignment="0" applyProtection="0"/>
    <xf numFmtId="0" fontId="6" fillId="0" borderId="45" applyNumberFormat="0" applyFill="0" applyAlignment="0" applyProtection="0"/>
    <xf numFmtId="0" fontId="6" fillId="0" borderId="45" applyNumberFormat="0" applyFill="0" applyAlignment="0" applyProtection="0"/>
    <xf numFmtId="0" fontId="5" fillId="17" borderId="0" applyNumberFormat="0" applyBorder="0" applyAlignment="0" applyProtection="0"/>
    <xf numFmtId="0" fontId="89" fillId="42" borderId="0" applyNumberFormat="0" applyBorder="0" applyAlignment="0" applyProtection="0"/>
    <xf numFmtId="0" fontId="126" fillId="42" borderId="0" applyNumberFormat="0" applyBorder="0" applyAlignment="0" applyProtection="0"/>
    <xf numFmtId="0" fontId="98" fillId="61" borderId="0" applyNumberFormat="0" applyBorder="0" applyAlignment="0" applyProtection="0"/>
    <xf numFmtId="0" fontId="6" fillId="0" borderId="45" applyNumberFormat="0" applyFill="0" applyAlignment="0" applyProtection="0"/>
    <xf numFmtId="0" fontId="89" fillId="42" borderId="0" applyNumberFormat="0" applyBorder="0" applyAlignment="0" applyProtection="0"/>
    <xf numFmtId="0" fontId="125" fillId="0" borderId="64" applyNumberFormat="0" applyFill="0" applyAlignment="0" applyProtection="0"/>
    <xf numFmtId="0" fontId="105" fillId="0" borderId="40"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106" fillId="38" borderId="0" applyNumberFormat="0" applyBorder="0" applyAlignment="0" applyProtection="0"/>
    <xf numFmtId="0" fontId="89" fillId="65" borderId="0" applyNumberFormat="0" applyBorder="0" applyAlignment="0" applyProtection="0"/>
    <xf numFmtId="0" fontId="6" fillId="0" borderId="45" applyNumberFormat="0" applyFill="0" applyAlignment="0" applyProtection="0"/>
    <xf numFmtId="0" fontId="108" fillId="0" borderId="0" applyNumberFormat="0" applyFill="0" applyBorder="0" applyAlignment="0" applyProtection="0"/>
    <xf numFmtId="0" fontId="126" fillId="63" borderId="0" applyNumberFormat="0" applyBorder="0" applyAlignment="0" applyProtection="0"/>
    <xf numFmtId="0" fontId="6" fillId="0" borderId="45" applyNumberFormat="0" applyFill="0" applyAlignment="0" applyProtection="0"/>
    <xf numFmtId="0" fontId="168" fillId="0" borderId="0" applyNumberFormat="0" applyFill="0" applyBorder="0" applyAlignment="0" applyProtection="0"/>
    <xf numFmtId="0" fontId="76" fillId="0" borderId="0" applyNumberFormat="0" applyFill="0" applyBorder="0" applyAlignment="0" applyProtection="0"/>
    <xf numFmtId="0" fontId="126" fillId="41" borderId="0" applyNumberFormat="0" applyBorder="0" applyAlignment="0" applyProtection="0"/>
    <xf numFmtId="0" fontId="93" fillId="71" borderId="36" applyNumberFormat="0" applyAlignment="0" applyProtection="0"/>
    <xf numFmtId="0" fontId="6" fillId="0" borderId="0"/>
    <xf numFmtId="43" fontId="6" fillId="0" borderId="0" applyFont="0" applyFill="0" applyBorder="0" applyAlignment="0" applyProtection="0"/>
    <xf numFmtId="4" fontId="18" fillId="0" borderId="69" applyNumberFormat="0" applyProtection="0">
      <alignment horizontal="right" vertical="center"/>
    </xf>
    <xf numFmtId="0" fontId="5" fillId="0" borderId="0"/>
    <xf numFmtId="0" fontId="5" fillId="0" borderId="0"/>
    <xf numFmtId="0" fontId="105" fillId="0" borderId="40" applyNumberFormat="0" applyFill="0" applyAlignment="0" applyProtection="0"/>
    <xf numFmtId="0" fontId="6" fillId="0" borderId="45" applyNumberFormat="0" applyFill="0" applyAlignment="0" applyProtection="0"/>
    <xf numFmtId="166" fontId="6" fillId="0" borderId="0">
      <protection locked="0"/>
    </xf>
    <xf numFmtId="0" fontId="111" fillId="0" borderId="0" applyNumberFormat="0" applyFill="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89" fillId="61" borderId="0" applyNumberFormat="0" applyBorder="0" applyAlignment="0" applyProtection="0"/>
    <xf numFmtId="5" fontId="6" fillId="0" borderId="0" applyFill="0" applyBorder="0" applyAlignment="0" applyProtection="0"/>
    <xf numFmtId="0" fontId="90" fillId="46" borderId="0" applyNumberFormat="0" applyBorder="0" applyAlignment="0" applyProtection="0"/>
    <xf numFmtId="0" fontId="5" fillId="42"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6" fillId="0" borderId="45" applyNumberFormat="0" applyFill="0" applyAlignment="0" applyProtection="0"/>
    <xf numFmtId="0" fontId="5" fillId="0" borderId="0"/>
    <xf numFmtId="0" fontId="91" fillId="41" borderId="0" applyNumberFormat="0" applyBorder="0" applyAlignment="0" applyProtection="0"/>
    <xf numFmtId="0" fontId="89" fillId="41" borderId="0" applyNumberFormat="0" applyBorder="0" applyAlignment="0" applyProtection="0"/>
    <xf numFmtId="0" fontId="6" fillId="0" borderId="45" applyNumberFormat="0" applyFill="0" applyAlignment="0" applyProtection="0"/>
    <xf numFmtId="0" fontId="97" fillId="0" borderId="0" applyNumberFormat="0" applyFill="0" applyBorder="0" applyAlignment="0" applyProtection="0"/>
    <xf numFmtId="0" fontId="116" fillId="62" borderId="0" applyNumberFormat="0" applyBorder="0" applyAlignment="0" applyProtection="0"/>
    <xf numFmtId="0" fontId="126" fillId="46" borderId="0" applyNumberFormat="0" applyBorder="0" applyAlignment="0" applyProtection="0"/>
    <xf numFmtId="38" fontId="6" fillId="0" borderId="0">
      <alignment horizontal="left" wrapText="1"/>
    </xf>
    <xf numFmtId="0" fontId="6" fillId="0" borderId="45" applyNumberFormat="0" applyFill="0" applyAlignment="0" applyProtection="0"/>
    <xf numFmtId="0" fontId="6" fillId="0" borderId="45" applyNumberFormat="0" applyFill="0" applyAlignment="0" applyProtection="0"/>
    <xf numFmtId="0" fontId="90" fillId="43" borderId="0" applyNumberFormat="0" applyBorder="0" applyAlignment="0" applyProtection="0"/>
    <xf numFmtId="0" fontId="90" fillId="68" borderId="0" applyNumberFormat="0" applyBorder="0" applyAlignment="0" applyProtection="0"/>
    <xf numFmtId="0" fontId="6" fillId="0" borderId="45" applyNumberFormat="0" applyFill="0" applyAlignment="0" applyProtection="0"/>
    <xf numFmtId="0" fontId="6" fillId="0" borderId="0"/>
    <xf numFmtId="43" fontId="6" fillId="0" borderId="0" applyFont="0" applyFill="0" applyBorder="0" applyAlignment="0" applyProtection="0"/>
    <xf numFmtId="0" fontId="5" fillId="0" borderId="0"/>
    <xf numFmtId="0" fontId="5" fillId="0" borderId="0"/>
    <xf numFmtId="0" fontId="5" fillId="0" borderId="0"/>
    <xf numFmtId="0" fontId="5" fillId="0" borderId="0"/>
    <xf numFmtId="4" fontId="79" fillId="40" borderId="69" applyNumberFormat="0" applyProtection="0"/>
    <xf numFmtId="0" fontId="6" fillId="0" borderId="45" applyNumberFormat="0" applyFill="0" applyAlignment="0" applyProtection="0"/>
    <xf numFmtId="0" fontId="90" fillId="47" borderId="0" applyNumberFormat="0" applyBorder="0" applyAlignment="0" applyProtection="0"/>
    <xf numFmtId="0" fontId="89" fillId="42" borderId="0" applyNumberFormat="0" applyBorder="0" applyAlignment="0" applyProtection="0"/>
    <xf numFmtId="180" fontId="6" fillId="0" borderId="0" applyFill="0" applyBorder="0" applyAlignment="0" applyProtection="0"/>
    <xf numFmtId="0" fontId="126" fillId="78" borderId="0" applyNumberFormat="0" applyBorder="0" applyAlignment="0" applyProtection="0"/>
    <xf numFmtId="0" fontId="89" fillId="61" borderId="0" applyNumberFormat="0" applyBorder="0" applyAlignment="0" applyProtection="0"/>
    <xf numFmtId="0" fontId="162" fillId="0" borderId="58" applyNumberFormat="0" applyFill="0" applyAlignment="0" applyProtection="0"/>
    <xf numFmtId="5" fontId="6" fillId="0" borderId="0" applyFill="0" applyBorder="0" applyAlignment="0" applyProtection="0"/>
    <xf numFmtId="0" fontId="90" fillId="68" borderId="0" applyNumberFormat="0" applyBorder="0" applyAlignment="0" applyProtection="0"/>
    <xf numFmtId="0" fontId="103" fillId="64" borderId="55" applyNumberFormat="0" applyAlignment="0" applyProtection="0"/>
    <xf numFmtId="0" fontId="5" fillId="42" borderId="0" applyNumberFormat="0" applyBorder="0" applyAlignment="0" applyProtection="0"/>
    <xf numFmtId="0" fontId="90" fillId="67" borderId="0" applyNumberFormat="0" applyBorder="0" applyAlignment="0" applyProtection="0"/>
    <xf numFmtId="0" fontId="6" fillId="0" borderId="45" applyNumberFormat="0" applyFill="0" applyAlignment="0" applyProtection="0"/>
    <xf numFmtId="0" fontId="126" fillId="46" borderId="0" applyNumberFormat="0" applyBorder="0" applyAlignment="0" applyProtection="0"/>
    <xf numFmtId="0" fontId="90" fillId="69" borderId="0" applyNumberFormat="0" applyBorder="0" applyAlignment="0" applyProtection="0"/>
    <xf numFmtId="0" fontId="161" fillId="0" borderId="57" applyNumberFormat="0" applyFill="0" applyAlignment="0" applyProtection="0"/>
    <xf numFmtId="0" fontId="6" fillId="0" borderId="45" applyNumberFormat="0" applyFill="0" applyAlignment="0" applyProtection="0"/>
    <xf numFmtId="0" fontId="90" fillId="42" borderId="0" applyNumberFormat="0" applyBorder="0" applyAlignment="0" applyProtection="0"/>
    <xf numFmtId="0" fontId="90" fillId="49"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126" fillId="43" borderId="0" applyNumberFormat="0" applyBorder="0" applyAlignment="0" applyProtection="0"/>
    <xf numFmtId="0" fontId="6" fillId="0" borderId="0"/>
    <xf numFmtId="43" fontId="6" fillId="0" borderId="0" applyFont="0" applyFill="0" applyBorder="0" applyAlignment="0" applyProtection="0"/>
    <xf numFmtId="0" fontId="5" fillId="0" borderId="0"/>
    <xf numFmtId="0" fontId="5" fillId="0" borderId="0"/>
    <xf numFmtId="0" fontId="5" fillId="0" borderId="0"/>
    <xf numFmtId="0" fontId="5" fillId="0" borderId="0"/>
    <xf numFmtId="4" fontId="79" fillId="39" borderId="69" applyNumberFormat="0" applyProtection="0">
      <alignment horizontal="left" vertical="center" indent="1"/>
    </xf>
    <xf numFmtId="0" fontId="6" fillId="0" borderId="45" applyNumberFormat="0" applyFill="0" applyAlignment="0" applyProtection="0"/>
    <xf numFmtId="0" fontId="6" fillId="0" borderId="45" applyNumberFormat="0" applyFill="0" applyAlignment="0" applyProtection="0"/>
    <xf numFmtId="0" fontId="102" fillId="0" borderId="0" applyNumberFormat="0" applyFill="0" applyBorder="0" applyAlignment="0" applyProtection="0"/>
    <xf numFmtId="0" fontId="126" fillId="46" borderId="0" applyNumberFormat="0" applyBorder="0" applyAlignment="0" applyProtection="0"/>
    <xf numFmtId="0" fontId="10" fillId="0" borderId="0"/>
    <xf numFmtId="0" fontId="89" fillId="62" borderId="0" applyNumberFormat="0" applyBorder="0" applyAlignment="0" applyProtection="0"/>
    <xf numFmtId="0" fontId="89" fillId="41" borderId="0" applyNumberFormat="0" applyBorder="0" applyAlignment="0" applyProtection="0"/>
    <xf numFmtId="0" fontId="90" fillId="46" borderId="0" applyNumberFormat="0" applyBorder="0" applyAlignment="0" applyProtection="0"/>
    <xf numFmtId="0" fontId="89" fillId="41" borderId="0" applyNumberFormat="0" applyBorder="0" applyAlignment="0" applyProtection="0"/>
    <xf numFmtId="0" fontId="126" fillId="43" borderId="0" applyNumberFormat="0" applyBorder="0" applyAlignment="0" applyProtection="0"/>
    <xf numFmtId="0" fontId="90" fillId="69" borderId="0" applyNumberFormat="0" applyBorder="0" applyAlignment="0" applyProtection="0"/>
    <xf numFmtId="0" fontId="6" fillId="0" borderId="45" applyNumberFormat="0" applyFill="0" applyAlignment="0" applyProtection="0"/>
    <xf numFmtId="0" fontId="90" fillId="67"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98" fillId="61" borderId="0" applyNumberFormat="0" applyBorder="0" applyAlignment="0" applyProtection="0"/>
    <xf numFmtId="0" fontId="89" fillId="62" borderId="0" applyNumberFormat="0" applyBorder="0" applyAlignment="0" applyProtection="0"/>
    <xf numFmtId="0" fontId="6" fillId="0" borderId="45" applyNumberFormat="0" applyFill="0" applyAlignment="0" applyProtection="0"/>
    <xf numFmtId="0" fontId="126" fillId="46" borderId="0" applyNumberFormat="0" applyBorder="0" applyAlignment="0" applyProtection="0"/>
    <xf numFmtId="0" fontId="126" fillId="46" borderId="0" applyNumberFormat="0" applyBorder="0" applyAlignment="0" applyProtection="0"/>
    <xf numFmtId="0" fontId="90" fillId="49" borderId="0" applyNumberFormat="0" applyBorder="0" applyAlignment="0" applyProtection="0"/>
    <xf numFmtId="0" fontId="162" fillId="0" borderId="58" applyNumberFormat="0" applyFill="0" applyAlignment="0" applyProtection="0"/>
    <xf numFmtId="0" fontId="125" fillId="0" borderId="64" applyNumberFormat="0" applyFill="0" applyAlignment="0" applyProtection="0"/>
    <xf numFmtId="0" fontId="6" fillId="0" borderId="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6" fillId="0" borderId="45" applyNumberFormat="0" applyFill="0" applyAlignment="0" applyProtection="0"/>
    <xf numFmtId="38" fontId="6" fillId="0" borderId="0">
      <alignment horizontal="left" wrapText="1"/>
    </xf>
    <xf numFmtId="0" fontId="164" fillId="0" borderId="60" applyNumberFormat="0" applyFill="0" applyAlignment="0" applyProtection="0"/>
    <xf numFmtId="5" fontId="6" fillId="0" borderId="0" applyFill="0" applyBorder="0" applyAlignment="0" applyProtection="0"/>
    <xf numFmtId="0" fontId="90" fillId="69" borderId="0" applyNumberFormat="0" applyBorder="0" applyAlignment="0" applyProtection="0"/>
    <xf numFmtId="0" fontId="90" fillId="46" borderId="0" applyNumberFormat="0" applyBorder="0" applyAlignment="0" applyProtection="0"/>
    <xf numFmtId="0" fontId="5" fillId="42" borderId="0" applyNumberFormat="0" applyBorder="0" applyAlignment="0" applyProtection="0"/>
    <xf numFmtId="0" fontId="126" fillId="43" borderId="0" applyNumberFormat="0" applyBorder="0" applyAlignment="0" applyProtection="0"/>
    <xf numFmtId="0" fontId="89" fillId="41" borderId="0" applyNumberFormat="0" applyBorder="0" applyAlignment="0" applyProtection="0"/>
    <xf numFmtId="0" fontId="6" fillId="0" borderId="45" applyNumberFormat="0" applyFill="0" applyAlignment="0" applyProtection="0"/>
    <xf numFmtId="0" fontId="10" fillId="0" borderId="0"/>
    <xf numFmtId="0" fontId="5" fillId="0" borderId="0"/>
    <xf numFmtId="0" fontId="6" fillId="0" borderId="45" applyNumberFormat="0" applyFill="0" applyAlignment="0" applyProtection="0"/>
    <xf numFmtId="0" fontId="89" fillId="49" borderId="0" applyNumberFormat="0" applyBorder="0" applyAlignment="0" applyProtection="0"/>
    <xf numFmtId="0" fontId="6" fillId="0" borderId="45" applyNumberFormat="0" applyFill="0" applyAlignment="0" applyProtection="0"/>
    <xf numFmtId="0" fontId="6" fillId="0" borderId="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65" borderId="0" applyNumberFormat="0" applyBorder="0" applyAlignment="0" applyProtection="0"/>
    <xf numFmtId="0" fontId="6" fillId="0" borderId="45" applyNumberFormat="0" applyFill="0" applyAlignment="0" applyProtection="0"/>
    <xf numFmtId="0" fontId="89" fillId="60" borderId="0" applyNumberFormat="0" applyBorder="0" applyAlignment="0" applyProtection="0"/>
    <xf numFmtId="180" fontId="6" fillId="0" borderId="0" applyFill="0" applyBorder="0" applyAlignment="0" applyProtection="0"/>
    <xf numFmtId="0" fontId="126" fillId="78" borderId="0" applyNumberFormat="0" applyBorder="0" applyAlignment="0" applyProtection="0"/>
    <xf numFmtId="0" fontId="89" fillId="61" borderId="0" applyNumberFormat="0" applyBorder="0" applyAlignment="0" applyProtection="0"/>
    <xf numFmtId="0" fontId="126" fillId="41" borderId="0" applyNumberFormat="0" applyBorder="0" applyAlignment="0" applyProtection="0"/>
    <xf numFmtId="5" fontId="6" fillId="0" borderId="0" applyFill="0" applyBorder="0" applyAlignment="0" applyProtection="0"/>
    <xf numFmtId="0" fontId="90" fillId="68" borderId="0" applyNumberFormat="0" applyBorder="0" applyAlignment="0" applyProtection="0"/>
    <xf numFmtId="0" fontId="5" fillId="42" borderId="0" applyNumberFormat="0" applyBorder="0" applyAlignment="0" applyProtection="0"/>
    <xf numFmtId="0" fontId="126" fillId="63" borderId="0" applyNumberFormat="0" applyBorder="0" applyAlignment="0" applyProtection="0"/>
    <xf numFmtId="0" fontId="111" fillId="0" borderId="0" applyNumberFormat="0" applyFill="0" applyBorder="0" applyAlignment="0" applyProtection="0"/>
    <xf numFmtId="4" fontId="167" fillId="0" borderId="0" applyFont="0" applyFill="0" applyBorder="0" applyAlignment="0" applyProtection="0"/>
    <xf numFmtId="0" fontId="6" fillId="0" borderId="45" applyNumberFormat="0" applyFill="0" applyAlignment="0" applyProtection="0"/>
    <xf numFmtId="0" fontId="6" fillId="0" borderId="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9" fillId="10" borderId="28" applyNumberFormat="0" applyFont="0" applyAlignment="0" applyProtection="0"/>
    <xf numFmtId="0" fontId="6" fillId="0" borderId="45" applyNumberFormat="0" applyFill="0" applyAlignment="0" applyProtection="0"/>
    <xf numFmtId="0" fontId="126" fillId="43" borderId="0" applyNumberFormat="0" applyBorder="0" applyAlignment="0" applyProtection="0"/>
    <xf numFmtId="0" fontId="89" fillId="41" borderId="0" applyNumberFormat="0" applyBorder="0" applyAlignment="0" applyProtection="0"/>
    <xf numFmtId="0" fontId="6" fillId="0" borderId="45" applyNumberFormat="0" applyFill="0" applyAlignment="0" applyProtection="0"/>
    <xf numFmtId="0" fontId="5" fillId="65" borderId="0" applyNumberFormat="0" applyBorder="0" applyAlignment="0" applyProtection="0"/>
    <xf numFmtId="0" fontId="6" fillId="0" borderId="45" applyNumberFormat="0" applyFill="0" applyAlignment="0" applyProtection="0"/>
    <xf numFmtId="0" fontId="100" fillId="0" borderId="0" applyNumberFormat="0" applyFill="0" applyBorder="0" applyAlignment="0" applyProtection="0"/>
    <xf numFmtId="0" fontId="6" fillId="0" borderId="45" applyNumberFormat="0" applyFill="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108" fillId="0" borderId="0" applyNumberFormat="0" applyFill="0" applyBorder="0" applyAlignment="0" applyProtection="0"/>
    <xf numFmtId="0" fontId="10" fillId="0" borderId="0"/>
    <xf numFmtId="0" fontId="6" fillId="0" borderId="45" applyNumberFormat="0" applyFill="0" applyAlignment="0" applyProtection="0"/>
    <xf numFmtId="0" fontId="126" fillId="27" borderId="0" applyNumberFormat="0" applyBorder="0" applyAlignment="0" applyProtection="0"/>
    <xf numFmtId="0" fontId="89" fillId="61" borderId="0" applyNumberFormat="0" applyBorder="0" applyAlignment="0" applyProtection="0"/>
    <xf numFmtId="5" fontId="6" fillId="0" borderId="0" applyFill="0" applyBorder="0" applyAlignment="0" applyProtection="0"/>
    <xf numFmtId="0" fontId="90" fillId="46" borderId="0" applyNumberFormat="0" applyBorder="0" applyAlignment="0" applyProtection="0"/>
    <xf numFmtId="0" fontId="5" fillId="42"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6" fillId="0" borderId="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6" fillId="0" borderId="45" applyNumberFormat="0" applyFill="0" applyAlignment="0" applyProtection="0"/>
    <xf numFmtId="0" fontId="126" fillId="27" borderId="0" applyNumberFormat="0" applyBorder="0" applyAlignment="0" applyProtection="0"/>
    <xf numFmtId="0" fontId="89" fillId="61" borderId="0" applyNumberFormat="0" applyBorder="0" applyAlignment="0" applyProtection="0"/>
    <xf numFmtId="5" fontId="6" fillId="0" borderId="0" applyFill="0" applyBorder="0" applyAlignment="0" applyProtection="0"/>
    <xf numFmtId="0" fontId="90" fillId="46" borderId="0" applyNumberFormat="0" applyBorder="0" applyAlignment="0" applyProtection="0"/>
    <xf numFmtId="0" fontId="5" fillId="42" borderId="0" applyNumberFormat="0" applyBorder="0" applyAlignment="0" applyProtection="0"/>
    <xf numFmtId="0" fontId="6" fillId="0" borderId="45" applyNumberFormat="0" applyFill="0" applyAlignment="0" applyProtection="0"/>
    <xf numFmtId="0" fontId="6" fillId="0" borderId="45" applyNumberFormat="0" applyFill="0" applyAlignment="0" applyProtection="0"/>
    <xf numFmtId="0" fontId="6" fillId="0" borderId="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9" fillId="61" borderId="0" applyNumberFormat="0" applyBorder="0" applyAlignment="0" applyProtection="0"/>
    <xf numFmtId="5" fontId="6" fillId="0" borderId="0" applyFill="0" applyBorder="0" applyAlignment="0" applyProtection="0"/>
    <xf numFmtId="0" fontId="5" fillId="42" borderId="0" applyNumberFormat="0" applyBorder="0" applyAlignment="0" applyProtection="0"/>
    <xf numFmtId="0" fontId="6" fillId="0" borderId="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43" fontId="6" fillId="0" borderId="0" applyFont="0" applyFill="0" applyBorder="0" applyAlignment="0" applyProtection="0"/>
    <xf numFmtId="4" fontId="18" fillId="35" borderId="54" applyNumberFormat="0" applyProtection="0">
      <alignment horizontal="left" vertical="center" indent="1"/>
    </xf>
    <xf numFmtId="4" fontId="18" fillId="0" borderId="54" applyNumberFormat="0" applyProtection="0">
      <alignment horizontal="left" vertical="center" indent="1"/>
    </xf>
    <xf numFmtId="0" fontId="129" fillId="0" borderId="0"/>
    <xf numFmtId="9" fontId="5" fillId="0" borderId="0" applyFont="0" applyFill="0" applyBorder="0" applyAlignment="0" applyProtection="0"/>
    <xf numFmtId="43" fontId="6" fillId="0" borderId="0" applyFont="0" applyFill="0" applyBorder="0" applyAlignment="0" applyProtection="0"/>
    <xf numFmtId="4" fontId="18" fillId="35" borderId="54" applyNumberFormat="0" applyProtection="0">
      <alignment horizontal="left" vertical="center" indent="1"/>
    </xf>
    <xf numFmtId="9" fontId="5" fillId="0" borderId="0" applyFont="0" applyFill="0" applyBorder="0" applyAlignment="0" applyProtection="0"/>
    <xf numFmtId="0" fontId="129"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 fontId="18" fillId="35" borderId="54" applyNumberFormat="0" applyProtection="0">
      <alignment horizontal="left" vertical="center" indent="1"/>
    </xf>
    <xf numFmtId="4" fontId="18" fillId="0" borderId="54" applyNumberFormat="0" applyProtection="0">
      <alignment horizontal="left" vertical="center" indent="1"/>
    </xf>
    <xf numFmtId="0" fontId="129" fillId="0" borderId="0"/>
    <xf numFmtId="4" fontId="18" fillId="0" borderId="54" applyNumberFormat="0" applyProtection="0">
      <alignment horizontal="left" vertical="center" indent="1"/>
    </xf>
    <xf numFmtId="9" fontId="5" fillId="0" borderId="0" applyFont="0" applyFill="0" applyBorder="0" applyAlignment="0" applyProtection="0"/>
    <xf numFmtId="4" fontId="18" fillId="0" borderId="54" applyNumberFormat="0" applyProtection="0">
      <alignment horizontal="left" vertical="center" indent="1"/>
    </xf>
    <xf numFmtId="43" fontId="6" fillId="0" borderId="0" applyFont="0" applyFill="0" applyBorder="0" applyAlignment="0" applyProtection="0"/>
    <xf numFmtId="4" fontId="18" fillId="35" borderId="54" applyNumberFormat="0" applyProtection="0">
      <alignment horizontal="left" vertical="center" indent="1"/>
    </xf>
    <xf numFmtId="9" fontId="5" fillId="0" borderId="0" applyFont="0" applyFill="0" applyBorder="0" applyAlignment="0" applyProtection="0"/>
    <xf numFmtId="0" fontId="129" fillId="0" borderId="0"/>
    <xf numFmtId="0" fontId="6" fillId="0" borderId="0"/>
    <xf numFmtId="43" fontId="6" fillId="0" borderId="0" applyFont="0" applyFill="0" applyBorder="0" applyAlignment="0" applyProtection="0"/>
    <xf numFmtId="4" fontId="18" fillId="35" borderId="54" applyNumberFormat="0" applyProtection="0">
      <alignment horizontal="left" vertical="center" indent="1"/>
    </xf>
    <xf numFmtId="9" fontId="5" fillId="0" borderId="0" applyFont="0" applyFill="0" applyBorder="0" applyAlignment="0" applyProtection="0"/>
    <xf numFmtId="0" fontId="129" fillId="0" borderId="0"/>
    <xf numFmtId="43" fontId="6" fillId="0" borderId="0" applyFont="0" applyFill="0" applyBorder="0" applyAlignment="0" applyProtection="0"/>
    <xf numFmtId="4" fontId="18" fillId="35" borderId="54" applyNumberFormat="0" applyProtection="0">
      <alignment horizontal="left" vertical="center" indent="1"/>
    </xf>
    <xf numFmtId="0" fontId="129" fillId="0" borderId="0"/>
    <xf numFmtId="0" fontId="6" fillId="0" borderId="0"/>
    <xf numFmtId="4" fontId="79" fillId="38" borderId="54" applyNumberFormat="0" applyProtection="0">
      <alignment vertical="center"/>
    </xf>
    <xf numFmtId="4" fontId="79" fillId="39" borderId="54" applyNumberFormat="0" applyProtection="0">
      <alignment horizontal="left" vertical="center" indent="1"/>
    </xf>
    <xf numFmtId="4" fontId="79" fillId="40" borderId="54" applyNumberFormat="0" applyProtection="0"/>
    <xf numFmtId="4" fontId="18" fillId="0" borderId="54" applyNumberFormat="0" applyProtection="0">
      <alignment horizontal="right" vertical="center"/>
    </xf>
    <xf numFmtId="4" fontId="18" fillId="0" borderId="54" applyNumberFormat="0" applyProtection="0">
      <alignment horizontal="left" vertical="center" indent="1"/>
    </xf>
    <xf numFmtId="0" fontId="18" fillId="40" borderId="54" applyNumberFormat="0" applyProtection="0">
      <alignment horizontal="left" vertical="top"/>
    </xf>
    <xf numFmtId="4" fontId="18" fillId="35" borderId="54" applyNumberFormat="0" applyProtection="0">
      <alignment horizontal="left" vertical="center" indent="1"/>
    </xf>
    <xf numFmtId="43" fontId="6" fillId="0" borderId="0" applyFont="0" applyFill="0" applyBorder="0" applyAlignment="0" applyProtection="0"/>
    <xf numFmtId="0" fontId="5" fillId="0" borderId="0"/>
    <xf numFmtId="0" fontId="167" fillId="0" borderId="0"/>
    <xf numFmtId="4" fontId="167" fillId="0" borderId="0" applyFont="0" applyFill="0" applyBorder="0" applyAlignment="0" applyProtection="0"/>
    <xf numFmtId="0" fontId="129" fillId="0" borderId="0"/>
    <xf numFmtId="9" fontId="5" fillId="0" borderId="0" applyFont="0" applyFill="0" applyBorder="0" applyAlignment="0" applyProtection="0"/>
    <xf numFmtId="0" fontId="167" fillId="0" borderId="0"/>
    <xf numFmtId="43" fontId="6" fillId="0" borderId="0" applyFont="0" applyFill="0" applyBorder="0" applyAlignment="0" applyProtection="0"/>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3" fontId="6" fillId="0" borderId="0" applyFont="0" applyFill="0" applyBorder="0" applyAlignment="0" applyProtection="0"/>
    <xf numFmtId="4" fontId="18" fillId="0" borderId="54" applyNumberFormat="0" applyProtection="0">
      <alignment horizontal="left" vertical="center" indent="1"/>
    </xf>
    <xf numFmtId="43" fontId="6" fillId="0" borderId="0" applyFont="0" applyFill="0" applyBorder="0" applyAlignment="0" applyProtection="0"/>
    <xf numFmtId="0" fontId="129" fillId="0" borderId="0"/>
    <xf numFmtId="0" fontId="129" fillId="0" borderId="0"/>
    <xf numFmtId="9" fontId="5" fillId="0" borderId="0" applyFont="0" applyFill="0" applyBorder="0" applyAlignment="0" applyProtection="0"/>
    <xf numFmtId="9" fontId="5" fillId="0" borderId="0" applyFont="0" applyFill="0" applyBorder="0" applyAlignment="0" applyProtection="0"/>
    <xf numFmtId="4" fontId="18" fillId="35" borderId="54" applyNumberFormat="0" applyProtection="0">
      <alignment horizontal="left" vertical="center" indent="1"/>
    </xf>
    <xf numFmtId="0" fontId="129" fillId="0" borderId="0"/>
    <xf numFmtId="4" fontId="18" fillId="35" borderId="54" applyNumberFormat="0" applyProtection="0">
      <alignment horizontal="left" vertical="center" indent="1"/>
    </xf>
    <xf numFmtId="9"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 fontId="18" fillId="0" borderId="54" applyNumberFormat="0" applyProtection="0">
      <alignment horizontal="left" vertical="center" indent="1"/>
    </xf>
    <xf numFmtId="43" fontId="6" fillId="0" borderId="0" applyFont="0" applyFill="0" applyBorder="0" applyAlignment="0" applyProtection="0"/>
    <xf numFmtId="4" fontId="18" fillId="0" borderId="54" applyNumberFormat="0" applyProtection="0">
      <alignment horizontal="left" vertical="center" indent="1"/>
    </xf>
    <xf numFmtId="9" fontId="5" fillId="0" borderId="0" applyFont="0" applyFill="0" applyBorder="0" applyAlignment="0" applyProtection="0"/>
    <xf numFmtId="43" fontId="6" fillId="0" borderId="0" applyFont="0" applyFill="0" applyBorder="0" applyAlignment="0" applyProtection="0"/>
    <xf numFmtId="0" fontId="129" fillId="0" borderId="0"/>
    <xf numFmtId="9" fontId="5" fillId="0" borderId="0" applyFont="0" applyFill="0" applyBorder="0" applyAlignment="0" applyProtection="0"/>
    <xf numFmtId="4" fontId="18" fillId="35" borderId="54" applyNumberFormat="0" applyProtection="0">
      <alignment horizontal="left" vertical="center" indent="1"/>
    </xf>
    <xf numFmtId="4" fontId="18" fillId="35" borderId="54" applyNumberFormat="0" applyProtection="0">
      <alignment horizontal="left" vertical="center" indent="1"/>
    </xf>
    <xf numFmtId="43" fontId="6" fillId="0" borderId="0" applyFont="0" applyFill="0" applyBorder="0" applyAlignment="0" applyProtection="0"/>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9" fontId="5" fillId="0" borderId="0" applyFont="0" applyFill="0" applyBorder="0" applyAlignment="0" applyProtection="0"/>
    <xf numFmtId="43" fontId="6" fillId="0" borderId="0" applyFont="0" applyFill="0" applyBorder="0" applyAlignment="0" applyProtection="0"/>
    <xf numFmtId="9" fontId="5" fillId="0" borderId="0" applyFont="0" applyFill="0" applyBorder="0" applyAlignment="0" applyProtection="0"/>
    <xf numFmtId="4" fontId="18" fillId="35" borderId="54" applyNumberFormat="0" applyProtection="0">
      <alignment horizontal="left" vertical="center" indent="1"/>
    </xf>
    <xf numFmtId="0" fontId="129" fillId="0" borderId="0"/>
    <xf numFmtId="0" fontId="129" fillId="0" borderId="0"/>
    <xf numFmtId="0" fontId="129" fillId="0" borderId="0"/>
    <xf numFmtId="4" fontId="18" fillId="0" borderId="54" applyNumberFormat="0" applyProtection="0">
      <alignment horizontal="left" vertical="center" indent="1"/>
    </xf>
    <xf numFmtId="43" fontId="8" fillId="0" borderId="0" applyFont="0" applyFill="0" applyBorder="0" applyAlignment="0" applyProtection="0"/>
    <xf numFmtId="9" fontId="8" fillId="0" borderId="0" applyFont="0" applyFill="0" applyBorder="0" applyAlignment="0" applyProtection="0"/>
    <xf numFmtId="4" fontId="18" fillId="0" borderId="54" applyNumberFormat="0" applyProtection="0">
      <alignment horizontal="left" vertical="center" indent="1"/>
    </xf>
    <xf numFmtId="4" fontId="79" fillId="40" borderId="54" applyNumberFormat="0" applyProtection="0"/>
    <xf numFmtId="0" fontId="18" fillId="40" borderId="54" applyNumberFormat="0" applyProtection="0">
      <alignment horizontal="left" vertical="top"/>
    </xf>
    <xf numFmtId="4" fontId="18" fillId="0" borderId="54" applyNumberFormat="0" applyProtection="0">
      <alignment horizontal="right" vertical="center"/>
    </xf>
    <xf numFmtId="4" fontId="79" fillId="39" borderId="54" applyNumberFormat="0" applyProtection="0">
      <alignment horizontal="left" vertical="center" indent="1"/>
    </xf>
    <xf numFmtId="4" fontId="79" fillId="38" borderId="54" applyNumberFormat="0" applyProtection="0">
      <alignment vertical="center"/>
    </xf>
    <xf numFmtId="4" fontId="18" fillId="0" borderId="54" applyNumberFormat="0" applyProtection="0">
      <alignment horizontal="left" vertical="center" indent="1"/>
    </xf>
    <xf numFmtId="4" fontId="79" fillId="38" borderId="54" applyNumberFormat="0" applyProtection="0">
      <alignment vertical="center"/>
    </xf>
    <xf numFmtId="4" fontId="79" fillId="39" borderId="54" applyNumberFormat="0" applyProtection="0">
      <alignment horizontal="left" vertical="center" indent="1"/>
    </xf>
    <xf numFmtId="4" fontId="79" fillId="40" borderId="54" applyNumberFormat="0" applyProtection="0"/>
    <xf numFmtId="4" fontId="18" fillId="35" borderId="54" applyNumberFormat="0" applyProtection="0">
      <alignment horizontal="left" vertical="center" indent="1"/>
    </xf>
    <xf numFmtId="4" fontId="18" fillId="0" borderId="54" applyNumberFormat="0" applyProtection="0">
      <alignment horizontal="right" vertical="center"/>
    </xf>
    <xf numFmtId="4" fontId="18" fillId="0" borderId="54" applyNumberFormat="0" applyProtection="0">
      <alignment horizontal="left" vertical="center" indent="1"/>
    </xf>
    <xf numFmtId="0" fontId="18" fillId="40" borderId="54" applyNumberFormat="0" applyProtection="0">
      <alignment horizontal="left" vertical="top"/>
    </xf>
    <xf numFmtId="4" fontId="18" fillId="0" borderId="54" applyNumberFormat="0" applyProtection="0">
      <alignment horizontal="left" vertical="center" indent="1"/>
    </xf>
    <xf numFmtId="4" fontId="79" fillId="38" borderId="54" applyNumberFormat="0" applyProtection="0">
      <alignment vertical="center"/>
    </xf>
    <xf numFmtId="4" fontId="79" fillId="39"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79" fillId="40" borderId="54" applyNumberForma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4" fontId="18" fillId="35" borderId="54" applyNumberFormat="0" applyProtection="0">
      <alignment horizontal="left" vertical="center" indent="1"/>
    </xf>
    <xf numFmtId="4" fontId="18" fillId="0" borderId="54" applyNumberFormat="0" applyProtection="0">
      <alignment horizontal="left" vertical="center" indent="1"/>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4" fontId="18" fillId="0" borderId="54" applyNumberFormat="0" applyProtection="0">
      <alignment horizontal="right" vertical="center"/>
    </xf>
    <xf numFmtId="4" fontId="18" fillId="0"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0" fontId="18" fillId="40" borderId="54" applyNumberFormat="0" applyProtection="0">
      <alignment horizontal="left" vertical="top"/>
    </xf>
    <xf numFmtId="38" fontId="18" fillId="0" borderId="66" applyFill="0" applyBorder="0" applyAlignment="0" applyProtection="0">
      <protection locked="0"/>
    </xf>
    <xf numFmtId="38" fontId="18" fillId="0" borderId="66" applyFill="0" applyBorder="0" applyAlignment="0" applyProtection="0">
      <protection locked="0"/>
    </xf>
    <xf numFmtId="0" fontId="18" fillId="40" borderId="54" applyNumberFormat="0" applyProtection="0">
      <alignment horizontal="left" vertical="top"/>
    </xf>
    <xf numFmtId="10" fontId="7" fillId="37" borderId="51" applyNumberFormat="0" applyBorder="0" applyAlignment="0" applyProtection="0"/>
    <xf numFmtId="0" fontId="18" fillId="40" borderId="54" applyNumberFormat="0" applyProtection="0">
      <alignment horizontal="left" vertical="top"/>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0" fontId="18" fillId="40" borderId="54" applyNumberFormat="0" applyProtection="0">
      <alignment horizontal="left" vertical="top"/>
    </xf>
    <xf numFmtId="4" fontId="18" fillId="35" borderId="54" applyNumberFormat="0" applyProtection="0">
      <alignment horizontal="left" vertical="center" indent="1"/>
    </xf>
    <xf numFmtId="38" fontId="18" fillId="0" borderId="66" applyFill="0" applyBorder="0" applyAlignment="0" applyProtection="0">
      <protection locked="0"/>
    </xf>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38" fontId="18" fillId="0" borderId="66" applyFill="0" applyBorder="0" applyAlignment="0" applyProtection="0">
      <protection locked="0"/>
    </xf>
    <xf numFmtId="4" fontId="18" fillId="35" borderId="54" applyNumberFormat="0" applyProtection="0">
      <alignment horizontal="left" vertical="center" indent="1"/>
    </xf>
    <xf numFmtId="4" fontId="18" fillId="0" borderId="54" applyNumberFormat="0" applyProtection="0">
      <alignment horizontal="right" vertical="center"/>
    </xf>
    <xf numFmtId="38" fontId="18" fillId="0" borderId="66" applyFill="0" applyBorder="0" applyAlignment="0" applyProtection="0">
      <protection locked="0"/>
    </xf>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38" fontId="18" fillId="0" borderId="66" applyFill="0" applyBorder="0" applyAlignment="0" applyProtection="0">
      <protection locked="0"/>
    </xf>
    <xf numFmtId="10" fontId="7" fillId="37" borderId="51" applyNumberFormat="0" applyBorder="0" applyAlignment="0" applyProtection="0"/>
    <xf numFmtId="38" fontId="18" fillId="0" borderId="66" applyFill="0" applyBorder="0" applyAlignment="0" applyProtection="0">
      <protection locked="0"/>
    </xf>
    <xf numFmtId="38" fontId="18" fillId="0" borderId="66" applyFill="0" applyBorder="0" applyAlignment="0" applyProtection="0">
      <protection locked="0"/>
    </xf>
    <xf numFmtId="4" fontId="18" fillId="35"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4" fontId="79" fillId="40" borderId="54" applyNumberFormat="0" applyProtection="0"/>
    <xf numFmtId="4" fontId="18" fillId="0" borderId="54" applyNumberFormat="0" applyProtection="0">
      <alignment horizontal="left" vertical="center" indent="1"/>
    </xf>
    <xf numFmtId="4" fontId="79" fillId="40" borderId="54" applyNumberFormat="0" applyProtection="0"/>
    <xf numFmtId="10" fontId="7" fillId="37" borderId="51" applyNumberFormat="0" applyBorder="0" applyAlignment="0" applyProtection="0"/>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79" fillId="39" borderId="54" applyNumberFormat="0" applyProtection="0">
      <alignment horizontal="left" vertical="center" indent="1"/>
    </xf>
    <xf numFmtId="10" fontId="7" fillId="37" borderId="51" applyNumberFormat="0" applyBorder="0" applyAlignment="0" applyProtection="0"/>
    <xf numFmtId="4" fontId="18" fillId="35"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4" fontId="18" fillId="35" borderId="54" applyNumberFormat="0" applyProtection="0">
      <alignment horizontal="left" vertical="center" indent="1"/>
    </xf>
    <xf numFmtId="4" fontId="18" fillId="35" borderId="54" applyNumberFormat="0" applyProtection="0">
      <alignment horizontal="left" vertical="center" indent="1"/>
    </xf>
    <xf numFmtId="10" fontId="7" fillId="37" borderId="51" applyNumberFormat="0" applyBorder="0" applyAlignment="0" applyProtection="0"/>
    <xf numFmtId="4" fontId="79" fillId="40" borderId="54" applyNumberFormat="0" applyProtection="0"/>
    <xf numFmtId="10" fontId="7" fillId="37" borderId="51" applyNumberFormat="0" applyBorder="0" applyAlignment="0" applyProtection="0"/>
    <xf numFmtId="38" fontId="18" fillId="0" borderId="66" applyFill="0" applyBorder="0" applyAlignment="0" applyProtection="0">
      <protection locked="0"/>
    </xf>
    <xf numFmtId="38" fontId="18" fillId="0" borderId="66" applyFill="0" applyBorder="0" applyAlignment="0" applyProtection="0">
      <protection locked="0"/>
    </xf>
    <xf numFmtId="4" fontId="18" fillId="35" borderId="54" applyNumberFormat="0" applyProtection="0">
      <alignment horizontal="left" vertical="center" indent="1"/>
    </xf>
    <xf numFmtId="4" fontId="18" fillId="0" borderId="54" applyNumberFormat="0" applyProtection="0">
      <alignment horizontal="left" vertical="center" indent="1"/>
    </xf>
    <xf numFmtId="10" fontId="7" fillId="37" borderId="51" applyNumberFormat="0" applyBorder="0" applyAlignment="0" applyProtection="0"/>
    <xf numFmtId="4" fontId="18" fillId="35"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4" fontId="18" fillId="35" borderId="54" applyNumberFormat="0" applyProtection="0">
      <alignment horizontal="left" vertical="center" indent="1"/>
    </xf>
    <xf numFmtId="10" fontId="7" fillId="37" borderId="51" applyNumberFormat="0" applyBorder="0" applyAlignment="0" applyProtection="0"/>
    <xf numFmtId="0" fontId="18" fillId="40" borderId="54" applyNumberFormat="0" applyProtection="0">
      <alignment horizontal="left" vertical="top"/>
    </xf>
    <xf numFmtId="10" fontId="7" fillId="37" borderId="51" applyNumberFormat="0" applyBorder="0" applyAlignment="0" applyProtection="0"/>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4" fontId="79" fillId="39" borderId="54" applyNumberFormat="0" applyProtection="0">
      <alignment horizontal="left" vertical="center" indent="1"/>
    </xf>
    <xf numFmtId="10" fontId="7" fillId="37" borderId="51" applyNumberFormat="0" applyBorder="0" applyAlignment="0" applyProtection="0"/>
    <xf numFmtId="0" fontId="18" fillId="40" borderId="54" applyNumberFormat="0" applyProtection="0">
      <alignment horizontal="left" vertical="top"/>
    </xf>
    <xf numFmtId="4" fontId="18" fillId="35" borderId="54" applyNumberFormat="0" applyProtection="0">
      <alignment horizontal="left" vertical="center" indent="1"/>
    </xf>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4" fontId="79" fillId="40" borderId="54" applyNumberFormat="0" applyProtection="0"/>
    <xf numFmtId="10" fontId="7" fillId="37" borderId="51" applyNumberFormat="0" applyBorder="0" applyAlignment="0" applyProtection="0"/>
    <xf numFmtId="38" fontId="18" fillId="0" borderId="66" applyFill="0" applyBorder="0" applyAlignment="0" applyProtection="0">
      <protection locked="0"/>
    </xf>
    <xf numFmtId="38" fontId="18" fillId="0" borderId="66" applyFill="0" applyBorder="0" applyAlignment="0" applyProtection="0">
      <protection locked="0"/>
    </xf>
    <xf numFmtId="4" fontId="18" fillId="35" borderId="54" applyNumberFormat="0" applyProtection="0">
      <alignment horizontal="left" vertical="center" indent="1"/>
    </xf>
    <xf numFmtId="38" fontId="18" fillId="0" borderId="66" applyFill="0" applyBorder="0" applyAlignment="0" applyProtection="0">
      <protection locked="0"/>
    </xf>
    <xf numFmtId="4" fontId="18" fillId="0" borderId="54" applyNumberFormat="0" applyProtection="0">
      <alignment horizontal="left" vertical="center" indent="1"/>
    </xf>
    <xf numFmtId="38" fontId="18" fillId="0" borderId="66" applyFill="0" applyBorder="0" applyAlignment="0" applyProtection="0">
      <protection locked="0"/>
    </xf>
    <xf numFmtId="4" fontId="18" fillId="0" borderId="54" applyNumberFormat="0" applyProtection="0">
      <alignment horizontal="left" vertical="center" indent="1"/>
    </xf>
    <xf numFmtId="0" fontId="18" fillId="40" borderId="54" applyNumberFormat="0" applyProtection="0">
      <alignment horizontal="left" vertical="top"/>
    </xf>
    <xf numFmtId="10" fontId="7" fillId="37" borderId="51" applyNumberFormat="0" applyBorder="0" applyAlignment="0" applyProtection="0"/>
    <xf numFmtId="38" fontId="18" fillId="0" borderId="66" applyFill="0" applyBorder="0" applyAlignment="0" applyProtection="0">
      <protection locked="0"/>
    </xf>
    <xf numFmtId="38" fontId="18" fillId="0" borderId="66" applyFill="0" applyBorder="0" applyAlignment="0" applyProtection="0">
      <protection locked="0"/>
    </xf>
    <xf numFmtId="4" fontId="79" fillId="40" borderId="54" applyNumberFormat="0" applyProtection="0"/>
    <xf numFmtId="4" fontId="79" fillId="39"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right" vertical="center"/>
    </xf>
    <xf numFmtId="4" fontId="18" fillId="0" borderId="54" applyNumberFormat="0" applyProtection="0">
      <alignment horizontal="left" vertical="center" indent="1"/>
    </xf>
    <xf numFmtId="4" fontId="79" fillId="39"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4" fontId="18" fillId="0" borderId="54" applyNumberFormat="0" applyProtection="0">
      <alignment horizontal="left" vertical="center" indent="1"/>
    </xf>
    <xf numFmtId="4" fontId="79" fillId="38" borderId="54" applyNumberFormat="0" applyProtection="0">
      <alignment vertical="center"/>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4" fontId="79" fillId="39"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4" fontId="18" fillId="0" borderId="54" applyNumberFormat="0" applyProtection="0">
      <alignment horizontal="right" vertical="center"/>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0" fontId="18" fillId="40" borderId="54" applyNumberFormat="0" applyProtection="0">
      <alignment horizontal="left" vertical="top"/>
    </xf>
    <xf numFmtId="4" fontId="18" fillId="0" borderId="54" applyNumberFormat="0" applyProtection="0">
      <alignment horizontal="left" vertical="center" indent="1"/>
    </xf>
    <xf numFmtId="10" fontId="7" fillId="37" borderId="51" applyNumberFormat="0" applyBorder="0" applyAlignment="0" applyProtection="0"/>
    <xf numFmtId="4" fontId="18" fillId="35" borderId="54" applyNumberFormat="0" applyProtection="0">
      <alignment horizontal="left" vertical="center" indent="1"/>
    </xf>
    <xf numFmtId="10" fontId="7" fillId="37" borderId="51" applyNumberFormat="0" applyBorder="0" applyAlignment="0" applyProtection="0"/>
    <xf numFmtId="4" fontId="79" fillId="38" borderId="54" applyNumberFormat="0" applyProtection="0">
      <alignment vertical="center"/>
    </xf>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4" fontId="18" fillId="0" borderId="54" applyNumberFormat="0" applyProtection="0">
      <alignment horizontal="left" vertical="center" indent="1"/>
    </xf>
    <xf numFmtId="4" fontId="18" fillId="0" borderId="54" applyNumberFormat="0" applyProtection="0">
      <alignment horizontal="left" vertical="center" indent="1"/>
    </xf>
    <xf numFmtId="4" fontId="79" fillId="38" borderId="54" applyNumberFormat="0" applyProtection="0">
      <alignment vertical="center"/>
    </xf>
    <xf numFmtId="0" fontId="18" fillId="40" borderId="54" applyNumberFormat="0" applyProtection="0">
      <alignment horizontal="left" vertical="top"/>
    </xf>
    <xf numFmtId="4" fontId="79" fillId="38" borderId="54" applyNumberFormat="0" applyProtection="0">
      <alignment vertical="center"/>
    </xf>
    <xf numFmtId="10" fontId="7" fillId="37" borderId="51" applyNumberFormat="0" applyBorder="0" applyAlignment="0" applyProtection="0"/>
    <xf numFmtId="10" fontId="7" fillId="37" borderId="51" applyNumberFormat="0" applyBorder="0" applyAlignment="0" applyProtection="0"/>
    <xf numFmtId="4" fontId="79" fillId="39" borderId="54" applyNumberFormat="0" applyProtection="0">
      <alignment horizontal="left" vertical="center" indent="1"/>
    </xf>
    <xf numFmtId="4" fontId="18" fillId="0" borderId="54" applyNumberFormat="0" applyProtection="0">
      <alignment horizontal="left" vertical="center" indent="1"/>
    </xf>
    <xf numFmtId="4" fontId="79" fillId="39" borderId="54" applyNumberFormat="0" applyProtection="0">
      <alignment horizontal="left" vertical="center" indent="1"/>
    </xf>
    <xf numFmtId="4" fontId="79" fillId="40" borderId="54" applyNumberFormat="0" applyProtection="0"/>
    <xf numFmtId="10" fontId="7" fillId="37" borderId="51" applyNumberFormat="0" applyBorder="0" applyAlignment="0" applyProtection="0"/>
    <xf numFmtId="4" fontId="18" fillId="0" borderId="54" applyNumberFormat="0" applyProtection="0">
      <alignment horizontal="left" vertical="center" indent="1"/>
    </xf>
    <xf numFmtId="4" fontId="18" fillId="0" borderId="54" applyNumberFormat="0" applyProtection="0">
      <alignment horizontal="left" vertical="center" indent="1"/>
    </xf>
    <xf numFmtId="4" fontId="79" fillId="38" borderId="54" applyNumberFormat="0" applyProtection="0">
      <alignment vertical="center"/>
    </xf>
    <xf numFmtId="4" fontId="18" fillId="0" borderId="54" applyNumberFormat="0" applyProtection="0">
      <alignment horizontal="left" vertical="center" indent="1"/>
    </xf>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0" fontId="18" fillId="40" borderId="54" applyNumberFormat="0" applyProtection="0">
      <alignment horizontal="left" vertical="top"/>
    </xf>
    <xf numFmtId="10" fontId="7" fillId="37" borderId="51" applyNumberFormat="0" applyBorder="0" applyAlignment="0" applyProtection="0"/>
    <xf numFmtId="4" fontId="18" fillId="35" borderId="54" applyNumberFormat="0" applyProtection="0">
      <alignment horizontal="left" vertical="center" indent="1"/>
    </xf>
    <xf numFmtId="10" fontId="7" fillId="37" borderId="51" applyNumberFormat="0" applyBorder="0" applyAlignment="0" applyProtection="0"/>
    <xf numFmtId="4" fontId="79" fillId="40" borderId="54" applyNumberFormat="0" applyProtection="0"/>
    <xf numFmtId="4" fontId="18" fillId="0" borderId="54" applyNumberFormat="0" applyProtection="0">
      <alignment horizontal="right" vertical="center"/>
    </xf>
    <xf numFmtId="10" fontId="7" fillId="37" borderId="51" applyNumberFormat="0" applyBorder="0" applyAlignment="0" applyProtection="0"/>
    <xf numFmtId="10" fontId="7" fillId="37" borderId="51" applyNumberFormat="0" applyBorder="0" applyAlignment="0" applyProtection="0"/>
    <xf numFmtId="4" fontId="79" fillId="40" borderId="54" applyNumberFormat="0" applyProtection="0"/>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4" fontId="18" fillId="35"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4" fontId="79" fillId="39"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right" vertical="center"/>
    </xf>
    <xf numFmtId="4" fontId="18" fillId="0"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4" fontId="79" fillId="40" borderId="54" applyNumberFormat="0" applyProtection="0"/>
    <xf numFmtId="4" fontId="18" fillId="0" borderId="54" applyNumberFormat="0" applyProtection="0">
      <alignment horizontal="left" vertical="center" indent="1"/>
    </xf>
    <xf numFmtId="10" fontId="7" fillId="37" borderId="51" applyNumberFormat="0" applyBorder="0" applyAlignment="0" applyProtection="0"/>
    <xf numFmtId="4" fontId="18" fillId="35"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4" fontId="18" fillId="0" borderId="54" applyNumberFormat="0" applyProtection="0">
      <alignment horizontal="left" vertical="center" indent="1"/>
    </xf>
    <xf numFmtId="4" fontId="18" fillId="0" borderId="54" applyNumberFormat="0" applyProtection="0">
      <alignment horizontal="right" vertical="center"/>
    </xf>
    <xf numFmtId="4" fontId="18" fillId="35"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10" fontId="7" fillId="37" borderId="51" applyNumberFormat="0" applyBorder="0" applyAlignment="0" applyProtection="0"/>
    <xf numFmtId="38" fontId="18" fillId="0" borderId="66" applyFill="0" applyBorder="0" applyAlignment="0" applyProtection="0">
      <protection locked="0"/>
    </xf>
    <xf numFmtId="38" fontId="18" fillId="0" borderId="66" applyFill="0" applyBorder="0" applyAlignment="0" applyProtection="0">
      <protection locked="0"/>
    </xf>
    <xf numFmtId="38" fontId="18" fillId="0" borderId="66" applyFill="0" applyBorder="0" applyAlignment="0" applyProtection="0">
      <protection locked="0"/>
    </xf>
    <xf numFmtId="4" fontId="79" fillId="40" borderId="54" applyNumberFormat="0" applyProtection="0"/>
    <xf numFmtId="4" fontId="18" fillId="0" borderId="54" applyNumberFormat="0" applyProtection="0">
      <alignment horizontal="left" vertical="center" indent="1"/>
    </xf>
    <xf numFmtId="0" fontId="18" fillId="40" borderId="54" applyNumberFormat="0" applyProtection="0">
      <alignment horizontal="left" vertical="top"/>
    </xf>
    <xf numFmtId="10" fontId="7" fillId="37" borderId="51" applyNumberFormat="0" applyBorder="0" applyAlignment="0" applyProtection="0"/>
    <xf numFmtId="4" fontId="18" fillId="0" borderId="54" applyNumberFormat="0" applyProtection="0">
      <alignment horizontal="left" vertical="center" indent="1"/>
    </xf>
    <xf numFmtId="4" fontId="18" fillId="0"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left" vertical="center" indent="1"/>
    </xf>
    <xf numFmtId="4" fontId="18" fillId="35" borderId="54" applyNumberFormat="0" applyProtection="0">
      <alignment horizontal="left" vertical="center" indent="1"/>
    </xf>
    <xf numFmtId="4" fontId="79" fillId="38" borderId="54" applyNumberFormat="0" applyProtection="0">
      <alignment vertical="center"/>
    </xf>
    <xf numFmtId="4" fontId="18" fillId="35" borderId="54" applyNumberFormat="0" applyProtection="0">
      <alignment horizontal="left" vertical="center" indent="1"/>
    </xf>
    <xf numFmtId="10" fontId="7" fillId="37" borderId="51" applyNumberFormat="0" applyBorder="0" applyAlignment="0" applyProtection="0"/>
    <xf numFmtId="4" fontId="79" fillId="39"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right" vertical="center"/>
    </xf>
    <xf numFmtId="10" fontId="7" fillId="37" borderId="51" applyNumberFormat="0" applyBorder="0" applyAlignment="0" applyProtection="0"/>
    <xf numFmtId="4" fontId="79" fillId="39" borderId="54" applyNumberFormat="0" applyProtection="0">
      <alignment horizontal="left" vertical="center" indent="1"/>
    </xf>
    <xf numFmtId="0" fontId="18" fillId="40" borderId="54" applyNumberFormat="0" applyProtection="0">
      <alignment horizontal="left" vertical="top"/>
    </xf>
    <xf numFmtId="4" fontId="79" fillId="39" borderId="54" applyNumberFormat="0" applyProtection="0">
      <alignment horizontal="left" vertical="center" indent="1"/>
    </xf>
    <xf numFmtId="10" fontId="7" fillId="37" borderId="51" applyNumberFormat="0" applyBorder="0" applyAlignment="0" applyProtection="0"/>
    <xf numFmtId="4" fontId="79" fillId="38" borderId="54" applyNumberFormat="0" applyProtection="0">
      <alignment vertical="center"/>
    </xf>
    <xf numFmtId="10" fontId="7" fillId="37" borderId="51" applyNumberFormat="0" applyBorder="0" applyAlignment="0" applyProtection="0"/>
    <xf numFmtId="4" fontId="18" fillId="0" borderId="54" applyNumberFormat="0" applyProtection="0">
      <alignment horizontal="left" vertical="center" indent="1"/>
    </xf>
    <xf numFmtId="4" fontId="79" fillId="40" borderId="54" applyNumberFormat="0" applyProtection="0"/>
    <xf numFmtId="4" fontId="18" fillId="0" borderId="54" applyNumberFormat="0" applyProtection="0">
      <alignment horizontal="left" vertical="center" indent="1"/>
    </xf>
    <xf numFmtId="4" fontId="18" fillId="35" borderId="54" applyNumberFormat="0" applyProtection="0">
      <alignment horizontal="left" vertical="center" indent="1"/>
    </xf>
    <xf numFmtId="10" fontId="7" fillId="37" borderId="51" applyNumberFormat="0" applyBorder="0" applyAlignment="0" applyProtection="0"/>
    <xf numFmtId="4" fontId="79" fillId="38" borderId="54" applyNumberFormat="0" applyProtection="0">
      <alignment vertical="center"/>
    </xf>
    <xf numFmtId="4" fontId="79" fillId="38" borderId="54" applyNumberFormat="0" applyProtection="0">
      <alignment vertical="center"/>
    </xf>
    <xf numFmtId="10" fontId="7" fillId="37" borderId="51" applyNumberFormat="0" applyBorder="0" applyAlignment="0" applyProtection="0"/>
    <xf numFmtId="4" fontId="18" fillId="0" borderId="54" applyNumberFormat="0" applyProtection="0">
      <alignment horizontal="right" vertical="center"/>
    </xf>
    <xf numFmtId="0" fontId="18" fillId="40" borderId="54" applyNumberFormat="0" applyProtection="0">
      <alignment horizontal="left" vertical="top"/>
    </xf>
    <xf numFmtId="4" fontId="18" fillId="0" borderId="54" applyNumberFormat="0" applyProtection="0">
      <alignment horizontal="left" vertical="center" indent="1"/>
    </xf>
    <xf numFmtId="4" fontId="18" fillId="0" borderId="54" applyNumberFormat="0" applyProtection="0">
      <alignment horizontal="right" vertical="center"/>
    </xf>
    <xf numFmtId="4" fontId="18" fillId="35"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4" fontId="18" fillId="0" borderId="54" applyNumberFormat="0" applyProtection="0">
      <alignment horizontal="left" vertical="center" indent="1"/>
    </xf>
    <xf numFmtId="4" fontId="79" fillId="40" borderId="54" applyNumberFormat="0" applyProtection="0"/>
    <xf numFmtId="4" fontId="18" fillId="0" borderId="54" applyNumberFormat="0" applyProtection="0">
      <alignment horizontal="right" vertical="center"/>
    </xf>
    <xf numFmtId="10" fontId="7" fillId="37" borderId="51" applyNumberFormat="0" applyBorder="0" applyAlignment="0" applyProtection="0"/>
    <xf numFmtId="4" fontId="79" fillId="39" borderId="54" applyNumberFormat="0" applyProtection="0">
      <alignment horizontal="left" vertical="center" indent="1"/>
    </xf>
    <xf numFmtId="4" fontId="18" fillId="35" borderId="54" applyNumberFormat="0" applyProtection="0">
      <alignment horizontal="left" vertical="center" indent="1"/>
    </xf>
    <xf numFmtId="0" fontId="18" fillId="40" borderId="54" applyNumberFormat="0" applyProtection="0">
      <alignment horizontal="left" vertical="top"/>
    </xf>
    <xf numFmtId="4" fontId="18" fillId="0"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left" vertical="center" indent="1"/>
    </xf>
    <xf numFmtId="10" fontId="7" fillId="37" borderId="51" applyNumberFormat="0" applyBorder="0" applyAlignment="0" applyProtection="0"/>
    <xf numFmtId="4" fontId="79" fillId="39" borderId="54" applyNumberFormat="0" applyProtection="0">
      <alignment horizontal="left" vertical="center" indent="1"/>
    </xf>
    <xf numFmtId="4" fontId="18" fillId="0" borderId="54" applyNumberFormat="0" applyProtection="0">
      <alignment horizontal="right" vertical="center"/>
    </xf>
    <xf numFmtId="10" fontId="7" fillId="37" borderId="51" applyNumberFormat="0" applyBorder="0" applyAlignment="0" applyProtection="0"/>
    <xf numFmtId="4" fontId="18" fillId="0" borderId="54" applyNumberFormat="0" applyProtection="0">
      <alignment horizontal="right" vertical="center"/>
    </xf>
    <xf numFmtId="4" fontId="79" fillId="40" borderId="54" applyNumberFormat="0" applyProtection="0"/>
    <xf numFmtId="10" fontId="7" fillId="37" borderId="51" applyNumberFormat="0" applyBorder="0" applyAlignment="0" applyProtection="0"/>
    <xf numFmtId="4" fontId="18" fillId="0" borderId="54" applyNumberFormat="0" applyProtection="0">
      <alignment horizontal="right" vertical="center"/>
    </xf>
    <xf numFmtId="4" fontId="18" fillId="35" borderId="54" applyNumberFormat="0" applyProtection="0">
      <alignment horizontal="left" vertical="center" indent="1"/>
    </xf>
    <xf numFmtId="4" fontId="18" fillId="0"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left" vertical="center" indent="1"/>
    </xf>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4" fontId="18" fillId="0" borderId="54" applyNumberFormat="0" applyProtection="0">
      <alignment horizontal="left" vertical="center" indent="1"/>
    </xf>
    <xf numFmtId="10" fontId="7" fillId="37" borderId="51" applyNumberFormat="0" applyBorder="0" applyAlignment="0" applyProtection="0"/>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79" fillId="38" borderId="54" applyNumberFormat="0" applyProtection="0">
      <alignment vertical="center"/>
    </xf>
    <xf numFmtId="4" fontId="79" fillId="39" borderId="54" applyNumberFormat="0" applyProtection="0">
      <alignment horizontal="left" vertical="center" indent="1"/>
    </xf>
    <xf numFmtId="4" fontId="79" fillId="40" borderId="54" applyNumberFormat="0" applyProtection="0"/>
    <xf numFmtId="4" fontId="18" fillId="0" borderId="54" applyNumberFormat="0" applyProtection="0">
      <alignment horizontal="right" vertical="center"/>
    </xf>
    <xf numFmtId="4" fontId="18" fillId="0" borderId="54" applyNumberFormat="0" applyProtection="0">
      <alignment horizontal="left" vertical="center" indent="1"/>
    </xf>
    <xf numFmtId="0" fontId="18" fillId="40" borderId="54" applyNumberFormat="0" applyProtection="0">
      <alignment horizontal="left" vertical="top"/>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10" fontId="7" fillId="37" borderId="51" applyNumberFormat="0" applyBorder="0" applyAlignment="0" applyProtection="0"/>
    <xf numFmtId="10" fontId="7" fillId="37" borderId="51" applyNumberFormat="0" applyBorder="0" applyAlignment="0" applyProtection="0"/>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79" fillId="38" borderId="54" applyNumberFormat="0" applyProtection="0">
      <alignment vertical="center"/>
    </xf>
    <xf numFmtId="4" fontId="79" fillId="39" borderId="54" applyNumberFormat="0" applyProtection="0">
      <alignment horizontal="left" vertical="center" indent="1"/>
    </xf>
    <xf numFmtId="4" fontId="79" fillId="40" borderId="54" applyNumberFormat="0" applyProtection="0"/>
    <xf numFmtId="4" fontId="18" fillId="0" borderId="54" applyNumberFormat="0" applyProtection="0">
      <alignment horizontal="right" vertical="center"/>
    </xf>
    <xf numFmtId="4" fontId="18" fillId="0" borderId="54" applyNumberFormat="0" applyProtection="0">
      <alignment horizontal="left" vertical="center" indent="1"/>
    </xf>
    <xf numFmtId="0" fontId="18" fillId="40" borderId="54" applyNumberFormat="0" applyProtection="0">
      <alignment horizontal="left" vertical="top"/>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79" fillId="38" borderId="54" applyNumberFormat="0" applyProtection="0">
      <alignment vertical="center"/>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79" fillId="38" borderId="54" applyNumberFormat="0" applyProtection="0">
      <alignment vertical="center"/>
    </xf>
    <xf numFmtId="4" fontId="79" fillId="39" borderId="54" applyNumberFormat="0" applyProtection="0">
      <alignment horizontal="left" vertical="center" indent="1"/>
    </xf>
    <xf numFmtId="4" fontId="79" fillId="40" borderId="54" applyNumberFormat="0" applyProtection="0"/>
    <xf numFmtId="4" fontId="18" fillId="0" borderId="54" applyNumberFormat="0" applyProtection="0">
      <alignment horizontal="right" vertical="center"/>
    </xf>
    <xf numFmtId="4" fontId="18" fillId="0" borderId="54" applyNumberFormat="0" applyProtection="0">
      <alignment horizontal="left" vertical="center" indent="1"/>
    </xf>
    <xf numFmtId="0" fontId="18" fillId="40" borderId="54" applyNumberFormat="0" applyProtection="0">
      <alignment horizontal="left" vertical="top"/>
    </xf>
    <xf numFmtId="4" fontId="18" fillId="35"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left" vertical="center" indent="1"/>
    </xf>
    <xf numFmtId="4" fontId="79" fillId="38" borderId="54" applyNumberFormat="0" applyProtection="0">
      <alignment vertical="center"/>
    </xf>
    <xf numFmtId="4" fontId="18" fillId="35"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79" fillId="38" borderId="54" applyNumberFormat="0" applyProtection="0">
      <alignment vertical="center"/>
    </xf>
    <xf numFmtId="4" fontId="79" fillId="39" borderId="54" applyNumberFormat="0" applyProtection="0">
      <alignment horizontal="left" vertical="center" indent="1"/>
    </xf>
    <xf numFmtId="4" fontId="79" fillId="40" borderId="54" applyNumberFormat="0" applyProtection="0"/>
    <xf numFmtId="4" fontId="18" fillId="0" borderId="54" applyNumberFormat="0" applyProtection="0">
      <alignment horizontal="right" vertical="center"/>
    </xf>
    <xf numFmtId="4" fontId="18" fillId="0" borderId="54" applyNumberFormat="0" applyProtection="0">
      <alignment horizontal="left" vertical="center" indent="1"/>
    </xf>
    <xf numFmtId="0" fontId="18" fillId="40" borderId="54" applyNumberFormat="0" applyProtection="0">
      <alignment horizontal="left" vertical="top"/>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79" fillId="38" borderId="54" applyNumberFormat="0" applyProtection="0">
      <alignment vertical="center"/>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79" fillId="38" borderId="54" applyNumberFormat="0" applyProtection="0">
      <alignment vertical="center"/>
    </xf>
    <xf numFmtId="4" fontId="79" fillId="39" borderId="54" applyNumberFormat="0" applyProtection="0">
      <alignment horizontal="left" vertical="center" indent="1"/>
    </xf>
    <xf numFmtId="4" fontId="79" fillId="40" borderId="54" applyNumberFormat="0" applyProtection="0"/>
    <xf numFmtId="4" fontId="18" fillId="0" borderId="54" applyNumberFormat="0" applyProtection="0">
      <alignment horizontal="right" vertical="center"/>
    </xf>
    <xf numFmtId="4" fontId="18" fillId="0" borderId="54" applyNumberFormat="0" applyProtection="0">
      <alignment horizontal="left" vertical="center" indent="1"/>
    </xf>
    <xf numFmtId="0" fontId="18" fillId="40" borderId="54" applyNumberFormat="0" applyProtection="0">
      <alignment horizontal="left" vertical="top"/>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79" fillId="38" borderId="54" applyNumberFormat="0" applyProtection="0">
      <alignment vertical="center"/>
    </xf>
    <xf numFmtId="4" fontId="79" fillId="39" borderId="54" applyNumberFormat="0" applyProtection="0">
      <alignment horizontal="left" vertical="center" indent="1"/>
    </xf>
    <xf numFmtId="4" fontId="79" fillId="40" borderId="54" applyNumberFormat="0" applyProtection="0"/>
    <xf numFmtId="4" fontId="18" fillId="0" borderId="54" applyNumberFormat="0" applyProtection="0">
      <alignment horizontal="right" vertical="center"/>
    </xf>
    <xf numFmtId="4" fontId="18" fillId="0" borderId="54" applyNumberFormat="0" applyProtection="0">
      <alignment horizontal="left" vertical="center" indent="1"/>
    </xf>
    <xf numFmtId="0" fontId="18" fillId="40" borderId="54" applyNumberFormat="0" applyProtection="0">
      <alignment horizontal="left" vertical="top"/>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79" fillId="38" borderId="54" applyNumberFormat="0" applyProtection="0">
      <alignment vertical="center"/>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10" fontId="7" fillId="37" borderId="51" applyNumberFormat="0" applyBorder="0" applyAlignment="0" applyProtection="0"/>
    <xf numFmtId="4" fontId="18" fillId="0" borderId="54" applyNumberFormat="0" applyProtection="0">
      <alignment horizontal="left" vertical="center" indent="1"/>
    </xf>
    <xf numFmtId="4" fontId="18" fillId="35" borderId="54" applyNumberFormat="0" applyProtection="0">
      <alignment horizontal="left" vertical="center" indent="1"/>
    </xf>
    <xf numFmtId="4" fontId="79" fillId="38" borderId="54" applyNumberFormat="0" applyProtection="0">
      <alignment vertical="center"/>
    </xf>
    <xf numFmtId="4" fontId="79" fillId="39" borderId="54" applyNumberFormat="0" applyProtection="0">
      <alignment horizontal="left" vertical="center" indent="1"/>
    </xf>
    <xf numFmtId="4" fontId="79" fillId="40" borderId="54" applyNumberFormat="0" applyProtection="0"/>
    <xf numFmtId="4" fontId="18" fillId="0" borderId="54" applyNumberFormat="0" applyProtection="0">
      <alignment horizontal="right" vertical="center"/>
    </xf>
    <xf numFmtId="4" fontId="18" fillId="0" borderId="54" applyNumberFormat="0" applyProtection="0">
      <alignment horizontal="left" vertical="center" indent="1"/>
    </xf>
    <xf numFmtId="0" fontId="18" fillId="40" borderId="54" applyNumberFormat="0" applyProtection="0">
      <alignment horizontal="left" vertical="top"/>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79" fillId="38" borderId="54" applyNumberFormat="0" applyProtection="0">
      <alignment vertical="center"/>
    </xf>
    <xf numFmtId="4" fontId="79" fillId="39" borderId="54" applyNumberFormat="0" applyProtection="0">
      <alignment horizontal="left" vertical="center" indent="1"/>
    </xf>
    <xf numFmtId="4" fontId="79" fillId="40" borderId="54" applyNumberFormat="0" applyProtection="0"/>
    <xf numFmtId="4" fontId="18" fillId="0" borderId="54" applyNumberFormat="0" applyProtection="0">
      <alignment horizontal="right" vertical="center"/>
    </xf>
    <xf numFmtId="4" fontId="18" fillId="0" borderId="54" applyNumberFormat="0" applyProtection="0">
      <alignment horizontal="left" vertical="center" indent="1"/>
    </xf>
    <xf numFmtId="0" fontId="18" fillId="40" borderId="54" applyNumberFormat="0" applyProtection="0">
      <alignment horizontal="left" vertical="top"/>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 fontId="18" fillId="0" borderId="54" applyNumberFormat="0" applyProtection="0">
      <alignment horizontal="left" vertical="center" indent="1"/>
    </xf>
    <xf numFmtId="4" fontId="18" fillId="35" borderId="54" applyNumberFormat="0" applyProtection="0">
      <alignment horizontal="left" vertical="center" indent="1"/>
    </xf>
    <xf numFmtId="4" fontId="18" fillId="0" borderId="54" applyNumberFormat="0" applyProtection="0">
      <alignment horizontal="left" vertical="center" indent="1"/>
    </xf>
    <xf numFmtId="43" fontId="5" fillId="0" borderId="0" applyFont="0" applyFill="0" applyBorder="0" applyAlignment="0" applyProtection="0"/>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0" fontId="107" fillId="70" borderId="81" applyNumberFormat="0" applyAlignment="0" applyProtection="0"/>
    <xf numFmtId="0" fontId="92" fillId="70" borderId="71" applyNumberFormat="0" applyAlignment="0" applyProtection="0"/>
    <xf numFmtId="0" fontId="89" fillId="72" borderId="73" applyNumberFormat="0" applyFont="0" applyAlignment="0" applyProtection="0"/>
    <xf numFmtId="0" fontId="155" fillId="0" borderId="72"/>
    <xf numFmtId="0" fontId="103" fillId="64" borderId="71" applyNumberFormat="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0" fontId="156" fillId="80" borderId="72"/>
    <xf numFmtId="0" fontId="89" fillId="72" borderId="73" applyNumberFormat="0" applyFont="0" applyAlignment="0" applyProtection="0"/>
    <xf numFmtId="0" fontId="107" fillId="70" borderId="74" applyNumberFormat="0" applyAlignment="0" applyProtection="0"/>
    <xf numFmtId="182" fontId="6" fillId="0" borderId="67">
      <alignment horizontal="justify" vertical="top" wrapText="1"/>
    </xf>
    <xf numFmtId="0" fontId="155" fillId="0" borderId="72"/>
    <xf numFmtId="0" fontId="125" fillId="0" borderId="75" applyNumberFormat="0" applyFill="0" applyAlignment="0" applyProtection="0"/>
    <xf numFmtId="0" fontId="125" fillId="0" borderId="75" applyNumberFormat="0" applyFill="0" applyAlignment="0" applyProtection="0"/>
    <xf numFmtId="0" fontId="156" fillId="0" borderId="72"/>
    <xf numFmtId="0" fontId="92" fillId="70" borderId="71" applyNumberFormat="0" applyAlignment="0" applyProtection="0"/>
    <xf numFmtId="10" fontId="7" fillId="37" borderId="70" applyNumberFormat="0" applyBorder="0" applyAlignment="0" applyProtection="0"/>
    <xf numFmtId="10" fontId="7" fillId="37" borderId="70" applyNumberFormat="0" applyBorder="0" applyAlignment="0" applyProtection="0"/>
    <xf numFmtId="182" fontId="6" fillId="0" borderId="67">
      <alignment horizontal="justify" vertical="top" wrapText="1"/>
    </xf>
    <xf numFmtId="0" fontId="125" fillId="0" borderId="82" applyNumberFormat="0" applyFill="0" applyAlignment="0" applyProtection="0"/>
    <xf numFmtId="0" fontId="5" fillId="0" borderId="0"/>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0" fontId="7" fillId="37" borderId="77" applyNumberFormat="0" applyBorder="0" applyAlignment="0" applyProtection="0"/>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0" fontId="7" fillId="37" borderId="77" applyNumberFormat="0" applyBorder="0" applyAlignment="0" applyProtection="0"/>
    <xf numFmtId="4" fontId="79" fillId="40" borderId="76" applyNumberFormat="0" applyProtection="0"/>
    <xf numFmtId="182" fontId="6" fillId="0" borderId="67">
      <alignment horizontal="justify" vertical="top" wrapText="1"/>
    </xf>
    <xf numFmtId="10" fontId="7" fillId="37" borderId="77" applyNumberFormat="0" applyBorder="0" applyAlignment="0" applyProtection="0"/>
    <xf numFmtId="4" fontId="79" fillId="38" borderId="76" applyNumberFormat="0" applyProtection="0">
      <alignment vertical="center"/>
    </xf>
    <xf numFmtId="182" fontId="6" fillId="0" borderId="67">
      <alignment horizontal="justify" vertical="top" wrapText="1"/>
    </xf>
    <xf numFmtId="10" fontId="7" fillId="37" borderId="77" applyNumberFormat="0" applyBorder="0" applyAlignment="0" applyProtection="0"/>
    <xf numFmtId="182" fontId="6" fillId="0" borderId="67">
      <alignment horizontal="justify" vertical="top" wrapText="1"/>
    </xf>
    <xf numFmtId="0" fontId="103" fillId="64" borderId="78" applyNumberFormat="0" applyAlignment="0" applyProtection="0"/>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0" fontId="156" fillId="80" borderId="79"/>
    <xf numFmtId="182" fontId="6" fillId="0" borderId="67">
      <alignment horizontal="justify" vertical="top" wrapText="1"/>
    </xf>
    <xf numFmtId="182" fontId="6" fillId="0" borderId="67">
      <alignment horizontal="justify" vertical="top" wrapText="1"/>
    </xf>
    <xf numFmtId="0" fontId="103" fillId="64" borderId="78" applyNumberFormat="0" applyAlignment="0" applyProtection="0"/>
    <xf numFmtId="4" fontId="18" fillId="0" borderId="76" applyNumberFormat="0" applyProtection="0">
      <alignment horizontal="left" vertical="center" indent="1"/>
    </xf>
    <xf numFmtId="10" fontId="7" fillId="37" borderId="70" applyNumberFormat="0" applyBorder="0" applyAlignment="0" applyProtection="0"/>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0" fontId="107" fillId="70" borderId="81" applyNumberFormat="0" applyAlignment="0" applyProtection="0"/>
    <xf numFmtId="182" fontId="6" fillId="0" borderId="67">
      <alignment horizontal="justify" vertical="top" wrapText="1"/>
    </xf>
    <xf numFmtId="182" fontId="6" fillId="0" borderId="67">
      <alignment horizontal="justify" vertical="top" wrapText="1"/>
    </xf>
    <xf numFmtId="10" fontId="7" fillId="37" borderId="70" applyNumberFormat="0" applyBorder="0" applyAlignment="0" applyProtection="0"/>
    <xf numFmtId="182" fontId="6" fillId="0" borderId="67">
      <alignment horizontal="justify" vertical="top" wrapText="1"/>
    </xf>
    <xf numFmtId="0" fontId="89" fillId="72" borderId="80" applyNumberFormat="0" applyFont="0" applyAlignment="0" applyProtection="0"/>
    <xf numFmtId="182" fontId="6" fillId="0" borderId="67">
      <alignment horizontal="justify" vertical="top" wrapText="1"/>
    </xf>
    <xf numFmtId="10" fontId="7" fillId="37" borderId="70" applyNumberFormat="0" applyBorder="0" applyAlignment="0" applyProtection="0"/>
    <xf numFmtId="182" fontId="6" fillId="0" borderId="67">
      <alignment horizontal="justify" vertical="top" wrapText="1"/>
    </xf>
    <xf numFmtId="10" fontId="7" fillId="37" borderId="77" applyNumberFormat="0" applyBorder="0" applyAlignment="0" applyProtection="0"/>
    <xf numFmtId="182" fontId="6" fillId="0" borderId="67">
      <alignment horizontal="justify" vertical="top" wrapText="1"/>
    </xf>
    <xf numFmtId="10" fontId="7" fillId="37" borderId="77" applyNumberFormat="0" applyBorder="0" applyAlignment="0" applyProtection="0"/>
    <xf numFmtId="10" fontId="7" fillId="37" borderId="70" applyNumberFormat="0" applyBorder="0" applyAlignment="0" applyProtection="0"/>
    <xf numFmtId="182" fontId="6" fillId="0" borderId="67">
      <alignment horizontal="justify" vertical="top" wrapText="1"/>
    </xf>
    <xf numFmtId="182" fontId="6" fillId="0" borderId="67">
      <alignment horizontal="justify" vertical="top" wrapText="1"/>
    </xf>
    <xf numFmtId="0" fontId="103" fillId="64" borderId="78" applyNumberFormat="0" applyAlignment="0" applyProtection="0"/>
    <xf numFmtId="10" fontId="7" fillId="37" borderId="70" applyNumberFormat="0" applyBorder="0" applyAlignment="0" applyProtection="0"/>
    <xf numFmtId="0" fontId="103" fillId="64" borderId="78" applyNumberFormat="0" applyAlignment="0" applyProtection="0"/>
    <xf numFmtId="4" fontId="18" fillId="0" borderId="76" applyNumberFormat="0" applyProtection="0">
      <alignment horizontal="left" vertical="center" indent="1"/>
    </xf>
    <xf numFmtId="182" fontId="6" fillId="0" borderId="67">
      <alignment horizontal="justify" vertical="top" wrapText="1"/>
    </xf>
    <xf numFmtId="4" fontId="18" fillId="0" borderId="69" applyNumberFormat="0" applyProtection="0">
      <alignment horizontal="left" vertical="center" inden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0" fontId="125" fillId="0" borderId="82" applyNumberFormat="0" applyFill="0" applyAlignment="0" applyProtection="0"/>
    <xf numFmtId="182" fontId="6" fillId="0" borderId="67">
      <alignment horizontal="justify" vertical="top" wrapText="1"/>
    </xf>
    <xf numFmtId="182" fontId="6" fillId="0" borderId="67">
      <alignment horizontal="justify" vertical="top" wrapText="1"/>
    </xf>
    <xf numFmtId="0" fontId="92" fillId="70" borderId="78" applyNumberFormat="0" applyAlignment="0" applyProtection="0"/>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0" fontId="7" fillId="37" borderId="77" applyNumberFormat="0" applyBorder="0" applyAlignment="0" applyProtection="0"/>
    <xf numFmtId="182" fontId="6" fillId="0" borderId="67">
      <alignment horizontal="justify" vertical="top" wrapText="1"/>
    </xf>
    <xf numFmtId="0" fontId="107" fillId="70" borderId="81" applyNumberFormat="0" applyAlignment="0" applyProtection="0"/>
    <xf numFmtId="10" fontId="7" fillId="37" borderId="77" applyNumberFormat="0" applyBorder="0" applyAlignment="0" applyProtection="0"/>
    <xf numFmtId="10" fontId="7" fillId="37" borderId="70" applyNumberFormat="0" applyBorder="0" applyAlignment="0" applyProtection="0"/>
    <xf numFmtId="182" fontId="6" fillId="0" borderId="67">
      <alignment horizontal="justify" vertical="top" wrapText="1"/>
    </xf>
    <xf numFmtId="0" fontId="92" fillId="70" borderId="78" applyNumberFormat="0" applyAlignment="0" applyProtection="0"/>
    <xf numFmtId="0" fontId="125" fillId="0" borderId="82" applyNumberFormat="0" applyFill="0" applyAlignment="0" applyProtection="0"/>
    <xf numFmtId="0" fontId="92" fillId="70" borderId="78" applyNumberFormat="0" applyAlignment="0" applyProtection="0"/>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0" fontId="125" fillId="0" borderId="82" applyNumberFormat="0" applyFill="0" applyAlignment="0" applyProtection="0"/>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0" fontId="92" fillId="70" borderId="78" applyNumberFormat="0" applyAlignment="0" applyProtection="0"/>
    <xf numFmtId="0" fontId="89" fillId="72" borderId="80" applyNumberFormat="0" applyFont="0" applyAlignment="0" applyProtection="0"/>
    <xf numFmtId="0" fontId="103" fillId="64" borderId="78" applyNumberFormat="0" applyAlignment="0" applyProtection="0"/>
    <xf numFmtId="0" fontId="107" fillId="70" borderId="81" applyNumberFormat="0" applyAlignment="0" applyProtection="0"/>
    <xf numFmtId="0" fontId="92" fillId="70" borderId="78" applyNumberFormat="0" applyAlignment="0" applyProtection="0"/>
    <xf numFmtId="0" fontId="125" fillId="0" borderId="82" applyNumberFormat="0" applyFill="0" applyAlignment="0" applyProtection="0"/>
    <xf numFmtId="0" fontId="92" fillId="70" borderId="78" applyNumberFormat="0" applyAlignment="0" applyProtection="0"/>
    <xf numFmtId="10" fontId="7" fillId="37" borderId="70" applyNumberFormat="0" applyBorder="0" applyAlignment="0" applyProtection="0"/>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0" fontId="5" fillId="0" borderId="0"/>
    <xf numFmtId="182" fontId="6" fillId="0" borderId="67">
      <alignment horizontal="justify" vertical="top" wrapText="1"/>
    </xf>
    <xf numFmtId="182" fontId="6" fillId="0" borderId="67">
      <alignment horizontal="justify" vertical="top" wrapText="1"/>
    </xf>
    <xf numFmtId="0" fontId="103" fillId="64" borderId="78" applyNumberFormat="0" applyAlignment="0" applyProtection="0"/>
    <xf numFmtId="182" fontId="6" fillId="0" borderId="67">
      <alignment horizontal="justify" vertical="top" wrapText="1"/>
    </xf>
    <xf numFmtId="0" fontId="103" fillId="64" borderId="78" applyNumberFormat="0" applyAlignment="0" applyProtection="0"/>
    <xf numFmtId="182" fontId="6" fillId="0" borderId="67">
      <alignment horizontal="justify" vertical="top" wrapText="1"/>
    </xf>
    <xf numFmtId="0" fontId="107" fillId="70" borderId="81" applyNumberFormat="0" applyAlignment="0" applyProtection="0"/>
    <xf numFmtId="182" fontId="6" fillId="0" borderId="67">
      <alignment horizontal="justify" vertical="top" wrapText="1"/>
    </xf>
    <xf numFmtId="10" fontId="7" fillId="37" borderId="77" applyNumberFormat="0" applyBorder="0" applyAlignment="0" applyProtection="0"/>
    <xf numFmtId="182" fontId="6" fillId="0" borderId="67">
      <alignment horizontal="justify" vertical="top" wrapText="1"/>
    </xf>
    <xf numFmtId="182" fontId="6" fillId="0" borderId="67">
      <alignment horizontal="justify" vertical="top" wrapText="1"/>
    </xf>
    <xf numFmtId="182" fontId="6" fillId="0" borderId="67">
      <alignment horizontal="justify" vertical="top" wrapText="1"/>
    </xf>
    <xf numFmtId="0" fontId="103" fillId="64" borderId="78" applyNumberFormat="0" applyAlignment="0" applyProtection="0"/>
    <xf numFmtId="182" fontId="6" fillId="0" borderId="67">
      <alignment horizontal="justify" vertical="top" wrapText="1"/>
    </xf>
    <xf numFmtId="0" fontId="92" fillId="70" borderId="78" applyNumberFormat="0" applyAlignment="0" applyProtection="0"/>
    <xf numFmtId="0" fontId="103" fillId="64" borderId="78" applyNumberFormat="0" applyAlignment="0" applyProtection="0"/>
    <xf numFmtId="10" fontId="7" fillId="37" borderId="77" applyNumberFormat="0" applyBorder="0" applyAlignment="0" applyProtection="0"/>
    <xf numFmtId="0" fontId="125" fillId="0" borderId="82" applyNumberFormat="0" applyFill="0" applyAlignment="0" applyProtection="0"/>
    <xf numFmtId="0" fontId="103" fillId="64" borderId="78" applyNumberFormat="0" applyAlignment="0" applyProtection="0"/>
    <xf numFmtId="10" fontId="7" fillId="37" borderId="70" applyNumberFormat="0" applyBorder="0" applyAlignment="0" applyProtection="0"/>
    <xf numFmtId="0" fontId="92" fillId="70" borderId="78" applyNumberFormat="0" applyAlignment="0" applyProtection="0"/>
    <xf numFmtId="182" fontId="6" fillId="0" borderId="67">
      <alignment horizontal="justify" vertical="top" wrapText="1"/>
    </xf>
    <xf numFmtId="10" fontId="7" fillId="37" borderId="77" applyNumberFormat="0" applyBorder="0" applyAlignment="0" applyProtection="0"/>
    <xf numFmtId="182" fontId="6" fillId="0" borderId="67">
      <alignment horizontal="justify" vertical="top" wrapText="1"/>
    </xf>
    <xf numFmtId="0" fontId="125" fillId="0" borderId="82" applyNumberFormat="0" applyFill="0" applyAlignment="0" applyProtection="0"/>
    <xf numFmtId="0" fontId="89" fillId="72" borderId="80" applyNumberFormat="0" applyFont="0" applyAlignment="0" applyProtection="0"/>
    <xf numFmtId="10" fontId="7" fillId="37" borderId="77" applyNumberFormat="0" applyBorder="0" applyAlignment="0" applyProtection="0"/>
    <xf numFmtId="182" fontId="6" fillId="0" borderId="67">
      <alignment horizontal="justify" vertical="top" wrapText="1"/>
    </xf>
    <xf numFmtId="182" fontId="6" fillId="0" borderId="67">
      <alignment horizontal="justify" vertical="top" wrapText="1"/>
    </xf>
    <xf numFmtId="0" fontId="125" fillId="0" borderId="82" applyNumberFormat="0" applyFill="0" applyAlignment="0" applyProtection="0"/>
    <xf numFmtId="0" fontId="155" fillId="0" borderId="79"/>
    <xf numFmtId="182" fontId="6" fillId="0" borderId="67">
      <alignment horizontal="justify" vertical="top" wrapText="1"/>
    </xf>
    <xf numFmtId="182" fontId="6" fillId="0" borderId="67">
      <alignment horizontal="justify" vertical="top" wrapText="1"/>
    </xf>
    <xf numFmtId="0" fontId="107" fillId="70" borderId="81" applyNumberFormat="0" applyAlignment="0" applyProtection="0"/>
    <xf numFmtId="0" fontId="107" fillId="70" borderId="81" applyNumberFormat="0" applyAlignment="0" applyProtection="0"/>
    <xf numFmtId="0" fontId="89" fillId="72" borderId="80" applyNumberFormat="0" applyFont="0" applyAlignment="0" applyProtection="0"/>
    <xf numFmtId="0" fontId="125" fillId="0" borderId="82" applyNumberFormat="0" applyFill="0" applyAlignment="0" applyProtection="0"/>
    <xf numFmtId="0" fontId="89" fillId="72" borderId="80" applyNumberFormat="0" applyFont="0" applyAlignment="0" applyProtection="0"/>
    <xf numFmtId="0" fontId="92" fillId="70" borderId="78" applyNumberFormat="0" applyAlignment="0" applyProtection="0"/>
    <xf numFmtId="10" fontId="7" fillId="37" borderId="77" applyNumberFormat="0" applyBorder="0" applyAlignment="0" applyProtection="0"/>
    <xf numFmtId="0" fontId="125" fillId="0" borderId="82" applyNumberFormat="0" applyFill="0" applyAlignment="0" applyProtection="0"/>
    <xf numFmtId="10" fontId="7" fillId="37" borderId="70" applyNumberFormat="0" applyBorder="0" applyAlignment="0" applyProtection="0"/>
    <xf numFmtId="182" fontId="6" fillId="0" borderId="67">
      <alignment horizontal="justify" vertical="top" wrapText="1"/>
    </xf>
    <xf numFmtId="0" fontId="125" fillId="0" borderId="82" applyNumberFormat="0" applyFill="0" applyAlignment="0" applyProtection="0"/>
    <xf numFmtId="182" fontId="6" fillId="0" borderId="67">
      <alignment horizontal="justify" vertical="top" wrapText="1"/>
    </xf>
    <xf numFmtId="0" fontId="89" fillId="72" borderId="80" applyNumberFormat="0" applyFont="0" applyAlignment="0" applyProtection="0"/>
    <xf numFmtId="10" fontId="7" fillId="37" borderId="77" applyNumberFormat="0" applyBorder="0" applyAlignment="0" applyProtection="0"/>
    <xf numFmtId="182" fontId="6" fillId="0" borderId="67">
      <alignment horizontal="justify" vertical="top" wrapText="1"/>
    </xf>
    <xf numFmtId="0" fontId="89" fillId="72" borderId="80" applyNumberFormat="0" applyFont="0" applyAlignment="0" applyProtection="0"/>
    <xf numFmtId="0" fontId="107" fillId="70" borderId="81" applyNumberFormat="0" applyAlignment="0" applyProtection="0"/>
    <xf numFmtId="0" fontId="89" fillId="72" borderId="80" applyNumberFormat="0" applyFont="0" applyAlignment="0" applyProtection="0"/>
    <xf numFmtId="0" fontId="125" fillId="0" borderId="82" applyNumberFormat="0" applyFill="0" applyAlignment="0" applyProtection="0"/>
    <xf numFmtId="10" fontId="7" fillId="37" borderId="77" applyNumberFormat="0" applyBorder="0" applyAlignment="0" applyProtection="0"/>
    <xf numFmtId="0" fontId="125" fillId="0" borderId="82" applyNumberFormat="0" applyFill="0" applyAlignment="0" applyProtection="0"/>
    <xf numFmtId="0" fontId="125" fillId="0" borderId="82" applyNumberFormat="0" applyFill="0" applyAlignment="0" applyProtection="0"/>
    <xf numFmtId="0" fontId="125" fillId="0" borderId="82" applyNumberFormat="0" applyFill="0" applyAlignment="0" applyProtection="0"/>
    <xf numFmtId="0" fontId="103" fillId="64" borderId="78" applyNumberFormat="0" applyAlignment="0" applyProtection="0"/>
    <xf numFmtId="0" fontId="107" fillId="70" borderId="81" applyNumberFormat="0" applyAlignment="0" applyProtection="0"/>
    <xf numFmtId="0" fontId="125" fillId="0" borderId="82" applyNumberFormat="0" applyFill="0" applyAlignment="0" applyProtection="0"/>
    <xf numFmtId="0" fontId="89" fillId="72" borderId="80" applyNumberFormat="0" applyFont="0" applyAlignment="0" applyProtection="0"/>
    <xf numFmtId="0" fontId="89" fillId="72" borderId="80" applyNumberFormat="0" applyFont="0" applyAlignment="0" applyProtection="0"/>
    <xf numFmtId="10" fontId="7" fillId="37" borderId="77"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82" fontId="6" fillId="0" borderId="67">
      <alignment horizontal="justify" vertical="top" wrapText="1"/>
    </xf>
    <xf numFmtId="4" fontId="79" fillId="39" borderId="76" applyNumberFormat="0" applyProtection="0">
      <alignment horizontal="left" vertical="center" indent="1"/>
    </xf>
    <xf numFmtId="182" fontId="6" fillId="0" borderId="67">
      <alignment horizontal="justify" vertical="top" wrapText="1"/>
    </xf>
    <xf numFmtId="0" fontId="18" fillId="40" borderId="76" applyNumberFormat="0" applyProtection="0">
      <alignment horizontal="left" vertical="top"/>
    </xf>
    <xf numFmtId="182" fontId="6" fillId="0" borderId="67">
      <alignment horizontal="justify" vertical="top" wrapText="1"/>
    </xf>
    <xf numFmtId="4" fontId="18" fillId="0" borderId="76" applyNumberFormat="0" applyProtection="0">
      <alignment horizontal="left" vertical="center" indent="1"/>
    </xf>
    <xf numFmtId="0" fontId="103" fillId="64" borderId="71" applyNumberFormat="0" applyAlignment="0" applyProtection="0"/>
    <xf numFmtId="0" fontId="125" fillId="0" borderId="82" applyNumberFormat="0" applyFill="0" applyAlignment="0" applyProtection="0"/>
    <xf numFmtId="0" fontId="89" fillId="72" borderId="73" applyNumberFormat="0" applyFont="0" applyAlignment="0" applyProtection="0"/>
    <xf numFmtId="0" fontId="107" fillId="70" borderId="74" applyNumberFormat="0" applyAlignment="0" applyProtection="0"/>
    <xf numFmtId="182" fontId="6" fillId="0" borderId="67">
      <alignment horizontal="justify" vertical="top" wrapText="1"/>
    </xf>
    <xf numFmtId="0" fontId="125" fillId="0" borderId="75" applyNumberFormat="0" applyFill="0" applyAlignment="0" applyProtection="0"/>
    <xf numFmtId="0" fontId="125" fillId="0" borderId="75" applyNumberFormat="0" applyFill="0" applyAlignment="0" applyProtection="0"/>
    <xf numFmtId="0" fontId="125" fillId="0" borderId="75" applyNumberFormat="0" applyFill="0" applyAlignment="0" applyProtection="0"/>
    <xf numFmtId="0" fontId="125" fillId="0" borderId="75" applyNumberFormat="0" applyFill="0" applyAlignment="0" applyProtection="0"/>
    <xf numFmtId="0" fontId="125" fillId="0" borderId="75" applyNumberFormat="0" applyFill="0" applyAlignment="0" applyProtection="0"/>
    <xf numFmtId="0" fontId="125" fillId="0" borderId="75" applyNumberFormat="0" applyFill="0" applyAlignment="0" applyProtection="0"/>
    <xf numFmtId="0" fontId="92" fillId="70" borderId="78" applyNumberFormat="0" applyAlignment="0" applyProtection="0"/>
    <xf numFmtId="182" fontId="6" fillId="0" borderId="67">
      <alignment horizontal="justify" vertical="top" wrapText="1"/>
    </xf>
    <xf numFmtId="0" fontId="107" fillId="70" borderId="74" applyNumberFormat="0" applyAlignment="0" applyProtection="0"/>
    <xf numFmtId="0" fontId="89" fillId="72" borderId="80" applyNumberFormat="0" applyFont="0" applyAlignment="0" applyProtection="0"/>
    <xf numFmtId="0" fontId="107" fillId="70" borderId="74" applyNumberFormat="0" applyAlignment="0" applyProtection="0"/>
    <xf numFmtId="0" fontId="125" fillId="0" borderId="75" applyNumberFormat="0" applyFill="0" applyAlignment="0" applyProtection="0"/>
    <xf numFmtId="0" fontId="107" fillId="70" borderId="74" applyNumberFormat="0" applyAlignment="0" applyProtection="0"/>
    <xf numFmtId="182" fontId="6" fillId="0" borderId="67">
      <alignment horizontal="justify" vertical="top" wrapText="1"/>
    </xf>
    <xf numFmtId="0" fontId="92" fillId="70" borderId="71" applyNumberFormat="0" applyAlignment="0" applyProtection="0"/>
    <xf numFmtId="0" fontId="125" fillId="0" borderId="75" applyNumberFormat="0" applyFill="0" applyAlignment="0" applyProtection="0"/>
    <xf numFmtId="0" fontId="125" fillId="0" borderId="75" applyNumberFormat="0" applyFill="0" applyAlignment="0" applyProtection="0"/>
    <xf numFmtId="182" fontId="6" fillId="0" borderId="67">
      <alignment horizontal="justify" vertical="top" wrapText="1"/>
    </xf>
    <xf numFmtId="0" fontId="103" fillId="64" borderId="71" applyNumberFormat="0" applyAlignment="0" applyProtection="0"/>
    <xf numFmtId="0" fontId="107" fillId="70" borderId="74" applyNumberFormat="0" applyAlignment="0" applyProtection="0"/>
    <xf numFmtId="0" fontId="125" fillId="0" borderId="82" applyNumberFormat="0" applyFill="0" applyAlignment="0" applyProtection="0"/>
    <xf numFmtId="9" fontId="5" fillId="0" borderId="0" applyFont="0" applyFill="0" applyBorder="0" applyAlignment="0" applyProtection="0"/>
    <xf numFmtId="0" fontId="103" fillId="64" borderId="71" applyNumberFormat="0" applyAlignment="0" applyProtection="0"/>
    <xf numFmtId="0" fontId="125" fillId="0" borderId="75" applyNumberFormat="0" applyFill="0" applyAlignment="0" applyProtection="0"/>
    <xf numFmtId="0" fontId="89" fillId="72" borderId="73" applyNumberFormat="0" applyFont="0" applyAlignment="0" applyProtection="0"/>
    <xf numFmtId="182" fontId="6" fillId="0" borderId="67">
      <alignment horizontal="justify" vertical="top" wrapText="1"/>
    </xf>
    <xf numFmtId="0" fontId="89" fillId="72" borderId="73" applyNumberFormat="0" applyFont="0" applyAlignment="0" applyProtection="0"/>
    <xf numFmtId="0" fontId="125" fillId="0" borderId="75" applyNumberFormat="0" applyFill="0" applyAlignment="0" applyProtection="0"/>
    <xf numFmtId="182" fontId="6" fillId="0" borderId="67">
      <alignment horizontal="justify" vertical="top" wrapText="1"/>
    </xf>
    <xf numFmtId="0" fontId="92" fillId="70" borderId="71" applyNumberFormat="0" applyAlignment="0" applyProtection="0"/>
    <xf numFmtId="0" fontId="103" fillId="64" borderId="71" applyNumberFormat="0" applyAlignment="0" applyProtection="0"/>
    <xf numFmtId="0" fontId="92" fillId="70" borderId="71" applyNumberFormat="0" applyAlignment="0" applyProtection="0"/>
    <xf numFmtId="0" fontId="103" fillId="64" borderId="71" applyNumberFormat="0" applyAlignment="0" applyProtection="0"/>
    <xf numFmtId="0" fontId="92" fillId="70" borderId="71" applyNumberFormat="0" applyAlignment="0" applyProtection="0"/>
    <xf numFmtId="0" fontId="92" fillId="70" borderId="71" applyNumberFormat="0" applyAlignment="0" applyProtection="0"/>
    <xf numFmtId="0" fontId="125" fillId="0" borderId="75" applyNumberFormat="0" applyFill="0" applyAlignment="0" applyProtection="0"/>
    <xf numFmtId="0" fontId="92" fillId="70" borderId="78" applyNumberFormat="0" applyAlignment="0" applyProtection="0"/>
    <xf numFmtId="0" fontId="89" fillId="72" borderId="73" applyNumberFormat="0" applyFont="0" applyAlignment="0" applyProtection="0"/>
    <xf numFmtId="0" fontId="125" fillId="0" borderId="75" applyNumberFormat="0" applyFill="0" applyAlignment="0" applyProtection="0"/>
    <xf numFmtId="182" fontId="6" fillId="0" borderId="67">
      <alignment horizontal="justify" vertical="top" wrapText="1"/>
    </xf>
    <xf numFmtId="0" fontId="92" fillId="70" borderId="71" applyNumberFormat="0" applyAlignment="0" applyProtection="0"/>
    <xf numFmtId="0" fontId="89" fillId="72" borderId="73" applyNumberFormat="0" applyFont="0" applyAlignment="0" applyProtection="0"/>
    <xf numFmtId="0" fontId="92" fillId="70" borderId="71" applyNumberFormat="0" applyAlignment="0" applyProtection="0"/>
    <xf numFmtId="0" fontId="125" fillId="0" borderId="75" applyNumberFormat="0" applyFill="0" applyAlignment="0" applyProtection="0"/>
    <xf numFmtId="0" fontId="107" fillId="70" borderId="74" applyNumberFormat="0" applyAlignment="0" applyProtection="0"/>
    <xf numFmtId="182" fontId="6" fillId="0" borderId="67">
      <alignment horizontal="justify" vertical="top" wrapText="1"/>
    </xf>
    <xf numFmtId="0" fontId="125" fillId="0" borderId="82" applyNumberFormat="0" applyFill="0" applyAlignment="0" applyProtection="0"/>
    <xf numFmtId="0" fontId="89" fillId="72" borderId="73" applyNumberFormat="0" applyFont="0" applyAlignment="0" applyProtection="0"/>
    <xf numFmtId="0" fontId="92" fillId="70" borderId="71" applyNumberFormat="0" applyAlignment="0" applyProtection="0"/>
    <xf numFmtId="182" fontId="6" fillId="0" borderId="67">
      <alignment horizontal="justify" vertical="top" wrapText="1"/>
    </xf>
    <xf numFmtId="0" fontId="103" fillId="64" borderId="71" applyNumberFormat="0" applyAlignment="0" applyProtection="0"/>
    <xf numFmtId="0" fontId="89" fillId="72" borderId="73" applyNumberFormat="0" applyFont="0" applyAlignment="0" applyProtection="0"/>
    <xf numFmtId="0" fontId="125" fillId="0" borderId="75" applyNumberFormat="0" applyFill="0" applyAlignment="0" applyProtection="0"/>
    <xf numFmtId="0" fontId="103" fillId="64" borderId="71" applyNumberFormat="0" applyAlignment="0" applyProtection="0"/>
    <xf numFmtId="0" fontId="125" fillId="0" borderId="75" applyNumberFormat="0" applyFill="0" applyAlignment="0" applyProtection="0"/>
    <xf numFmtId="0" fontId="107" fillId="70" borderId="74" applyNumberFormat="0" applyAlignment="0" applyProtection="0"/>
    <xf numFmtId="0" fontId="107" fillId="70" borderId="74" applyNumberFormat="0" applyAlignment="0" applyProtection="0"/>
    <xf numFmtId="0" fontId="125" fillId="0" borderId="75" applyNumberFormat="0" applyFill="0" applyAlignment="0" applyProtection="0"/>
    <xf numFmtId="0" fontId="125" fillId="0" borderId="75" applyNumberFormat="0" applyFill="0" applyAlignment="0" applyProtection="0"/>
    <xf numFmtId="0" fontId="89" fillId="72" borderId="73" applyNumberFormat="0" applyFont="0" applyAlignment="0" applyProtection="0"/>
    <xf numFmtId="0" fontId="103" fillId="64" borderId="71" applyNumberFormat="0" applyAlignment="0" applyProtection="0"/>
    <xf numFmtId="182" fontId="6" fillId="0" borderId="67">
      <alignment horizontal="justify" vertical="top" wrapText="1"/>
    </xf>
    <xf numFmtId="0" fontId="89" fillId="72" borderId="73" applyNumberFormat="0" applyFont="0" applyAlignment="0" applyProtection="0"/>
    <xf numFmtId="0" fontId="107" fillId="70" borderId="74" applyNumberFormat="0" applyAlignment="0" applyProtection="0"/>
    <xf numFmtId="0" fontId="92" fillId="70" borderId="71" applyNumberFormat="0" applyAlignment="0" applyProtection="0"/>
    <xf numFmtId="0" fontId="103" fillId="64" borderId="71" applyNumberFormat="0" applyAlignment="0" applyProtection="0"/>
    <xf numFmtId="0" fontId="107" fillId="70" borderId="74" applyNumberFormat="0" applyAlignment="0" applyProtection="0"/>
    <xf numFmtId="0" fontId="125" fillId="0" borderId="75" applyNumberFormat="0" applyFill="0" applyAlignment="0" applyProtection="0"/>
    <xf numFmtId="0" fontId="125" fillId="0" borderId="82" applyNumberFormat="0" applyFill="0" applyAlignment="0" applyProtection="0"/>
    <xf numFmtId="0" fontId="125" fillId="0" borderId="82" applyNumberFormat="0" applyFill="0" applyAlignment="0" applyProtection="0"/>
    <xf numFmtId="0" fontId="103" fillId="64" borderId="71" applyNumberFormat="0" applyAlignment="0" applyProtection="0"/>
    <xf numFmtId="0" fontId="125" fillId="0" borderId="75" applyNumberFormat="0" applyFill="0" applyAlignment="0" applyProtection="0"/>
    <xf numFmtId="0" fontId="156" fillId="0" borderId="79"/>
    <xf numFmtId="0" fontId="107" fillId="70" borderId="81" applyNumberFormat="0" applyAlignment="0" applyProtection="0"/>
    <xf numFmtId="0" fontId="155" fillId="0" borderId="79"/>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79" fillId="38" borderId="69" applyNumberFormat="0" applyProtection="0">
      <alignment vertical="center"/>
    </xf>
    <xf numFmtId="4" fontId="79" fillId="39" borderId="69" applyNumberFormat="0" applyProtection="0">
      <alignment horizontal="left" vertical="center" indent="1"/>
    </xf>
    <xf numFmtId="4" fontId="79" fillId="40" borderId="69" applyNumberFormat="0" applyProtection="0"/>
    <xf numFmtId="4" fontId="18" fillId="0" borderId="69" applyNumberFormat="0" applyProtection="0">
      <alignment horizontal="right" vertical="center"/>
    </xf>
    <xf numFmtId="4" fontId="18" fillId="0" borderId="69" applyNumberFormat="0" applyProtection="0">
      <alignment horizontal="left" vertical="center" indent="1"/>
    </xf>
    <xf numFmtId="0" fontId="18" fillId="40" borderId="69" applyNumberFormat="0" applyProtection="0">
      <alignment horizontal="left" vertical="top"/>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79" fillId="40" borderId="69" applyNumberFormat="0" applyProtection="0"/>
    <xf numFmtId="0" fontId="18" fillId="40" borderId="69" applyNumberFormat="0" applyProtection="0">
      <alignment horizontal="left" vertical="top"/>
    </xf>
    <xf numFmtId="4" fontId="18" fillId="0" borderId="69" applyNumberFormat="0" applyProtection="0">
      <alignment horizontal="right" vertical="center"/>
    </xf>
    <xf numFmtId="4" fontId="79" fillId="39" borderId="69" applyNumberFormat="0" applyProtection="0">
      <alignment horizontal="left" vertical="center" indent="1"/>
    </xf>
    <xf numFmtId="4" fontId="79" fillId="38" borderId="69" applyNumberFormat="0" applyProtection="0">
      <alignment vertical="center"/>
    </xf>
    <xf numFmtId="4" fontId="18" fillId="0" borderId="69" applyNumberFormat="0" applyProtection="0">
      <alignment horizontal="left" vertical="center" indent="1"/>
    </xf>
    <xf numFmtId="4" fontId="79" fillId="38" borderId="69" applyNumberFormat="0" applyProtection="0">
      <alignment vertical="center"/>
    </xf>
    <xf numFmtId="4" fontId="79" fillId="39" borderId="69" applyNumberFormat="0" applyProtection="0">
      <alignment horizontal="left" vertical="center" indent="1"/>
    </xf>
    <xf numFmtId="4" fontId="79" fillId="40" borderId="69" applyNumberFormat="0" applyProtection="0"/>
    <xf numFmtId="4" fontId="18" fillId="35" borderId="69" applyNumberFormat="0" applyProtection="0">
      <alignment horizontal="left" vertical="center" indent="1"/>
    </xf>
    <xf numFmtId="4" fontId="18" fillId="0" borderId="69" applyNumberFormat="0" applyProtection="0">
      <alignment horizontal="right" vertical="center"/>
    </xf>
    <xf numFmtId="4" fontId="18" fillId="0" borderId="69" applyNumberFormat="0" applyProtection="0">
      <alignment horizontal="left" vertical="center" indent="1"/>
    </xf>
    <xf numFmtId="0" fontId="18" fillId="40" borderId="69" applyNumberFormat="0" applyProtection="0">
      <alignment horizontal="left" vertical="top"/>
    </xf>
    <xf numFmtId="4" fontId="18" fillId="0" borderId="69" applyNumberFormat="0" applyProtection="0">
      <alignment horizontal="left" vertical="center" indent="1"/>
    </xf>
    <xf numFmtId="4" fontId="79" fillId="38" borderId="69" applyNumberFormat="0" applyProtection="0">
      <alignment vertical="center"/>
    </xf>
    <xf numFmtId="4" fontId="79" fillId="39"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79" fillId="40" borderId="69" applyNumberForma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18" fillId="35" borderId="69" applyNumberFormat="0" applyProtection="0">
      <alignment horizontal="left" vertical="center" indent="1"/>
    </xf>
    <xf numFmtId="4" fontId="18" fillId="0" borderId="69" applyNumberFormat="0" applyProtection="0">
      <alignment horizontal="left" vertical="center" indent="1"/>
    </xf>
    <xf numFmtId="9" fontId="5" fillId="0" borderId="0" applyFont="0" applyFill="0" applyBorder="0" applyAlignment="0" applyProtection="0"/>
    <xf numFmtId="4" fontId="18" fillId="0" borderId="69" applyNumberFormat="0" applyProtection="0">
      <alignment horizontal="right" vertical="center"/>
    </xf>
    <xf numFmtId="4" fontId="18" fillId="0"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0" fontId="18" fillId="40" borderId="69" applyNumberFormat="0" applyProtection="0">
      <alignment horizontal="left" vertical="top"/>
    </xf>
    <xf numFmtId="0" fontId="18" fillId="40" borderId="69" applyNumberFormat="0" applyProtection="0">
      <alignment horizontal="left" vertical="top"/>
    </xf>
    <xf numFmtId="10" fontId="7" fillId="37" borderId="70" applyNumberFormat="0" applyBorder="0" applyAlignment="0" applyProtection="0"/>
    <xf numFmtId="0" fontId="18" fillId="40" borderId="69" applyNumberFormat="0" applyProtection="0">
      <alignment horizontal="left" vertical="top"/>
    </xf>
    <xf numFmtId="4" fontId="18" fillId="0" borderId="76"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79" fillId="39" borderId="76"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0" fontId="18" fillId="40" borderId="69" applyNumberFormat="0" applyProtection="0">
      <alignment horizontal="left" vertical="top"/>
    </xf>
    <xf numFmtId="4" fontId="18" fillId="35" borderId="69" applyNumberFormat="0" applyProtection="0">
      <alignment horizontal="left" vertical="center" indent="1"/>
    </xf>
    <xf numFmtId="10" fontId="7" fillId="37" borderId="70" applyNumberFormat="0" applyBorder="0" applyAlignment="0" applyProtection="0"/>
    <xf numFmtId="4" fontId="18" fillId="35" borderId="69" applyNumberFormat="0" applyProtection="0">
      <alignment horizontal="left" vertical="center" indent="1"/>
    </xf>
    <xf numFmtId="4" fontId="18" fillId="0" borderId="69" applyNumberFormat="0" applyProtection="0">
      <alignment horizontal="right" vertical="center"/>
    </xf>
    <xf numFmtId="4" fontId="18" fillId="0" borderId="76" applyNumberFormat="0" applyProtection="0">
      <alignment horizontal="right" vertical="center"/>
    </xf>
    <xf numFmtId="10" fontId="7" fillId="37" borderId="70" applyNumberFormat="0" applyBorder="0" applyAlignment="0" applyProtection="0"/>
    <xf numFmtId="10" fontId="7" fillId="37" borderId="70" applyNumberFormat="0" applyBorder="0" applyAlignment="0" applyProtection="0"/>
    <xf numFmtId="0" fontId="18" fillId="40" borderId="76" applyNumberFormat="0" applyProtection="0">
      <alignment horizontal="left" vertical="top"/>
    </xf>
    <xf numFmtId="4" fontId="18" fillId="35"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79" fillId="40" borderId="69" applyNumberFormat="0" applyProtection="0"/>
    <xf numFmtId="4" fontId="18" fillId="0" borderId="69" applyNumberFormat="0" applyProtection="0">
      <alignment horizontal="left" vertical="center" indent="1"/>
    </xf>
    <xf numFmtId="4" fontId="79" fillId="40" borderId="69" applyNumberForma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79" fillId="39" borderId="69" applyNumberFormat="0" applyProtection="0">
      <alignment horizontal="left" vertical="center" indent="1"/>
    </xf>
    <xf numFmtId="10" fontId="7" fillId="37" borderId="70" applyNumberFormat="0" applyBorder="0" applyAlignment="0" applyProtection="0"/>
    <xf numFmtId="4" fontId="18" fillId="35"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4" fontId="18" fillId="35" borderId="69" applyNumberFormat="0" applyProtection="0">
      <alignment horizontal="left" vertical="center" indent="1"/>
    </xf>
    <xf numFmtId="4" fontId="18" fillId="35" borderId="69" applyNumberFormat="0" applyProtection="0">
      <alignment horizontal="left" vertical="center" indent="1"/>
    </xf>
    <xf numFmtId="10" fontId="7" fillId="37" borderId="70" applyNumberFormat="0" applyBorder="0" applyAlignment="0" applyProtection="0"/>
    <xf numFmtId="4" fontId="79" fillId="40" borderId="69" applyNumberFormat="0" applyProtection="0"/>
    <xf numFmtId="10" fontId="7" fillId="37" borderId="70" applyNumberFormat="0" applyBorder="0" applyAlignment="0" applyProtection="0"/>
    <xf numFmtId="4" fontId="18" fillId="35" borderId="69" applyNumberFormat="0" applyProtection="0">
      <alignment horizontal="left" vertical="center" indent="1"/>
    </xf>
    <xf numFmtId="4" fontId="18" fillId="0" borderId="69" applyNumberFormat="0" applyProtection="0">
      <alignment horizontal="left" vertical="center" indent="1"/>
    </xf>
    <xf numFmtId="10" fontId="7" fillId="37" borderId="70" applyNumberFormat="0" applyBorder="0" applyAlignment="0" applyProtection="0"/>
    <xf numFmtId="4" fontId="18" fillId="35"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4" fontId="18" fillId="35" borderId="69" applyNumberFormat="0" applyProtection="0">
      <alignment horizontal="left" vertical="center" indent="1"/>
    </xf>
    <xf numFmtId="10" fontId="7" fillId="37" borderId="70" applyNumberFormat="0" applyBorder="0" applyAlignment="0" applyProtection="0"/>
    <xf numFmtId="0" fontId="18" fillId="40" borderId="69" applyNumberFormat="0" applyProtection="0">
      <alignment horizontal="left" vertical="top"/>
    </xf>
    <xf numFmtId="10" fontId="7" fillId="37" borderId="70" applyNumberFormat="0" applyBorder="0" applyAlignment="0" applyProtection="0"/>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4" fontId="79" fillId="39" borderId="69" applyNumberFormat="0" applyProtection="0">
      <alignment horizontal="left" vertical="center" indent="1"/>
    </xf>
    <xf numFmtId="10" fontId="7" fillId="37" borderId="70" applyNumberFormat="0" applyBorder="0" applyAlignment="0" applyProtection="0"/>
    <xf numFmtId="0" fontId="18" fillId="40" borderId="69" applyNumberFormat="0" applyProtection="0">
      <alignment horizontal="left" vertical="top"/>
    </xf>
    <xf numFmtId="4" fontId="18" fillId="35" borderId="69" applyNumberFormat="0" applyProtection="0">
      <alignment horizontal="left" vertical="center" indent="1"/>
    </xf>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79" fillId="40" borderId="69" applyNumberFormat="0" applyProtection="0"/>
    <xf numFmtId="10" fontId="7" fillId="37" borderId="70" applyNumberFormat="0" applyBorder="0" applyAlignment="0" applyProtection="0"/>
    <xf numFmtId="4" fontId="18" fillId="35" borderId="69" applyNumberFormat="0" applyProtection="0">
      <alignment horizontal="left" vertical="center" indent="1"/>
    </xf>
    <xf numFmtId="4" fontId="79" fillId="38" borderId="76" applyNumberFormat="0" applyProtection="0">
      <alignment vertical="center"/>
    </xf>
    <xf numFmtId="4" fontId="18" fillId="0" borderId="69" applyNumberFormat="0" applyProtection="0">
      <alignment horizontal="left" vertical="center" indent="1"/>
    </xf>
    <xf numFmtId="4" fontId="18" fillId="0" borderId="69" applyNumberFormat="0" applyProtection="0">
      <alignment horizontal="left" vertical="center" indent="1"/>
    </xf>
    <xf numFmtId="0" fontId="18" fillId="40" borderId="69" applyNumberFormat="0" applyProtection="0">
      <alignment horizontal="left" vertical="top"/>
    </xf>
    <xf numFmtId="10" fontId="7" fillId="37" borderId="70" applyNumberFormat="0" applyBorder="0" applyAlignment="0" applyProtection="0"/>
    <xf numFmtId="4" fontId="79" fillId="40" borderId="69" applyNumberFormat="0" applyProtection="0"/>
    <xf numFmtId="4" fontId="79" fillId="39"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right" vertical="center"/>
    </xf>
    <xf numFmtId="4" fontId="18" fillId="0" borderId="69" applyNumberFormat="0" applyProtection="0">
      <alignment horizontal="left" vertical="center" indent="1"/>
    </xf>
    <xf numFmtId="4" fontId="79" fillId="39"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4" fontId="18" fillId="0" borderId="69" applyNumberFormat="0" applyProtection="0">
      <alignment horizontal="left" vertical="center" indent="1"/>
    </xf>
    <xf numFmtId="4" fontId="79" fillId="38" borderId="69" applyNumberFormat="0" applyProtection="0">
      <alignment vertical="center"/>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79" fillId="39"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18" fillId="0" borderId="69" applyNumberFormat="0" applyProtection="0">
      <alignment horizontal="right" vertical="center"/>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0" fontId="18" fillId="40" borderId="69" applyNumberFormat="0" applyProtection="0">
      <alignment horizontal="left" vertical="top"/>
    </xf>
    <xf numFmtId="4" fontId="18" fillId="0" borderId="69" applyNumberFormat="0" applyProtection="0">
      <alignment horizontal="left" vertical="center" indent="1"/>
    </xf>
    <xf numFmtId="10" fontId="7" fillId="37" borderId="70" applyNumberFormat="0" applyBorder="0" applyAlignment="0" applyProtection="0"/>
    <xf numFmtId="4" fontId="18" fillId="35" borderId="69" applyNumberFormat="0" applyProtection="0">
      <alignment horizontal="left" vertical="center" indent="1"/>
    </xf>
    <xf numFmtId="10" fontId="7" fillId="37" borderId="70" applyNumberFormat="0" applyBorder="0" applyAlignment="0" applyProtection="0"/>
    <xf numFmtId="4" fontId="79" fillId="38" borderId="69" applyNumberFormat="0" applyProtection="0">
      <alignment vertical="center"/>
    </xf>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18" fillId="0" borderId="69" applyNumberFormat="0" applyProtection="0">
      <alignment horizontal="left" vertical="center" indent="1"/>
    </xf>
    <xf numFmtId="4" fontId="18" fillId="0" borderId="69" applyNumberFormat="0" applyProtection="0">
      <alignment horizontal="left" vertical="center" indent="1"/>
    </xf>
    <xf numFmtId="4" fontId="79" fillId="38" borderId="69" applyNumberFormat="0" applyProtection="0">
      <alignment vertical="center"/>
    </xf>
    <xf numFmtId="0" fontId="18" fillId="40" borderId="69" applyNumberFormat="0" applyProtection="0">
      <alignment horizontal="left" vertical="top"/>
    </xf>
    <xf numFmtId="4" fontId="79" fillId="38" borderId="69" applyNumberFormat="0" applyProtection="0">
      <alignment vertical="center"/>
    </xf>
    <xf numFmtId="10" fontId="7" fillId="37" borderId="70" applyNumberFormat="0" applyBorder="0" applyAlignment="0" applyProtection="0"/>
    <xf numFmtId="10" fontId="7" fillId="37" borderId="70" applyNumberFormat="0" applyBorder="0" applyAlignment="0" applyProtection="0"/>
    <xf numFmtId="4" fontId="79" fillId="39" borderId="69" applyNumberFormat="0" applyProtection="0">
      <alignment horizontal="left" vertical="center" indent="1"/>
    </xf>
    <xf numFmtId="4" fontId="18" fillId="0" borderId="69" applyNumberFormat="0" applyProtection="0">
      <alignment horizontal="left" vertical="center" indent="1"/>
    </xf>
    <xf numFmtId="4" fontId="79" fillId="39" borderId="69" applyNumberFormat="0" applyProtection="0">
      <alignment horizontal="left" vertical="center" indent="1"/>
    </xf>
    <xf numFmtId="4" fontId="79" fillId="40" borderId="69" applyNumberFormat="0" applyProtection="0"/>
    <xf numFmtId="10" fontId="7" fillId="37" borderId="70" applyNumberFormat="0" applyBorder="0" applyAlignment="0" applyProtection="0"/>
    <xf numFmtId="4" fontId="18" fillId="0" borderId="69" applyNumberFormat="0" applyProtection="0">
      <alignment horizontal="left" vertical="center" indent="1"/>
    </xf>
    <xf numFmtId="4" fontId="18" fillId="0" borderId="69" applyNumberFormat="0" applyProtection="0">
      <alignment horizontal="left" vertical="center" indent="1"/>
    </xf>
    <xf numFmtId="4" fontId="79" fillId="38" borderId="69" applyNumberFormat="0" applyProtection="0">
      <alignment vertical="center"/>
    </xf>
    <xf numFmtId="4" fontId="18" fillId="0" borderId="69" applyNumberFormat="0" applyProtection="0">
      <alignment horizontal="left" vertical="center" indent="1"/>
    </xf>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0" fontId="18" fillId="40" borderId="69" applyNumberFormat="0" applyProtection="0">
      <alignment horizontal="left" vertical="top"/>
    </xf>
    <xf numFmtId="10" fontId="7" fillId="37" borderId="70" applyNumberFormat="0" applyBorder="0" applyAlignment="0" applyProtection="0"/>
    <xf numFmtId="4" fontId="18" fillId="35" borderId="69" applyNumberFormat="0" applyProtection="0">
      <alignment horizontal="left" vertical="center" indent="1"/>
    </xf>
    <xf numFmtId="10" fontId="7" fillId="37" borderId="70" applyNumberFormat="0" applyBorder="0" applyAlignment="0" applyProtection="0"/>
    <xf numFmtId="4" fontId="79" fillId="40" borderId="69" applyNumberFormat="0" applyProtection="0"/>
    <xf numFmtId="4" fontId="18" fillId="0" borderId="69" applyNumberFormat="0" applyProtection="0">
      <alignment horizontal="right" vertical="center"/>
    </xf>
    <xf numFmtId="10" fontId="7" fillId="37" borderId="70" applyNumberFormat="0" applyBorder="0" applyAlignment="0" applyProtection="0"/>
    <xf numFmtId="10" fontId="7" fillId="37" borderId="70" applyNumberFormat="0" applyBorder="0" applyAlignment="0" applyProtection="0"/>
    <xf numFmtId="4" fontId="79" fillId="40" borderId="69" applyNumberFormat="0" applyProtection="0"/>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18" fillId="35"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4" fontId="79" fillId="39"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right" vertical="center"/>
    </xf>
    <xf numFmtId="4" fontId="18" fillId="0"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79" fillId="40" borderId="69" applyNumberFormat="0" applyProtection="0"/>
    <xf numFmtId="4" fontId="18" fillId="0" borderId="69" applyNumberFormat="0" applyProtection="0">
      <alignment horizontal="left" vertical="center" indent="1"/>
    </xf>
    <xf numFmtId="10" fontId="7" fillId="37" borderId="70" applyNumberFormat="0" applyBorder="0" applyAlignment="0" applyProtection="0"/>
    <xf numFmtId="4" fontId="18" fillId="35"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4" fontId="18" fillId="0" borderId="69" applyNumberFormat="0" applyProtection="0">
      <alignment horizontal="left" vertical="center" indent="1"/>
    </xf>
    <xf numFmtId="4" fontId="18" fillId="0" borderId="69" applyNumberFormat="0" applyProtection="0">
      <alignment horizontal="right" vertical="center"/>
    </xf>
    <xf numFmtId="4" fontId="18" fillId="35"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10" fontId="7" fillId="37" borderId="70" applyNumberFormat="0" applyBorder="0" applyAlignment="0" applyProtection="0"/>
    <xf numFmtId="4" fontId="18" fillId="0" borderId="76" applyNumberFormat="0" applyProtection="0">
      <alignment horizontal="right" vertical="center"/>
    </xf>
    <xf numFmtId="4" fontId="79" fillId="40" borderId="76" applyNumberFormat="0" applyProtection="0"/>
    <xf numFmtId="4" fontId="79" fillId="40" borderId="69" applyNumberFormat="0" applyProtection="0"/>
    <xf numFmtId="4" fontId="18" fillId="0" borderId="69" applyNumberFormat="0" applyProtection="0">
      <alignment horizontal="left" vertical="center" indent="1"/>
    </xf>
    <xf numFmtId="0" fontId="18" fillId="40" borderId="69" applyNumberFormat="0" applyProtection="0">
      <alignment horizontal="left" vertical="top"/>
    </xf>
    <xf numFmtId="10" fontId="7" fillId="37" borderId="70" applyNumberFormat="0" applyBorder="0" applyAlignment="0" applyProtection="0"/>
    <xf numFmtId="4" fontId="18" fillId="0" borderId="69" applyNumberFormat="0" applyProtection="0">
      <alignment horizontal="left" vertical="center" indent="1"/>
    </xf>
    <xf numFmtId="4" fontId="18" fillId="0"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left" vertical="center" indent="1"/>
    </xf>
    <xf numFmtId="4" fontId="18" fillId="35" borderId="69" applyNumberFormat="0" applyProtection="0">
      <alignment horizontal="left" vertical="center" indent="1"/>
    </xf>
    <xf numFmtId="4" fontId="79" fillId="38" borderId="69" applyNumberFormat="0" applyProtection="0">
      <alignment vertical="center"/>
    </xf>
    <xf numFmtId="4" fontId="18" fillId="35" borderId="69" applyNumberFormat="0" applyProtection="0">
      <alignment horizontal="left" vertical="center" indent="1"/>
    </xf>
    <xf numFmtId="10" fontId="7" fillId="37" borderId="70" applyNumberFormat="0" applyBorder="0" applyAlignment="0" applyProtection="0"/>
    <xf numFmtId="4" fontId="79" fillId="39"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right" vertical="center"/>
    </xf>
    <xf numFmtId="10" fontId="7" fillId="37" borderId="70" applyNumberFormat="0" applyBorder="0" applyAlignment="0" applyProtection="0"/>
    <xf numFmtId="4" fontId="79" fillId="39" borderId="69" applyNumberFormat="0" applyProtection="0">
      <alignment horizontal="left" vertical="center" indent="1"/>
    </xf>
    <xf numFmtId="0" fontId="18" fillId="40" borderId="69" applyNumberFormat="0" applyProtection="0">
      <alignment horizontal="left" vertical="top"/>
    </xf>
    <xf numFmtId="4" fontId="79" fillId="39" borderId="69" applyNumberFormat="0" applyProtection="0">
      <alignment horizontal="left" vertical="center" indent="1"/>
    </xf>
    <xf numFmtId="10" fontId="7" fillId="37" borderId="70" applyNumberFormat="0" applyBorder="0" applyAlignment="0" applyProtection="0"/>
    <xf numFmtId="4" fontId="79" fillId="38" borderId="69" applyNumberFormat="0" applyProtection="0">
      <alignment vertical="center"/>
    </xf>
    <xf numFmtId="10" fontId="7" fillId="37" borderId="70" applyNumberFormat="0" applyBorder="0" applyAlignment="0" applyProtection="0"/>
    <xf numFmtId="4" fontId="18" fillId="0" borderId="69" applyNumberFormat="0" applyProtection="0">
      <alignment horizontal="left" vertical="center" indent="1"/>
    </xf>
    <xf numFmtId="4" fontId="79" fillId="40" borderId="69" applyNumberFormat="0" applyProtection="0"/>
    <xf numFmtId="4" fontId="18" fillId="0" borderId="69" applyNumberFormat="0" applyProtection="0">
      <alignment horizontal="left" vertical="center" indent="1"/>
    </xf>
    <xf numFmtId="4" fontId="18" fillId="35" borderId="69" applyNumberFormat="0" applyProtection="0">
      <alignment horizontal="left" vertical="center" indent="1"/>
    </xf>
    <xf numFmtId="10" fontId="7" fillId="37" borderId="70" applyNumberFormat="0" applyBorder="0" applyAlignment="0" applyProtection="0"/>
    <xf numFmtId="4" fontId="79" fillId="38" borderId="69" applyNumberFormat="0" applyProtection="0">
      <alignment vertical="center"/>
    </xf>
    <xf numFmtId="4" fontId="79" fillId="38" borderId="69" applyNumberFormat="0" applyProtection="0">
      <alignment vertical="center"/>
    </xf>
    <xf numFmtId="10" fontId="7" fillId="37" borderId="70" applyNumberFormat="0" applyBorder="0" applyAlignment="0" applyProtection="0"/>
    <xf numFmtId="4" fontId="18" fillId="0" borderId="69" applyNumberFormat="0" applyProtection="0">
      <alignment horizontal="right" vertical="center"/>
    </xf>
    <xf numFmtId="0" fontId="18" fillId="40" borderId="69" applyNumberFormat="0" applyProtection="0">
      <alignment horizontal="left" vertical="top"/>
    </xf>
    <xf numFmtId="4" fontId="18" fillId="0" borderId="69" applyNumberFormat="0" applyProtection="0">
      <alignment horizontal="left" vertical="center" indent="1"/>
    </xf>
    <xf numFmtId="4" fontId="18" fillId="0" borderId="69" applyNumberFormat="0" applyProtection="0">
      <alignment horizontal="right" vertical="center"/>
    </xf>
    <xf numFmtId="4" fontId="18" fillId="35"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4" fontId="18" fillId="0" borderId="69" applyNumberFormat="0" applyProtection="0">
      <alignment horizontal="left" vertical="center" indent="1"/>
    </xf>
    <xf numFmtId="4" fontId="79" fillId="40" borderId="69" applyNumberFormat="0" applyProtection="0"/>
    <xf numFmtId="4" fontId="18" fillId="0" borderId="69" applyNumberFormat="0" applyProtection="0">
      <alignment horizontal="right" vertical="center"/>
    </xf>
    <xf numFmtId="10" fontId="7" fillId="37" borderId="70" applyNumberFormat="0" applyBorder="0" applyAlignment="0" applyProtection="0"/>
    <xf numFmtId="4" fontId="79" fillId="39" borderId="69" applyNumberFormat="0" applyProtection="0">
      <alignment horizontal="left" vertical="center" indent="1"/>
    </xf>
    <xf numFmtId="4" fontId="18" fillId="35" borderId="69" applyNumberFormat="0" applyProtection="0">
      <alignment horizontal="left" vertical="center" indent="1"/>
    </xf>
    <xf numFmtId="0" fontId="18" fillId="40" borderId="69" applyNumberFormat="0" applyProtection="0">
      <alignment horizontal="left" vertical="top"/>
    </xf>
    <xf numFmtId="4" fontId="18" fillId="0"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left" vertical="center" indent="1"/>
    </xf>
    <xf numFmtId="10" fontId="7" fillId="37" borderId="70" applyNumberFormat="0" applyBorder="0" applyAlignment="0" applyProtection="0"/>
    <xf numFmtId="4" fontId="79" fillId="39" borderId="69" applyNumberFormat="0" applyProtection="0">
      <alignment horizontal="left" vertical="center" indent="1"/>
    </xf>
    <xf numFmtId="4" fontId="18" fillId="0" borderId="69" applyNumberFormat="0" applyProtection="0">
      <alignment horizontal="right" vertical="center"/>
    </xf>
    <xf numFmtId="10" fontId="7" fillId="37" borderId="70" applyNumberFormat="0" applyBorder="0" applyAlignment="0" applyProtection="0"/>
    <xf numFmtId="4" fontId="18" fillId="0" borderId="69" applyNumberFormat="0" applyProtection="0">
      <alignment horizontal="right" vertical="center"/>
    </xf>
    <xf numFmtId="4" fontId="79" fillId="40" borderId="69" applyNumberFormat="0" applyProtection="0"/>
    <xf numFmtId="10" fontId="7" fillId="37" borderId="70" applyNumberFormat="0" applyBorder="0" applyAlignment="0" applyProtection="0"/>
    <xf numFmtId="4" fontId="18" fillId="0" borderId="69" applyNumberFormat="0" applyProtection="0">
      <alignment horizontal="right" vertical="center"/>
    </xf>
    <xf numFmtId="4" fontId="18" fillId="35" borderId="69" applyNumberFormat="0" applyProtection="0">
      <alignment horizontal="left" vertical="center" indent="1"/>
    </xf>
    <xf numFmtId="4" fontId="18" fillId="0"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left" vertical="center" indent="1"/>
    </xf>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4" fontId="18" fillId="0" borderId="69" applyNumberFormat="0" applyProtection="0">
      <alignment horizontal="left" vertical="center" indent="1"/>
    </xf>
    <xf numFmtId="10" fontId="7" fillId="37" borderId="70" applyNumberFormat="0" applyBorder="0" applyAlignment="0" applyProtection="0"/>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79" fillId="38" borderId="69" applyNumberFormat="0" applyProtection="0">
      <alignment vertical="center"/>
    </xf>
    <xf numFmtId="4" fontId="79" fillId="39" borderId="69" applyNumberFormat="0" applyProtection="0">
      <alignment horizontal="left" vertical="center" indent="1"/>
    </xf>
    <xf numFmtId="4" fontId="79" fillId="40" borderId="69" applyNumberFormat="0" applyProtection="0"/>
    <xf numFmtId="4" fontId="18" fillId="0" borderId="69" applyNumberFormat="0" applyProtection="0">
      <alignment horizontal="right" vertical="center"/>
    </xf>
    <xf numFmtId="4" fontId="18" fillId="0" borderId="69" applyNumberFormat="0" applyProtection="0">
      <alignment horizontal="left" vertical="center" indent="1"/>
    </xf>
    <xf numFmtId="0" fontId="18" fillId="40" borderId="69" applyNumberFormat="0" applyProtection="0">
      <alignment horizontal="left" vertical="top"/>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10" fontId="7" fillId="37" borderId="70" applyNumberFormat="0" applyBorder="0" applyAlignment="0" applyProtection="0"/>
    <xf numFmtId="10" fontId="7" fillId="37" borderId="70" applyNumberFormat="0" applyBorder="0" applyAlignment="0" applyProtection="0"/>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79" fillId="38" borderId="69" applyNumberFormat="0" applyProtection="0">
      <alignment vertical="center"/>
    </xf>
    <xf numFmtId="4" fontId="79" fillId="39" borderId="69" applyNumberFormat="0" applyProtection="0">
      <alignment horizontal="left" vertical="center" indent="1"/>
    </xf>
    <xf numFmtId="4" fontId="79" fillId="40" borderId="69" applyNumberFormat="0" applyProtection="0"/>
    <xf numFmtId="4" fontId="18" fillId="0" borderId="69" applyNumberFormat="0" applyProtection="0">
      <alignment horizontal="right" vertical="center"/>
    </xf>
    <xf numFmtId="4" fontId="18" fillId="0" borderId="69" applyNumberFormat="0" applyProtection="0">
      <alignment horizontal="left" vertical="center" indent="1"/>
    </xf>
    <xf numFmtId="0" fontId="18" fillId="40" borderId="69" applyNumberFormat="0" applyProtection="0">
      <alignment horizontal="left" vertical="top"/>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79" fillId="38" borderId="69" applyNumberFormat="0" applyProtection="0">
      <alignment vertical="center"/>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79" fillId="38" borderId="69" applyNumberFormat="0" applyProtection="0">
      <alignment vertical="center"/>
    </xf>
    <xf numFmtId="4" fontId="79" fillId="39" borderId="69" applyNumberFormat="0" applyProtection="0">
      <alignment horizontal="left" vertical="center" indent="1"/>
    </xf>
    <xf numFmtId="4" fontId="79" fillId="40" borderId="69" applyNumberFormat="0" applyProtection="0"/>
    <xf numFmtId="4" fontId="18" fillId="0" borderId="69" applyNumberFormat="0" applyProtection="0">
      <alignment horizontal="right" vertical="center"/>
    </xf>
    <xf numFmtId="4" fontId="18" fillId="0" borderId="69" applyNumberFormat="0" applyProtection="0">
      <alignment horizontal="left" vertical="center" indent="1"/>
    </xf>
    <xf numFmtId="0" fontId="18" fillId="40" borderId="69" applyNumberFormat="0" applyProtection="0">
      <alignment horizontal="left" vertical="top"/>
    </xf>
    <xf numFmtId="4" fontId="18" fillId="35"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left" vertical="center" indent="1"/>
    </xf>
    <xf numFmtId="4" fontId="79" fillId="38" borderId="69" applyNumberFormat="0" applyProtection="0">
      <alignment vertical="center"/>
    </xf>
    <xf numFmtId="4" fontId="18" fillId="35"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79" fillId="38" borderId="69" applyNumberFormat="0" applyProtection="0">
      <alignment vertical="center"/>
    </xf>
    <xf numFmtId="4" fontId="79" fillId="39" borderId="69" applyNumberFormat="0" applyProtection="0">
      <alignment horizontal="left" vertical="center" indent="1"/>
    </xf>
    <xf numFmtId="4" fontId="79" fillId="40" borderId="69" applyNumberFormat="0" applyProtection="0"/>
    <xf numFmtId="4" fontId="18" fillId="0" borderId="69" applyNumberFormat="0" applyProtection="0">
      <alignment horizontal="right" vertical="center"/>
    </xf>
    <xf numFmtId="4" fontId="18" fillId="0" borderId="69" applyNumberFormat="0" applyProtection="0">
      <alignment horizontal="left" vertical="center" indent="1"/>
    </xf>
    <xf numFmtId="0" fontId="18" fillId="40" borderId="69" applyNumberFormat="0" applyProtection="0">
      <alignment horizontal="left" vertical="top"/>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79" fillId="38" borderId="69" applyNumberFormat="0" applyProtection="0">
      <alignment vertical="center"/>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79" fillId="38" borderId="69" applyNumberFormat="0" applyProtection="0">
      <alignment vertical="center"/>
    </xf>
    <xf numFmtId="4" fontId="79" fillId="39" borderId="69" applyNumberFormat="0" applyProtection="0">
      <alignment horizontal="left" vertical="center" indent="1"/>
    </xf>
    <xf numFmtId="4" fontId="79" fillId="40" borderId="69" applyNumberFormat="0" applyProtection="0"/>
    <xf numFmtId="4" fontId="18" fillId="0" borderId="69" applyNumberFormat="0" applyProtection="0">
      <alignment horizontal="right" vertical="center"/>
    </xf>
    <xf numFmtId="4" fontId="18" fillId="0" borderId="69" applyNumberFormat="0" applyProtection="0">
      <alignment horizontal="left" vertical="center" indent="1"/>
    </xf>
    <xf numFmtId="0" fontId="18" fillId="40" borderId="69" applyNumberFormat="0" applyProtection="0">
      <alignment horizontal="left" vertical="top"/>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79" fillId="38" borderId="69" applyNumberFormat="0" applyProtection="0">
      <alignment vertical="center"/>
    </xf>
    <xf numFmtId="4" fontId="79" fillId="39" borderId="69" applyNumberFormat="0" applyProtection="0">
      <alignment horizontal="left" vertical="center" indent="1"/>
    </xf>
    <xf numFmtId="4" fontId="79" fillId="40" borderId="69" applyNumberFormat="0" applyProtection="0"/>
    <xf numFmtId="4" fontId="18" fillId="0" borderId="69" applyNumberFormat="0" applyProtection="0">
      <alignment horizontal="right" vertical="center"/>
    </xf>
    <xf numFmtId="4" fontId="18" fillId="0" borderId="69" applyNumberFormat="0" applyProtection="0">
      <alignment horizontal="left" vertical="center" indent="1"/>
    </xf>
    <xf numFmtId="0" fontId="18" fillId="40" borderId="69" applyNumberFormat="0" applyProtection="0">
      <alignment horizontal="left" vertical="top"/>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79" fillId="38" borderId="69" applyNumberFormat="0" applyProtection="0">
      <alignment vertical="center"/>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10" fontId="7" fillId="37" borderId="70" applyNumberFormat="0" applyBorder="0" applyAlignment="0" applyProtection="0"/>
    <xf numFmtId="4" fontId="18" fillId="0" borderId="69" applyNumberFormat="0" applyProtection="0">
      <alignment horizontal="left" vertical="center" indent="1"/>
    </xf>
    <xf numFmtId="4" fontId="18" fillId="35" borderId="69" applyNumberFormat="0" applyProtection="0">
      <alignment horizontal="left" vertical="center" indent="1"/>
    </xf>
    <xf numFmtId="4" fontId="79" fillId="38" borderId="69" applyNumberFormat="0" applyProtection="0">
      <alignment vertical="center"/>
    </xf>
    <xf numFmtId="4" fontId="79" fillId="39" borderId="69" applyNumberFormat="0" applyProtection="0">
      <alignment horizontal="left" vertical="center" indent="1"/>
    </xf>
    <xf numFmtId="4" fontId="79" fillId="40" borderId="69" applyNumberFormat="0" applyProtection="0"/>
    <xf numFmtId="4" fontId="18" fillId="0" borderId="69" applyNumberFormat="0" applyProtection="0">
      <alignment horizontal="right" vertical="center"/>
    </xf>
    <xf numFmtId="4" fontId="18" fillId="0" borderId="69" applyNumberFormat="0" applyProtection="0">
      <alignment horizontal="left" vertical="center" indent="1"/>
    </xf>
    <xf numFmtId="0" fontId="18" fillId="40" borderId="69" applyNumberFormat="0" applyProtection="0">
      <alignment horizontal="left" vertical="top"/>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79" fillId="38" borderId="69" applyNumberFormat="0" applyProtection="0">
      <alignment vertical="center"/>
    </xf>
    <xf numFmtId="4" fontId="79" fillId="39" borderId="69" applyNumberFormat="0" applyProtection="0">
      <alignment horizontal="left" vertical="center" indent="1"/>
    </xf>
    <xf numFmtId="4" fontId="79" fillId="40" borderId="69" applyNumberFormat="0" applyProtection="0"/>
    <xf numFmtId="4" fontId="18" fillId="0" borderId="69" applyNumberFormat="0" applyProtection="0">
      <alignment horizontal="right" vertical="center"/>
    </xf>
    <xf numFmtId="4" fontId="18" fillId="0" borderId="69" applyNumberFormat="0" applyProtection="0">
      <alignment horizontal="left" vertical="center" indent="1"/>
    </xf>
    <xf numFmtId="0" fontId="18" fillId="40" borderId="69" applyNumberFormat="0" applyProtection="0">
      <alignment horizontal="left" vertical="top"/>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 fontId="18" fillId="0" borderId="69" applyNumberFormat="0" applyProtection="0">
      <alignment horizontal="left" vertical="center" indent="1"/>
    </xf>
    <xf numFmtId="4" fontId="18" fillId="35" borderId="69" applyNumberFormat="0" applyProtection="0">
      <alignment horizontal="left" vertical="center" indent="1"/>
    </xf>
    <xf numFmtId="4" fontId="18" fillId="0" borderId="69" applyNumberFormat="0" applyProtection="0">
      <alignment horizontal="left" vertical="center" indent="1"/>
    </xf>
    <xf numFmtId="43" fontId="5" fillId="0" borderId="0" applyFont="0" applyFill="0" applyBorder="0" applyAlignment="0" applyProtection="0"/>
    <xf numFmtId="0" fontId="125" fillId="0" borderId="82" applyNumberFormat="0" applyFill="0" applyAlignment="0" applyProtection="0"/>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79" fillId="40" borderId="76" applyNumberFormat="0" applyProtection="0"/>
    <xf numFmtId="0" fontId="18" fillId="40" borderId="76" applyNumberFormat="0" applyProtection="0">
      <alignment horizontal="left" vertical="top"/>
    </xf>
    <xf numFmtId="4" fontId="18" fillId="0" borderId="76" applyNumberFormat="0" applyProtection="0">
      <alignment horizontal="right" vertical="center"/>
    </xf>
    <xf numFmtId="4" fontId="79" fillId="39" borderId="76" applyNumberFormat="0" applyProtection="0">
      <alignment horizontal="left" vertical="center" indent="1"/>
    </xf>
    <xf numFmtId="4" fontId="79" fillId="38" borderId="76" applyNumberFormat="0" applyProtection="0">
      <alignment vertical="center"/>
    </xf>
    <xf numFmtId="4" fontId="18" fillId="0"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35" borderId="76" applyNumberFormat="0" applyProtection="0">
      <alignment horizontal="left" vertical="center" indent="1"/>
    </xf>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0"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79" fillId="40" borderId="76" applyNumberForma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4" fontId="18" fillId="0" borderId="76" applyNumberFormat="0" applyProtection="0">
      <alignment horizontal="left" vertical="center" indent="1"/>
    </xf>
    <xf numFmtId="43" fontId="5" fillId="0" borderId="0" applyFont="0" applyFill="0" applyBorder="0" applyAlignmen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0" fontId="18" fillId="40" borderId="76" applyNumberFormat="0" applyProtection="0">
      <alignment horizontal="left" vertical="top"/>
    </xf>
    <xf numFmtId="0" fontId="18" fillId="40" borderId="76" applyNumberFormat="0" applyProtection="0">
      <alignment horizontal="left" vertical="top"/>
    </xf>
    <xf numFmtId="10" fontId="7" fillId="37" borderId="77" applyNumberFormat="0" applyBorder="0" applyAlignment="0" applyProtection="0"/>
    <xf numFmtId="0" fontId="18" fillId="40" borderId="76" applyNumberFormat="0" applyProtection="0">
      <alignment horizontal="left" vertical="top"/>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0" fontId="18" fillId="40" borderId="76" applyNumberFormat="0" applyProtection="0">
      <alignment horizontal="left" vertical="top"/>
    </xf>
    <xf numFmtId="4" fontId="18" fillId="35"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4" fontId="18" fillId="0" borderId="76" applyNumberFormat="0" applyProtection="0">
      <alignment horizontal="right" vertical="center"/>
    </xf>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79" fillId="40" borderId="76" applyNumberFormat="0" applyProtection="0"/>
    <xf numFmtId="4" fontId="18" fillId="0" borderId="76" applyNumberFormat="0" applyProtection="0">
      <alignment horizontal="left" vertical="center" indent="1"/>
    </xf>
    <xf numFmtId="4" fontId="79" fillId="40" borderId="76" applyNumberForma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79" fillId="39"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4" fontId="18" fillId="35" borderId="76" applyNumberFormat="0" applyProtection="0">
      <alignment horizontal="left" vertical="center" indent="1"/>
    </xf>
    <xf numFmtId="10" fontId="7" fillId="37" borderId="77" applyNumberFormat="0" applyBorder="0" applyAlignment="0" applyProtection="0"/>
    <xf numFmtId="4" fontId="79" fillId="40" borderId="76" applyNumberFormat="0" applyProtection="0"/>
    <xf numFmtId="10" fontId="7" fillId="37" borderId="77" applyNumberFormat="0" applyBorder="0" applyAlignment="0" applyProtection="0"/>
    <xf numFmtId="4" fontId="18" fillId="35"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0" fontId="18" fillId="40" borderId="76" applyNumberFormat="0" applyProtection="0">
      <alignment horizontal="left" vertical="top"/>
    </xf>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79" fillId="39" borderId="76" applyNumberFormat="0" applyProtection="0">
      <alignment horizontal="left" vertical="center" indent="1"/>
    </xf>
    <xf numFmtId="10" fontId="7" fillId="37" borderId="77" applyNumberFormat="0" applyBorder="0" applyAlignment="0" applyProtection="0"/>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79" fillId="40" borderId="76" applyNumberFormat="0" applyProtection="0"/>
    <xf numFmtId="10" fontId="7" fillId="37" borderId="77" applyNumberFormat="0" applyBorder="0" applyAlignment="0" applyProtection="0"/>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0" fontId="18" fillId="40" borderId="76" applyNumberFormat="0" applyProtection="0">
      <alignment horizontal="left" vertical="top"/>
    </xf>
    <xf numFmtId="10" fontId="7" fillId="37" borderId="77" applyNumberFormat="0" applyBorder="0" applyAlignment="0" applyProtection="0"/>
    <xf numFmtId="4" fontId="79" fillId="40" borderId="76" applyNumberFormat="0" applyProtection="0"/>
    <xf numFmtId="4" fontId="79" fillId="39"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4" fontId="79" fillId="39"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4" fontId="79" fillId="38" borderId="76" applyNumberFormat="0" applyProtection="0">
      <alignment vertical="center"/>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79" fillId="39"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right" vertical="center"/>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0" fontId="18" fillId="40" borderId="76" applyNumberFormat="0" applyProtection="0">
      <alignment horizontal="left" vertical="top"/>
    </xf>
    <xf numFmtId="4" fontId="18" fillId="0"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4" fontId="79" fillId="38" borderId="76" applyNumberFormat="0" applyProtection="0">
      <alignment vertical="center"/>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4" fontId="18" fillId="0" borderId="76" applyNumberFormat="0" applyProtection="0">
      <alignment horizontal="left" vertical="center" indent="1"/>
    </xf>
    <xf numFmtId="4" fontId="79" fillId="38" borderId="76" applyNumberFormat="0" applyProtection="0">
      <alignment vertical="center"/>
    </xf>
    <xf numFmtId="0" fontId="18" fillId="40" borderId="76" applyNumberFormat="0" applyProtection="0">
      <alignment horizontal="left" vertical="top"/>
    </xf>
    <xf numFmtId="4" fontId="79" fillId="38" borderId="76" applyNumberFormat="0" applyProtection="0">
      <alignment vertical="center"/>
    </xf>
    <xf numFmtId="10" fontId="7" fillId="37" borderId="77" applyNumberFormat="0" applyBorder="0" applyAlignment="0" applyProtection="0"/>
    <xf numFmtId="10" fontId="7" fillId="37" borderId="77" applyNumberFormat="0" applyBorder="0" applyAlignment="0" applyProtection="0"/>
    <xf numFmtId="4" fontId="79" fillId="39" borderId="76" applyNumberFormat="0" applyProtection="0">
      <alignment horizontal="left" vertical="center" indent="1"/>
    </xf>
    <xf numFmtId="4" fontId="18" fillId="0" borderId="76" applyNumberFormat="0" applyProtection="0">
      <alignment horizontal="left" vertical="center" indent="1"/>
    </xf>
    <xf numFmtId="4" fontId="79" fillId="39" borderId="76" applyNumberFormat="0" applyProtection="0">
      <alignment horizontal="left" vertical="center" indent="1"/>
    </xf>
    <xf numFmtId="4" fontId="79" fillId="40" borderId="76" applyNumberFormat="0" applyProtection="0"/>
    <xf numFmtId="10" fontId="7" fillId="37" borderId="77" applyNumberFormat="0" applyBorder="0" applyAlignment="0" applyProtection="0"/>
    <xf numFmtId="4" fontId="18" fillId="0" borderId="76" applyNumberFormat="0" applyProtection="0">
      <alignment horizontal="left" vertical="center" indent="1"/>
    </xf>
    <xf numFmtId="4" fontId="18" fillId="0" borderId="76" applyNumberFormat="0" applyProtection="0">
      <alignment horizontal="left" vertical="center" indent="1"/>
    </xf>
    <xf numFmtId="4" fontId="79" fillId="38" borderId="76" applyNumberFormat="0" applyProtection="0">
      <alignment vertical="center"/>
    </xf>
    <xf numFmtId="4" fontId="18" fillId="0"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0" fontId="18" fillId="40" borderId="76" applyNumberFormat="0" applyProtection="0">
      <alignment horizontal="left" vertical="top"/>
    </xf>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4" fontId="79" fillId="40" borderId="76" applyNumberFormat="0" applyProtection="0"/>
    <xf numFmtId="4" fontId="18" fillId="0" borderId="76" applyNumberFormat="0" applyProtection="0">
      <alignment horizontal="right" vertical="center"/>
    </xf>
    <xf numFmtId="10" fontId="7" fillId="37" borderId="77" applyNumberFormat="0" applyBorder="0" applyAlignment="0" applyProtection="0"/>
    <xf numFmtId="10" fontId="7" fillId="37" borderId="77" applyNumberFormat="0" applyBorder="0" applyAlignment="0" applyProtection="0"/>
    <xf numFmtId="4" fontId="79" fillId="40" borderId="76" applyNumberForma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79" fillId="39"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right" vertical="center"/>
    </xf>
    <xf numFmtId="4" fontId="18" fillId="0"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79" fillId="40" borderId="76" applyNumberFormat="0" applyProtection="0"/>
    <xf numFmtId="4" fontId="18" fillId="0"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4" fontId="18" fillId="0" borderId="76" applyNumberFormat="0" applyProtection="0">
      <alignment horizontal="right" vertical="center"/>
    </xf>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79" fillId="40" borderId="76" applyNumberFormat="0" applyProtection="0"/>
    <xf numFmtId="4" fontId="18" fillId="0" borderId="76" applyNumberFormat="0" applyProtection="0">
      <alignment horizontal="left" vertical="center" indent="1"/>
    </xf>
    <xf numFmtId="0" fontId="18" fillId="40" borderId="76" applyNumberFormat="0" applyProtection="0">
      <alignment horizontal="left" vertical="top"/>
    </xf>
    <xf numFmtId="10" fontId="7" fillId="37" borderId="77" applyNumberFormat="0" applyBorder="0" applyAlignment="0" applyProtection="0"/>
    <xf numFmtId="4" fontId="18" fillId="0"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18" fillId="35" borderId="76" applyNumberFormat="0" applyProtection="0">
      <alignment horizontal="left" vertical="center" indent="1"/>
    </xf>
    <xf numFmtId="10" fontId="7" fillId="37" borderId="77" applyNumberFormat="0" applyBorder="0" applyAlignment="0" applyProtection="0"/>
    <xf numFmtId="4" fontId="79" fillId="39"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right" vertical="center"/>
    </xf>
    <xf numFmtId="10" fontId="7" fillId="37" borderId="77" applyNumberFormat="0" applyBorder="0" applyAlignment="0" applyProtection="0"/>
    <xf numFmtId="4" fontId="79" fillId="39" borderId="76" applyNumberFormat="0" applyProtection="0">
      <alignment horizontal="left" vertical="center" indent="1"/>
    </xf>
    <xf numFmtId="0" fontId="18" fillId="40" borderId="76" applyNumberFormat="0" applyProtection="0">
      <alignment horizontal="left" vertical="top"/>
    </xf>
    <xf numFmtId="4" fontId="79" fillId="39" borderId="76" applyNumberFormat="0" applyProtection="0">
      <alignment horizontal="left" vertical="center" indent="1"/>
    </xf>
    <xf numFmtId="10" fontId="7" fillId="37" borderId="77" applyNumberFormat="0" applyBorder="0" applyAlignment="0" applyProtection="0"/>
    <xf numFmtId="4" fontId="79" fillId="38" borderId="76" applyNumberFormat="0" applyProtection="0">
      <alignment vertical="center"/>
    </xf>
    <xf numFmtId="10" fontId="7" fillId="37" borderId="77" applyNumberFormat="0" applyBorder="0" applyAlignment="0" applyProtection="0"/>
    <xf numFmtId="4" fontId="18" fillId="0" borderId="76" applyNumberFormat="0" applyProtection="0">
      <alignment horizontal="left" vertical="center" indent="1"/>
    </xf>
    <xf numFmtId="4" fontId="79" fillId="40" borderId="76" applyNumberForma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10" fontId="7" fillId="37" borderId="77" applyNumberFormat="0" applyBorder="0" applyAlignment="0" applyProtection="0"/>
    <xf numFmtId="4" fontId="79" fillId="38" borderId="76" applyNumberFormat="0" applyProtection="0">
      <alignment vertical="center"/>
    </xf>
    <xf numFmtId="4" fontId="79" fillId="38" borderId="76" applyNumberFormat="0" applyProtection="0">
      <alignment vertical="center"/>
    </xf>
    <xf numFmtId="10" fontId="7" fillId="37" borderId="77" applyNumberFormat="0" applyBorder="0" applyAlignment="0" applyProtection="0"/>
    <xf numFmtId="4" fontId="18" fillId="0" borderId="76" applyNumberFormat="0" applyProtection="0">
      <alignment horizontal="right" vertical="center"/>
    </xf>
    <xf numFmtId="0" fontId="18" fillId="40" borderId="76" applyNumberFormat="0" applyProtection="0">
      <alignment horizontal="left" vertical="top"/>
    </xf>
    <xf numFmtId="4" fontId="18" fillId="0" borderId="76" applyNumberFormat="0" applyProtection="0">
      <alignment horizontal="left" vertical="center" indent="1"/>
    </xf>
    <xf numFmtId="4" fontId="18" fillId="0" borderId="76" applyNumberFormat="0" applyProtection="0">
      <alignment horizontal="right" vertical="center"/>
    </xf>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10" fontId="7" fillId="37" borderId="77" applyNumberFormat="0" applyBorder="0" applyAlignment="0" applyProtection="0"/>
    <xf numFmtId="4" fontId="79" fillId="39" borderId="76" applyNumberFormat="0" applyProtection="0">
      <alignment horizontal="left" vertical="center" indent="1"/>
    </xf>
    <xf numFmtId="4" fontId="18" fillId="35" borderId="76" applyNumberFormat="0" applyProtection="0">
      <alignment horizontal="left" vertical="center" indent="1"/>
    </xf>
    <xf numFmtId="0" fontId="18" fillId="40" borderId="76" applyNumberFormat="0" applyProtection="0">
      <alignment horizontal="left" vertical="top"/>
    </xf>
    <xf numFmtId="4" fontId="18" fillId="0"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4" fontId="79" fillId="39" borderId="76" applyNumberFormat="0" applyProtection="0">
      <alignment horizontal="left" vertical="center" indent="1"/>
    </xf>
    <xf numFmtId="4" fontId="18" fillId="0" borderId="76" applyNumberFormat="0" applyProtection="0">
      <alignment horizontal="right" vertical="center"/>
    </xf>
    <xf numFmtId="10" fontId="7" fillId="37" borderId="77" applyNumberFormat="0" applyBorder="0" applyAlignment="0" applyProtection="0"/>
    <xf numFmtId="4" fontId="18" fillId="0" borderId="76" applyNumberFormat="0" applyProtection="0">
      <alignment horizontal="right" vertical="center"/>
    </xf>
    <xf numFmtId="4" fontId="79" fillId="40" borderId="76" applyNumberFormat="0" applyProtection="0"/>
    <xf numFmtId="10" fontId="7" fillId="37" borderId="77" applyNumberFormat="0" applyBorder="0" applyAlignment="0" applyProtection="0"/>
    <xf numFmtId="4" fontId="18" fillId="0" borderId="76" applyNumberFormat="0" applyProtection="0">
      <alignment horizontal="right" vertical="center"/>
    </xf>
    <xf numFmtId="4" fontId="18" fillId="35"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79" fillId="38" borderId="76" applyNumberFormat="0" applyProtection="0">
      <alignment vertical="center"/>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79" fillId="38" borderId="76" applyNumberFormat="0" applyProtection="0">
      <alignment vertical="center"/>
    </xf>
    <xf numFmtId="4" fontId="18" fillId="35"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79" fillId="38" borderId="76" applyNumberFormat="0" applyProtection="0">
      <alignment vertical="center"/>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3" fontId="5"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6" fillId="0" borderId="0"/>
    <xf numFmtId="0" fontId="6" fillId="0" borderId="0"/>
    <xf numFmtId="0" fontId="134" fillId="0" borderId="0" applyFont="0" applyFill="0" applyBorder="0" applyAlignment="0" applyProtection="0"/>
    <xf numFmtId="0" fontId="6" fillId="56" borderId="76" applyNumberFormat="0" applyProtection="0">
      <alignment horizontal="left" vertical="top"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43" fontId="6" fillId="0" borderId="0" applyFont="0" applyFill="0" applyBorder="0" applyAlignment="0" applyProtection="0"/>
    <xf numFmtId="3" fontId="167" fillId="0" borderId="0" applyFont="0" applyFill="0" applyBorder="0" applyAlignment="0" applyProtection="0"/>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44" fontId="6" fillId="0" borderId="0" applyFont="0" applyFill="0" applyBorder="0" applyAlignment="0" applyProtection="0"/>
    <xf numFmtId="0" fontId="6" fillId="40" borderId="76" applyNumberFormat="0" applyProtection="0">
      <alignment horizontal="left" vertical="center" indent="1"/>
    </xf>
    <xf numFmtId="0" fontId="167" fillId="0" borderId="0" applyFont="0" applyFill="0" applyBorder="0" applyAlignment="0" applyProtection="0"/>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0" borderId="0"/>
    <xf numFmtId="0" fontId="6" fillId="56" borderId="76" applyNumberFormat="0" applyProtection="0">
      <alignment horizontal="left" vertical="top" indent="1"/>
    </xf>
    <xf numFmtId="0" fontId="6" fillId="56" borderId="76" applyNumberFormat="0" applyProtection="0">
      <alignment horizontal="left" vertical="top"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4" fontId="80" fillId="39" borderId="76" applyNumberFormat="0" applyProtection="0">
      <alignment vertical="center"/>
    </xf>
    <xf numFmtId="4" fontId="79" fillId="39" borderId="76" applyNumberFormat="0" applyProtection="0">
      <alignment vertical="center"/>
    </xf>
    <xf numFmtId="0" fontId="6" fillId="57" borderId="76" applyNumberFormat="0" applyProtection="0">
      <alignment horizontal="left" vertical="top" indent="1"/>
    </xf>
    <xf numFmtId="4" fontId="79" fillId="39" borderId="76" applyNumberFormat="0" applyProtection="0">
      <alignment horizontal="left" vertical="center" indent="1"/>
    </xf>
    <xf numFmtId="0" fontId="79" fillId="39" borderId="76" applyNumberFormat="0" applyProtection="0">
      <alignment horizontal="left" vertical="top" indent="1"/>
    </xf>
    <xf numFmtId="0" fontId="6" fillId="57" borderId="76" applyNumberFormat="0" applyProtection="0">
      <alignment horizontal="left" vertical="top" indent="1"/>
    </xf>
    <xf numFmtId="4" fontId="79" fillId="40" borderId="76" applyNumberFormat="0" applyProtection="0"/>
    <xf numFmtId="4" fontId="18" fillId="41" borderId="76" applyNumberFormat="0" applyProtection="0">
      <alignment horizontal="right" vertical="center"/>
    </xf>
    <xf numFmtId="4" fontId="18" fillId="42" borderId="76" applyNumberFormat="0" applyProtection="0">
      <alignment horizontal="right" vertical="center"/>
    </xf>
    <xf numFmtId="4" fontId="18" fillId="43" borderId="76" applyNumberFormat="0" applyProtection="0">
      <alignment horizontal="right" vertical="center"/>
    </xf>
    <xf numFmtId="4" fontId="18" fillId="44" borderId="76" applyNumberFormat="0" applyProtection="0">
      <alignment horizontal="right" vertical="center"/>
    </xf>
    <xf numFmtId="4" fontId="18" fillId="45" borderId="76" applyNumberFormat="0" applyProtection="0">
      <alignment horizontal="right" vertical="center"/>
    </xf>
    <xf numFmtId="4" fontId="18" fillId="46" borderId="76" applyNumberFormat="0" applyProtection="0">
      <alignment horizontal="right" vertical="center"/>
    </xf>
    <xf numFmtId="4" fontId="18" fillId="47" borderId="76" applyNumberFormat="0" applyProtection="0">
      <alignment horizontal="right" vertical="center"/>
    </xf>
    <xf numFmtId="4" fontId="18" fillId="48" borderId="76" applyNumberFormat="0" applyProtection="0">
      <alignment horizontal="right" vertical="center"/>
    </xf>
    <xf numFmtId="4" fontId="18" fillId="49" borderId="76" applyNumberFormat="0" applyProtection="0">
      <alignment horizontal="right" vertical="center"/>
    </xf>
    <xf numFmtId="4" fontId="18" fillId="51" borderId="0" applyNumberFormat="0" applyProtection="0">
      <alignment horizontal="left" indent="1"/>
    </xf>
    <xf numFmtId="0" fontId="6" fillId="0" borderId="0"/>
    <xf numFmtId="4" fontId="18" fillId="53" borderId="76" applyNumberFormat="0" applyProtection="0">
      <alignment horizontal="right" vertical="center"/>
    </xf>
    <xf numFmtId="4" fontId="82" fillId="54" borderId="0" applyNumberFormat="0" applyProtection="0">
      <alignment horizontal="left" indent="1"/>
    </xf>
    <xf numFmtId="0" fontId="167" fillId="0" borderId="0" applyFont="0" applyFill="0" applyBorder="0" applyAlignment="0" applyProtection="0"/>
    <xf numFmtId="4" fontId="83" fillId="55" borderId="0" applyNumberFormat="0" applyProtection="0"/>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4" fontId="18" fillId="37" borderId="76" applyNumberFormat="0" applyProtection="0">
      <alignment vertical="center"/>
    </xf>
    <xf numFmtId="4" fontId="84" fillId="37" borderId="76" applyNumberFormat="0" applyProtection="0">
      <alignment vertical="center"/>
    </xf>
    <xf numFmtId="4" fontId="18" fillId="37" borderId="76" applyNumberFormat="0" applyProtection="0">
      <alignment horizontal="left" vertical="center" indent="1"/>
    </xf>
    <xf numFmtId="0" fontId="18" fillId="37" borderId="76" applyNumberFormat="0" applyProtection="0">
      <alignment horizontal="left" vertical="top" indent="1"/>
    </xf>
    <xf numFmtId="4" fontId="18" fillId="35" borderId="89" applyNumberFormat="0" applyProtection="0">
      <alignment horizontal="right" vertical="center"/>
    </xf>
    <xf numFmtId="4" fontId="18" fillId="0" borderId="76" applyNumberFormat="0" applyProtection="0">
      <alignment horizontal="right" vertical="center"/>
    </xf>
    <xf numFmtId="4" fontId="84" fillId="51" borderId="76" applyNumberFormat="0" applyProtection="0">
      <alignment horizontal="right" vertical="center"/>
    </xf>
    <xf numFmtId="3" fontId="167" fillId="0" borderId="0" applyFont="0" applyFill="0" applyBorder="0" applyAlignment="0" applyProtection="0"/>
    <xf numFmtId="4" fontId="18" fillId="0" borderId="76" applyNumberFormat="0" applyProtection="0">
      <alignment horizontal="left" vertical="center" indent="1"/>
    </xf>
    <xf numFmtId="0" fontId="18" fillId="40" borderId="76" applyNumberFormat="0" applyProtection="0">
      <alignment horizontal="center" vertical="top"/>
    </xf>
    <xf numFmtId="0" fontId="18" fillId="40" borderId="76" applyNumberFormat="0" applyProtection="0">
      <alignment horizontal="left" vertical="top"/>
    </xf>
    <xf numFmtId="4" fontId="85" fillId="58" borderId="0" applyNumberFormat="0" applyProtection="0">
      <alignment horizontal="left"/>
    </xf>
    <xf numFmtId="4" fontId="86" fillId="51" borderId="76" applyNumberFormat="0" applyProtection="0">
      <alignment horizontal="right" vertical="center"/>
    </xf>
    <xf numFmtId="0" fontId="73" fillId="0" borderId="90"/>
    <xf numFmtId="0" fontId="6" fillId="57" borderId="76" applyNumberFormat="0" applyProtection="0">
      <alignment horizontal="left" vertical="top" indent="1"/>
    </xf>
    <xf numFmtId="0" fontId="6" fillId="0" borderId="0"/>
    <xf numFmtId="182" fontId="6" fillId="0" borderId="94">
      <alignment horizontal="justify" vertical="top" wrapText="1"/>
    </xf>
    <xf numFmtId="0" fontId="147" fillId="0" borderId="0" applyNumberFormat="0" applyFill="0" applyBorder="0" applyAlignment="0">
      <protection locked="0"/>
    </xf>
    <xf numFmtId="41" fontId="6" fillId="0" borderId="0" applyFont="0" applyFill="0" applyBorder="0" applyAlignment="0" applyProtection="0"/>
    <xf numFmtId="0" fontId="6" fillId="0" borderId="0"/>
    <xf numFmtId="3" fontId="134" fillId="0" borderId="0" applyFont="0" applyFill="0" applyBorder="0" applyAlignment="0" applyProtection="0"/>
    <xf numFmtId="0" fontId="6" fillId="0" borderId="0"/>
    <xf numFmtId="0" fontId="6" fillId="0" borderId="0"/>
    <xf numFmtId="0" fontId="6" fillId="0" borderId="0"/>
    <xf numFmtId="0" fontId="8" fillId="0" borderId="0"/>
    <xf numFmtId="9" fontId="8" fillId="0" borderId="0" applyFont="0" applyFill="0" applyBorder="0" applyAlignment="0" applyProtection="0"/>
    <xf numFmtId="0" fontId="6" fillId="0" borderId="0"/>
    <xf numFmtId="0" fontId="64" fillId="12" borderId="0" applyNumberFormat="0" applyBorder="0" applyAlignment="0" applyProtection="0"/>
    <xf numFmtId="0" fontId="64" fillId="16" borderId="0" applyNumberFormat="0" applyBorder="0" applyAlignment="0" applyProtection="0"/>
    <xf numFmtId="0" fontId="64" fillId="20" borderId="0" applyNumberFormat="0" applyBorder="0" applyAlignment="0" applyProtection="0"/>
    <xf numFmtId="0" fontId="64" fillId="24" borderId="0" applyNumberFormat="0" applyBorder="0" applyAlignment="0" applyProtection="0"/>
    <xf numFmtId="0" fontId="64" fillId="28" borderId="0" applyNumberFormat="0" applyBorder="0" applyAlignment="0" applyProtection="0"/>
    <xf numFmtId="0" fontId="64" fillId="32" borderId="0" applyNumberFormat="0" applyBorder="0" applyAlignment="0" applyProtection="0"/>
    <xf numFmtId="0" fontId="64" fillId="13"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171" fillId="14" borderId="0" applyNumberFormat="0" applyBorder="0" applyAlignment="0" applyProtection="0"/>
    <xf numFmtId="0" fontId="171" fillId="18" borderId="0" applyNumberFormat="0" applyBorder="0" applyAlignment="0" applyProtection="0"/>
    <xf numFmtId="0" fontId="171" fillId="22" borderId="0" applyNumberFormat="0" applyBorder="0" applyAlignment="0" applyProtection="0"/>
    <xf numFmtId="0" fontId="171" fillId="26" borderId="0" applyNumberFormat="0" applyBorder="0" applyAlignment="0" applyProtection="0"/>
    <xf numFmtId="0" fontId="171" fillId="30" borderId="0" applyNumberFormat="0" applyBorder="0" applyAlignment="0" applyProtection="0"/>
    <xf numFmtId="0" fontId="171" fillId="34" borderId="0" applyNumberFormat="0" applyBorder="0" applyAlignment="0" applyProtection="0"/>
    <xf numFmtId="0" fontId="171" fillId="11" borderId="0" applyNumberFormat="0" applyBorder="0" applyAlignment="0" applyProtection="0"/>
    <xf numFmtId="0" fontId="171" fillId="15" borderId="0" applyNumberFormat="0" applyBorder="0" applyAlignment="0" applyProtection="0"/>
    <xf numFmtId="0" fontId="171" fillId="19" borderId="0" applyNumberFormat="0" applyBorder="0" applyAlignment="0" applyProtection="0"/>
    <xf numFmtId="0" fontId="171" fillId="23" borderId="0" applyNumberFormat="0" applyBorder="0" applyAlignment="0" applyProtection="0"/>
    <xf numFmtId="0" fontId="171" fillId="27" borderId="0" applyNumberFormat="0" applyBorder="0" applyAlignment="0" applyProtection="0"/>
    <xf numFmtId="0" fontId="171" fillId="31" borderId="0" applyNumberFormat="0" applyBorder="0" applyAlignment="0" applyProtection="0"/>
    <xf numFmtId="0" fontId="172" fillId="5" borderId="0" applyNumberFormat="0" applyBorder="0" applyAlignment="0" applyProtection="0"/>
    <xf numFmtId="0" fontId="173" fillId="8" borderId="24" applyNumberFormat="0" applyAlignment="0" applyProtection="0"/>
    <xf numFmtId="0" fontId="174" fillId="9" borderId="27" applyNumberFormat="0" applyAlignment="0" applyProtection="0"/>
    <xf numFmtId="0" fontId="175" fillId="0" borderId="0" applyNumberFormat="0" applyFill="0" applyBorder="0" applyAlignment="0" applyProtection="0"/>
    <xf numFmtId="0" fontId="176" fillId="4" borderId="0" applyNumberFormat="0" applyBorder="0" applyAlignment="0" applyProtection="0"/>
    <xf numFmtId="0" fontId="177" fillId="0" borderId="23" applyNumberFormat="0" applyFill="0" applyAlignment="0" applyProtection="0"/>
    <xf numFmtId="0" fontId="177" fillId="0" borderId="0" applyNumberFormat="0" applyFill="0" applyBorder="0" applyAlignment="0" applyProtection="0"/>
    <xf numFmtId="0" fontId="178" fillId="7" borderId="24" applyNumberFormat="0" applyAlignment="0" applyProtection="0"/>
    <xf numFmtId="0" fontId="179" fillId="0" borderId="26" applyNumberFormat="0" applyFill="0" applyAlignment="0" applyProtection="0"/>
    <xf numFmtId="0" fontId="180" fillId="6" borderId="0" applyNumberFormat="0" applyBorder="0" applyAlignment="0" applyProtection="0"/>
    <xf numFmtId="0" fontId="64" fillId="10" borderId="28" applyNumberFormat="0" applyFont="0" applyAlignment="0" applyProtection="0"/>
    <xf numFmtId="0" fontId="181" fillId="8" borderId="25" applyNumberFormat="0" applyAlignment="0" applyProtection="0"/>
    <xf numFmtId="0" fontId="58" fillId="0" borderId="0" applyNumberFormat="0" applyFill="0" applyBorder="0" applyAlignment="0" applyProtection="0"/>
    <xf numFmtId="0" fontId="70" fillId="0" borderId="29" applyNumberFormat="0" applyFill="0" applyAlignment="0" applyProtection="0"/>
    <xf numFmtId="0" fontId="182" fillId="0" borderId="0" applyNumberFormat="0" applyFill="0" applyBorder="0" applyAlignment="0" applyProtection="0"/>
    <xf numFmtId="0" fontId="8" fillId="0" borderId="0"/>
    <xf numFmtId="0" fontId="6" fillId="0" borderId="0">
      <alignment wrapText="1"/>
    </xf>
    <xf numFmtId="0" fontId="6" fillId="0" borderId="0"/>
    <xf numFmtId="0" fontId="147" fillId="0" borderId="0" applyNumberFormat="0" applyFill="0" applyBorder="0" applyAlignment="0">
      <protection locked="0"/>
    </xf>
    <xf numFmtId="0" fontId="6" fillId="0" borderId="0"/>
    <xf numFmtId="43" fontId="8" fillId="0" borderId="0" applyFont="0" applyFill="0" applyBorder="0" applyAlignment="0" applyProtection="0"/>
    <xf numFmtId="43" fontId="5" fillId="0" borderId="0" applyFont="0" applyFill="0" applyBorder="0" applyAlignment="0" applyProtection="0"/>
    <xf numFmtId="0" fontId="6" fillId="0" borderId="0"/>
    <xf numFmtId="0" fontId="6" fillId="0" borderId="0"/>
    <xf numFmtId="3" fontId="134" fillId="0" borderId="0" applyFont="0" applyFill="0" applyBorder="0" applyAlignment="0" applyProtection="0"/>
    <xf numFmtId="0" fontId="134" fillId="0" borderId="0" applyFont="0" applyFill="0" applyBorder="0" applyAlignment="0" applyProtection="0"/>
    <xf numFmtId="0" fontId="129" fillId="0" borderId="0"/>
    <xf numFmtId="0" fontId="129" fillId="0" borderId="0"/>
    <xf numFmtId="0" fontId="64" fillId="0" borderId="0"/>
    <xf numFmtId="0" fontId="8" fillId="0" borderId="0"/>
    <xf numFmtId="0" fontId="6" fillId="0" borderId="0"/>
    <xf numFmtId="0" fontId="6" fillId="0" borderId="0"/>
    <xf numFmtId="0" fontId="6" fillId="0" borderId="0"/>
    <xf numFmtId="0" fontId="6" fillId="0" borderId="0"/>
    <xf numFmtId="0" fontId="6" fillId="0" borderId="0"/>
    <xf numFmtId="0"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6" fillId="0" borderId="0"/>
    <xf numFmtId="0" fontId="6" fillId="0" borderId="0"/>
    <xf numFmtId="0" fontId="134" fillId="0" borderId="0" applyFont="0" applyFill="0" applyBorder="0" applyAlignment="0" applyProtection="0"/>
    <xf numFmtId="0" fontId="6" fillId="0" borderId="0"/>
    <xf numFmtId="0" fontId="6" fillId="0" borderId="0"/>
    <xf numFmtId="0" fontId="6" fillId="0" borderId="0"/>
    <xf numFmtId="0" fontId="6" fillId="0" borderId="0"/>
    <xf numFmtId="0"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38" fontId="18" fillId="0" borderId="99" applyFill="0" applyBorder="0" applyAlignment="0" applyProtection="0">
      <protection locked="0"/>
    </xf>
    <xf numFmtId="4" fontId="86" fillId="51" borderId="101" applyNumberFormat="0" applyProtection="0">
      <alignment horizontal="right" vertical="center"/>
    </xf>
    <xf numFmtId="0" fontId="6" fillId="57" borderId="101" applyNumberFormat="0" applyProtection="0">
      <alignment horizontal="left" vertical="top" indent="1"/>
    </xf>
    <xf numFmtId="38" fontId="18" fillId="0" borderId="102" applyFill="0" applyBorder="0" applyAlignment="0" applyProtection="0">
      <protection locked="0"/>
    </xf>
    <xf numFmtId="0" fontId="6" fillId="56"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center" indent="1"/>
    </xf>
    <xf numFmtId="38" fontId="18" fillId="0" borderId="99" applyFill="0" applyBorder="0" applyAlignment="0" applyProtection="0">
      <protection locked="0"/>
    </xf>
    <xf numFmtId="38" fontId="18" fillId="0" borderId="99" applyFill="0" applyBorder="0" applyAlignment="0" applyProtection="0">
      <protection locked="0"/>
    </xf>
    <xf numFmtId="0" fontId="6" fillId="40" borderId="101" applyNumberFormat="0" applyProtection="0">
      <alignment horizontal="left" vertical="top" indent="1"/>
    </xf>
    <xf numFmtId="0" fontId="6" fillId="57" borderId="101" applyNumberFormat="0" applyProtection="0">
      <alignment horizontal="left" vertical="center" indent="1"/>
    </xf>
    <xf numFmtId="0" fontId="6" fillId="57" borderId="101" applyNumberFormat="0" applyProtection="0">
      <alignment horizontal="left" vertical="top" indent="1"/>
    </xf>
    <xf numFmtId="4" fontId="18" fillId="0" borderId="101" applyNumberFormat="0" applyProtection="0">
      <alignment horizontal="right" vertical="center"/>
    </xf>
    <xf numFmtId="4" fontId="84" fillId="37" borderId="101" applyNumberFormat="0" applyProtection="0">
      <alignment vertical="center"/>
    </xf>
    <xf numFmtId="0" fontId="6" fillId="52" borderId="101" applyNumberFormat="0" applyProtection="0">
      <alignment horizontal="left" vertical="center" indent="1"/>
    </xf>
    <xf numFmtId="4" fontId="18" fillId="0" borderId="101" applyNumberFormat="0" applyProtection="0">
      <alignment horizontal="right" vertical="center"/>
    </xf>
    <xf numFmtId="0" fontId="6" fillId="40" borderId="101" applyNumberFormat="0" applyProtection="0">
      <alignment horizontal="left" vertical="center" indent="1"/>
    </xf>
    <xf numFmtId="0" fontId="6" fillId="52" borderId="101" applyNumberFormat="0" applyProtection="0">
      <alignment horizontal="left" vertical="top" indent="1"/>
    </xf>
    <xf numFmtId="0" fontId="6" fillId="72" borderId="80" applyNumberFormat="0" applyFont="0" applyAlignment="0" applyProtection="0"/>
    <xf numFmtId="0" fontId="6" fillId="72" borderId="80" applyNumberFormat="0" applyFont="0" applyAlignment="0" applyProtection="0"/>
    <xf numFmtId="0" fontId="6" fillId="74" borderId="81" applyNumberFormat="0" applyProtection="0">
      <alignment horizontal="left" vertical="center" indent="1"/>
    </xf>
    <xf numFmtId="38" fontId="18" fillId="0" borderId="102" applyFill="0" applyBorder="0" applyAlignment="0" applyProtection="0">
      <protection locked="0"/>
    </xf>
    <xf numFmtId="0" fontId="6" fillId="40" borderId="101" applyNumberFormat="0" applyProtection="0">
      <alignment horizontal="left" vertical="center" indent="1"/>
    </xf>
    <xf numFmtId="0" fontId="6" fillId="56" borderId="101" applyNumberFormat="0" applyProtection="0">
      <alignment horizontal="left" vertical="center" indent="1"/>
    </xf>
    <xf numFmtId="0" fontId="6" fillId="40" borderId="101"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38" fontId="18" fillId="0" borderId="102" applyFill="0" applyBorder="0" applyAlignment="0" applyProtection="0">
      <protection locked="0"/>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center"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52" borderId="76" applyNumberFormat="0" applyProtection="0">
      <alignment horizontal="left" vertical="top"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center"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52" borderId="101" applyNumberFormat="0" applyProtection="0">
      <alignment horizontal="left" vertical="center"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40" borderId="76" applyNumberFormat="0" applyProtection="0">
      <alignment horizontal="left" vertical="top"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38" fontId="18" fillId="0" borderId="102" applyFill="0" applyBorder="0" applyAlignment="0" applyProtection="0">
      <protection locked="0"/>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center"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6" borderId="76" applyNumberFormat="0" applyProtection="0">
      <alignment horizontal="left" vertical="top"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center"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0" fontId="6" fillId="57" borderId="76" applyNumberFormat="0" applyProtection="0">
      <alignment horizontal="left" vertical="top" indent="1"/>
    </xf>
    <xf numFmtId="4" fontId="18" fillId="51" borderId="76" applyNumberFormat="0" applyProtection="0">
      <alignment horizontal="right" vertical="center"/>
    </xf>
    <xf numFmtId="4" fontId="18" fillId="0" borderId="76" applyNumberFormat="0" applyProtection="0">
      <alignment horizontal="left" vertical="center" indent="1"/>
    </xf>
    <xf numFmtId="0" fontId="6" fillId="74" borderId="81" applyNumberFormat="0" applyProtection="0">
      <alignment horizontal="left" vertical="center" indent="1"/>
    </xf>
    <xf numFmtId="4" fontId="18" fillId="53" borderId="76" applyNumberFormat="0" applyProtection="0">
      <alignment horizontal="left" vertical="center" indent="1"/>
    </xf>
    <xf numFmtId="0" fontId="6" fillId="74" borderId="81" applyNumberFormat="0" applyProtection="0">
      <alignment horizontal="left" vertical="center" indent="1"/>
    </xf>
    <xf numFmtId="0" fontId="6" fillId="57" borderId="101" applyNumberFormat="0" applyProtection="0">
      <alignment horizontal="left" vertical="center" indent="1"/>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4" fontId="86" fillId="51" borderId="76" applyNumberFormat="0" applyProtection="0">
      <alignment horizontal="right" vertical="center"/>
    </xf>
    <xf numFmtId="182" fontId="6" fillId="0" borderId="94">
      <alignment horizontal="justify" vertical="top" wrapText="1"/>
    </xf>
    <xf numFmtId="182" fontId="6" fillId="0" borderId="94">
      <alignment horizontal="justify" vertical="top" wrapText="1"/>
    </xf>
    <xf numFmtId="0" fontId="6" fillId="57" borderId="101" applyNumberFormat="0" applyProtection="0">
      <alignment horizontal="left" vertical="center" indent="1"/>
    </xf>
    <xf numFmtId="38" fontId="18" fillId="0" borderId="102" applyFill="0" applyBorder="0" applyAlignment="0" applyProtection="0">
      <protection locked="0"/>
    </xf>
    <xf numFmtId="0" fontId="6" fillId="56" borderId="101" applyNumberFormat="0" applyProtection="0">
      <alignment horizontal="left" vertical="top" indent="1"/>
    </xf>
    <xf numFmtId="0" fontId="6" fillId="57" borderId="101" applyNumberFormat="0" applyProtection="0">
      <alignment horizontal="left" vertical="center" indent="1"/>
    </xf>
    <xf numFmtId="0" fontId="159" fillId="81" borderId="98"/>
    <xf numFmtId="38" fontId="18" fillId="0" borderId="97" applyFill="0" applyBorder="0" applyAlignment="0" applyProtection="0">
      <protection locked="0"/>
    </xf>
    <xf numFmtId="0" fontId="6" fillId="52" borderId="101" applyNumberFormat="0" applyProtection="0">
      <alignment horizontal="left" vertical="top" indent="1"/>
    </xf>
    <xf numFmtId="38" fontId="18" fillId="0" borderId="99"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0" fontId="125" fillId="0" borderId="82" applyNumberFormat="0" applyFill="0" applyAlignment="0" applyProtection="0"/>
    <xf numFmtId="38" fontId="18" fillId="0" borderId="99" applyFill="0" applyBorder="0" applyAlignment="0" applyProtection="0">
      <protection locked="0"/>
    </xf>
    <xf numFmtId="182" fontId="6" fillId="0" borderId="94">
      <alignment horizontal="justify" vertical="top" wrapText="1"/>
    </xf>
    <xf numFmtId="0" fontId="107" fillId="70" borderId="81" applyNumberFormat="0" applyAlignment="0" applyProtection="0"/>
    <xf numFmtId="0" fontId="89" fillId="72" borderId="80" applyNumberFormat="0" applyFont="0" applyAlignment="0" applyProtection="0"/>
    <xf numFmtId="0" fontId="6" fillId="57" borderId="101" applyNumberFormat="0" applyProtection="0">
      <alignment horizontal="left" vertical="center" indent="1"/>
    </xf>
    <xf numFmtId="182" fontId="6" fillId="0" borderId="94">
      <alignment horizontal="justify" vertical="top" wrapText="1"/>
    </xf>
    <xf numFmtId="10" fontId="7" fillId="37" borderId="30" applyNumberFormat="0" applyBorder="0" applyAlignment="0" applyProtection="0"/>
    <xf numFmtId="0" fontId="103" fillId="64" borderId="78" applyNumberFormat="0" applyAlignment="0" applyProtection="0"/>
    <xf numFmtId="0" fontId="148" fillId="72" borderId="80" applyNumberFormat="0" applyFont="0" applyAlignment="0" applyProtection="0"/>
    <xf numFmtId="0" fontId="6" fillId="52" borderId="101" applyNumberFormat="0" applyProtection="0">
      <alignment horizontal="left" vertical="top" indent="1"/>
    </xf>
    <xf numFmtId="0" fontId="6" fillId="57" borderId="101" applyNumberFormat="0" applyProtection="0">
      <alignment horizontal="left" vertical="top" indent="1"/>
    </xf>
    <xf numFmtId="4" fontId="79" fillId="39" borderId="76" applyNumberFormat="0" applyProtection="0">
      <alignment vertical="center"/>
    </xf>
    <xf numFmtId="10" fontId="7" fillId="37" borderId="30" applyNumberFormat="0" applyBorder="0" applyAlignment="0" applyProtection="0"/>
    <xf numFmtId="0" fontId="125" fillId="0" borderId="82" applyNumberFormat="0" applyFill="0" applyAlignment="0" applyProtection="0"/>
    <xf numFmtId="0" fontId="6" fillId="40" borderId="101" applyNumberFormat="0" applyProtection="0">
      <alignment horizontal="left" vertical="center" indent="1"/>
    </xf>
    <xf numFmtId="0" fontId="6" fillId="40" borderId="101" applyNumberFormat="0" applyProtection="0">
      <alignment horizontal="left" vertical="center" indent="1"/>
    </xf>
    <xf numFmtId="10" fontId="7" fillId="37" borderId="30" applyNumberFormat="0" applyBorder="0" applyAlignment="0" applyProtection="0"/>
    <xf numFmtId="38" fontId="18" fillId="0" borderId="97" applyFill="0" applyBorder="0" applyAlignment="0" applyProtection="0">
      <protection locked="0"/>
    </xf>
    <xf numFmtId="182" fontId="6" fillId="0" borderId="94">
      <alignment horizontal="justify" vertical="top" wrapText="1"/>
    </xf>
    <xf numFmtId="4" fontId="79" fillId="40" borderId="101" applyNumberFormat="0" applyProtection="0"/>
    <xf numFmtId="38" fontId="18" fillId="0" borderId="102" applyFill="0" applyBorder="0" applyAlignment="0" applyProtection="0">
      <protection locked="0"/>
    </xf>
    <xf numFmtId="0" fontId="18" fillId="40" borderId="76" applyNumberFormat="0" applyProtection="0">
      <alignment horizontal="center" vertical="top"/>
    </xf>
    <xf numFmtId="4" fontId="18" fillId="35" borderId="89" applyNumberFormat="0" applyProtection="0">
      <alignment horizontal="right" vertical="center"/>
    </xf>
    <xf numFmtId="0" fontId="92" fillId="70" borderId="78" applyNumberFormat="0" applyAlignment="0" applyProtection="0"/>
    <xf numFmtId="10" fontId="7" fillId="37" borderId="30" applyNumberFormat="0" applyBorder="0" applyAlignment="0" applyProtection="0"/>
    <xf numFmtId="0" fontId="6" fillId="40" borderId="101" applyNumberFormat="0" applyProtection="0">
      <alignment horizontal="left" vertical="top" indent="1"/>
    </xf>
    <xf numFmtId="10" fontId="7" fillId="37" borderId="30" applyNumberFormat="0" applyBorder="0" applyAlignment="0" applyProtection="0"/>
    <xf numFmtId="4" fontId="79" fillId="40" borderId="76" applyNumberFormat="0" applyProtection="0"/>
    <xf numFmtId="0" fontId="92" fillId="70" borderId="78" applyNumberFormat="0" applyAlignment="0" applyProtection="0"/>
    <xf numFmtId="4" fontId="86" fillId="51" borderId="101" applyNumberFormat="0" applyProtection="0">
      <alignment horizontal="right" vertical="center"/>
    </xf>
    <xf numFmtId="4" fontId="18" fillId="0" borderId="76" applyNumberFormat="0" applyProtection="0">
      <alignment horizontal="left" vertical="center" indent="1"/>
    </xf>
    <xf numFmtId="38" fontId="18" fillId="0" borderId="97" applyFill="0" applyBorder="0" applyAlignment="0" applyProtection="0">
      <protection locked="0"/>
    </xf>
    <xf numFmtId="182" fontId="6" fillId="0" borderId="94">
      <alignment horizontal="justify" vertical="top" wrapText="1"/>
    </xf>
    <xf numFmtId="4" fontId="18" fillId="0" borderId="76" applyNumberFormat="0" applyProtection="0">
      <alignment horizontal="right" vertical="center"/>
    </xf>
    <xf numFmtId="0" fontId="6" fillId="57" borderId="101" applyNumberFormat="0" applyProtection="0">
      <alignment horizontal="left" vertical="center" indent="1"/>
    </xf>
    <xf numFmtId="38" fontId="18" fillId="0" borderId="99" applyFill="0" applyBorder="0" applyAlignment="0" applyProtection="0">
      <protection locked="0"/>
    </xf>
    <xf numFmtId="38" fontId="18" fillId="0" borderId="102" applyFill="0" applyBorder="0" applyAlignment="0" applyProtection="0">
      <protection locked="0"/>
    </xf>
    <xf numFmtId="4" fontId="79" fillId="39" borderId="76" applyNumberFormat="0" applyProtection="0">
      <alignment horizontal="left" vertical="center" indent="1"/>
    </xf>
    <xf numFmtId="0" fontId="6" fillId="52" borderId="101"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0" fontId="18" fillId="40" borderId="76" applyNumberFormat="0" applyProtection="0">
      <alignment horizontal="left" vertical="top"/>
    </xf>
    <xf numFmtId="4" fontId="79" fillId="38" borderId="76" applyNumberFormat="0" applyProtection="0">
      <alignment vertical="center"/>
    </xf>
    <xf numFmtId="0" fontId="18" fillId="40" borderId="76" applyNumberFormat="0" applyProtection="0">
      <alignment horizontal="left" vertical="top"/>
    </xf>
    <xf numFmtId="4" fontId="18" fillId="0" borderId="76" applyNumberFormat="0" applyProtection="0">
      <alignment horizontal="left" vertical="center" indent="1"/>
    </xf>
    <xf numFmtId="4" fontId="18" fillId="0" borderId="76" applyNumberFormat="0" applyProtection="0">
      <alignment horizontal="right" vertical="center"/>
    </xf>
    <xf numFmtId="4" fontId="79" fillId="40" borderId="76" applyNumberFormat="0" applyProtection="0"/>
    <xf numFmtId="4" fontId="79" fillId="39" borderId="76" applyNumberFormat="0" applyProtection="0">
      <alignment horizontal="left" vertical="center" indent="1"/>
    </xf>
    <xf numFmtId="4" fontId="79" fillId="38" borderId="76" applyNumberFormat="0" applyProtection="0">
      <alignment vertical="center"/>
    </xf>
    <xf numFmtId="0" fontId="18" fillId="40" borderId="76" applyNumberFormat="0" applyProtection="0">
      <alignment horizontal="left" vertical="top"/>
    </xf>
    <xf numFmtId="4" fontId="79" fillId="38" borderId="76" applyNumberFormat="0" applyProtection="0">
      <alignment vertical="center"/>
    </xf>
    <xf numFmtId="4" fontId="79" fillId="40" borderId="101" applyNumberFormat="0" applyProtection="0"/>
    <xf numFmtId="182" fontId="6" fillId="0" borderId="94">
      <alignment horizontal="justify" vertical="top" wrapText="1"/>
    </xf>
    <xf numFmtId="38" fontId="18" fillId="0" borderId="102" applyFill="0" applyBorder="0" applyAlignment="0" applyProtection="0">
      <protection locked="0"/>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0" fontId="6" fillId="56" borderId="101" applyNumberFormat="0" applyProtection="0">
      <alignment horizontal="left" vertical="top" indent="1"/>
    </xf>
    <xf numFmtId="182" fontId="6" fillId="0" borderId="94">
      <alignment horizontal="justify" vertical="top" wrapText="1"/>
    </xf>
    <xf numFmtId="4" fontId="86" fillId="51" borderId="101" applyNumberFormat="0" applyProtection="0">
      <alignment horizontal="right" vertical="center"/>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38" fontId="18" fillId="0" borderId="99" applyFill="0" applyBorder="0" applyAlignment="0" applyProtection="0">
      <protection locked="0"/>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38" fontId="18" fillId="0" borderId="99" applyFill="0" applyBorder="0" applyAlignment="0" applyProtection="0">
      <protection locked="0"/>
    </xf>
    <xf numFmtId="182" fontId="6" fillId="0" borderId="94">
      <alignment horizontal="justify" vertical="top" wrapText="1"/>
    </xf>
    <xf numFmtId="38" fontId="18" fillId="0" borderId="102" applyFill="0" applyBorder="0" applyAlignment="0" applyProtection="0">
      <protection locked="0"/>
    </xf>
    <xf numFmtId="182" fontId="6" fillId="0" borderId="94">
      <alignment horizontal="justify" vertical="top" wrapText="1"/>
    </xf>
    <xf numFmtId="38" fontId="18" fillId="0" borderId="99" applyFill="0" applyBorder="0" applyAlignment="0" applyProtection="0">
      <protection locked="0"/>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0" fontId="6" fillId="56" borderId="101" applyNumberFormat="0" applyProtection="0">
      <alignment horizontal="left" vertical="center" indent="1"/>
    </xf>
    <xf numFmtId="4" fontId="84" fillId="51" borderId="101" applyNumberFormat="0" applyProtection="0">
      <alignment horizontal="right" vertical="center"/>
    </xf>
    <xf numFmtId="0" fontId="6" fillId="56" borderId="101" applyNumberFormat="0" applyProtection="0">
      <alignment horizontal="left" vertical="center" inden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4" fontId="18" fillId="42" borderId="101" applyNumberFormat="0" applyProtection="0">
      <alignment horizontal="right" vertical="center"/>
    </xf>
    <xf numFmtId="38" fontId="18" fillId="0" borderId="102" applyFill="0" applyBorder="0" applyAlignment="0" applyProtection="0">
      <protection locked="0"/>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0" fontId="6" fillId="40" borderId="101" applyNumberFormat="0" applyProtection="0">
      <alignment horizontal="left" vertical="center" inden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0" fontId="6" fillId="57" borderId="101" applyNumberFormat="0" applyProtection="0">
      <alignment horizontal="left" vertical="top" indent="1"/>
    </xf>
    <xf numFmtId="182" fontId="6" fillId="0" borderId="94">
      <alignment horizontal="justify" vertical="top" wrapText="1"/>
    </xf>
    <xf numFmtId="182" fontId="6" fillId="0" borderId="94">
      <alignment horizontal="justify" vertical="top" wrapText="1"/>
    </xf>
    <xf numFmtId="0" fontId="6" fillId="57" borderId="101" applyNumberFormat="0" applyProtection="0">
      <alignment horizontal="left" vertical="top" inden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38" fontId="18" fillId="0" borderId="97" applyFill="0" applyBorder="0" applyAlignment="0" applyProtection="0">
      <protection locked="0"/>
    </xf>
    <xf numFmtId="0" fontId="6" fillId="40" borderId="101" applyNumberFormat="0" applyProtection="0">
      <alignment horizontal="left" vertical="top" indent="1"/>
    </xf>
    <xf numFmtId="0" fontId="6" fillId="40" borderId="101" applyNumberFormat="0" applyProtection="0">
      <alignment horizontal="left" vertical="center" indent="1"/>
    </xf>
    <xf numFmtId="10" fontId="7" fillId="37" borderId="30" applyNumberFormat="0" applyBorder="0" applyAlignment="0" applyProtection="0"/>
    <xf numFmtId="182" fontId="6" fillId="0" borderId="94">
      <alignment horizontal="justify" vertical="top" wrapText="1"/>
    </xf>
    <xf numFmtId="182" fontId="6" fillId="0" borderId="94">
      <alignment horizontal="justify" vertical="top" wrapText="1"/>
    </xf>
    <xf numFmtId="38" fontId="18" fillId="0" borderId="102" applyFill="0" applyBorder="0" applyAlignment="0" applyProtection="0">
      <protection locked="0"/>
    </xf>
    <xf numFmtId="182" fontId="6" fillId="0" borderId="94">
      <alignment horizontal="justify" vertical="top" wrapText="1"/>
    </xf>
    <xf numFmtId="38" fontId="18" fillId="0" borderId="99" applyFill="0" applyBorder="0" applyAlignment="0" applyProtection="0">
      <protection locked="0"/>
    </xf>
    <xf numFmtId="0" fontId="6" fillId="56" borderId="101" applyNumberFormat="0" applyProtection="0">
      <alignment horizontal="left" vertical="center" inden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38" fontId="18" fillId="0" borderId="102" applyFill="0" applyBorder="0" applyAlignment="0" applyProtection="0">
      <protection locked="0"/>
    </xf>
    <xf numFmtId="0" fontId="6" fillId="40" borderId="101" applyNumberFormat="0" applyProtection="0">
      <alignment horizontal="left" vertical="center" indent="1"/>
    </xf>
    <xf numFmtId="182" fontId="6" fillId="0" borderId="94">
      <alignment horizontal="justify" vertical="top" wrapText="1"/>
    </xf>
    <xf numFmtId="0" fontId="6" fillId="40" borderId="101" applyNumberFormat="0" applyProtection="0">
      <alignment horizontal="left" vertical="top" indent="1"/>
    </xf>
    <xf numFmtId="0" fontId="6" fillId="52" borderId="101" applyNumberFormat="0" applyProtection="0">
      <alignment horizontal="left" vertical="center" indent="1"/>
    </xf>
    <xf numFmtId="182" fontId="6" fillId="0" borderId="94">
      <alignment horizontal="justify" vertical="top" wrapText="1"/>
    </xf>
    <xf numFmtId="10" fontId="7" fillId="37" borderId="30" applyNumberFormat="0" applyBorder="0" applyAlignment="0" applyProtection="0"/>
    <xf numFmtId="0" fontId="6" fillId="56" borderId="101" applyNumberFormat="0" applyProtection="0">
      <alignment horizontal="left" vertical="center" indent="1"/>
    </xf>
    <xf numFmtId="182" fontId="6" fillId="0" borderId="94">
      <alignment horizontal="justify" vertical="top" wrapText="1"/>
    </xf>
    <xf numFmtId="38" fontId="18" fillId="0" borderId="97" applyFill="0" applyBorder="0" applyAlignment="0" applyProtection="0">
      <protection locked="0"/>
    </xf>
    <xf numFmtId="182" fontId="6" fillId="0" borderId="94">
      <alignment horizontal="justify" vertical="top" wrapText="1"/>
    </xf>
    <xf numFmtId="4" fontId="86" fillId="51" borderId="101" applyNumberFormat="0" applyProtection="0">
      <alignment horizontal="right" vertical="center"/>
    </xf>
    <xf numFmtId="10" fontId="7" fillId="37" borderId="30" applyNumberFormat="0" applyBorder="0" applyAlignment="0" applyProtection="0"/>
    <xf numFmtId="38" fontId="18" fillId="0" borderId="102" applyFill="0" applyBorder="0" applyAlignment="0" applyProtection="0">
      <protection locked="0"/>
    </xf>
    <xf numFmtId="182" fontId="6" fillId="0" borderId="94">
      <alignment horizontal="justify" vertical="top" wrapText="1"/>
    </xf>
    <xf numFmtId="38" fontId="18" fillId="0" borderId="102" applyFill="0" applyBorder="0" applyAlignment="0" applyProtection="0">
      <protection locked="0"/>
    </xf>
    <xf numFmtId="182" fontId="6" fillId="0" borderId="94">
      <alignment horizontal="justify" vertical="top" wrapText="1"/>
    </xf>
    <xf numFmtId="0" fontId="6" fillId="40" borderId="101" applyNumberFormat="0" applyProtection="0">
      <alignment horizontal="left" vertical="top" indent="1"/>
    </xf>
    <xf numFmtId="38" fontId="18" fillId="0" borderId="99" applyFill="0" applyBorder="0" applyAlignment="0" applyProtection="0">
      <protection locked="0"/>
    </xf>
    <xf numFmtId="0" fontId="6" fillId="40" borderId="101" applyNumberFormat="0" applyProtection="0">
      <alignment horizontal="left" vertical="top" indent="1"/>
    </xf>
    <xf numFmtId="38" fontId="18" fillId="0" borderId="99" applyFill="0" applyBorder="0" applyAlignment="0" applyProtection="0">
      <protection locked="0"/>
    </xf>
    <xf numFmtId="38" fontId="18" fillId="0" borderId="102" applyFill="0" applyBorder="0" applyAlignment="0" applyProtection="0">
      <protection locked="0"/>
    </xf>
    <xf numFmtId="10" fontId="7" fillId="37" borderId="30" applyNumberFormat="0" applyBorder="0" applyAlignment="0" applyProtection="0"/>
    <xf numFmtId="38" fontId="18" fillId="0" borderId="99" applyFill="0" applyBorder="0" applyAlignment="0" applyProtection="0">
      <protection locked="0"/>
    </xf>
    <xf numFmtId="4" fontId="79" fillId="40" borderId="101" applyNumberFormat="0" applyProtection="0"/>
    <xf numFmtId="182" fontId="6" fillId="0" borderId="94">
      <alignment horizontal="justify" vertical="top" wrapText="1"/>
    </xf>
    <xf numFmtId="182" fontId="6" fillId="0" borderId="94">
      <alignment horizontal="justify" vertical="top" wrapText="1"/>
    </xf>
    <xf numFmtId="38" fontId="18" fillId="0" borderId="97" applyFill="0" applyBorder="0" applyAlignment="0" applyProtection="0">
      <protection locked="0"/>
    </xf>
    <xf numFmtId="38" fontId="18" fillId="0" borderId="97" applyFill="0" applyBorder="0" applyAlignment="0" applyProtection="0">
      <protection locked="0"/>
    </xf>
    <xf numFmtId="0" fontId="6" fillId="52" borderId="101" applyNumberFormat="0" applyProtection="0">
      <alignment horizontal="left" vertical="center" indent="1"/>
    </xf>
    <xf numFmtId="0" fontId="6" fillId="52"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center" indent="1"/>
    </xf>
    <xf numFmtId="4" fontId="79" fillId="39" borderId="101" applyNumberFormat="0" applyProtection="0">
      <alignment horizontal="left" vertical="center" indent="1"/>
    </xf>
    <xf numFmtId="10" fontId="7" fillId="37" borderId="30" applyNumberFormat="0" applyBorder="0" applyAlignment="0" applyProtection="0"/>
    <xf numFmtId="38" fontId="18" fillId="0" borderId="97" applyFill="0" applyBorder="0" applyAlignment="0" applyProtection="0">
      <protection locked="0"/>
    </xf>
    <xf numFmtId="38" fontId="18" fillId="0" borderId="102" applyFill="0" applyBorder="0" applyAlignment="0" applyProtection="0">
      <protection locked="0"/>
    </xf>
    <xf numFmtId="38" fontId="18" fillId="0" borderId="99" applyFill="0" applyBorder="0" applyAlignment="0" applyProtection="0">
      <protection locked="0"/>
    </xf>
    <xf numFmtId="182" fontId="6" fillId="0" borderId="94">
      <alignment horizontal="justify" vertical="top" wrapText="1"/>
    </xf>
    <xf numFmtId="4" fontId="18" fillId="0" borderId="76" applyNumberFormat="0" applyProtection="0">
      <alignment horizontal="left" vertical="center" indent="1"/>
    </xf>
    <xf numFmtId="182" fontId="6" fillId="0" borderId="94">
      <alignment horizontal="justify" vertical="top" wrapText="1"/>
    </xf>
    <xf numFmtId="182" fontId="6" fillId="0" borderId="94">
      <alignment horizontal="justify" vertical="top" wrapText="1"/>
    </xf>
    <xf numFmtId="0" fontId="6" fillId="56" borderId="101" applyNumberFormat="0" applyProtection="0">
      <alignment horizontal="left" vertical="center" indent="1"/>
    </xf>
    <xf numFmtId="0" fontId="6" fillId="56" borderId="101" applyNumberFormat="0" applyProtection="0">
      <alignment horizontal="left" vertical="center" indent="1"/>
    </xf>
    <xf numFmtId="182" fontId="6" fillId="0" borderId="94">
      <alignment horizontal="justify" vertical="top" wrapText="1"/>
    </xf>
    <xf numFmtId="0" fontId="6" fillId="57" borderId="101" applyNumberFormat="0" applyProtection="0">
      <alignment horizontal="left" vertical="center" indent="1"/>
    </xf>
    <xf numFmtId="182" fontId="6" fillId="0" borderId="94">
      <alignment horizontal="justify" vertical="top" wrapText="1"/>
    </xf>
    <xf numFmtId="182" fontId="6" fillId="0" borderId="94">
      <alignment horizontal="justify" vertical="top" wrapText="1"/>
    </xf>
    <xf numFmtId="38" fontId="18" fillId="0" borderId="97" applyFill="0" applyBorder="0" applyAlignment="0" applyProtection="0">
      <protection locked="0"/>
    </xf>
    <xf numFmtId="182" fontId="6" fillId="0" borderId="94">
      <alignment horizontal="justify" vertical="top" wrapText="1"/>
    </xf>
    <xf numFmtId="38" fontId="18" fillId="0" borderId="99" applyFill="0" applyBorder="0" applyAlignment="0" applyProtection="0">
      <protection locked="0"/>
    </xf>
    <xf numFmtId="0" fontId="18" fillId="40" borderId="101" applyNumberFormat="0" applyProtection="0">
      <alignment horizontal="left" vertical="top"/>
    </xf>
    <xf numFmtId="182" fontId="6" fillId="0" borderId="94">
      <alignment horizontal="justify" vertical="top" wrapText="1"/>
    </xf>
    <xf numFmtId="182" fontId="6" fillId="0" borderId="94">
      <alignment horizontal="justify" vertical="top" wrapText="1"/>
    </xf>
    <xf numFmtId="38" fontId="18" fillId="0" borderId="97" applyFill="0" applyBorder="0" applyAlignment="0" applyProtection="0">
      <protection locked="0"/>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7" borderId="101" applyNumberFormat="0" applyProtection="0">
      <alignment horizontal="left" vertical="top" inden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0" fontId="6" fillId="56" borderId="101" applyNumberFormat="0" applyProtection="0">
      <alignment horizontal="left" vertical="center" indent="1"/>
    </xf>
    <xf numFmtId="4" fontId="79" fillId="39" borderId="101" applyNumberFormat="0" applyProtection="0">
      <alignment vertical="center"/>
    </xf>
    <xf numFmtId="4" fontId="18" fillId="53" borderId="101" applyNumberFormat="0" applyProtection="0">
      <alignment horizontal="left" vertical="center" indent="1"/>
    </xf>
    <xf numFmtId="182" fontId="6" fillId="0" borderId="94">
      <alignment horizontal="justify" vertical="top" wrapText="1"/>
    </xf>
    <xf numFmtId="182" fontId="6" fillId="0" borderId="94">
      <alignment horizontal="justify" vertical="top" wrapText="1"/>
    </xf>
    <xf numFmtId="0" fontId="6" fillId="57" borderId="101" applyNumberFormat="0" applyProtection="0">
      <alignment horizontal="left" vertical="top" indent="1"/>
    </xf>
    <xf numFmtId="182" fontId="6" fillId="0" borderId="94">
      <alignment horizontal="justify" vertical="top" wrapText="1"/>
    </xf>
    <xf numFmtId="38" fontId="18" fillId="0" borderId="99" applyFill="0" applyBorder="0" applyAlignment="0" applyProtection="0">
      <protection locked="0"/>
    </xf>
    <xf numFmtId="182" fontId="6" fillId="0" borderId="94">
      <alignment horizontal="justify" vertical="top" wrapText="1"/>
    </xf>
    <xf numFmtId="0" fontId="6" fillId="40" borderId="101" applyNumberFormat="0" applyProtection="0">
      <alignment horizontal="left" vertical="top" indent="1"/>
    </xf>
    <xf numFmtId="0" fontId="6" fillId="52" borderId="101" applyNumberFormat="0" applyProtection="0">
      <alignment horizontal="left" vertical="center" indent="1"/>
    </xf>
    <xf numFmtId="182" fontId="6" fillId="0" borderId="94">
      <alignment horizontal="justify" vertical="top" wrapText="1"/>
    </xf>
    <xf numFmtId="38" fontId="18" fillId="0" borderId="99" applyFill="0" applyBorder="0" applyAlignment="0" applyProtection="0">
      <protection locked="0"/>
    </xf>
    <xf numFmtId="182" fontId="6" fillId="0" borderId="94">
      <alignment horizontal="justify" vertical="top" wrapText="1"/>
    </xf>
    <xf numFmtId="0" fontId="6" fillId="56" borderId="101" applyNumberFormat="0" applyProtection="0">
      <alignment horizontal="left" vertical="top" indent="1"/>
    </xf>
    <xf numFmtId="0" fontId="18" fillId="40" borderId="101" applyNumberFormat="0" applyProtection="0">
      <alignment horizontal="left" vertical="top"/>
    </xf>
    <xf numFmtId="0" fontId="6" fillId="56" borderId="101" applyNumberFormat="0" applyProtection="0">
      <alignment horizontal="left" vertical="top" indent="1"/>
    </xf>
    <xf numFmtId="10" fontId="7" fillId="37" borderId="30" applyNumberFormat="0" applyBorder="0" applyAlignment="0" applyProtection="0"/>
    <xf numFmtId="182" fontId="6" fillId="0" borderId="94">
      <alignment horizontal="justify" vertical="top" wrapText="1"/>
    </xf>
    <xf numFmtId="38" fontId="18" fillId="0" borderId="97" applyFill="0" applyBorder="0" applyAlignment="0" applyProtection="0">
      <protection locked="0"/>
    </xf>
    <xf numFmtId="0" fontId="6" fillId="40" borderId="101" applyNumberFormat="0" applyProtection="0">
      <alignment horizontal="left" vertical="center" indent="1"/>
    </xf>
    <xf numFmtId="0" fontId="6" fillId="52" borderId="101" applyNumberFormat="0" applyProtection="0">
      <alignment horizontal="left" vertical="center" indent="1"/>
    </xf>
    <xf numFmtId="38" fontId="18" fillId="0" borderId="99" applyFill="0" applyBorder="0" applyAlignment="0" applyProtection="0">
      <protection locked="0"/>
    </xf>
    <xf numFmtId="38" fontId="18" fillId="0" borderId="99" applyFill="0" applyBorder="0" applyAlignment="0" applyProtection="0">
      <protection locked="0"/>
    </xf>
    <xf numFmtId="0" fontId="6" fillId="52" borderId="101" applyNumberFormat="0" applyProtection="0">
      <alignment horizontal="left" vertical="top" indent="1"/>
    </xf>
    <xf numFmtId="38" fontId="18" fillId="0" borderId="97" applyFill="0" applyBorder="0" applyAlignment="0" applyProtection="0">
      <protection locked="0"/>
    </xf>
    <xf numFmtId="0" fontId="6" fillId="52" borderId="101" applyNumberFormat="0" applyProtection="0">
      <alignment horizontal="left" vertical="top" indent="1"/>
    </xf>
    <xf numFmtId="182" fontId="6" fillId="0" borderId="94">
      <alignment horizontal="justify" vertical="top" wrapText="1"/>
    </xf>
    <xf numFmtId="182" fontId="6" fillId="0" borderId="94">
      <alignment horizontal="justify" vertical="top" wrapText="1"/>
    </xf>
    <xf numFmtId="38" fontId="18" fillId="0" borderId="102" applyFill="0" applyBorder="0" applyAlignment="0" applyProtection="0">
      <protection locked="0"/>
    </xf>
    <xf numFmtId="182" fontId="6" fillId="0" borderId="94">
      <alignment horizontal="justify" vertical="top" wrapText="1"/>
    </xf>
    <xf numFmtId="4" fontId="86" fillId="51" borderId="101" applyNumberFormat="0" applyProtection="0">
      <alignment horizontal="right" vertical="center"/>
    </xf>
    <xf numFmtId="38" fontId="18" fillId="0" borderId="99" applyFill="0" applyBorder="0" applyAlignment="0" applyProtection="0">
      <protection locked="0"/>
    </xf>
    <xf numFmtId="182" fontId="6" fillId="0" borderId="94">
      <alignment horizontal="justify" vertical="top" wrapText="1"/>
    </xf>
    <xf numFmtId="38" fontId="18" fillId="0" borderId="99" applyFill="0" applyBorder="0" applyAlignment="0" applyProtection="0">
      <protection locked="0"/>
    </xf>
    <xf numFmtId="38" fontId="18" fillId="0" borderId="102" applyFill="0" applyBorder="0" applyAlignment="0" applyProtection="0">
      <protection locked="0"/>
    </xf>
    <xf numFmtId="182" fontId="6" fillId="0" borderId="94">
      <alignment horizontal="justify" vertical="top" wrapText="1"/>
    </xf>
    <xf numFmtId="0" fontId="6" fillId="52" borderId="101" applyNumberFormat="0" applyProtection="0">
      <alignment horizontal="left" vertical="center" indent="1"/>
    </xf>
    <xf numFmtId="182" fontId="6" fillId="0" borderId="94">
      <alignment horizontal="justify" vertical="top" wrapText="1"/>
    </xf>
    <xf numFmtId="182" fontId="6" fillId="0" borderId="94">
      <alignment horizontal="justify" vertical="top" wrapText="1"/>
    </xf>
    <xf numFmtId="38" fontId="18" fillId="0" borderId="102" applyFill="0" applyBorder="0" applyAlignment="0" applyProtection="0">
      <protection locked="0"/>
    </xf>
    <xf numFmtId="0" fontId="6" fillId="56" borderId="101" applyNumberFormat="0" applyProtection="0">
      <alignment horizontal="left" vertical="top" indent="1"/>
    </xf>
    <xf numFmtId="182" fontId="6" fillId="0" borderId="94">
      <alignment horizontal="justify" vertical="top" wrapText="1"/>
    </xf>
    <xf numFmtId="4" fontId="79" fillId="39" borderId="101" applyNumberFormat="0" applyProtection="0">
      <alignment horizontal="left" vertical="center" indent="1"/>
    </xf>
    <xf numFmtId="182" fontId="6" fillId="0" borderId="94">
      <alignment horizontal="justify" vertical="top" wrapText="1"/>
    </xf>
    <xf numFmtId="38" fontId="18" fillId="0" borderId="102" applyFill="0" applyBorder="0" applyAlignment="0" applyProtection="0">
      <protection locked="0"/>
    </xf>
    <xf numFmtId="38" fontId="18" fillId="0" borderId="99" applyFill="0" applyBorder="0" applyAlignment="0" applyProtection="0">
      <protection locked="0"/>
    </xf>
    <xf numFmtId="38" fontId="18" fillId="0" borderId="99" applyFill="0" applyBorder="0" applyAlignment="0" applyProtection="0">
      <protection locked="0"/>
    </xf>
    <xf numFmtId="38" fontId="18" fillId="0" borderId="99" applyFill="0" applyBorder="0" applyAlignment="0" applyProtection="0">
      <protection locked="0"/>
    </xf>
    <xf numFmtId="0" fontId="6" fillId="56" borderId="101" applyNumberFormat="0" applyProtection="0">
      <alignment horizontal="left" vertical="top" indent="1"/>
    </xf>
    <xf numFmtId="38" fontId="18" fillId="0" borderId="97" applyFill="0" applyBorder="0" applyAlignment="0" applyProtection="0">
      <protection locked="0"/>
    </xf>
    <xf numFmtId="38" fontId="18" fillId="0" borderId="97" applyFill="0" applyBorder="0" applyAlignment="0" applyProtection="0">
      <protection locked="0"/>
    </xf>
    <xf numFmtId="38" fontId="18" fillId="0" borderId="97" applyFill="0" applyBorder="0" applyAlignment="0" applyProtection="0">
      <protection locked="0"/>
    </xf>
    <xf numFmtId="38" fontId="18" fillId="0" borderId="97" applyFill="0" applyBorder="0" applyAlignment="0" applyProtection="0">
      <protection locked="0"/>
    </xf>
    <xf numFmtId="38" fontId="18" fillId="0" borderId="102" applyFill="0" applyBorder="0" applyAlignment="0" applyProtection="0">
      <protection locked="0"/>
    </xf>
    <xf numFmtId="38" fontId="18" fillId="0" borderId="97" applyFill="0" applyBorder="0" applyAlignment="0" applyProtection="0">
      <protection locked="0"/>
    </xf>
    <xf numFmtId="38" fontId="18" fillId="0" borderId="99" applyFill="0" applyBorder="0" applyAlignment="0" applyProtection="0">
      <protection locked="0"/>
    </xf>
    <xf numFmtId="4" fontId="18" fillId="0" borderId="101" applyNumberFormat="0" applyProtection="0">
      <alignment horizontal="right" vertical="center"/>
    </xf>
    <xf numFmtId="4" fontId="18" fillId="47" borderId="101" applyNumberFormat="0" applyProtection="0">
      <alignment horizontal="right" vertical="center"/>
    </xf>
    <xf numFmtId="38" fontId="18" fillId="0" borderId="97" applyFill="0" applyBorder="0" applyAlignment="0" applyProtection="0">
      <protection locked="0"/>
    </xf>
    <xf numFmtId="4" fontId="79" fillId="38" borderId="101" applyNumberFormat="0" applyProtection="0">
      <alignment vertical="center"/>
    </xf>
    <xf numFmtId="38" fontId="18" fillId="0" borderId="99" applyFill="0" applyBorder="0" applyAlignment="0" applyProtection="0">
      <protection locked="0"/>
    </xf>
    <xf numFmtId="4" fontId="18" fillId="46" borderId="101" applyNumberFormat="0" applyProtection="0">
      <alignment horizontal="right" vertical="center"/>
    </xf>
    <xf numFmtId="4" fontId="86" fillId="51" borderId="101" applyNumberFormat="0" applyProtection="0">
      <alignment horizontal="right" vertical="center"/>
    </xf>
    <xf numFmtId="38" fontId="18" fillId="0" borderId="102" applyFill="0" applyBorder="0" applyAlignment="0" applyProtection="0">
      <protection locked="0"/>
    </xf>
    <xf numFmtId="0" fontId="6" fillId="40" borderId="101" applyNumberFormat="0" applyProtection="0">
      <alignment horizontal="left" vertical="center" indent="1"/>
    </xf>
    <xf numFmtId="0" fontId="6" fillId="52" borderId="101" applyNumberFormat="0" applyProtection="0">
      <alignment horizontal="left" vertical="top" indent="1"/>
    </xf>
    <xf numFmtId="0" fontId="6" fillId="52" borderId="101" applyNumberFormat="0" applyProtection="0">
      <alignment horizontal="left" vertical="center" indent="1"/>
    </xf>
    <xf numFmtId="0" fontId="6" fillId="40" borderId="101" applyNumberFormat="0" applyProtection="0">
      <alignment horizontal="left" vertical="center" indent="1"/>
    </xf>
    <xf numFmtId="38" fontId="18" fillId="0" borderId="99" applyFill="0" applyBorder="0" applyAlignment="0" applyProtection="0">
      <protection locked="0"/>
    </xf>
    <xf numFmtId="10" fontId="7" fillId="37" borderId="30" applyNumberFormat="0" applyBorder="0" applyAlignment="0" applyProtection="0"/>
    <xf numFmtId="0" fontId="6" fillId="52" borderId="101" applyNumberFormat="0" applyProtection="0">
      <alignment horizontal="left" vertical="top" indent="1"/>
    </xf>
    <xf numFmtId="38" fontId="18" fillId="0" borderId="99" applyFill="0" applyBorder="0" applyAlignment="0" applyProtection="0">
      <protection locked="0"/>
    </xf>
    <xf numFmtId="182" fontId="6" fillId="0" borderId="94">
      <alignment horizontal="justify" vertical="top" wrapText="1"/>
    </xf>
    <xf numFmtId="38" fontId="18" fillId="0" borderId="97" applyFill="0" applyBorder="0" applyAlignment="0" applyProtection="0">
      <protection locked="0"/>
    </xf>
    <xf numFmtId="4" fontId="86" fillId="51" borderId="101" applyNumberFormat="0" applyProtection="0">
      <alignment horizontal="right" vertical="center"/>
    </xf>
    <xf numFmtId="182" fontId="6" fillId="0" borderId="94">
      <alignment horizontal="justify" vertical="top" wrapText="1"/>
    </xf>
    <xf numFmtId="0" fontId="6" fillId="40" borderId="101" applyNumberFormat="0" applyProtection="0">
      <alignment horizontal="left" vertical="top" indent="1"/>
    </xf>
    <xf numFmtId="38" fontId="18" fillId="0" borderId="97" applyFill="0" applyBorder="0" applyAlignment="0" applyProtection="0">
      <protection locked="0"/>
    </xf>
    <xf numFmtId="0" fontId="6" fillId="52" borderId="101" applyNumberFormat="0" applyProtection="0">
      <alignment horizontal="left" vertical="center" indent="1"/>
    </xf>
    <xf numFmtId="38" fontId="18" fillId="0" borderId="97" applyFill="0" applyBorder="0" applyAlignment="0" applyProtection="0">
      <protection locked="0"/>
    </xf>
    <xf numFmtId="38" fontId="18" fillId="0" borderId="97"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182" fontId="6" fillId="0" borderId="94">
      <alignment horizontal="justify" vertical="top" wrapText="1"/>
    </xf>
    <xf numFmtId="0" fontId="6" fillId="40" borderId="101" applyNumberFormat="0" applyProtection="0">
      <alignment horizontal="left" vertical="top" indent="1"/>
    </xf>
    <xf numFmtId="38" fontId="18" fillId="0" borderId="97" applyFill="0" applyBorder="0" applyAlignment="0" applyProtection="0">
      <protection locked="0"/>
    </xf>
    <xf numFmtId="0" fontId="6" fillId="52" borderId="101" applyNumberFormat="0" applyProtection="0">
      <alignment horizontal="left" vertical="center" indent="1"/>
    </xf>
    <xf numFmtId="38" fontId="18" fillId="0" borderId="97" applyFill="0" applyBorder="0" applyAlignment="0" applyProtection="0">
      <protection locked="0"/>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38" fontId="18" fillId="0" borderId="97" applyFill="0" applyBorder="0" applyAlignment="0" applyProtection="0">
      <protection locked="0"/>
    </xf>
    <xf numFmtId="38" fontId="18" fillId="0" borderId="102" applyFill="0" applyBorder="0" applyAlignment="0" applyProtection="0">
      <protection locked="0"/>
    </xf>
    <xf numFmtId="0" fontId="79" fillId="39" borderId="101" applyNumberFormat="0" applyProtection="0">
      <alignment horizontal="left" vertical="top" indent="1"/>
    </xf>
    <xf numFmtId="0" fontId="6" fillId="52" borderId="101" applyNumberFormat="0" applyProtection="0">
      <alignment horizontal="left" vertical="top" indent="1"/>
    </xf>
    <xf numFmtId="0" fontId="18" fillId="40" borderId="101" applyNumberFormat="0" applyProtection="0">
      <alignment horizontal="left" vertical="top"/>
    </xf>
    <xf numFmtId="38" fontId="18" fillId="0" borderId="99" applyFill="0" applyBorder="0" applyAlignment="0" applyProtection="0">
      <protection locked="0"/>
    </xf>
    <xf numFmtId="182" fontId="6" fillId="0" borderId="94">
      <alignment horizontal="justify" vertical="top" wrapText="1"/>
    </xf>
    <xf numFmtId="182" fontId="6" fillId="0" borderId="94">
      <alignment horizontal="justify" vertical="top" wrapText="1"/>
    </xf>
    <xf numFmtId="0" fontId="6" fillId="40" borderId="101" applyNumberFormat="0" applyProtection="0">
      <alignment horizontal="left" vertical="top" indent="1"/>
    </xf>
    <xf numFmtId="182" fontId="6" fillId="0" borderId="94">
      <alignment horizontal="justify" vertical="top" wrapText="1"/>
    </xf>
    <xf numFmtId="0" fontId="6" fillId="52" borderId="101" applyNumberFormat="0" applyProtection="0">
      <alignment horizontal="left" vertical="center" indent="1"/>
    </xf>
    <xf numFmtId="0" fontId="6" fillId="52" borderId="101" applyNumberFormat="0" applyProtection="0">
      <alignment horizontal="left" vertical="center" indent="1"/>
    </xf>
    <xf numFmtId="38" fontId="18" fillId="0" borderId="99" applyFill="0" applyBorder="0" applyAlignment="0" applyProtection="0">
      <protection locked="0"/>
    </xf>
    <xf numFmtId="182" fontId="6" fillId="0" borderId="94">
      <alignment horizontal="justify" vertical="top" wrapText="1"/>
    </xf>
    <xf numFmtId="4" fontId="18" fillId="51" borderId="101" applyNumberFormat="0" applyProtection="0">
      <alignment horizontal="right" vertical="center"/>
    </xf>
    <xf numFmtId="38" fontId="18" fillId="0" borderId="97" applyFill="0" applyBorder="0" applyAlignment="0" applyProtection="0">
      <protection locked="0"/>
    </xf>
    <xf numFmtId="0" fontId="6" fillId="0" borderId="0"/>
    <xf numFmtId="38" fontId="18" fillId="0" borderId="102" applyFill="0" applyBorder="0" applyAlignment="0" applyProtection="0">
      <protection locked="0"/>
    </xf>
    <xf numFmtId="0" fontId="6" fillId="56" borderId="101" applyNumberFormat="0" applyProtection="0">
      <alignment horizontal="left" vertical="top" indent="1"/>
    </xf>
    <xf numFmtId="0" fontId="6" fillId="52" borderId="101" applyNumberFormat="0" applyProtection="0">
      <alignment horizontal="left" vertical="top" inden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38" fontId="18" fillId="0" borderId="97" applyFill="0" applyBorder="0" applyAlignment="0" applyProtection="0">
      <protection locked="0"/>
    </xf>
    <xf numFmtId="38" fontId="18" fillId="0" borderId="99" applyFill="0" applyBorder="0" applyAlignment="0" applyProtection="0">
      <protection locked="0"/>
    </xf>
    <xf numFmtId="38" fontId="18" fillId="0" borderId="97" applyFill="0" applyBorder="0" applyAlignment="0" applyProtection="0">
      <protection locked="0"/>
    </xf>
    <xf numFmtId="38" fontId="18" fillId="0" borderId="99" applyFill="0" applyBorder="0" applyAlignment="0" applyProtection="0">
      <protection locked="0"/>
    </xf>
    <xf numFmtId="182" fontId="6" fillId="0" borderId="94">
      <alignment horizontal="justify" vertical="top" wrapText="1"/>
    </xf>
    <xf numFmtId="0" fontId="6" fillId="56" borderId="101" applyNumberFormat="0" applyProtection="0">
      <alignment horizontal="left" vertical="top" indent="1"/>
    </xf>
    <xf numFmtId="38" fontId="18" fillId="0" borderId="99" applyFill="0" applyBorder="0" applyAlignment="0" applyProtection="0">
      <protection locked="0"/>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38" fontId="18" fillId="0" borderId="99" applyFill="0" applyBorder="0" applyAlignment="0" applyProtection="0">
      <protection locked="0"/>
    </xf>
    <xf numFmtId="182" fontId="6" fillId="0" borderId="94">
      <alignment horizontal="justify" vertical="top" wrapText="1"/>
    </xf>
    <xf numFmtId="0" fontId="6" fillId="40" borderId="101" applyNumberFormat="0" applyProtection="0">
      <alignment horizontal="left" vertical="top" indent="1"/>
    </xf>
    <xf numFmtId="182" fontId="6" fillId="0" borderId="94">
      <alignment horizontal="justify" vertical="top" wrapText="1"/>
    </xf>
    <xf numFmtId="0" fontId="6" fillId="56" borderId="101" applyNumberFormat="0" applyProtection="0">
      <alignment horizontal="left" vertical="center" indent="1"/>
    </xf>
    <xf numFmtId="38" fontId="18" fillId="0" borderId="97" applyFill="0" applyBorder="0" applyAlignment="0" applyProtection="0">
      <protection locked="0"/>
    </xf>
    <xf numFmtId="182" fontId="6" fillId="0" borderId="94">
      <alignment horizontal="justify" vertical="top" wrapText="1"/>
    </xf>
    <xf numFmtId="0" fontId="6" fillId="40" borderId="101" applyNumberFormat="0" applyProtection="0">
      <alignment horizontal="left" vertical="top" indent="1"/>
    </xf>
    <xf numFmtId="0" fontId="6" fillId="56" borderId="101" applyNumberFormat="0" applyProtection="0">
      <alignment horizontal="left" vertical="top" indent="1"/>
    </xf>
    <xf numFmtId="38" fontId="18" fillId="0" borderId="97" applyFill="0" applyBorder="0" applyAlignment="0" applyProtection="0">
      <protection locked="0"/>
    </xf>
    <xf numFmtId="4" fontId="79" fillId="38" borderId="101" applyNumberFormat="0" applyProtection="0">
      <alignment vertical="center"/>
    </xf>
    <xf numFmtId="38" fontId="18" fillId="0" borderId="97" applyFill="0" applyBorder="0" applyAlignment="0" applyProtection="0">
      <protection locked="0"/>
    </xf>
    <xf numFmtId="38" fontId="18" fillId="0" borderId="102" applyFill="0" applyBorder="0" applyAlignment="0" applyProtection="0">
      <protection locked="0"/>
    </xf>
    <xf numFmtId="0" fontId="6" fillId="52" borderId="101" applyNumberFormat="0" applyProtection="0">
      <alignment horizontal="left" vertical="center" indent="1"/>
    </xf>
    <xf numFmtId="0" fontId="6" fillId="57" borderId="101" applyNumberFormat="0" applyProtection="0">
      <alignment horizontal="left" vertical="center" indent="1"/>
    </xf>
    <xf numFmtId="0" fontId="6" fillId="40" borderId="101" applyNumberFormat="0" applyProtection="0">
      <alignment horizontal="left" vertical="top" indent="1"/>
    </xf>
    <xf numFmtId="0" fontId="6" fillId="56" borderId="101" applyNumberFormat="0" applyProtection="0">
      <alignment horizontal="left" vertical="center" indent="1"/>
    </xf>
    <xf numFmtId="4" fontId="18" fillId="53" borderId="101" applyNumberFormat="0" applyProtection="0">
      <alignment horizontal="right" vertical="center"/>
    </xf>
    <xf numFmtId="0" fontId="6" fillId="40" borderId="101" applyNumberFormat="0" applyProtection="0">
      <alignment horizontal="left" vertical="center" indent="1"/>
    </xf>
    <xf numFmtId="10" fontId="7" fillId="37" borderId="30" applyNumberFormat="0" applyBorder="0" applyAlignment="0" applyProtection="0"/>
    <xf numFmtId="0" fontId="6" fillId="56" borderId="101" applyNumberFormat="0" applyProtection="0">
      <alignment horizontal="left" vertical="center" indent="1"/>
    </xf>
    <xf numFmtId="38" fontId="18" fillId="0" borderId="102" applyFill="0" applyBorder="0" applyAlignment="0" applyProtection="0">
      <protection locked="0"/>
    </xf>
    <xf numFmtId="182" fontId="6" fillId="0" borderId="94">
      <alignment horizontal="justify" vertical="top" wrapText="1"/>
    </xf>
    <xf numFmtId="4" fontId="80" fillId="39" borderId="101" applyNumberFormat="0" applyProtection="0">
      <alignment vertical="center"/>
    </xf>
    <xf numFmtId="0" fontId="6" fillId="57" borderId="101" applyNumberFormat="0" applyProtection="0">
      <alignment horizontal="left" vertical="center" indent="1"/>
    </xf>
    <xf numFmtId="0" fontId="6" fillId="57" borderId="101" applyNumberFormat="0" applyProtection="0">
      <alignment horizontal="left" vertical="top" indent="1"/>
    </xf>
    <xf numFmtId="38" fontId="18" fillId="0" borderId="97" applyFill="0" applyBorder="0" applyAlignment="0" applyProtection="0">
      <protection locked="0"/>
    </xf>
    <xf numFmtId="182" fontId="6" fillId="0" borderId="94">
      <alignment horizontal="justify" vertical="top" wrapText="1"/>
    </xf>
    <xf numFmtId="0" fontId="6" fillId="40" borderId="101" applyNumberFormat="0" applyProtection="0">
      <alignment horizontal="left" vertical="top" indent="1"/>
    </xf>
    <xf numFmtId="0" fontId="6" fillId="57" borderId="101" applyNumberFormat="0" applyProtection="0">
      <alignment horizontal="left" vertical="top" indent="1"/>
    </xf>
    <xf numFmtId="38" fontId="18" fillId="0" borderId="97" applyFill="0" applyBorder="0" applyAlignment="0" applyProtection="0">
      <protection locked="0"/>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6" borderId="101" applyNumberFormat="0" applyProtection="0">
      <alignment horizontal="left" vertical="center" indent="1"/>
    </xf>
    <xf numFmtId="4" fontId="86" fillId="51" borderId="101" applyNumberFormat="0" applyProtection="0">
      <alignment horizontal="right" vertical="center"/>
    </xf>
    <xf numFmtId="38" fontId="18" fillId="0" borderId="99" applyFill="0" applyBorder="0" applyAlignment="0" applyProtection="0">
      <protection locked="0"/>
    </xf>
    <xf numFmtId="0" fontId="6" fillId="56" borderId="101" applyNumberFormat="0" applyProtection="0">
      <alignment horizontal="left" vertical="center" indent="1"/>
    </xf>
    <xf numFmtId="4" fontId="86" fillId="51" borderId="101" applyNumberFormat="0" applyProtection="0">
      <alignment horizontal="right" vertical="center"/>
    </xf>
    <xf numFmtId="38" fontId="18" fillId="0" borderId="97" applyFill="0" applyBorder="0" applyAlignment="0" applyProtection="0">
      <protection locked="0"/>
    </xf>
    <xf numFmtId="0" fontId="6" fillId="57" borderId="101" applyNumberFormat="0" applyProtection="0">
      <alignment horizontal="left" vertical="center" indent="1"/>
    </xf>
    <xf numFmtId="0" fontId="6" fillId="52" borderId="101" applyNumberFormat="0" applyProtection="0">
      <alignment horizontal="left" vertical="center" indent="1"/>
    </xf>
    <xf numFmtId="182" fontId="6" fillId="0" borderId="94">
      <alignment horizontal="justify" vertical="top" wrapText="1"/>
    </xf>
    <xf numFmtId="182" fontId="6" fillId="0" borderId="94">
      <alignment horizontal="justify" vertical="top" wrapText="1"/>
    </xf>
    <xf numFmtId="0" fontId="6" fillId="40" borderId="101" applyNumberFormat="0" applyProtection="0">
      <alignment horizontal="left" vertical="center" indent="1"/>
    </xf>
    <xf numFmtId="4" fontId="18" fillId="48" borderId="101" applyNumberFormat="0" applyProtection="0">
      <alignment horizontal="right" vertical="center"/>
    </xf>
    <xf numFmtId="0" fontId="6" fillId="40" borderId="101" applyNumberFormat="0" applyProtection="0">
      <alignment horizontal="left" vertical="top" indent="1"/>
    </xf>
    <xf numFmtId="38" fontId="18" fillId="0" borderId="97" applyFill="0" applyBorder="0" applyAlignment="0" applyProtection="0">
      <protection locked="0"/>
    </xf>
    <xf numFmtId="0" fontId="6" fillId="57" borderId="101" applyNumberFormat="0" applyProtection="0">
      <alignment horizontal="left" vertical="center" indent="1"/>
    </xf>
    <xf numFmtId="38" fontId="18" fillId="0" borderId="97" applyFill="0" applyBorder="0" applyAlignment="0" applyProtection="0">
      <protection locked="0"/>
    </xf>
    <xf numFmtId="0" fontId="6" fillId="57" borderId="101" applyNumberFormat="0" applyProtection="0">
      <alignment horizontal="left" vertical="top" indent="1"/>
    </xf>
    <xf numFmtId="0" fontId="6" fillId="57" borderId="101" applyNumberFormat="0" applyProtection="0">
      <alignment horizontal="left" vertical="center" indent="1"/>
    </xf>
    <xf numFmtId="182" fontId="6" fillId="0" borderId="94">
      <alignment horizontal="justify" vertical="top" wrapText="1"/>
    </xf>
    <xf numFmtId="0" fontId="6" fillId="56" borderId="101" applyNumberFormat="0" applyProtection="0">
      <alignment horizontal="left" vertical="center" indent="1"/>
    </xf>
    <xf numFmtId="182" fontId="6" fillId="0" borderId="94">
      <alignment horizontal="justify" vertical="top" wrapText="1"/>
    </xf>
    <xf numFmtId="38" fontId="18" fillId="0" borderId="99" applyFill="0" applyBorder="0" applyAlignment="0" applyProtection="0">
      <protection locked="0"/>
    </xf>
    <xf numFmtId="0" fontId="6" fillId="57" borderId="101" applyNumberFormat="0" applyProtection="0">
      <alignment horizontal="left" vertical="center" indent="1"/>
    </xf>
    <xf numFmtId="38" fontId="18" fillId="0" borderId="99" applyFill="0" applyBorder="0" applyAlignment="0" applyProtection="0">
      <protection locked="0"/>
    </xf>
    <xf numFmtId="0" fontId="6" fillId="52" borderId="101" applyNumberFormat="0" applyProtection="0">
      <alignment horizontal="left" vertical="center" indent="1"/>
    </xf>
    <xf numFmtId="38" fontId="18" fillId="0" borderId="97" applyFill="0" applyBorder="0" applyAlignment="0" applyProtection="0">
      <protection locked="0"/>
    </xf>
    <xf numFmtId="0" fontId="6" fillId="57" borderId="101" applyNumberFormat="0" applyProtection="0">
      <alignment horizontal="left" vertical="center" indent="1"/>
    </xf>
    <xf numFmtId="38" fontId="18" fillId="0" borderId="99" applyFill="0" applyBorder="0" applyAlignment="0" applyProtection="0">
      <protection locked="0"/>
    </xf>
    <xf numFmtId="38" fontId="18" fillId="0" borderId="97" applyFill="0" applyBorder="0" applyAlignment="0" applyProtection="0">
      <protection locked="0"/>
    </xf>
    <xf numFmtId="0" fontId="6" fillId="56" borderId="101" applyNumberFormat="0" applyProtection="0">
      <alignment horizontal="left" vertical="top" indent="1"/>
    </xf>
    <xf numFmtId="0" fontId="6" fillId="40" borderId="101" applyNumberFormat="0" applyProtection="0">
      <alignment horizontal="left" vertical="top" indent="1"/>
    </xf>
    <xf numFmtId="38" fontId="18" fillId="0" borderId="97" applyFill="0" applyBorder="0" applyAlignment="0" applyProtection="0">
      <protection locked="0"/>
    </xf>
    <xf numFmtId="0" fontId="6" fillId="40" borderId="101" applyNumberFormat="0" applyProtection="0">
      <alignment horizontal="left" vertical="center" indent="1"/>
    </xf>
    <xf numFmtId="0" fontId="6" fillId="56" borderId="101" applyNumberFormat="0" applyProtection="0">
      <alignment horizontal="left" vertical="center" indent="1"/>
    </xf>
    <xf numFmtId="4" fontId="18" fillId="0" borderId="101" applyNumberFormat="0" applyProtection="0">
      <alignment horizontal="left" vertical="center" indent="1"/>
    </xf>
    <xf numFmtId="0" fontId="6" fillId="57" borderId="101" applyNumberFormat="0" applyProtection="0">
      <alignment horizontal="left" vertical="top" indent="1"/>
    </xf>
    <xf numFmtId="38" fontId="18" fillId="0" borderId="97" applyFill="0" applyBorder="0" applyAlignment="0" applyProtection="0">
      <protection locked="0"/>
    </xf>
    <xf numFmtId="0" fontId="6" fillId="57" borderId="101" applyNumberFormat="0" applyProtection="0">
      <alignment horizontal="left" vertical="center" indent="1"/>
    </xf>
    <xf numFmtId="0" fontId="6" fillId="56" borderId="101" applyNumberFormat="0" applyProtection="0">
      <alignment horizontal="left" vertical="top" indent="1"/>
    </xf>
    <xf numFmtId="0" fontId="6" fillId="40" borderId="101" applyNumberFormat="0" applyProtection="0">
      <alignment horizontal="left" vertical="center" indent="1"/>
    </xf>
    <xf numFmtId="0" fontId="6" fillId="56" borderId="101" applyNumberFormat="0" applyProtection="0">
      <alignment horizontal="left" vertical="center" indent="1"/>
    </xf>
    <xf numFmtId="38" fontId="18" fillId="0" borderId="99" applyFill="0" applyBorder="0" applyAlignment="0" applyProtection="0">
      <protection locked="0"/>
    </xf>
    <xf numFmtId="4" fontId="18" fillId="0" borderId="101" applyNumberFormat="0" applyProtection="0">
      <alignment horizontal="left" vertical="center" indent="1"/>
    </xf>
    <xf numFmtId="38" fontId="18" fillId="0" borderId="99" applyFill="0" applyBorder="0" applyAlignment="0" applyProtection="0">
      <protection locked="0"/>
    </xf>
    <xf numFmtId="4" fontId="18" fillId="35" borderId="101" applyNumberFormat="0" applyProtection="0">
      <alignment horizontal="left" vertical="center" indent="1"/>
    </xf>
    <xf numFmtId="0" fontId="6" fillId="57" borderId="101" applyNumberFormat="0" applyProtection="0">
      <alignment horizontal="left" vertical="top" indent="1"/>
    </xf>
    <xf numFmtId="38" fontId="18" fillId="0" borderId="102" applyFill="0" applyBorder="0" applyAlignment="0" applyProtection="0">
      <protection locked="0"/>
    </xf>
    <xf numFmtId="0" fontId="6" fillId="57" borderId="101" applyNumberFormat="0" applyProtection="0">
      <alignment horizontal="left" vertical="top" indent="1"/>
    </xf>
    <xf numFmtId="38" fontId="18" fillId="0" borderId="102" applyFill="0" applyBorder="0" applyAlignment="0" applyProtection="0">
      <protection locked="0"/>
    </xf>
    <xf numFmtId="10" fontId="7" fillId="37" borderId="30" applyNumberFormat="0" applyBorder="0" applyAlignment="0" applyProtection="0"/>
    <xf numFmtId="4" fontId="18" fillId="0" borderId="101" applyNumberFormat="0" applyProtection="0">
      <alignment horizontal="left" vertical="center" indent="1"/>
    </xf>
    <xf numFmtId="4" fontId="18" fillId="37" borderId="101" applyNumberFormat="0" applyProtection="0">
      <alignment horizontal="left" vertical="center" indent="1"/>
    </xf>
    <xf numFmtId="182" fontId="6" fillId="0" borderId="94">
      <alignment horizontal="justify" vertical="top" wrapText="1"/>
    </xf>
    <xf numFmtId="0" fontId="6" fillId="40" borderId="101" applyNumberFormat="0" applyProtection="0">
      <alignment horizontal="left" vertical="top" indent="1"/>
    </xf>
    <xf numFmtId="38" fontId="18" fillId="0" borderId="99" applyFill="0" applyBorder="0" applyAlignment="0" applyProtection="0">
      <protection locked="0"/>
    </xf>
    <xf numFmtId="38" fontId="18" fillId="0" borderId="99" applyFill="0" applyBorder="0" applyAlignment="0" applyProtection="0">
      <protection locked="0"/>
    </xf>
    <xf numFmtId="38" fontId="18" fillId="0" borderId="97" applyFill="0" applyBorder="0" applyAlignment="0" applyProtection="0">
      <protection locked="0"/>
    </xf>
    <xf numFmtId="182" fontId="6" fillId="0" borderId="94">
      <alignment horizontal="justify" vertical="top" wrapText="1"/>
    </xf>
    <xf numFmtId="0" fontId="6" fillId="56" borderId="101" applyNumberFormat="0" applyProtection="0">
      <alignment horizontal="left" vertical="top" indent="1"/>
    </xf>
    <xf numFmtId="0" fontId="6" fillId="52" borderId="101" applyNumberFormat="0" applyProtection="0">
      <alignment horizontal="left" vertical="center" indent="1"/>
    </xf>
    <xf numFmtId="38" fontId="18" fillId="0" borderId="97" applyFill="0" applyBorder="0" applyAlignment="0" applyProtection="0">
      <protection locked="0"/>
    </xf>
    <xf numFmtId="38" fontId="18" fillId="0" borderId="97" applyFill="0" applyBorder="0" applyAlignment="0" applyProtection="0">
      <protection locked="0"/>
    </xf>
    <xf numFmtId="0" fontId="6" fillId="56" borderId="101" applyNumberFormat="0" applyProtection="0">
      <alignment horizontal="left" vertical="center" indent="1"/>
    </xf>
    <xf numFmtId="38" fontId="18" fillId="0" borderId="99" applyFill="0" applyBorder="0" applyAlignment="0" applyProtection="0">
      <protection locked="0"/>
    </xf>
    <xf numFmtId="0" fontId="6" fillId="52" borderId="101" applyNumberFormat="0" applyProtection="0">
      <alignment horizontal="left" vertical="center" indent="1"/>
    </xf>
    <xf numFmtId="38" fontId="18" fillId="0" borderId="97" applyFill="0" applyBorder="0" applyAlignment="0" applyProtection="0">
      <protection locked="0"/>
    </xf>
    <xf numFmtId="38" fontId="18" fillId="0" borderId="97" applyFill="0" applyBorder="0" applyAlignment="0" applyProtection="0">
      <protection locked="0"/>
    </xf>
    <xf numFmtId="4" fontId="79" fillId="40" borderId="101" applyNumberFormat="0" applyProtection="0"/>
    <xf numFmtId="182" fontId="6" fillId="0" borderId="94">
      <alignment horizontal="justify" vertical="top" wrapText="1"/>
    </xf>
    <xf numFmtId="4" fontId="86" fillId="51" borderId="101" applyNumberFormat="0" applyProtection="0">
      <alignment horizontal="right" vertical="center"/>
    </xf>
    <xf numFmtId="38" fontId="18" fillId="0" borderId="97"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4" fontId="18" fillId="41" borderId="101" applyNumberFormat="0" applyProtection="0">
      <alignment horizontal="right" vertical="center"/>
    </xf>
    <xf numFmtId="38" fontId="18" fillId="0" borderId="97" applyFill="0" applyBorder="0" applyAlignment="0" applyProtection="0">
      <protection locked="0"/>
    </xf>
    <xf numFmtId="0" fontId="6" fillId="56" borderId="101" applyNumberFormat="0" applyProtection="0">
      <alignment horizontal="left" vertical="top" indent="1"/>
    </xf>
    <xf numFmtId="0" fontId="6" fillId="52" borderId="101" applyNumberFormat="0" applyProtection="0">
      <alignment horizontal="left" vertical="top" indent="1"/>
    </xf>
    <xf numFmtId="38" fontId="18" fillId="0" borderId="97" applyFill="0" applyBorder="0" applyAlignment="0" applyProtection="0">
      <protection locked="0"/>
    </xf>
    <xf numFmtId="4" fontId="18" fillId="45" borderId="101" applyNumberFormat="0" applyProtection="0">
      <alignment horizontal="right" vertical="center"/>
    </xf>
    <xf numFmtId="0" fontId="6" fillId="56" borderId="101" applyNumberFormat="0" applyProtection="0">
      <alignment horizontal="left" vertical="center" indent="1"/>
    </xf>
    <xf numFmtId="38" fontId="18" fillId="0" borderId="102" applyFill="0" applyBorder="0" applyAlignment="0" applyProtection="0">
      <protection locked="0"/>
    </xf>
    <xf numFmtId="38" fontId="18" fillId="0" borderId="97" applyFill="0" applyBorder="0" applyAlignment="0" applyProtection="0">
      <protection locked="0"/>
    </xf>
    <xf numFmtId="38" fontId="18" fillId="0" borderId="99"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0" fontId="6" fillId="52"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center" indent="1"/>
    </xf>
    <xf numFmtId="38" fontId="18" fillId="0" borderId="97" applyFill="0" applyBorder="0" applyAlignment="0" applyProtection="0">
      <protection locked="0"/>
    </xf>
    <xf numFmtId="38" fontId="18" fillId="0" borderId="102" applyFill="0" applyBorder="0" applyAlignment="0" applyProtection="0">
      <protection locked="0"/>
    </xf>
    <xf numFmtId="38" fontId="18" fillId="0" borderId="99" applyFill="0" applyBorder="0" applyAlignment="0" applyProtection="0">
      <protection locked="0"/>
    </xf>
    <xf numFmtId="38" fontId="18" fillId="0" borderId="97" applyFill="0" applyBorder="0" applyAlignment="0" applyProtection="0">
      <protection locked="0"/>
    </xf>
    <xf numFmtId="38" fontId="18" fillId="0" borderId="97" applyFill="0" applyBorder="0" applyAlignment="0" applyProtection="0">
      <protection locked="0"/>
    </xf>
    <xf numFmtId="0" fontId="6" fillId="40" borderId="101" applyNumberFormat="0" applyProtection="0">
      <alignment horizontal="left" vertical="top" indent="1"/>
    </xf>
    <xf numFmtId="4" fontId="86" fillId="51" borderId="101" applyNumberFormat="0" applyProtection="0">
      <alignment horizontal="right" vertical="center"/>
    </xf>
    <xf numFmtId="38" fontId="18" fillId="0" borderId="99" applyFill="0" applyBorder="0" applyAlignment="0" applyProtection="0">
      <protection locked="0"/>
    </xf>
    <xf numFmtId="38" fontId="18" fillId="0" borderId="97" applyFill="0" applyBorder="0" applyAlignment="0" applyProtection="0">
      <protection locked="0"/>
    </xf>
    <xf numFmtId="0" fontId="6" fillId="57" borderId="101" applyNumberFormat="0" applyProtection="0">
      <alignment horizontal="left" vertical="top" indent="1"/>
    </xf>
    <xf numFmtId="38" fontId="18" fillId="0" borderId="97" applyFill="0" applyBorder="0" applyAlignment="0" applyProtection="0">
      <protection locked="0"/>
    </xf>
    <xf numFmtId="0" fontId="6" fillId="56" borderId="101" applyNumberFormat="0" applyProtection="0">
      <alignment horizontal="left" vertical="top" indent="1"/>
    </xf>
    <xf numFmtId="0" fontId="6" fillId="56" borderId="101" applyNumberFormat="0" applyProtection="0">
      <alignment horizontal="left" vertical="top" indent="1"/>
    </xf>
    <xf numFmtId="38" fontId="18" fillId="0" borderId="102" applyFill="0" applyBorder="0" applyAlignment="0" applyProtection="0">
      <protection locked="0"/>
    </xf>
    <xf numFmtId="38" fontId="18" fillId="0" borderId="99" applyFill="0" applyBorder="0" applyAlignment="0" applyProtection="0">
      <protection locked="0"/>
    </xf>
    <xf numFmtId="0" fontId="18" fillId="40" borderId="101" applyNumberFormat="0" applyProtection="0">
      <alignment horizontal="left" vertical="top"/>
    </xf>
    <xf numFmtId="38" fontId="18" fillId="0" borderId="97" applyFill="0" applyBorder="0" applyAlignment="0" applyProtection="0">
      <protection locked="0"/>
    </xf>
    <xf numFmtId="4" fontId="86" fillId="51" borderId="101" applyNumberFormat="0" applyProtection="0">
      <alignment horizontal="right" vertical="center"/>
    </xf>
    <xf numFmtId="38" fontId="18" fillId="0" borderId="97" applyFill="0" applyBorder="0" applyAlignment="0" applyProtection="0">
      <protection locked="0"/>
    </xf>
    <xf numFmtId="38" fontId="18" fillId="0" borderId="99" applyFill="0" applyBorder="0" applyAlignment="0" applyProtection="0">
      <protection locked="0"/>
    </xf>
    <xf numFmtId="0" fontId="6" fillId="56" borderId="101" applyNumberFormat="0" applyProtection="0">
      <alignment horizontal="left" vertical="center" indent="1"/>
    </xf>
    <xf numFmtId="0" fontId="6" fillId="40" borderId="101" applyNumberFormat="0" applyProtection="0">
      <alignment horizontal="left" vertical="top" indent="1"/>
    </xf>
    <xf numFmtId="0" fontId="6" fillId="56" borderId="101" applyNumberFormat="0" applyProtection="0">
      <alignment horizontal="left" vertical="center" indent="1"/>
    </xf>
    <xf numFmtId="0" fontId="6" fillId="52" borderId="101" applyNumberFormat="0" applyProtection="0">
      <alignment horizontal="left" vertical="top" indent="1"/>
    </xf>
    <xf numFmtId="38" fontId="18" fillId="0" borderId="102" applyFill="0" applyBorder="0" applyAlignment="0" applyProtection="0">
      <protection locked="0"/>
    </xf>
    <xf numFmtId="0" fontId="6" fillId="57" borderId="101" applyNumberFormat="0" applyProtection="0">
      <alignment horizontal="left" vertical="center" indent="1"/>
    </xf>
    <xf numFmtId="38" fontId="18" fillId="0" borderId="97" applyFill="0" applyBorder="0" applyAlignment="0" applyProtection="0">
      <protection locked="0"/>
    </xf>
    <xf numFmtId="0" fontId="6" fillId="40" borderId="101" applyNumberFormat="0" applyProtection="0">
      <alignment horizontal="left" vertical="top" indent="1"/>
    </xf>
    <xf numFmtId="0" fontId="6" fillId="57" borderId="101" applyNumberFormat="0" applyProtection="0">
      <alignment horizontal="left" vertical="top" indent="1"/>
    </xf>
    <xf numFmtId="0" fontId="6" fillId="40" borderId="101" applyNumberFormat="0" applyProtection="0">
      <alignment horizontal="left" vertical="top" indent="1"/>
    </xf>
    <xf numFmtId="38" fontId="18" fillId="0" borderId="99" applyFill="0" applyBorder="0" applyAlignment="0" applyProtection="0">
      <protection locked="0"/>
    </xf>
    <xf numFmtId="0" fontId="6" fillId="40" borderId="101" applyNumberFormat="0" applyProtection="0">
      <alignment horizontal="left" vertical="top" indent="1"/>
    </xf>
    <xf numFmtId="0" fontId="6" fillId="40" borderId="101" applyNumberFormat="0" applyProtection="0">
      <alignment horizontal="left" vertical="center" indent="1"/>
    </xf>
    <xf numFmtId="38" fontId="18" fillId="0" borderId="99" applyFill="0" applyBorder="0" applyAlignment="0" applyProtection="0">
      <protection locked="0"/>
    </xf>
    <xf numFmtId="0" fontId="6" fillId="52" borderId="101" applyNumberFormat="0" applyProtection="0">
      <alignment horizontal="left" vertical="top" indent="1"/>
    </xf>
    <xf numFmtId="38" fontId="18" fillId="0" borderId="102" applyFill="0" applyBorder="0" applyAlignment="0" applyProtection="0">
      <protection locked="0"/>
    </xf>
    <xf numFmtId="4" fontId="18" fillId="0" borderId="76" applyNumberFormat="0" applyProtection="0">
      <alignment horizontal="left" vertical="center" indent="1"/>
    </xf>
    <xf numFmtId="0" fontId="6" fillId="56" borderId="101" applyNumberFormat="0" applyProtection="0">
      <alignment horizontal="left" vertical="center" indent="1"/>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82" fontId="6" fillId="0" borderId="94">
      <alignment horizontal="justify" vertical="top" wrapText="1"/>
    </xf>
    <xf numFmtId="0" fontId="6" fillId="52" borderId="101" applyNumberFormat="0" applyProtection="0">
      <alignment horizontal="left" vertical="center" indent="1"/>
    </xf>
    <xf numFmtId="182" fontId="6" fillId="0" borderId="94">
      <alignment horizontal="justify" vertical="top" wrapText="1"/>
    </xf>
    <xf numFmtId="182" fontId="6" fillId="0" borderId="94">
      <alignment horizontal="justify" vertical="top" wrapText="1"/>
    </xf>
    <xf numFmtId="0" fontId="6" fillId="40" borderId="101" applyNumberFormat="0" applyProtection="0">
      <alignment horizontal="left" vertical="center" indent="1"/>
    </xf>
    <xf numFmtId="0" fontId="6" fillId="57" borderId="101" applyNumberFormat="0" applyProtection="0">
      <alignment horizontal="left" vertical="center" indent="1"/>
    </xf>
    <xf numFmtId="0" fontId="103" fillId="64" borderId="78" applyNumberFormat="0" applyAlignment="0" applyProtection="0"/>
    <xf numFmtId="38" fontId="18" fillId="0" borderId="102" applyFill="0" applyBorder="0" applyAlignment="0" applyProtection="0">
      <protection locked="0"/>
    </xf>
    <xf numFmtId="0" fontId="89" fillId="72" borderId="80" applyNumberFormat="0" applyFont="0" applyAlignment="0" applyProtection="0"/>
    <xf numFmtId="0" fontId="107" fillId="70" borderId="81" applyNumberFormat="0" applyAlignment="0" applyProtection="0"/>
    <xf numFmtId="182" fontId="6" fillId="0" borderId="94">
      <alignment horizontal="justify" vertical="top" wrapText="1"/>
    </xf>
    <xf numFmtId="0" fontId="6" fillId="52" borderId="101" applyNumberFormat="0" applyProtection="0">
      <alignment horizontal="left" vertical="center" indent="1"/>
    </xf>
    <xf numFmtId="38" fontId="18" fillId="0" borderId="102" applyFill="0" applyBorder="0" applyAlignment="0" applyProtection="0">
      <protection locked="0"/>
    </xf>
    <xf numFmtId="38" fontId="18" fillId="0" borderId="99" applyFill="0" applyBorder="0" applyAlignment="0" applyProtection="0">
      <protection locked="0"/>
    </xf>
    <xf numFmtId="0" fontId="6" fillId="56" borderId="101" applyNumberFormat="0" applyProtection="0">
      <alignment horizontal="left" vertical="top" indent="1"/>
    </xf>
    <xf numFmtId="182" fontId="6" fillId="0" borderId="94">
      <alignment horizontal="justify" vertical="top" wrapText="1"/>
    </xf>
    <xf numFmtId="0" fontId="6" fillId="52" borderId="101" applyNumberFormat="0" applyProtection="0">
      <alignment horizontal="left" vertical="center" indent="1"/>
    </xf>
    <xf numFmtId="4" fontId="18" fillId="0" borderId="101" applyNumberFormat="0" applyProtection="0">
      <alignment horizontal="left" vertical="center" indent="1"/>
    </xf>
    <xf numFmtId="38" fontId="18" fillId="0" borderId="99" applyFill="0" applyBorder="0" applyAlignment="0" applyProtection="0">
      <protection locked="0"/>
    </xf>
    <xf numFmtId="182" fontId="6" fillId="0" borderId="94">
      <alignment horizontal="justify" vertical="top" wrapText="1"/>
    </xf>
    <xf numFmtId="38" fontId="18" fillId="0" borderId="99" applyFill="0" applyBorder="0" applyAlignment="0" applyProtection="0">
      <protection locked="0"/>
    </xf>
    <xf numFmtId="182" fontId="6" fillId="0" borderId="94">
      <alignment horizontal="justify" vertical="top" wrapText="1"/>
    </xf>
    <xf numFmtId="0" fontId="103" fillId="64" borderId="78" applyNumberFormat="0" applyAlignment="0" applyProtection="0"/>
    <xf numFmtId="0" fontId="6" fillId="0" borderId="0"/>
    <xf numFmtId="0" fontId="6" fillId="57" borderId="101" applyNumberFormat="0" applyProtection="0">
      <alignment horizontal="left" vertical="top" indent="1"/>
    </xf>
    <xf numFmtId="4" fontId="79" fillId="39" borderId="101" applyNumberFormat="0" applyProtection="0">
      <alignment horizontal="left" vertical="center" indent="1"/>
    </xf>
    <xf numFmtId="0" fontId="6" fillId="52" borderId="101" applyNumberFormat="0" applyProtection="0">
      <alignment horizontal="left" vertical="top" indent="1"/>
    </xf>
    <xf numFmtId="0" fontId="6" fillId="56" borderId="101" applyNumberFormat="0" applyProtection="0">
      <alignment horizontal="left" vertical="center" indent="1"/>
    </xf>
    <xf numFmtId="0" fontId="6" fillId="57" borderId="101" applyNumberFormat="0" applyProtection="0">
      <alignment horizontal="left" vertical="center" indent="1"/>
    </xf>
    <xf numFmtId="0" fontId="6" fillId="0" borderId="0"/>
    <xf numFmtId="0" fontId="103" fillId="64" borderId="78" applyNumberFormat="0" applyAlignment="0" applyProtection="0"/>
    <xf numFmtId="38" fontId="18" fillId="0" borderId="97" applyFill="0" applyBorder="0" applyAlignment="0" applyProtection="0">
      <protection locked="0"/>
    </xf>
    <xf numFmtId="4" fontId="18" fillId="49" borderId="101" applyNumberFormat="0" applyProtection="0">
      <alignment horizontal="right" vertical="center"/>
    </xf>
    <xf numFmtId="182" fontId="6" fillId="0" borderId="94">
      <alignment horizontal="justify" vertical="top" wrapText="1"/>
    </xf>
    <xf numFmtId="38" fontId="18" fillId="0" borderId="97" applyFill="0" applyBorder="0" applyAlignment="0" applyProtection="0">
      <protection locked="0"/>
    </xf>
    <xf numFmtId="0" fontId="89" fillId="72" borderId="80" applyNumberFormat="0" applyFont="0" applyAlignment="0" applyProtection="0"/>
    <xf numFmtId="0" fontId="6" fillId="40" borderId="101" applyNumberFormat="0" applyProtection="0">
      <alignment horizontal="left" vertical="center" indent="1"/>
    </xf>
    <xf numFmtId="182" fontId="6" fillId="0" borderId="94">
      <alignment horizontal="justify" vertical="top" wrapText="1"/>
    </xf>
    <xf numFmtId="0" fontId="6" fillId="40" borderId="101" applyNumberFormat="0" applyProtection="0">
      <alignment horizontal="left" vertical="center" indent="1"/>
    </xf>
    <xf numFmtId="0" fontId="103" fillId="64" borderId="78" applyNumberFormat="0" applyAlignment="0" applyProtection="0"/>
    <xf numFmtId="38" fontId="18" fillId="0" borderId="102" applyFill="0" applyBorder="0" applyAlignment="0" applyProtection="0">
      <protection locked="0"/>
    </xf>
    <xf numFmtId="38" fontId="18" fillId="0" borderId="99" applyFill="0" applyBorder="0" applyAlignment="0" applyProtection="0">
      <protection locked="0"/>
    </xf>
    <xf numFmtId="0" fontId="6" fillId="56" borderId="101" applyNumberFormat="0" applyProtection="0">
      <alignment horizontal="left" vertical="center" indent="1"/>
    </xf>
    <xf numFmtId="0" fontId="103" fillId="64" borderId="78" applyNumberFormat="0" applyAlignment="0" applyProtection="0"/>
    <xf numFmtId="0" fontId="6" fillId="56" borderId="101" applyNumberFormat="0" applyProtection="0">
      <alignment horizontal="left" vertical="center" indent="1"/>
    </xf>
    <xf numFmtId="4" fontId="86" fillId="51" borderId="101" applyNumberFormat="0" applyProtection="0">
      <alignment horizontal="right" vertical="center"/>
    </xf>
    <xf numFmtId="38" fontId="18" fillId="0" borderId="99" applyFill="0" applyBorder="0" applyAlignment="0" applyProtection="0">
      <protection locked="0"/>
    </xf>
    <xf numFmtId="0" fontId="6" fillId="57" borderId="101" applyNumberFormat="0" applyProtection="0">
      <alignment horizontal="left" vertical="top" indent="1"/>
    </xf>
    <xf numFmtId="0" fontId="6" fillId="56" borderId="101" applyNumberFormat="0" applyProtection="0">
      <alignment horizontal="left" vertical="center" indent="1"/>
    </xf>
    <xf numFmtId="38" fontId="18" fillId="0" borderId="97" applyFill="0" applyBorder="0" applyAlignment="0" applyProtection="0">
      <protection locked="0"/>
    </xf>
    <xf numFmtId="0" fontId="6" fillId="56" borderId="101" applyNumberFormat="0" applyProtection="0">
      <alignment horizontal="left" vertical="top" indent="1"/>
    </xf>
    <xf numFmtId="182" fontId="6" fillId="0" borderId="94">
      <alignment horizontal="justify" vertical="top" wrapText="1"/>
    </xf>
    <xf numFmtId="38" fontId="18" fillId="0" borderId="102" applyFill="0" applyBorder="0" applyAlignment="0" applyProtection="0">
      <protection locked="0"/>
    </xf>
    <xf numFmtId="0" fontId="6" fillId="57" borderId="101" applyNumberFormat="0" applyProtection="0">
      <alignment horizontal="left" vertical="center" indent="1"/>
    </xf>
    <xf numFmtId="38" fontId="18" fillId="0" borderId="99" applyFill="0" applyBorder="0" applyAlignment="0" applyProtection="0">
      <protection locked="0"/>
    </xf>
    <xf numFmtId="38" fontId="18" fillId="0" borderId="97" applyFill="0" applyBorder="0" applyAlignment="0" applyProtection="0">
      <protection locked="0"/>
    </xf>
    <xf numFmtId="38" fontId="18" fillId="0" borderId="102" applyFill="0" applyBorder="0" applyAlignment="0" applyProtection="0">
      <protection locked="0"/>
    </xf>
    <xf numFmtId="38" fontId="18" fillId="0" borderId="97" applyFill="0" applyBorder="0" applyAlignment="0" applyProtection="0">
      <protection locked="0"/>
    </xf>
    <xf numFmtId="182" fontId="6" fillId="0" borderId="94">
      <alignment horizontal="justify" vertical="top" wrapText="1"/>
    </xf>
    <xf numFmtId="38" fontId="18" fillId="0" borderId="99" applyFill="0" applyBorder="0" applyAlignment="0" applyProtection="0">
      <protection locked="0"/>
    </xf>
    <xf numFmtId="38" fontId="18" fillId="0" borderId="99" applyFill="0" applyBorder="0" applyAlignment="0" applyProtection="0">
      <protection locked="0"/>
    </xf>
    <xf numFmtId="38" fontId="18" fillId="0" borderId="99" applyFill="0" applyBorder="0" applyAlignment="0" applyProtection="0">
      <protection locked="0"/>
    </xf>
    <xf numFmtId="38" fontId="18" fillId="0" borderId="99" applyFill="0" applyBorder="0" applyAlignment="0" applyProtection="0">
      <protection locked="0"/>
    </xf>
    <xf numFmtId="182" fontId="6" fillId="0" borderId="94">
      <alignment horizontal="justify" vertical="top" wrapText="1"/>
    </xf>
    <xf numFmtId="4" fontId="86" fillId="51" borderId="101" applyNumberFormat="0" applyProtection="0">
      <alignment horizontal="right" vertical="center"/>
    </xf>
    <xf numFmtId="0" fontId="103" fillId="64" borderId="78" applyNumberFormat="0" applyAlignment="0" applyProtection="0"/>
    <xf numFmtId="0" fontId="103" fillId="64" borderId="78" applyNumberFormat="0" applyAlignment="0" applyProtection="0"/>
    <xf numFmtId="4" fontId="18" fillId="43" borderId="101" applyNumberFormat="0" applyProtection="0">
      <alignment horizontal="right" vertical="center"/>
    </xf>
    <xf numFmtId="0" fontId="6" fillId="57" borderId="101" applyNumberFormat="0" applyProtection="0">
      <alignment horizontal="left" vertical="center" indent="1"/>
    </xf>
    <xf numFmtId="0" fontId="6" fillId="40" borderId="101" applyNumberFormat="0" applyProtection="0">
      <alignment horizontal="left" vertical="center" indent="1"/>
    </xf>
    <xf numFmtId="38" fontId="18" fillId="0" borderId="99" applyFill="0" applyBorder="0" applyAlignment="0" applyProtection="0">
      <protection locked="0"/>
    </xf>
    <xf numFmtId="0" fontId="6" fillId="52" borderId="101" applyNumberFormat="0" applyProtection="0">
      <alignment horizontal="left" vertical="top" indent="1"/>
    </xf>
    <xf numFmtId="182" fontId="6" fillId="0" borderId="94">
      <alignment horizontal="justify" vertical="top" wrapTex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52" borderId="101" applyNumberFormat="0" applyProtection="0">
      <alignment horizontal="left" vertical="center" indent="1"/>
    </xf>
    <xf numFmtId="38" fontId="18" fillId="0" borderId="99" applyFill="0" applyBorder="0" applyAlignment="0" applyProtection="0">
      <protection locked="0"/>
    </xf>
    <xf numFmtId="38" fontId="18" fillId="0" borderId="97" applyFill="0" applyBorder="0" applyAlignment="0" applyProtection="0">
      <protection locked="0"/>
    </xf>
    <xf numFmtId="38" fontId="18" fillId="0" borderId="102" applyFill="0" applyBorder="0" applyAlignment="0" applyProtection="0">
      <protection locked="0"/>
    </xf>
    <xf numFmtId="0" fontId="103" fillId="64" borderId="78" applyNumberFormat="0" applyAlignment="0" applyProtection="0"/>
    <xf numFmtId="38" fontId="18" fillId="0" borderId="97" applyFill="0" applyBorder="0" applyAlignment="0" applyProtection="0">
      <protection locked="0"/>
    </xf>
    <xf numFmtId="0" fontId="6" fillId="56" borderId="101" applyNumberFormat="0" applyProtection="0">
      <alignment horizontal="left" vertical="top" indent="1"/>
    </xf>
    <xf numFmtId="38" fontId="18" fillId="0" borderId="99" applyFill="0" applyBorder="0" applyAlignment="0" applyProtection="0">
      <protection locked="0"/>
    </xf>
    <xf numFmtId="4" fontId="18" fillId="0" borderId="76" applyNumberFormat="0" applyProtection="0">
      <alignment horizontal="right" vertical="center"/>
    </xf>
    <xf numFmtId="0" fontId="6" fillId="57" borderId="101" applyNumberFormat="0" applyProtection="0">
      <alignment horizontal="left" vertical="top" indent="1"/>
    </xf>
    <xf numFmtId="38" fontId="18" fillId="0" borderId="97" applyFill="0" applyBorder="0" applyAlignment="0" applyProtection="0">
      <protection locked="0"/>
    </xf>
    <xf numFmtId="4" fontId="79" fillId="39" borderId="101" applyNumberFormat="0" applyProtection="0">
      <alignment horizontal="left" vertical="center" indent="1"/>
    </xf>
    <xf numFmtId="4" fontId="79" fillId="40" borderId="76" applyNumberFormat="0" applyProtection="0"/>
    <xf numFmtId="0" fontId="103" fillId="64" borderId="78" applyNumberFormat="0" applyAlignment="0" applyProtection="0"/>
    <xf numFmtId="4" fontId="79" fillId="39" borderId="76" applyNumberFormat="0" applyProtection="0">
      <alignment horizontal="left" vertical="center" indent="1"/>
    </xf>
    <xf numFmtId="38" fontId="18" fillId="0" borderId="99" applyFill="0" applyBorder="0" applyAlignment="0" applyProtection="0">
      <protection locked="0"/>
    </xf>
    <xf numFmtId="38" fontId="18" fillId="0" borderId="97" applyFill="0" applyBorder="0" applyAlignment="0" applyProtection="0">
      <protection locked="0"/>
    </xf>
    <xf numFmtId="0" fontId="6" fillId="57" borderId="101" applyNumberFormat="0" applyProtection="0">
      <alignment horizontal="left" vertical="top" indent="1"/>
    </xf>
    <xf numFmtId="38" fontId="18" fillId="0" borderId="97" applyFill="0" applyBorder="0" applyAlignment="0" applyProtection="0">
      <protection locked="0"/>
    </xf>
    <xf numFmtId="0" fontId="6" fillId="40" borderId="101" applyNumberFormat="0" applyProtection="0">
      <alignment horizontal="left" vertical="top" indent="1"/>
    </xf>
    <xf numFmtId="38" fontId="18" fillId="0" borderId="99" applyFill="0" applyBorder="0" applyAlignment="0" applyProtection="0">
      <protection locked="0"/>
    </xf>
    <xf numFmtId="0" fontId="6" fillId="56" borderId="101" applyNumberFormat="0" applyProtection="0">
      <alignment horizontal="left" vertical="top" indent="1"/>
    </xf>
    <xf numFmtId="0" fontId="6" fillId="52" borderId="101" applyNumberFormat="0" applyProtection="0">
      <alignment horizontal="left" vertical="top" indent="1"/>
    </xf>
    <xf numFmtId="0" fontId="6" fillId="40" borderId="101" applyNumberFormat="0" applyProtection="0">
      <alignment horizontal="left" vertical="top" indent="1"/>
    </xf>
    <xf numFmtId="38" fontId="18" fillId="0" borderId="102" applyFill="0" applyBorder="0" applyAlignment="0" applyProtection="0">
      <protection locked="0"/>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0" borderId="101" applyNumberFormat="0" applyProtection="0">
      <alignment horizontal="left" vertical="center" indent="1"/>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0" fontId="18" fillId="40" borderId="76" applyNumberFormat="0" applyProtection="0">
      <alignment horizontal="left" vertical="top"/>
    </xf>
    <xf numFmtId="38" fontId="18" fillId="0" borderId="99" applyFill="0" applyBorder="0" applyAlignment="0" applyProtection="0">
      <protection locked="0"/>
    </xf>
    <xf numFmtId="0" fontId="6" fillId="40" borderId="101" applyNumberFormat="0" applyProtection="0">
      <alignment horizontal="left" vertical="top" indent="1"/>
    </xf>
    <xf numFmtId="4" fontId="79" fillId="40" borderId="76" applyNumberFormat="0" applyProtection="0"/>
    <xf numFmtId="0" fontId="18" fillId="40" borderId="76" applyNumberFormat="0" applyProtection="0">
      <alignment horizontal="left" vertical="top"/>
    </xf>
    <xf numFmtId="4" fontId="18" fillId="0" borderId="76" applyNumberFormat="0" applyProtection="0">
      <alignment horizontal="right" vertical="center"/>
    </xf>
    <xf numFmtId="4" fontId="79" fillId="39" borderId="76" applyNumberFormat="0" applyProtection="0">
      <alignment horizontal="left" vertical="center" indent="1"/>
    </xf>
    <xf numFmtId="4" fontId="18" fillId="0" borderId="76" applyNumberFormat="0" applyProtection="0">
      <alignment horizontal="left" vertical="center" indent="1"/>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4" fontId="18" fillId="0" borderId="76" applyNumberFormat="0" applyProtection="0">
      <alignment horizontal="right" vertical="center"/>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4" fontId="79" fillId="39" borderId="101" applyNumberFormat="0" applyProtection="0">
      <alignment horizontal="left" vertical="center" indent="1"/>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0" fontId="6" fillId="40" borderId="101" applyNumberFormat="0" applyProtection="0">
      <alignment horizontal="left" vertical="center" indent="1"/>
    </xf>
    <xf numFmtId="10" fontId="7" fillId="37" borderId="30" applyNumberFormat="0" applyBorder="0" applyAlignment="0" applyProtection="0"/>
    <xf numFmtId="0" fontId="6" fillId="57" borderId="101" applyNumberFormat="0" applyProtection="0">
      <alignment horizontal="left" vertical="center" indent="1"/>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4" fontId="18" fillId="0" borderId="76" applyNumberFormat="0" applyProtection="0">
      <alignment horizontal="left" vertical="center" indent="1"/>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4" fontId="79" fillId="39" borderId="76" applyNumberFormat="0" applyProtection="0">
      <alignment horizontal="left" vertical="center" indent="1"/>
    </xf>
    <xf numFmtId="10" fontId="7" fillId="37" borderId="30" applyNumberFormat="0" applyBorder="0" applyAlignment="0" applyProtection="0"/>
    <xf numFmtId="0" fontId="18" fillId="40" borderId="76" applyNumberFormat="0" applyProtection="0">
      <alignment horizontal="left" vertical="top"/>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4" fontId="79" fillId="40" borderId="76" applyNumberForma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0" fontId="18" fillId="40" borderId="76" applyNumberFormat="0" applyProtection="0">
      <alignment horizontal="left" vertical="top"/>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4" fontId="18" fillId="0" borderId="101" applyNumberFormat="0" applyProtection="0">
      <alignment horizontal="right" vertical="center"/>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4" fontId="79" fillId="40" borderId="76" applyNumberForma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0" fontId="6" fillId="56" borderId="101" applyNumberFormat="0" applyProtection="0">
      <alignment horizontal="left" vertical="top" indent="1"/>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0" fontId="18" fillId="40" borderId="76" applyNumberFormat="0" applyProtection="0">
      <alignment horizontal="left" vertical="top"/>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4" fontId="79" fillId="40" borderId="76" applyNumberFormat="0" applyProtection="0"/>
    <xf numFmtId="10" fontId="7" fillId="37" borderId="30" applyNumberFormat="0" applyBorder="0" applyAlignment="0" applyProtection="0"/>
    <xf numFmtId="10" fontId="7" fillId="37" borderId="30" applyNumberFormat="0" applyBorder="0" applyAlignment="0" applyProtection="0"/>
    <xf numFmtId="4" fontId="18" fillId="0" borderId="76" applyNumberFormat="0" applyProtection="0">
      <alignment horizontal="right" vertical="center"/>
    </xf>
    <xf numFmtId="4" fontId="18" fillId="0" borderId="76" applyNumberFormat="0" applyProtection="0">
      <alignment horizontal="right" vertical="center"/>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4" fontId="79" fillId="39" borderId="76" applyNumberFormat="0" applyProtection="0">
      <alignment horizontal="left" vertical="center" indent="1"/>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4" fontId="18" fillId="35" borderId="95" applyNumberFormat="0" applyProtection="0">
      <alignment horizontal="righ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0" fontId="18" fillId="40" borderId="76" applyNumberFormat="0" applyProtection="0">
      <alignment horizontal="left" vertical="top"/>
    </xf>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10" fontId="7" fillId="37" borderId="30" applyNumberFormat="0" applyBorder="0" applyAlignment="0" applyProtection="0"/>
    <xf numFmtId="0" fontId="6" fillId="40" borderId="101" applyNumberFormat="0" applyProtection="0">
      <alignment horizontal="left" vertical="top" indent="1"/>
    </xf>
    <xf numFmtId="10" fontId="7" fillId="37" borderId="30" applyNumberFormat="0" applyBorder="0" applyAlignment="0" applyProtection="0"/>
    <xf numFmtId="0" fontId="6" fillId="52" borderId="101" applyNumberFormat="0" applyProtection="0">
      <alignment horizontal="left" vertical="top" inden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0" fontId="6" fillId="57" borderId="101" applyNumberFormat="0" applyProtection="0">
      <alignment horizontal="left" vertical="top" indent="1"/>
    </xf>
    <xf numFmtId="0" fontId="92" fillId="70" borderId="78" applyNumberFormat="0" applyAlignment="0" applyProtection="0"/>
    <xf numFmtId="0" fontId="89" fillId="72" borderId="80" applyNumberFormat="0" applyFont="0" applyAlignment="0" applyProtection="0"/>
    <xf numFmtId="0" fontId="155" fillId="0" borderId="79"/>
    <xf numFmtId="0" fontId="103" fillId="64" borderId="78" applyNumberFormat="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0" fontId="156" fillId="80" borderId="79"/>
    <xf numFmtId="0" fontId="89" fillId="72" borderId="80" applyNumberFormat="0" applyFont="0" applyAlignment="0" applyProtection="0"/>
    <xf numFmtId="0" fontId="107" fillId="70" borderId="81" applyNumberFormat="0" applyAlignment="0" applyProtection="0"/>
    <xf numFmtId="182" fontId="6" fillId="0" borderId="94">
      <alignment horizontal="justify" vertical="top" wrapText="1"/>
    </xf>
    <xf numFmtId="0" fontId="155" fillId="0" borderId="79"/>
    <xf numFmtId="0" fontId="125" fillId="0" borderId="82" applyNumberFormat="0" applyFill="0" applyAlignment="0" applyProtection="0"/>
    <xf numFmtId="0" fontId="125" fillId="0" borderId="82" applyNumberFormat="0" applyFill="0" applyAlignment="0" applyProtection="0"/>
    <xf numFmtId="0" fontId="156" fillId="0" borderId="79"/>
    <xf numFmtId="0" fontId="92" fillId="70" borderId="78" applyNumberFormat="0" applyAlignment="0" applyProtection="0"/>
    <xf numFmtId="10" fontId="7" fillId="37" borderId="77" applyNumberFormat="0" applyBorder="0" applyAlignment="0" applyProtection="0"/>
    <xf numFmtId="10" fontId="7" fillId="37" borderId="77" applyNumberFormat="0" applyBorder="0" applyAlignment="0" applyProtection="0"/>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0" fontId="7" fillId="37" borderId="77" applyNumberFormat="0" applyBorder="0" applyAlignment="0" applyProtection="0"/>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0" fontId="7" fillId="37" borderId="77" applyNumberFormat="0" applyBorder="0" applyAlignment="0" applyProtection="0"/>
    <xf numFmtId="182" fontId="6" fillId="0" borderId="94">
      <alignment horizontal="justify" vertical="top" wrapText="1"/>
    </xf>
    <xf numFmtId="182" fontId="6" fillId="0" borderId="94">
      <alignment horizontal="justify" vertical="top" wrapText="1"/>
    </xf>
    <xf numFmtId="10" fontId="7" fillId="37" borderId="77" applyNumberFormat="0" applyBorder="0" applyAlignment="0" applyProtection="0"/>
    <xf numFmtId="182" fontId="6" fillId="0" borderId="94">
      <alignment horizontal="justify" vertical="top" wrapText="1"/>
    </xf>
    <xf numFmtId="182" fontId="6" fillId="0" borderId="94">
      <alignment horizontal="justify" vertical="top" wrapText="1"/>
    </xf>
    <xf numFmtId="10" fontId="7" fillId="37" borderId="77" applyNumberFormat="0" applyBorder="0" applyAlignment="0" applyProtection="0"/>
    <xf numFmtId="182" fontId="6" fillId="0" borderId="94">
      <alignment horizontal="justify" vertical="top" wrapText="1"/>
    </xf>
    <xf numFmtId="182" fontId="6" fillId="0" borderId="94">
      <alignment horizontal="justify" vertical="top" wrapText="1"/>
    </xf>
    <xf numFmtId="10" fontId="7" fillId="37" borderId="77" applyNumberFormat="0" applyBorder="0" applyAlignment="0" applyProtection="0"/>
    <xf numFmtId="182" fontId="6" fillId="0" borderId="94">
      <alignment horizontal="justify" vertical="top" wrapText="1"/>
    </xf>
    <xf numFmtId="4" fontId="18" fillId="0" borderId="76" applyNumberFormat="0" applyProtection="0">
      <alignment horizontal="left" vertical="center" inden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4" fontId="18" fillId="37" borderId="101" applyNumberFormat="0" applyProtection="0">
      <alignment vertical="center"/>
    </xf>
    <xf numFmtId="10" fontId="7" fillId="37" borderId="77" applyNumberFormat="0" applyBorder="0" applyAlignment="0" applyProtection="0"/>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0" fontId="7" fillId="37" borderId="77" applyNumberFormat="0" applyBorder="0" applyAlignment="0" applyProtection="0"/>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0" fontId="7" fillId="37" borderId="77" applyNumberFormat="0" applyBorder="0" applyAlignment="0" applyProtection="0"/>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10" fontId="7" fillId="37" borderId="77" applyNumberFormat="0" applyBorder="0" applyAlignment="0" applyProtection="0"/>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0" fontId="6" fillId="57" borderId="101" applyNumberFormat="0" applyProtection="0">
      <alignment horizontal="left" vertical="top"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82" fontId="6" fillId="0" borderId="94">
      <alignment horizontal="justify" vertical="top" wrapText="1"/>
    </xf>
    <xf numFmtId="182" fontId="6" fillId="0" borderId="94">
      <alignment horizontal="justify" vertical="top" wrapText="1"/>
    </xf>
    <xf numFmtId="182" fontId="6" fillId="0" borderId="94">
      <alignment horizontal="justify" vertical="top" wrapText="1"/>
    </xf>
    <xf numFmtId="0" fontId="103" fillId="64" borderId="78" applyNumberFormat="0" applyAlignment="0" applyProtection="0"/>
    <xf numFmtId="0" fontId="89" fillId="72" borderId="80" applyNumberFormat="0" applyFont="0" applyAlignment="0" applyProtection="0"/>
    <xf numFmtId="0" fontId="107" fillId="70" borderId="81" applyNumberFormat="0" applyAlignment="0" applyProtection="0"/>
    <xf numFmtId="182" fontId="6" fillId="0" borderId="94">
      <alignment horizontal="justify" vertical="top" wrapText="1"/>
    </xf>
    <xf numFmtId="0" fontId="125" fillId="0" borderId="82" applyNumberFormat="0" applyFill="0" applyAlignment="0" applyProtection="0"/>
    <xf numFmtId="0" fontId="125" fillId="0" borderId="82" applyNumberFormat="0" applyFill="0" applyAlignment="0" applyProtection="0"/>
    <xf numFmtId="0" fontId="125" fillId="0" borderId="82" applyNumberFormat="0" applyFill="0" applyAlignment="0" applyProtection="0"/>
    <xf numFmtId="0" fontId="125" fillId="0" borderId="82" applyNumberFormat="0" applyFill="0" applyAlignment="0" applyProtection="0"/>
    <xf numFmtId="0" fontId="125" fillId="0" borderId="82" applyNumberFormat="0" applyFill="0" applyAlignment="0" applyProtection="0"/>
    <xf numFmtId="0" fontId="125" fillId="0" borderId="82" applyNumberFormat="0" applyFill="0" applyAlignment="0" applyProtection="0"/>
    <xf numFmtId="182" fontId="6" fillId="0" borderId="94">
      <alignment horizontal="justify" vertical="top" wrapText="1"/>
    </xf>
    <xf numFmtId="0" fontId="107" fillId="70" borderId="81" applyNumberFormat="0" applyAlignment="0" applyProtection="0"/>
    <xf numFmtId="0" fontId="107" fillId="70" borderId="81" applyNumberFormat="0" applyAlignment="0" applyProtection="0"/>
    <xf numFmtId="0" fontId="125" fillId="0" borderId="82" applyNumberFormat="0" applyFill="0" applyAlignment="0" applyProtection="0"/>
    <xf numFmtId="0" fontId="107" fillId="70" borderId="81" applyNumberFormat="0" applyAlignment="0" applyProtection="0"/>
    <xf numFmtId="182" fontId="6" fillId="0" borderId="94">
      <alignment horizontal="justify" vertical="top" wrapText="1"/>
    </xf>
    <xf numFmtId="0" fontId="92" fillId="70" borderId="78" applyNumberFormat="0" applyAlignment="0" applyProtection="0"/>
    <xf numFmtId="0" fontId="125" fillId="0" borderId="82" applyNumberFormat="0" applyFill="0" applyAlignment="0" applyProtection="0"/>
    <xf numFmtId="0" fontId="125" fillId="0" borderId="82" applyNumberFormat="0" applyFill="0" applyAlignment="0" applyProtection="0"/>
    <xf numFmtId="182" fontId="6" fillId="0" borderId="94">
      <alignment horizontal="justify" vertical="top" wrapText="1"/>
    </xf>
    <xf numFmtId="0" fontId="103" fillId="64" borderId="78" applyNumberFormat="0" applyAlignment="0" applyProtection="0"/>
    <xf numFmtId="0" fontId="107" fillId="70" borderId="81" applyNumberFormat="0" applyAlignment="0" applyProtection="0"/>
    <xf numFmtId="0" fontId="103" fillId="64" borderId="78" applyNumberFormat="0" applyAlignment="0" applyProtection="0"/>
    <xf numFmtId="0" fontId="125" fillId="0" borderId="82" applyNumberFormat="0" applyFill="0" applyAlignment="0" applyProtection="0"/>
    <xf numFmtId="0" fontId="89" fillId="72" borderId="80" applyNumberFormat="0" applyFont="0" applyAlignment="0" applyProtection="0"/>
    <xf numFmtId="182" fontId="6" fillId="0" borderId="94">
      <alignment horizontal="justify" vertical="top" wrapText="1"/>
    </xf>
    <xf numFmtId="0" fontId="89" fillId="72" borderId="80" applyNumberFormat="0" applyFont="0" applyAlignment="0" applyProtection="0"/>
    <xf numFmtId="0" fontId="125" fillId="0" borderId="82" applyNumberFormat="0" applyFill="0" applyAlignment="0" applyProtection="0"/>
    <xf numFmtId="182" fontId="6" fillId="0" borderId="94">
      <alignment horizontal="justify" vertical="top" wrapText="1"/>
    </xf>
    <xf numFmtId="0" fontId="92" fillId="70" borderId="78" applyNumberFormat="0" applyAlignment="0" applyProtection="0"/>
    <xf numFmtId="0" fontId="103" fillId="64" borderId="78" applyNumberFormat="0" applyAlignment="0" applyProtection="0"/>
    <xf numFmtId="0" fontId="92" fillId="70" borderId="78" applyNumberFormat="0" applyAlignment="0" applyProtection="0"/>
    <xf numFmtId="0" fontId="103" fillId="64" borderId="78" applyNumberFormat="0" applyAlignment="0" applyProtection="0"/>
    <xf numFmtId="0" fontId="92" fillId="70" borderId="78" applyNumberFormat="0" applyAlignment="0" applyProtection="0"/>
    <xf numFmtId="0" fontId="92" fillId="70" borderId="78" applyNumberFormat="0" applyAlignment="0" applyProtection="0"/>
    <xf numFmtId="0" fontId="125" fillId="0" borderId="82" applyNumberFormat="0" applyFill="0" applyAlignment="0" applyProtection="0"/>
    <xf numFmtId="0" fontId="89" fillId="72" borderId="80" applyNumberFormat="0" applyFont="0" applyAlignment="0" applyProtection="0"/>
    <xf numFmtId="0" fontId="125" fillId="0" borderId="82" applyNumberFormat="0" applyFill="0" applyAlignment="0" applyProtection="0"/>
    <xf numFmtId="182" fontId="6" fillId="0" borderId="94">
      <alignment horizontal="justify" vertical="top" wrapText="1"/>
    </xf>
    <xf numFmtId="0" fontId="92" fillId="70" borderId="78" applyNumberFormat="0" applyAlignment="0" applyProtection="0"/>
    <xf numFmtId="0" fontId="89" fillId="72" borderId="80" applyNumberFormat="0" applyFont="0" applyAlignment="0" applyProtection="0"/>
    <xf numFmtId="0" fontId="92" fillId="70" borderId="78" applyNumberFormat="0" applyAlignment="0" applyProtection="0"/>
    <xf numFmtId="0" fontId="125" fillId="0" borderId="82" applyNumberFormat="0" applyFill="0" applyAlignment="0" applyProtection="0"/>
    <xf numFmtId="0" fontId="107" fillId="70" borderId="81" applyNumberFormat="0" applyAlignment="0" applyProtection="0"/>
    <xf numFmtId="182" fontId="6" fillId="0" borderId="94">
      <alignment horizontal="justify" vertical="top" wrapText="1"/>
    </xf>
    <xf numFmtId="0" fontId="89" fillId="72" borderId="80" applyNumberFormat="0" applyFont="0" applyAlignment="0" applyProtection="0"/>
    <xf numFmtId="0" fontId="92" fillId="70" borderId="78" applyNumberFormat="0" applyAlignment="0" applyProtection="0"/>
    <xf numFmtId="182" fontId="6" fillId="0" borderId="94">
      <alignment horizontal="justify" vertical="top" wrapText="1"/>
    </xf>
    <xf numFmtId="0" fontId="103" fillId="64" borderId="78" applyNumberFormat="0" applyAlignment="0" applyProtection="0"/>
    <xf numFmtId="0" fontId="89" fillId="72" borderId="80" applyNumberFormat="0" applyFont="0" applyAlignment="0" applyProtection="0"/>
    <xf numFmtId="0" fontId="125" fillId="0" borderId="82" applyNumberFormat="0" applyFill="0" applyAlignment="0" applyProtection="0"/>
    <xf numFmtId="0" fontId="103" fillId="64" borderId="78" applyNumberFormat="0" applyAlignment="0" applyProtection="0"/>
    <xf numFmtId="0" fontId="125" fillId="0" borderId="82" applyNumberFormat="0" applyFill="0" applyAlignment="0" applyProtection="0"/>
    <xf numFmtId="0" fontId="107" fillId="70" borderId="81" applyNumberFormat="0" applyAlignment="0" applyProtection="0"/>
    <xf numFmtId="0" fontId="107" fillId="70" borderId="81" applyNumberFormat="0" applyAlignment="0" applyProtection="0"/>
    <xf numFmtId="0" fontId="125" fillId="0" borderId="82" applyNumberFormat="0" applyFill="0" applyAlignment="0" applyProtection="0"/>
    <xf numFmtId="0" fontId="125" fillId="0" borderId="82" applyNumberFormat="0" applyFill="0" applyAlignment="0" applyProtection="0"/>
    <xf numFmtId="0" fontId="89" fillId="72" borderId="80" applyNumberFormat="0" applyFont="0" applyAlignment="0" applyProtection="0"/>
    <xf numFmtId="0" fontId="103" fillId="64" borderId="78" applyNumberFormat="0" applyAlignment="0" applyProtection="0"/>
    <xf numFmtId="182" fontId="6" fillId="0" borderId="94">
      <alignment horizontal="justify" vertical="top" wrapText="1"/>
    </xf>
    <xf numFmtId="0" fontId="89" fillId="72" borderId="80" applyNumberFormat="0" applyFont="0" applyAlignment="0" applyProtection="0"/>
    <xf numFmtId="0" fontId="107" fillId="70" borderId="81" applyNumberFormat="0" applyAlignment="0" applyProtection="0"/>
    <xf numFmtId="0" fontId="92" fillId="70" borderId="78" applyNumberFormat="0" applyAlignment="0" applyProtection="0"/>
    <xf numFmtId="0" fontId="103" fillId="64" borderId="78" applyNumberFormat="0" applyAlignment="0" applyProtection="0"/>
    <xf numFmtId="0" fontId="107" fillId="70" borderId="81" applyNumberFormat="0" applyAlignment="0" applyProtection="0"/>
    <xf numFmtId="0" fontId="125" fillId="0" borderId="82" applyNumberFormat="0" applyFill="0" applyAlignment="0" applyProtection="0"/>
    <xf numFmtId="0" fontId="103" fillId="64" borderId="78" applyNumberFormat="0" applyAlignment="0" applyProtection="0"/>
    <xf numFmtId="0" fontId="125" fillId="0" borderId="82" applyNumberFormat="0" applyFill="0" applyAlignment="0" applyProtection="0"/>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79" fillId="40" borderId="76" applyNumberFormat="0" applyProtection="0"/>
    <xf numFmtId="0" fontId="18" fillId="40" borderId="76" applyNumberFormat="0" applyProtection="0">
      <alignment horizontal="left" vertical="top"/>
    </xf>
    <xf numFmtId="4" fontId="18" fillId="0" borderId="76" applyNumberFormat="0" applyProtection="0">
      <alignment horizontal="right" vertical="center"/>
    </xf>
    <xf numFmtId="4" fontId="79" fillId="39" borderId="76" applyNumberFormat="0" applyProtection="0">
      <alignment horizontal="left" vertical="center" indent="1"/>
    </xf>
    <xf numFmtId="4" fontId="79" fillId="38" borderId="76" applyNumberFormat="0" applyProtection="0">
      <alignment vertical="center"/>
    </xf>
    <xf numFmtId="4" fontId="18" fillId="0"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35" borderId="76" applyNumberFormat="0" applyProtection="0">
      <alignment horizontal="left" vertical="center" indent="1"/>
    </xf>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0"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79" fillId="40" borderId="76" applyNumberForma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right" vertical="center"/>
    </xf>
    <xf numFmtId="4" fontId="18" fillId="0"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0" fontId="18" fillId="40" borderId="76" applyNumberFormat="0" applyProtection="0">
      <alignment horizontal="left" vertical="top"/>
    </xf>
    <xf numFmtId="0" fontId="18" fillId="40" borderId="76" applyNumberFormat="0" applyProtection="0">
      <alignment horizontal="left" vertical="top"/>
    </xf>
    <xf numFmtId="10" fontId="7" fillId="37" borderId="77" applyNumberFormat="0" applyBorder="0" applyAlignment="0" applyProtection="0"/>
    <xf numFmtId="0" fontId="18" fillId="40" borderId="76" applyNumberFormat="0" applyProtection="0">
      <alignment horizontal="left" vertical="top"/>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0" fontId="18" fillId="40" borderId="76" applyNumberFormat="0" applyProtection="0">
      <alignment horizontal="left" vertical="top"/>
    </xf>
    <xf numFmtId="4" fontId="18" fillId="35"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4" fontId="18" fillId="0" borderId="76" applyNumberFormat="0" applyProtection="0">
      <alignment horizontal="right" vertical="center"/>
    </xf>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79" fillId="40" borderId="76" applyNumberFormat="0" applyProtection="0"/>
    <xf numFmtId="4" fontId="18" fillId="0" borderId="76" applyNumberFormat="0" applyProtection="0">
      <alignment horizontal="left" vertical="center" indent="1"/>
    </xf>
    <xf numFmtId="4" fontId="79" fillId="40" borderId="76" applyNumberForma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79" fillId="39"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4" fontId="18" fillId="35" borderId="76" applyNumberFormat="0" applyProtection="0">
      <alignment horizontal="left" vertical="center" indent="1"/>
    </xf>
    <xf numFmtId="10" fontId="7" fillId="37" borderId="77" applyNumberFormat="0" applyBorder="0" applyAlignment="0" applyProtection="0"/>
    <xf numFmtId="4" fontId="79" fillId="40" borderId="76" applyNumberFormat="0" applyProtection="0"/>
    <xf numFmtId="10" fontId="7" fillId="37" borderId="77" applyNumberFormat="0" applyBorder="0" applyAlignment="0" applyProtection="0"/>
    <xf numFmtId="4" fontId="18" fillId="35"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0" fontId="18" fillId="40" borderId="76" applyNumberFormat="0" applyProtection="0">
      <alignment horizontal="left" vertical="top"/>
    </xf>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79" fillId="39" borderId="76" applyNumberFormat="0" applyProtection="0">
      <alignment horizontal="left" vertical="center" indent="1"/>
    </xf>
    <xf numFmtId="10" fontId="7" fillId="37" borderId="77" applyNumberFormat="0" applyBorder="0" applyAlignment="0" applyProtection="0"/>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79" fillId="40" borderId="76" applyNumberFormat="0" applyProtection="0"/>
    <xf numFmtId="10" fontId="7" fillId="37" borderId="77" applyNumberFormat="0" applyBorder="0" applyAlignment="0" applyProtection="0"/>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0" fontId="18" fillId="40" borderId="76" applyNumberFormat="0" applyProtection="0">
      <alignment horizontal="left" vertical="top"/>
    </xf>
    <xf numFmtId="10" fontId="7" fillId="37" borderId="77" applyNumberFormat="0" applyBorder="0" applyAlignment="0" applyProtection="0"/>
    <xf numFmtId="4" fontId="79" fillId="40" borderId="76" applyNumberFormat="0" applyProtection="0"/>
    <xf numFmtId="4" fontId="79" fillId="39"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4" fontId="79" fillId="39"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4" fontId="79" fillId="38" borderId="76" applyNumberFormat="0" applyProtection="0">
      <alignment vertical="center"/>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79" fillId="39"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right" vertical="center"/>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0" fontId="18" fillId="40" borderId="76" applyNumberFormat="0" applyProtection="0">
      <alignment horizontal="left" vertical="top"/>
    </xf>
    <xf numFmtId="4" fontId="18" fillId="0"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4" fontId="79" fillId="38" borderId="76" applyNumberFormat="0" applyProtection="0">
      <alignment vertical="center"/>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4" fontId="18" fillId="0" borderId="76" applyNumberFormat="0" applyProtection="0">
      <alignment horizontal="left" vertical="center" indent="1"/>
    </xf>
    <xf numFmtId="4" fontId="79" fillId="38" borderId="76" applyNumberFormat="0" applyProtection="0">
      <alignment vertical="center"/>
    </xf>
    <xf numFmtId="0" fontId="18" fillId="40" borderId="76" applyNumberFormat="0" applyProtection="0">
      <alignment horizontal="left" vertical="top"/>
    </xf>
    <xf numFmtId="4" fontId="79" fillId="38" borderId="76" applyNumberFormat="0" applyProtection="0">
      <alignment vertical="center"/>
    </xf>
    <xf numFmtId="10" fontId="7" fillId="37" borderId="77" applyNumberFormat="0" applyBorder="0" applyAlignment="0" applyProtection="0"/>
    <xf numFmtId="10" fontId="7" fillId="37" borderId="77" applyNumberFormat="0" applyBorder="0" applyAlignment="0" applyProtection="0"/>
    <xf numFmtId="4" fontId="79" fillId="39" borderId="76" applyNumberFormat="0" applyProtection="0">
      <alignment horizontal="left" vertical="center" indent="1"/>
    </xf>
    <xf numFmtId="4" fontId="18" fillId="0" borderId="76" applyNumberFormat="0" applyProtection="0">
      <alignment horizontal="left" vertical="center" indent="1"/>
    </xf>
    <xf numFmtId="4" fontId="79" fillId="39" borderId="76" applyNumberFormat="0" applyProtection="0">
      <alignment horizontal="left" vertical="center" indent="1"/>
    </xf>
    <xf numFmtId="4" fontId="79" fillId="40" borderId="76" applyNumberFormat="0" applyProtection="0"/>
    <xf numFmtId="10" fontId="7" fillId="37" borderId="77" applyNumberFormat="0" applyBorder="0" applyAlignment="0" applyProtection="0"/>
    <xf numFmtId="4" fontId="18" fillId="0" borderId="76" applyNumberFormat="0" applyProtection="0">
      <alignment horizontal="left" vertical="center" indent="1"/>
    </xf>
    <xf numFmtId="4" fontId="18" fillId="0" borderId="76" applyNumberFormat="0" applyProtection="0">
      <alignment horizontal="left" vertical="center" indent="1"/>
    </xf>
    <xf numFmtId="4" fontId="79" fillId="38" borderId="76" applyNumberFormat="0" applyProtection="0">
      <alignment vertical="center"/>
    </xf>
    <xf numFmtId="4" fontId="18" fillId="0"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0" fontId="18" fillId="40" borderId="76" applyNumberFormat="0" applyProtection="0">
      <alignment horizontal="left" vertical="top"/>
    </xf>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4" fontId="79" fillId="40" borderId="76" applyNumberFormat="0" applyProtection="0"/>
    <xf numFmtId="4" fontId="18" fillId="0" borderId="76" applyNumberFormat="0" applyProtection="0">
      <alignment horizontal="right" vertical="center"/>
    </xf>
    <xf numFmtId="10" fontId="7" fillId="37" borderId="77" applyNumberFormat="0" applyBorder="0" applyAlignment="0" applyProtection="0"/>
    <xf numFmtId="10" fontId="7" fillId="37" borderId="77" applyNumberFormat="0" applyBorder="0" applyAlignment="0" applyProtection="0"/>
    <xf numFmtId="4" fontId="79" fillId="40" borderId="76" applyNumberFormat="0" applyProtection="0"/>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79" fillId="39"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right" vertical="center"/>
    </xf>
    <xf numFmtId="4" fontId="18" fillId="0"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79" fillId="40" borderId="76" applyNumberFormat="0" applyProtection="0"/>
    <xf numFmtId="4" fontId="18" fillId="0"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4" fontId="18" fillId="0" borderId="76" applyNumberFormat="0" applyProtection="0">
      <alignment horizontal="right" vertical="center"/>
    </xf>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10" fontId="7" fillId="37" borderId="77" applyNumberFormat="0" applyBorder="0" applyAlignment="0" applyProtection="0"/>
    <xf numFmtId="4" fontId="79" fillId="40" borderId="76" applyNumberFormat="0" applyProtection="0"/>
    <xf numFmtId="4" fontId="18" fillId="0" borderId="76" applyNumberFormat="0" applyProtection="0">
      <alignment horizontal="left" vertical="center" indent="1"/>
    </xf>
    <xf numFmtId="0" fontId="18" fillId="40" borderId="76" applyNumberFormat="0" applyProtection="0">
      <alignment horizontal="left" vertical="top"/>
    </xf>
    <xf numFmtId="10" fontId="7" fillId="37" borderId="77" applyNumberFormat="0" applyBorder="0" applyAlignment="0" applyProtection="0"/>
    <xf numFmtId="4" fontId="18" fillId="0"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18" fillId="35" borderId="76" applyNumberFormat="0" applyProtection="0">
      <alignment horizontal="left" vertical="center" indent="1"/>
    </xf>
    <xf numFmtId="10" fontId="7" fillId="37" borderId="77" applyNumberFormat="0" applyBorder="0" applyAlignment="0" applyProtection="0"/>
    <xf numFmtId="4" fontId="79" fillId="39"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right" vertical="center"/>
    </xf>
    <xf numFmtId="10" fontId="7" fillId="37" borderId="77" applyNumberFormat="0" applyBorder="0" applyAlignment="0" applyProtection="0"/>
    <xf numFmtId="4" fontId="79" fillId="39" borderId="76" applyNumberFormat="0" applyProtection="0">
      <alignment horizontal="left" vertical="center" indent="1"/>
    </xf>
    <xf numFmtId="0" fontId="18" fillId="40" borderId="76" applyNumberFormat="0" applyProtection="0">
      <alignment horizontal="left" vertical="top"/>
    </xf>
    <xf numFmtId="4" fontId="79" fillId="39" borderId="76" applyNumberFormat="0" applyProtection="0">
      <alignment horizontal="left" vertical="center" indent="1"/>
    </xf>
    <xf numFmtId="10" fontId="7" fillId="37" borderId="77" applyNumberFormat="0" applyBorder="0" applyAlignment="0" applyProtection="0"/>
    <xf numFmtId="4" fontId="79" fillId="38" borderId="76" applyNumberFormat="0" applyProtection="0">
      <alignment vertical="center"/>
    </xf>
    <xf numFmtId="10" fontId="7" fillId="37" borderId="77" applyNumberFormat="0" applyBorder="0" applyAlignment="0" applyProtection="0"/>
    <xf numFmtId="4" fontId="18" fillId="0" borderId="76" applyNumberFormat="0" applyProtection="0">
      <alignment horizontal="left" vertical="center" indent="1"/>
    </xf>
    <xf numFmtId="4" fontId="79" fillId="40" borderId="76" applyNumberForma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10" fontId="7" fillId="37" borderId="77" applyNumberFormat="0" applyBorder="0" applyAlignment="0" applyProtection="0"/>
    <xf numFmtId="4" fontId="79" fillId="38" borderId="76" applyNumberFormat="0" applyProtection="0">
      <alignment vertical="center"/>
    </xf>
    <xf numFmtId="4" fontId="79" fillId="38" borderId="76" applyNumberFormat="0" applyProtection="0">
      <alignment vertical="center"/>
    </xf>
    <xf numFmtId="10" fontId="7" fillId="37" borderId="77" applyNumberFormat="0" applyBorder="0" applyAlignment="0" applyProtection="0"/>
    <xf numFmtId="4" fontId="18" fillId="0" borderId="76" applyNumberFormat="0" applyProtection="0">
      <alignment horizontal="right" vertical="center"/>
    </xf>
    <xf numFmtId="0" fontId="18" fillId="40" borderId="76" applyNumberFormat="0" applyProtection="0">
      <alignment horizontal="left" vertical="top"/>
    </xf>
    <xf numFmtId="4" fontId="18" fillId="0" borderId="76" applyNumberFormat="0" applyProtection="0">
      <alignment horizontal="left" vertical="center" indent="1"/>
    </xf>
    <xf numFmtId="4" fontId="18" fillId="0" borderId="76" applyNumberFormat="0" applyProtection="0">
      <alignment horizontal="right" vertical="center"/>
    </xf>
    <xf numFmtId="4" fontId="18" fillId="35"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10" fontId="7" fillId="37" borderId="77" applyNumberFormat="0" applyBorder="0" applyAlignment="0" applyProtection="0"/>
    <xf numFmtId="4" fontId="79" fillId="39" borderId="76" applyNumberFormat="0" applyProtection="0">
      <alignment horizontal="left" vertical="center" indent="1"/>
    </xf>
    <xf numFmtId="4" fontId="18" fillId="35" borderId="76" applyNumberFormat="0" applyProtection="0">
      <alignment horizontal="left" vertical="center" indent="1"/>
    </xf>
    <xf numFmtId="0" fontId="18" fillId="40" borderId="76" applyNumberFormat="0" applyProtection="0">
      <alignment horizontal="left" vertical="top"/>
    </xf>
    <xf numFmtId="4" fontId="18" fillId="0"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4" fontId="79" fillId="39" borderId="76" applyNumberFormat="0" applyProtection="0">
      <alignment horizontal="left" vertical="center" indent="1"/>
    </xf>
    <xf numFmtId="4" fontId="18" fillId="0" borderId="76" applyNumberFormat="0" applyProtection="0">
      <alignment horizontal="right" vertical="center"/>
    </xf>
    <xf numFmtId="10" fontId="7" fillId="37" borderId="77" applyNumberFormat="0" applyBorder="0" applyAlignment="0" applyProtection="0"/>
    <xf numFmtId="4" fontId="18" fillId="0" borderId="76" applyNumberFormat="0" applyProtection="0">
      <alignment horizontal="right" vertical="center"/>
    </xf>
    <xf numFmtId="4" fontId="79" fillId="40" borderId="76" applyNumberFormat="0" applyProtection="0"/>
    <xf numFmtId="10" fontId="7" fillId="37" borderId="77" applyNumberFormat="0" applyBorder="0" applyAlignment="0" applyProtection="0"/>
    <xf numFmtId="4" fontId="18" fillId="0" borderId="76" applyNumberFormat="0" applyProtection="0">
      <alignment horizontal="right" vertical="center"/>
    </xf>
    <xf numFmtId="4" fontId="18" fillId="35"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10" fontId="7" fillId="37" borderId="77" applyNumberFormat="0" applyBorder="0" applyAlignment="0" applyProtection="0"/>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10" fontId="7" fillId="37" borderId="77" applyNumberFormat="0" applyBorder="0" applyAlignment="0" applyProtection="0"/>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79" fillId="38" borderId="76" applyNumberFormat="0" applyProtection="0">
      <alignment vertical="center"/>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79" fillId="38" borderId="76" applyNumberFormat="0" applyProtection="0">
      <alignment vertical="center"/>
    </xf>
    <xf numFmtId="4" fontId="18" fillId="35"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79" fillId="38" borderId="76" applyNumberFormat="0" applyProtection="0">
      <alignment vertical="center"/>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10" fontId="7" fillId="37" borderId="77" applyNumberFormat="0" applyBorder="0" applyAlignment="0" applyProtection="0"/>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79" fillId="38" borderId="76" applyNumberFormat="0" applyProtection="0">
      <alignment vertical="center"/>
    </xf>
    <xf numFmtId="4" fontId="79" fillId="39" borderId="76" applyNumberFormat="0" applyProtection="0">
      <alignment horizontal="left" vertical="center" indent="1"/>
    </xf>
    <xf numFmtId="4" fontId="79" fillId="40" borderId="76" applyNumberFormat="0" applyProtection="0"/>
    <xf numFmtId="4" fontId="18" fillId="0" borderId="76" applyNumberFormat="0" applyProtection="0">
      <alignment horizontal="right" vertical="center"/>
    </xf>
    <xf numFmtId="4" fontId="18" fillId="0" borderId="76" applyNumberFormat="0" applyProtection="0">
      <alignment horizontal="left" vertical="center" indent="1"/>
    </xf>
    <xf numFmtId="0" fontId="18" fillId="40" borderId="76" applyNumberFormat="0" applyProtection="0">
      <alignment horizontal="left" vertical="top"/>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4" fontId="18" fillId="0" borderId="76" applyNumberFormat="0" applyProtection="0">
      <alignment horizontal="left" vertical="center" indent="1"/>
    </xf>
    <xf numFmtId="4" fontId="18" fillId="35" borderId="76" applyNumberFormat="0" applyProtection="0">
      <alignment horizontal="left" vertical="center" indent="1"/>
    </xf>
    <xf numFmtId="4" fontId="18" fillId="0" borderId="76"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40" borderId="101" applyNumberFormat="0" applyProtection="0">
      <alignment horizontal="left" vertical="center" indent="1"/>
    </xf>
    <xf numFmtId="38" fontId="18" fillId="0" borderId="102" applyFill="0" applyBorder="0" applyAlignment="0" applyProtection="0">
      <protection locked="0"/>
    </xf>
    <xf numFmtId="0" fontId="6" fillId="57" borderId="101" applyNumberFormat="0" applyProtection="0">
      <alignment horizontal="left" vertical="center" indent="1"/>
    </xf>
    <xf numFmtId="0" fontId="6" fillId="56" borderId="101" applyNumberFormat="0" applyProtection="0">
      <alignment horizontal="left" vertical="top" indent="1"/>
    </xf>
    <xf numFmtId="0" fontId="6" fillId="40" borderId="101" applyNumberFormat="0" applyProtection="0">
      <alignment horizontal="left" vertical="top" indent="1"/>
    </xf>
    <xf numFmtId="0" fontId="6" fillId="57" borderId="101" applyNumberFormat="0" applyProtection="0">
      <alignment horizontal="left" vertical="top" indent="1"/>
    </xf>
    <xf numFmtId="0" fontId="6" fillId="56" borderId="101" applyNumberFormat="0" applyProtection="0">
      <alignment horizontal="left" vertical="top" indent="1"/>
    </xf>
    <xf numFmtId="10" fontId="7" fillId="37" borderId="77" applyNumberFormat="0" applyBorder="0" applyAlignment="0" applyProtection="0"/>
    <xf numFmtId="38" fontId="18" fillId="0" borderId="102" applyFill="0" applyBorder="0" applyAlignment="0" applyProtection="0">
      <protection locked="0"/>
    </xf>
    <xf numFmtId="4" fontId="79" fillId="40" borderId="101" applyNumberFormat="0" applyProtection="0"/>
    <xf numFmtId="4" fontId="79" fillId="39" borderId="101" applyNumberFormat="0" applyProtection="0">
      <alignment horizontal="left" vertical="center" indent="1"/>
    </xf>
    <xf numFmtId="4" fontId="18" fillId="35" borderId="103" applyNumberFormat="0" applyProtection="0">
      <alignment horizontal="right" vertical="center"/>
    </xf>
    <xf numFmtId="0" fontId="18" fillId="40" borderId="101" applyNumberFormat="0" applyProtection="0">
      <alignment horizontal="left" vertical="top"/>
    </xf>
    <xf numFmtId="0" fontId="159" fillId="81" borderId="96"/>
    <xf numFmtId="4" fontId="86" fillId="51" borderId="101" applyNumberFormat="0" applyProtection="0">
      <alignment horizontal="right" vertical="center"/>
    </xf>
    <xf numFmtId="4" fontId="86" fillId="51" borderId="101" applyNumberFormat="0" applyProtection="0">
      <alignment horizontal="right" vertical="center"/>
    </xf>
    <xf numFmtId="38" fontId="18" fillId="0" borderId="102" applyFill="0" applyBorder="0" applyAlignment="0" applyProtection="0">
      <protection locked="0"/>
    </xf>
    <xf numFmtId="0" fontId="6" fillId="57" borderId="101" applyNumberFormat="0" applyProtection="0">
      <alignment horizontal="left" vertical="center" indent="1"/>
    </xf>
    <xf numFmtId="0" fontId="6" fillId="57" borderId="101" applyNumberFormat="0" applyProtection="0">
      <alignment horizontal="left" vertical="top" indent="1"/>
    </xf>
    <xf numFmtId="0" fontId="6" fillId="57" borderId="101" applyNumberFormat="0" applyProtection="0">
      <alignment horizontal="left" vertical="top" indent="1"/>
    </xf>
    <xf numFmtId="4" fontId="18" fillId="35" borderId="95" applyNumberFormat="0" applyProtection="0">
      <alignment horizontal="right" vertical="center"/>
    </xf>
    <xf numFmtId="4" fontId="18" fillId="44" borderId="101" applyNumberFormat="0" applyProtection="0">
      <alignment horizontal="right" vertical="center"/>
    </xf>
    <xf numFmtId="38" fontId="18" fillId="0" borderId="97" applyFill="0" applyBorder="0" applyAlignment="0" applyProtection="0">
      <protection locked="0"/>
    </xf>
    <xf numFmtId="0" fontId="6" fillId="56" borderId="101" applyNumberFormat="0" applyProtection="0">
      <alignment horizontal="left" vertical="center" indent="1"/>
    </xf>
    <xf numFmtId="38" fontId="18" fillId="0" borderId="99" applyFill="0" applyBorder="0" applyAlignment="0" applyProtection="0">
      <protection locked="0"/>
    </xf>
    <xf numFmtId="38" fontId="18" fillId="0" borderId="99" applyFill="0" applyBorder="0" applyAlignment="0" applyProtection="0">
      <protection locked="0"/>
    </xf>
    <xf numFmtId="0" fontId="6" fillId="56" borderId="101" applyNumberFormat="0" applyProtection="0">
      <alignment horizontal="left" vertical="top" indent="1"/>
    </xf>
    <xf numFmtId="4" fontId="86" fillId="51" borderId="101" applyNumberFormat="0" applyProtection="0">
      <alignment horizontal="right" vertical="center"/>
    </xf>
    <xf numFmtId="0" fontId="8" fillId="0" borderId="0"/>
    <xf numFmtId="43" fontId="8" fillId="0" borderId="0" applyFont="0" applyFill="0" applyBorder="0" applyAlignment="0" applyProtection="0"/>
    <xf numFmtId="9" fontId="8"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8" fillId="0" borderId="0"/>
    <xf numFmtId="0" fontId="127" fillId="0" borderId="0"/>
    <xf numFmtId="0" fontId="127" fillId="0" borderId="0"/>
    <xf numFmtId="43" fontId="127" fillId="0" borderId="0" applyFont="0" applyFill="0" applyBorder="0" applyAlignment="0" applyProtection="0"/>
    <xf numFmtId="0" fontId="185" fillId="0" borderId="21" applyNumberFormat="0" applyFill="0" applyAlignment="0" applyProtection="0"/>
    <xf numFmtId="0" fontId="186" fillId="0" borderId="22" applyNumberFormat="0" applyFill="0" applyAlignment="0" applyProtection="0"/>
    <xf numFmtId="0" fontId="187" fillId="0" borderId="23" applyNumberFormat="0" applyFill="0" applyAlignment="0" applyProtection="0"/>
    <xf numFmtId="0" fontId="187" fillId="0" borderId="0" applyNumberFormat="0" applyFill="0" applyBorder="0" applyAlignment="0" applyProtection="0"/>
    <xf numFmtId="0" fontId="188" fillId="4" borderId="0" applyNumberFormat="0" applyBorder="0" applyAlignment="0" applyProtection="0"/>
    <xf numFmtId="0" fontId="189" fillId="5" borderId="0" applyNumberFormat="0" applyBorder="0" applyAlignment="0" applyProtection="0"/>
    <xf numFmtId="0" fontId="190" fillId="6" borderId="0" applyNumberFormat="0" applyBorder="0" applyAlignment="0" applyProtection="0"/>
    <xf numFmtId="0" fontId="191" fillId="7" borderId="24" applyNumberFormat="0" applyAlignment="0" applyProtection="0"/>
    <xf numFmtId="0" fontId="192" fillId="8" borderId="25" applyNumberFormat="0" applyAlignment="0" applyProtection="0"/>
    <xf numFmtId="0" fontId="193" fillId="8" borderId="24" applyNumberFormat="0" applyAlignment="0" applyProtection="0"/>
    <xf numFmtId="0" fontId="194" fillId="0" borderId="26" applyNumberFormat="0" applyFill="0" applyAlignment="0" applyProtection="0"/>
    <xf numFmtId="0" fontId="195" fillId="9" borderId="27" applyNumberFormat="0" applyAlignment="0" applyProtection="0"/>
    <xf numFmtId="0" fontId="196" fillId="0" borderId="0" applyNumberFormat="0" applyFill="0" applyBorder="0" applyAlignment="0" applyProtection="0"/>
    <xf numFmtId="0" fontId="127" fillId="10" borderId="28" applyNumberFormat="0" applyFont="0" applyAlignment="0" applyProtection="0"/>
    <xf numFmtId="0" fontId="197" fillId="0" borderId="0" applyNumberFormat="0" applyFill="0" applyBorder="0" applyAlignment="0" applyProtection="0"/>
    <xf numFmtId="0" fontId="198" fillId="0" borderId="29" applyNumberFormat="0" applyFill="0" applyAlignment="0" applyProtection="0"/>
    <xf numFmtId="0" fontId="199" fillId="11" borderId="0" applyNumberFormat="0" applyBorder="0" applyAlignment="0" applyProtection="0"/>
    <xf numFmtId="0" fontId="127" fillId="12" borderId="0" applyNumberFormat="0" applyBorder="0" applyAlignment="0" applyProtection="0"/>
    <xf numFmtId="0" fontId="127" fillId="13" borderId="0" applyNumberFormat="0" applyBorder="0" applyAlignment="0" applyProtection="0"/>
    <xf numFmtId="0" fontId="199" fillId="14" borderId="0" applyNumberFormat="0" applyBorder="0" applyAlignment="0" applyProtection="0"/>
    <xf numFmtId="0" fontId="199" fillId="15" borderId="0" applyNumberFormat="0" applyBorder="0" applyAlignment="0" applyProtection="0"/>
    <xf numFmtId="0" fontId="127" fillId="16" borderId="0" applyNumberFormat="0" applyBorder="0" applyAlignment="0" applyProtection="0"/>
    <xf numFmtId="0" fontId="127" fillId="17" borderId="0" applyNumberFormat="0" applyBorder="0" applyAlignment="0" applyProtection="0"/>
    <xf numFmtId="0" fontId="199" fillId="18" borderId="0" applyNumberFormat="0" applyBorder="0" applyAlignment="0" applyProtection="0"/>
    <xf numFmtId="0" fontId="199" fillId="19" borderId="0" applyNumberFormat="0" applyBorder="0" applyAlignment="0" applyProtection="0"/>
    <xf numFmtId="0" fontId="127" fillId="20" borderId="0" applyNumberFormat="0" applyBorder="0" applyAlignment="0" applyProtection="0"/>
    <xf numFmtId="0" fontId="127" fillId="21" borderId="0" applyNumberFormat="0" applyBorder="0" applyAlignment="0" applyProtection="0"/>
    <xf numFmtId="0" fontId="199" fillId="22" borderId="0" applyNumberFormat="0" applyBorder="0" applyAlignment="0" applyProtection="0"/>
    <xf numFmtId="0" fontId="199" fillId="23" borderId="0" applyNumberFormat="0" applyBorder="0" applyAlignment="0" applyProtection="0"/>
    <xf numFmtId="0" fontId="127" fillId="24" borderId="0" applyNumberFormat="0" applyBorder="0" applyAlignment="0" applyProtection="0"/>
    <xf numFmtId="0" fontId="127" fillId="25" borderId="0" applyNumberFormat="0" applyBorder="0" applyAlignment="0" applyProtection="0"/>
    <xf numFmtId="0" fontId="199" fillId="26" borderId="0" applyNumberFormat="0" applyBorder="0" applyAlignment="0" applyProtection="0"/>
    <xf numFmtId="0" fontId="199" fillId="27" borderId="0" applyNumberFormat="0" applyBorder="0" applyAlignment="0" applyProtection="0"/>
    <xf numFmtId="0" fontId="127" fillId="28" borderId="0" applyNumberFormat="0" applyBorder="0" applyAlignment="0" applyProtection="0"/>
    <xf numFmtId="0" fontId="127" fillId="29" borderId="0" applyNumberFormat="0" applyBorder="0" applyAlignment="0" applyProtection="0"/>
    <xf numFmtId="0" fontId="199" fillId="30" borderId="0" applyNumberFormat="0" applyBorder="0" applyAlignment="0" applyProtection="0"/>
    <xf numFmtId="0" fontId="199" fillId="31" borderId="0" applyNumberFormat="0" applyBorder="0" applyAlignment="0" applyProtection="0"/>
    <xf numFmtId="0" fontId="127" fillId="32" borderId="0" applyNumberFormat="0" applyBorder="0" applyAlignment="0" applyProtection="0"/>
    <xf numFmtId="0" fontId="127" fillId="33" borderId="0" applyNumberFormat="0" applyBorder="0" applyAlignment="0" applyProtection="0"/>
    <xf numFmtId="0" fontId="199" fillId="34" borderId="0" applyNumberFormat="0" applyBorder="0" applyAlignment="0" applyProtection="0"/>
    <xf numFmtId="0" fontId="5" fillId="0" borderId="0"/>
    <xf numFmtId="9" fontId="127" fillId="0" borderId="0" applyFont="0" applyFill="0" applyBorder="0" applyAlignment="0" applyProtection="0"/>
    <xf numFmtId="0" fontId="127" fillId="0" borderId="0"/>
    <xf numFmtId="43" fontId="127" fillId="0" borderId="0" applyFont="0" applyFill="0" applyBorder="0" applyAlignment="0" applyProtection="0"/>
    <xf numFmtId="0" fontId="191" fillId="7" borderId="24" applyNumberFormat="0" applyAlignment="0" applyProtection="0"/>
    <xf numFmtId="0" fontId="5" fillId="0" borderId="0"/>
    <xf numFmtId="0" fontId="5" fillId="0" borderId="0"/>
    <xf numFmtId="9" fontId="127" fillId="0" borderId="0" applyFont="0" applyFill="0" applyBorder="0" applyAlignment="0" applyProtection="0"/>
    <xf numFmtId="0" fontId="127" fillId="0" borderId="0"/>
    <xf numFmtId="43" fontId="127" fillId="0" borderId="0" applyFont="0" applyFill="0" applyBorder="0" applyAlignment="0" applyProtection="0"/>
    <xf numFmtId="0" fontId="191" fillId="7" borderId="24" applyNumberFormat="0" applyAlignment="0" applyProtection="0"/>
    <xf numFmtId="9" fontId="127" fillId="0" borderId="0" applyFont="0" applyFill="0" applyBorder="0" applyAlignment="0" applyProtection="0"/>
    <xf numFmtId="0" fontId="4" fillId="0" borderId="0"/>
    <xf numFmtId="43" fontId="5" fillId="0" borderId="0" applyFont="0" applyFill="0" applyBorder="0" applyAlignment="0" applyProtection="0"/>
    <xf numFmtId="0" fontId="112" fillId="0" borderId="21" applyNumberFormat="0" applyFill="0" applyAlignment="0" applyProtection="0"/>
    <xf numFmtId="0" fontId="113" fillId="0" borderId="22" applyNumberFormat="0" applyFill="0" applyAlignment="0" applyProtection="0"/>
    <xf numFmtId="0" fontId="114" fillId="0" borderId="23" applyNumberFormat="0" applyFill="0" applyAlignment="0" applyProtection="0"/>
    <xf numFmtId="0" fontId="114" fillId="0" borderId="0" applyNumberFormat="0" applyFill="0" applyBorder="0" applyAlignment="0" applyProtection="0"/>
    <xf numFmtId="0" fontId="115" fillId="4" borderId="0" applyNumberFormat="0" applyBorder="0" applyAlignment="0" applyProtection="0"/>
    <xf numFmtId="0" fontId="116" fillId="5" borderId="0" applyNumberFormat="0" applyBorder="0" applyAlignment="0" applyProtection="0"/>
    <xf numFmtId="0" fontId="117" fillId="6" borderId="0" applyNumberFormat="0" applyBorder="0" applyAlignment="0" applyProtection="0"/>
    <xf numFmtId="0" fontId="118" fillId="7" borderId="24" applyNumberFormat="0" applyAlignment="0" applyProtection="0"/>
    <xf numFmtId="0" fontId="119" fillId="8" borderId="25" applyNumberFormat="0" applyAlignment="0" applyProtection="0"/>
    <xf numFmtId="0" fontId="120" fillId="8" borderId="24" applyNumberFormat="0" applyAlignment="0" applyProtection="0"/>
    <xf numFmtId="0" fontId="121" fillId="0" borderId="26" applyNumberFormat="0" applyFill="0" applyAlignment="0" applyProtection="0"/>
    <xf numFmtId="43" fontId="8" fillId="0" borderId="0" applyFont="0" applyFill="0" applyBorder="0" applyAlignment="0" applyProtection="0"/>
    <xf numFmtId="0" fontId="5" fillId="10" borderId="28" applyNumberFormat="0" applyFont="0" applyAlignment="0" applyProtection="0"/>
    <xf numFmtId="0" fontId="125" fillId="0" borderId="29" applyNumberFormat="0" applyFill="0" applyAlignment="0" applyProtection="0"/>
    <xf numFmtId="0" fontId="126"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126" fillId="14" borderId="0" applyNumberFormat="0" applyBorder="0" applyAlignment="0" applyProtection="0"/>
    <xf numFmtId="0" fontId="126" fillId="15" borderId="0" applyNumberFormat="0" applyBorder="0" applyAlignment="0" applyProtection="0"/>
    <xf numFmtId="0" fontId="5" fillId="16" borderId="0" applyNumberFormat="0" applyBorder="0" applyAlignment="0" applyProtection="0"/>
    <xf numFmtId="0" fontId="126" fillId="18" borderId="0" applyNumberFormat="0" applyBorder="0" applyAlignment="0" applyProtection="0"/>
    <xf numFmtId="0" fontId="126"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126" fillId="22" borderId="0" applyNumberFormat="0" applyBorder="0" applyAlignment="0" applyProtection="0"/>
    <xf numFmtId="0" fontId="126"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126" fillId="26" borderId="0" applyNumberFormat="0" applyBorder="0" applyAlignment="0" applyProtection="0"/>
    <xf numFmtId="3" fontId="134" fillId="0" borderId="0" applyFont="0" applyFill="0" applyBorder="0" applyAlignment="0" applyProtection="0"/>
    <xf numFmtId="0" fontId="5" fillId="29" borderId="0" applyNumberFormat="0" applyBorder="0" applyAlignment="0" applyProtection="0"/>
    <xf numFmtId="0" fontId="126" fillId="30" borderId="0" applyNumberFormat="0" applyBorder="0" applyAlignment="0" applyProtection="0"/>
    <xf numFmtId="0" fontId="126"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126" fillId="34" borderId="0" applyNumberFormat="0" applyBorder="0" applyAlignment="0" applyProtection="0"/>
    <xf numFmtId="9" fontId="5" fillId="0" borderId="0" applyFont="0" applyFill="0" applyBorder="0" applyAlignment="0" applyProtection="0"/>
    <xf numFmtId="9" fontId="8"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52" borderId="101" applyNumberFormat="0" applyProtection="0">
      <alignment horizontal="left" vertical="top" indent="1"/>
    </xf>
    <xf numFmtId="0" fontId="18" fillId="37" borderId="101" applyNumberFormat="0" applyProtection="0">
      <alignment horizontal="left" vertical="top" indent="1"/>
    </xf>
    <xf numFmtId="38" fontId="18" fillId="0" borderId="102" applyFill="0" applyBorder="0" applyAlignment="0" applyProtection="0">
      <protection locked="0"/>
    </xf>
    <xf numFmtId="38" fontId="18" fillId="0" borderId="102" applyFill="0" applyBorder="0" applyAlignment="0" applyProtection="0">
      <protection locked="0"/>
    </xf>
    <xf numFmtId="0" fontId="6" fillId="52" borderId="101" applyNumberFormat="0" applyProtection="0">
      <alignment horizontal="left" vertical="center" indent="1"/>
    </xf>
    <xf numFmtId="0" fontId="6" fillId="40" borderId="101" applyNumberFormat="0" applyProtection="0">
      <alignment horizontal="left" vertical="center" indent="1"/>
    </xf>
    <xf numFmtId="38" fontId="18" fillId="0" borderId="102" applyFill="0" applyBorder="0" applyAlignment="0" applyProtection="0">
      <protection locked="0"/>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2" borderId="101" applyNumberFormat="0" applyProtection="0">
      <alignment horizontal="left" vertical="top" indent="1"/>
    </xf>
    <xf numFmtId="0" fontId="6" fillId="40" borderId="101" applyNumberFormat="0" applyProtection="0">
      <alignment horizontal="left" vertical="center" indent="1"/>
    </xf>
    <xf numFmtId="4" fontId="79" fillId="40" borderId="101" applyNumberFormat="0" applyProtection="0"/>
    <xf numFmtId="38" fontId="18" fillId="0" borderId="102" applyFill="0" applyBorder="0" applyAlignment="0" applyProtection="0">
      <protection locked="0"/>
    </xf>
    <xf numFmtId="38" fontId="18" fillId="0" borderId="102" applyFill="0" applyBorder="0" applyAlignment="0" applyProtection="0">
      <protection locked="0"/>
    </xf>
    <xf numFmtId="0" fontId="159" fillId="81" borderId="100"/>
    <xf numFmtId="38" fontId="18" fillId="0" borderId="102" applyFill="0" applyBorder="0" applyAlignment="0" applyProtection="0">
      <protection locked="0"/>
    </xf>
    <xf numFmtId="38" fontId="18" fillId="0" borderId="102" applyFill="0" applyBorder="0" applyAlignment="0" applyProtection="0">
      <protection locked="0"/>
    </xf>
    <xf numFmtId="0" fontId="6" fillId="52" borderId="101" applyNumberFormat="0" applyProtection="0">
      <alignment horizontal="left" vertical="top" indent="1"/>
    </xf>
    <xf numFmtId="0" fontId="6" fillId="56" borderId="101" applyNumberFormat="0" applyProtection="0">
      <alignment horizontal="left" vertical="top" indent="1"/>
    </xf>
    <xf numFmtId="4" fontId="79" fillId="40" borderId="53" applyNumberFormat="0" applyProtection="0">
      <alignment vertical="center"/>
    </xf>
    <xf numFmtId="0" fontId="6" fillId="52" borderId="101" applyNumberFormat="0" applyProtection="0">
      <alignment horizontal="left" vertical="center" indent="1"/>
    </xf>
    <xf numFmtId="38" fontId="18" fillId="0" borderId="102" applyFill="0" applyBorder="0" applyAlignment="0" applyProtection="0">
      <protection locked="0"/>
    </xf>
    <xf numFmtId="38" fontId="18" fillId="0" borderId="102" applyFill="0" applyBorder="0" applyAlignment="0" applyProtection="0">
      <protection locked="0"/>
    </xf>
    <xf numFmtId="0" fontId="6" fillId="56" borderId="101" applyNumberFormat="0" applyProtection="0">
      <alignment horizontal="left" vertical="top" indent="1"/>
    </xf>
    <xf numFmtId="0" fontId="6" fillId="40" borderId="101" applyNumberFormat="0" applyProtection="0">
      <alignment horizontal="left" vertical="center" indent="1"/>
    </xf>
    <xf numFmtId="38" fontId="18" fillId="0" borderId="102" applyFill="0" applyBorder="0" applyAlignment="0" applyProtection="0">
      <protection locked="0"/>
    </xf>
    <xf numFmtId="0" fontId="6" fillId="56" borderId="101" applyNumberFormat="0" applyProtection="0">
      <alignment horizontal="left" vertical="top" indent="1"/>
    </xf>
    <xf numFmtId="38" fontId="18" fillId="0" borderId="102" applyFill="0" applyBorder="0" applyAlignment="0" applyProtection="0">
      <protection locked="0"/>
    </xf>
    <xf numFmtId="0" fontId="6" fillId="56" borderId="101" applyNumberFormat="0" applyProtection="0">
      <alignment horizontal="left" vertical="top" indent="1"/>
    </xf>
    <xf numFmtId="0" fontId="6" fillId="57" borderId="101" applyNumberFormat="0" applyProtection="0">
      <alignment horizontal="left" vertical="top" indent="1"/>
    </xf>
    <xf numFmtId="0" fontId="6" fillId="52" borderId="101" applyNumberFormat="0" applyProtection="0">
      <alignment horizontal="left" vertical="top" indent="1"/>
    </xf>
    <xf numFmtId="38" fontId="18" fillId="0" borderId="102" applyFill="0" applyBorder="0" applyAlignment="0" applyProtection="0">
      <protection locked="0"/>
    </xf>
    <xf numFmtId="4" fontId="86" fillId="51" borderId="101" applyNumberFormat="0" applyProtection="0">
      <alignment horizontal="right" vertical="center"/>
    </xf>
    <xf numFmtId="0" fontId="6" fillId="57" borderId="101" applyNumberFormat="0" applyProtection="0">
      <alignment horizontal="left" vertical="center" indent="1"/>
    </xf>
    <xf numFmtId="0" fontId="6" fillId="57" borderId="101" applyNumberFormat="0" applyProtection="0">
      <alignment horizontal="left" vertical="top" indent="1"/>
    </xf>
    <xf numFmtId="0" fontId="6" fillId="56" borderId="101" applyNumberFormat="0" applyProtection="0">
      <alignment horizontal="left" vertical="center" indent="1"/>
    </xf>
    <xf numFmtId="0" fontId="6" fillId="40" borderId="101" applyNumberFormat="0" applyProtection="0">
      <alignment horizontal="left" vertical="top" indent="1"/>
    </xf>
    <xf numFmtId="0" fontId="6" fillId="57" borderId="101" applyNumberFormat="0" applyProtection="0">
      <alignment horizontal="left" vertical="center" indent="1"/>
    </xf>
    <xf numFmtId="0" fontId="18" fillId="40" borderId="101" applyNumberFormat="0" applyProtection="0">
      <alignment horizontal="center" vertical="top"/>
    </xf>
    <xf numFmtId="38" fontId="18" fillId="0" borderId="102" applyFill="0" applyBorder="0" applyAlignment="0" applyProtection="0">
      <protection locked="0"/>
    </xf>
    <xf numFmtId="38" fontId="18" fillId="0" borderId="102" applyFill="0" applyBorder="0" applyAlignment="0" applyProtection="0">
      <protection locked="0"/>
    </xf>
    <xf numFmtId="0" fontId="6" fillId="57" borderId="101" applyNumberFormat="0" applyProtection="0">
      <alignment horizontal="left" vertical="center" indent="1"/>
    </xf>
    <xf numFmtId="4" fontId="18" fillId="0" borderId="101" applyNumberFormat="0" applyProtection="0">
      <alignment horizontal="right" vertical="center"/>
    </xf>
    <xf numFmtId="0" fontId="18" fillId="40" borderId="101" applyNumberFormat="0" applyProtection="0">
      <alignment horizontal="left" vertical="top"/>
    </xf>
    <xf numFmtId="0" fontId="6" fillId="57" borderId="101" applyNumberFormat="0" applyProtection="0">
      <alignment horizontal="left" vertical="center" indent="1"/>
    </xf>
    <xf numFmtId="0" fontId="6" fillId="52" borderId="101" applyNumberFormat="0" applyProtection="0">
      <alignment horizontal="left" vertical="center" indent="1"/>
    </xf>
    <xf numFmtId="0" fontId="6" fillId="56" borderId="101" applyNumberFormat="0" applyProtection="0">
      <alignment horizontal="left" vertical="center" indent="1"/>
    </xf>
    <xf numFmtId="0" fontId="6" fillId="57" borderId="101" applyNumberFormat="0" applyProtection="0">
      <alignment horizontal="left" vertical="center" indent="1"/>
    </xf>
    <xf numFmtId="4" fontId="18" fillId="0" borderId="101" applyNumberFormat="0" applyProtection="0">
      <alignment horizontal="right" vertical="center"/>
    </xf>
    <xf numFmtId="4" fontId="86" fillId="51" borderId="101" applyNumberFormat="0" applyProtection="0">
      <alignment horizontal="right" vertical="center"/>
    </xf>
    <xf numFmtId="0" fontId="6" fillId="52" borderId="101" applyNumberFormat="0" applyProtection="0">
      <alignment horizontal="left" vertical="top" indent="1"/>
    </xf>
    <xf numFmtId="38" fontId="18" fillId="0" borderId="102" applyFill="0" applyBorder="0" applyAlignment="0" applyProtection="0">
      <protection locked="0"/>
    </xf>
    <xf numFmtId="0" fontId="6" fillId="52" borderId="101" applyNumberFormat="0" applyProtection="0">
      <alignment horizontal="left" vertical="top" indent="1"/>
    </xf>
    <xf numFmtId="4" fontId="18" fillId="0" borderId="101" applyNumberFormat="0" applyProtection="0">
      <alignment horizontal="left" vertical="center" indent="1"/>
    </xf>
    <xf numFmtId="38" fontId="18" fillId="0" borderId="102" applyFill="0" applyBorder="0" applyAlignment="0" applyProtection="0">
      <protection locked="0"/>
    </xf>
    <xf numFmtId="0" fontId="6" fillId="56" borderId="101" applyNumberFormat="0" applyProtection="0">
      <alignment horizontal="left" vertical="top" indent="1"/>
    </xf>
    <xf numFmtId="0" fontId="6" fillId="40" borderId="101" applyNumberFormat="0" applyProtection="0">
      <alignment horizontal="left" vertical="center" indent="1"/>
    </xf>
    <xf numFmtId="0" fontId="6" fillId="56" borderId="101" applyNumberFormat="0" applyProtection="0">
      <alignment horizontal="left" vertical="center" indent="1"/>
    </xf>
    <xf numFmtId="0" fontId="5" fillId="0" borderId="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6" fillId="0" borderId="0"/>
    <xf numFmtId="194"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72" fontId="6" fillId="0" borderId="0">
      <alignment horizontal="left" wrapText="1"/>
    </xf>
    <xf numFmtId="195"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5"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0" fontId="8" fillId="0" borderId="0"/>
    <xf numFmtId="0" fontId="8" fillId="0" borderId="0"/>
    <xf numFmtId="172" fontId="6" fillId="0" borderId="0">
      <alignment horizontal="left" wrapText="1"/>
    </xf>
    <xf numFmtId="172"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0" fontId="8" fillId="0" borderId="0"/>
    <xf numFmtId="194" fontId="6" fillId="0" borderId="0">
      <alignment horizontal="left" wrapText="1"/>
    </xf>
    <xf numFmtId="194"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72"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72" fontId="6" fillId="0" borderId="0">
      <alignment horizontal="left" wrapText="1"/>
    </xf>
    <xf numFmtId="172" fontId="6" fillId="0" borderId="0">
      <alignment horizontal="left" wrapText="1"/>
    </xf>
    <xf numFmtId="0" fontId="8" fillId="0" borderId="0"/>
    <xf numFmtId="0" fontId="8" fillId="0" borderId="0"/>
    <xf numFmtId="172" fontId="6" fillId="0" borderId="0">
      <alignment horizontal="left" wrapText="1"/>
    </xf>
    <xf numFmtId="172"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194" fontId="6" fillId="0" borderId="0">
      <alignment horizontal="left" wrapText="1"/>
    </xf>
    <xf numFmtId="0" fontId="8" fillId="0" borderId="0"/>
    <xf numFmtId="196" fontId="200" fillId="0" borderId="0" applyFill="0" applyBorder="0" applyAlignment="0"/>
    <xf numFmtId="41" fontId="6" fillId="36"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67" fillId="0" borderId="0" applyFont="0" applyFill="0" applyBorder="0" applyAlignment="0" applyProtection="0"/>
    <xf numFmtId="0" fontId="201" fillId="0" borderId="0"/>
    <xf numFmtId="197" fontId="202" fillId="0" borderId="0">
      <protection locked="0"/>
    </xf>
    <xf numFmtId="0" fontId="201" fillId="0" borderId="0"/>
    <xf numFmtId="0" fontId="203" fillId="0" borderId="0" applyNumberFormat="0" applyAlignment="0">
      <alignment horizontal="left"/>
    </xf>
    <xf numFmtId="0" fontId="71" fillId="0" borderId="0" applyNumberFormat="0" applyAlignment="0"/>
    <xf numFmtId="0" fontId="73" fillId="0" borderId="0"/>
    <xf numFmtId="0" fontId="201" fillId="0" borderId="0"/>
    <xf numFmtId="0" fontId="73" fillId="0" borderId="0"/>
    <xf numFmtId="0" fontId="201"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98" fontId="6" fillId="0" borderId="0" applyFont="0" applyFill="0" applyBorder="0" applyAlignment="0" applyProtection="0"/>
    <xf numFmtId="0" fontId="167" fillId="0" borderId="0" applyFont="0" applyFill="0" applyBorder="0" applyAlignment="0" applyProtection="0"/>
    <xf numFmtId="172" fontId="6" fillId="0" borderId="0"/>
    <xf numFmtId="199" fontId="6" fillId="0" borderId="0" applyFont="0" applyFill="0" applyBorder="0" applyAlignment="0" applyProtection="0">
      <alignment horizontal="left" wrapText="1"/>
    </xf>
    <xf numFmtId="0" fontId="73" fillId="0" borderId="0"/>
    <xf numFmtId="0" fontId="76" fillId="0" borderId="32" applyNumberFormat="0" applyAlignment="0" applyProtection="0">
      <alignment horizontal="left"/>
    </xf>
    <xf numFmtId="0" fontId="76" fillId="0" borderId="2">
      <alignment horizontal="left"/>
    </xf>
    <xf numFmtId="38" fontId="69" fillId="0" borderId="0"/>
    <xf numFmtId="40" fontId="69" fillId="0" borderId="0"/>
    <xf numFmtId="10" fontId="7" fillId="35" borderId="77" applyNumberFormat="0" applyBorder="0" applyAlignment="0" applyProtection="0"/>
    <xf numFmtId="41" fontId="204" fillId="39" borderId="104">
      <alignment horizontal="left"/>
      <protection locked="0"/>
    </xf>
    <xf numFmtId="10" fontId="204" fillId="39" borderId="104">
      <alignment horizontal="right"/>
      <protection locked="0"/>
    </xf>
    <xf numFmtId="41" fontId="204" fillId="39" borderId="104">
      <alignment horizontal="left"/>
      <protection locked="0"/>
    </xf>
    <xf numFmtId="0" fontId="7" fillId="36" borderId="0"/>
    <xf numFmtId="3" fontId="205" fillId="0" borderId="0" applyFill="0" applyBorder="0" applyAlignment="0" applyProtection="0"/>
    <xf numFmtId="44" fontId="61" fillId="0" borderId="105" applyNumberFormat="0" applyFont="0" applyAlignment="0">
      <alignment horizontal="center"/>
    </xf>
    <xf numFmtId="44" fontId="61" fillId="0" borderId="106" applyNumberFormat="0" applyFont="0" applyAlignment="0">
      <alignment horizontal="center"/>
    </xf>
    <xf numFmtId="37" fontId="206" fillId="0" borderId="0"/>
    <xf numFmtId="200" fontId="207" fillId="0" borderId="0"/>
    <xf numFmtId="172" fontId="6" fillId="0" borderId="0">
      <alignment horizontal="left" wrapText="1"/>
    </xf>
    <xf numFmtId="180" fontId="6" fillId="0" borderId="0">
      <alignment horizontal="left" wrapText="1"/>
    </xf>
    <xf numFmtId="0" fontId="201" fillId="0" borderId="0"/>
    <xf numFmtId="9" fontId="8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1" fontId="6" fillId="57" borderId="104"/>
    <xf numFmtId="0" fontId="17" fillId="0" borderId="0" applyNumberFormat="0" applyFont="0" applyFill="0" applyBorder="0" applyAlignment="0" applyProtection="0">
      <alignment horizontal="left"/>
    </xf>
    <xf numFmtId="15" fontId="17" fillId="0" borderId="0" applyFont="0" applyFill="0" applyBorder="0" applyAlignment="0" applyProtection="0"/>
    <xf numFmtId="4" fontId="17" fillId="0" borderId="0" applyFont="0" applyFill="0" applyBorder="0" applyAlignment="0" applyProtection="0"/>
    <xf numFmtId="0" fontId="208" fillId="0" borderId="48">
      <alignment horizontal="center"/>
    </xf>
    <xf numFmtId="3" fontId="17" fillId="0" borderId="0" applyFont="0" applyFill="0" applyBorder="0" applyAlignment="0" applyProtection="0"/>
    <xf numFmtId="0" fontId="17" fillId="83" borderId="0" applyNumberFormat="0" applyFont="0" applyBorder="0" applyAlignment="0" applyProtection="0"/>
    <xf numFmtId="0" fontId="201" fillId="0" borderId="0"/>
    <xf numFmtId="3" fontId="209" fillId="0" borderId="0" applyFill="0" applyBorder="0" applyAlignment="0" applyProtection="0"/>
    <xf numFmtId="0" fontId="210" fillId="0" borderId="0"/>
    <xf numFmtId="3" fontId="209" fillId="0" borderId="0" applyFill="0" applyBorder="0" applyAlignment="0" applyProtection="0"/>
    <xf numFmtId="42" fontId="6" fillId="35" borderId="0"/>
    <xf numFmtId="42" fontId="6" fillId="35" borderId="3">
      <alignment vertical="center"/>
    </xf>
    <xf numFmtId="0" fontId="61" fillId="35" borderId="91" applyNumberFormat="0">
      <alignment horizontal="center" vertical="center" wrapText="1"/>
    </xf>
    <xf numFmtId="10" fontId="6" fillId="35" borderId="0"/>
    <xf numFmtId="201" fontId="6" fillId="35" borderId="0"/>
    <xf numFmtId="164" fontId="69" fillId="0" borderId="0" applyBorder="0" applyAlignment="0"/>
    <xf numFmtId="42" fontId="6" fillId="35" borderId="107">
      <alignment horizontal="left"/>
    </xf>
    <xf numFmtId="201" fontId="211" fillId="35" borderId="107">
      <alignment horizontal="left"/>
    </xf>
    <xf numFmtId="164" fontId="69" fillId="0" borderId="0" applyBorder="0" applyAlignment="0"/>
    <xf numFmtId="14" fontId="96" fillId="0" borderId="0" applyNumberFormat="0" applyFill="0" applyBorder="0" applyAlignment="0" applyProtection="0">
      <alignment horizontal="left"/>
    </xf>
    <xf numFmtId="202" fontId="6" fillId="0" borderId="0" applyFont="0" applyFill="0" applyAlignment="0">
      <alignment horizontal="right"/>
    </xf>
    <xf numFmtId="39" fontId="6" fillId="84" borderId="0"/>
    <xf numFmtId="38" fontId="7" fillId="0" borderId="108"/>
    <xf numFmtId="38" fontId="69" fillId="0" borderId="107"/>
    <xf numFmtId="39" fontId="96" fillId="81" borderId="0"/>
    <xf numFmtId="164" fontId="6" fillId="0" borderId="0">
      <alignment horizontal="left" wrapText="1"/>
    </xf>
    <xf numFmtId="166" fontId="6" fillId="0" borderId="0">
      <alignment horizontal="left" wrapText="1"/>
    </xf>
    <xf numFmtId="40" fontId="212" fillId="0" borderId="0" applyBorder="0">
      <alignment horizontal="right"/>
    </xf>
    <xf numFmtId="41" fontId="66" fillId="35" borderId="0">
      <alignment horizontal="left"/>
    </xf>
    <xf numFmtId="203" fontId="213" fillId="35" borderId="0">
      <alignment horizontal="left" vertical="center"/>
    </xf>
    <xf numFmtId="0" fontId="61" fillId="35" borderId="0">
      <alignment horizontal="left" wrapText="1"/>
    </xf>
    <xf numFmtId="0" fontId="214" fillId="0" borderId="0">
      <alignment horizontal="left" vertical="center"/>
    </xf>
    <xf numFmtId="0" fontId="201" fillId="0" borderId="109"/>
    <xf numFmtId="0" fontId="8" fillId="0" borderId="0"/>
    <xf numFmtId="43" fontId="127" fillId="0" borderId="0" applyFont="0" applyFill="0" applyBorder="0" applyAlignment="0" applyProtection="0"/>
    <xf numFmtId="9" fontId="127" fillId="0" borderId="0" applyFont="0" applyFill="0" applyBorder="0" applyAlignment="0" applyProtection="0"/>
    <xf numFmtId="0" fontId="61" fillId="0" borderId="77">
      <alignment horizontal="center" vertical="center" wrapText="1"/>
    </xf>
    <xf numFmtId="0" fontId="8" fillId="0" borderId="0"/>
    <xf numFmtId="0" fontId="8" fillId="0" borderId="0"/>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4" fontId="18" fillId="35" borderId="113" applyNumberFormat="0" applyProtection="0">
      <alignment horizontal="right" vertical="center"/>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4" fontId="18" fillId="35" borderId="110" applyNumberFormat="0" applyProtection="0">
      <alignment horizontal="right" vertical="center"/>
    </xf>
    <xf numFmtId="4" fontId="18" fillId="35" borderId="103" applyNumberFormat="0" applyProtection="0">
      <alignment horizontal="right" vertical="center"/>
    </xf>
    <xf numFmtId="4" fontId="79" fillId="40" borderId="101" applyNumberFormat="0" applyProtection="0"/>
    <xf numFmtId="4" fontId="18" fillId="0" borderId="101" applyNumberFormat="0" applyProtection="0">
      <alignment horizontal="left" vertical="center" indent="1"/>
    </xf>
    <xf numFmtId="38" fontId="18" fillId="0" borderId="112" applyFill="0" applyBorder="0" applyAlignment="0" applyProtection="0">
      <protection locked="0"/>
    </xf>
    <xf numFmtId="4" fontId="18" fillId="0" borderId="101" applyNumberFormat="0" applyProtection="0">
      <alignment horizontal="right" vertical="center"/>
    </xf>
    <xf numFmtId="4" fontId="79" fillId="39" borderId="101" applyNumberFormat="0" applyProtection="0">
      <alignment horizontal="left" vertical="center" indent="1"/>
    </xf>
    <xf numFmtId="4" fontId="18" fillId="0" borderId="101" applyNumberFormat="0" applyProtection="0">
      <alignment horizontal="left" vertical="center" indent="1"/>
    </xf>
    <xf numFmtId="38" fontId="18" fillId="0" borderId="115" applyFill="0" applyBorder="0" applyAlignment="0" applyProtection="0">
      <protection locked="0"/>
    </xf>
    <xf numFmtId="4" fontId="18" fillId="0" borderId="101" applyNumberFormat="0" applyProtection="0">
      <alignment horizontal="left" vertical="center" indent="1"/>
    </xf>
    <xf numFmtId="0" fontId="18" fillId="40" borderId="101" applyNumberFormat="0" applyProtection="0">
      <alignment horizontal="left" vertical="top"/>
    </xf>
    <xf numFmtId="4" fontId="79" fillId="38" borderId="101" applyNumberFormat="0" applyProtection="0">
      <alignment vertical="center"/>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right" vertical="center"/>
    </xf>
    <xf numFmtId="4" fontId="79" fillId="40" borderId="101" applyNumberFormat="0" applyProtection="0"/>
    <xf numFmtId="4" fontId="79" fillId="39" borderId="101" applyNumberFormat="0" applyProtection="0">
      <alignment horizontal="left" vertical="center" indent="1"/>
    </xf>
    <xf numFmtId="4" fontId="79" fillId="38" borderId="101" applyNumberFormat="0" applyProtection="0">
      <alignment vertical="center"/>
    </xf>
    <xf numFmtId="0" fontId="18" fillId="40" borderId="101" applyNumberFormat="0" applyProtection="0">
      <alignment horizontal="left" vertical="top"/>
    </xf>
    <xf numFmtId="4" fontId="79" fillId="38" borderId="101" applyNumberFormat="0" applyProtection="0">
      <alignment vertical="center"/>
    </xf>
    <xf numFmtId="38" fontId="18" fillId="0" borderId="115" applyFill="0" applyBorder="0" applyAlignment="0" applyProtection="0">
      <protection locked="0"/>
    </xf>
    <xf numFmtId="38" fontId="18" fillId="0" borderId="115" applyFill="0" applyBorder="0" applyAlignment="0" applyProtection="0">
      <protection locked="0"/>
    </xf>
    <xf numFmtId="0" fontId="6" fillId="0" borderId="0"/>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4" fontId="18" fillId="0" borderId="101" applyNumberFormat="0" applyProtection="0">
      <alignment horizontal="left" vertical="center" indent="1"/>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0" fontId="159" fillId="81" borderId="114"/>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0" fontId="159" fillId="81" borderId="114"/>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4" fontId="18" fillId="0" borderId="101" applyNumberFormat="0" applyProtection="0">
      <alignment horizontal="left" vertical="center" indent="1"/>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4" fontId="18" fillId="35" borderId="113" applyNumberFormat="0" applyProtection="0">
      <alignment horizontal="right" vertical="center"/>
    </xf>
    <xf numFmtId="38" fontId="18" fillId="0" borderId="115" applyFill="0" applyBorder="0" applyAlignment="0" applyProtection="0">
      <protection locked="0"/>
    </xf>
    <xf numFmtId="38" fontId="18" fillId="0" borderId="115" applyFill="0" applyBorder="0" applyAlignment="0" applyProtection="0">
      <protection locked="0"/>
    </xf>
    <xf numFmtId="4" fontId="18" fillId="0" borderId="101" applyNumberFormat="0" applyProtection="0">
      <alignment horizontal="right" vertical="center"/>
    </xf>
    <xf numFmtId="4" fontId="79" fillId="40" borderId="101" applyNumberFormat="0" applyProtection="0"/>
    <xf numFmtId="4" fontId="79" fillId="39"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38" fontId="18" fillId="0" borderId="115" applyFill="0" applyBorder="0" applyAlignment="0" applyProtection="0">
      <protection locked="0"/>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0" fontId="18" fillId="40" borderId="101" applyNumberFormat="0" applyProtection="0">
      <alignment horizontal="left" vertical="top"/>
    </xf>
    <xf numFmtId="4" fontId="18" fillId="0" borderId="101" applyNumberFormat="0" applyProtection="0">
      <alignment horizontal="right" vertical="center"/>
    </xf>
    <xf numFmtId="4" fontId="79" fillId="39"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0" fontId="18" fillId="40" borderId="101" applyNumberFormat="0" applyProtection="0">
      <alignment horizontal="left" vertical="top"/>
    </xf>
    <xf numFmtId="0" fontId="18" fillId="40" borderId="101" applyNumberFormat="0" applyProtection="0">
      <alignment horizontal="left" vertical="top"/>
    </xf>
    <xf numFmtId="38" fontId="18" fillId="0" borderId="115" applyFill="0" applyBorder="0" applyAlignment="0" applyProtection="0">
      <protection locked="0"/>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35"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79" fillId="39"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4" fontId="79" fillId="40" borderId="101" applyNumberFormat="0" applyProtection="0"/>
    <xf numFmtId="4" fontId="79" fillId="39"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0" fontId="18" fillId="40" borderId="101" applyNumberFormat="0" applyProtection="0">
      <alignment horizontal="left" vertical="top"/>
    </xf>
    <xf numFmtId="4" fontId="79" fillId="38" borderId="101" applyNumberFormat="0" applyProtection="0">
      <alignment vertical="center"/>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38" fontId="18" fillId="0" borderId="115" applyFill="0" applyBorder="0" applyAlignment="0" applyProtection="0">
      <protection locked="0"/>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35"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79" fillId="39" borderId="101" applyNumberFormat="0" applyProtection="0">
      <alignment horizontal="left" vertical="center" indent="1"/>
    </xf>
    <xf numFmtId="0" fontId="18" fillId="40" borderId="101" applyNumberFormat="0" applyProtection="0">
      <alignment horizontal="left" vertical="top"/>
    </xf>
    <xf numFmtId="4" fontId="79" fillId="39"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8" borderId="101" applyNumberFormat="0" applyProtection="0">
      <alignment vertical="center"/>
    </xf>
    <xf numFmtId="4" fontId="18" fillId="0" borderId="101" applyNumberFormat="0" applyProtection="0">
      <alignment horizontal="right" vertical="center"/>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79" fillId="39" borderId="101" applyNumberFormat="0" applyProtection="0">
      <alignment horizontal="left" vertical="center" indent="1"/>
    </xf>
    <xf numFmtId="4" fontId="18" fillId="35"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right" vertical="center"/>
    </xf>
    <xf numFmtId="4" fontId="79" fillId="40" borderId="101" applyNumberFormat="0" applyProtection="0"/>
    <xf numFmtId="4" fontId="18" fillId="0" borderId="101" applyNumberFormat="0" applyProtection="0">
      <alignment horizontal="righ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38" fontId="18" fillId="0" borderId="115" applyFill="0" applyBorder="0" applyAlignment="0" applyProtection="0">
      <protection locked="0"/>
    </xf>
    <xf numFmtId="4" fontId="79" fillId="40" borderId="101" applyNumberFormat="0" applyProtection="0"/>
    <xf numFmtId="4" fontId="79" fillId="38" borderId="101" applyNumberFormat="0" applyProtection="0">
      <alignment vertical="center"/>
    </xf>
    <xf numFmtId="4" fontId="18" fillId="0" borderId="101" applyNumberFormat="0" applyProtection="0">
      <alignment horizontal="left" vertical="center" indent="1"/>
    </xf>
    <xf numFmtId="38" fontId="18" fillId="0" borderId="115" applyFill="0" applyBorder="0" applyAlignment="0" applyProtection="0">
      <protection locked="0"/>
    </xf>
    <xf numFmtId="4" fontId="18" fillId="0" borderId="101" applyNumberFormat="0" applyProtection="0">
      <alignment horizontal="left" vertical="center" indent="1"/>
    </xf>
    <xf numFmtId="4" fontId="18" fillId="0" borderId="101" applyNumberFormat="0" applyProtection="0">
      <alignment horizontal="left" vertical="center" indent="1"/>
    </xf>
    <xf numFmtId="38" fontId="18" fillId="0" borderId="115" applyFill="0" applyBorder="0" applyAlignment="0" applyProtection="0">
      <protection locked="0"/>
    </xf>
    <xf numFmtId="4" fontId="79" fillId="39"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38" fontId="18" fillId="0" borderId="115" applyFill="0" applyBorder="0" applyAlignment="0" applyProtection="0">
      <protection locked="0"/>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0" fontId="18" fillId="40" borderId="101" applyNumberFormat="0" applyProtection="0">
      <alignment horizontal="left" vertical="top"/>
    </xf>
    <xf numFmtId="4" fontId="18" fillId="0" borderId="101" applyNumberFormat="0" applyProtection="0">
      <alignment horizontal="right" vertical="center"/>
    </xf>
    <xf numFmtId="4" fontId="79" fillId="39"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0" fontId="18" fillId="40" borderId="101" applyNumberFormat="0" applyProtection="0">
      <alignment horizontal="left" vertical="top"/>
    </xf>
    <xf numFmtId="0" fontId="18" fillId="40" borderId="101" applyNumberFormat="0" applyProtection="0">
      <alignment horizontal="left" vertical="top"/>
    </xf>
    <xf numFmtId="4" fontId="18" fillId="0" borderId="101" applyNumberFormat="0" applyProtection="0">
      <alignment horizontal="left" vertical="center" indent="1"/>
    </xf>
    <xf numFmtId="4" fontId="79" fillId="39"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right" vertical="center"/>
    </xf>
    <xf numFmtId="0" fontId="18" fillId="40" borderId="101" applyNumberFormat="0" applyProtection="0">
      <alignment horizontal="left" vertical="top"/>
    </xf>
    <xf numFmtId="4" fontId="18" fillId="35"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79" fillId="39"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4" fontId="79" fillId="40" borderId="101" applyNumberFormat="0" applyProtection="0"/>
    <xf numFmtId="4" fontId="79" fillId="39"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38" fontId="18" fillId="0" borderId="115" applyFill="0" applyBorder="0" applyAlignment="0" applyProtection="0">
      <protection locked="0"/>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0" fontId="18" fillId="40" borderId="101" applyNumberFormat="0" applyProtection="0">
      <alignment horizontal="left" vertical="top"/>
    </xf>
    <xf numFmtId="4" fontId="79" fillId="38" borderId="101" applyNumberFormat="0" applyProtection="0">
      <alignment vertical="center"/>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35" borderId="101" applyNumberFormat="0" applyProtection="0">
      <alignment horizontal="left" vertical="center" indent="1"/>
    </xf>
    <xf numFmtId="4" fontId="18" fillId="0" borderId="101" applyNumberFormat="0" applyProtection="0">
      <alignment horizontal="right" vertical="center"/>
    </xf>
    <xf numFmtId="4" fontId="79" fillId="40" borderId="101" applyNumberFormat="0" applyProtection="0"/>
    <xf numFmtId="4" fontId="79" fillId="40" borderId="101" applyNumberFormat="0" applyProtection="0"/>
    <xf numFmtId="4" fontId="18" fillId="0"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79" fillId="39" borderId="101" applyNumberFormat="0" applyProtection="0">
      <alignment horizontal="left" vertical="center" indent="1"/>
    </xf>
    <xf numFmtId="0" fontId="18" fillId="40" borderId="101" applyNumberFormat="0" applyProtection="0">
      <alignment horizontal="left" vertical="top"/>
    </xf>
    <xf numFmtId="4" fontId="79" fillId="39"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8" borderId="101" applyNumberFormat="0" applyProtection="0">
      <alignment vertical="center"/>
    </xf>
    <xf numFmtId="4" fontId="18" fillId="0" borderId="101" applyNumberFormat="0" applyProtection="0">
      <alignment horizontal="right" vertical="center"/>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79" fillId="39" borderId="101" applyNumberFormat="0" applyProtection="0">
      <alignment horizontal="left" vertical="center" indent="1"/>
    </xf>
    <xf numFmtId="4" fontId="18" fillId="35"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right" vertical="center"/>
    </xf>
    <xf numFmtId="4" fontId="79" fillId="40" borderId="101" applyNumberFormat="0" applyProtection="0"/>
    <xf numFmtId="4" fontId="18" fillId="0" borderId="101" applyNumberFormat="0" applyProtection="0">
      <alignment horizontal="righ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0" fontId="18" fillId="40" borderId="101" applyNumberFormat="0" applyProtection="0">
      <alignment horizontal="left" vertical="top"/>
    </xf>
    <xf numFmtId="4" fontId="18" fillId="0" borderId="101" applyNumberFormat="0" applyProtection="0">
      <alignment horizontal="right" vertical="center"/>
    </xf>
    <xf numFmtId="4" fontId="79" fillId="39"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40" borderId="101" applyNumberFormat="0" applyProtection="0"/>
    <xf numFmtId="38" fontId="18" fillId="0" borderId="115" applyFill="0" applyBorder="0" applyAlignment="0" applyProtection="0">
      <protection locked="0"/>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0" fontId="18" fillId="40" borderId="101" applyNumberFormat="0" applyProtection="0">
      <alignment horizontal="left" vertical="top"/>
    </xf>
    <xf numFmtId="0" fontId="18" fillId="40" borderId="101" applyNumberFormat="0" applyProtection="0">
      <alignment horizontal="left" vertical="top"/>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35"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38" fontId="18" fillId="0" borderId="115" applyFill="0" applyBorder="0" applyAlignment="0" applyProtection="0">
      <protection locked="0"/>
    </xf>
    <xf numFmtId="4" fontId="79" fillId="39"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4" fontId="79" fillId="40" borderId="101" applyNumberFormat="0" applyProtection="0"/>
    <xf numFmtId="4" fontId="79" fillId="39"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0" fontId="18" fillId="40" borderId="101" applyNumberFormat="0" applyProtection="0">
      <alignment horizontal="left" vertical="top"/>
    </xf>
    <xf numFmtId="4" fontId="79" fillId="38" borderId="101" applyNumberFormat="0" applyProtection="0">
      <alignment vertical="center"/>
    </xf>
    <xf numFmtId="38" fontId="18" fillId="0" borderId="115" applyFill="0" applyBorder="0" applyAlignment="0" applyProtection="0">
      <protection locked="0"/>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35"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79" fillId="39" borderId="101" applyNumberFormat="0" applyProtection="0">
      <alignment horizontal="left" vertical="center" indent="1"/>
    </xf>
    <xf numFmtId="0" fontId="18" fillId="40" borderId="101" applyNumberFormat="0" applyProtection="0">
      <alignment horizontal="left" vertical="top"/>
    </xf>
    <xf numFmtId="4" fontId="79" fillId="39"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8" borderId="101" applyNumberFormat="0" applyProtection="0">
      <alignment vertical="center"/>
    </xf>
    <xf numFmtId="4" fontId="18" fillId="0" borderId="101" applyNumberFormat="0" applyProtection="0">
      <alignment horizontal="right" vertical="center"/>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79" fillId="39" borderId="101" applyNumberFormat="0" applyProtection="0">
      <alignment horizontal="left" vertical="center" indent="1"/>
    </xf>
    <xf numFmtId="4" fontId="18" fillId="35"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right" vertical="center"/>
    </xf>
    <xf numFmtId="4" fontId="79" fillId="40" borderId="101" applyNumberFormat="0" applyProtection="0"/>
    <xf numFmtId="4" fontId="18" fillId="0" borderId="101" applyNumberFormat="0" applyProtection="0">
      <alignment horizontal="righ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0" fontId="6" fillId="56" borderId="101" applyNumberFormat="0" applyProtection="0">
      <alignment horizontal="left" vertical="top"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4" fontId="80" fillId="39" borderId="101" applyNumberFormat="0" applyProtection="0">
      <alignment vertical="center"/>
    </xf>
    <xf numFmtId="4" fontId="79" fillId="39" borderId="101" applyNumberFormat="0" applyProtection="0">
      <alignment vertical="center"/>
    </xf>
    <xf numFmtId="0" fontId="6" fillId="57" borderId="101" applyNumberFormat="0" applyProtection="0">
      <alignment horizontal="left" vertical="top" indent="1"/>
    </xf>
    <xf numFmtId="0" fontId="79" fillId="39" borderId="101" applyNumberFormat="0" applyProtection="0">
      <alignment horizontal="left" vertical="top" indent="1"/>
    </xf>
    <xf numFmtId="0" fontId="6" fillId="57" borderId="101" applyNumberFormat="0" applyProtection="0">
      <alignment horizontal="left" vertical="top" indent="1"/>
    </xf>
    <xf numFmtId="4" fontId="18" fillId="41" borderId="101" applyNumberFormat="0" applyProtection="0">
      <alignment horizontal="right" vertical="center"/>
    </xf>
    <xf numFmtId="4" fontId="18" fillId="42" borderId="101" applyNumberFormat="0" applyProtection="0">
      <alignment horizontal="right" vertical="center"/>
    </xf>
    <xf numFmtId="4" fontId="18" fillId="43" borderId="101" applyNumberFormat="0" applyProtection="0">
      <alignment horizontal="right" vertical="center"/>
    </xf>
    <xf numFmtId="4" fontId="18" fillId="44" borderId="101" applyNumberFormat="0" applyProtection="0">
      <alignment horizontal="right" vertical="center"/>
    </xf>
    <xf numFmtId="4" fontId="18" fillId="45" borderId="101" applyNumberFormat="0" applyProtection="0">
      <alignment horizontal="right" vertical="center"/>
    </xf>
    <xf numFmtId="4" fontId="18" fillId="46" borderId="101" applyNumberFormat="0" applyProtection="0">
      <alignment horizontal="right" vertical="center"/>
    </xf>
    <xf numFmtId="4" fontId="18" fillId="47" borderId="101" applyNumberFormat="0" applyProtection="0">
      <alignment horizontal="right" vertical="center"/>
    </xf>
    <xf numFmtId="4" fontId="18" fillId="48" borderId="101" applyNumberFormat="0" applyProtection="0">
      <alignment horizontal="right" vertical="center"/>
    </xf>
    <xf numFmtId="4" fontId="18" fillId="49" borderId="101" applyNumberFormat="0" applyProtection="0">
      <alignment horizontal="right" vertical="center"/>
    </xf>
    <xf numFmtId="4" fontId="18" fillId="53" borderId="101" applyNumberFormat="0" applyProtection="0">
      <alignment horizontal="right" vertical="center"/>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4" fontId="18" fillId="37" borderId="101" applyNumberFormat="0" applyProtection="0">
      <alignment vertical="center"/>
    </xf>
    <xf numFmtId="4" fontId="84" fillId="37" borderId="101" applyNumberFormat="0" applyProtection="0">
      <alignment vertical="center"/>
    </xf>
    <xf numFmtId="4" fontId="18" fillId="37" borderId="101" applyNumberFormat="0" applyProtection="0">
      <alignment horizontal="left" vertical="center" indent="1"/>
    </xf>
    <xf numFmtId="0" fontId="18" fillId="37" borderId="101" applyNumberFormat="0" applyProtection="0">
      <alignment horizontal="left" vertical="top" indent="1"/>
    </xf>
    <xf numFmtId="4" fontId="84" fillId="51" borderId="101" applyNumberFormat="0" applyProtection="0">
      <alignment horizontal="right" vertical="center"/>
    </xf>
    <xf numFmtId="0" fontId="18" fillId="40" borderId="101" applyNumberFormat="0" applyProtection="0">
      <alignment horizontal="center" vertical="top"/>
    </xf>
    <xf numFmtId="38" fontId="18" fillId="0" borderId="115" applyFill="0" applyBorder="0" applyAlignment="0" applyProtection="0">
      <protection locked="0"/>
    </xf>
    <xf numFmtId="4" fontId="86" fillId="51" borderId="101" applyNumberFormat="0" applyProtection="0">
      <alignment horizontal="right" vertical="center"/>
    </xf>
    <xf numFmtId="38" fontId="18" fillId="0" borderId="115" applyFill="0" applyBorder="0" applyAlignment="0" applyProtection="0">
      <protection locked="0"/>
    </xf>
    <xf numFmtId="0" fontId="6" fillId="57" borderId="101" applyNumberFormat="0" applyProtection="0">
      <alignment horizontal="left" vertical="top" indent="1"/>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center"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52" borderId="101" applyNumberFormat="0" applyProtection="0">
      <alignment horizontal="left" vertical="top"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center"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40" borderId="101" applyNumberFormat="0" applyProtection="0">
      <alignment horizontal="left" vertical="top"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center"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6" borderId="101" applyNumberFormat="0" applyProtection="0">
      <alignment horizontal="left" vertical="top"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center"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0" fontId="6" fillId="57" borderId="101" applyNumberFormat="0" applyProtection="0">
      <alignment horizontal="left" vertical="top" indent="1"/>
    </xf>
    <xf numFmtId="4" fontId="18" fillId="51" borderId="101" applyNumberFormat="0" applyProtection="0">
      <alignment horizontal="right" vertical="center"/>
    </xf>
    <xf numFmtId="4" fontId="18" fillId="0" borderId="101" applyNumberFormat="0" applyProtection="0">
      <alignment horizontal="left" vertical="center" indent="1"/>
    </xf>
    <xf numFmtId="4" fontId="18" fillId="53" borderId="101" applyNumberFormat="0" applyProtection="0">
      <alignment horizontal="left" vertical="center" indent="1"/>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4" fontId="86" fillId="51" borderId="101" applyNumberFormat="0" applyProtection="0">
      <alignment horizontal="right" vertical="center"/>
    </xf>
    <xf numFmtId="0" fontId="159" fillId="81" borderId="100"/>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4" fontId="79" fillId="39" borderId="101" applyNumberFormat="0" applyProtection="0">
      <alignment vertical="center"/>
    </xf>
    <xf numFmtId="38" fontId="18" fillId="0" borderId="102" applyFill="0" applyBorder="0" applyAlignment="0" applyProtection="0">
      <protection locked="0"/>
    </xf>
    <xf numFmtId="0" fontId="18" fillId="40" borderId="101" applyNumberFormat="0" applyProtection="0">
      <alignment horizontal="center" vertical="top"/>
    </xf>
    <xf numFmtId="4" fontId="18" fillId="35" borderId="103" applyNumberFormat="0" applyProtection="0">
      <alignment horizontal="right" vertical="center"/>
    </xf>
    <xf numFmtId="4" fontId="79" fillId="40" borderId="101" applyNumberFormat="0" applyProtection="0"/>
    <xf numFmtId="4" fontId="18" fillId="0" borderId="101" applyNumberFormat="0" applyProtection="0">
      <alignment horizontal="left" vertical="center" indent="1"/>
    </xf>
    <xf numFmtId="38" fontId="18" fillId="0" borderId="102" applyFill="0" applyBorder="0" applyAlignment="0" applyProtection="0">
      <protection locked="0"/>
    </xf>
    <xf numFmtId="4" fontId="18" fillId="0" borderId="101" applyNumberFormat="0" applyProtection="0">
      <alignment horizontal="right" vertical="center"/>
    </xf>
    <xf numFmtId="38" fontId="18" fillId="0" borderId="102" applyFill="0" applyBorder="0" applyAlignment="0" applyProtection="0">
      <protection locked="0"/>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4" fontId="79" fillId="38" borderId="101" applyNumberFormat="0" applyProtection="0">
      <alignment vertical="center"/>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right" vertical="center"/>
    </xf>
    <xf numFmtId="4" fontId="79" fillId="40" borderId="101" applyNumberFormat="0" applyProtection="0"/>
    <xf numFmtId="4" fontId="79" fillId="39" borderId="101" applyNumberFormat="0" applyProtection="0">
      <alignment horizontal="left" vertical="center" indent="1"/>
    </xf>
    <xf numFmtId="4" fontId="79" fillId="38" borderId="101" applyNumberFormat="0" applyProtection="0">
      <alignment vertical="center"/>
    </xf>
    <xf numFmtId="0" fontId="18" fillId="40" borderId="101" applyNumberFormat="0" applyProtection="0">
      <alignment horizontal="left" vertical="top"/>
    </xf>
    <xf numFmtId="4" fontId="79" fillId="38" borderId="101" applyNumberFormat="0" applyProtection="0">
      <alignment vertical="center"/>
    </xf>
    <xf numFmtId="38" fontId="18" fillId="0" borderId="115"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15"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4" fontId="18" fillId="0" borderId="101" applyNumberFormat="0" applyProtection="0">
      <alignment horizontal="left" vertical="center" indent="1"/>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15"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15"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15"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15"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15"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4" fontId="18" fillId="0" borderId="101" applyNumberFormat="0" applyProtection="0">
      <alignment horizontal="left" vertical="center" indent="1"/>
    </xf>
    <xf numFmtId="38" fontId="18" fillId="0" borderId="115"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4" fontId="18" fillId="0" borderId="101" applyNumberFormat="0" applyProtection="0">
      <alignment horizontal="right" vertical="center"/>
    </xf>
    <xf numFmtId="38" fontId="18" fillId="0" borderId="102" applyFill="0" applyBorder="0" applyAlignment="0" applyProtection="0">
      <protection locked="0"/>
    </xf>
    <xf numFmtId="4" fontId="79" fillId="40" borderId="101" applyNumberFormat="0" applyProtection="0"/>
    <xf numFmtId="4" fontId="79" fillId="39" borderId="101" applyNumberFormat="0" applyProtection="0">
      <alignment horizontal="left" vertical="center" indent="1"/>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0" fontId="18" fillId="40" borderId="101" applyNumberFormat="0" applyProtection="0">
      <alignment horizontal="left" vertical="top"/>
    </xf>
    <xf numFmtId="38" fontId="18" fillId="0" borderId="102" applyFill="0" applyBorder="0" applyAlignment="0" applyProtection="0">
      <protection locked="0"/>
    </xf>
    <xf numFmtId="4" fontId="79" fillId="40" borderId="101" applyNumberFormat="0" applyProtection="0"/>
    <xf numFmtId="0" fontId="18" fillId="40" borderId="101" applyNumberFormat="0" applyProtection="0">
      <alignment horizontal="left" vertical="top"/>
    </xf>
    <xf numFmtId="4" fontId="18" fillId="0" borderId="101" applyNumberFormat="0" applyProtection="0">
      <alignment horizontal="right" vertical="center"/>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79" fillId="39" borderId="101" applyNumberFormat="0" applyProtection="0">
      <alignment horizontal="left" vertical="center" indent="1"/>
    </xf>
    <xf numFmtId="0" fontId="18" fillId="40" borderId="101" applyNumberFormat="0" applyProtection="0">
      <alignment horizontal="left" vertical="top"/>
    </xf>
    <xf numFmtId="4" fontId="79" fillId="40" borderId="101" applyNumberFormat="0" applyProtection="0"/>
    <xf numFmtId="0" fontId="18" fillId="40" borderId="101" applyNumberFormat="0" applyProtection="0">
      <alignment horizontal="left" vertical="top"/>
    </xf>
    <xf numFmtId="4" fontId="79" fillId="40" borderId="101" applyNumberFormat="0" applyProtection="0"/>
    <xf numFmtId="0" fontId="18" fillId="40" borderId="101" applyNumberFormat="0" applyProtection="0">
      <alignment horizontal="left" vertical="top"/>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right" vertical="center"/>
    </xf>
    <xf numFmtId="4" fontId="79" fillId="39" borderId="101" applyNumberFormat="0" applyProtection="0">
      <alignment horizontal="left" vertical="center" indent="1"/>
    </xf>
    <xf numFmtId="4" fontId="18" fillId="35" borderId="103" applyNumberFormat="0" applyProtection="0">
      <alignment horizontal="righ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0" fontId="18" fillId="40" borderId="101" applyNumberFormat="0" applyProtection="0">
      <alignment horizontal="left" vertical="top"/>
    </xf>
    <xf numFmtId="38" fontId="18" fillId="0" borderId="115" applyFill="0" applyBorder="0" applyAlignment="0" applyProtection="0">
      <protection locked="0"/>
    </xf>
    <xf numFmtId="38" fontId="18" fillId="0" borderId="115" applyFill="0" applyBorder="0" applyAlignment="0" applyProtection="0">
      <protection locked="0"/>
    </xf>
    <xf numFmtId="4" fontId="18" fillId="0" borderId="101" applyNumberFormat="0" applyProtection="0">
      <alignment horizontal="left" vertical="center" indent="1"/>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0" fontId="18" fillId="40" borderId="101" applyNumberFormat="0" applyProtection="0">
      <alignment horizontal="left" vertical="top"/>
    </xf>
    <xf numFmtId="4" fontId="18" fillId="0" borderId="101" applyNumberFormat="0" applyProtection="0">
      <alignment horizontal="right" vertical="center"/>
    </xf>
    <xf numFmtId="4" fontId="79" fillId="39"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0" fontId="18" fillId="40" borderId="101" applyNumberFormat="0" applyProtection="0">
      <alignment horizontal="left" vertical="top"/>
    </xf>
    <xf numFmtId="0" fontId="18" fillId="40" borderId="101" applyNumberFormat="0" applyProtection="0">
      <alignment horizontal="left" vertical="top"/>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35"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0" fontId="18" fillId="40" borderId="101" applyNumberFormat="0" applyProtection="0">
      <alignment horizontal="left" vertical="top"/>
    </xf>
    <xf numFmtId="38" fontId="18" fillId="0" borderId="115" applyFill="0" applyBorder="0" applyAlignment="0" applyProtection="0">
      <protection locked="0"/>
    </xf>
    <xf numFmtId="4" fontId="18" fillId="0" borderId="101" applyNumberFormat="0" applyProtection="0">
      <alignment horizontal="left" vertical="center" indent="1"/>
    </xf>
    <xf numFmtId="4" fontId="79" fillId="39"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4" fontId="79" fillId="40" borderId="101" applyNumberFormat="0" applyProtection="0"/>
    <xf numFmtId="4" fontId="79" fillId="39"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0" fontId="18" fillId="40" borderId="101" applyNumberFormat="0" applyProtection="0">
      <alignment horizontal="left" vertical="top"/>
    </xf>
    <xf numFmtId="4" fontId="79" fillId="38" borderId="101" applyNumberFormat="0" applyProtection="0">
      <alignment vertical="center"/>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35"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right" vertical="center"/>
    </xf>
    <xf numFmtId="4" fontId="79" fillId="39" borderId="101" applyNumberFormat="0" applyProtection="0">
      <alignment horizontal="left" vertical="center" indent="1"/>
    </xf>
    <xf numFmtId="0" fontId="18" fillId="40" borderId="101" applyNumberFormat="0" applyProtection="0">
      <alignment horizontal="left" vertical="top"/>
    </xf>
    <xf numFmtId="4" fontId="79" fillId="39"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8" borderId="101" applyNumberFormat="0" applyProtection="0">
      <alignment vertical="center"/>
    </xf>
    <xf numFmtId="4" fontId="18" fillId="0" borderId="101" applyNumberFormat="0" applyProtection="0">
      <alignment horizontal="right" vertical="center"/>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righ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79" fillId="39" borderId="101" applyNumberFormat="0" applyProtection="0">
      <alignment horizontal="left" vertical="center" indent="1"/>
    </xf>
    <xf numFmtId="4" fontId="18" fillId="35" borderId="101" applyNumberFormat="0" applyProtection="0">
      <alignment horizontal="left" vertical="center" indent="1"/>
    </xf>
    <xf numFmtId="0" fontId="18" fillId="40" borderId="101" applyNumberFormat="0" applyProtection="0">
      <alignment horizontal="left" vertical="top"/>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79" fillId="39" borderId="101" applyNumberFormat="0" applyProtection="0">
      <alignment horizontal="left" vertical="center" indent="1"/>
    </xf>
    <xf numFmtId="4" fontId="18" fillId="0" borderId="101" applyNumberFormat="0" applyProtection="0">
      <alignment horizontal="right" vertical="center"/>
    </xf>
    <xf numFmtId="4" fontId="18" fillId="0" borderId="101" applyNumberFormat="0" applyProtection="0">
      <alignment horizontal="right" vertical="center"/>
    </xf>
    <xf numFmtId="4" fontId="79" fillId="40" borderId="101" applyNumberFormat="0" applyProtection="0"/>
    <xf numFmtId="4" fontId="18" fillId="0" borderId="101" applyNumberFormat="0" applyProtection="0">
      <alignment horizontal="righ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79" fillId="38" borderId="101" applyNumberFormat="0" applyProtection="0">
      <alignment vertical="center"/>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79" fillId="38" borderId="101" applyNumberFormat="0" applyProtection="0">
      <alignment vertical="center"/>
    </xf>
    <xf numFmtId="4" fontId="79" fillId="39" borderId="101" applyNumberFormat="0" applyProtection="0">
      <alignment horizontal="left" vertical="center" indent="1"/>
    </xf>
    <xf numFmtId="4" fontId="79" fillId="40" borderId="101" applyNumberFormat="0" applyProtection="0"/>
    <xf numFmtId="4" fontId="18" fillId="0" borderId="101" applyNumberFormat="0" applyProtection="0">
      <alignment horizontal="right" vertical="center"/>
    </xf>
    <xf numFmtId="4" fontId="18" fillId="0" borderId="101" applyNumberFormat="0" applyProtection="0">
      <alignment horizontal="left" vertical="center" indent="1"/>
    </xf>
    <xf numFmtId="0" fontId="18" fillId="40" borderId="101" applyNumberFormat="0" applyProtection="0">
      <alignment horizontal="left" vertical="top"/>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4" fontId="18" fillId="0" borderId="101" applyNumberFormat="0" applyProtection="0">
      <alignment horizontal="left" vertical="center" indent="1"/>
    </xf>
    <xf numFmtId="4" fontId="18" fillId="35" borderId="101" applyNumberFormat="0" applyProtection="0">
      <alignment horizontal="left" vertical="center" indent="1"/>
    </xf>
    <xf numFmtId="4" fontId="18" fillId="0" borderId="101" applyNumberFormat="0" applyProtection="0">
      <alignment horizontal="left" vertical="center" indent="1"/>
    </xf>
    <xf numFmtId="38" fontId="18" fillId="0" borderId="115" applyFill="0" applyBorder="0" applyAlignment="0" applyProtection="0">
      <protection locked="0"/>
    </xf>
    <xf numFmtId="0" fontId="159" fillId="81" borderId="100"/>
    <xf numFmtId="38" fontId="18" fillId="0" borderId="115" applyFill="0" applyBorder="0" applyAlignment="0" applyProtection="0">
      <protection locked="0"/>
    </xf>
    <xf numFmtId="4" fontId="18" fillId="35" borderId="103" applyNumberFormat="0" applyProtection="0">
      <alignment horizontal="right" vertical="center"/>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02" applyFill="0" applyBorder="0" applyAlignment="0" applyProtection="0">
      <protection locked="0"/>
    </xf>
    <xf numFmtId="38" fontId="18" fillId="0" borderId="115" applyFill="0" applyBorder="0" applyAlignment="0" applyProtection="0">
      <protection locked="0"/>
    </xf>
    <xf numFmtId="0" fontId="3" fillId="0" borderId="0"/>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0" fontId="159" fillId="81" borderId="111"/>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4" fontId="18" fillId="35" borderId="113" applyNumberFormat="0" applyProtection="0">
      <alignment horizontal="right" vertical="center"/>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4" fontId="18" fillId="35" borderId="110" applyNumberFormat="0" applyProtection="0">
      <alignment horizontal="right" vertical="center"/>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0" fontId="159" fillId="81" borderId="114"/>
    <xf numFmtId="4" fontId="18" fillId="35" borderId="110" applyNumberFormat="0" applyProtection="0">
      <alignment horizontal="right" vertical="center"/>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4" fontId="18" fillId="35" borderId="113" applyNumberFormat="0" applyProtection="0">
      <alignment horizontal="right" vertical="center"/>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4" fontId="18" fillId="35" borderId="113" applyNumberFormat="0" applyProtection="0">
      <alignment horizontal="right" vertical="center"/>
    </xf>
    <xf numFmtId="38" fontId="18" fillId="0" borderId="112" applyFill="0" applyBorder="0" applyAlignment="0" applyProtection="0">
      <protection locked="0"/>
    </xf>
    <xf numFmtId="4" fontId="18" fillId="35" borderId="110" applyNumberFormat="0" applyProtection="0">
      <alignment horizontal="right" vertical="center"/>
    </xf>
    <xf numFmtId="0" fontId="159" fillId="81" borderId="111"/>
    <xf numFmtId="38" fontId="18" fillId="0" borderId="112" applyFill="0" applyBorder="0" applyAlignment="0" applyProtection="0">
      <protection locked="0"/>
    </xf>
    <xf numFmtId="38" fontId="18" fillId="0" borderId="115" applyFill="0" applyBorder="0" applyAlignment="0" applyProtection="0">
      <protection locked="0"/>
    </xf>
    <xf numFmtId="4" fontId="18" fillId="35" borderId="110" applyNumberFormat="0" applyProtection="0">
      <alignment horizontal="right" vertical="center"/>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0" fontId="159" fillId="81" borderId="111"/>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38" fontId="18" fillId="0" borderId="115" applyFill="0" applyBorder="0" applyAlignment="0" applyProtection="0">
      <protection locked="0"/>
    </xf>
    <xf numFmtId="38" fontId="18" fillId="0" borderId="112" applyFill="0" applyBorder="0" applyAlignment="0" applyProtection="0">
      <protection locked="0"/>
    </xf>
    <xf numFmtId="38" fontId="18" fillId="0" borderId="112" applyFill="0" applyBorder="0" applyAlignment="0" applyProtection="0">
      <protection locked="0"/>
    </xf>
    <xf numFmtId="0" fontId="5" fillId="0" borderId="0"/>
    <xf numFmtId="43" fontId="5" fillId="0" borderId="0" applyFont="0" applyFill="0" applyBorder="0" applyAlignment="0" applyProtection="0"/>
    <xf numFmtId="9" fontId="5" fillId="0" borderId="0" applyFont="0" applyFill="0" applyBorder="0" applyAlignment="0" applyProtection="0"/>
    <xf numFmtId="3" fontId="167" fillId="0" borderId="0" applyFont="0" applyFill="0" applyBorder="0" applyAlignment="0" applyProtection="0"/>
    <xf numFmtId="0" fontId="167" fillId="0" borderId="0" applyFont="0" applyFill="0" applyBorder="0" applyAlignment="0" applyProtection="0"/>
    <xf numFmtId="10" fontId="7" fillId="35" borderId="30" applyNumberFormat="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79" fillId="40" borderId="0" applyNumberFormat="0" applyProtection="0">
      <alignment horizontal="left" vertical="center" indent="1"/>
    </xf>
    <xf numFmtId="0" fontId="5" fillId="0" borderId="0"/>
    <xf numFmtId="43" fontId="5" fillId="0" borderId="0" applyFont="0" applyFill="0" applyBorder="0" applyAlignment="0" applyProtection="0"/>
    <xf numFmtId="9" fontId="5" fillId="0" borderId="0" applyFont="0" applyFill="0" applyBorder="0" applyAlignment="0" applyProtection="0"/>
    <xf numFmtId="0" fontId="167" fillId="0" borderId="0" applyFont="0" applyFill="0" applyBorder="0" applyAlignment="0" applyProtection="0"/>
    <xf numFmtId="3" fontId="167" fillId="0" borderId="0" applyFont="0" applyFill="0" applyBorder="0" applyAlignment="0" applyProtection="0"/>
    <xf numFmtId="4" fontId="100" fillId="0" borderId="0" applyNumberFormat="0" applyProtection="0">
      <alignment horizontal="left" vertical="center"/>
    </xf>
    <xf numFmtId="4" fontId="100" fillId="0" borderId="0" applyNumberFormat="0" applyProtection="0">
      <alignment horizontal="left" vertical="center"/>
    </xf>
    <xf numFmtId="44" fontId="5" fillId="0" borderId="0" applyFont="0" applyFill="0" applyBorder="0" applyAlignment="0" applyProtection="0"/>
    <xf numFmtId="0" fontId="167" fillId="0" borderId="0" applyFont="0" applyFill="0" applyBorder="0" applyAlignment="0" applyProtection="0"/>
    <xf numFmtId="3" fontId="16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37" fontId="217" fillId="0" borderId="0" applyFill="0" applyBorder="0" applyAlignment="0" applyProtection="0"/>
    <xf numFmtId="44" fontId="217" fillId="0" borderId="0" applyFont="0" applyFill="0" applyBorder="0" applyAlignment="0" applyProtection="0"/>
    <xf numFmtId="180" fontId="217" fillId="0" borderId="0" applyFill="0" applyBorder="0" applyAlignment="0" applyProtection="0"/>
    <xf numFmtId="9" fontId="217" fillId="0" borderId="0" applyFont="0" applyFill="0" applyBorder="0" applyAlignment="0" applyProtection="0"/>
    <xf numFmtId="9" fontId="217" fillId="0" borderId="0" applyFont="0" applyFill="0" applyBorder="0" applyAlignment="0" applyProtection="0"/>
    <xf numFmtId="43" fontId="217" fillId="0" borderId="0" applyFont="0" applyFill="0" applyBorder="0" applyAlignment="0" applyProtection="0"/>
    <xf numFmtId="179" fontId="217" fillId="0" borderId="0"/>
    <xf numFmtId="179" fontId="217" fillId="0" borderId="0"/>
    <xf numFmtId="179" fontId="217" fillId="0" borderId="0"/>
    <xf numFmtId="179" fontId="217" fillId="0" borderId="0"/>
    <xf numFmtId="179" fontId="217" fillId="0" borderId="0"/>
    <xf numFmtId="179" fontId="217" fillId="0" borderId="0"/>
    <xf numFmtId="179" fontId="217" fillId="0" borderId="0"/>
    <xf numFmtId="179" fontId="217" fillId="0" borderId="0"/>
    <xf numFmtId="0" fontId="147" fillId="0" borderId="0" applyNumberFormat="0" applyFill="0" applyBorder="0" applyAlignment="0">
      <protection locked="0"/>
    </xf>
    <xf numFmtId="43" fontId="17" fillId="0" borderId="0" applyFont="0" applyFill="0" applyBorder="0" applyAlignment="0" applyProtection="0"/>
    <xf numFmtId="37" fontId="217" fillId="0" borderId="0" applyFill="0" applyBorder="0" applyAlignment="0" applyProtection="0"/>
    <xf numFmtId="44" fontId="217" fillId="0" borderId="0" applyFont="0" applyFill="0" applyBorder="0" applyAlignment="0" applyProtection="0"/>
    <xf numFmtId="5" fontId="217" fillId="0" borderId="0" applyFill="0" applyBorder="0" applyAlignment="0" applyProtection="0"/>
    <xf numFmtId="180" fontId="217" fillId="0" borderId="0" applyFill="0" applyBorder="0" applyAlignment="0" applyProtection="0"/>
    <xf numFmtId="0" fontId="147" fillId="0" borderId="0" applyNumberFormat="0" applyFill="0" applyBorder="0" applyAlignment="0">
      <protection locked="0"/>
    </xf>
    <xf numFmtId="2" fontId="217" fillId="0" borderId="0" applyFill="0" applyBorder="0" applyAlignment="0" applyProtection="0"/>
    <xf numFmtId="0" fontId="147" fillId="0" borderId="0" applyNumberFormat="0" applyFill="0" applyBorder="0" applyAlignment="0">
      <protection locked="0"/>
    </xf>
    <xf numFmtId="0" fontId="147" fillId="0" borderId="0" applyNumberFormat="0" applyFill="0" applyBorder="0" applyAlignment="0">
      <protection locked="0"/>
    </xf>
    <xf numFmtId="185" fontId="217" fillId="0" borderId="0"/>
    <xf numFmtId="9" fontId="217" fillId="0" borderId="0" applyFont="0" applyFill="0" applyBorder="0" applyAlignment="0" applyProtection="0"/>
    <xf numFmtId="180" fontId="217" fillId="0" borderId="0" applyFill="0" applyBorder="0" applyAlignment="0" applyProtection="0"/>
    <xf numFmtId="181" fontId="217" fillId="0" borderId="0"/>
    <xf numFmtId="180" fontId="217" fillId="0" borderId="0" applyFill="0" applyBorder="0" applyAlignment="0" applyProtection="0"/>
    <xf numFmtId="0" fontId="17" fillId="0" borderId="0"/>
    <xf numFmtId="44" fontId="217" fillId="0" borderId="0" applyFont="0" applyFill="0" applyBorder="0" applyAlignment="0" applyProtection="0"/>
    <xf numFmtId="0" fontId="217" fillId="72" borderId="80" applyNumberFormat="0" applyFont="0" applyAlignment="0" applyProtection="0"/>
    <xf numFmtId="44" fontId="217" fillId="0" borderId="0" applyFont="0" applyFill="0" applyBorder="0" applyAlignment="0" applyProtection="0"/>
    <xf numFmtId="37" fontId="217" fillId="0" borderId="0" applyFill="0" applyBorder="0" applyAlignment="0" applyProtection="0"/>
    <xf numFmtId="9" fontId="217" fillId="0" borderId="0" applyFont="0" applyFill="0" applyBorder="0" applyAlignment="0" applyProtection="0"/>
    <xf numFmtId="10" fontId="217" fillId="0" borderId="0" applyFont="0" applyFill="0" applyBorder="0" applyAlignment="0" applyProtection="0"/>
    <xf numFmtId="37" fontId="217" fillId="0" borderId="0" applyFill="0" applyBorder="0" applyAlignment="0" applyProtection="0"/>
    <xf numFmtId="9" fontId="17" fillId="0" borderId="0" applyFont="0" applyFill="0" applyBorder="0" applyAlignment="0" applyProtection="0"/>
    <xf numFmtId="43" fontId="217" fillId="0" borderId="0" applyFont="0" applyFill="0" applyBorder="0" applyAlignment="0" applyProtection="0"/>
    <xf numFmtId="43" fontId="217" fillId="0" borderId="0" applyFont="0" applyFill="0" applyBorder="0" applyAlignment="0" applyProtection="0"/>
    <xf numFmtId="0" fontId="217" fillId="52" borderId="101" applyNumberFormat="0" applyProtection="0">
      <alignment horizontal="left" vertical="center" indent="1"/>
    </xf>
    <xf numFmtId="0" fontId="217" fillId="52" borderId="101" applyNumberFormat="0" applyProtection="0">
      <alignment horizontal="left" vertical="top" indent="1"/>
    </xf>
    <xf numFmtId="0" fontId="217" fillId="40" borderId="101" applyNumberFormat="0" applyProtection="0">
      <alignment horizontal="left" vertical="center" indent="1"/>
    </xf>
    <xf numFmtId="0" fontId="217" fillId="40" borderId="101" applyNumberFormat="0" applyProtection="0">
      <alignment horizontal="left" vertical="top" indent="1"/>
    </xf>
    <xf numFmtId="0" fontId="217" fillId="56" borderId="101" applyNumberFormat="0" applyProtection="0">
      <alignment horizontal="left" vertical="center" indent="1"/>
    </xf>
    <xf numFmtId="0" fontId="217" fillId="56" borderId="101" applyNumberFormat="0" applyProtection="0">
      <alignment horizontal="left" vertical="top" indent="1"/>
    </xf>
    <xf numFmtId="0" fontId="217" fillId="57" borderId="101" applyNumberFormat="0" applyProtection="0">
      <alignment horizontal="left" vertical="center" indent="1"/>
    </xf>
    <xf numFmtId="0" fontId="217" fillId="57" borderId="101" applyNumberFormat="0" applyProtection="0">
      <alignment horizontal="left" vertical="top" indent="1"/>
    </xf>
    <xf numFmtId="182" fontId="217" fillId="0" borderId="94">
      <alignment horizontal="justify" vertical="top" wrapText="1"/>
    </xf>
    <xf numFmtId="0" fontId="217" fillId="0" borderId="0">
      <alignment horizontal="left" wrapText="1"/>
    </xf>
    <xf numFmtId="0" fontId="108" fillId="0" borderId="0" applyNumberFormat="0" applyFill="0" applyBorder="0" applyAlignment="0" applyProtection="0"/>
    <xf numFmtId="0" fontId="217" fillId="0" borderId="45" applyNumberFormat="0" applyFill="0" applyAlignment="0" applyProtection="0"/>
    <xf numFmtId="0" fontId="108" fillId="0" borderId="0" applyNumberFormat="0" applyFill="0" applyBorder="0" applyAlignment="0" applyProtection="0"/>
    <xf numFmtId="43" fontId="217" fillId="0" borderId="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5" fillId="0" borderId="0"/>
    <xf numFmtId="9" fontId="5"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3" fontId="134" fillId="0" borderId="0" applyFont="0" applyFill="0" applyBorder="0" applyAlignment="0" applyProtection="0"/>
    <xf numFmtId="44" fontId="170" fillId="0" borderId="0" applyFont="0" applyFill="0" applyBorder="0" applyAlignment="0" applyProtection="0"/>
    <xf numFmtId="44" fontId="17" fillId="0" borderId="0" applyFont="0" applyFill="0" applyBorder="0" applyAlignment="0" applyProtection="0"/>
    <xf numFmtId="44" fontId="8" fillId="0" borderId="0" applyFont="0" applyFill="0" applyBorder="0" applyAlignment="0" applyProtection="0"/>
    <xf numFmtId="0" fontId="134" fillId="0" borderId="0" applyFon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protection locked="0"/>
    </xf>
    <xf numFmtId="0" fontId="147" fillId="0" borderId="0" applyNumberFormat="0" applyFill="0" applyBorder="0" applyAlignment="0">
      <protection locked="0"/>
    </xf>
    <xf numFmtId="37" fontId="77" fillId="0" borderId="0" applyNumberFormat="0" applyFill="0" applyBorder="0"/>
    <xf numFmtId="0" fontId="17" fillId="0" borderId="0"/>
    <xf numFmtId="0" fontId="218" fillId="0" borderId="0"/>
    <xf numFmtId="0" fontId="6" fillId="0" borderId="0"/>
    <xf numFmtId="0" fontId="6" fillId="0" borderId="0"/>
    <xf numFmtId="0" fontId="5" fillId="10" borderId="28" applyNumberFormat="0" applyFont="0" applyAlignment="0" applyProtection="0"/>
    <xf numFmtId="0" fontId="134" fillId="0" borderId="0" applyFont="0" applyFill="0" applyBorder="0" applyAlignment="0" applyProtection="0"/>
    <xf numFmtId="3" fontId="134" fillId="0" borderId="0" applyFont="0" applyFill="0" applyBorder="0" applyAlignment="0" applyProtection="0"/>
    <xf numFmtId="9" fontId="170"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45" applyNumberFormat="0" applyFont="0" applyFill="0" applyAlignment="0" applyProtection="0"/>
    <xf numFmtId="3" fontId="134" fillId="0" borderId="0" applyFont="0" applyFill="0" applyBorder="0" applyAlignment="0" applyProtection="0"/>
    <xf numFmtId="0" fontId="134"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3" fontId="134" fillId="0" borderId="0" applyFont="0" applyFill="0" applyBorder="0" applyAlignment="0" applyProtection="0"/>
    <xf numFmtId="44" fontId="95"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64" fillId="0" borderId="0"/>
    <xf numFmtId="9" fontId="8" fillId="0" borderId="0" applyFont="0" applyFill="0" applyBorder="0" applyAlignment="0" applyProtection="0"/>
    <xf numFmtId="0" fontId="95" fillId="0" borderId="0"/>
    <xf numFmtId="43" fontId="8" fillId="0" borderId="0" applyFont="0" applyFill="0" applyBorder="0" applyAlignment="0" applyProtection="0"/>
    <xf numFmtId="0" fontId="8" fillId="0" borderId="0"/>
    <xf numFmtId="0" fontId="8" fillId="0" borderId="0"/>
    <xf numFmtId="9" fontId="95"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3" fontId="134"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7" fillId="0" borderId="41" applyNumberFormat="0" applyBorder="0" applyAlignment="0"/>
    <xf numFmtId="0" fontId="6" fillId="0" borderId="0"/>
    <xf numFmtId="0" fontId="6" fillId="0" borderId="0"/>
    <xf numFmtId="0" fontId="17" fillId="0" borderId="0"/>
    <xf numFmtId="9" fontId="64" fillId="0" borderId="0" applyFont="0" applyFill="0" applyBorder="0" applyAlignment="0" applyProtection="0"/>
    <xf numFmtId="37" fontId="7" fillId="39" borderId="0" applyNumberFormat="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9" fillId="61" borderId="0" applyNumberFormat="0" applyBorder="0" applyAlignment="0" applyProtection="0"/>
    <xf numFmtId="0" fontId="5" fillId="0" borderId="0"/>
    <xf numFmtId="0" fontId="5" fillId="0" borderId="0"/>
    <xf numFmtId="0" fontId="89" fillId="41" borderId="0" applyNumberFormat="0" applyBorder="0" applyAlignment="0" applyProtection="0"/>
    <xf numFmtId="0" fontId="8" fillId="0" borderId="0"/>
    <xf numFmtId="0" fontId="89" fillId="60" borderId="0" applyNumberFormat="0" applyBorder="0" applyAlignment="0" applyProtection="0"/>
    <xf numFmtId="0" fontId="6" fillId="0" borderId="0"/>
    <xf numFmtId="0" fontId="6" fillId="0" borderId="0"/>
    <xf numFmtId="3" fontId="134" fillId="0" borderId="0" applyFont="0" applyFill="0" applyBorder="0" applyAlignment="0" applyProtection="0"/>
    <xf numFmtId="0" fontId="134" fillId="0" borderId="0" applyFont="0" applyFill="0" applyBorder="0" applyAlignment="0" applyProtection="0"/>
    <xf numFmtId="0" fontId="6" fillId="0" borderId="0"/>
    <xf numFmtId="0" fontId="6" fillId="0" borderId="0"/>
    <xf numFmtId="0" fontId="89" fillId="62" borderId="0" applyNumberFormat="0" applyBorder="0" applyAlignment="0" applyProtection="0"/>
    <xf numFmtId="3" fontId="134" fillId="0" borderId="0" applyFont="0" applyFill="0" applyBorder="0" applyAlignment="0" applyProtection="0"/>
    <xf numFmtId="43" fontId="8" fillId="0" borderId="0" applyFont="0" applyFill="0" applyBorder="0" applyAlignment="0" applyProtection="0"/>
    <xf numFmtId="0" fontId="8" fillId="0" borderId="0"/>
    <xf numFmtId="0" fontId="5" fillId="0" borderId="0"/>
    <xf numFmtId="43" fontId="8" fillId="0" borderId="0" applyFont="0" applyFill="0" applyBorder="0" applyAlignment="0" applyProtection="0"/>
    <xf numFmtId="0" fontId="6" fillId="0" borderId="0"/>
    <xf numFmtId="0" fontId="89" fillId="64" borderId="0" applyNumberFormat="0" applyBorder="0" applyAlignment="0" applyProtection="0"/>
    <xf numFmtId="0" fontId="6" fillId="0" borderId="0"/>
    <xf numFmtId="0" fontId="6" fillId="0" borderId="0"/>
    <xf numFmtId="0" fontId="134" fillId="0" borderId="0" applyFont="0" applyFill="0" applyBorder="0" applyAlignment="0" applyProtection="0"/>
    <xf numFmtId="0" fontId="6" fillId="0" borderId="0"/>
    <xf numFmtId="9" fontId="8" fillId="0" borderId="0" applyFont="0" applyFill="0" applyBorder="0" applyAlignment="0" applyProtection="0"/>
    <xf numFmtId="0" fontId="89" fillId="63" borderId="0" applyNumberFormat="0" applyBorder="0" applyAlignment="0" applyProtection="0"/>
    <xf numFmtId="0" fontId="64" fillId="0" borderId="0"/>
    <xf numFmtId="0" fontId="89" fillId="65" borderId="0" applyNumberFormat="0" applyBorder="0" applyAlignment="0" applyProtection="0"/>
    <xf numFmtId="0" fontId="5" fillId="0" borderId="0"/>
    <xf numFmtId="0" fontId="5" fillId="0" borderId="0"/>
    <xf numFmtId="0" fontId="5" fillId="0" borderId="0"/>
    <xf numFmtId="0" fontId="89" fillId="42" borderId="0" applyNumberFormat="0" applyBorder="0" applyAlignment="0" applyProtection="0"/>
    <xf numFmtId="0" fontId="89" fillId="49" borderId="0" applyNumberFormat="0" applyBorder="0" applyAlignment="0" applyProtection="0"/>
    <xf numFmtId="0" fontId="89" fillId="62" borderId="0" applyNumberFormat="0" applyBorder="0" applyAlignment="0" applyProtection="0"/>
    <xf numFmtId="0" fontId="5" fillId="0" borderId="0"/>
    <xf numFmtId="0" fontId="5" fillId="0" borderId="0"/>
    <xf numFmtId="0" fontId="5" fillId="0" borderId="0"/>
    <xf numFmtId="0" fontId="89" fillId="65" borderId="0" applyNumberFormat="0" applyBorder="0" applyAlignment="0" applyProtection="0"/>
    <xf numFmtId="0" fontId="5" fillId="0" borderId="0"/>
    <xf numFmtId="0" fontId="5" fillId="0" borderId="0"/>
    <xf numFmtId="0" fontId="5" fillId="0" borderId="0"/>
    <xf numFmtId="0" fontId="89" fillId="44" borderId="0" applyNumberFormat="0" applyBorder="0" applyAlignment="0" applyProtection="0"/>
    <xf numFmtId="0" fontId="5" fillId="0" borderId="0"/>
    <xf numFmtId="0" fontId="90" fillId="66" borderId="0" applyNumberFormat="0" applyBorder="0" applyAlignment="0" applyProtection="0"/>
    <xf numFmtId="0" fontId="90" fillId="42" borderId="0" applyNumberFormat="0" applyBorder="0" applyAlignment="0" applyProtection="0"/>
    <xf numFmtId="0" fontId="5" fillId="0" borderId="0"/>
    <xf numFmtId="0" fontId="5" fillId="0" borderId="0"/>
    <xf numFmtId="0" fontId="90" fillId="49" borderId="0" applyNumberFormat="0" applyBorder="0" applyAlignment="0" applyProtection="0"/>
    <xf numFmtId="0" fontId="5" fillId="0" borderId="0"/>
    <xf numFmtId="0" fontId="90" fillId="67" borderId="0" applyNumberFormat="0" applyBorder="0" applyAlignment="0" applyProtection="0"/>
    <xf numFmtId="0" fontId="90" fillId="68" borderId="0" applyNumberFormat="0" applyBorder="0" applyAlignment="0" applyProtection="0"/>
    <xf numFmtId="0" fontId="90" fillId="45" borderId="0" applyNumberFormat="0" applyBorder="0" applyAlignment="0" applyProtection="0"/>
    <xf numFmtId="0" fontId="90" fillId="69" borderId="0" applyNumberFormat="0" applyBorder="0" applyAlignment="0" applyProtection="0"/>
    <xf numFmtId="207" fontId="6" fillId="0" borderId="0" applyFill="0" applyBorder="0" applyProtection="0">
      <alignment horizontal="right"/>
    </xf>
    <xf numFmtId="0" fontId="6" fillId="0" borderId="0" applyFill="0" applyBorder="0" applyProtection="0">
      <alignment horizontal="right"/>
    </xf>
    <xf numFmtId="0" fontId="6" fillId="0" borderId="0" applyFill="0" applyBorder="0" applyProtection="0">
      <alignment horizontal="right"/>
    </xf>
    <xf numFmtId="0" fontId="90" fillId="43" borderId="0" applyNumberFormat="0" applyBorder="0" applyAlignment="0" applyProtection="0"/>
    <xf numFmtId="0" fontId="90" fillId="47" borderId="0" applyNumberFormat="0" applyBorder="0" applyAlignment="0" applyProtection="0"/>
    <xf numFmtId="0" fontId="7" fillId="37" borderId="91" applyNumberFormat="0" applyFont="0" applyAlignment="0" applyProtection="0">
      <alignment horizontal="center"/>
      <protection locked="0"/>
    </xf>
    <xf numFmtId="0" fontId="90" fillId="67" borderId="0" applyNumberFormat="0" applyBorder="0" applyAlignment="0" applyProtection="0"/>
    <xf numFmtId="0" fontId="7" fillId="37" borderId="0" applyNumberFormat="0" applyFont="0" applyBorder="0" applyAlignment="0" applyProtection="0">
      <alignment horizontal="center"/>
      <protection locked="0"/>
    </xf>
    <xf numFmtId="0" fontId="90" fillId="68" borderId="0" applyNumberFormat="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90" fillId="46" borderId="0" applyNumberFormat="0" applyBorder="0" applyAlignment="0" applyProtection="0"/>
    <xf numFmtId="0" fontId="219" fillId="86" borderId="30" applyNumberFormat="0" applyBorder="0" applyAlignment="0" applyProtection="0"/>
    <xf numFmtId="205" fontId="219" fillId="86" borderId="30" applyNumberFormat="0" applyBorder="0" applyAlignment="0" applyProtection="0"/>
    <xf numFmtId="0" fontId="91" fillId="41" borderId="0" applyNumberFormat="0" applyBorder="0" applyAlignment="0" applyProtection="0"/>
    <xf numFmtId="0" fontId="61" fillId="87" borderId="0" applyNumberFormat="0" applyBorder="0" applyAlignment="0" applyProtection="0"/>
    <xf numFmtId="205" fontId="61" fillId="87" borderId="0" applyNumberFormat="0" applyBorder="0" applyAlignment="0" applyProtection="0"/>
    <xf numFmtId="206" fontId="18" fillId="0" borderId="0" applyFill="0" applyBorder="0" applyAlignment="0"/>
    <xf numFmtId="0" fontId="92" fillId="70" borderId="78" applyNumberFormat="0" applyAlignment="0" applyProtection="0"/>
    <xf numFmtId="43" fontId="8" fillId="0" borderId="0" applyFont="0" applyFill="0" applyBorder="0" applyAlignment="0" applyProtection="0"/>
    <xf numFmtId="0" fontId="8" fillId="0" borderId="0"/>
    <xf numFmtId="0" fontId="7" fillId="35" borderId="30" applyFont="0" applyBorder="0" applyAlignment="0" applyProtection="0">
      <alignment vertical="top"/>
    </xf>
    <xf numFmtId="0" fontId="93" fillId="71" borderId="36" applyNumberFormat="0" applyAlignment="0" applyProtection="0"/>
    <xf numFmtId="0" fontId="96" fillId="0" borderId="0" applyFill="0" applyBorder="0">
      <alignment horizontal="right"/>
    </xf>
    <xf numFmtId="205" fontId="71" fillId="0" borderId="0"/>
    <xf numFmtId="3" fontId="232" fillId="0" borderId="0" applyFill="0" applyBorder="0" applyAlignment="0" applyProtection="0"/>
    <xf numFmtId="3" fontId="7" fillId="0" borderId="0" applyFill="0" applyBorder="0" applyAlignment="0" applyProtection="0"/>
    <xf numFmtId="179" fontId="6" fillId="0" borderId="0"/>
    <xf numFmtId="3" fontId="231" fillId="0" borderId="0" applyFill="0" applyBorder="0" applyAlignment="0" applyProtection="0"/>
    <xf numFmtId="179" fontId="6" fillId="0" borderId="0"/>
    <xf numFmtId="179" fontId="6" fillId="0" borderId="0"/>
    <xf numFmtId="179" fontId="6" fillId="0" borderId="0"/>
    <xf numFmtId="179" fontId="6" fillId="0" borderId="0"/>
    <xf numFmtId="179" fontId="6" fillId="0" borderId="0"/>
    <xf numFmtId="179" fontId="6" fillId="0" borderId="0"/>
    <xf numFmtId="3" fontId="170" fillId="0" borderId="0" applyFill="0" applyBorder="0" applyAlignment="0" applyProtection="0"/>
    <xf numFmtId="3" fontId="230" fillId="0" borderId="0" applyFill="0" applyBorder="0" applyAlignment="0" applyProtection="0"/>
    <xf numFmtId="179" fontId="6" fillId="0" borderId="0"/>
    <xf numFmtId="3" fontId="221" fillId="0" borderId="0" applyFill="0" applyBorder="0" applyAlignment="0" applyProtection="0"/>
    <xf numFmtId="179" fontId="6" fillId="0" borderId="0"/>
    <xf numFmtId="179" fontId="6" fillId="0" borderId="0"/>
    <xf numFmtId="179" fontId="6" fillId="0" borderId="0"/>
    <xf numFmtId="179" fontId="6" fillId="0" borderId="0"/>
    <xf numFmtId="179" fontId="6" fillId="0" borderId="0"/>
    <xf numFmtId="179" fontId="6" fillId="0" borderId="0"/>
    <xf numFmtId="3" fontId="229" fillId="0" borderId="0" applyFill="0" applyBorder="0" applyAlignment="0" applyProtection="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0"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0" fontId="6" fillId="0" borderId="0"/>
    <xf numFmtId="17" fontId="6" fillId="0" borderId="0" applyFont="0" applyFill="0" applyBorder="0" applyAlignment="0" applyProtection="0"/>
    <xf numFmtId="179" fontId="6" fillId="0" borderId="0"/>
    <xf numFmtId="0" fontId="6" fillId="0" borderId="0" applyFont="0" applyFill="0" applyBorder="0" applyAlignment="0" applyProtection="0"/>
    <xf numFmtId="179" fontId="6" fillId="0" borderId="0"/>
    <xf numFmtId="179" fontId="6" fillId="0" borderId="0"/>
    <xf numFmtId="179" fontId="6" fillId="0" borderId="0"/>
    <xf numFmtId="179" fontId="6" fillId="0" borderId="0"/>
    <xf numFmtId="179" fontId="6" fillId="0" borderId="0"/>
    <xf numFmtId="179" fontId="6" fillId="0" borderId="0"/>
    <xf numFmtId="0" fontId="6" fillId="0" borderId="0" applyFont="0" applyFill="0" applyBorder="0" applyAlignment="0" applyProtection="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0" fontId="134" fillId="0" borderId="0" applyFont="0" applyFill="0" applyBorder="0" applyAlignment="0" applyProtection="0"/>
    <xf numFmtId="8" fontId="228" fillId="0" borderId="0" applyNumberFormat="0" applyFill="0" applyBorder="0" applyAlignment="0"/>
    <xf numFmtId="179" fontId="6" fillId="0" borderId="0"/>
    <xf numFmtId="7" fontId="96" fillId="0" borderId="0" applyFill="0" applyBorder="0">
      <alignment horizontal="right"/>
    </xf>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179" fontId="6" fillId="0" borderId="0"/>
    <xf numFmtId="41"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27"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8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0" fillId="0" borderId="0" applyFont="0" applyFill="0" applyBorder="0" applyAlignment="0" applyProtection="0"/>
    <xf numFmtId="43" fontId="89" fillId="0" borderId="0" applyFont="0" applyFill="0" applyBorder="0" applyAlignment="0" applyProtection="0"/>
    <xf numFmtId="43" fontId="1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34" fillId="0" borderId="0" applyFont="0" applyFill="0" applyBorder="0" applyAlignment="0" applyProtection="0"/>
    <xf numFmtId="205" fontId="73" fillId="0" borderId="0"/>
    <xf numFmtId="205" fontId="73" fillId="0" borderId="0"/>
    <xf numFmtId="205" fontId="73" fillId="0" borderId="0"/>
    <xf numFmtId="44" fontId="220" fillId="0" borderId="0" applyFont="0" applyFill="0" applyBorder="0" applyAlignment="0" applyProtection="0"/>
    <xf numFmtId="44" fontId="6"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5"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0" fontId="134" fillId="0" borderId="0" applyFont="0" applyFill="0" applyBorder="0" applyAlignment="0" applyProtection="0"/>
    <xf numFmtId="205" fontId="73" fillId="0" borderId="0"/>
    <xf numFmtId="205" fontId="134" fillId="0" borderId="0" applyFont="0" applyFill="0" applyBorder="0" applyAlignment="0" applyProtection="0"/>
    <xf numFmtId="205" fontId="134" fillId="0" borderId="0" applyFont="0" applyFill="0" applyBorder="0" applyAlignment="0" applyProtection="0"/>
    <xf numFmtId="205" fontId="134" fillId="0" borderId="0" applyFont="0" applyFill="0" applyBorder="0" applyAlignment="0" applyProtection="0"/>
    <xf numFmtId="205" fontId="134" fillId="0" borderId="0" applyFont="0" applyFill="0" applyBorder="0" applyAlignment="0" applyProtection="0"/>
    <xf numFmtId="205" fontId="134" fillId="0" borderId="0" applyFont="0" applyFill="0" applyBorder="0" applyAlignment="0" applyProtection="0"/>
    <xf numFmtId="0" fontId="6" fillId="0" borderId="0"/>
    <xf numFmtId="205" fontId="134" fillId="0" borderId="0" applyFont="0" applyFill="0" applyBorder="0" applyAlignment="0" applyProtection="0"/>
    <xf numFmtId="0" fontId="97" fillId="0" borderId="0" applyNumberFormat="0" applyFill="0" applyBorder="0" applyAlignment="0" applyProtection="0"/>
    <xf numFmtId="2" fontId="6" fillId="0" borderId="0" applyFill="0" applyBorder="0" applyAlignment="0" applyProtection="0"/>
    <xf numFmtId="2" fontId="6" fillId="0" borderId="0" applyFill="0" applyBorder="0" applyAlignment="0" applyProtection="0"/>
    <xf numFmtId="2" fontId="6" fillId="0" borderId="0" applyFill="0" applyBorder="0" applyAlignment="0" applyProtection="0"/>
    <xf numFmtId="2" fontId="6" fillId="0" borderId="0" applyFill="0" applyBorder="0" applyAlignment="0" applyProtection="0"/>
    <xf numFmtId="0" fontId="98" fillId="61" borderId="0" applyNumberFormat="0" applyBorder="0" applyAlignment="0" applyProtection="0"/>
    <xf numFmtId="205" fontId="75" fillId="0" borderId="0"/>
    <xf numFmtId="205" fontId="76" fillId="0" borderId="32" applyNumberFormat="0" applyAlignment="0" applyProtection="0">
      <alignment horizontal="left" vertical="center"/>
    </xf>
    <xf numFmtId="205" fontId="76" fillId="0" borderId="2">
      <alignment horizontal="left" vertical="center"/>
    </xf>
    <xf numFmtId="0" fontId="145" fillId="0" borderId="0" applyNumberFormat="0" applyFill="0" applyBorder="0" applyAlignment="0" applyProtection="0"/>
    <xf numFmtId="0" fontId="145" fillId="0" borderId="0" applyNumberFormat="0" applyFill="0" applyBorder="0" applyAlignment="0" applyProtection="0"/>
    <xf numFmtId="0" fontId="99" fillId="0" borderId="37" applyNumberFormat="0" applyFill="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01" fillId="0" borderId="38" applyNumberFormat="0" applyFill="0" applyAlignment="0" applyProtection="0"/>
    <xf numFmtId="0" fontId="146" fillId="0" borderId="0" applyNumberFormat="0" applyFill="0" applyBorder="0" applyAlignment="0" applyProtection="0"/>
    <xf numFmtId="0" fontId="102" fillId="0" borderId="39" applyNumberFormat="0" applyFill="0" applyAlignment="0" applyProtection="0"/>
    <xf numFmtId="0" fontId="102" fillId="0" borderId="0" applyNumberFormat="0" applyFill="0" applyBorder="0" applyAlignment="0" applyProtection="0"/>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47" fillId="0" borderId="0" applyNumberFormat="0" applyFill="0" applyBorder="0" applyAlignment="0">
      <protection locked="0"/>
    </xf>
    <xf numFmtId="0" fontId="147" fillId="0" borderId="0" applyNumberFormat="0" applyFill="0" applyBorder="0" applyAlignment="0">
      <protection locked="0"/>
    </xf>
    <xf numFmtId="0" fontId="147" fillId="0" borderId="0" applyNumberFormat="0" applyFill="0" applyBorder="0" applyAlignment="0">
      <protection locked="0"/>
    </xf>
    <xf numFmtId="0" fontId="147" fillId="0" borderId="0" applyNumberFormat="0" applyFill="0" applyBorder="0" applyAlignment="0">
      <protection locked="0"/>
    </xf>
    <xf numFmtId="0" fontId="105" fillId="0" borderId="40" applyNumberFormat="0" applyFill="0" applyAlignment="0" applyProtection="0"/>
    <xf numFmtId="0" fontId="6" fillId="0" borderId="0"/>
    <xf numFmtId="0" fontId="221" fillId="88" borderId="0"/>
    <xf numFmtId="205" fontId="221" fillId="88" borderId="0"/>
    <xf numFmtId="0" fontId="221" fillId="89" borderId="0"/>
    <xf numFmtId="205" fontId="221" fillId="89" borderId="0"/>
    <xf numFmtId="0" fontId="61" fillId="90" borderId="16" applyBorder="0"/>
    <xf numFmtId="0" fontId="6" fillId="91" borderId="15" applyNumberFormat="0" applyFont="0" applyBorder="0" applyAlignment="0" applyProtection="0"/>
    <xf numFmtId="205" fontId="6" fillId="91" borderId="15" applyNumberFormat="0" applyFont="0" applyBorder="0" applyAlignment="0" applyProtection="0"/>
    <xf numFmtId="185" fontId="6" fillId="0" borderId="0"/>
    <xf numFmtId="0" fontId="106" fillId="38" borderId="0" applyNumberFormat="0" applyBorder="0" applyAlignment="0" applyProtection="0"/>
    <xf numFmtId="37" fontId="77" fillId="0" borderId="0" applyNumberFormat="0" applyFill="0" applyBorder="0"/>
    <xf numFmtId="37" fontId="77" fillId="0" borderId="0" applyNumberFormat="0" applyFill="0" applyBorder="0"/>
    <xf numFmtId="37" fontId="77" fillId="0" borderId="0" applyNumberFormat="0" applyFill="0" applyBorder="0"/>
    <xf numFmtId="37" fontId="77" fillId="0" borderId="0" applyNumberFormat="0" applyFill="0" applyBorder="0"/>
    <xf numFmtId="37" fontId="77" fillId="0" borderId="0" applyNumberFormat="0" applyFill="0" applyBorder="0"/>
    <xf numFmtId="37" fontId="77" fillId="0" borderId="0" applyNumberFormat="0" applyFill="0" applyBorder="0"/>
    <xf numFmtId="0" fontId="7" fillId="0" borderId="41" applyNumberFormat="0" applyBorder="0" applyAlignment="0"/>
    <xf numFmtId="181" fontId="6" fillId="0" borderId="0"/>
    <xf numFmtId="181" fontId="6" fillId="0" borderId="0"/>
    <xf numFmtId="181" fontId="6" fillId="0" borderId="0"/>
    <xf numFmtId="181" fontId="6" fillId="0" borderId="0"/>
    <xf numFmtId="181" fontId="6" fillId="0" borderId="0"/>
    <xf numFmtId="181" fontId="6" fillId="0" borderId="0"/>
    <xf numFmtId="181" fontId="6"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8" fillId="0" borderId="0"/>
    <xf numFmtId="0" fontId="6" fillId="0" borderId="0"/>
    <xf numFmtId="0" fontId="6" fillId="0" borderId="0"/>
    <xf numFmtId="0" fontId="222" fillId="0" borderId="0"/>
    <xf numFmtId="0" fontId="170" fillId="0" borderId="0"/>
    <xf numFmtId="0" fontId="222" fillId="0" borderId="0"/>
    <xf numFmtId="0" fontId="222" fillId="0" borderId="0"/>
    <xf numFmtId="0" fontId="17" fillId="0" borderId="0"/>
    <xf numFmtId="0" fontId="8" fillId="0" borderId="0"/>
    <xf numFmtId="0" fontId="18"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4" fillId="0" borderId="0"/>
    <xf numFmtId="41" fontId="10" fillId="0" borderId="0"/>
    <xf numFmtId="41" fontId="10" fillId="0" borderId="0"/>
    <xf numFmtId="41" fontId="10" fillId="0" borderId="0"/>
    <xf numFmtId="41" fontId="10" fillId="0" borderId="0"/>
    <xf numFmtId="41" fontId="10" fillId="0" borderId="0"/>
    <xf numFmtId="41" fontId="10" fillId="0" borderId="0"/>
    <xf numFmtId="0" fontId="89" fillId="0" borderId="0"/>
    <xf numFmtId="0" fontId="8" fillId="0" borderId="0"/>
    <xf numFmtId="0" fontId="220" fillId="0" borderId="0"/>
    <xf numFmtId="0" fontId="6" fillId="0" borderId="0"/>
    <xf numFmtId="0" fontId="5" fillId="0" borderId="0"/>
    <xf numFmtId="0" fontId="6" fillId="0" borderId="0"/>
    <xf numFmtId="0" fontId="5" fillId="0" borderId="0"/>
    <xf numFmtId="0" fontId="5" fillId="0" borderId="0"/>
    <xf numFmtId="0" fontId="5" fillId="0" borderId="0"/>
    <xf numFmtId="0" fontId="6" fillId="0" borderId="0"/>
    <xf numFmtId="0" fontId="89" fillId="0" borderId="0"/>
    <xf numFmtId="0" fontId="64" fillId="0" borderId="0"/>
    <xf numFmtId="0" fontId="64" fillId="0" borderId="0"/>
    <xf numFmtId="0" fontId="64" fillId="0" borderId="0"/>
    <xf numFmtId="0" fontId="64" fillId="0" borderId="0"/>
    <xf numFmtId="190" fontId="6" fillId="0" borderId="0"/>
    <xf numFmtId="0" fontId="89" fillId="0" borderId="0"/>
    <xf numFmtId="0" fontId="89" fillId="0" borderId="0"/>
    <xf numFmtId="0" fontId="89" fillId="0" borderId="0"/>
    <xf numFmtId="0" fontId="6" fillId="0" borderId="0"/>
    <xf numFmtId="0" fontId="6" fillId="0" borderId="0"/>
    <xf numFmtId="0" fontId="89" fillId="0" borderId="0"/>
    <xf numFmtId="0" fontId="8" fillId="0" borderId="0"/>
    <xf numFmtId="0" fontId="8" fillId="0" borderId="0"/>
    <xf numFmtId="0" fontId="18" fillId="0" borderId="0"/>
    <xf numFmtId="0" fontId="64" fillId="0" borderId="0"/>
    <xf numFmtId="0" fontId="64" fillId="0" borderId="0"/>
    <xf numFmtId="0" fontId="127" fillId="0" borderId="0"/>
    <xf numFmtId="0" fontId="6" fillId="72" borderId="80" applyNumberFormat="0" applyFont="0" applyAlignment="0" applyProtection="0"/>
    <xf numFmtId="0" fontId="6" fillId="72" borderId="80" applyNumberFormat="0" applyFont="0" applyAlignment="0" applyProtection="0"/>
    <xf numFmtId="0" fontId="6" fillId="72" borderId="80" applyNumberFormat="0" applyFont="0" applyAlignment="0" applyProtection="0"/>
    <xf numFmtId="0" fontId="6" fillId="72" borderId="80" applyNumberFormat="0" applyFont="0" applyAlignment="0" applyProtection="0"/>
    <xf numFmtId="0" fontId="6" fillId="72" borderId="80" applyNumberFormat="0" applyFont="0" applyAlignment="0" applyProtection="0"/>
    <xf numFmtId="0" fontId="6" fillId="72" borderId="80" applyNumberFormat="0" applyFont="0" applyAlignment="0" applyProtection="0"/>
    <xf numFmtId="0" fontId="6" fillId="72" borderId="80" applyNumberFormat="0" applyFont="0" applyAlignment="0" applyProtection="0"/>
    <xf numFmtId="186" fontId="8" fillId="0" borderId="0" applyFont="0" applyFill="0" applyBorder="0" applyProtection="0"/>
    <xf numFmtId="186" fontId="8" fillId="0" borderId="0" applyFont="0" applyFill="0" applyBorder="0" applyProtection="0"/>
    <xf numFmtId="186" fontId="8" fillId="0" borderId="0" applyFont="0" applyFill="0" applyBorder="0" applyProtection="0"/>
    <xf numFmtId="186" fontId="8" fillId="0" borderId="0" applyFont="0" applyFill="0" applyBorder="0" applyProtection="0"/>
    <xf numFmtId="186" fontId="8" fillId="0" borderId="0" applyFont="0" applyFill="0" applyBorder="0" applyProtection="0"/>
    <xf numFmtId="186" fontId="8" fillId="0" borderId="0" applyFont="0" applyFill="0" applyBorder="0" applyProtection="0"/>
    <xf numFmtId="186" fontId="8" fillId="0" borderId="0" applyFont="0" applyFill="0" applyBorder="0" applyProtection="0"/>
    <xf numFmtId="186" fontId="8" fillId="0" borderId="0" applyFont="0" applyFill="0" applyBorder="0" applyProtection="0"/>
    <xf numFmtId="186" fontId="8" fillId="0" borderId="0" applyFont="0" applyFill="0" applyBorder="0" applyProtection="0"/>
    <xf numFmtId="186" fontId="8" fillId="0" borderId="0" applyFont="0" applyFill="0" applyBorder="0" applyProtection="0"/>
    <xf numFmtId="186" fontId="8" fillId="0" borderId="0" applyFont="0" applyFill="0" applyBorder="0" applyProtection="0"/>
    <xf numFmtId="0" fontId="107" fillId="70" borderId="81" applyNumberFormat="0" applyAlignment="0" applyProtection="0"/>
    <xf numFmtId="205" fontId="73" fillId="0" borderId="0"/>
    <xf numFmtId="205" fontId="73" fillId="0" borderId="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9" fillId="0" borderId="0" applyFont="0" applyFill="0" applyBorder="0" applyAlignment="0" applyProtection="0"/>
    <xf numFmtId="9" fontId="6" fillId="0" borderId="0" applyFont="0" applyFill="0" applyBorder="0" applyAlignment="0" applyProtection="0"/>
    <xf numFmtId="9" fontId="94"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5" fillId="0" borderId="0" applyFont="0" applyFill="0" applyBorder="0" applyAlignment="0" applyProtection="0"/>
    <xf numFmtId="0" fontId="6" fillId="0" borderId="0"/>
    <xf numFmtId="9" fontId="222" fillId="0" borderId="0" applyFont="0" applyFill="0" applyBorder="0" applyAlignment="0" applyProtection="0"/>
    <xf numFmtId="9" fontId="222" fillId="0" borderId="0" applyFont="0" applyFill="0" applyBorder="0" applyAlignment="0" applyProtection="0"/>
    <xf numFmtId="9" fontId="6" fillId="0" borderId="0" applyFont="0" applyFill="0" applyBorder="0" applyAlignment="0" applyProtection="0"/>
    <xf numFmtId="4" fontId="79" fillId="40" borderId="0" applyNumberFormat="0" applyProtection="0">
      <alignment horizontal="left" vertical="center" indent="1"/>
    </xf>
    <xf numFmtId="4" fontId="79" fillId="40" borderId="13" applyNumberFormat="0" applyProtection="0">
      <alignment vertical="center"/>
    </xf>
    <xf numFmtId="4" fontId="18" fillId="51" borderId="0" applyNumberFormat="0" applyProtection="0">
      <alignment horizontal="left" indent="1"/>
    </xf>
    <xf numFmtId="4" fontId="18" fillId="51" borderId="0" applyNumberFormat="0" applyProtection="0">
      <alignment horizontal="left" indent="1"/>
    </xf>
    <xf numFmtId="4" fontId="81" fillId="52" borderId="0" applyNumberFormat="0" applyProtection="0">
      <alignment horizontal="left" vertical="center" indent="1"/>
    </xf>
    <xf numFmtId="4" fontId="81" fillId="52" borderId="0" applyNumberFormat="0" applyProtection="0">
      <alignment horizontal="left" vertical="center" indent="1"/>
    </xf>
    <xf numFmtId="4" fontId="82" fillId="54" borderId="0" applyNumberFormat="0" applyProtection="0">
      <alignment horizontal="left" indent="1"/>
    </xf>
    <xf numFmtId="4" fontId="82" fillId="54" borderId="0" applyNumberFormat="0" applyProtection="0">
      <alignment horizontal="left" indent="1"/>
    </xf>
    <xf numFmtId="4" fontId="82" fillId="54" borderId="0" applyNumberFormat="0" applyProtection="0">
      <alignment horizontal="left" indent="1"/>
    </xf>
    <xf numFmtId="0" fontId="6" fillId="0" borderId="0"/>
    <xf numFmtId="4" fontId="83" fillId="55" borderId="0" applyNumberFormat="0" applyProtection="0"/>
    <xf numFmtId="4" fontId="83" fillId="55" borderId="0" applyNumberFormat="0" applyProtection="0"/>
    <xf numFmtId="4" fontId="83" fillId="55" borderId="0" applyNumberFormat="0" applyProtection="0"/>
    <xf numFmtId="0" fontId="6" fillId="0" borderId="0"/>
    <xf numFmtId="0" fontId="6" fillId="0" borderId="0"/>
    <xf numFmtId="0" fontId="5" fillId="0" borderId="0"/>
    <xf numFmtId="0" fontId="100" fillId="0" borderId="0" applyNumberFormat="0" applyFill="0" applyBorder="0" applyAlignment="0" applyProtection="0"/>
    <xf numFmtId="0" fontId="76" fillId="0" borderId="0" applyNumberFormat="0" applyFill="0" applyBorder="0" applyAlignment="0" applyProtection="0"/>
    <xf numFmtId="9" fontId="6" fillId="0" borderId="0" applyFont="0" applyFill="0" applyBorder="0" applyAlignment="0" applyProtection="0"/>
    <xf numFmtId="0" fontId="6" fillId="0" borderId="0"/>
    <xf numFmtId="0" fontId="129" fillId="0" borderId="0"/>
    <xf numFmtId="0" fontId="87" fillId="0" borderId="0"/>
    <xf numFmtId="0" fontId="100" fillId="0" borderId="0" applyNumberFormat="0" applyFill="0" applyBorder="0" applyAlignment="0" applyProtection="0"/>
    <xf numFmtId="0" fontId="76" fillId="0" borderId="0" applyNumberFormat="0" applyFill="0" applyBorder="0" applyAlignment="0" applyProtection="0"/>
    <xf numFmtId="0" fontId="224" fillId="0" borderId="0" applyNumberFormat="0" applyFill="0" applyBorder="0" applyAlignment="0" applyProtection="0"/>
    <xf numFmtId="0" fontId="225" fillId="35" borderId="0" applyNumberFormat="0" applyFill="0" applyBorder="0" applyAlignment="0" applyProtection="0">
      <protection locked="0"/>
    </xf>
    <xf numFmtId="0" fontId="226" fillId="0" borderId="0" applyNumberFormat="0" applyFill="0" applyBorder="0" applyAlignment="0" applyProtection="0"/>
    <xf numFmtId="0" fontId="83" fillId="35" borderId="16" applyNumberFormat="0" applyFill="0" applyBorder="0" applyAlignment="0" applyProtection="0">
      <protection locked="0"/>
    </xf>
    <xf numFmtId="0" fontId="221" fillId="0" borderId="48" applyNumberFormat="0" applyFont="0" applyFill="0" applyAlignment="0" applyProtection="0"/>
    <xf numFmtId="0" fontId="6" fillId="0" borderId="116" applyNumberFormat="0" applyFill="0" applyAlignment="0" applyProtection="0"/>
    <xf numFmtId="0" fontId="7" fillId="0" borderId="0" applyNumberFormat="0" applyFill="0" applyBorder="0" applyAlignment="0" applyProtection="0"/>
    <xf numFmtId="0" fontId="221" fillId="0" borderId="0" applyFont="0" applyFill="0" applyBorder="0" applyAlignment="0" applyProtection="0"/>
    <xf numFmtId="40" fontId="227" fillId="0" borderId="0" applyFont="0" applyFill="0" applyBorder="0" applyAlignment="0" applyProtection="0">
      <alignment horizontal="center"/>
    </xf>
    <xf numFmtId="0" fontId="227" fillId="0" borderId="0" applyFont="0" applyFill="0" applyBorder="0" applyAlignment="0" applyProtection="0">
      <alignment horizontal="center"/>
    </xf>
    <xf numFmtId="43" fontId="64" fillId="0" borderId="0" applyFont="0" applyFill="0" applyBorder="0" applyAlignment="0" applyProtection="0"/>
    <xf numFmtId="4" fontId="18" fillId="35" borderId="113" applyNumberFormat="0" applyProtection="0">
      <alignment horizontal="right" vertical="center"/>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17" fillId="0" borderId="0" applyFont="0" applyFill="0" applyBorder="0" applyAlignment="0" applyProtection="0"/>
    <xf numFmtId="40" fontId="1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134" fillId="0" borderId="0" applyFont="0" applyFill="0" applyBorder="0" applyAlignment="0" applyProtection="0"/>
    <xf numFmtId="4" fontId="85" fillId="58" borderId="0" applyNumberFormat="0" applyProtection="0">
      <alignment horizontal="left"/>
    </xf>
    <xf numFmtId="3" fontId="6" fillId="0" borderId="0" applyFill="0" applyBorder="0" applyAlignment="0" applyProtection="0"/>
    <xf numFmtId="4" fontId="85" fillId="58" borderId="0" applyNumberFormat="0" applyProtection="0">
      <alignment horizontal="left"/>
    </xf>
    <xf numFmtId="4" fontId="85" fillId="58" borderId="0" applyNumberFormat="0" applyProtection="0">
      <alignment horizontal="left"/>
    </xf>
    <xf numFmtId="0" fontId="10" fillId="0" borderId="0" applyFont="0" applyFill="0" applyBorder="0" applyAlignment="0" applyProtection="0"/>
    <xf numFmtId="8" fontId="221" fillId="0" borderId="0" applyFont="0" applyFill="0" applyBorder="0" applyAlignment="0" applyProtection="0"/>
    <xf numFmtId="0" fontId="22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8" fontId="17" fillId="0" borderId="0" applyFont="0" applyFill="0" applyBorder="0" applyAlignment="0" applyProtection="0"/>
    <xf numFmtId="3" fontId="6" fillId="0" borderId="0" applyFill="0" applyBorder="0" applyAlignment="0" applyProtection="0"/>
    <xf numFmtId="0" fontId="6" fillId="0" borderId="0"/>
    <xf numFmtId="43" fontId="5" fillId="0" borderId="0" applyFont="0" applyFill="0" applyBorder="0" applyAlignment="0" applyProtection="0"/>
    <xf numFmtId="0" fontId="6" fillId="0" borderId="0">
      <alignment horizontal="left" wrapText="1"/>
    </xf>
    <xf numFmtId="0" fontId="6" fillId="0" borderId="0"/>
    <xf numFmtId="187" fontId="6" fillId="0" borderId="0" applyFill="0" applyBorder="0" applyAlignment="0" applyProtection="0">
      <alignment wrapText="1"/>
    </xf>
    <xf numFmtId="0" fontId="61" fillId="0" borderId="0" applyNumberFormat="0" applyFill="0" applyBorder="0">
      <alignment horizontal="center" wrapText="1"/>
    </xf>
    <xf numFmtId="0" fontId="61" fillId="0" borderId="0" applyNumberFormat="0" applyFill="0" applyBorder="0">
      <alignment horizontal="center" wrapText="1"/>
    </xf>
    <xf numFmtId="0" fontId="108" fillId="0" borderId="0" applyNumberFormat="0" applyFill="0" applyBorder="0" applyAlignment="0" applyProtection="0"/>
    <xf numFmtId="0" fontId="134" fillId="0" borderId="45" applyNumberFormat="0" applyFont="0" applyFill="0" applyAlignment="0" applyProtection="0"/>
    <xf numFmtId="0" fontId="134" fillId="0" borderId="45" applyNumberFormat="0" applyFont="0" applyFill="0" applyAlignment="0" applyProtection="0"/>
    <xf numFmtId="0" fontId="109" fillId="0" borderId="44" applyNumberFormat="0" applyFill="0" applyAlignment="0" applyProtection="0"/>
    <xf numFmtId="0" fontId="134" fillId="0" borderId="45" applyNumberFormat="0" applyFont="0" applyFill="0" applyAlignment="0" applyProtection="0"/>
    <xf numFmtId="205" fontId="73" fillId="0" borderId="7"/>
    <xf numFmtId="205" fontId="73" fillId="0" borderId="90"/>
    <xf numFmtId="37" fontId="7" fillId="39" borderId="0" applyNumberFormat="0" applyBorder="0" applyAlignment="0" applyProtection="0"/>
    <xf numFmtId="37" fontId="7" fillId="0" borderId="0"/>
    <xf numFmtId="37" fontId="7" fillId="39" borderId="0" applyNumberFormat="0" applyBorder="0" applyAlignment="0" applyProtection="0"/>
    <xf numFmtId="0" fontId="111"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0" borderId="0"/>
    <xf numFmtId="0" fontId="5" fillId="0" borderId="0"/>
    <xf numFmtId="0" fontId="5" fillId="0" borderId="0"/>
    <xf numFmtId="0" fontId="5" fillId="0" borderId="0"/>
    <xf numFmtId="0" fontId="5" fillId="0" borderId="0"/>
    <xf numFmtId="0" fontId="8" fillId="0" borderId="0"/>
    <xf numFmtId="0" fontId="5" fillId="0" borderId="0"/>
    <xf numFmtId="43" fontId="8" fillId="0" borderId="0" applyFont="0" applyFill="0" applyBorder="0" applyAlignment="0" applyProtection="0"/>
    <xf numFmtId="43"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8" fillId="0" borderId="0"/>
    <xf numFmtId="0" fontId="6" fillId="0" borderId="0"/>
    <xf numFmtId="0" fontId="5" fillId="0" borderId="0"/>
    <xf numFmtId="0" fontId="5" fillId="0" borderId="0"/>
    <xf numFmtId="43"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9" fontId="12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233" fillId="0" borderId="0" applyFill="0" applyBorder="0" applyAlignment="0" applyProtection="0"/>
    <xf numFmtId="1" fontId="69" fillId="0" borderId="0" applyFont="0" applyFill="0" applyBorder="0" applyAlignment="0" applyProtection="0">
      <protection locked="0"/>
    </xf>
    <xf numFmtId="1" fontId="69" fillId="0" borderId="0" applyFont="0" applyFill="0" applyBorder="0" applyAlignment="0" applyProtection="0">
      <protection locked="0"/>
    </xf>
    <xf numFmtId="0" fontId="7" fillId="0" borderId="0" applyNumberFormat="0" applyFill="0" applyBorder="0" applyAlignment="0" applyProtection="0"/>
    <xf numFmtId="0" fontId="69" fillId="0" borderId="0" applyNumberFormat="0" applyFill="0" applyBorder="0" applyAlignment="0" applyProtection="0"/>
    <xf numFmtId="0" fontId="234" fillId="0" borderId="0" applyFill="0" applyBorder="0" applyProtection="0">
      <alignment horizontal="left"/>
    </xf>
    <xf numFmtId="0" fontId="235" fillId="0" borderId="0" applyFill="0" applyBorder="0" applyProtection="0">
      <alignment horizontal="left"/>
    </xf>
    <xf numFmtId="0" fontId="6" fillId="0" borderId="0" applyFont="0" applyFill="0" applyBorder="0" applyAlignment="0" applyProtection="0"/>
    <xf numFmtId="0" fontId="6" fillId="0" borderId="0" applyFont="0" applyFill="0" applyBorder="0" applyAlignment="0" applyProtection="0"/>
    <xf numFmtId="0" fontId="23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0" fontId="221" fillId="0" borderId="0" applyFont="0" applyFill="0" applyBorder="0" applyProtection="0">
      <alignment horizontal="right"/>
    </xf>
    <xf numFmtId="0" fontId="237" fillId="0" borderId="0"/>
    <xf numFmtId="0" fontId="96" fillId="0" borderId="0" applyFill="0" applyBorder="0">
      <alignment horizontal="right"/>
    </xf>
    <xf numFmtId="0" fontId="69" fillId="36" borderId="30" applyNumberFormat="0" applyFont="0" applyAlignment="0" applyProtection="0"/>
    <xf numFmtId="0" fontId="7" fillId="36" borderId="0" applyNumberFormat="0" applyFont="0" applyBorder="0" applyAlignment="0" applyProtection="0">
      <alignment horizontal="center"/>
      <protection locked="0"/>
    </xf>
    <xf numFmtId="0" fontId="10" fillId="0" borderId="0">
      <alignment vertical="top"/>
    </xf>
    <xf numFmtId="193" fontId="10" fillId="0" borderId="0">
      <alignment vertical="top"/>
    </xf>
    <xf numFmtId="193"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193" fontId="10" fillId="0" borderId="0">
      <alignment vertical="top"/>
    </xf>
    <xf numFmtId="0" fontId="10" fillId="0" borderId="0">
      <alignment vertical="top"/>
    </xf>
    <xf numFmtId="0" fontId="10" fillId="0" borderId="0">
      <alignment vertical="top"/>
    </xf>
    <xf numFmtId="193" fontId="10" fillId="0" borderId="0">
      <alignment vertical="top"/>
    </xf>
    <xf numFmtId="193" fontId="10" fillId="0" borderId="0">
      <alignment vertical="top"/>
    </xf>
    <xf numFmtId="0" fontId="10" fillId="0" borderId="0">
      <alignment vertical="top"/>
    </xf>
    <xf numFmtId="0" fontId="10" fillId="0" borderId="0">
      <alignment vertical="top"/>
    </xf>
    <xf numFmtId="193" fontId="10" fillId="0" borderId="0">
      <alignment vertical="top"/>
    </xf>
    <xf numFmtId="0" fontId="10" fillId="0" borderId="0">
      <alignment vertical="top"/>
    </xf>
    <xf numFmtId="0" fontId="10" fillId="0" borderId="0">
      <alignment vertical="top"/>
    </xf>
    <xf numFmtId="0" fontId="10" fillId="0" borderId="0">
      <alignment vertical="top"/>
    </xf>
    <xf numFmtId="193" fontId="10" fillId="0" borderId="0">
      <alignment vertical="top"/>
    </xf>
    <xf numFmtId="193" fontId="10" fillId="0" borderId="0">
      <alignment vertical="top"/>
    </xf>
    <xf numFmtId="37" fontId="238" fillId="0" borderId="0" applyNumberFormat="0" applyFill="0" applyBorder="0" applyAlignment="0" applyProtection="0"/>
    <xf numFmtId="0" fontId="5" fillId="0" borderId="0"/>
    <xf numFmtId="43" fontId="5" fillId="0" borderId="0" applyFont="0" applyFill="0" applyBorder="0" applyAlignment="0" applyProtection="0"/>
    <xf numFmtId="9" fontId="129" fillId="0" borderId="0" applyFont="0" applyFill="0" applyBorder="0" applyAlignment="0" applyProtection="0"/>
    <xf numFmtId="0" fontId="5" fillId="0" borderId="0"/>
    <xf numFmtId="43" fontId="5" fillId="0" borderId="0" applyFont="0" applyFill="0" applyBorder="0" applyAlignment="0" applyProtection="0"/>
    <xf numFmtId="9" fontId="129" fillId="0" borderId="0" applyFont="0" applyFill="0" applyBorder="0" applyAlignment="0" applyProtection="0"/>
    <xf numFmtId="0" fontId="5" fillId="0" borderId="0"/>
    <xf numFmtId="43" fontId="5" fillId="0" borderId="0" applyFont="0" applyFill="0" applyBorder="0" applyAlignment="0" applyProtection="0"/>
    <xf numFmtId="9" fontId="129" fillId="0" borderId="0" applyFont="0" applyFill="0" applyBorder="0" applyAlignment="0" applyProtection="0"/>
    <xf numFmtId="9" fontId="8" fillId="0" borderId="0" applyFon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3" fontId="134" fillId="0" borderId="0" applyFont="0" applyFill="0" applyBorder="0" applyAlignment="0" applyProtection="0"/>
    <xf numFmtId="9" fontId="8" fillId="0" borderId="0" applyFont="0" applyFill="0" applyBorder="0" applyAlignment="0" applyProtection="0"/>
    <xf numFmtId="0" fontId="134" fillId="0" borderId="0" applyFont="0" applyFill="0" applyBorder="0" applyAlignment="0" applyProtection="0"/>
    <xf numFmtId="9" fontId="8" fillId="0" borderId="0" applyFont="0" applyFill="0" applyBorder="0" applyAlignment="0" applyProtection="0"/>
    <xf numFmtId="0" fontId="127" fillId="0" borderId="0"/>
    <xf numFmtId="3" fontId="134" fillId="0" borderId="0" applyFont="0" applyFill="0" applyBorder="0" applyAlignment="0" applyProtection="0"/>
    <xf numFmtId="43" fontId="127" fillId="0" borderId="0" applyFont="0" applyFill="0" applyBorder="0" applyAlignment="0" applyProtection="0"/>
    <xf numFmtId="3" fontId="134" fillId="0" borderId="0" applyFont="0" applyFill="0" applyBorder="0" applyAlignment="0" applyProtection="0"/>
    <xf numFmtId="43" fontId="5" fillId="0" borderId="0" applyFont="0" applyFill="0" applyBorder="0" applyAlignment="0" applyProtection="0"/>
    <xf numFmtId="0" fontId="5" fillId="0" borderId="0"/>
    <xf numFmtId="3" fontId="134" fillId="0" borderId="0" applyFont="0" applyFill="0" applyBorder="0" applyAlignment="0" applyProtection="0"/>
    <xf numFmtId="3" fontId="134"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3" fontId="134" fillId="0" borderId="0" applyFont="0" applyFill="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10" fillId="92" borderId="0" applyNumberFormat="0" applyFont="0" applyBorder="0" applyAlignment="0" applyProtection="0"/>
    <xf numFmtId="0" fontId="5" fillId="12" borderId="0" applyNumberFormat="0" applyBorder="0" applyAlignment="0" applyProtection="0"/>
    <xf numFmtId="0" fontId="5" fillId="12" borderId="0" applyNumberFormat="0" applyBorder="0" applyAlignment="0" applyProtection="0"/>
    <xf numFmtId="0" fontId="69" fillId="36" borderId="0" applyNumberFormat="0" applyFont="0" applyBorder="0" applyAlignment="0" applyProtection="0"/>
    <xf numFmtId="183" fontId="240" fillId="0" borderId="0" applyNumberFormat="0" applyFill="0" applyBorder="0" applyAlignment="0">
      <alignment horizontal="left"/>
    </xf>
    <xf numFmtId="0" fontId="63" fillId="0" borderId="0" applyFill="0" applyBorder="0" applyProtection="0">
      <alignment horizontal="center" vertical="center"/>
    </xf>
    <xf numFmtId="0" fontId="63" fillId="0" borderId="0" applyFill="0" applyBorder="0" applyProtection="0"/>
    <xf numFmtId="0" fontId="61" fillId="0" borderId="0" applyFill="0" applyBorder="0" applyProtection="0">
      <alignment horizontal="left"/>
    </xf>
    <xf numFmtId="0" fontId="241" fillId="0" borderId="0" applyFill="0" applyBorder="0" applyProtection="0">
      <alignment horizontal="left" vertical="top"/>
    </xf>
    <xf numFmtId="0" fontId="225" fillId="35" borderId="107" applyNumberFormat="0" applyFont="0" applyFill="0" applyAlignment="0" applyProtection="0">
      <protection locked="0"/>
    </xf>
    <xf numFmtId="0" fontId="225" fillId="35" borderId="117" applyNumberFormat="0" applyFont="0" applyFill="0" applyAlignment="0" applyProtection="0">
      <protection locked="0"/>
    </xf>
    <xf numFmtId="0" fontId="69" fillId="0" borderId="0" applyNumberFormat="0" applyFill="0" applyBorder="0" applyAlignment="0" applyProtection="0"/>
    <xf numFmtId="18" fontId="225" fillId="35" borderId="0" applyFont="0" applyFill="0" applyBorder="0" applyAlignment="0" applyProtection="0">
      <protection locked="0"/>
    </xf>
    <xf numFmtId="0" fontId="62" fillId="0" borderId="0" applyNumberFormat="0" applyFill="0" applyBorder="0" applyAlignment="0" applyProtection="0"/>
    <xf numFmtId="9" fontId="129" fillId="0" borderId="0" applyFont="0" applyFill="0" applyBorder="0" applyAlignment="0" applyProtection="0"/>
    <xf numFmtId="0" fontId="5" fillId="12" borderId="0" applyNumberFormat="0" applyBorder="0" applyAlignment="0" applyProtection="0"/>
    <xf numFmtId="0" fontId="63" fillId="0" borderId="0" applyNumberFormat="0" applyFill="0" applyBorder="0" applyAlignment="0" applyProtection="0"/>
    <xf numFmtId="0" fontId="8" fillId="0" borderId="0"/>
    <xf numFmtId="0" fontId="6" fillId="0" borderId="0"/>
    <xf numFmtId="0" fontId="69" fillId="35" borderId="0" applyNumberFormat="0" applyFont="0" applyAlignment="0" applyProtection="0"/>
    <xf numFmtId="0" fontId="69" fillId="35" borderId="107" applyNumberFormat="0" applyFont="0" applyAlignment="0" applyProtection="0">
      <protection locked="0"/>
    </xf>
    <xf numFmtId="0" fontId="242" fillId="0" borderId="0" applyNumberFormat="0" applyFill="0" applyBorder="0" applyAlignment="0" applyProtection="0"/>
    <xf numFmtId="0" fontId="221" fillId="0" borderId="0" applyFont="0" applyFill="0" applyBorder="0" applyProtection="0">
      <alignment horizontal="right"/>
    </xf>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76" fillId="0" borderId="0" applyNumberFormat="0" applyFill="0" applyBorder="0" applyAlignment="0" applyProtection="0"/>
    <xf numFmtId="0" fontId="100" fillId="0" borderId="0" applyNumberForma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0" fontId="6" fillId="0" borderId="0"/>
    <xf numFmtId="43" fontId="8" fillId="0" borderId="0" applyFont="0" applyFill="0" applyBorder="0" applyAlignment="0" applyProtection="0"/>
    <xf numFmtId="9" fontId="8" fillId="0" borderId="0" applyFont="0" applyFill="0" applyBorder="0" applyAlignment="0" applyProtection="0"/>
    <xf numFmtId="0" fontId="5" fillId="12" borderId="0" applyNumberFormat="0" applyBorder="0" applyAlignment="0" applyProtection="0"/>
    <xf numFmtId="0" fontId="13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205" fontId="5" fillId="12" borderId="0" applyNumberFormat="0" applyBorder="0" applyAlignment="0" applyProtection="0"/>
    <xf numFmtId="0" fontId="5" fillId="12" borderId="0" applyNumberFormat="0" applyBorder="0" applyAlignment="0" applyProtection="0"/>
    <xf numFmtId="43" fontId="244" fillId="0" borderId="0" applyFont="0" applyFill="0" applyBorder="0" applyAlignment="0" applyProtection="0"/>
    <xf numFmtId="0" fontId="5" fillId="12" borderId="0" applyNumberFormat="0" applyBorder="0" applyAlignment="0" applyProtection="0"/>
    <xf numFmtId="205" fontId="5" fillId="12" borderId="0" applyNumberFormat="0" applyBorder="0" applyAlignment="0" applyProtection="0"/>
    <xf numFmtId="0" fontId="134"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3" fontId="134" fillId="0" borderId="0" applyFont="0" applyFill="0" applyBorder="0" applyAlignment="0" applyProtection="0"/>
    <xf numFmtId="0" fontId="5" fillId="12" borderId="0" applyNumberFormat="0" applyBorder="0" applyAlignment="0" applyProtection="0"/>
    <xf numFmtId="0" fontId="134" fillId="0" borderId="0" applyFont="0" applyFill="0" applyBorder="0" applyAlignment="0" applyProtection="0"/>
    <xf numFmtId="0" fontId="5" fillId="12" borderId="0" applyNumberFormat="0" applyBorder="0" applyAlignment="0" applyProtection="0"/>
    <xf numFmtId="3" fontId="134" fillId="0" borderId="0" applyFont="0" applyFill="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3" fontId="134"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134" fillId="0" borderId="0" applyFont="0" applyFill="0" applyBorder="0" applyAlignment="0" applyProtection="0"/>
    <xf numFmtId="0" fontId="5" fillId="12" borderId="0" applyNumberFormat="0" applyBorder="0" applyAlignment="0" applyProtection="0"/>
    <xf numFmtId="205" fontId="5" fillId="12" borderId="0" applyNumberFormat="0" applyBorder="0" applyAlignment="0" applyProtection="0"/>
    <xf numFmtId="3" fontId="134"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3" fontId="134" fillId="0" borderId="0" applyFont="0" applyFill="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3" fontId="134" fillId="0" borderId="0" applyFont="0" applyFill="0" applyBorder="0" applyAlignment="0" applyProtection="0"/>
    <xf numFmtId="0"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34" fillId="0" borderId="0" applyFont="0" applyFill="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9" fontId="8" fillId="0" borderId="0" applyFont="0" applyFill="0" applyBorder="0" applyAlignment="0" applyProtection="0"/>
    <xf numFmtId="0" fontId="5" fillId="12" borderId="0" applyNumberFormat="0" applyBorder="0" applyAlignment="0" applyProtection="0"/>
    <xf numFmtId="9" fontId="8" fillId="0" borderId="0" applyFont="0" applyFill="0" applyBorder="0" applyAlignment="0" applyProtection="0"/>
    <xf numFmtId="0" fontId="5" fillId="12" borderId="0" applyNumberFormat="0" applyBorder="0" applyAlignment="0" applyProtection="0"/>
    <xf numFmtId="205" fontId="5" fillId="12" borderId="0" applyNumberFormat="0" applyBorder="0" applyAlignment="0" applyProtection="0"/>
    <xf numFmtId="9" fontId="129"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4" fontId="79" fillId="40" borderId="0" applyNumberFormat="0" applyProtection="0">
      <alignment horizontal="left" vertical="center" indent="1"/>
    </xf>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3" fontId="134" fillId="0" borderId="0" applyFont="0" applyFill="0" applyBorder="0" applyAlignment="0" applyProtection="0"/>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6" fillId="0" borderId="0"/>
    <xf numFmtId="0" fontId="6" fillId="0" borderId="0"/>
    <xf numFmtId="205" fontId="5" fillId="12" borderId="0" applyNumberFormat="0" applyBorder="0" applyAlignment="0" applyProtection="0"/>
    <xf numFmtId="0" fontId="6" fillId="0" borderId="0"/>
    <xf numFmtId="0" fontId="6" fillId="0" borderId="0"/>
    <xf numFmtId="0" fontId="5" fillId="12" borderId="0" applyNumberFormat="0" applyBorder="0" applyAlignment="0" applyProtection="0"/>
    <xf numFmtId="0" fontId="6" fillId="0" borderId="0"/>
    <xf numFmtId="0" fontId="6" fillId="0" borderId="0"/>
    <xf numFmtId="0" fontId="5" fillId="12" borderId="0" applyNumberFormat="0" applyBorder="0" applyAlignment="0" applyProtection="0"/>
    <xf numFmtId="205" fontId="5" fillId="12" borderId="0" applyNumberFormat="0" applyBorder="0" applyAlignment="0" applyProtection="0"/>
    <xf numFmtId="0" fontId="6" fillId="0" borderId="0"/>
    <xf numFmtId="0" fontId="6" fillId="0" borderId="0"/>
    <xf numFmtId="205" fontId="5" fillId="12" borderId="0" applyNumberFormat="0" applyBorder="0" applyAlignment="0" applyProtection="0"/>
    <xf numFmtId="0" fontId="5" fillId="12" borderId="0" applyNumberFormat="0" applyBorder="0" applyAlignment="0" applyProtection="0"/>
    <xf numFmtId="0" fontId="6" fillId="0" borderId="0"/>
    <xf numFmtId="205" fontId="5" fillId="12" borderId="0" applyNumberFormat="0" applyBorder="0" applyAlignment="0" applyProtection="0"/>
    <xf numFmtId="3" fontId="134" fillId="0" borderId="0" applyFont="0" applyFill="0" applyBorder="0" applyAlignment="0" applyProtection="0"/>
    <xf numFmtId="0" fontId="5" fillId="12" borderId="0" applyNumberFormat="0" applyBorder="0" applyAlignment="0" applyProtection="0"/>
    <xf numFmtId="205" fontId="5" fillId="12" borderId="0" applyNumberFormat="0" applyBorder="0" applyAlignment="0" applyProtection="0"/>
    <xf numFmtId="43" fontId="8"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3" fontId="134" fillId="0" borderId="0" applyFont="0" applyFill="0" applyBorder="0" applyAlignment="0" applyProtection="0"/>
    <xf numFmtId="0" fontId="134" fillId="0" borderId="0" applyFont="0" applyFill="0" applyBorder="0" applyAlignment="0" applyProtection="0"/>
    <xf numFmtId="205" fontId="5" fillId="12"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6"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34" fillId="0" borderId="0" applyFont="0" applyFill="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0" fontId="5" fillId="12" borderId="0" applyNumberFormat="0" applyBorder="0" applyAlignment="0" applyProtection="0"/>
    <xf numFmtId="0" fontId="2" fillId="0" borderId="0"/>
    <xf numFmtId="0" fontId="134" fillId="0" borderId="0" applyFont="0" applyFill="0" applyBorder="0" applyAlignment="0" applyProtection="0"/>
    <xf numFmtId="0" fontId="64" fillId="0" borderId="0"/>
    <xf numFmtId="0" fontId="5" fillId="12" borderId="0" applyNumberFormat="0" applyBorder="0" applyAlignment="0" applyProtection="0"/>
    <xf numFmtId="205" fontId="5" fillId="12" borderId="0" applyNumberFormat="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3" fontId="13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0" fontId="5" fillId="12" borderId="0" applyNumberFormat="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0" fontId="13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9" fontId="8"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3" fontId="13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0" fontId="5" fillId="12" borderId="0" applyNumberFormat="0" applyBorder="0" applyAlignment="0" applyProtection="0"/>
    <xf numFmtId="43" fontId="244" fillId="0" borderId="0" applyFont="0" applyFill="0" applyBorder="0" applyAlignment="0" applyProtection="0"/>
    <xf numFmtId="43" fontId="244" fillId="0" borderId="0" applyFont="0" applyFill="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12" borderId="0" applyNumberFormat="0" applyBorder="0" applyAlignment="0" applyProtection="0"/>
    <xf numFmtId="43" fontId="244" fillId="0" borderId="0" applyFont="0" applyFill="0" applyBorder="0" applyAlignment="0" applyProtection="0"/>
    <xf numFmtId="43" fontId="244" fillId="0" borderId="0" applyFont="0" applyFill="0" applyBorder="0" applyAlignment="0" applyProtection="0"/>
    <xf numFmtId="205" fontId="5" fillId="12" borderId="0" applyNumberFormat="0" applyBorder="0" applyAlignment="0" applyProtection="0"/>
    <xf numFmtId="0" fontId="5" fillId="12" borderId="0" applyNumberFormat="0" applyBorder="0" applyAlignment="0" applyProtection="0"/>
    <xf numFmtId="43" fontId="244"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43" fontId="244" fillId="0" borderId="0" applyFont="0" applyFill="0" applyBorder="0" applyAlignment="0" applyProtection="0"/>
    <xf numFmtId="0" fontId="5" fillId="12" borderId="0" applyNumberFormat="0" applyBorder="0" applyAlignment="0" applyProtection="0"/>
    <xf numFmtId="205" fontId="5" fillId="12" borderId="0" applyNumberFormat="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205" fontId="5" fillId="12" borderId="0" applyNumberFormat="0" applyBorder="0" applyAlignment="0" applyProtection="0"/>
    <xf numFmtId="0" fontId="5" fillId="12"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6" fillId="0" borderId="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0" fontId="5" fillId="12" borderId="0" applyNumberFormat="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205" fontId="5" fillId="12" borderId="0" applyNumberFormat="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0" fontId="5" fillId="12" borderId="0" applyNumberFormat="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0" fontId="5" fillId="12" borderId="0" applyNumberFormat="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205" fontId="5" fillId="12" borderId="0" applyNumberFormat="0" applyBorder="0" applyAlignment="0" applyProtection="0"/>
    <xf numFmtId="43" fontId="244" fillId="0" borderId="0" applyFont="0" applyFill="0" applyBorder="0" applyAlignment="0" applyProtection="0"/>
    <xf numFmtId="43" fontId="244" fillId="0" borderId="0" applyFont="0" applyFill="0" applyBorder="0" applyAlignment="0" applyProtection="0"/>
    <xf numFmtId="0" fontId="5" fillId="12" borderId="0" applyNumberFormat="0" applyBorder="0" applyAlignment="0" applyProtection="0"/>
    <xf numFmtId="43" fontId="244" fillId="0" borderId="0" applyFont="0" applyFill="0" applyBorder="0" applyAlignment="0" applyProtection="0"/>
    <xf numFmtId="43" fontId="244" fillId="0" borderId="0" applyFont="0" applyFill="0" applyBorder="0" applyAlignment="0" applyProtection="0"/>
    <xf numFmtId="0" fontId="5" fillId="12" borderId="0" applyNumberFormat="0" applyBorder="0" applyAlignment="0" applyProtection="0"/>
    <xf numFmtId="205" fontId="5" fillId="12" borderId="0" applyNumberFormat="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0" fontId="5" fillId="12" borderId="0" applyNumberFormat="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0" fontId="5" fillId="12" borderId="0" applyNumberFormat="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205" fontId="5" fillId="12" borderId="0" applyNumberFormat="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0" fontId="5" fillId="12" borderId="0" applyNumberFormat="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0" fontId="5" fillId="12" borderId="0" applyNumberFormat="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43" fontId="244" fillId="0" borderId="0" applyFont="0" applyFill="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3" fontId="134" fillId="0" borderId="0" applyFont="0" applyFill="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44" fontId="5" fillId="0" borderId="0" applyFont="0" applyFill="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246"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34"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2" borderId="0" applyNumberFormat="0" applyBorder="0" applyAlignment="0" applyProtection="0"/>
    <xf numFmtId="0" fontId="5" fillId="0" borderId="0"/>
    <xf numFmtId="0" fontId="5" fillId="0" borderId="0"/>
    <xf numFmtId="0" fontId="5" fillId="0" borderId="0"/>
    <xf numFmtId="0" fontId="5" fillId="0" borderId="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5" fillId="12" borderId="0" applyNumberFormat="0" applyBorder="0" applyAlignment="0" applyProtection="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205" fontId="5" fillId="12" borderId="0" applyNumberFormat="0" applyBorder="0" applyAlignment="0" applyProtection="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5" fillId="12" borderId="0" applyNumberFormat="0" applyBorder="0" applyAlignment="0" applyProtection="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5" fillId="12" borderId="0" applyNumberFormat="0" applyBorder="0" applyAlignment="0" applyProtection="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205" fontId="5" fillId="12" borderId="0" applyNumberFormat="0" applyBorder="0" applyAlignment="0" applyProtection="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5" fillId="12" borderId="0" applyNumberFormat="0" applyBorder="0" applyAlignment="0" applyProtection="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5" fillId="12" borderId="0" applyNumberFormat="0" applyBorder="0" applyAlignment="0" applyProtection="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205" fontId="5" fillId="12" borderId="0" applyNumberFormat="0" applyBorder="0" applyAlignment="0" applyProtection="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5" fillId="12" borderId="0" applyNumberFormat="0" applyBorder="0" applyAlignment="0" applyProtection="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5" fillId="12" borderId="0" applyNumberFormat="0" applyBorder="0" applyAlignment="0" applyProtection="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205" fontId="5" fillId="12" borderId="0" applyNumberFormat="0" applyBorder="0" applyAlignment="0" applyProtection="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244" fillId="0" borderId="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9" fontId="8"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9" fontId="12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4" fontId="79" fillId="39" borderId="101" applyNumberFormat="0" applyProtection="0">
      <alignment vertical="center"/>
    </xf>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4" fontId="79" fillId="40" borderId="13" applyNumberFormat="0" applyProtection="0">
      <alignment vertical="center"/>
    </xf>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4" fontId="18" fillId="51" borderId="0" applyNumberFormat="0" applyProtection="0">
      <alignment horizontal="left" vertical="center" indent="1"/>
    </xf>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4" fontId="152" fillId="0" borderId="0" applyNumberFormat="0" applyProtection="0">
      <alignment horizontal="left" vertical="center" indent="1"/>
    </xf>
    <xf numFmtId="0" fontId="5" fillId="12" borderId="0" applyNumberFormat="0" applyBorder="0" applyAlignment="0" applyProtection="0"/>
    <xf numFmtId="4" fontId="152" fillId="0" borderId="0" applyNumberFormat="0" applyProtection="0">
      <alignment horizontal="left" vertical="center" indent="1"/>
    </xf>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4" fontId="83" fillId="0" borderId="0" applyNumberFormat="0" applyProtection="0">
      <alignment horizontal="left" vertical="center" indent="1"/>
    </xf>
    <xf numFmtId="205" fontId="5" fillId="12" borderId="0" applyNumberFormat="0" applyBorder="0" applyAlignment="0" applyProtection="0"/>
    <xf numFmtId="4" fontId="83" fillId="0" borderId="0" applyNumberFormat="0" applyProtection="0">
      <alignment horizontal="left" vertical="center" indent="1"/>
    </xf>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4" fontId="18" fillId="35" borderId="113" applyNumberFormat="0" applyProtection="0">
      <alignment horizontal="right" vertical="center"/>
    </xf>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18" fillId="40" borderId="101" applyNumberFormat="0" applyProtection="0">
      <alignment horizontal="center" vertical="top"/>
    </xf>
    <xf numFmtId="205" fontId="5" fillId="12" borderId="0" applyNumberFormat="0" applyBorder="0" applyAlignment="0" applyProtection="0"/>
    <xf numFmtId="0" fontId="18" fillId="40" borderId="101" applyNumberFormat="0" applyProtection="0">
      <alignment horizontal="center" vertical="top"/>
    </xf>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0" fontId="6" fillId="0" borderId="0">
      <alignment horizontal="left" wrapText="1"/>
    </xf>
    <xf numFmtId="0" fontId="6" fillId="0" borderId="0">
      <alignment horizontal="left" wrapText="1"/>
    </xf>
    <xf numFmtId="43" fontId="17" fillId="0" borderId="0" applyFont="0" applyFill="0" applyBorder="0" applyAlignment="0" applyProtection="0"/>
    <xf numFmtId="0" fontId="17" fillId="0" borderId="0"/>
    <xf numFmtId="205" fontId="5" fillId="2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24" borderId="0" applyNumberFormat="0" applyBorder="0" applyAlignment="0" applyProtection="0"/>
    <xf numFmtId="205" fontId="5" fillId="12" borderId="0" applyNumberFormat="0" applyBorder="0" applyAlignment="0" applyProtection="0"/>
    <xf numFmtId="0" fontId="6" fillId="0" borderId="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46"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205"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246"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205"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3" fontId="134" fillId="0" borderId="0" applyFont="0" applyFill="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134" fillId="0" borderId="0" applyFont="0" applyFill="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0" fontId="134" fillId="0" borderId="0" applyFont="0" applyFill="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3" fontId="134" fillId="0" borderId="0" applyFont="0" applyFill="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246"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205"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46"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205"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46"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205" fontId="5" fillId="32" borderId="0" applyNumberFormat="0" applyBorder="0" applyAlignment="0" applyProtection="0"/>
    <xf numFmtId="0" fontId="5" fillId="32"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0" fontId="5" fillId="24"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0" fontId="5" fillId="12" borderId="0" applyNumberFormat="0" applyBorder="0" applyAlignment="0" applyProtection="0"/>
    <xf numFmtId="205" fontId="5" fillId="12" borderId="0" applyNumberFormat="0" applyBorder="0" applyAlignment="0" applyProtection="0"/>
    <xf numFmtId="205" fontId="5" fillId="24" borderId="0" applyNumberFormat="0" applyBorder="0" applyAlignment="0" applyProtection="0"/>
    <xf numFmtId="0" fontId="5" fillId="13" borderId="0" applyNumberFormat="0" applyBorder="0" applyAlignment="0" applyProtection="0"/>
    <xf numFmtId="0" fontId="6" fillId="0" borderId="0"/>
    <xf numFmtId="0" fontId="6" fillId="0" borderId="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246"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205"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246"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205"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246"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205"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246"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205"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246"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205"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246"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05" fontId="5" fillId="33" borderId="0" applyNumberFormat="0" applyBorder="0" applyAlignment="0" applyProtection="0"/>
    <xf numFmtId="0" fontId="5" fillId="33"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205" fontId="126" fillId="14" borderId="0" applyNumberFormat="0" applyBorder="0" applyAlignment="0" applyProtection="0"/>
    <xf numFmtId="0" fontId="126" fillId="14" borderId="0" applyNumberFormat="0" applyBorder="0" applyAlignment="0" applyProtection="0"/>
    <xf numFmtId="0" fontId="245"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4"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205" fontId="126" fillId="18" borderId="0" applyNumberFormat="0" applyBorder="0" applyAlignment="0" applyProtection="0"/>
    <xf numFmtId="0" fontId="126" fillId="18" borderId="0" applyNumberFormat="0" applyBorder="0" applyAlignment="0" applyProtection="0"/>
    <xf numFmtId="0" fontId="245"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18"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205" fontId="126" fillId="22" borderId="0" applyNumberFormat="0" applyBorder="0" applyAlignment="0" applyProtection="0"/>
    <xf numFmtId="0" fontId="126" fillId="22" borderId="0" applyNumberFormat="0" applyBorder="0" applyAlignment="0" applyProtection="0"/>
    <xf numFmtId="0" fontId="245"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2"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205" fontId="126" fillId="26" borderId="0" applyNumberFormat="0" applyBorder="0" applyAlignment="0" applyProtection="0"/>
    <xf numFmtId="0" fontId="126" fillId="26" borderId="0" applyNumberFormat="0" applyBorder="0" applyAlignment="0" applyProtection="0"/>
    <xf numFmtId="0" fontId="245"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26"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205" fontId="126" fillId="30" borderId="0" applyNumberFormat="0" applyBorder="0" applyAlignment="0" applyProtection="0"/>
    <xf numFmtId="0" fontId="126" fillId="30" borderId="0" applyNumberFormat="0" applyBorder="0" applyAlignment="0" applyProtection="0"/>
    <xf numFmtId="0" fontId="245"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0"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205" fontId="126" fillId="34" borderId="0" applyNumberFormat="0" applyBorder="0" applyAlignment="0" applyProtection="0"/>
    <xf numFmtId="0" fontId="126" fillId="34" borderId="0" applyNumberFormat="0" applyBorder="0" applyAlignment="0" applyProtection="0"/>
    <xf numFmtId="0" fontId="245"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34"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205" fontId="126" fillId="11" borderId="0" applyNumberFormat="0" applyBorder="0" applyAlignment="0" applyProtection="0"/>
    <xf numFmtId="0" fontId="126" fillId="11" borderId="0" applyNumberFormat="0" applyBorder="0" applyAlignment="0" applyProtection="0"/>
    <xf numFmtId="0" fontId="245"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1"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205" fontId="126" fillId="15" borderId="0" applyNumberFormat="0" applyBorder="0" applyAlignment="0" applyProtection="0"/>
    <xf numFmtId="0" fontId="126" fillId="15" borderId="0" applyNumberFormat="0" applyBorder="0" applyAlignment="0" applyProtection="0"/>
    <xf numFmtId="0" fontId="245"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5"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205" fontId="126" fillId="19" borderId="0" applyNumberFormat="0" applyBorder="0" applyAlignment="0" applyProtection="0"/>
    <xf numFmtId="0" fontId="126" fillId="19" borderId="0" applyNumberFormat="0" applyBorder="0" applyAlignment="0" applyProtection="0"/>
    <xf numFmtId="0" fontId="245"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19"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205" fontId="126" fillId="23" borderId="0" applyNumberFormat="0" applyBorder="0" applyAlignment="0" applyProtection="0"/>
    <xf numFmtId="0" fontId="126" fillId="23" borderId="0" applyNumberFormat="0" applyBorder="0" applyAlignment="0" applyProtection="0"/>
    <xf numFmtId="0" fontId="245"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3"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205" fontId="126" fillId="27" borderId="0" applyNumberFormat="0" applyBorder="0" applyAlignment="0" applyProtection="0"/>
    <xf numFmtId="0" fontId="126" fillId="27" borderId="0" applyNumberFormat="0" applyBorder="0" applyAlignment="0" applyProtection="0"/>
    <xf numFmtId="0" fontId="245"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27"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205" fontId="126" fillId="31" borderId="0" applyNumberFormat="0" applyBorder="0" applyAlignment="0" applyProtection="0"/>
    <xf numFmtId="0" fontId="126" fillId="31" borderId="0" applyNumberFormat="0" applyBorder="0" applyAlignment="0" applyProtection="0"/>
    <xf numFmtId="0" fontId="245"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126" fillId="31" borderId="0" applyNumberFormat="0" applyBorder="0" applyAlignment="0" applyProtection="0"/>
    <xf numFmtId="0" fontId="221" fillId="0" borderId="0">
      <alignment horizontal="center" wrapText="1"/>
      <protection locked="0"/>
    </xf>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205" fontId="116" fillId="5" borderId="0" applyNumberFormat="0" applyBorder="0" applyAlignment="0" applyProtection="0"/>
    <xf numFmtId="0" fontId="116" fillId="5" borderId="0" applyNumberFormat="0" applyBorder="0" applyAlignment="0" applyProtection="0"/>
    <xf numFmtId="0" fontId="247"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206" fontId="18"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208" fontId="6" fillId="0" borderId="0" applyFill="0" applyBorder="0" applyAlignment="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205" fontId="120" fillId="8" borderId="24" applyNumberFormat="0" applyAlignment="0" applyProtection="0"/>
    <xf numFmtId="0" fontId="120" fillId="8" borderId="24" applyNumberFormat="0" applyAlignment="0" applyProtection="0"/>
    <xf numFmtId="0" fontId="248"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0" fillId="8" borderId="24"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205" fontId="122" fillId="9" borderId="27" applyNumberFormat="0" applyAlignment="0" applyProtection="0"/>
    <xf numFmtId="0" fontId="122" fillId="9" borderId="27" applyNumberFormat="0" applyAlignment="0" applyProtection="0"/>
    <xf numFmtId="0" fontId="249"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0" fontId="122" fillId="9" borderId="27"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24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4"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6" fillId="0" borderId="0" applyFont="0" applyFill="0" applyBorder="0" applyAlignment="0" applyProtection="0"/>
    <xf numFmtId="43" fontId="24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6" fillId="0" borderId="0" applyFont="0" applyFill="0" applyBorder="0" applyAlignment="0" applyProtection="0"/>
    <xf numFmtId="43" fontId="246" fillId="0" borderId="0" applyFont="0" applyFill="0" applyBorder="0" applyAlignment="0" applyProtection="0"/>
    <xf numFmtId="43" fontId="246" fillId="0" borderId="0" applyFont="0" applyFill="0" applyBorder="0" applyAlignment="0" applyProtection="0"/>
    <xf numFmtId="43" fontId="246" fillId="0" borderId="0" applyFont="0" applyFill="0" applyBorder="0" applyAlignment="0" applyProtection="0"/>
    <xf numFmtId="43" fontId="246" fillId="0" borderId="0" applyFont="0" applyFill="0" applyBorder="0" applyAlignment="0" applyProtection="0"/>
    <xf numFmtId="43" fontId="246" fillId="0" borderId="0" applyFont="0" applyFill="0" applyBorder="0" applyAlignment="0" applyProtection="0"/>
    <xf numFmtId="43" fontId="246" fillId="0" borderId="0" applyFont="0" applyFill="0" applyBorder="0" applyAlignment="0" applyProtection="0"/>
    <xf numFmtId="43" fontId="246" fillId="0" borderId="0" applyFont="0" applyFill="0" applyBorder="0" applyAlignment="0" applyProtection="0"/>
    <xf numFmtId="43" fontId="246"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209"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 fillId="0" borderId="0" applyFont="0" applyFill="0" applyBorder="0" applyAlignment="0" applyProtection="0"/>
    <xf numFmtId="43" fontId="5" fillId="0" borderId="0" applyFont="0" applyFill="0" applyBorder="0" applyAlignment="0" applyProtection="0"/>
    <xf numFmtId="209" fontId="6"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188" fontId="134" fillId="0" borderId="0" applyFont="0" applyFill="0" applyBorder="0" applyAlignment="0" applyProtection="0"/>
    <xf numFmtId="0" fontId="73" fillId="0" borderId="0"/>
    <xf numFmtId="0" fontId="73" fillId="0" borderId="0"/>
    <xf numFmtId="0" fontId="134" fillId="0" borderId="0" applyFont="0" applyFill="0" applyBorder="0" applyAlignment="0" applyProtection="0"/>
    <xf numFmtId="0" fontId="250" fillId="0" borderId="0" applyNumberFormat="0" applyAlignment="0">
      <alignment horizontal="left"/>
    </xf>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205" fontId="124" fillId="0" borderId="0" applyNumberFormat="0" applyFill="0" applyBorder="0" applyAlignment="0" applyProtection="0"/>
    <xf numFmtId="0" fontId="124" fillId="0" borderId="0" applyNumberFormat="0" applyFill="0" applyBorder="0" applyAlignment="0" applyProtection="0"/>
    <xf numFmtId="0" fontId="251"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2" fontId="134" fillId="0" borderId="0" applyFont="0" applyFill="0" applyBorder="0" applyAlignment="0" applyProtection="0"/>
    <xf numFmtId="0" fontId="73" fillId="0" borderId="0"/>
    <xf numFmtId="0" fontId="74" fillId="0" borderId="0" applyFont="0" applyFill="0" applyBorder="0" applyAlignment="0" applyProtection="0">
      <alignment horizontal="left"/>
    </xf>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205" fontId="115" fillId="4" borderId="0" applyNumberFormat="0" applyBorder="0" applyAlignment="0" applyProtection="0"/>
    <xf numFmtId="0" fontId="115" fillId="4" borderId="0" applyNumberFormat="0" applyBorder="0" applyAlignment="0" applyProtection="0"/>
    <xf numFmtId="0" fontId="252"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115" fillId="4" borderId="0" applyNumberFormat="0" applyBorder="0" applyAlignment="0" applyProtection="0"/>
    <xf numFmtId="0" fontId="75" fillId="0" borderId="0"/>
    <xf numFmtId="0" fontId="76" fillId="0" borderId="32" applyNumberFormat="0" applyAlignment="0" applyProtection="0">
      <alignment horizontal="left" vertical="center"/>
    </xf>
    <xf numFmtId="0" fontId="76" fillId="0" borderId="2">
      <alignment horizontal="left" vertical="center"/>
    </xf>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205" fontId="112" fillId="0" borderId="21" applyNumberFormat="0" applyFill="0" applyAlignment="0" applyProtection="0"/>
    <xf numFmtId="0" fontId="112" fillId="0" borderId="21" applyNumberFormat="0" applyFill="0" applyAlignment="0" applyProtection="0"/>
    <xf numFmtId="0" fontId="137"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2" fillId="0" borderId="21"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205" fontId="113" fillId="0" borderId="22" applyNumberFormat="0" applyFill="0" applyAlignment="0" applyProtection="0"/>
    <xf numFmtId="0" fontId="113" fillId="0" borderId="22" applyNumberFormat="0" applyFill="0" applyAlignment="0" applyProtection="0"/>
    <xf numFmtId="0" fontId="138"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3" fillId="0" borderId="22"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205" fontId="114" fillId="0" borderId="23" applyNumberFormat="0" applyFill="0" applyAlignment="0" applyProtection="0"/>
    <xf numFmtId="0" fontId="114" fillId="0" borderId="23" applyNumberFormat="0" applyFill="0" applyAlignment="0" applyProtection="0"/>
    <xf numFmtId="0" fontId="177"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23"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205" fontId="114" fillId="0" borderId="0" applyNumberFormat="0" applyFill="0" applyBorder="0" applyAlignment="0" applyProtection="0"/>
    <xf numFmtId="0" fontId="114" fillId="0" borderId="0" applyNumberFormat="0" applyFill="0" applyBorder="0" applyAlignment="0" applyProtection="0"/>
    <xf numFmtId="0" fontId="177"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253" fillId="0" borderId="48">
      <alignment horizontal="center"/>
    </xf>
    <xf numFmtId="0" fontId="253" fillId="0" borderId="0">
      <alignment horizontal="center"/>
    </xf>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205"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254" fillId="7" borderId="24" applyNumberFormat="0" applyAlignment="0" applyProtection="0"/>
    <xf numFmtId="0" fontId="254" fillId="7" borderId="24" applyNumberFormat="0" applyAlignment="0" applyProtection="0"/>
    <xf numFmtId="0" fontId="254" fillId="7" borderId="24" applyNumberFormat="0" applyAlignment="0" applyProtection="0"/>
    <xf numFmtId="0" fontId="254" fillId="7" borderId="24" applyNumberFormat="0" applyAlignment="0" applyProtection="0"/>
    <xf numFmtId="0" fontId="254" fillId="7" borderId="24" applyNumberFormat="0" applyAlignment="0" applyProtection="0"/>
    <xf numFmtId="0" fontId="254" fillId="7" borderId="24" applyNumberFormat="0" applyAlignment="0" applyProtection="0"/>
    <xf numFmtId="0" fontId="254" fillId="7" borderId="24" applyNumberFormat="0" applyAlignment="0" applyProtection="0"/>
    <xf numFmtId="0" fontId="254" fillId="7" borderId="24" applyNumberFormat="0" applyAlignment="0" applyProtection="0"/>
    <xf numFmtId="0" fontId="254" fillId="7" borderId="24" applyNumberFormat="0" applyAlignment="0" applyProtection="0"/>
    <xf numFmtId="0" fontId="254" fillId="7" borderId="24" applyNumberFormat="0" applyAlignment="0" applyProtection="0"/>
    <xf numFmtId="0" fontId="118" fillId="7" borderId="24" applyNumberFormat="0" applyAlignment="0" applyProtection="0"/>
    <xf numFmtId="0" fontId="118" fillId="7" borderId="24" applyNumberFormat="0" applyAlignment="0" applyProtection="0"/>
    <xf numFmtId="0" fontId="254"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0" fontId="118" fillId="7" borderId="24" applyNumberFormat="0" applyAlignment="0" applyProtection="0"/>
    <xf numFmtId="210" fontId="8" fillId="93" borderId="30"/>
    <xf numFmtId="211" fontId="8" fillId="93" borderId="3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205" fontId="121" fillId="0" borderId="26" applyNumberFormat="0" applyFill="0" applyAlignment="0" applyProtection="0"/>
    <xf numFmtId="0" fontId="121" fillId="0" borderId="26" applyNumberFormat="0" applyFill="0" applyAlignment="0" applyProtection="0"/>
    <xf numFmtId="0" fontId="255"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21" fillId="0" borderId="26" applyNumberFormat="0" applyFill="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205" fontId="117" fillId="6" borderId="0" applyNumberFormat="0" applyBorder="0" applyAlignment="0" applyProtection="0"/>
    <xf numFmtId="0" fontId="117" fillId="6" borderId="0" applyNumberFormat="0" applyBorder="0" applyAlignment="0" applyProtection="0"/>
    <xf numFmtId="0" fontId="256"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0" fontId="117" fillId="6" borderId="0" applyNumberFormat="0" applyBorder="0" applyAlignment="0" applyProtection="0"/>
    <xf numFmtId="205" fontId="7" fillId="0" borderId="41" applyNumberFormat="0" applyBorder="0" applyAlignment="0"/>
    <xf numFmtId="0" fontId="155" fillId="0" borderId="0"/>
    <xf numFmtId="212" fontId="6" fillId="0" borderId="0"/>
    <xf numFmtId="212" fontId="6" fillId="0" borderId="0"/>
    <xf numFmtId="212" fontId="6" fillId="0" borderId="0"/>
    <xf numFmtId="212" fontId="6" fillId="0" borderId="0"/>
    <xf numFmtId="181" fontId="6" fillId="0" borderId="0"/>
    <xf numFmtId="181" fontId="6" fillId="0" borderId="0"/>
    <xf numFmtId="212" fontId="6" fillId="0" borderId="0"/>
    <xf numFmtId="212" fontId="6" fillId="0" borderId="0"/>
    <xf numFmtId="212" fontId="6" fillId="0" borderId="0"/>
    <xf numFmtId="212" fontId="6" fillId="0" borderId="0"/>
    <xf numFmtId="212" fontId="6" fillId="0" borderId="0"/>
    <xf numFmtId="212" fontId="6" fillId="0" borderId="0"/>
    <xf numFmtId="212" fontId="6" fillId="0" borderId="0"/>
    <xf numFmtId="212" fontId="6" fillId="0" borderId="0"/>
    <xf numFmtId="212" fontId="6" fillId="0" borderId="0"/>
    <xf numFmtId="212" fontId="6"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0" fontId="5" fillId="0" borderId="0"/>
    <xf numFmtId="0" fontId="5" fillId="0" borderId="0"/>
    <xf numFmtId="20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6" fillId="0" borderId="0"/>
    <xf numFmtId="0" fontId="64" fillId="0" borderId="0"/>
    <xf numFmtId="0" fontId="6" fillId="0" borderId="0"/>
    <xf numFmtId="0" fontId="6" fillId="0" borderId="0"/>
    <xf numFmtId="0" fontId="6" fillId="0" borderId="0"/>
    <xf numFmtId="205" fontId="10" fillId="0" borderId="0"/>
    <xf numFmtId="0" fontId="64" fillId="0" borderId="0"/>
    <xf numFmtId="0" fontId="257" fillId="0" borderId="0">
      <alignment vertical="center"/>
    </xf>
    <xf numFmtId="20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05"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05" fontId="5" fillId="0" borderId="0"/>
    <xf numFmtId="0" fontId="6" fillId="0" borderId="0"/>
    <xf numFmtId="0" fontId="6" fillId="0" borderId="0"/>
    <xf numFmtId="0" fontId="6" fillId="0" borderId="0"/>
    <xf numFmtId="0" fontId="6" fillId="0" borderId="0"/>
    <xf numFmtId="0" fontId="246" fillId="0" borderId="0"/>
    <xf numFmtId="0" fontId="246" fillId="0" borderId="0"/>
    <xf numFmtId="0" fontId="246" fillId="0" borderId="0"/>
    <xf numFmtId="0" fontId="246" fillId="0" borderId="0"/>
    <xf numFmtId="0" fontId="246" fillId="0" borderId="0"/>
    <xf numFmtId="0" fontId="246" fillId="0" borderId="0"/>
    <xf numFmtId="205" fontId="5" fillId="0" borderId="0"/>
    <xf numFmtId="0" fontId="246" fillId="0" borderId="0"/>
    <xf numFmtId="0" fontId="246" fillId="0" borderId="0"/>
    <xf numFmtId="0" fontId="246" fillId="0" borderId="0"/>
    <xf numFmtId="0" fontId="246" fillId="0" borderId="0"/>
    <xf numFmtId="0" fontId="2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5" fillId="0" borderId="0"/>
    <xf numFmtId="205" fontId="5" fillId="0" borderId="0"/>
    <xf numFmtId="0" fontId="5" fillId="0" borderId="0"/>
    <xf numFmtId="205" fontId="5" fillId="0" borderId="0"/>
    <xf numFmtId="205" fontId="6" fillId="0" borderId="0"/>
    <xf numFmtId="41" fontId="10" fillId="0" borderId="0"/>
    <xf numFmtId="0" fontId="6" fillId="0" borderId="0"/>
    <xf numFmtId="205" fontId="5" fillId="0" borderId="0"/>
    <xf numFmtId="0" fontId="5" fillId="0" borderId="0"/>
    <xf numFmtId="205" fontId="5" fillId="0" borderId="0"/>
    <xf numFmtId="0" fontId="5" fillId="0" borderId="0"/>
    <xf numFmtId="205" fontId="5" fillId="0" borderId="0"/>
    <xf numFmtId="0" fontId="5" fillId="0" borderId="0"/>
    <xf numFmtId="205" fontId="5" fillId="0" borderId="0"/>
    <xf numFmtId="205" fontId="5" fillId="0" borderId="0"/>
    <xf numFmtId="205" fontId="5" fillId="0" borderId="0"/>
    <xf numFmtId="0" fontId="5" fillId="0" borderId="0"/>
    <xf numFmtId="205" fontId="5" fillId="0" borderId="0"/>
    <xf numFmtId="0" fontId="5" fillId="0" borderId="0"/>
    <xf numFmtId="205" fontId="5" fillId="0" borderId="0"/>
    <xf numFmtId="0" fontId="5" fillId="0" borderId="0"/>
    <xf numFmtId="205" fontId="5" fillId="0" borderId="0"/>
    <xf numFmtId="0" fontId="5" fillId="0" borderId="0"/>
    <xf numFmtId="0" fontId="5" fillId="0" borderId="0"/>
    <xf numFmtId="205" fontId="5" fillId="0" borderId="0"/>
    <xf numFmtId="0" fontId="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205" fontId="5" fillId="0" borderId="0"/>
    <xf numFmtId="0" fontId="5" fillId="0" borderId="0"/>
    <xf numFmtId="205" fontId="5" fillId="0" borderId="0"/>
    <xf numFmtId="0" fontId="5" fillId="0" borderId="0"/>
    <xf numFmtId="205" fontId="5" fillId="0" borderId="0"/>
    <xf numFmtId="0" fontId="5" fillId="0" borderId="0"/>
    <xf numFmtId="205" fontId="5" fillId="0" borderId="0"/>
    <xf numFmtId="0" fontId="5" fillId="0" borderId="0"/>
    <xf numFmtId="205" fontId="5" fillId="0" borderId="0"/>
    <xf numFmtId="0" fontId="5" fillId="0" borderId="0"/>
    <xf numFmtId="205" fontId="5" fillId="0" borderId="0"/>
    <xf numFmtId="0" fontId="5" fillId="0" borderId="0"/>
    <xf numFmtId="205" fontId="5"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205" fontId="5" fillId="0" borderId="0"/>
    <xf numFmtId="183" fontId="170" fillId="0" borderId="0"/>
    <xf numFmtId="0" fontId="5" fillId="0" borderId="0"/>
    <xf numFmtId="0" fontId="5" fillId="0" borderId="0"/>
    <xf numFmtId="0" fontId="6"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205" fontId="5" fillId="0" borderId="0"/>
    <xf numFmtId="0" fontId="5" fillId="0" borderId="0"/>
    <xf numFmtId="0" fontId="5" fillId="0" borderId="0"/>
    <xf numFmtId="0" fontId="5" fillId="0" borderId="0"/>
    <xf numFmtId="0" fontId="6"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205" fontId="5" fillId="0" borderId="0"/>
    <xf numFmtId="0" fontId="6" fillId="0" borderId="0"/>
    <xf numFmtId="0" fontId="64" fillId="0" borderId="0"/>
    <xf numFmtId="0" fontId="6" fillId="0" borderId="0"/>
    <xf numFmtId="0" fontId="6" fillId="0" borderId="0"/>
    <xf numFmtId="0" fontId="64" fillId="0" borderId="0"/>
    <xf numFmtId="0" fontId="64" fillId="0" borderId="0"/>
    <xf numFmtId="0" fontId="64"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0" fontId="5" fillId="0" borderId="0"/>
    <xf numFmtId="205" fontId="5" fillId="0" borderId="0"/>
    <xf numFmtId="0" fontId="5" fillId="0" borderId="0"/>
    <xf numFmtId="205" fontId="5" fillId="0" borderId="0"/>
    <xf numFmtId="0" fontId="5" fillId="0" borderId="0"/>
    <xf numFmtId="205" fontId="5" fillId="0" borderId="0"/>
    <xf numFmtId="0" fontId="5" fillId="0" borderId="0"/>
    <xf numFmtId="205" fontId="5" fillId="0" borderId="0"/>
    <xf numFmtId="0" fontId="6" fillId="0" borderId="0"/>
    <xf numFmtId="205" fontId="5" fillId="0" borderId="0"/>
    <xf numFmtId="0" fontId="6" fillId="0" borderId="0"/>
    <xf numFmtId="0" fontId="64" fillId="0" borderId="0"/>
    <xf numFmtId="205" fontId="5" fillId="0" borderId="0"/>
    <xf numFmtId="0" fontId="64" fillId="0" borderId="0"/>
    <xf numFmtId="0" fontId="64" fillId="0" borderId="0"/>
    <xf numFmtId="0" fontId="64" fillId="0" borderId="0"/>
    <xf numFmtId="0" fontId="64" fillId="0" borderId="0"/>
    <xf numFmtId="205" fontId="5" fillId="0" borderId="0"/>
    <xf numFmtId="0" fontId="64" fillId="0" borderId="0"/>
    <xf numFmtId="0" fontId="64" fillId="0" borderId="0"/>
    <xf numFmtId="0" fontId="64"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205" fontId="5" fillId="0" borderId="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0" fontId="246"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5" fillId="10" borderId="28" applyNumberFormat="0" applyFont="0" applyAlignment="0" applyProtection="0"/>
    <xf numFmtId="205" fontId="5" fillId="10" borderId="28" applyNumberFormat="0" applyFont="0" applyAlignment="0" applyProtection="0"/>
    <xf numFmtId="0" fontId="5" fillId="10" borderId="28" applyNumberFormat="0" applyFon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205" fontId="119" fillId="8" borderId="25" applyNumberFormat="0" applyAlignment="0" applyProtection="0"/>
    <xf numFmtId="0" fontId="119" fillId="8" borderId="25" applyNumberFormat="0" applyAlignment="0" applyProtection="0"/>
    <xf numFmtId="0" fontId="258"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0" fontId="119" fillId="8" borderId="25" applyNumberFormat="0" applyAlignment="0" applyProtection="0"/>
    <xf numFmtId="40" fontId="18" fillId="35" borderId="0">
      <alignment horizontal="right"/>
    </xf>
    <xf numFmtId="0" fontId="259" fillId="36" borderId="0">
      <alignment horizontal="right"/>
    </xf>
    <xf numFmtId="0" fontId="79" fillId="35" borderId="0">
      <alignment horizontal="left"/>
    </xf>
    <xf numFmtId="0" fontId="219" fillId="94" borderId="16"/>
    <xf numFmtId="0" fontId="260" fillId="0" borderId="0" applyBorder="0">
      <alignment horizontal="centerContinuous"/>
    </xf>
    <xf numFmtId="0" fontId="261" fillId="0" borderId="0" applyBorder="0">
      <alignment horizontal="centerContinuous"/>
    </xf>
    <xf numFmtId="14" fontId="221" fillId="0" borderId="0">
      <alignment horizontal="center" wrapText="1"/>
      <protection locked="0"/>
    </xf>
    <xf numFmtId="0" fontId="73" fillId="0" borderId="0"/>
    <xf numFmtId="0" fontId="73" fillId="0" borderId="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62" fillId="95" borderId="0" applyNumberFormat="0" applyFont="0" applyBorder="0" applyAlignment="0">
      <alignment horizontal="center"/>
    </xf>
    <xf numFmtId="176" fontId="96" fillId="0" borderId="0" applyNumberFormat="0" applyFill="0" applyBorder="0" applyAlignment="0" applyProtection="0">
      <alignment horizontal="left"/>
    </xf>
    <xf numFmtId="4" fontId="18" fillId="39" borderId="81" applyNumberFormat="0" applyProtection="0">
      <alignment vertical="center"/>
    </xf>
    <xf numFmtId="4" fontId="79" fillId="39" borderId="101" applyNumberFormat="0" applyProtection="0">
      <alignment vertical="center"/>
    </xf>
    <xf numFmtId="4" fontId="79" fillId="70" borderId="0" applyNumberFormat="0" applyProtection="0">
      <alignment horizontal="center" vertical="center"/>
    </xf>
    <xf numFmtId="4" fontId="79" fillId="70" borderId="0" applyNumberFormat="0" applyProtection="0">
      <alignment horizontal="center" vertical="center"/>
    </xf>
    <xf numFmtId="0" fontId="6" fillId="74" borderId="81" applyNumberFormat="0" applyProtection="0">
      <alignment horizontal="left" vertical="center" indent="1"/>
    </xf>
    <xf numFmtId="4" fontId="263" fillId="40" borderId="0" applyNumberFormat="0" applyProtection="0">
      <alignment horizontal="left" vertical="center" indent="1"/>
    </xf>
    <xf numFmtId="4" fontId="79" fillId="40" borderId="13" applyNumberFormat="0" applyProtection="0">
      <alignment vertical="center"/>
    </xf>
    <xf numFmtId="4" fontId="263" fillId="40" borderId="0" applyNumberFormat="0" applyProtection="0">
      <alignment horizontal="left" vertical="center" indent="1"/>
    </xf>
    <xf numFmtId="4" fontId="79" fillId="50" borderId="33" applyNumberFormat="0" applyProtection="0">
      <alignment horizontal="left" vertical="center" indent="1"/>
    </xf>
    <xf numFmtId="4" fontId="79" fillId="50" borderId="33" applyNumberFormat="0" applyProtection="0">
      <alignment horizontal="left" vertical="center" indent="1"/>
    </xf>
    <xf numFmtId="4" fontId="18" fillId="70" borderId="0" applyNumberFormat="0" applyProtection="0">
      <alignment horizontal="left" vertical="center" indent="1"/>
    </xf>
    <xf numFmtId="4" fontId="18" fillId="51" borderId="0" applyNumberFormat="0" applyProtection="0">
      <alignment horizontal="left" indent="1"/>
    </xf>
    <xf numFmtId="4" fontId="18" fillId="96" borderId="118" applyNumberFormat="0" applyProtection="0">
      <alignment horizontal="left" vertical="center" indent="1"/>
    </xf>
    <xf numFmtId="4" fontId="18" fillId="51" borderId="0" applyNumberFormat="0" applyProtection="0">
      <alignment horizontal="left" vertical="center" indent="1"/>
    </xf>
    <xf numFmtId="4" fontId="18" fillId="51" borderId="0" applyNumberFormat="0" applyProtection="0">
      <alignment horizontal="left" vertical="center" indent="1"/>
    </xf>
    <xf numFmtId="4" fontId="18" fillId="51" borderId="0" applyNumberFormat="0" applyProtection="0">
      <alignment horizontal="left" vertical="center" indent="1"/>
    </xf>
    <xf numFmtId="4" fontId="152" fillId="0" borderId="0" applyNumberFormat="0" applyProtection="0">
      <alignment horizontal="left" vertical="center" indent="1"/>
    </xf>
    <xf numFmtId="4" fontId="18" fillId="51" borderId="0" applyNumberFormat="0" applyProtection="0">
      <alignment horizontal="left" vertical="center" indent="1"/>
    </xf>
    <xf numFmtId="4" fontId="18" fillId="51" borderId="0" applyNumberFormat="0" applyProtection="0">
      <alignment horizontal="left" vertical="center" indent="1"/>
    </xf>
    <xf numFmtId="4" fontId="18" fillId="51" borderId="0" applyNumberFormat="0" applyProtection="0">
      <alignment horizontal="left" vertical="center" indent="1"/>
    </xf>
    <xf numFmtId="4" fontId="18" fillId="96" borderId="81" applyNumberFormat="0" applyProtection="0">
      <alignment horizontal="left" vertical="center" indent="1"/>
    </xf>
    <xf numFmtId="4" fontId="18" fillId="51" borderId="0" applyNumberFormat="0" applyProtection="0">
      <alignment horizontal="left" vertical="center" indent="1"/>
    </xf>
    <xf numFmtId="4" fontId="18" fillId="51" borderId="0" applyNumberFormat="0" applyProtection="0">
      <alignment horizontal="left" vertical="center" indent="1"/>
    </xf>
    <xf numFmtId="4" fontId="82" fillId="54" borderId="0" applyNumberFormat="0" applyProtection="0">
      <alignment horizontal="left" indent="1"/>
    </xf>
    <xf numFmtId="4" fontId="18" fillId="51" borderId="0" applyNumberFormat="0" applyProtection="0">
      <alignment horizontal="left" vertical="center" indent="1"/>
    </xf>
    <xf numFmtId="4" fontId="18" fillId="51" borderId="0" applyNumberFormat="0" applyProtection="0">
      <alignment horizontal="left" vertical="center" indent="1"/>
    </xf>
    <xf numFmtId="4" fontId="82" fillId="54" borderId="0" applyNumberFormat="0" applyProtection="0">
      <alignment horizontal="left" indent="1"/>
    </xf>
    <xf numFmtId="4" fontId="18" fillId="51" borderId="0" applyNumberFormat="0" applyProtection="0">
      <alignment horizontal="left" vertical="center" indent="1"/>
    </xf>
    <xf numFmtId="4" fontId="18" fillId="51" borderId="0" applyNumberFormat="0" applyProtection="0">
      <alignment horizontal="left" vertical="center" indent="1"/>
    </xf>
    <xf numFmtId="4" fontId="82" fillId="54" borderId="0" applyNumberFormat="0" applyProtection="0">
      <alignment horizontal="left" indent="1"/>
    </xf>
    <xf numFmtId="4" fontId="18" fillId="51" borderId="0" applyNumberFormat="0" applyProtection="0">
      <alignment horizontal="left" vertical="center" indent="1"/>
    </xf>
    <xf numFmtId="4" fontId="18" fillId="51" borderId="0" applyNumberFormat="0" applyProtection="0">
      <alignment horizontal="left" vertical="center" indent="1"/>
    </xf>
    <xf numFmtId="4" fontId="82" fillId="54" borderId="0" applyNumberFormat="0" applyProtection="0">
      <alignment horizontal="left" indent="1"/>
    </xf>
    <xf numFmtId="4" fontId="18" fillId="51" borderId="0" applyNumberFormat="0" applyProtection="0">
      <alignment horizontal="left" vertical="center" indent="1"/>
    </xf>
    <xf numFmtId="4" fontId="18" fillId="51" borderId="0" applyNumberFormat="0" applyProtection="0">
      <alignment horizontal="left" vertical="center" indent="1"/>
    </xf>
    <xf numFmtId="4" fontId="82" fillId="54" borderId="0" applyNumberFormat="0" applyProtection="0">
      <alignment horizontal="left" indent="1"/>
    </xf>
    <xf numFmtId="4" fontId="18" fillId="51" borderId="0" applyNumberFormat="0" applyProtection="0">
      <alignment horizontal="left" vertical="center" indent="1"/>
    </xf>
    <xf numFmtId="4" fontId="18" fillId="51" borderId="0" applyNumberFormat="0" applyProtection="0">
      <alignment horizontal="left" vertical="center" indent="1"/>
    </xf>
    <xf numFmtId="4" fontId="264" fillId="40" borderId="0" applyNumberFormat="0" applyProtection="0">
      <alignment horizontal="left" vertical="center" indent="1"/>
    </xf>
    <xf numFmtId="4" fontId="264" fillId="40" borderId="0" applyNumberFormat="0" applyProtection="0">
      <alignment horizontal="left" vertical="center" indent="1"/>
    </xf>
    <xf numFmtId="4" fontId="18" fillId="40" borderId="0" applyNumberFormat="0" applyProtection="0">
      <alignment horizontal="left" vertical="center" indent="1"/>
    </xf>
    <xf numFmtId="4" fontId="18" fillId="40" borderId="0" applyNumberFormat="0" applyProtection="0">
      <alignment horizontal="left" vertical="center" indent="1"/>
    </xf>
    <xf numFmtId="4" fontId="264" fillId="40" borderId="0" applyNumberFormat="0" applyProtection="0">
      <alignment horizontal="left" vertical="center" indent="1"/>
    </xf>
    <xf numFmtId="4" fontId="83" fillId="0" borderId="0" applyNumberFormat="0" applyProtection="0">
      <alignment horizontal="left" vertical="center" indent="1"/>
    </xf>
    <xf numFmtId="4" fontId="264" fillId="40" borderId="0" applyNumberFormat="0" applyProtection="0">
      <alignment horizontal="left" vertical="center" indent="1"/>
    </xf>
    <xf numFmtId="4" fontId="264" fillId="40" borderId="0" applyNumberFormat="0" applyProtection="0">
      <alignment horizontal="left" vertical="center" indent="1"/>
    </xf>
    <xf numFmtId="4" fontId="264" fillId="40" borderId="0" applyNumberFormat="0" applyProtection="0">
      <alignment horizontal="left" vertical="center" indent="1"/>
    </xf>
    <xf numFmtId="4" fontId="18" fillId="97" borderId="81" applyNumberFormat="0" applyProtection="0">
      <alignment horizontal="left" vertical="center" indent="1"/>
    </xf>
    <xf numFmtId="4" fontId="264" fillId="40" borderId="0" applyNumberFormat="0" applyProtection="0">
      <alignment horizontal="left" vertical="center" indent="1"/>
    </xf>
    <xf numFmtId="4" fontId="264" fillId="40" borderId="0" applyNumberFormat="0" applyProtection="0">
      <alignment horizontal="left" vertical="center" indent="1"/>
    </xf>
    <xf numFmtId="4" fontId="83" fillId="55" borderId="0" applyNumberFormat="0" applyProtection="0"/>
    <xf numFmtId="4" fontId="264" fillId="40" borderId="0" applyNumberFormat="0" applyProtection="0">
      <alignment horizontal="left" vertical="center" indent="1"/>
    </xf>
    <xf numFmtId="4" fontId="264" fillId="40" borderId="0" applyNumberFormat="0" applyProtection="0">
      <alignment horizontal="left" vertical="center" indent="1"/>
    </xf>
    <xf numFmtId="4" fontId="83" fillId="55" borderId="0" applyNumberFormat="0" applyProtection="0"/>
    <xf numFmtId="4" fontId="264" fillId="40" borderId="0" applyNumberFormat="0" applyProtection="0">
      <alignment horizontal="left" vertical="center" indent="1"/>
    </xf>
    <xf numFmtId="4" fontId="264" fillId="40" borderId="0" applyNumberFormat="0" applyProtection="0">
      <alignment horizontal="left" vertical="center" indent="1"/>
    </xf>
    <xf numFmtId="4" fontId="83" fillId="55" borderId="0" applyNumberFormat="0" applyProtection="0"/>
    <xf numFmtId="4" fontId="264" fillId="40" borderId="0" applyNumberFormat="0" applyProtection="0">
      <alignment horizontal="left" vertical="center" indent="1"/>
    </xf>
    <xf numFmtId="4" fontId="264" fillId="40" borderId="0" applyNumberFormat="0" applyProtection="0">
      <alignment horizontal="left" vertical="center" indent="1"/>
    </xf>
    <xf numFmtId="4" fontId="83" fillId="55" borderId="0" applyNumberFormat="0" applyProtection="0"/>
    <xf numFmtId="4" fontId="264" fillId="40" borderId="0" applyNumberFormat="0" applyProtection="0">
      <alignment horizontal="left" vertical="center" indent="1"/>
    </xf>
    <xf numFmtId="4" fontId="264" fillId="40" borderId="0" applyNumberFormat="0" applyProtection="0">
      <alignment horizontal="left" vertical="center" indent="1"/>
    </xf>
    <xf numFmtId="4" fontId="83" fillId="55" borderId="0" applyNumberFormat="0" applyProtection="0"/>
    <xf numFmtId="4" fontId="264" fillId="40" borderId="0" applyNumberFormat="0" applyProtection="0">
      <alignment horizontal="left" vertical="center" indent="1"/>
    </xf>
    <xf numFmtId="4" fontId="264" fillId="40" borderId="0" applyNumberFormat="0" applyProtection="0">
      <alignment horizontal="left" vertical="center" indent="1"/>
    </xf>
    <xf numFmtId="0" fontId="6" fillId="98" borderId="101" applyNumberFormat="0" applyProtection="0">
      <alignment horizontal="left" vertical="center" indent="1"/>
    </xf>
    <xf numFmtId="205" fontId="18" fillId="37" borderId="101" applyNumberFormat="0" applyProtection="0">
      <alignment horizontal="left" vertical="top" indent="1"/>
    </xf>
    <xf numFmtId="4" fontId="18" fillId="51" borderId="101" applyNumberFormat="0" applyProtection="0">
      <alignment horizontal="right" vertical="center"/>
    </xf>
    <xf numFmtId="4" fontId="18" fillId="96" borderId="81" applyNumberFormat="0" applyProtection="0">
      <alignment horizontal="right" vertical="center"/>
    </xf>
    <xf numFmtId="4" fontId="265" fillId="51" borderId="101" applyNumberFormat="0" applyProtection="0">
      <alignment horizontal="right" vertical="center"/>
    </xf>
    <xf numFmtId="4" fontId="18" fillId="35" borderId="113" applyNumberFormat="0" applyProtection="0">
      <alignment horizontal="right" vertical="center"/>
    </xf>
    <xf numFmtId="4" fontId="265" fillId="51" borderId="101" applyNumberFormat="0" applyProtection="0">
      <alignment horizontal="right" vertical="center"/>
    </xf>
    <xf numFmtId="4" fontId="266" fillId="51" borderId="101" applyNumberFormat="0" applyProtection="0">
      <alignment horizontal="right" vertical="center"/>
    </xf>
    <xf numFmtId="4" fontId="266" fillId="51" borderId="101" applyNumberFormat="0" applyProtection="0">
      <alignment horizontal="right" vertical="center"/>
    </xf>
    <xf numFmtId="4" fontId="18" fillId="53" borderId="101" applyNumberFormat="0" applyProtection="0">
      <alignment horizontal="left" vertical="center" indent="1"/>
    </xf>
    <xf numFmtId="4" fontId="18" fillId="0" borderId="101" applyNumberFormat="0" applyProtection="0">
      <alignment horizontal="left" vertical="center" indent="1"/>
    </xf>
    <xf numFmtId="0" fontId="6" fillId="74" borderId="81" applyNumberFormat="0" applyProtection="0">
      <alignment horizontal="left" vertical="center" indent="1"/>
    </xf>
    <xf numFmtId="4" fontId="265" fillId="53" borderId="101" applyNumberFormat="0" applyProtection="0">
      <alignment horizontal="left" vertical="center" indent="1"/>
    </xf>
    <xf numFmtId="4" fontId="18" fillId="35" borderId="101" applyNumberFormat="0" applyProtection="0">
      <alignment horizontal="left" vertical="center" indent="1"/>
    </xf>
    <xf numFmtId="4" fontId="265" fillId="53" borderId="101" applyNumberFormat="0" applyProtection="0">
      <alignment horizontal="left" vertical="center" indent="1"/>
    </xf>
    <xf numFmtId="205" fontId="18" fillId="40" borderId="101" applyNumberFormat="0" applyProtection="0">
      <alignment horizontal="left" vertical="top"/>
    </xf>
    <xf numFmtId="0" fontId="18" fillId="40" borderId="101" applyNumberFormat="0" applyProtection="0">
      <alignment horizontal="center" vertical="center"/>
    </xf>
    <xf numFmtId="0" fontId="6" fillId="74" borderId="81" applyNumberFormat="0" applyProtection="0">
      <alignment horizontal="left" vertical="center" indent="1"/>
    </xf>
    <xf numFmtId="0" fontId="265" fillId="40" borderId="101" applyNumberFormat="0" applyProtection="0">
      <alignment horizontal="left" vertical="top" indent="1"/>
    </xf>
    <xf numFmtId="0" fontId="18" fillId="40" borderId="101" applyNumberFormat="0" applyProtection="0">
      <alignment horizontal="center" vertical="top"/>
    </xf>
    <xf numFmtId="0" fontId="265" fillId="40" borderId="101" applyNumberFormat="0" applyProtection="0">
      <alignment horizontal="left" vertical="top" indent="1"/>
    </xf>
    <xf numFmtId="4" fontId="267" fillId="99" borderId="0" applyNumberFormat="0" applyProtection="0">
      <alignment horizontal="left" vertical="center" indent="1"/>
    </xf>
    <xf numFmtId="4" fontId="268" fillId="0" borderId="0" applyNumberFormat="0" applyProtection="0">
      <alignment horizontal="left" vertical="center" indent="1"/>
    </xf>
    <xf numFmtId="0" fontId="239" fillId="0" borderId="0"/>
    <xf numFmtId="4" fontId="267" fillId="99" borderId="0" applyNumberFormat="0" applyProtection="0">
      <alignment horizontal="left" vertical="center" indent="1"/>
    </xf>
    <xf numFmtId="4" fontId="100" fillId="0" borderId="0" applyNumberFormat="0" applyProtection="0">
      <alignment horizontal="left" vertical="center"/>
    </xf>
    <xf numFmtId="0" fontId="262" fillId="1" borderId="2" applyNumberFormat="0" applyFont="0" applyAlignment="0">
      <alignment horizontal="center"/>
    </xf>
    <xf numFmtId="0" fontId="269" fillId="0" borderId="0" applyNumberFormat="0" applyFill="0" applyBorder="0" applyAlignment="0">
      <alignment horizontal="center"/>
    </xf>
    <xf numFmtId="205" fontId="6" fillId="0" borderId="0">
      <alignment horizontal="left" wrapText="1"/>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205"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205" fontId="61" fillId="0" borderId="30">
      <alignment horizontal="center" vertical="center" wrapText="1"/>
    </xf>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205" fontId="125" fillId="0" borderId="29" applyNumberFormat="0" applyFill="0" applyAlignment="0" applyProtection="0"/>
    <xf numFmtId="0" fontId="125" fillId="0" borderId="29" applyNumberFormat="0" applyFill="0" applyAlignment="0" applyProtection="0"/>
    <xf numFmtId="0" fontId="223"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125" fillId="0" borderId="29" applyNumberFormat="0" applyFill="0" applyAlignment="0" applyProtection="0"/>
    <xf numFmtId="0" fontId="73" fillId="0" borderId="7"/>
    <xf numFmtId="183" fontId="270" fillId="0" borderId="0">
      <alignment horizontal="left"/>
    </xf>
    <xf numFmtId="213" fontId="6" fillId="0" borderId="0" applyFont="0" applyFill="0" applyBorder="0" applyAlignment="0" applyProtection="0"/>
    <xf numFmtId="209" fontId="6" fillId="0" borderId="0" applyFont="0" applyFill="0" applyBorder="0" applyAlignment="0" applyProtection="0"/>
    <xf numFmtId="214" fontId="6" fillId="0" borderId="0" applyFont="0" applyFill="0" applyBorder="0" applyAlignment="0" applyProtection="0"/>
    <xf numFmtId="215" fontId="6"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205" fontId="123" fillId="0" borderId="0" applyNumberFormat="0" applyFill="0" applyBorder="0" applyAlignment="0" applyProtection="0"/>
    <xf numFmtId="0" fontId="123" fillId="0" borderId="0" applyNumberFormat="0" applyFill="0" applyBorder="0" applyAlignment="0" applyProtection="0"/>
    <xf numFmtId="0" fontId="271"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8" fillId="0" borderId="0"/>
    <xf numFmtId="9" fontId="8" fillId="0" borderId="0" applyFont="0" applyFill="0" applyBorder="0" applyAlignment="0" applyProtection="0"/>
    <xf numFmtId="0" fontId="6" fillId="0" borderId="0"/>
    <xf numFmtId="4" fontId="207" fillId="0" borderId="0" applyFont="0" applyFill="0" applyBorder="0" applyAlignment="0" applyProtection="0"/>
    <xf numFmtId="4" fontId="207"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9" fontId="207" fillId="0" borderId="0" applyFont="0" applyFill="0" applyBorder="0" applyAlignment="0" applyProtection="0"/>
    <xf numFmtId="9" fontId="207"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6"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6" fillId="0" borderId="0"/>
    <xf numFmtId="0" fontId="64" fillId="0" borderId="0"/>
    <xf numFmtId="3"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43" fontId="64" fillId="0" borderId="0" applyFont="0" applyFill="0" applyBorder="0" applyAlignment="0" applyProtection="0"/>
    <xf numFmtId="3" fontId="134" fillId="0" borderId="0" applyFont="0" applyFill="0" applyBorder="0" applyAlignment="0" applyProtection="0"/>
    <xf numFmtId="0" fontId="64" fillId="0" borderId="0"/>
    <xf numFmtId="43" fontId="64" fillId="0" borderId="0" applyFont="0" applyFill="0" applyBorder="0" applyAlignment="0" applyProtection="0"/>
    <xf numFmtId="0" fontId="134"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0" fontId="8" fillId="0" borderId="0"/>
    <xf numFmtId="0" fontId="6" fillId="0" borderId="0">
      <alignment wrapText="1"/>
    </xf>
    <xf numFmtId="0" fontId="8" fillId="0" borderId="0"/>
    <xf numFmtId="0" fontId="8" fillId="0" borderId="0"/>
    <xf numFmtId="3"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4" fontId="18" fillId="35" borderId="119" applyNumberFormat="0" applyProtection="0">
      <alignment horizontal="right" vertical="center"/>
    </xf>
    <xf numFmtId="41" fontId="6" fillId="0" borderId="0" applyFont="0" applyFill="0" applyBorder="0" applyAlignment="0" applyProtection="0"/>
    <xf numFmtId="41" fontId="5"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43" fontId="64" fillId="0" borderId="0" applyFont="0" applyFill="0" applyBorder="0" applyAlignment="0" applyProtection="0"/>
    <xf numFmtId="0" fontId="64" fillId="0" borderId="0"/>
    <xf numFmtId="0" fontId="6" fillId="0" borderId="0"/>
    <xf numFmtId="0" fontId="6" fillId="0" borderId="0"/>
    <xf numFmtId="43" fontId="64" fillId="0" borderId="0" applyFont="0" applyFill="0" applyBorder="0" applyAlignment="0" applyProtection="0"/>
    <xf numFmtId="0" fontId="64" fillId="0" borderId="0"/>
    <xf numFmtId="0" fontId="6" fillId="0" borderId="0"/>
    <xf numFmtId="0" fontId="6" fillId="0" borderId="0"/>
    <xf numFmtId="0" fontId="6" fillId="0" borderId="0"/>
    <xf numFmtId="0" fontId="8" fillId="0" borderId="0"/>
    <xf numFmtId="0" fontId="6" fillId="0" borderId="0"/>
    <xf numFmtId="9" fontId="8" fillId="0" borderId="0" applyFont="0" applyFill="0" applyBorder="0" applyAlignment="0" applyProtection="0"/>
    <xf numFmtId="43" fontId="8"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4" fontId="18" fillId="0" borderId="120" applyNumberFormat="0" applyProtection="0">
      <alignment horizontal="left" vertical="center" indent="1"/>
    </xf>
    <xf numFmtId="4" fontId="18" fillId="0" borderId="120" applyNumberFormat="0" applyProtection="0">
      <alignment horizontal="right" vertical="center"/>
    </xf>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134" fillId="0" borderId="0" applyFont="0" applyFill="0" applyBorder="0" applyAlignment="0" applyProtection="0"/>
    <xf numFmtId="3" fontId="134"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4" fontId="18" fillId="0" borderId="121" applyNumberFormat="0" applyProtection="0">
      <alignment horizontal="right" vertical="center"/>
    </xf>
    <xf numFmtId="4" fontId="18" fillId="0" borderId="121"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 fontId="79" fillId="40" borderId="120" applyNumberFormat="0" applyProtection="0"/>
    <xf numFmtId="0" fontId="18" fillId="40" borderId="120" applyNumberFormat="0" applyProtection="0">
      <alignment horizontal="left" vertical="top"/>
    </xf>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18" fillId="40" borderId="125" applyNumberFormat="0" applyProtection="0">
      <alignment horizontal="left" vertical="top"/>
    </xf>
    <xf numFmtId="4" fontId="79" fillId="40" borderId="125" applyNumberForma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18" fillId="40" borderId="121" applyNumberFormat="0" applyProtection="0">
      <alignment horizontal="left" vertical="top"/>
    </xf>
    <xf numFmtId="4" fontId="79" fillId="40" borderId="121" applyNumberFormat="0" applyProtection="0"/>
    <xf numFmtId="0" fontId="5" fillId="0" borderId="0"/>
    <xf numFmtId="4" fontId="18" fillId="0" borderId="125" applyNumberFormat="0" applyProtection="0">
      <alignment horizontal="left" vertical="center" indent="1"/>
    </xf>
    <xf numFmtId="9" fontId="5" fillId="0" borderId="0" applyFont="0" applyFill="0" applyBorder="0" applyAlignment="0" applyProtection="0"/>
    <xf numFmtId="43" fontId="5" fillId="0" borderId="0" applyFont="0" applyFill="0" applyBorder="0" applyAlignment="0" applyProtection="0"/>
    <xf numFmtId="4" fontId="79" fillId="40" borderId="126" applyNumberFormat="0" applyProtection="0"/>
    <xf numFmtId="4" fontId="18" fillId="0" borderId="126" applyNumberFormat="0" applyProtection="0">
      <alignment horizontal="left" vertical="center" indent="1"/>
    </xf>
    <xf numFmtId="9" fontId="5" fillId="0" borderId="0" applyFont="0" applyFill="0" applyBorder="0" applyAlignment="0" applyProtection="0"/>
    <xf numFmtId="43" fontId="5" fillId="0" borderId="0" applyFont="0" applyFill="0" applyBorder="0" applyAlignment="0" applyProtection="0"/>
    <xf numFmtId="0" fontId="5" fillId="0" borderId="0"/>
    <xf numFmtId="0" fontId="18" fillId="40" borderId="126" applyNumberFormat="0" applyProtection="0">
      <alignment horizontal="left" vertical="top"/>
    </xf>
    <xf numFmtId="9"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18" fillId="40" borderId="127" applyNumberFormat="0" applyProtection="0">
      <alignment horizontal="left" vertical="top"/>
    </xf>
    <xf numFmtId="4" fontId="79" fillId="40" borderId="127" applyNumberFormat="0" applyProtection="0"/>
    <xf numFmtId="4" fontId="18" fillId="0" borderId="127" applyNumberFormat="0" applyProtection="0">
      <alignment horizontal="left" vertical="center" indent="1"/>
    </xf>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18" fillId="40" borderId="129" applyNumberFormat="0" applyProtection="0">
      <alignment horizontal="left" vertical="top"/>
    </xf>
    <xf numFmtId="4" fontId="79" fillId="40" borderId="129" applyNumberFormat="0" applyProtection="0"/>
    <xf numFmtId="4" fontId="18" fillId="0" borderId="129" applyNumberFormat="0" applyProtection="0">
      <alignment horizontal="left" vertical="center" indent="1"/>
    </xf>
    <xf numFmtId="43"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76" fillId="0" borderId="130">
      <alignment horizontal="left" vertical="center"/>
    </xf>
    <xf numFmtId="10" fontId="7" fillId="37" borderId="128" applyNumberFormat="0" applyBorder="0" applyAlignment="0" applyProtection="0"/>
    <xf numFmtId="4" fontId="79" fillId="38" borderId="127" applyNumberFormat="0" applyProtection="0">
      <alignment vertical="center"/>
    </xf>
    <xf numFmtId="4" fontId="80" fillId="39" borderId="127" applyNumberFormat="0" applyProtection="0">
      <alignment vertical="center"/>
    </xf>
    <xf numFmtId="4" fontId="79" fillId="39" borderId="127" applyNumberFormat="0" applyProtection="0">
      <alignment horizontal="left" vertical="center" indent="1"/>
    </xf>
    <xf numFmtId="0" fontId="79" fillId="39" borderId="127" applyNumberFormat="0" applyProtection="0">
      <alignment horizontal="left" vertical="top" indent="1"/>
    </xf>
    <xf numFmtId="4" fontId="18" fillId="41" borderId="127" applyNumberFormat="0" applyProtection="0">
      <alignment horizontal="right" vertical="center"/>
    </xf>
    <xf numFmtId="4" fontId="18" fillId="42" borderId="127" applyNumberFormat="0" applyProtection="0">
      <alignment horizontal="right" vertical="center"/>
    </xf>
    <xf numFmtId="4" fontId="18" fillId="43" borderId="127" applyNumberFormat="0" applyProtection="0">
      <alignment horizontal="right" vertical="center"/>
    </xf>
    <xf numFmtId="4" fontId="18" fillId="44" borderId="127" applyNumberFormat="0" applyProtection="0">
      <alignment horizontal="right" vertical="center"/>
    </xf>
    <xf numFmtId="4" fontId="18" fillId="45" borderId="127" applyNumberFormat="0" applyProtection="0">
      <alignment horizontal="right" vertical="center"/>
    </xf>
    <xf numFmtId="4" fontId="18" fillId="46" borderId="127" applyNumberFormat="0" applyProtection="0">
      <alignment horizontal="right" vertical="center"/>
    </xf>
    <xf numFmtId="4" fontId="18" fillId="47" borderId="127" applyNumberFormat="0" applyProtection="0">
      <alignment horizontal="right" vertical="center"/>
    </xf>
    <xf numFmtId="4" fontId="18" fillId="48" borderId="127" applyNumberFormat="0" applyProtection="0">
      <alignment horizontal="right" vertical="center"/>
    </xf>
    <xf numFmtId="4" fontId="18" fillId="49" borderId="127" applyNumberFormat="0" applyProtection="0">
      <alignment horizontal="right" vertical="center"/>
    </xf>
    <xf numFmtId="4" fontId="18" fillId="53" borderId="127" applyNumberFormat="0" applyProtection="0">
      <alignment horizontal="right" vertical="center"/>
    </xf>
    <xf numFmtId="0" fontId="6" fillId="52" borderId="127" applyNumberFormat="0" applyProtection="0">
      <alignment horizontal="left" vertical="center" indent="1"/>
    </xf>
    <xf numFmtId="0" fontId="6" fillId="52" borderId="127" applyNumberFormat="0" applyProtection="0">
      <alignment horizontal="left" vertical="top" indent="1"/>
    </xf>
    <xf numFmtId="0" fontId="6" fillId="40" borderId="127" applyNumberFormat="0" applyProtection="0">
      <alignment horizontal="left" vertical="center" indent="1"/>
    </xf>
    <xf numFmtId="0" fontId="6" fillId="40" borderId="127" applyNumberFormat="0" applyProtection="0">
      <alignment horizontal="left" vertical="top" indent="1"/>
    </xf>
    <xf numFmtId="0" fontId="6" fillId="56" borderId="127" applyNumberFormat="0" applyProtection="0">
      <alignment horizontal="left" vertical="center" indent="1"/>
    </xf>
    <xf numFmtId="0" fontId="6" fillId="56" borderId="127" applyNumberFormat="0" applyProtection="0">
      <alignment horizontal="left" vertical="top" indent="1"/>
    </xf>
    <xf numFmtId="0" fontId="6" fillId="57" borderId="127" applyNumberFormat="0" applyProtection="0">
      <alignment horizontal="left" vertical="center" indent="1"/>
    </xf>
    <xf numFmtId="0" fontId="6" fillId="57" borderId="127" applyNumberFormat="0" applyProtection="0">
      <alignment horizontal="left" vertical="top" indent="1"/>
    </xf>
    <xf numFmtId="4" fontId="18" fillId="37" borderId="127" applyNumberFormat="0" applyProtection="0">
      <alignment vertical="center"/>
    </xf>
    <xf numFmtId="4" fontId="84" fillId="37" borderId="127" applyNumberFormat="0" applyProtection="0">
      <alignment vertical="center"/>
    </xf>
    <xf numFmtId="4" fontId="18" fillId="37" borderId="127" applyNumberFormat="0" applyProtection="0">
      <alignment horizontal="left" vertical="center" indent="1"/>
    </xf>
    <xf numFmtId="0" fontId="18" fillId="37" borderId="127" applyNumberFormat="0" applyProtection="0">
      <alignment horizontal="left" vertical="top" indent="1"/>
    </xf>
    <xf numFmtId="4" fontId="18" fillId="0" borderId="127" applyNumberFormat="0" applyProtection="0">
      <alignment horizontal="right" vertical="center"/>
    </xf>
    <xf numFmtId="4" fontId="84" fillId="51" borderId="127" applyNumberFormat="0" applyProtection="0">
      <alignment horizontal="right" vertical="center"/>
    </xf>
    <xf numFmtId="4" fontId="86" fillId="51" borderId="127" applyNumberFormat="0" applyProtection="0">
      <alignment horizontal="right" vertical="center"/>
    </xf>
    <xf numFmtId="0" fontId="61" fillId="0" borderId="128">
      <alignment horizontal="center" vertical="center" wrapText="1"/>
    </xf>
    <xf numFmtId="0" fontId="8" fillId="0" borderId="0"/>
    <xf numFmtId="43" fontId="8" fillId="0" borderId="0" applyFont="0" applyFill="0" applyBorder="0" applyAlignment="0" applyProtection="0"/>
    <xf numFmtId="9" fontId="8"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61" fillId="0" borderId="128">
      <alignment horizontal="center" vertical="center" wrapText="1"/>
    </xf>
    <xf numFmtId="0" fontId="8" fillId="0" borderId="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8" fillId="0" borderId="0"/>
    <xf numFmtId="0" fontId="61" fillId="0" borderId="128">
      <alignment horizontal="center" vertical="center" wrapText="1"/>
    </xf>
    <xf numFmtId="9" fontId="8" fillId="0" borderId="0" applyFont="0" applyFill="0" applyBorder="0" applyAlignment="0" applyProtection="0"/>
    <xf numFmtId="0" fontId="61" fillId="0" borderId="128">
      <alignment horizontal="center" vertical="center" wrapText="1"/>
    </xf>
    <xf numFmtId="0" fontId="6" fillId="0" borderId="0"/>
    <xf numFmtId="4" fontId="18" fillId="35" borderId="129" applyNumberFormat="0" applyProtection="0">
      <alignment horizontal="left" vertical="center" indent="1"/>
    </xf>
    <xf numFmtId="0" fontId="129" fillId="0" borderId="0"/>
    <xf numFmtId="43" fontId="129" fillId="0" borderId="0" applyFont="0" applyFill="0" applyBorder="0" applyAlignment="0" applyProtection="0"/>
    <xf numFmtId="0" fontId="167" fillId="0" borderId="0" applyFont="0" applyFill="0" applyBorder="0" applyAlignment="0" applyProtection="0"/>
    <xf numFmtId="4" fontId="18" fillId="0" borderId="129" applyNumberFormat="0" applyProtection="0">
      <alignment horizontal="left" vertical="center" indent="1"/>
    </xf>
    <xf numFmtId="0" fontId="6" fillId="0" borderId="0"/>
    <xf numFmtId="43" fontId="129" fillId="0" borderId="0" applyFont="0" applyFill="0" applyBorder="0" applyAlignment="0" applyProtection="0"/>
    <xf numFmtId="3" fontId="167" fillId="0" borderId="0" applyFont="0" applyFill="0" applyBorder="0" applyAlignment="0" applyProtection="0"/>
    <xf numFmtId="0" fontId="6" fillId="57" borderId="129" applyNumberFormat="0" applyProtection="0">
      <alignment horizontal="left" vertical="top" indent="1"/>
    </xf>
    <xf numFmtId="0" fontId="6" fillId="57" borderId="129" applyNumberFormat="0" applyProtection="0">
      <alignment horizontal="left" vertical="top" indent="1"/>
    </xf>
    <xf numFmtId="0" fontId="167" fillId="0" borderId="0" applyFont="0" applyFill="0" applyBorder="0" applyAlignment="0" applyProtection="0"/>
    <xf numFmtId="0" fontId="6" fillId="57" borderId="129" applyNumberFormat="0" applyProtection="0">
      <alignment horizontal="left" vertical="center" indent="1"/>
    </xf>
    <xf numFmtId="0" fontId="6" fillId="57" borderId="129" applyNumberFormat="0" applyProtection="0">
      <alignment horizontal="left" vertical="center" indent="1"/>
    </xf>
    <xf numFmtId="0" fontId="6" fillId="56" borderId="129" applyNumberFormat="0" applyProtection="0">
      <alignment horizontal="left" vertical="top" indent="1"/>
    </xf>
    <xf numFmtId="0" fontId="6" fillId="56" borderId="129" applyNumberFormat="0" applyProtection="0">
      <alignment horizontal="left" vertical="top" indent="1"/>
    </xf>
    <xf numFmtId="0" fontId="6" fillId="56" borderId="129" applyNumberFormat="0" applyProtection="0">
      <alignment horizontal="left" vertical="center" indent="1"/>
    </xf>
    <xf numFmtId="0" fontId="6" fillId="40" borderId="129" applyNumberFormat="0" applyProtection="0">
      <alignment horizontal="left" vertical="center" indent="1"/>
    </xf>
    <xf numFmtId="0" fontId="167" fillId="0" borderId="0" applyFont="0" applyFill="0" applyBorder="0" applyAlignment="0" applyProtection="0"/>
    <xf numFmtId="4" fontId="79" fillId="38" borderId="129" applyNumberFormat="0" applyProtection="0">
      <alignment vertical="center"/>
    </xf>
    <xf numFmtId="4" fontId="80" fillId="39" borderId="129" applyNumberFormat="0" applyProtection="0">
      <alignment vertical="center"/>
    </xf>
    <xf numFmtId="4" fontId="79" fillId="39" borderId="129" applyNumberFormat="0" applyProtection="0">
      <alignment horizontal="left" vertical="center" indent="1"/>
    </xf>
    <xf numFmtId="4" fontId="79" fillId="39" borderId="129" applyNumberFormat="0" applyProtection="0">
      <alignment horizontal="left" vertical="center" indent="1"/>
    </xf>
    <xf numFmtId="4" fontId="79" fillId="39" borderId="129" applyNumberFormat="0" applyProtection="0">
      <alignment horizontal="left" vertical="center" indent="1"/>
    </xf>
    <xf numFmtId="4" fontId="79" fillId="39" borderId="129" applyNumberFormat="0" applyProtection="0">
      <alignment horizontal="left" vertical="center" indent="1"/>
    </xf>
    <xf numFmtId="0" fontId="79" fillId="39" borderId="129" applyNumberFormat="0" applyProtection="0">
      <alignment horizontal="left" vertical="top" indent="1"/>
    </xf>
    <xf numFmtId="0" fontId="167" fillId="0" borderId="0" applyFont="0" applyFill="0" applyBorder="0" applyAlignment="0" applyProtection="0"/>
    <xf numFmtId="4" fontId="79" fillId="40" borderId="129" applyNumberFormat="0" applyProtection="0"/>
    <xf numFmtId="4" fontId="79" fillId="40" borderId="129" applyNumberFormat="0" applyProtection="0"/>
    <xf numFmtId="4" fontId="79" fillId="40" borderId="129" applyNumberFormat="0" applyProtection="0"/>
    <xf numFmtId="4" fontId="18" fillId="41" borderId="129" applyNumberFormat="0" applyProtection="0">
      <alignment horizontal="right" vertical="center"/>
    </xf>
    <xf numFmtId="4" fontId="18" fillId="42" borderId="129" applyNumberFormat="0" applyProtection="0">
      <alignment horizontal="right" vertical="center"/>
    </xf>
    <xf numFmtId="4" fontId="18" fillId="43" borderId="129" applyNumberFormat="0" applyProtection="0">
      <alignment horizontal="right" vertical="center"/>
    </xf>
    <xf numFmtId="4" fontId="18" fillId="44" borderId="129" applyNumberFormat="0" applyProtection="0">
      <alignment horizontal="right" vertical="center"/>
    </xf>
    <xf numFmtId="4" fontId="18" fillId="45" borderId="129" applyNumberFormat="0" applyProtection="0">
      <alignment horizontal="right" vertical="center"/>
    </xf>
    <xf numFmtId="4" fontId="18" fillId="46" borderId="129" applyNumberFormat="0" applyProtection="0">
      <alignment horizontal="right" vertical="center"/>
    </xf>
    <xf numFmtId="4" fontId="18" fillId="47" borderId="129" applyNumberFormat="0" applyProtection="0">
      <alignment horizontal="right" vertical="center"/>
    </xf>
    <xf numFmtId="4" fontId="18" fillId="48" borderId="129" applyNumberFormat="0" applyProtection="0">
      <alignment horizontal="right" vertical="center"/>
    </xf>
    <xf numFmtId="4" fontId="18" fillId="49" borderId="129" applyNumberFormat="0" applyProtection="0">
      <alignment horizontal="right" vertical="center"/>
    </xf>
    <xf numFmtId="0" fontId="167" fillId="0" borderId="0" applyFont="0" applyFill="0" applyBorder="0" applyAlignment="0" applyProtection="0"/>
    <xf numFmtId="3" fontId="167" fillId="0" borderId="0" applyFont="0" applyFill="0" applyBorder="0" applyAlignment="0" applyProtection="0"/>
    <xf numFmtId="0" fontId="167" fillId="0" borderId="0" applyFont="0" applyFill="0" applyBorder="0" applyAlignment="0" applyProtection="0"/>
    <xf numFmtId="3" fontId="167" fillId="0" borderId="0" applyFont="0" applyFill="0" applyBorder="0" applyAlignment="0" applyProtection="0"/>
    <xf numFmtId="4" fontId="18" fillId="53" borderId="129" applyNumberFormat="0" applyProtection="0">
      <alignment horizontal="right" vertical="center"/>
    </xf>
    <xf numFmtId="0" fontId="167" fillId="0" borderId="0" applyFont="0" applyFill="0" applyBorder="0" applyAlignment="0" applyProtection="0"/>
    <xf numFmtId="3" fontId="167" fillId="0" borderId="0" applyFont="0" applyFill="0" applyBorder="0" applyAlignment="0" applyProtection="0"/>
    <xf numFmtId="3" fontId="167" fillId="0" borderId="0" applyFont="0" applyFill="0" applyBorder="0" applyAlignment="0" applyProtection="0"/>
    <xf numFmtId="3" fontId="167" fillId="0" borderId="0" applyFont="0" applyFill="0" applyBorder="0" applyAlignment="0" applyProtection="0"/>
    <xf numFmtId="3" fontId="167" fillId="0" borderId="0" applyFont="0" applyFill="0" applyBorder="0" applyAlignment="0" applyProtection="0"/>
    <xf numFmtId="0" fontId="61" fillId="0" borderId="128">
      <alignment horizontal="center" vertical="center" wrapText="1"/>
    </xf>
    <xf numFmtId="0" fontId="6" fillId="52" borderId="129" applyNumberFormat="0" applyProtection="0">
      <alignment horizontal="left" vertical="top" indent="1"/>
    </xf>
    <xf numFmtId="0" fontId="6" fillId="56" borderId="129" applyNumberFormat="0" applyProtection="0">
      <alignment horizontal="left" vertical="center" indent="1"/>
    </xf>
    <xf numFmtId="0" fontId="6" fillId="52" borderId="129" applyNumberFormat="0" applyProtection="0">
      <alignment horizontal="left" vertical="center" indent="1"/>
    </xf>
    <xf numFmtId="0" fontId="6" fillId="52" borderId="129" applyNumberFormat="0" applyProtection="0">
      <alignment horizontal="left" vertical="center" indent="1"/>
    </xf>
    <xf numFmtId="0" fontId="6" fillId="52" borderId="129" applyNumberFormat="0" applyProtection="0">
      <alignment horizontal="left" vertical="center" indent="1"/>
    </xf>
    <xf numFmtId="0" fontId="6" fillId="52" borderId="129" applyNumberFormat="0" applyProtection="0">
      <alignment horizontal="left" vertical="center" indent="1"/>
    </xf>
    <xf numFmtId="0" fontId="6" fillId="52" borderId="129" applyNumberFormat="0" applyProtection="0">
      <alignment horizontal="left" vertical="top" indent="1"/>
    </xf>
    <xf numFmtId="0" fontId="6" fillId="52" borderId="129" applyNumberFormat="0" applyProtection="0">
      <alignment horizontal="left" vertical="top" indent="1"/>
    </xf>
    <xf numFmtId="0" fontId="6" fillId="52" borderId="129" applyNumberFormat="0" applyProtection="0">
      <alignment horizontal="left" vertical="top" indent="1"/>
    </xf>
    <xf numFmtId="0" fontId="6" fillId="52" borderId="129" applyNumberFormat="0" applyProtection="0">
      <alignment horizontal="left" vertical="top" indent="1"/>
    </xf>
    <xf numFmtId="0" fontId="6" fillId="40" borderId="129" applyNumberFormat="0" applyProtection="0">
      <alignment horizontal="left" vertical="center" indent="1"/>
    </xf>
    <xf numFmtId="0" fontId="6" fillId="40" borderId="129" applyNumberFormat="0" applyProtection="0">
      <alignment horizontal="left" vertical="center" indent="1"/>
    </xf>
    <xf numFmtId="0" fontId="6" fillId="40" borderId="129" applyNumberFormat="0" applyProtection="0">
      <alignment horizontal="left" vertical="center" indent="1"/>
    </xf>
    <xf numFmtId="0" fontId="6" fillId="40" borderId="129" applyNumberFormat="0" applyProtection="0">
      <alignment horizontal="left" vertical="center" indent="1"/>
    </xf>
    <xf numFmtId="0" fontId="6" fillId="40" borderId="129" applyNumberFormat="0" applyProtection="0">
      <alignment horizontal="left" vertical="top" indent="1"/>
    </xf>
    <xf numFmtId="0" fontId="6" fillId="40" borderId="129" applyNumberFormat="0" applyProtection="0">
      <alignment horizontal="left" vertical="top" indent="1"/>
    </xf>
    <xf numFmtId="0" fontId="6" fillId="40" borderId="129" applyNumberFormat="0" applyProtection="0">
      <alignment horizontal="left" vertical="top" indent="1"/>
    </xf>
    <xf numFmtId="0" fontId="6" fillId="40" borderId="129" applyNumberFormat="0" applyProtection="0">
      <alignment horizontal="left" vertical="top" indent="1"/>
    </xf>
    <xf numFmtId="0" fontId="6" fillId="56" borderId="129" applyNumberFormat="0" applyProtection="0">
      <alignment horizontal="left" vertical="center" indent="1"/>
    </xf>
    <xf numFmtId="0" fontId="6" fillId="56" borderId="129" applyNumberFormat="0" applyProtection="0">
      <alignment horizontal="left" vertical="center" indent="1"/>
    </xf>
    <xf numFmtId="0" fontId="6" fillId="56" borderId="129" applyNumberFormat="0" applyProtection="0">
      <alignment horizontal="left" vertical="center" indent="1"/>
    </xf>
    <xf numFmtId="0" fontId="6" fillId="56" borderId="129" applyNumberFormat="0" applyProtection="0">
      <alignment horizontal="left" vertical="center" indent="1"/>
    </xf>
    <xf numFmtId="0" fontId="6" fillId="56" borderId="129" applyNumberFormat="0" applyProtection="0">
      <alignment horizontal="left" vertical="top" indent="1"/>
    </xf>
    <xf numFmtId="0" fontId="6" fillId="56" borderId="129" applyNumberFormat="0" applyProtection="0">
      <alignment horizontal="left" vertical="top" indent="1"/>
    </xf>
    <xf numFmtId="0" fontId="6" fillId="56" borderId="129" applyNumberFormat="0" applyProtection="0">
      <alignment horizontal="left" vertical="top" indent="1"/>
    </xf>
    <xf numFmtId="0" fontId="6" fillId="56" borderId="129" applyNumberFormat="0" applyProtection="0">
      <alignment horizontal="left" vertical="top" indent="1"/>
    </xf>
    <xf numFmtId="0" fontId="6" fillId="57" borderId="129" applyNumberFormat="0" applyProtection="0">
      <alignment horizontal="left" vertical="center" indent="1"/>
    </xf>
    <xf numFmtId="0" fontId="6" fillId="57" borderId="129" applyNumberFormat="0" applyProtection="0">
      <alignment horizontal="left" vertical="center" indent="1"/>
    </xf>
    <xf numFmtId="0" fontId="6" fillId="57" borderId="129" applyNumberFormat="0" applyProtection="0">
      <alignment horizontal="left" vertical="center" indent="1"/>
    </xf>
    <xf numFmtId="0" fontId="6" fillId="57" borderId="129" applyNumberFormat="0" applyProtection="0">
      <alignment horizontal="left" vertical="center" indent="1"/>
    </xf>
    <xf numFmtId="0" fontId="6" fillId="57" borderId="129" applyNumberFormat="0" applyProtection="0">
      <alignment horizontal="left" vertical="top" indent="1"/>
    </xf>
    <xf numFmtId="0" fontId="6" fillId="57" borderId="129" applyNumberFormat="0" applyProtection="0">
      <alignment horizontal="left" vertical="top" indent="1"/>
    </xf>
    <xf numFmtId="0" fontId="6" fillId="57" borderId="129" applyNumberFormat="0" applyProtection="0">
      <alignment horizontal="left" vertical="top" indent="1"/>
    </xf>
    <xf numFmtId="0" fontId="6" fillId="57" borderId="129" applyNumberFormat="0" applyProtection="0">
      <alignment horizontal="left" vertical="top" indent="1"/>
    </xf>
    <xf numFmtId="4" fontId="18" fillId="37" borderId="129" applyNumberFormat="0" applyProtection="0">
      <alignment vertical="center"/>
    </xf>
    <xf numFmtId="4" fontId="84" fillId="37" borderId="129" applyNumberFormat="0" applyProtection="0">
      <alignment vertical="center"/>
    </xf>
    <xf numFmtId="4" fontId="18" fillId="37" borderId="129" applyNumberFormat="0" applyProtection="0">
      <alignment horizontal="left" vertical="center" indent="1"/>
    </xf>
    <xf numFmtId="0" fontId="18" fillId="37" borderId="129" applyNumberFormat="0" applyProtection="0">
      <alignment horizontal="left" vertical="top" indent="1"/>
    </xf>
    <xf numFmtId="4" fontId="18" fillId="0" borderId="129" applyNumberFormat="0" applyProtection="0">
      <alignment horizontal="right" vertical="center"/>
    </xf>
    <xf numFmtId="4" fontId="18" fillId="0" borderId="129" applyNumberFormat="0" applyProtection="0">
      <alignment horizontal="right" vertical="center"/>
    </xf>
    <xf numFmtId="4" fontId="18" fillId="0" borderId="129" applyNumberFormat="0" applyProtection="0">
      <alignment horizontal="right" vertical="center"/>
    </xf>
    <xf numFmtId="4" fontId="18" fillId="0" borderId="129" applyNumberFormat="0" applyProtection="0">
      <alignment horizontal="right" vertical="center"/>
    </xf>
    <xf numFmtId="4" fontId="84" fillId="51" borderId="129" applyNumberFormat="0" applyProtection="0">
      <alignment horizontal="right" vertical="center"/>
    </xf>
    <xf numFmtId="4" fontId="18" fillId="0" borderId="129" applyNumberFormat="0" applyProtection="0">
      <alignment horizontal="left" vertical="center" indent="1"/>
    </xf>
    <xf numFmtId="4" fontId="18" fillId="0" borderId="129" applyNumberFormat="0" applyProtection="0">
      <alignment horizontal="left" vertical="center" indent="1"/>
    </xf>
    <xf numFmtId="0" fontId="61" fillId="0" borderId="128">
      <alignment horizontal="center" vertical="center" wrapText="1"/>
    </xf>
    <xf numFmtId="0" fontId="18" fillId="40" borderId="129" applyNumberFormat="0" applyProtection="0">
      <alignment horizontal="left" vertical="top"/>
    </xf>
    <xf numFmtId="0" fontId="18" fillId="40" borderId="129" applyNumberFormat="0" applyProtection="0">
      <alignment horizontal="left" vertical="top"/>
    </xf>
    <xf numFmtId="0" fontId="18" fillId="40" borderId="129" applyNumberFormat="0" applyProtection="0">
      <alignment horizontal="left" vertical="top"/>
    </xf>
    <xf numFmtId="3" fontId="167" fillId="0" borderId="0" applyFont="0" applyFill="0" applyBorder="0" applyAlignment="0" applyProtection="0"/>
    <xf numFmtId="0" fontId="61" fillId="0" borderId="128">
      <alignment horizontal="center" vertical="center" wrapText="1"/>
    </xf>
    <xf numFmtId="0" fontId="6" fillId="40" borderId="129" applyNumberFormat="0" applyProtection="0">
      <alignment horizontal="left" vertical="top" indent="1"/>
    </xf>
    <xf numFmtId="0" fontId="61" fillId="0" borderId="128">
      <alignment horizontal="center" vertical="center" wrapText="1"/>
    </xf>
    <xf numFmtId="4" fontId="86" fillId="51" borderId="129" applyNumberFormat="0" applyProtection="0">
      <alignment horizontal="right" vertical="center"/>
    </xf>
    <xf numFmtId="0" fontId="61" fillId="0" borderId="128">
      <alignment horizontal="center" vertical="center" wrapText="1"/>
    </xf>
    <xf numFmtId="0" fontId="167" fillId="0" borderId="0" applyFont="0" applyFill="0" applyBorder="0" applyAlignment="0" applyProtection="0"/>
    <xf numFmtId="0" fontId="61" fillId="0" borderId="128">
      <alignment horizontal="center" vertical="center" wrapText="1"/>
    </xf>
    <xf numFmtId="0" fontId="6" fillId="40" borderId="129" applyNumberFormat="0" applyProtection="0">
      <alignment horizontal="left" vertical="center" indent="1"/>
    </xf>
    <xf numFmtId="43" fontId="129" fillId="0" borderId="0" applyFont="0" applyFill="0" applyBorder="0" applyAlignment="0" applyProtection="0"/>
    <xf numFmtId="0" fontId="129" fillId="0" borderId="0"/>
    <xf numFmtId="9" fontId="129" fillId="0" borderId="0" applyFont="0" applyFill="0" applyBorder="0" applyAlignment="0" applyProtection="0"/>
    <xf numFmtId="3" fontId="167" fillId="0" borderId="0" applyFont="0" applyFill="0" applyBorder="0" applyAlignment="0" applyProtection="0"/>
    <xf numFmtId="3" fontId="167" fillId="0" borderId="0" applyFont="0" applyFill="0" applyBorder="0" applyAlignment="0" applyProtection="0"/>
    <xf numFmtId="0" fontId="167" fillId="0" borderId="0" applyFont="0" applyFill="0" applyBorder="0" applyAlignment="0" applyProtection="0"/>
    <xf numFmtId="0" fontId="167" fillId="0" borderId="0" applyFont="0" applyFill="0" applyBorder="0" applyAlignment="0" applyProtection="0"/>
    <xf numFmtId="0" fontId="167" fillId="0" borderId="0" applyFont="0" applyFill="0" applyBorder="0" applyAlignment="0" applyProtection="0"/>
    <xf numFmtId="0" fontId="167" fillId="0" borderId="0" applyFont="0" applyFill="0" applyBorder="0" applyAlignment="0" applyProtection="0"/>
    <xf numFmtId="0" fontId="61" fillId="0" borderId="128">
      <alignment horizontal="center" vertical="center" wrapText="1"/>
    </xf>
    <xf numFmtId="3" fontId="167" fillId="0" borderId="0" applyFont="0" applyFill="0" applyBorder="0" applyAlignment="0" applyProtection="0"/>
    <xf numFmtId="3" fontId="167" fillId="0" borderId="0" applyFont="0" applyFill="0" applyBorder="0" applyAlignment="0" applyProtection="0"/>
    <xf numFmtId="3" fontId="167" fillId="0" borderId="0" applyFont="0" applyFill="0" applyBorder="0" applyAlignment="0" applyProtection="0"/>
    <xf numFmtId="43" fontId="129" fillId="0" borderId="0" applyFont="0" applyFill="0" applyBorder="0" applyAlignment="0" applyProtection="0"/>
    <xf numFmtId="0" fontId="61" fillId="0" borderId="128">
      <alignment horizontal="center" vertical="center" wrapText="1"/>
    </xf>
    <xf numFmtId="3" fontId="167" fillId="0" borderId="0" applyFont="0" applyFill="0" applyBorder="0" applyAlignment="0" applyProtection="0"/>
    <xf numFmtId="0" fontId="61" fillId="0" borderId="128">
      <alignment horizontal="center" vertical="center" wrapText="1"/>
    </xf>
    <xf numFmtId="0" fontId="167" fillId="0" borderId="0" applyFont="0" applyFill="0" applyBorder="0" applyAlignment="0" applyProtection="0"/>
    <xf numFmtId="0" fontId="61" fillId="0" borderId="128">
      <alignment horizontal="center" vertical="center" wrapText="1"/>
    </xf>
    <xf numFmtId="3" fontId="167" fillId="0" borderId="0" applyFont="0" applyFill="0" applyBorder="0" applyAlignment="0" applyProtection="0"/>
    <xf numFmtId="0" fontId="61" fillId="0" borderId="128">
      <alignment horizontal="center" vertical="center" wrapText="1"/>
    </xf>
    <xf numFmtId="43" fontId="129" fillId="0" borderId="0" applyFont="0" applyFill="0" applyBorder="0" applyAlignment="0" applyProtection="0"/>
    <xf numFmtId="0" fontId="129" fillId="0" borderId="0"/>
    <xf numFmtId="9" fontId="129" fillId="0" borderId="0" applyFont="0" applyFill="0" applyBorder="0" applyAlignment="0" applyProtection="0"/>
    <xf numFmtId="0" fontId="61" fillId="0" borderId="128">
      <alignment horizontal="center" vertical="center" wrapText="1"/>
    </xf>
    <xf numFmtId="43" fontId="129" fillId="0" borderId="0" applyFont="0" applyFill="0" applyBorder="0" applyAlignment="0" applyProtection="0"/>
    <xf numFmtId="0" fontId="129" fillId="0" borderId="0"/>
    <xf numFmtId="9" fontId="129" fillId="0" borderId="0" applyFont="0" applyFill="0" applyBorder="0" applyAlignment="0" applyProtection="0"/>
    <xf numFmtId="0" fontId="129" fillId="0" borderId="0"/>
    <xf numFmtId="0" fontId="167" fillId="0" borderId="0" applyFont="0" applyFill="0" applyBorder="0" applyAlignment="0" applyProtection="0"/>
    <xf numFmtId="43" fontId="129" fillId="0" borderId="0" applyFont="0" applyFill="0" applyBorder="0" applyAlignment="0" applyProtection="0"/>
    <xf numFmtId="0" fontId="129" fillId="0" borderId="0"/>
    <xf numFmtId="9" fontId="129" fillId="0" borderId="0" applyFont="0" applyFill="0" applyBorder="0" applyAlignment="0" applyProtection="0"/>
    <xf numFmtId="0" fontId="6" fillId="52" borderId="129" applyNumberFormat="0" applyProtection="0">
      <alignment horizontal="left" vertical="center" indent="1"/>
    </xf>
    <xf numFmtId="43" fontId="129" fillId="0" borderId="0" applyFont="0" applyFill="0" applyBorder="0" applyAlignment="0" applyProtection="0"/>
    <xf numFmtId="0" fontId="129" fillId="0" borderId="0"/>
    <xf numFmtId="9" fontId="129" fillId="0" borderId="0" applyFont="0" applyFill="0" applyBorder="0" applyAlignment="0" applyProtection="0"/>
    <xf numFmtId="43" fontId="129" fillId="0" borderId="0" applyFont="0" applyFill="0" applyBorder="0" applyAlignment="0" applyProtection="0"/>
    <xf numFmtId="0" fontId="129" fillId="0" borderId="0"/>
    <xf numFmtId="9" fontId="129" fillId="0" borderId="0" applyFont="0" applyFill="0" applyBorder="0" applyAlignment="0" applyProtection="0"/>
    <xf numFmtId="43" fontId="129" fillId="0" borderId="0" applyFont="0" applyFill="0" applyBorder="0" applyAlignment="0" applyProtection="0"/>
    <xf numFmtId="0" fontId="129" fillId="0" borderId="0"/>
    <xf numFmtId="9" fontId="129" fillId="0" borderId="0" applyFont="0" applyFill="0" applyBorder="0" applyAlignment="0" applyProtection="0"/>
    <xf numFmtId="0" fontId="61" fillId="0" borderId="128">
      <alignment horizontal="center" vertical="center" wrapText="1"/>
    </xf>
    <xf numFmtId="0" fontId="167" fillId="0" borderId="0" applyFont="0" applyFill="0" applyBorder="0" applyAlignment="0" applyProtection="0"/>
    <xf numFmtId="43" fontId="129" fillId="0" borderId="0" applyFont="0" applyFill="0" applyBorder="0" applyAlignment="0" applyProtection="0"/>
    <xf numFmtId="0" fontId="129" fillId="0" borderId="0"/>
    <xf numFmtId="9" fontId="129" fillId="0" borderId="0" applyFont="0" applyFill="0" applyBorder="0" applyAlignment="0" applyProtection="0"/>
    <xf numFmtId="0" fontId="6" fillId="40" borderId="129" applyNumberFormat="0" applyProtection="0">
      <alignment horizontal="left" vertical="top" indent="1"/>
    </xf>
    <xf numFmtId="43" fontId="129" fillId="0" borderId="0" applyFont="0" applyFill="0" applyBorder="0" applyAlignment="0" applyProtection="0"/>
    <xf numFmtId="0" fontId="129" fillId="0" borderId="0"/>
    <xf numFmtId="9" fontId="129" fillId="0" borderId="0" applyFont="0" applyFill="0" applyBorder="0" applyAlignment="0" applyProtection="0"/>
    <xf numFmtId="9" fontId="129" fillId="0" borderId="0" applyFont="0" applyFill="0" applyBorder="0" applyAlignment="0" applyProtection="0"/>
    <xf numFmtId="0" fontId="61" fillId="0" borderId="128">
      <alignment horizontal="center" vertical="center" wrapText="1"/>
    </xf>
    <xf numFmtId="0" fontId="61" fillId="0" borderId="128">
      <alignment horizontal="center" vertical="center" wrapText="1"/>
    </xf>
    <xf numFmtId="0" fontId="6" fillId="52" borderId="129" applyNumberFormat="0" applyProtection="0">
      <alignment horizontal="left" vertical="center" indent="1"/>
    </xf>
    <xf numFmtId="0" fontId="6" fillId="52" borderId="129" applyNumberFormat="0" applyProtection="0">
      <alignment horizontal="left" vertical="top" indent="1"/>
    </xf>
    <xf numFmtId="43" fontId="129" fillId="0" borderId="0" applyFont="0" applyFill="0" applyBorder="0" applyAlignment="0" applyProtection="0"/>
    <xf numFmtId="0" fontId="129" fillId="0" borderId="0"/>
    <xf numFmtId="9" fontId="129" fillId="0" borderId="0" applyFont="0" applyFill="0" applyBorder="0" applyAlignment="0" applyProtection="0"/>
    <xf numFmtId="43" fontId="129" fillId="0" borderId="0" applyFont="0" applyFill="0" applyBorder="0" applyAlignment="0" applyProtection="0"/>
    <xf numFmtId="0" fontId="129" fillId="0" borderId="0"/>
    <xf numFmtId="9" fontId="129" fillId="0" borderId="0" applyFont="0" applyFill="0" applyBorder="0" applyAlignment="0" applyProtection="0"/>
    <xf numFmtId="43" fontId="129" fillId="0" borderId="0" applyFont="0" applyFill="0" applyBorder="0" applyAlignment="0" applyProtection="0"/>
    <xf numFmtId="0" fontId="129" fillId="0" borderId="0"/>
    <xf numFmtId="9" fontId="129" fillId="0" borderId="0" applyFont="0" applyFill="0" applyBorder="0" applyAlignment="0" applyProtection="0"/>
    <xf numFmtId="43" fontId="129" fillId="0" borderId="0" applyFont="0" applyFill="0" applyBorder="0" applyAlignment="0" applyProtection="0"/>
    <xf numFmtId="0" fontId="129" fillId="0" borderId="0"/>
    <xf numFmtId="9" fontId="129" fillId="0" borderId="0" applyFont="0" applyFill="0" applyBorder="0" applyAlignment="0" applyProtection="0"/>
    <xf numFmtId="0" fontId="6" fillId="0" borderId="0"/>
    <xf numFmtId="9" fontId="12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3" fillId="0" borderId="0"/>
    <xf numFmtId="43" fontId="8" fillId="0" borderId="0" applyFont="0" applyFill="0" applyBorder="0" applyAlignment="0" applyProtection="0"/>
    <xf numFmtId="9" fontId="8"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61" fillId="0" borderId="128">
      <alignment horizontal="center" vertical="center" wrapText="1"/>
    </xf>
    <xf numFmtId="0" fontId="64" fillId="0" borderId="0"/>
    <xf numFmtId="43" fontId="64" fillId="0" borderId="0" applyFont="0" applyFill="0" applyBorder="0" applyAlignment="0" applyProtection="0"/>
    <xf numFmtId="43" fontId="129" fillId="0" borderId="0" applyFont="0" applyFill="0" applyBorder="0" applyAlignment="0" applyProtection="0"/>
    <xf numFmtId="0" fontId="5" fillId="16" borderId="0" applyNumberFormat="0" applyBorder="0" applyAlignment="0" applyProtection="0"/>
    <xf numFmtId="44" fontId="17" fillId="0" borderId="0" applyFont="0" applyFill="0" applyBorder="0" applyAlignment="0" applyProtection="0"/>
    <xf numFmtId="0" fontId="64" fillId="0" borderId="0"/>
    <xf numFmtId="3"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134" fillId="0" borderId="0" applyFont="0" applyFill="0" applyBorder="0" applyAlignment="0" applyProtection="0"/>
    <xf numFmtId="3" fontId="134" fillId="0" borderId="0" applyFont="0" applyFill="0" applyBorder="0" applyAlignment="0" applyProtection="0"/>
    <xf numFmtId="43" fontId="64" fillId="0" borderId="0" applyFont="0" applyFill="0" applyBorder="0" applyAlignment="0" applyProtection="0"/>
    <xf numFmtId="0" fontId="64" fillId="0" borderId="0"/>
    <xf numFmtId="0" fontId="61" fillId="0" borderId="128">
      <alignment horizontal="center" vertical="center" wrapText="1"/>
    </xf>
    <xf numFmtId="9" fontId="64" fillId="0" borderId="0" applyFont="0" applyFill="0" applyBorder="0" applyAlignment="0" applyProtection="0"/>
    <xf numFmtId="0" fontId="5" fillId="1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0" fontId="61" fillId="0" borderId="128">
      <alignment horizontal="center" vertical="center" wrapText="1"/>
    </xf>
    <xf numFmtId="0" fontId="64" fillId="0" borderId="0"/>
    <xf numFmtId="9" fontId="64" fillId="0" borderId="0" applyFont="0" applyFill="0" applyBorder="0" applyAlignment="0" applyProtection="0"/>
    <xf numFmtId="0" fontId="61" fillId="0" borderId="128">
      <alignment horizontal="center" vertical="center" wrapText="1"/>
    </xf>
    <xf numFmtId="9" fontId="64" fillId="0" borderId="0" applyFont="0" applyFill="0" applyBorder="0" applyAlignment="0" applyProtection="0"/>
    <xf numFmtId="3" fontId="134" fillId="0" borderId="0" applyFont="0" applyFill="0" applyBorder="0" applyAlignment="0" applyProtection="0"/>
    <xf numFmtId="0" fontId="134" fillId="0" borderId="0" applyFont="0" applyFill="0" applyBorder="0" applyAlignment="0" applyProtection="0"/>
    <xf numFmtId="0" fontId="5" fillId="20" borderId="0" applyNumberFormat="0" applyBorder="0" applyAlignment="0" applyProtection="0"/>
    <xf numFmtId="0" fontId="134" fillId="0" borderId="0" applyFont="0" applyFill="0" applyBorder="0" applyAlignment="0" applyProtection="0"/>
    <xf numFmtId="44" fontId="17" fillId="0" borderId="0" applyFont="0" applyFill="0" applyBorder="0" applyAlignment="0" applyProtection="0"/>
    <xf numFmtId="0" fontId="5" fillId="24" borderId="0" applyNumberFormat="0" applyBorder="0" applyAlignment="0" applyProtection="0"/>
    <xf numFmtId="44" fontId="5" fillId="0" borderId="0" applyFont="0" applyFill="0" applyBorder="0" applyAlignment="0" applyProtection="0"/>
    <xf numFmtId="44" fontId="8" fillId="0" borderId="0" applyFont="0" applyFill="0" applyBorder="0" applyAlignment="0" applyProtection="0"/>
    <xf numFmtId="0" fontId="5" fillId="32" borderId="0" applyNumberFormat="0" applyBorder="0" applyAlignment="0" applyProtection="0"/>
    <xf numFmtId="3" fontId="13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5" fillId="13" borderId="0" applyNumberFormat="0" applyBorder="0" applyAlignment="0" applyProtection="0"/>
    <xf numFmtId="189" fontId="6"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189" fontId="6" fillId="0" borderId="0" applyFont="0" applyFill="0" applyBorder="0" applyAlignment="0" applyProtection="0"/>
    <xf numFmtId="4" fontId="207" fillId="0" borderId="0" applyFont="0" applyFill="0" applyBorder="0" applyAlignment="0" applyProtection="0"/>
    <xf numFmtId="41" fontId="8" fillId="0" borderId="0" applyFont="0" applyFill="0" applyBorder="0" applyAlignment="0" applyProtection="0"/>
    <xf numFmtId="0" fontId="5" fillId="21" borderId="0" applyNumberFormat="0" applyBorder="0" applyAlignment="0" applyProtection="0"/>
    <xf numFmtId="0" fontId="134" fillId="0" borderId="0" applyFont="0" applyFill="0" applyBorder="0" applyAlignment="0" applyProtection="0"/>
    <xf numFmtId="3" fontId="134" fillId="0" borderId="0" applyFont="0" applyFill="0" applyBorder="0" applyAlignment="0" applyProtection="0"/>
    <xf numFmtId="3" fontId="134" fillId="0" borderId="0" applyFont="0" applyFill="0" applyBorder="0" applyAlignment="0" applyProtection="0"/>
    <xf numFmtId="0" fontId="5" fillId="25" borderId="0" applyNumberFormat="0" applyBorder="0" applyAlignment="0" applyProtection="0"/>
    <xf numFmtId="0" fontId="5" fillId="29" borderId="0" applyNumberFormat="0" applyBorder="0" applyAlignment="0" applyProtection="0"/>
    <xf numFmtId="43" fontId="8" fillId="0" borderId="0" applyFont="0" applyFill="0" applyBorder="0" applyAlignment="0" applyProtection="0"/>
    <xf numFmtId="189" fontId="6" fillId="0" borderId="0" applyFont="0" applyFill="0" applyBorder="0" applyAlignment="0" applyProtection="0"/>
    <xf numFmtId="43" fontId="64" fillId="0" borderId="0" applyFont="0" applyFill="0" applyBorder="0" applyAlignment="0" applyProtection="0"/>
    <xf numFmtId="0" fontId="61" fillId="0" borderId="128">
      <alignment horizontal="center" vertical="center" wrapText="1"/>
    </xf>
    <xf numFmtId="0" fontId="64" fillId="0" borderId="0"/>
    <xf numFmtId="9" fontId="64" fillId="0" borderId="0" applyFont="0" applyFill="0" applyBorder="0" applyAlignment="0" applyProtection="0"/>
    <xf numFmtId="0" fontId="61" fillId="0" borderId="128">
      <alignment horizontal="center" vertical="center" wrapText="1"/>
    </xf>
    <xf numFmtId="0" fontId="6" fillId="0" borderId="0"/>
    <xf numFmtId="9" fontId="64" fillId="0" borderId="0" applyFont="0" applyFill="0" applyBorder="0" applyAlignment="0" applyProtection="0"/>
    <xf numFmtId="0" fontId="5" fillId="33" borderId="0" applyNumberFormat="0" applyBorder="0" applyAlignment="0" applyProtection="0"/>
    <xf numFmtId="0" fontId="219" fillId="86" borderId="128" applyNumberFormat="0" applyBorder="0" applyAlignment="0" applyProtection="0"/>
    <xf numFmtId="3" fontId="167" fillId="0" borderId="0" applyFont="0" applyFill="0" applyBorder="0" applyAlignment="0" applyProtection="0"/>
    <xf numFmtId="0" fontId="167" fillId="0" borderId="0" applyFont="0" applyFill="0" applyBorder="0" applyAlignment="0" applyProtection="0"/>
    <xf numFmtId="0" fontId="5" fillId="0" borderId="0"/>
    <xf numFmtId="0" fontId="5" fillId="0" borderId="0"/>
    <xf numFmtId="0" fontId="5" fillId="10" borderId="28" applyNumberFormat="0" applyFont="0" applyAlignment="0" applyProtection="0"/>
    <xf numFmtId="0" fontId="5" fillId="10" borderId="28" applyNumberFormat="0" applyFont="0" applyAlignment="0" applyProtection="0"/>
    <xf numFmtId="4" fontId="84" fillId="39" borderId="81" applyNumberFormat="0" applyProtection="0">
      <alignment vertical="center"/>
    </xf>
    <xf numFmtId="4" fontId="18" fillId="39" borderId="81" applyNumberFormat="0" applyProtection="0">
      <alignment horizontal="left" vertical="center" indent="1"/>
    </xf>
    <xf numFmtId="4" fontId="18" fillId="39" borderId="81" applyNumberFormat="0" applyProtection="0">
      <alignment horizontal="left" vertical="center" indent="1"/>
    </xf>
    <xf numFmtId="4" fontId="18" fillId="100" borderId="81" applyNumberFormat="0" applyProtection="0">
      <alignment horizontal="right" vertical="center"/>
    </xf>
    <xf numFmtId="4" fontId="18" fillId="101" borderId="81" applyNumberFormat="0" applyProtection="0">
      <alignment horizontal="right" vertical="center"/>
    </xf>
    <xf numFmtId="4" fontId="18" fillId="102" borderId="81" applyNumberFormat="0" applyProtection="0">
      <alignment horizontal="right" vertical="center"/>
    </xf>
    <xf numFmtId="4" fontId="18" fillId="103" borderId="81" applyNumberFormat="0" applyProtection="0">
      <alignment horizontal="right" vertical="center"/>
    </xf>
    <xf numFmtId="4" fontId="18" fillId="104" borderId="81" applyNumberFormat="0" applyProtection="0">
      <alignment horizontal="right" vertical="center"/>
    </xf>
    <xf numFmtId="4" fontId="18" fillId="105" borderId="81" applyNumberFormat="0" applyProtection="0">
      <alignment horizontal="right" vertical="center"/>
    </xf>
    <xf numFmtId="4" fontId="18" fillId="106" borderId="81" applyNumberFormat="0" applyProtection="0">
      <alignment horizontal="right" vertical="center"/>
    </xf>
    <xf numFmtId="4" fontId="18" fillId="107" borderId="81" applyNumberFormat="0" applyProtection="0">
      <alignment horizontal="right" vertical="center"/>
    </xf>
    <xf numFmtId="4" fontId="18" fillId="108" borderId="81" applyNumberFormat="0" applyProtection="0">
      <alignment horizontal="right" vertical="center"/>
    </xf>
    <xf numFmtId="4" fontId="79" fillId="109" borderId="81" applyNumberFormat="0" applyProtection="0">
      <alignment horizontal="left" vertical="center" indent="1"/>
    </xf>
    <xf numFmtId="0" fontId="6" fillId="74" borderId="81" applyNumberFormat="0" applyProtection="0">
      <alignment horizontal="left" vertical="center" indent="1"/>
    </xf>
    <xf numFmtId="0" fontId="6" fillId="74" borderId="81" applyNumberFormat="0" applyProtection="0">
      <alignment horizontal="left" vertical="center" indent="1"/>
    </xf>
    <xf numFmtId="0" fontId="6" fillId="97" borderId="81" applyNumberFormat="0" applyProtection="0">
      <alignment horizontal="left" vertical="center" indent="1"/>
    </xf>
    <xf numFmtId="0" fontId="6" fillId="97" borderId="81" applyNumberFormat="0" applyProtection="0">
      <alignment horizontal="left" vertical="center" indent="1"/>
    </xf>
    <xf numFmtId="0" fontId="6" fillId="97" borderId="81" applyNumberFormat="0" applyProtection="0">
      <alignment horizontal="left" vertical="center" indent="1"/>
    </xf>
    <xf numFmtId="0" fontId="6" fillId="97" borderId="81" applyNumberFormat="0" applyProtection="0">
      <alignment horizontal="left" vertical="center" indent="1"/>
    </xf>
    <xf numFmtId="0" fontId="6" fillId="73" borderId="81" applyNumberFormat="0" applyProtection="0">
      <alignment horizontal="left" vertical="center" indent="1"/>
    </xf>
    <xf numFmtId="0" fontId="6" fillId="73" borderId="81" applyNumberFormat="0" applyProtection="0">
      <alignment horizontal="left" vertical="center" indent="1"/>
    </xf>
    <xf numFmtId="0" fontId="6" fillId="73" borderId="81" applyNumberFormat="0" applyProtection="0">
      <alignment horizontal="left" vertical="center" indent="1"/>
    </xf>
    <xf numFmtId="0" fontId="6" fillId="73" borderId="81" applyNumberFormat="0" applyProtection="0">
      <alignment horizontal="left" vertical="center" indent="1"/>
    </xf>
    <xf numFmtId="0" fontId="6" fillId="36" borderId="81" applyNumberFormat="0" applyProtection="0">
      <alignment horizontal="left" vertical="center" indent="1"/>
    </xf>
    <xf numFmtId="0" fontId="6" fillId="36" borderId="81" applyNumberFormat="0" applyProtection="0">
      <alignment horizontal="left" vertical="center" indent="1"/>
    </xf>
    <xf numFmtId="0" fontId="6" fillId="36" borderId="81" applyNumberFormat="0" applyProtection="0">
      <alignment horizontal="left" vertical="center" indent="1"/>
    </xf>
    <xf numFmtId="0" fontId="6" fillId="36" borderId="81" applyNumberFormat="0" applyProtection="0">
      <alignment horizontal="left" vertical="center" indent="1"/>
    </xf>
    <xf numFmtId="0" fontId="6" fillId="74" borderId="81" applyNumberFormat="0" applyProtection="0">
      <alignment horizontal="left" vertical="center" indent="1"/>
    </xf>
    <xf numFmtId="0" fontId="6" fillId="74" borderId="81" applyNumberFormat="0" applyProtection="0">
      <alignment horizontal="left" vertical="center" indent="1"/>
    </xf>
    <xf numFmtId="0" fontId="6" fillId="74" borderId="81" applyNumberFormat="0" applyProtection="0">
      <alignment horizontal="left" vertical="center" indent="1"/>
    </xf>
    <xf numFmtId="0" fontId="6" fillId="74" borderId="81" applyNumberFormat="0" applyProtection="0">
      <alignment horizontal="left" vertical="center" indent="1"/>
    </xf>
    <xf numFmtId="4" fontId="18" fillId="37" borderId="81" applyNumberFormat="0" applyProtection="0">
      <alignment vertical="center"/>
    </xf>
    <xf numFmtId="4" fontId="84" fillId="37" borderId="81" applyNumberFormat="0" applyProtection="0">
      <alignment vertical="center"/>
    </xf>
    <xf numFmtId="4" fontId="18" fillId="37" borderId="81" applyNumberFormat="0" applyProtection="0">
      <alignment horizontal="left" vertical="center" indent="1"/>
    </xf>
    <xf numFmtId="4" fontId="18" fillId="37" borderId="81" applyNumberFormat="0" applyProtection="0">
      <alignment horizontal="left" vertical="center" indent="1"/>
    </xf>
    <xf numFmtId="4" fontId="18" fillId="51" borderId="129" applyNumberFormat="0" applyProtection="0">
      <alignment horizontal="right" vertical="center"/>
    </xf>
    <xf numFmtId="4" fontId="18" fillId="51" borderId="129" applyNumberFormat="0" applyProtection="0">
      <alignment horizontal="right" vertical="center"/>
    </xf>
    <xf numFmtId="4" fontId="18" fillId="96" borderId="81" applyNumberFormat="0" applyProtection="0">
      <alignment horizontal="right" vertical="center"/>
    </xf>
    <xf numFmtId="4" fontId="84" fillId="96" borderId="81" applyNumberFormat="0" applyProtection="0">
      <alignment horizontal="right" vertical="center"/>
    </xf>
    <xf numFmtId="0" fontId="6" fillId="74" borderId="81" applyNumberFormat="0" applyProtection="0">
      <alignment horizontal="left" vertical="center" indent="1"/>
    </xf>
    <xf numFmtId="4" fontId="86" fillId="96" borderId="81" applyNumberFormat="0" applyProtection="0">
      <alignment horizontal="right" vertical="center"/>
    </xf>
    <xf numFmtId="0" fontId="134" fillId="0" borderId="0" applyFont="0" applyFill="0" applyBorder="0" applyAlignment="0" applyProtection="0"/>
    <xf numFmtId="0" fontId="129" fillId="0" borderId="0"/>
    <xf numFmtId="0" fontId="61" fillId="0" borderId="128">
      <alignment horizontal="center" vertical="center" wrapText="1"/>
    </xf>
    <xf numFmtId="0" fontId="217" fillId="0" borderId="0"/>
    <xf numFmtId="10" fontId="7" fillId="37" borderId="128" applyNumberFormat="0" applyBorder="0" applyAlignment="0" applyProtection="0"/>
    <xf numFmtId="10" fontId="7" fillId="37" borderId="128" applyNumberFormat="0" applyBorder="0" applyAlignment="0" applyProtection="0"/>
    <xf numFmtId="0" fontId="8" fillId="0" borderId="0"/>
    <xf numFmtId="0" fontId="134" fillId="0" borderId="0" applyFont="0" applyFill="0" applyBorder="0" applyAlignment="0" applyProtection="0"/>
    <xf numFmtId="0" fontId="6" fillId="0" borderId="0">
      <alignment wrapText="1"/>
    </xf>
    <xf numFmtId="0" fontId="276" fillId="0" borderId="0"/>
    <xf numFmtId="0" fontId="6" fillId="0" borderId="0">
      <alignment wrapText="1"/>
    </xf>
    <xf numFmtId="0" fontId="6" fillId="0" borderId="0">
      <alignment wrapText="1"/>
    </xf>
    <xf numFmtId="3" fontId="134" fillId="0" borderId="0" applyFont="0" applyFill="0" applyBorder="0" applyAlignment="0" applyProtection="0"/>
    <xf numFmtId="3" fontId="134" fillId="0" borderId="0" applyFont="0" applyFill="0" applyBorder="0" applyAlignment="0" applyProtection="0"/>
    <xf numFmtId="0" fontId="6" fillId="0" borderId="0">
      <alignment wrapText="1"/>
    </xf>
    <xf numFmtId="0" fontId="6" fillId="0" borderId="0">
      <alignment wrapText="1"/>
    </xf>
    <xf numFmtId="41" fontId="6" fillId="0" borderId="0"/>
    <xf numFmtId="0" fontId="6" fillId="0" borderId="0"/>
    <xf numFmtId="0" fontId="61" fillId="0" borderId="128">
      <alignment horizontal="center" vertical="center" wrapText="1"/>
    </xf>
    <xf numFmtId="0" fontId="61" fillId="0" borderId="128">
      <alignment horizontal="center" vertical="center" wrapText="1"/>
    </xf>
    <xf numFmtId="0" fontId="129" fillId="0" borderId="0"/>
    <xf numFmtId="43" fontId="129" fillId="0" borderId="0" applyFont="0" applyFill="0" applyBorder="0" applyAlignment="0" applyProtection="0"/>
    <xf numFmtId="0" fontId="61" fillId="0" borderId="128">
      <alignment horizontal="center" vertical="center" wrapText="1"/>
    </xf>
    <xf numFmtId="0" fontId="61" fillId="0" borderId="128">
      <alignment horizontal="center" vertical="center" wrapText="1"/>
    </xf>
    <xf numFmtId="0" fontId="129" fillId="0" borderId="0"/>
    <xf numFmtId="43" fontId="129" fillId="0" borderId="0" applyFont="0" applyFill="0" applyBorder="0" applyAlignment="0" applyProtection="0"/>
    <xf numFmtId="0" fontId="134" fillId="0" borderId="0" applyFont="0" applyFill="0" applyBorder="0" applyAlignment="0" applyProtection="0"/>
    <xf numFmtId="0" fontId="129" fillId="0" borderId="0"/>
    <xf numFmtId="43" fontId="129" fillId="0" borderId="0" applyFont="0" applyFill="0" applyBorder="0" applyAlignment="0" applyProtection="0"/>
    <xf numFmtId="43" fontId="12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8" fillId="0" borderId="0"/>
  </cellStyleXfs>
  <cellXfs count="2707">
    <xf numFmtId="0" fontId="0" fillId="0" borderId="0" xfId="0"/>
    <xf numFmtId="0" fontId="8" fillId="0" borderId="0" xfId="0" applyFont="1"/>
    <xf numFmtId="0" fontId="8" fillId="0" borderId="0" xfId="0" applyFont="1" applyFill="1" applyBorder="1" applyAlignment="1">
      <alignment horizontal="center"/>
    </xf>
    <xf numFmtId="0" fontId="8" fillId="0" borderId="1" xfId="0" applyFont="1" applyBorder="1"/>
    <xf numFmtId="0" fontId="9" fillId="0" borderId="2" xfId="0" applyFont="1" applyBorder="1" applyAlignment="1">
      <alignment horizontal="center"/>
    </xf>
    <xf numFmtId="0" fontId="8" fillId="0" borderId="2" xfId="0" applyFont="1" applyBorder="1" applyAlignment="1">
      <alignment horizontal="center"/>
    </xf>
    <xf numFmtId="0" fontId="8" fillId="0" borderId="0" xfId="0" applyFont="1" applyBorder="1" applyAlignment="1">
      <alignment horizontal="left"/>
    </xf>
    <xf numFmtId="0" fontId="8" fillId="0" borderId="0" xfId="0" applyFont="1" applyBorder="1" applyAlignment="1">
      <alignment horizontal="center"/>
    </xf>
    <xf numFmtId="0" fontId="8" fillId="0" borderId="0" xfId="0" applyFont="1" applyFill="1" applyAlignment="1">
      <alignment horizontal="left"/>
    </xf>
    <xf numFmtId="0" fontId="8" fillId="0" borderId="0" xfId="0" applyFont="1" applyFill="1" applyAlignment="1">
      <alignment horizontal="center"/>
    </xf>
    <xf numFmtId="0" fontId="8" fillId="0" borderId="0" xfId="0" applyFont="1" applyAlignment="1"/>
    <xf numFmtId="164" fontId="8" fillId="0" borderId="0" xfId="1" applyNumberFormat="1" applyFont="1"/>
    <xf numFmtId="168" fontId="8" fillId="0" borderId="0" xfId="3" applyNumberFormat="1" applyFont="1"/>
    <xf numFmtId="164" fontId="8" fillId="0" borderId="0" xfId="1" applyNumberFormat="1" applyFont="1" applyAlignment="1">
      <alignment horizontal="center"/>
    </xf>
    <xf numFmtId="0" fontId="10" fillId="0" borderId="0" xfId="0" applyFont="1"/>
    <xf numFmtId="0" fontId="9" fillId="0" borderId="0" xfId="0" applyFont="1" applyBorder="1" applyAlignment="1">
      <alignment horizontal="center"/>
    </xf>
    <xf numFmtId="0" fontId="8" fillId="0" borderId="0" xfId="0" applyFont="1" applyFill="1" applyBorder="1" applyAlignment="1">
      <alignment horizontal="left"/>
    </xf>
    <xf numFmtId="0" fontId="9" fillId="0" borderId="0" xfId="0" applyFont="1"/>
    <xf numFmtId="164" fontId="9" fillId="0" borderId="0" xfId="0" applyNumberFormat="1" applyFont="1"/>
    <xf numFmtId="169" fontId="8" fillId="0" borderId="0" xfId="3" applyNumberFormat="1" applyFont="1"/>
    <xf numFmtId="167" fontId="8" fillId="0" borderId="0" xfId="2" applyNumberFormat="1" applyFont="1"/>
    <xf numFmtId="164" fontId="8" fillId="0" borderId="0" xfId="0" applyNumberFormat="1" applyFont="1"/>
    <xf numFmtId="9" fontId="8" fillId="0" borderId="0" xfId="3" applyFont="1"/>
    <xf numFmtId="166" fontId="8" fillId="0" borderId="0" xfId="3" applyNumberFormat="1" applyFont="1"/>
    <xf numFmtId="164" fontId="8" fillId="0" borderId="2" xfId="1" applyNumberFormat="1" applyFont="1" applyBorder="1"/>
    <xf numFmtId="0" fontId="8" fillId="0" borderId="0" xfId="0" applyFont="1" applyAlignment="1">
      <alignment horizontal="left"/>
    </xf>
    <xf numFmtId="10" fontId="11" fillId="0" borderId="0" xfId="3" applyNumberFormat="1" applyFont="1"/>
    <xf numFmtId="0" fontId="11" fillId="0" borderId="0" xfId="0" applyFont="1" applyAlignment="1" applyProtection="1">
      <alignment horizontal="right"/>
    </xf>
    <xf numFmtId="168" fontId="11" fillId="0" borderId="0" xfId="3" applyNumberFormat="1" applyFont="1" applyProtection="1"/>
    <xf numFmtId="0" fontId="11" fillId="0" borderId="0" xfId="0" applyFont="1" applyAlignment="1" applyProtection="1">
      <alignment horizontal="left"/>
    </xf>
    <xf numFmtId="166" fontId="11" fillId="0" borderId="0" xfId="3" applyNumberFormat="1" applyFont="1" applyProtection="1"/>
    <xf numFmtId="0" fontId="8" fillId="0" borderId="0" xfId="0" applyFont="1" applyAlignment="1">
      <alignment horizontal="right"/>
    </xf>
    <xf numFmtId="164" fontId="13" fillId="0" borderId="0" xfId="1" applyNumberFormat="1" applyFont="1"/>
    <xf numFmtId="164" fontId="13" fillId="0" borderId="0" xfId="0" applyNumberFormat="1" applyFont="1"/>
    <xf numFmtId="0" fontId="12" fillId="0" borderId="0" xfId="0" applyFont="1" applyAlignment="1" applyProtection="1">
      <alignment horizontal="left"/>
    </xf>
    <xf numFmtId="170" fontId="11" fillId="0" borderId="0" xfId="0" applyNumberFormat="1" applyFont="1" applyProtection="1"/>
    <xf numFmtId="0" fontId="11" fillId="0" borderId="0" xfId="0" applyFont="1" applyProtection="1"/>
    <xf numFmtId="168" fontId="11" fillId="0" borderId="0" xfId="3" applyNumberFormat="1" applyFont="1" applyAlignment="1" applyProtection="1">
      <alignment horizontal="right"/>
    </xf>
    <xf numFmtId="0" fontId="8" fillId="0" borderId="0" xfId="0" applyFont="1" applyProtection="1"/>
    <xf numFmtId="49" fontId="11" fillId="0" borderId="0" xfId="0" applyNumberFormat="1" applyFont="1" applyAlignment="1" applyProtection="1">
      <alignment horizontal="center"/>
    </xf>
    <xf numFmtId="0" fontId="11" fillId="0" borderId="0" xfId="0" applyFont="1" applyAlignment="1" applyProtection="1">
      <alignment horizontal="center"/>
    </xf>
    <xf numFmtId="168" fontId="11" fillId="0" borderId="0" xfId="3" applyNumberFormat="1" applyFont="1" applyAlignment="1" applyProtection="1">
      <alignment horizontal="center"/>
    </xf>
    <xf numFmtId="0" fontId="8" fillId="0" borderId="0" xfId="0" applyFont="1" applyAlignment="1" applyProtection="1">
      <alignment horizontal="right"/>
    </xf>
    <xf numFmtId="37" fontId="11" fillId="0" borderId="0" xfId="0" applyNumberFormat="1" applyFont="1" applyProtection="1"/>
    <xf numFmtId="168" fontId="11" fillId="0" borderId="0" xfId="3" applyNumberFormat="1" applyFont="1" applyBorder="1" applyAlignment="1" applyProtection="1">
      <alignment horizontal="right"/>
    </xf>
    <xf numFmtId="37" fontId="11" fillId="0" borderId="0" xfId="0" applyNumberFormat="1" applyFont="1" applyBorder="1" applyProtection="1"/>
    <xf numFmtId="168" fontId="11" fillId="0" borderId="2" xfId="3" applyNumberFormat="1" applyFont="1" applyBorder="1" applyAlignment="1" applyProtection="1">
      <alignment horizontal="right"/>
    </xf>
    <xf numFmtId="0" fontId="9" fillId="0" borderId="0" xfId="0" applyFont="1" applyProtection="1"/>
    <xf numFmtId="0" fontId="8" fillId="0" borderId="0" xfId="0" applyFont="1" applyAlignment="1">
      <alignment wrapText="1"/>
    </xf>
    <xf numFmtId="165" fontId="8" fillId="0" borderId="0" xfId="3" applyNumberFormat="1" applyFont="1"/>
    <xf numFmtId="166" fontId="11" fillId="0" borderId="0" xfId="3" applyNumberFormat="1" applyFont="1"/>
    <xf numFmtId="0" fontId="11" fillId="0" borderId="0" xfId="0" applyFont="1" applyAlignment="1">
      <alignment horizontal="left"/>
    </xf>
    <xf numFmtId="10" fontId="11" fillId="0" borderId="4" xfId="3" applyNumberFormat="1" applyFont="1" applyBorder="1" applyProtection="1"/>
    <xf numFmtId="0" fontId="9" fillId="0" borderId="0" xfId="0" applyFont="1" applyAlignment="1">
      <alignment horizontal="right"/>
    </xf>
    <xf numFmtId="164" fontId="8" fillId="0" borderId="2" xfId="1" applyNumberFormat="1" applyFont="1" applyBorder="1" applyAlignment="1">
      <alignment horizontal="center"/>
    </xf>
    <xf numFmtId="168" fontId="12" fillId="0" borderId="3" xfId="3" applyNumberFormat="1" applyFont="1" applyBorder="1" applyAlignment="1" applyProtection="1">
      <alignment horizontal="right"/>
    </xf>
    <xf numFmtId="167" fontId="8" fillId="0" borderId="0" xfId="2" applyNumberFormat="1" applyFont="1" applyBorder="1" applyAlignment="1">
      <alignment horizontal="center"/>
    </xf>
    <xf numFmtId="167" fontId="8" fillId="0" borderId="0" xfId="2" applyNumberFormat="1" applyFont="1" applyBorder="1" applyAlignment="1">
      <alignment horizontal="left"/>
    </xf>
    <xf numFmtId="167" fontId="8" fillId="0" borderId="0" xfId="2" applyNumberFormat="1" applyFont="1" applyBorder="1" applyAlignment="1">
      <alignment horizontal="right"/>
    </xf>
    <xf numFmtId="167" fontId="8" fillId="0" borderId="0" xfId="2" applyNumberFormat="1" applyFont="1" applyFill="1" applyBorder="1" applyAlignment="1">
      <alignment horizontal="left"/>
    </xf>
    <xf numFmtId="0" fontId="9" fillId="0" borderId="0" xfId="0" applyFont="1" applyAlignment="1"/>
    <xf numFmtId="0" fontId="14" fillId="0" borderId="0" xfId="0" applyFont="1" applyAlignment="1"/>
    <xf numFmtId="167" fontId="9" fillId="0" borderId="0" xfId="2" applyNumberFormat="1" applyFont="1"/>
    <xf numFmtId="167" fontId="9" fillId="0" borderId="2" xfId="2" applyNumberFormat="1" applyFont="1" applyBorder="1"/>
    <xf numFmtId="10" fontId="11" fillId="0" borderId="3" xfId="3" applyNumberFormat="1" applyFont="1" applyBorder="1" applyProtection="1"/>
    <xf numFmtId="166" fontId="8" fillId="0" borderId="0" xfId="0" applyNumberFormat="1" applyFont="1"/>
    <xf numFmtId="0" fontId="9" fillId="0" borderId="0" xfId="0" applyFont="1" applyAlignment="1">
      <alignment horizontal="center"/>
    </xf>
    <xf numFmtId="0" fontId="14" fillId="0" borderId="0" xfId="0" applyFont="1" applyAlignment="1">
      <alignment horizontal="center"/>
    </xf>
    <xf numFmtId="0" fontId="8" fillId="0" borderId="0" xfId="0" applyFont="1" applyAlignment="1">
      <alignment horizontal="center"/>
    </xf>
    <xf numFmtId="164" fontId="10" fillId="0" borderId="0" xfId="1" applyNumberFormat="1" applyFont="1"/>
    <xf numFmtId="49" fontId="8" fillId="0" borderId="0" xfId="0" applyNumberFormat="1" applyFont="1" applyFill="1" applyAlignment="1">
      <alignment horizontal="center"/>
    </xf>
    <xf numFmtId="49" fontId="8" fillId="0" borderId="0" xfId="0" applyNumberFormat="1" applyFont="1" applyFill="1" applyBorder="1" applyAlignment="1">
      <alignment horizontal="center"/>
    </xf>
    <xf numFmtId="0" fontId="8" fillId="0" borderId="0" xfId="0" applyFont="1" applyAlignment="1">
      <alignment horizontal="center"/>
    </xf>
    <xf numFmtId="49" fontId="8" fillId="0" borderId="0" xfId="0" applyNumberFormat="1" applyFont="1" applyAlignment="1">
      <alignment horizontal="center"/>
    </xf>
    <xf numFmtId="49" fontId="8" fillId="0" borderId="0" xfId="0" applyNumberFormat="1" applyFont="1" applyBorder="1" applyAlignment="1">
      <alignment horizontal="center"/>
    </xf>
    <xf numFmtId="49" fontId="8" fillId="0" borderId="2" xfId="0" applyNumberFormat="1" applyFont="1" applyBorder="1" applyAlignment="1">
      <alignment horizontal="center"/>
    </xf>
    <xf numFmtId="49" fontId="8" fillId="0" borderId="0" xfId="1" applyNumberFormat="1" applyFont="1" applyFill="1" applyBorder="1" applyAlignment="1">
      <alignment horizontal="center"/>
    </xf>
    <xf numFmtId="49" fontId="10" fillId="0" borderId="0" xfId="0" applyNumberFormat="1" applyFont="1" applyAlignment="1">
      <alignment horizontal="center"/>
    </xf>
    <xf numFmtId="0" fontId="19" fillId="0" borderId="0" xfId="0" applyFont="1" applyFill="1"/>
    <xf numFmtId="0" fontId="20" fillId="0" borderId="0" xfId="0" applyFont="1" applyFill="1" applyAlignment="1" applyProtection="1">
      <alignment horizontal="left"/>
    </xf>
    <xf numFmtId="0" fontId="19" fillId="0" borderId="0" xfId="0" applyFont="1" applyFill="1" applyProtection="1"/>
    <xf numFmtId="0" fontId="21" fillId="0" borderId="0" xfId="0" applyFont="1"/>
    <xf numFmtId="0" fontId="19" fillId="0" borderId="0" xfId="0" applyFont="1" applyFill="1" applyAlignment="1" applyProtection="1"/>
    <xf numFmtId="170" fontId="19" fillId="0" borderId="0" xfId="0" applyNumberFormat="1" applyFont="1" applyFill="1" applyProtection="1"/>
    <xf numFmtId="0" fontId="22" fillId="0" borderId="0" xfId="1" applyNumberFormat="1" applyFont="1" applyFill="1" applyAlignment="1" applyProtection="1">
      <alignment horizontal="center"/>
    </xf>
    <xf numFmtId="0" fontId="19" fillId="0" borderId="0" xfId="1" applyNumberFormat="1" applyFont="1" applyFill="1" applyAlignment="1">
      <alignment horizontal="center"/>
    </xf>
    <xf numFmtId="2" fontId="19" fillId="0" borderId="0" xfId="1" applyNumberFormat="1" applyFont="1" applyFill="1" applyAlignment="1">
      <alignment horizontal="center"/>
    </xf>
    <xf numFmtId="0" fontId="19" fillId="0" borderId="0" xfId="0" applyNumberFormat="1" applyFont="1" applyFill="1"/>
    <xf numFmtId="0" fontId="19" fillId="0" borderId="0" xfId="0" applyNumberFormat="1" applyFont="1" applyFill="1" applyAlignment="1" applyProtection="1">
      <alignment horizontal="right"/>
    </xf>
    <xf numFmtId="0" fontId="22" fillId="0" borderId="0" xfId="0" applyFont="1" applyFill="1" applyAlignment="1" applyProtection="1">
      <alignment horizontal="center"/>
    </xf>
    <xf numFmtId="0" fontId="19" fillId="0" borderId="0" xfId="0" applyFont="1" applyFill="1" applyAlignment="1">
      <alignment horizontal="center"/>
    </xf>
    <xf numFmtId="0" fontId="19" fillId="0" borderId="0" xfId="0" applyFont="1" applyFill="1" applyAlignment="1">
      <alignment horizontal="center" wrapText="1"/>
    </xf>
    <xf numFmtId="0" fontId="19" fillId="0" borderId="0" xfId="0" applyFont="1" applyFill="1" applyAlignment="1" applyProtection="1">
      <alignment horizontal="right"/>
    </xf>
    <xf numFmtId="164" fontId="22" fillId="0" borderId="0" xfId="1" applyNumberFormat="1" applyFont="1" applyFill="1" applyProtection="1"/>
    <xf numFmtId="164" fontId="19" fillId="0" borderId="0" xfId="0" applyNumberFormat="1" applyFont="1" applyFill="1"/>
    <xf numFmtId="164" fontId="22" fillId="0" borderId="5" xfId="1" applyNumberFormat="1" applyFont="1" applyFill="1" applyBorder="1" applyProtection="1"/>
    <xf numFmtId="164" fontId="19" fillId="0" borderId="0" xfId="1" applyNumberFormat="1" applyFont="1" applyFill="1"/>
    <xf numFmtId="164" fontId="23" fillId="0" borderId="0" xfId="1" applyNumberFormat="1" applyFont="1" applyFill="1" applyProtection="1"/>
    <xf numFmtId="164" fontId="22" fillId="0" borderId="1" xfId="1" applyNumberFormat="1" applyFont="1" applyFill="1" applyBorder="1" applyProtection="1"/>
    <xf numFmtId="0" fontId="20" fillId="0" borderId="0" xfId="0" applyFont="1" applyFill="1" applyAlignment="1" applyProtection="1">
      <alignment horizontal="right"/>
    </xf>
    <xf numFmtId="164" fontId="22" fillId="0" borderId="6" xfId="1" applyNumberFormat="1" applyFont="1" applyFill="1" applyBorder="1" applyProtection="1"/>
    <xf numFmtId="164" fontId="22" fillId="0" borderId="0" xfId="1" applyNumberFormat="1" applyFont="1" applyFill="1" applyBorder="1" applyProtection="1"/>
    <xf numFmtId="0" fontId="20" fillId="0" borderId="7" xfId="0" applyFont="1" applyFill="1" applyBorder="1" applyAlignment="1" applyProtection="1">
      <alignment horizontal="right"/>
    </xf>
    <xf numFmtId="164" fontId="22" fillId="0" borderId="7" xfId="1" applyNumberFormat="1" applyFont="1" applyFill="1" applyBorder="1" applyProtection="1"/>
    <xf numFmtId="164" fontId="24" fillId="0" borderId="0" xfId="1" applyNumberFormat="1" applyFont="1" applyFill="1" applyProtection="1"/>
    <xf numFmtId="37" fontId="22" fillId="0" borderId="0" xfId="0" applyNumberFormat="1" applyFont="1" applyFill="1" applyProtection="1"/>
    <xf numFmtId="0" fontId="25" fillId="0" borderId="8" xfId="0" applyFont="1" applyFill="1" applyBorder="1" applyProtection="1"/>
    <xf numFmtId="168" fontId="22" fillId="0" borderId="8" xfId="0" applyNumberFormat="1" applyFont="1" applyFill="1" applyBorder="1" applyProtection="1"/>
    <xf numFmtId="0" fontId="22" fillId="0" borderId="0" xfId="0" applyFont="1" applyFill="1" applyProtection="1"/>
    <xf numFmtId="164" fontId="19" fillId="0" borderId="5" xfId="1" applyNumberFormat="1" applyFont="1" applyFill="1" applyBorder="1" applyProtection="1"/>
    <xf numFmtId="0" fontId="20" fillId="0" borderId="0" xfId="0" applyFont="1" applyFill="1"/>
    <xf numFmtId="0" fontId="26" fillId="0" borderId="0" xfId="0" applyFont="1"/>
    <xf numFmtId="0" fontId="27" fillId="0" borderId="0" xfId="0" applyFont="1"/>
    <xf numFmtId="0" fontId="21" fillId="0" borderId="0" xfId="0" applyFont="1" applyAlignment="1">
      <alignment wrapText="1"/>
    </xf>
    <xf numFmtId="0" fontId="28" fillId="0" borderId="0" xfId="0" applyFont="1" applyBorder="1"/>
    <xf numFmtId="0" fontId="21" fillId="0" borderId="0" xfId="0" applyFont="1" applyBorder="1"/>
    <xf numFmtId="0" fontId="21" fillId="0" borderId="0" xfId="0" applyFont="1" applyBorder="1" applyAlignment="1">
      <alignment horizontal="center"/>
    </xf>
    <xf numFmtId="0" fontId="29" fillId="0" borderId="0" xfId="0" applyFont="1" applyBorder="1" applyAlignment="1">
      <alignment horizontal="center"/>
    </xf>
    <xf numFmtId="0" fontId="28" fillId="0" borderId="0" xfId="0" applyFont="1" applyBorder="1" applyAlignment="1">
      <alignment horizontal="left"/>
    </xf>
    <xf numFmtId="41" fontId="21" fillId="0" borderId="0" xfId="0" applyNumberFormat="1" applyFont="1" applyBorder="1" applyAlignment="1">
      <alignment horizontal="center"/>
    </xf>
    <xf numFmtId="166" fontId="21" fillId="0" borderId="0" xfId="0" applyNumberFormat="1" applyFont="1" applyBorder="1" applyAlignment="1">
      <alignment horizontal="center"/>
    </xf>
    <xf numFmtId="164" fontId="21" fillId="0" borderId="0" xfId="1" applyNumberFormat="1" applyFont="1" applyBorder="1" applyAlignment="1">
      <alignment horizontal="center"/>
    </xf>
    <xf numFmtId="0" fontId="21" fillId="0" borderId="0" xfId="0" applyFont="1" applyBorder="1" applyAlignment="1">
      <alignment horizontal="left"/>
    </xf>
    <xf numFmtId="41" fontId="21" fillId="0" borderId="0" xfId="1" applyNumberFormat="1" applyFont="1" applyBorder="1" applyAlignment="1">
      <alignment horizontal="center"/>
    </xf>
    <xf numFmtId="166" fontId="21" fillId="0" borderId="0" xfId="3" applyNumberFormat="1" applyFont="1" applyBorder="1" applyAlignment="1">
      <alignment horizontal="center"/>
    </xf>
    <xf numFmtId="41" fontId="21" fillId="0" borderId="0" xfId="0" applyNumberFormat="1" applyFont="1" applyBorder="1"/>
    <xf numFmtId="0" fontId="21" fillId="0" borderId="0" xfId="0" quotePrefix="1" applyFont="1" applyBorder="1" applyAlignment="1">
      <alignment horizontal="left"/>
    </xf>
    <xf numFmtId="0" fontId="21" fillId="0" borderId="0" xfId="0" applyNumberFormat="1" applyFont="1" applyBorder="1" applyAlignment="1">
      <alignment horizontal="center"/>
    </xf>
    <xf numFmtId="37" fontId="21" fillId="0" borderId="0" xfId="0" applyNumberFormat="1" applyFont="1" applyBorder="1" applyAlignment="1">
      <alignment horizontal="center"/>
    </xf>
    <xf numFmtId="3" fontId="21" fillId="0" borderId="0" xfId="0" applyNumberFormat="1" applyFont="1" applyBorder="1" applyAlignment="1">
      <alignment horizontal="center"/>
    </xf>
    <xf numFmtId="0" fontId="21" fillId="0" borderId="0" xfId="1" applyNumberFormat="1" applyFont="1" applyBorder="1" applyProtection="1">
      <protection locked="0"/>
    </xf>
    <xf numFmtId="0" fontId="21" fillId="0" borderId="0" xfId="3" applyNumberFormat="1" applyFont="1" applyBorder="1" applyAlignment="1">
      <alignment horizontal="center"/>
    </xf>
    <xf numFmtId="0" fontId="21" fillId="0" borderId="0" xfId="1" applyNumberFormat="1" applyFont="1" applyBorder="1" applyAlignment="1">
      <alignment horizontal="center"/>
    </xf>
    <xf numFmtId="0" fontId="21" fillId="0" borderId="13" xfId="0" applyFont="1" applyBorder="1"/>
    <xf numFmtId="0" fontId="21" fillId="0" borderId="11" xfId="0" applyFont="1" applyBorder="1"/>
    <xf numFmtId="0" fontId="21" fillId="0" borderId="11" xfId="0" applyFont="1" applyBorder="1" applyAlignment="1">
      <alignment horizontal="center"/>
    </xf>
    <xf numFmtId="0" fontId="21" fillId="0" borderId="14" xfId="0" applyFont="1" applyBorder="1" applyAlignment="1">
      <alignment horizontal="center"/>
    </xf>
    <xf numFmtId="0" fontId="21" fillId="0" borderId="15" xfId="0" applyFont="1" applyBorder="1"/>
    <xf numFmtId="0" fontId="21" fillId="0" borderId="16" xfId="0" applyFont="1" applyBorder="1" applyAlignment="1">
      <alignment horizontal="center"/>
    </xf>
    <xf numFmtId="0" fontId="21" fillId="0" borderId="17" xfId="0" applyFont="1" applyBorder="1"/>
    <xf numFmtId="0" fontId="21" fillId="0" borderId="1" xfId="0" applyFont="1" applyBorder="1"/>
    <xf numFmtId="0" fontId="21" fillId="0" borderId="1" xfId="0" applyFont="1" applyBorder="1" applyAlignment="1">
      <alignment horizontal="center"/>
    </xf>
    <xf numFmtId="164" fontId="21" fillId="0" borderId="0" xfId="0" applyNumberFormat="1" applyFont="1" applyBorder="1" applyAlignment="1">
      <alignment horizontal="center"/>
    </xf>
    <xf numFmtId="164" fontId="21" fillId="0" borderId="0" xfId="0" applyNumberFormat="1" applyFont="1" applyBorder="1"/>
    <xf numFmtId="0" fontId="21" fillId="0" borderId="0" xfId="0" applyFont="1" applyBorder="1" applyAlignment="1">
      <alignment horizontal="right"/>
    </xf>
    <xf numFmtId="0" fontId="28" fillId="0" borderId="0" xfId="0" applyFont="1"/>
    <xf numFmtId="0" fontId="21" fillId="0" borderId="0" xfId="0" applyFont="1" applyAlignment="1">
      <alignment horizontal="center"/>
    </xf>
    <xf numFmtId="49" fontId="21" fillId="0" borderId="0" xfId="0" applyNumberFormat="1" applyFont="1" applyAlignment="1">
      <alignment horizontal="center"/>
    </xf>
    <xf numFmtId="0" fontId="29" fillId="0" borderId="0" xfId="0" applyFont="1" applyAlignment="1">
      <alignment horizontal="center"/>
    </xf>
    <xf numFmtId="166" fontId="21" fillId="0" borderId="0" xfId="3" applyNumberFormat="1" applyFont="1" applyAlignment="1">
      <alignment horizontal="center"/>
    </xf>
    <xf numFmtId="164" fontId="21" fillId="0" borderId="0" xfId="1" applyNumberFormat="1" applyFont="1" applyAlignment="1">
      <alignment horizontal="center"/>
    </xf>
    <xf numFmtId="0" fontId="21" fillId="0" borderId="0" xfId="0" applyFont="1" applyAlignment="1">
      <alignment horizontal="left"/>
    </xf>
    <xf numFmtId="0" fontId="28" fillId="0" borderId="0" xfId="0" applyFont="1" applyAlignment="1">
      <alignment horizontal="left"/>
    </xf>
    <xf numFmtId="0" fontId="21" fillId="0" borderId="13" xfId="0" applyFont="1" applyBorder="1" applyAlignment="1">
      <alignment horizontal="left"/>
    </xf>
    <xf numFmtId="41" fontId="21" fillId="0" borderId="11" xfId="1" applyNumberFormat="1" applyFont="1" applyBorder="1" applyAlignment="1">
      <alignment horizontal="center"/>
    </xf>
    <xf numFmtId="166" fontId="21" fillId="0" borderId="11" xfId="3" applyNumberFormat="1" applyFont="1" applyBorder="1" applyAlignment="1">
      <alignment horizontal="center"/>
    </xf>
    <xf numFmtId="164" fontId="21" fillId="0" borderId="14" xfId="1" applyNumberFormat="1" applyFont="1" applyBorder="1" applyAlignment="1">
      <alignment horizontal="center"/>
    </xf>
    <xf numFmtId="0" fontId="21" fillId="0" borderId="15" xfId="0" applyFont="1" applyBorder="1" applyAlignment="1">
      <alignment horizontal="left"/>
    </xf>
    <xf numFmtId="164" fontId="21" fillId="0" borderId="16" xfId="1" applyNumberFormat="1" applyFont="1" applyBorder="1" applyAlignment="1">
      <alignment horizontal="center"/>
    </xf>
    <xf numFmtId="0" fontId="21" fillId="0" borderId="17" xfId="0" applyFont="1" applyBorder="1" applyAlignment="1">
      <alignment horizontal="left"/>
    </xf>
    <xf numFmtId="41" fontId="21" fillId="0" borderId="1" xfId="1" applyNumberFormat="1" applyFont="1" applyBorder="1" applyAlignment="1">
      <alignment horizontal="center"/>
    </xf>
    <xf numFmtId="166" fontId="21" fillId="0" borderId="1" xfId="3" applyNumberFormat="1" applyFont="1" applyBorder="1" applyAlignment="1">
      <alignment horizontal="center"/>
    </xf>
    <xf numFmtId="164" fontId="21" fillId="0" borderId="18" xfId="1" applyNumberFormat="1" applyFont="1" applyBorder="1" applyAlignment="1">
      <alignment horizontal="center"/>
    </xf>
    <xf numFmtId="0" fontId="21" fillId="0" borderId="0" xfId="3" applyNumberFormat="1" applyFont="1" applyAlignment="1">
      <alignment horizontal="center"/>
    </xf>
    <xf numFmtId="0" fontId="21" fillId="0" borderId="0" xfId="1" applyNumberFormat="1" applyFont="1" applyAlignment="1">
      <alignment horizontal="center"/>
    </xf>
    <xf numFmtId="3" fontId="21" fillId="0" borderId="0" xfId="0" applyNumberFormat="1" applyFont="1"/>
    <xf numFmtId="0" fontId="21" fillId="0" borderId="0" xfId="0" applyFont="1" applyAlignment="1">
      <alignment horizontal="right"/>
    </xf>
    <xf numFmtId="0" fontId="28" fillId="0" borderId="0" xfId="4" applyFont="1" applyBorder="1"/>
    <xf numFmtId="0" fontId="21" fillId="0" borderId="0" xfId="4" applyFont="1" applyBorder="1"/>
    <xf numFmtId="0" fontId="21" fillId="0" borderId="0" xfId="4" applyFont="1" applyBorder="1" applyAlignment="1">
      <alignment horizontal="center"/>
    </xf>
    <xf numFmtId="37" fontId="21" fillId="0" borderId="0" xfId="4" applyNumberFormat="1" applyFont="1" applyBorder="1" applyAlignment="1">
      <alignment horizontal="right"/>
    </xf>
    <xf numFmtId="49" fontId="21" fillId="0" borderId="0" xfId="4" applyNumberFormat="1" applyFont="1" applyBorder="1" applyAlignment="1">
      <alignment horizontal="center"/>
    </xf>
    <xf numFmtId="37" fontId="21" fillId="0" borderId="0" xfId="4" applyNumberFormat="1" applyFont="1" applyBorder="1" applyAlignment="1">
      <alignment horizontal="center"/>
    </xf>
    <xf numFmtId="0" fontId="29" fillId="0" borderId="0" xfId="4" applyFont="1" applyBorder="1" applyAlignment="1">
      <alignment horizontal="center"/>
    </xf>
    <xf numFmtId="37" fontId="29" fillId="0" borderId="0" xfId="4" applyNumberFormat="1" applyFont="1" applyBorder="1" applyAlignment="1">
      <alignment horizontal="right"/>
    </xf>
    <xf numFmtId="37" fontId="29" fillId="0" borderId="0" xfId="4" applyNumberFormat="1" applyFont="1" applyBorder="1" applyAlignment="1">
      <alignment horizontal="center"/>
    </xf>
    <xf numFmtId="0" fontId="28" fillId="0" borderId="0" xfId="4" applyFont="1" applyBorder="1" applyAlignment="1">
      <alignment horizontal="left"/>
    </xf>
    <xf numFmtId="37" fontId="21" fillId="0" borderId="0" xfId="1" applyNumberFormat="1" applyFont="1" applyBorder="1" applyAlignment="1">
      <alignment horizontal="right"/>
    </xf>
    <xf numFmtId="0" fontId="21" fillId="0" borderId="0" xfId="4" applyFont="1" applyBorder="1" applyAlignment="1">
      <alignment horizontal="left"/>
    </xf>
    <xf numFmtId="166" fontId="21" fillId="0" borderId="0" xfId="4" applyNumberFormat="1" applyFont="1" applyBorder="1" applyAlignment="1">
      <alignment horizontal="center"/>
    </xf>
    <xf numFmtId="0" fontId="21" fillId="0" borderId="0" xfId="4" applyFont="1" applyBorder="1" applyAlignment="1">
      <alignment horizontal="left" indent="1"/>
    </xf>
    <xf numFmtId="166" fontId="21" fillId="0" borderId="0" xfId="3" applyNumberFormat="1" applyFont="1" applyFill="1" applyBorder="1" applyAlignment="1" applyProtection="1">
      <alignment horizontal="center"/>
      <protection locked="0"/>
    </xf>
    <xf numFmtId="0" fontId="21" fillId="0" borderId="0" xfId="4" applyFont="1" applyBorder="1" applyAlignment="1"/>
    <xf numFmtId="37" fontId="28" fillId="0" borderId="0" xfId="1" applyNumberFormat="1" applyFont="1" applyBorder="1" applyAlignment="1">
      <alignment horizontal="right"/>
    </xf>
    <xf numFmtId="0" fontId="28" fillId="0" borderId="0" xfId="0" applyFont="1" applyBorder="1" applyAlignment="1"/>
    <xf numFmtId="37" fontId="21" fillId="0" borderId="0" xfId="1" applyNumberFormat="1" applyFont="1" applyBorder="1" applyAlignment="1" applyProtection="1">
      <alignment horizontal="right"/>
      <protection locked="0"/>
    </xf>
    <xf numFmtId="0" fontId="21" fillId="0" borderId="16" xfId="4" applyFont="1" applyBorder="1" applyAlignment="1">
      <alignment horizontal="center"/>
    </xf>
    <xf numFmtId="0" fontId="21" fillId="0" borderId="0" xfId="4" quotePrefix="1" applyFont="1" applyBorder="1" applyAlignment="1">
      <alignment horizontal="left"/>
    </xf>
    <xf numFmtId="166" fontId="28" fillId="0" borderId="0" xfId="3" applyNumberFormat="1" applyFont="1" applyFill="1" applyBorder="1" applyProtection="1">
      <protection locked="0"/>
    </xf>
    <xf numFmtId="0" fontId="21" fillId="0" borderId="0" xfId="4" applyFont="1" applyFill="1" applyBorder="1" applyAlignment="1">
      <alignment horizontal="center"/>
    </xf>
    <xf numFmtId="0" fontId="30" fillId="0" borderId="0" xfId="0" applyFont="1" applyBorder="1"/>
    <xf numFmtId="49" fontId="30" fillId="0" borderId="0" xfId="0" applyNumberFormat="1" applyFont="1" applyBorder="1"/>
    <xf numFmtId="0" fontId="30" fillId="0" borderId="0" xfId="0" applyFont="1" applyBorder="1" applyAlignment="1">
      <alignment horizontal="center"/>
    </xf>
    <xf numFmtId="0" fontId="31" fillId="0" borderId="0" xfId="0" applyFont="1" applyBorder="1"/>
    <xf numFmtId="164" fontId="30" fillId="0" borderId="0" xfId="0" applyNumberFormat="1" applyFont="1" applyBorder="1" applyAlignment="1">
      <alignment horizontal="center"/>
    </xf>
    <xf numFmtId="166" fontId="30" fillId="0" borderId="0" xfId="0" applyNumberFormat="1" applyFont="1" applyBorder="1" applyAlignment="1">
      <alignment horizontal="center"/>
    </xf>
    <xf numFmtId="164" fontId="30" fillId="0" borderId="11" xfId="0" applyNumberFormat="1" applyFont="1" applyBorder="1" applyAlignment="1">
      <alignment horizontal="center"/>
    </xf>
    <xf numFmtId="164" fontId="30" fillId="0" borderId="0" xfId="0" applyNumberFormat="1" applyFont="1" applyBorder="1"/>
    <xf numFmtId="166" fontId="30" fillId="0" borderId="0" xfId="0" applyNumberFormat="1" applyFont="1" applyBorder="1"/>
    <xf numFmtId="164" fontId="30" fillId="0" borderId="0" xfId="1" applyNumberFormat="1" applyFont="1" applyBorder="1"/>
    <xf numFmtId="0" fontId="30" fillId="0" borderId="0" xfId="1" applyNumberFormat="1" applyFont="1" applyBorder="1" applyAlignment="1">
      <alignment horizontal="center"/>
    </xf>
    <xf numFmtId="37" fontId="30" fillId="0" borderId="0" xfId="0" applyNumberFormat="1" applyFont="1" applyBorder="1"/>
    <xf numFmtId="41" fontId="30" fillId="0" borderId="0" xfId="0" applyNumberFormat="1" applyFont="1" applyBorder="1"/>
    <xf numFmtId="41" fontId="30" fillId="0" borderId="0" xfId="0" applyNumberFormat="1" applyFont="1" applyBorder="1" applyAlignment="1">
      <alignment horizontal="center"/>
    </xf>
    <xf numFmtId="166" fontId="30" fillId="0" borderId="0" xfId="0" applyNumberFormat="1" applyFont="1" applyBorder="1" applyAlignment="1">
      <alignment horizontal="right"/>
    </xf>
    <xf numFmtId="0" fontId="30" fillId="0" borderId="0" xfId="3" applyNumberFormat="1" applyFont="1" applyBorder="1" applyAlignment="1">
      <alignment horizontal="center"/>
    </xf>
    <xf numFmtId="0" fontId="30" fillId="0" borderId="0" xfId="1" applyNumberFormat="1" applyFont="1" applyBorder="1"/>
    <xf numFmtId="0" fontId="30" fillId="0" borderId="0" xfId="3" applyNumberFormat="1" applyFont="1" applyBorder="1"/>
    <xf numFmtId="41" fontId="30" fillId="0" borderId="0" xfId="1" applyNumberFormat="1" applyFont="1" applyBorder="1"/>
    <xf numFmtId="0" fontId="32" fillId="0" borderId="0" xfId="0" applyFont="1" applyBorder="1"/>
    <xf numFmtId="0" fontId="30" fillId="0" borderId="15" xfId="0" applyFont="1" applyBorder="1"/>
    <xf numFmtId="164" fontId="30" fillId="0" borderId="16" xfId="0" applyNumberFormat="1" applyFont="1" applyBorder="1"/>
    <xf numFmtId="164" fontId="30" fillId="0" borderId="16" xfId="1" applyNumberFormat="1" applyFont="1" applyBorder="1"/>
    <xf numFmtId="0" fontId="30" fillId="0" borderId="16" xfId="0" applyFont="1" applyBorder="1"/>
    <xf numFmtId="166" fontId="21" fillId="0" borderId="0" xfId="0" applyNumberFormat="1" applyFont="1"/>
    <xf numFmtId="164" fontId="21" fillId="0" borderId="0" xfId="0" applyNumberFormat="1" applyFont="1"/>
    <xf numFmtId="41" fontId="21" fillId="0" borderId="0" xfId="0" applyNumberFormat="1" applyFont="1"/>
    <xf numFmtId="41" fontId="21" fillId="0" borderId="11" xfId="0" applyNumberFormat="1" applyFont="1" applyBorder="1"/>
    <xf numFmtId="41" fontId="21" fillId="0" borderId="1" xfId="0" applyNumberFormat="1" applyFont="1" applyBorder="1"/>
    <xf numFmtId="37" fontId="21" fillId="0" borderId="0" xfId="0" applyNumberFormat="1" applyFont="1"/>
    <xf numFmtId="0" fontId="28" fillId="0" borderId="0" xfId="0" applyFont="1" applyAlignment="1" applyProtection="1">
      <alignment horizontal="left"/>
    </xf>
    <xf numFmtId="0" fontId="21" fillId="0" borderId="0" xfId="0" applyFont="1" applyBorder="1" applyProtection="1"/>
    <xf numFmtId="0" fontId="21" fillId="0" borderId="0" xfId="0" applyFont="1" applyBorder="1" applyAlignment="1" applyProtection="1">
      <alignment horizontal="center"/>
    </xf>
    <xf numFmtId="49" fontId="30" fillId="0" borderId="0" xfId="0" applyNumberFormat="1" applyFont="1" applyBorder="1" applyAlignment="1">
      <alignment horizontal="center"/>
    </xf>
    <xf numFmtId="0" fontId="30" fillId="0" borderId="0" xfId="0" applyFont="1"/>
    <xf numFmtId="0" fontId="28" fillId="0" borderId="0" xfId="0" applyFont="1" applyBorder="1" applyAlignment="1">
      <alignment horizontal="center"/>
    </xf>
    <xf numFmtId="0" fontId="21" fillId="0" borderId="0" xfId="0" applyFont="1" applyBorder="1" applyAlignment="1" applyProtection="1">
      <alignment horizontal="left"/>
    </xf>
    <xf numFmtId="0" fontId="21" fillId="0" borderId="0" xfId="0" applyFont="1" applyFill="1" applyBorder="1" applyAlignment="1" applyProtection="1">
      <alignment horizontal="center"/>
    </xf>
    <xf numFmtId="0" fontId="28" fillId="0" borderId="0" xfId="0" applyFont="1" applyBorder="1" applyAlignment="1" applyProtection="1">
      <alignment horizontal="left"/>
    </xf>
    <xf numFmtId="0" fontId="28" fillId="0" borderId="0" xfId="0" applyFont="1" applyBorder="1" applyProtection="1"/>
    <xf numFmtId="0" fontId="21" fillId="0" borderId="0" xfId="1" applyNumberFormat="1" applyFont="1" applyBorder="1" applyProtection="1"/>
    <xf numFmtId="0" fontId="21" fillId="0" borderId="0" xfId="1" applyNumberFormat="1" applyFont="1" applyBorder="1" applyAlignment="1" applyProtection="1">
      <alignment horizontal="right"/>
    </xf>
    <xf numFmtId="0" fontId="21" fillId="0" borderId="0" xfId="1" applyNumberFormat="1" applyFont="1" applyBorder="1" applyAlignment="1" applyProtection="1">
      <alignment horizontal="center"/>
    </xf>
    <xf numFmtId="0" fontId="21" fillId="0" borderId="0" xfId="1" applyNumberFormat="1" applyFont="1" applyFill="1" applyBorder="1" applyAlignment="1" applyProtection="1">
      <alignment horizontal="center"/>
    </xf>
    <xf numFmtId="41" fontId="21" fillId="0" borderId="0" xfId="3" applyNumberFormat="1" applyFont="1" applyBorder="1" applyAlignment="1" applyProtection="1">
      <alignment horizontal="right"/>
    </xf>
    <xf numFmtId="0" fontId="31" fillId="0" borderId="0" xfId="0" applyFont="1"/>
    <xf numFmtId="37" fontId="30" fillId="0" borderId="2" xfId="0" applyNumberFormat="1" applyFont="1" applyBorder="1"/>
    <xf numFmtId="166" fontId="30" fillId="0" borderId="0" xfId="1" applyNumberFormat="1" applyFont="1" applyBorder="1" applyAlignment="1">
      <alignment horizontal="center"/>
    </xf>
    <xf numFmtId="41" fontId="21" fillId="0" borderId="0" xfId="3" applyNumberFormat="1" applyFont="1" applyBorder="1" applyProtection="1"/>
    <xf numFmtId="164" fontId="21" fillId="0" borderId="0" xfId="1" applyNumberFormat="1" applyFont="1" applyBorder="1" applyProtection="1"/>
    <xf numFmtId="0" fontId="21" fillId="0" borderId="0" xfId="3" applyNumberFormat="1" applyFont="1" applyBorder="1" applyProtection="1"/>
    <xf numFmtId="0" fontId="30" fillId="0" borderId="16" xfId="1" applyNumberFormat="1" applyFont="1" applyBorder="1"/>
    <xf numFmtId="0" fontId="28" fillId="0" borderId="0" xfId="1" applyNumberFormat="1" applyFont="1" applyBorder="1" applyProtection="1"/>
    <xf numFmtId="0" fontId="28" fillId="0" borderId="0" xfId="1" applyNumberFormat="1" applyFont="1" applyBorder="1" applyAlignment="1" applyProtection="1">
      <alignment horizontal="center"/>
    </xf>
    <xf numFmtId="0" fontId="30" fillId="0" borderId="0" xfId="1" applyNumberFormat="1" applyFont="1" applyBorder="1" applyAlignment="1"/>
    <xf numFmtId="164" fontId="30" fillId="0" borderId="0" xfId="1" applyNumberFormat="1" applyFont="1" applyBorder="1" applyAlignment="1"/>
    <xf numFmtId="164" fontId="21" fillId="0" borderId="0" xfId="1" applyNumberFormat="1" applyFont="1" applyBorder="1" applyAlignment="1" applyProtection="1">
      <alignment horizontal="center"/>
    </xf>
    <xf numFmtId="168" fontId="21" fillId="0" borderId="0" xfId="3" applyNumberFormat="1" applyFont="1" applyBorder="1" applyProtection="1"/>
    <xf numFmtId="164" fontId="21" fillId="0" borderId="0" xfId="1" applyNumberFormat="1" applyFont="1" applyBorder="1"/>
    <xf numFmtId="164" fontId="21" fillId="0" borderId="0" xfId="1" applyNumberFormat="1" applyFont="1" applyBorder="1" applyAlignment="1" applyProtection="1">
      <alignment horizontal="right"/>
    </xf>
    <xf numFmtId="164" fontId="28" fillId="0" borderId="0" xfId="1" applyNumberFormat="1" applyFont="1" applyBorder="1" applyAlignment="1" applyProtection="1">
      <alignment horizontal="center"/>
    </xf>
    <xf numFmtId="0" fontId="21" fillId="0" borderId="0" xfId="0" applyFont="1" applyBorder="1" applyAlignment="1" applyProtection="1">
      <alignment horizontal="right"/>
    </xf>
    <xf numFmtId="0" fontId="33" fillId="0" borderId="0" xfId="0" applyFont="1" applyBorder="1"/>
    <xf numFmtId="0" fontId="33" fillId="0" borderId="0" xfId="0" applyFont="1" applyBorder="1" applyAlignment="1">
      <alignment horizontal="center"/>
    </xf>
    <xf numFmtId="164" fontId="21" fillId="0" borderId="0" xfId="4" applyNumberFormat="1" applyFont="1" applyBorder="1" applyAlignment="1">
      <alignment horizontal="center"/>
    </xf>
    <xf numFmtId="164" fontId="28" fillId="0" borderId="0" xfId="1" applyNumberFormat="1" applyFont="1" applyBorder="1" applyAlignment="1">
      <alignment horizontal="center"/>
    </xf>
    <xf numFmtId="164" fontId="21" fillId="0" borderId="0" xfId="1" applyNumberFormat="1" applyFont="1" applyBorder="1" applyProtection="1">
      <protection locked="0"/>
    </xf>
    <xf numFmtId="41" fontId="28" fillId="0" borderId="0" xfId="1" applyNumberFormat="1" applyFont="1" applyBorder="1" applyAlignment="1">
      <alignment horizontal="center"/>
    </xf>
    <xf numFmtId="0" fontId="21" fillId="0" borderId="0" xfId="4" applyFont="1" applyBorder="1" applyAlignment="1">
      <alignment horizontal="right"/>
    </xf>
    <xf numFmtId="0" fontId="21" fillId="0" borderId="0" xfId="8" applyFont="1"/>
    <xf numFmtId="0" fontId="28" fillId="0" borderId="0" xfId="8" applyFont="1"/>
    <xf numFmtId="0" fontId="21" fillId="0" borderId="0" xfId="8" applyFont="1" applyAlignment="1">
      <alignment horizontal="center"/>
    </xf>
    <xf numFmtId="49" fontId="21" fillId="0" borderId="0" xfId="8" applyNumberFormat="1" applyFont="1" applyAlignment="1">
      <alignment horizontal="center"/>
    </xf>
    <xf numFmtId="0" fontId="29" fillId="0" borderId="0" xfId="8" applyFont="1" applyAlignment="1">
      <alignment horizontal="center"/>
    </xf>
    <xf numFmtId="41" fontId="29" fillId="0" borderId="0" xfId="8" applyNumberFormat="1" applyFont="1" applyAlignment="1">
      <alignment horizontal="center"/>
    </xf>
    <xf numFmtId="0" fontId="21" fillId="0" borderId="0" xfId="8" applyFont="1" applyBorder="1"/>
    <xf numFmtId="0" fontId="21" fillId="0" borderId="0" xfId="8" applyFont="1" applyBorder="1" applyAlignment="1">
      <alignment horizontal="left"/>
    </xf>
    <xf numFmtId="0" fontId="21" fillId="0" borderId="0" xfId="8" applyFont="1" applyBorder="1" applyAlignment="1">
      <alignment horizontal="center"/>
    </xf>
    <xf numFmtId="41" fontId="21" fillId="0" borderId="0" xfId="8" applyNumberFormat="1" applyFont="1" applyBorder="1" applyAlignment="1">
      <alignment horizontal="center"/>
    </xf>
    <xf numFmtId="0" fontId="21" fillId="0" borderId="0" xfId="8" applyFont="1" applyFill="1" applyBorder="1" applyAlignment="1">
      <alignment horizontal="center"/>
    </xf>
    <xf numFmtId="41" fontId="21" fillId="0" borderId="4" xfId="0" applyNumberFormat="1" applyFont="1" applyBorder="1"/>
    <xf numFmtId="166" fontId="21" fillId="0" borderId="11" xfId="0" applyNumberFormat="1" applyFont="1" applyBorder="1"/>
    <xf numFmtId="164" fontId="21" fillId="0" borderId="14" xfId="0" applyNumberFormat="1" applyFont="1" applyBorder="1"/>
    <xf numFmtId="166" fontId="21" fillId="0" borderId="0" xfId="0" applyNumberFormat="1" applyFont="1" applyBorder="1"/>
    <xf numFmtId="164" fontId="21" fillId="0" borderId="16" xfId="0" applyNumberFormat="1" applyFont="1" applyBorder="1"/>
    <xf numFmtId="166" fontId="21" fillId="0" borderId="1" xfId="0" applyNumberFormat="1" applyFont="1" applyBorder="1"/>
    <xf numFmtId="164" fontId="21" fillId="0" borderId="18" xfId="0" applyNumberFormat="1" applyFont="1" applyBorder="1"/>
    <xf numFmtId="3" fontId="21" fillId="0" borderId="0" xfId="0" applyNumberFormat="1" applyFont="1" applyBorder="1"/>
    <xf numFmtId="0" fontId="28" fillId="0" borderId="0" xfId="0" quotePrefix="1" applyFont="1" applyAlignment="1">
      <alignment horizontal="left"/>
    </xf>
    <xf numFmtId="0" fontId="34" fillId="0" borderId="0" xfId="0" applyFont="1"/>
    <xf numFmtId="49" fontId="21" fillId="0" borderId="0" xfId="0" applyNumberFormat="1" applyFont="1" applyAlignment="1">
      <alignment horizontal="right"/>
    </xf>
    <xf numFmtId="0" fontId="34" fillId="0" borderId="0" xfId="0" applyFont="1" applyAlignment="1">
      <alignment horizontal="right"/>
    </xf>
    <xf numFmtId="0" fontId="34" fillId="0" borderId="0" xfId="0" applyFont="1" applyAlignment="1">
      <alignment horizontal="center"/>
    </xf>
    <xf numFmtId="0" fontId="29" fillId="0" borderId="0" xfId="0" quotePrefix="1" applyFont="1" applyAlignment="1">
      <alignment horizontal="center"/>
    </xf>
    <xf numFmtId="0" fontId="21" fillId="0" borderId="0" xfId="0" quotePrefix="1" applyFont="1" applyAlignment="1">
      <alignment horizontal="left"/>
    </xf>
    <xf numFmtId="0" fontId="21" fillId="0" borderId="0" xfId="0" quotePrefix="1" applyFont="1" applyBorder="1" applyAlignment="1">
      <alignment horizontal="center"/>
    </xf>
    <xf numFmtId="164" fontId="35" fillId="0" borderId="0" xfId="1" applyNumberFormat="1" applyFont="1" applyBorder="1"/>
    <xf numFmtId="164" fontId="21" fillId="0" borderId="3" xfId="0" applyNumberFormat="1" applyFont="1" applyBorder="1"/>
    <xf numFmtId="166" fontId="21" fillId="0" borderId="0" xfId="0" applyNumberFormat="1" applyFont="1" applyAlignment="1">
      <alignment horizontal="center"/>
    </xf>
    <xf numFmtId="164" fontId="21" fillId="0" borderId="0" xfId="0" applyNumberFormat="1" applyFont="1" applyFill="1" applyBorder="1"/>
    <xf numFmtId="164" fontId="21" fillId="0" borderId="0" xfId="1" applyNumberFormat="1" applyFont="1"/>
    <xf numFmtId="41" fontId="21" fillId="0" borderId="0" xfId="1" applyNumberFormat="1" applyFont="1" applyBorder="1" applyProtection="1">
      <protection locked="0"/>
    </xf>
    <xf numFmtId="0" fontId="21" fillId="0" borderId="16" xfId="0" applyFont="1" applyBorder="1"/>
    <xf numFmtId="0" fontId="21" fillId="0" borderId="0" xfId="0" applyNumberFormat="1" applyFont="1" applyAlignment="1">
      <alignment horizontal="center"/>
    </xf>
    <xf numFmtId="0" fontId="29" fillId="0" borderId="0" xfId="0" applyNumberFormat="1" applyFont="1" applyAlignment="1">
      <alignment horizontal="center"/>
    </xf>
    <xf numFmtId="43" fontId="21" fillId="0" borderId="0" xfId="1" applyFont="1"/>
    <xf numFmtId="0" fontId="21" fillId="0" borderId="15" xfId="0" quotePrefix="1" applyFont="1" applyBorder="1" applyAlignment="1">
      <alignment horizontal="left"/>
    </xf>
    <xf numFmtId="0" fontId="21" fillId="0" borderId="17" xfId="0" quotePrefix="1" applyFont="1" applyBorder="1" applyAlignment="1">
      <alignment horizontal="left"/>
    </xf>
    <xf numFmtId="168" fontId="21" fillId="0" borderId="0" xfId="3" applyNumberFormat="1" applyFont="1" applyAlignment="1">
      <alignment horizontal="center"/>
    </xf>
    <xf numFmtId="168" fontId="21" fillId="0" borderId="0" xfId="0" applyNumberFormat="1" applyFont="1" applyAlignment="1">
      <alignment horizontal="center"/>
    </xf>
    <xf numFmtId="0" fontId="21" fillId="0" borderId="0" xfId="0" applyFont="1" applyFill="1" applyAlignment="1">
      <alignment horizontal="center"/>
    </xf>
    <xf numFmtId="0" fontId="21" fillId="0" borderId="0" xfId="0" applyFont="1" applyFill="1"/>
    <xf numFmtId="0" fontId="21" fillId="0" borderId="1" xfId="0" applyFont="1" applyFill="1" applyBorder="1"/>
    <xf numFmtId="0" fontId="28" fillId="0" borderId="0" xfId="0" quotePrefix="1" applyFont="1" applyBorder="1" applyAlignment="1">
      <alignment horizontal="left"/>
    </xf>
    <xf numFmtId="0" fontId="26" fillId="0" borderId="0" xfId="0" applyFont="1" applyBorder="1" applyProtection="1"/>
    <xf numFmtId="0" fontId="26" fillId="0" borderId="0" xfId="0" applyFont="1" applyBorder="1" applyAlignment="1" applyProtection="1">
      <alignment horizontal="center"/>
    </xf>
    <xf numFmtId="0" fontId="26" fillId="0" borderId="0" xfId="8" applyFont="1" applyBorder="1" applyAlignment="1">
      <alignment horizontal="center"/>
    </xf>
    <xf numFmtId="0" fontId="26" fillId="0" borderId="0" xfId="0" applyFont="1" applyBorder="1" applyAlignment="1">
      <alignment horizontal="center"/>
    </xf>
    <xf numFmtId="0" fontId="26" fillId="0" borderId="0" xfId="0" applyFont="1" applyBorder="1"/>
    <xf numFmtId="0" fontId="26" fillId="0" borderId="0" xfId="0" applyFont="1" applyFill="1" applyBorder="1" applyProtection="1"/>
    <xf numFmtId="171" fontId="26" fillId="0" borderId="0" xfId="0" applyNumberFormat="1" applyFont="1" applyFill="1" applyBorder="1" applyAlignment="1" applyProtection="1">
      <alignment horizontal="right"/>
    </xf>
    <xf numFmtId="0" fontId="26" fillId="0" borderId="0" xfId="1" applyNumberFormat="1" applyFont="1" applyBorder="1" applyAlignment="1" applyProtection="1">
      <alignment horizontal="center"/>
    </xf>
    <xf numFmtId="0" fontId="26" fillId="0" borderId="0" xfId="0" applyFont="1" applyFill="1" applyBorder="1" applyAlignment="1" applyProtection="1">
      <alignment horizontal="center"/>
    </xf>
    <xf numFmtId="0" fontId="26" fillId="0" borderId="0" xfId="0" quotePrefix="1" applyFont="1" applyFill="1" applyBorder="1" applyAlignment="1" applyProtection="1">
      <alignment horizontal="center"/>
    </xf>
    <xf numFmtId="164" fontId="26" fillId="0" borderId="0" xfId="1" applyNumberFormat="1" applyFont="1" applyBorder="1" applyProtection="1"/>
    <xf numFmtId="164" fontId="26" fillId="0" borderId="0" xfId="0" applyNumberFormat="1" applyFont="1" applyBorder="1" applyProtection="1"/>
    <xf numFmtId="164" fontId="39" fillId="0" borderId="0" xfId="1" applyNumberFormat="1" applyFont="1" applyBorder="1" applyProtection="1"/>
    <xf numFmtId="164" fontId="40" fillId="0" borderId="0" xfId="1" applyNumberFormat="1" applyFont="1" applyBorder="1" applyProtection="1"/>
    <xf numFmtId="0" fontId="26" fillId="0" borderId="0" xfId="1" applyNumberFormat="1" applyFont="1" applyBorder="1" applyProtection="1"/>
    <xf numFmtId="0" fontId="40" fillId="0" borderId="0" xfId="0" applyFont="1" applyBorder="1" applyProtection="1"/>
    <xf numFmtId="164" fontId="40" fillId="0" borderId="0" xfId="0" applyNumberFormat="1" applyFont="1" applyBorder="1" applyProtection="1"/>
    <xf numFmtId="0" fontId="26" fillId="0" borderId="0" xfId="0" applyFont="1" applyBorder="1" applyAlignment="1" applyProtection="1">
      <alignment horizontal="left"/>
    </xf>
    <xf numFmtId="164" fontId="26" fillId="0" borderId="0" xfId="1" applyNumberFormat="1" applyFont="1" applyBorder="1" applyAlignment="1" applyProtection="1">
      <alignment horizontal="center"/>
    </xf>
    <xf numFmtId="10" fontId="26" fillId="0" borderId="0" xfId="3" applyNumberFormat="1" applyFont="1" applyBorder="1" applyProtection="1"/>
    <xf numFmtId="168" fontId="26" fillId="0" borderId="0" xfId="3" applyNumberFormat="1" applyFont="1" applyFill="1" applyBorder="1" applyProtection="1"/>
    <xf numFmtId="164" fontId="26" fillId="0" borderId="0" xfId="1" applyNumberFormat="1" applyFont="1" applyFill="1" applyBorder="1" applyProtection="1"/>
    <xf numFmtId="164" fontId="39" fillId="0" borderId="0" xfId="1" applyNumberFormat="1" applyFont="1" applyFill="1" applyBorder="1" applyProtection="1"/>
    <xf numFmtId="164" fontId="41" fillId="0" borderId="0" xfId="1" applyNumberFormat="1" applyFont="1" applyBorder="1" applyProtection="1"/>
    <xf numFmtId="0" fontId="26" fillId="0" borderId="0" xfId="0" quotePrefix="1" applyFont="1" applyBorder="1" applyAlignment="1" applyProtection="1">
      <alignment horizontal="center"/>
    </xf>
    <xf numFmtId="10" fontId="26" fillId="0" borderId="0" xfId="3" applyNumberFormat="1" applyFont="1" applyFill="1" applyBorder="1" applyProtection="1"/>
    <xf numFmtId="10" fontId="26" fillId="0" borderId="0" xfId="0" applyNumberFormat="1" applyFont="1" applyBorder="1" applyProtection="1"/>
    <xf numFmtId="10" fontId="26" fillId="0" borderId="0" xfId="0" applyNumberFormat="1" applyFont="1" applyFill="1" applyBorder="1" applyProtection="1"/>
    <xf numFmtId="3" fontId="26" fillId="0" borderId="0" xfId="0" applyNumberFormat="1" applyFont="1" applyFill="1" applyBorder="1" applyProtection="1"/>
    <xf numFmtId="0" fontId="26" fillId="0" borderId="0" xfId="0" applyFont="1" applyAlignment="1">
      <alignment horizontal="center"/>
    </xf>
    <xf numFmtId="0" fontId="38" fillId="0" borderId="0" xfId="0" applyFont="1"/>
    <xf numFmtId="164" fontId="26" fillId="0" borderId="0" xfId="0" applyNumberFormat="1" applyFont="1"/>
    <xf numFmtId="0" fontId="26" fillId="0" borderId="0" xfId="4" applyFont="1"/>
    <xf numFmtId="0" fontId="26" fillId="0" borderId="0" xfId="4" applyFont="1" applyAlignment="1">
      <alignment horizontal="center"/>
    </xf>
    <xf numFmtId="49" fontId="26" fillId="0" borderId="0" xfId="4" applyNumberFormat="1" applyFont="1" applyAlignment="1">
      <alignment horizontal="center"/>
    </xf>
    <xf numFmtId="0" fontId="42" fillId="0" borderId="0" xfId="4" applyFont="1" applyAlignment="1">
      <alignment horizontal="center"/>
    </xf>
    <xf numFmtId="0" fontId="26" fillId="0" borderId="0" xfId="4" applyFont="1" applyBorder="1"/>
    <xf numFmtId="0" fontId="26" fillId="0" borderId="0" xfId="4" applyFont="1" applyBorder="1" applyAlignment="1">
      <alignment horizontal="center"/>
    </xf>
    <xf numFmtId="0" fontId="26" fillId="0" borderId="0" xfId="1" applyNumberFormat="1" applyFont="1" applyBorder="1" applyAlignment="1">
      <alignment horizontal="center"/>
    </xf>
    <xf numFmtId="166" fontId="26" fillId="0" borderId="0" xfId="3" applyNumberFormat="1" applyFont="1" applyBorder="1" applyAlignment="1">
      <alignment horizontal="center"/>
    </xf>
    <xf numFmtId="164" fontId="26" fillId="0" borderId="0" xfId="1" applyNumberFormat="1" applyFont="1" applyBorder="1" applyAlignment="1">
      <alignment horizontal="center"/>
    </xf>
    <xf numFmtId="0" fontId="26" fillId="0" borderId="0" xfId="0" applyFont="1" applyAlignment="1">
      <alignment horizontal="left"/>
    </xf>
    <xf numFmtId="0" fontId="26" fillId="0" borderId="0" xfId="4" applyFont="1" applyBorder="1" applyAlignment="1"/>
    <xf numFmtId="0" fontId="38" fillId="0" borderId="0" xfId="4" applyFont="1" applyBorder="1" applyAlignment="1"/>
    <xf numFmtId="0" fontId="26" fillId="0" borderId="0" xfId="0" applyFont="1" applyBorder="1" applyAlignment="1">
      <alignment horizontal="left"/>
    </xf>
    <xf numFmtId="0" fontId="26" fillId="0" borderId="0" xfId="4" applyFont="1" applyFill="1" applyBorder="1" applyAlignment="1"/>
    <xf numFmtId="0" fontId="26" fillId="0" borderId="0" xfId="0" applyFont="1" applyFill="1" applyBorder="1" applyAlignment="1">
      <alignment horizontal="center"/>
    </xf>
    <xf numFmtId="0" fontId="26" fillId="0" borderId="0" xfId="4" applyFont="1" applyFill="1" applyBorder="1" applyAlignment="1">
      <alignment horizontal="center"/>
    </xf>
    <xf numFmtId="164" fontId="26" fillId="0" borderId="0" xfId="1" applyNumberFormat="1" applyFont="1" applyFill="1" applyBorder="1" applyAlignment="1"/>
    <xf numFmtId="166" fontId="26" fillId="0" borderId="0" xfId="3" applyNumberFormat="1" applyFont="1" applyFill="1" applyBorder="1" applyAlignment="1">
      <alignment horizontal="center"/>
    </xf>
    <xf numFmtId="41" fontId="26" fillId="0" borderId="0" xfId="1" applyNumberFormat="1" applyFont="1" applyFill="1" applyBorder="1" applyAlignment="1">
      <alignment horizontal="center"/>
    </xf>
    <xf numFmtId="164" fontId="26" fillId="0" borderId="0" xfId="4" applyNumberFormat="1" applyFont="1" applyBorder="1" applyAlignment="1">
      <alignment horizontal="center"/>
    </xf>
    <xf numFmtId="0" fontId="26" fillId="0" borderId="0" xfId="4" applyFont="1" applyAlignment="1">
      <alignment horizontal="left"/>
    </xf>
    <xf numFmtId="0" fontId="38" fillId="0" borderId="0" xfId="4" applyFont="1" applyFill="1" applyBorder="1" applyAlignment="1"/>
    <xf numFmtId="164" fontId="26" fillId="0" borderId="0" xfId="1" applyNumberFormat="1" applyFont="1" applyFill="1" applyBorder="1" applyAlignment="1">
      <alignment horizontal="center"/>
    </xf>
    <xf numFmtId="164" fontId="26" fillId="0" borderId="0" xfId="1" applyNumberFormat="1" applyFont="1" applyBorder="1"/>
    <xf numFmtId="168" fontId="26" fillId="0" borderId="0" xfId="3" applyNumberFormat="1" applyFont="1" applyFill="1" applyBorder="1" applyAlignment="1">
      <alignment horizontal="center"/>
    </xf>
    <xf numFmtId="0" fontId="26" fillId="0" borderId="0" xfId="1" applyNumberFormat="1" applyFont="1" applyFill="1" applyBorder="1" applyAlignment="1">
      <alignment horizontal="center"/>
    </xf>
    <xf numFmtId="0" fontId="26" fillId="0" borderId="0" xfId="3" applyNumberFormat="1" applyFont="1" applyFill="1" applyBorder="1" applyAlignment="1">
      <alignment horizontal="center"/>
    </xf>
    <xf numFmtId="3" fontId="26" fillId="0" borderId="0" xfId="1" applyNumberFormat="1" applyFont="1" applyFill="1" applyBorder="1" applyAlignment="1">
      <alignment horizontal="center"/>
    </xf>
    <xf numFmtId="0" fontId="26" fillId="0" borderId="0" xfId="4" quotePrefix="1" applyFont="1" applyBorder="1" applyAlignment="1">
      <alignment horizontal="left"/>
    </xf>
    <xf numFmtId="0" fontId="38" fillId="0" borderId="0" xfId="4" applyFont="1" applyBorder="1"/>
    <xf numFmtId="164" fontId="26" fillId="0" borderId="0" xfId="1" applyNumberFormat="1" applyFont="1" applyBorder="1" applyProtection="1">
      <protection locked="0"/>
    </xf>
    <xf numFmtId="0" fontId="26" fillId="0" borderId="0" xfId="4" applyNumberFormat="1" applyFont="1" applyBorder="1" applyAlignment="1">
      <alignment horizontal="center"/>
    </xf>
    <xf numFmtId="3" fontId="26" fillId="0" borderId="0" xfId="4" applyNumberFormat="1" applyFont="1" applyBorder="1" applyAlignment="1">
      <alignment horizontal="center"/>
    </xf>
    <xf numFmtId="0" fontId="42" fillId="0" borderId="0" xfId="4" applyFont="1" applyBorder="1" applyAlignment="1">
      <alignment horizontal="center"/>
    </xf>
    <xf numFmtId="0" fontId="26" fillId="0" borderId="0" xfId="4" applyFont="1" applyAlignment="1">
      <alignment horizontal="right"/>
    </xf>
    <xf numFmtId="41" fontId="26" fillId="0" borderId="0" xfId="0" applyNumberFormat="1" applyFont="1"/>
    <xf numFmtId="168" fontId="26" fillId="0" borderId="0" xfId="0" applyNumberFormat="1" applyFont="1"/>
    <xf numFmtId="0" fontId="26" fillId="0" borderId="0" xfId="8" applyFont="1" applyAlignment="1">
      <alignment horizontal="center"/>
    </xf>
    <xf numFmtId="0" fontId="26" fillId="0" borderId="0" xfId="8" applyFont="1"/>
    <xf numFmtId="164" fontId="26" fillId="0" borderId="0" xfId="8" applyNumberFormat="1" applyFont="1" applyBorder="1" applyAlignment="1">
      <alignment horizontal="center"/>
    </xf>
    <xf numFmtId="164" fontId="26" fillId="0" borderId="0" xfId="8" applyNumberFormat="1" applyFont="1" applyAlignment="1">
      <alignment horizontal="center"/>
    </xf>
    <xf numFmtId="0" fontId="26" fillId="0" borderId="0" xfId="8" applyFont="1" applyBorder="1"/>
    <xf numFmtId="166" fontId="26" fillId="0" borderId="0" xfId="14" applyNumberFormat="1" applyFont="1" applyBorder="1" applyAlignment="1">
      <alignment horizontal="center"/>
    </xf>
    <xf numFmtId="0" fontId="26" fillId="0" borderId="0" xfId="0" applyFont="1" applyFill="1" applyBorder="1" applyAlignment="1" applyProtection="1">
      <alignment horizontal="center"/>
      <protection locked="0"/>
    </xf>
    <xf numFmtId="164" fontId="26" fillId="0" borderId="0" xfId="1" applyNumberFormat="1" applyFont="1" applyFill="1" applyBorder="1" applyAlignment="1" applyProtection="1">
      <alignment horizontal="center"/>
      <protection locked="0"/>
    </xf>
    <xf numFmtId="0" fontId="26" fillId="0" borderId="0" xfId="3" applyNumberFormat="1" applyFont="1" applyBorder="1" applyAlignment="1">
      <alignment horizontal="center"/>
    </xf>
    <xf numFmtId="164" fontId="26" fillId="0" borderId="0" xfId="8" applyNumberFormat="1" applyFont="1"/>
    <xf numFmtId="0" fontId="26" fillId="0" borderId="0" xfId="8" applyNumberFormat="1" applyFont="1" applyBorder="1" applyAlignment="1">
      <alignment horizontal="center"/>
    </xf>
    <xf numFmtId="0" fontId="26" fillId="0" borderId="0" xfId="1" applyNumberFormat="1" applyFont="1"/>
    <xf numFmtId="49" fontId="26" fillId="0" borderId="0" xfId="0" applyNumberFormat="1" applyFont="1" applyAlignment="1">
      <alignment horizontal="center"/>
    </xf>
    <xf numFmtId="164" fontId="26" fillId="0" borderId="0" xfId="1" applyNumberFormat="1" applyFont="1"/>
    <xf numFmtId="166" fontId="26" fillId="0" borderId="0" xfId="3" applyNumberFormat="1" applyFont="1"/>
    <xf numFmtId="164" fontId="26" fillId="0" borderId="0" xfId="0" applyNumberFormat="1" applyFont="1" applyFill="1"/>
    <xf numFmtId="164" fontId="26" fillId="0" borderId="0" xfId="0" applyNumberFormat="1" applyFont="1" applyAlignment="1">
      <alignment horizontal="center"/>
    </xf>
    <xf numFmtId="0" fontId="26" fillId="0" borderId="0" xfId="0" applyFont="1" applyFill="1" applyAlignment="1">
      <alignment horizontal="center"/>
    </xf>
    <xf numFmtId="164" fontId="26" fillId="0" borderId="0" xfId="1" applyNumberFormat="1" applyFont="1" applyFill="1"/>
    <xf numFmtId="164" fontId="26" fillId="0" borderId="0" xfId="1" applyNumberFormat="1" applyFont="1" applyFill="1" applyBorder="1"/>
    <xf numFmtId="0" fontId="26" fillId="0" borderId="0" xfId="0" applyFont="1" applyFill="1"/>
    <xf numFmtId="0" fontId="38" fillId="0" borderId="0" xfId="0" applyFont="1" applyBorder="1" applyProtection="1">
      <protection locked="0"/>
    </xf>
    <xf numFmtId="41" fontId="26" fillId="0" borderId="0" xfId="0" applyNumberFormat="1" applyFont="1" applyFill="1"/>
    <xf numFmtId="0" fontId="26" fillId="0" borderId="0" xfId="1" applyNumberFormat="1" applyFont="1" applyBorder="1"/>
    <xf numFmtId="0" fontId="26" fillId="0" borderId="0" xfId="1" applyNumberFormat="1" applyFont="1" applyFill="1"/>
    <xf numFmtId="41" fontId="26" fillId="0" borderId="0" xfId="0" applyNumberFormat="1" applyFont="1" applyAlignment="1">
      <alignment horizontal="center"/>
    </xf>
    <xf numFmtId="0" fontId="26" fillId="0" borderId="0" xfId="11" applyFont="1"/>
    <xf numFmtId="0" fontId="26" fillId="0" borderId="0" xfId="11" applyFont="1" applyAlignment="1">
      <alignment horizontal="center"/>
    </xf>
    <xf numFmtId="164" fontId="26" fillId="0" borderId="0" xfId="11" applyNumberFormat="1" applyFont="1" applyAlignment="1">
      <alignment horizontal="center"/>
    </xf>
    <xf numFmtId="49" fontId="26" fillId="0" borderId="0" xfId="11" applyNumberFormat="1" applyFont="1" applyFill="1" applyAlignment="1">
      <alignment horizontal="center"/>
    </xf>
    <xf numFmtId="0" fontId="42" fillId="0" borderId="0" xfId="11" applyFont="1" applyAlignment="1">
      <alignment horizontal="center"/>
    </xf>
    <xf numFmtId="37" fontId="26" fillId="0" borderId="0" xfId="0" applyNumberFormat="1" applyFont="1"/>
    <xf numFmtId="37" fontId="26" fillId="0" borderId="0" xfId="0" applyNumberFormat="1" applyFont="1" applyBorder="1"/>
    <xf numFmtId="164" fontId="26" fillId="0" borderId="0" xfId="1" applyNumberFormat="1" applyFont="1" applyAlignment="1">
      <alignment horizontal="center"/>
    </xf>
    <xf numFmtId="41" fontId="21" fillId="0" borderId="0" xfId="1" applyNumberFormat="1" applyFont="1" applyAlignment="1">
      <alignment horizontal="center"/>
    </xf>
    <xf numFmtId="17" fontId="21" fillId="0" borderId="0" xfId="0" applyNumberFormat="1" applyFont="1" applyBorder="1" applyAlignment="1">
      <alignment horizontal="center"/>
    </xf>
    <xf numFmtId="176" fontId="21" fillId="0" borderId="0" xfId="0" applyNumberFormat="1" applyFont="1" applyBorder="1" applyAlignment="1">
      <alignment horizontal="center"/>
    </xf>
    <xf numFmtId="0" fontId="42" fillId="0" borderId="0" xfId="0" applyFont="1" applyAlignment="1">
      <alignment horizontal="center"/>
    </xf>
    <xf numFmtId="37" fontId="36" fillId="0" borderId="0" xfId="0" applyNumberFormat="1" applyFont="1" applyBorder="1" applyAlignment="1">
      <alignment horizontal="right"/>
    </xf>
    <xf numFmtId="37" fontId="36" fillId="0" borderId="0" xfId="0" applyNumberFormat="1" applyFont="1" applyBorder="1"/>
    <xf numFmtId="10" fontId="36" fillId="0" borderId="0" xfId="0" applyNumberFormat="1" applyFont="1" applyBorder="1"/>
    <xf numFmtId="37" fontId="21" fillId="0" borderId="0" xfId="0" applyNumberFormat="1" applyFont="1" applyBorder="1" applyAlignment="1">
      <alignment horizontal="right"/>
    </xf>
    <xf numFmtId="10" fontId="21" fillId="0" borderId="0" xfId="0" applyNumberFormat="1" applyFont="1" applyBorder="1"/>
    <xf numFmtId="0" fontId="38" fillId="0" borderId="0" xfId="0" applyFont="1" applyBorder="1"/>
    <xf numFmtId="42" fontId="21" fillId="0" borderId="0" xfId="0" applyNumberFormat="1" applyFont="1"/>
    <xf numFmtId="164" fontId="26" fillId="0" borderId="0" xfId="0" applyNumberFormat="1" applyFont="1" applyBorder="1" applyAlignment="1">
      <alignment horizontal="center"/>
    </xf>
    <xf numFmtId="41" fontId="26" fillId="0" borderId="0" xfId="0" applyNumberFormat="1" applyFont="1" applyBorder="1" applyAlignment="1">
      <alignment horizontal="center"/>
    </xf>
    <xf numFmtId="0" fontId="21" fillId="0" borderId="0" xfId="0" applyNumberFormat="1" applyFont="1"/>
    <xf numFmtId="42" fontId="21" fillId="0" borderId="0" xfId="0" applyNumberFormat="1" applyFont="1" applyAlignment="1">
      <alignment horizontal="center"/>
    </xf>
    <xf numFmtId="42" fontId="29" fillId="0" borderId="0" xfId="0" applyNumberFormat="1" applyFont="1" applyAlignment="1">
      <alignment horizontal="center"/>
    </xf>
    <xf numFmtId="42" fontId="21" fillId="0" borderId="0" xfId="0" applyNumberFormat="1" applyFont="1" applyBorder="1"/>
    <xf numFmtId="164" fontId="36" fillId="0" borderId="0" xfId="1" applyNumberFormat="1" applyFont="1" applyBorder="1"/>
    <xf numFmtId="10" fontId="21" fillId="0" borderId="0" xfId="3" applyNumberFormat="1" applyFont="1" applyBorder="1"/>
    <xf numFmtId="42" fontId="36" fillId="0" borderId="0" xfId="1" applyNumberFormat="1" applyFont="1" applyBorder="1"/>
    <xf numFmtId="0" fontId="21" fillId="0" borderId="0" xfId="0" quotePrefix="1" applyNumberFormat="1" applyFont="1" applyAlignment="1">
      <alignment horizontal="center"/>
    </xf>
    <xf numFmtId="42" fontId="21" fillId="0" borderId="0" xfId="1" applyNumberFormat="1" applyFont="1" applyBorder="1"/>
    <xf numFmtId="0" fontId="21" fillId="0" borderId="0" xfId="0" applyNumberFormat="1" applyFont="1" applyBorder="1"/>
    <xf numFmtId="0" fontId="21" fillId="0" borderId="0" xfId="0" quotePrefix="1" applyNumberFormat="1" applyFont="1" applyBorder="1" applyAlignment="1">
      <alignment horizontal="center"/>
    </xf>
    <xf numFmtId="0" fontId="42" fillId="0" borderId="0" xfId="0" applyFont="1" applyAlignment="1">
      <alignment horizontal="center" vertical="center"/>
    </xf>
    <xf numFmtId="0" fontId="21" fillId="0" borderId="0" xfId="0" applyFont="1" applyAlignment="1">
      <alignment vertical="center"/>
    </xf>
    <xf numFmtId="0" fontId="26" fillId="0" borderId="0" xfId="0" quotePrefix="1" applyFont="1" applyBorder="1" applyAlignment="1">
      <alignment horizontal="left"/>
    </xf>
    <xf numFmtId="164" fontId="26" fillId="0" borderId="0" xfId="4" applyNumberFormat="1" applyFont="1" applyAlignment="1">
      <alignment horizontal="center"/>
    </xf>
    <xf numFmtId="0" fontId="21" fillId="0" borderId="0" xfId="4" applyFont="1"/>
    <xf numFmtId="0" fontId="21" fillId="0" borderId="0" xfId="4" applyFont="1" applyAlignment="1">
      <alignment horizontal="center"/>
    </xf>
    <xf numFmtId="164" fontId="26" fillId="0" borderId="0" xfId="4" applyNumberFormat="1" applyFont="1"/>
    <xf numFmtId="0" fontId="21" fillId="0" borderId="0" xfId="12" applyFont="1"/>
    <xf numFmtId="0" fontId="21" fillId="0" borderId="0" xfId="12" applyFont="1" applyAlignment="1">
      <alignment horizontal="center"/>
    </xf>
    <xf numFmtId="166" fontId="21" fillId="0" borderId="0" xfId="12" applyNumberFormat="1" applyFont="1" applyAlignment="1">
      <alignment horizontal="right"/>
    </xf>
    <xf numFmtId="164" fontId="21" fillId="0" borderId="0" xfId="12" applyNumberFormat="1" applyFont="1"/>
    <xf numFmtId="49" fontId="21" fillId="0" borderId="0" xfId="12" applyNumberFormat="1" applyFont="1" applyAlignment="1">
      <alignment horizontal="right"/>
    </xf>
    <xf numFmtId="0" fontId="21" fillId="0" borderId="0" xfId="1" applyNumberFormat="1" applyFont="1"/>
    <xf numFmtId="0" fontId="21" fillId="0" borderId="0" xfId="3" applyNumberFormat="1" applyFont="1"/>
    <xf numFmtId="164" fontId="21" fillId="0" borderId="0" xfId="0" applyNumberFormat="1" applyFont="1" applyFill="1"/>
    <xf numFmtId="41" fontId="21" fillId="0" borderId="3" xfId="0" applyNumberFormat="1" applyFont="1" applyBorder="1"/>
    <xf numFmtId="0" fontId="21" fillId="0" borderId="0" xfId="12" applyFont="1" applyBorder="1"/>
    <xf numFmtId="164" fontId="21" fillId="0" borderId="0" xfId="12" applyNumberFormat="1" applyFont="1" applyBorder="1"/>
    <xf numFmtId="49" fontId="21" fillId="0" borderId="0" xfId="0" applyNumberFormat="1" applyFont="1"/>
    <xf numFmtId="1" fontId="21" fillId="0" borderId="0" xfId="0" applyNumberFormat="1" applyFont="1" applyAlignment="1">
      <alignment horizontal="center"/>
    </xf>
    <xf numFmtId="175" fontId="21" fillId="0" borderId="0" xfId="0" applyNumberFormat="1" applyFont="1"/>
    <xf numFmtId="0" fontId="26" fillId="0" borderId="0" xfId="0" applyFont="1" applyAlignment="1"/>
    <xf numFmtId="0" fontId="21" fillId="0" borderId="0" xfId="0" applyNumberFormat="1" applyFont="1" applyAlignment="1">
      <alignment horizontal="right"/>
    </xf>
    <xf numFmtId="39" fontId="21" fillId="0" borderId="0" xfId="0" applyNumberFormat="1" applyFont="1"/>
    <xf numFmtId="39" fontId="21" fillId="0" borderId="0" xfId="0" applyNumberFormat="1" applyFont="1" applyAlignment="1">
      <alignment horizontal="center" wrapText="1"/>
    </xf>
    <xf numFmtId="37" fontId="21" fillId="0" borderId="0" xfId="0" applyNumberFormat="1" applyFont="1" applyAlignment="1">
      <alignment horizontal="right"/>
    </xf>
    <xf numFmtId="37" fontId="26" fillId="0" borderId="0" xfId="0" applyNumberFormat="1" applyFont="1" applyAlignment="1">
      <alignment horizontal="center"/>
    </xf>
    <xf numFmtId="164" fontId="21" fillId="0" borderId="0" xfId="0" applyNumberFormat="1" applyFont="1" applyBorder="1" applyAlignment="1"/>
    <xf numFmtId="10" fontId="21" fillId="0" borderId="0" xfId="0" applyNumberFormat="1" applyFont="1" applyAlignment="1"/>
    <xf numFmtId="39" fontId="21" fillId="0" borderId="0" xfId="0" applyNumberFormat="1" applyFont="1" applyAlignment="1">
      <alignment horizontal="center"/>
    </xf>
    <xf numFmtId="10" fontId="26" fillId="0" borderId="0" xfId="0" applyNumberFormat="1" applyFont="1" applyFill="1" applyBorder="1"/>
    <xf numFmtId="0" fontId="26" fillId="0" borderId="0" xfId="0" applyFont="1" applyFill="1" applyBorder="1"/>
    <xf numFmtId="0" fontId="26" fillId="0" borderId="0" xfId="0" quotePrefix="1" applyFont="1" applyFill="1" applyAlignment="1">
      <alignment horizontal="left"/>
    </xf>
    <xf numFmtId="0" fontId="26" fillId="0" borderId="0" xfId="0" applyFont="1" applyFill="1" applyAlignment="1">
      <alignment horizontal="right"/>
    </xf>
    <xf numFmtId="0" fontId="26" fillId="0" borderId="0" xfId="0" applyFont="1" applyAlignment="1">
      <alignment horizontal="right"/>
    </xf>
    <xf numFmtId="173" fontId="26" fillId="0" borderId="0" xfId="0" applyNumberFormat="1" applyFont="1"/>
    <xf numFmtId="3" fontId="26" fillId="0" borderId="0" xfId="0" applyNumberFormat="1" applyFont="1" applyFill="1" applyBorder="1"/>
    <xf numFmtId="3" fontId="26" fillId="0" borderId="0" xfId="0" applyNumberFormat="1" applyFont="1" applyBorder="1"/>
    <xf numFmtId="0" fontId="26" fillId="0" borderId="0" xfId="0" quotePrefix="1" applyFont="1" applyFill="1" applyAlignment="1">
      <alignment horizontal="center"/>
    </xf>
    <xf numFmtId="0" fontId="42" fillId="0" borderId="0" xfId="0" applyFont="1" applyBorder="1" applyAlignment="1">
      <alignment horizontal="center"/>
    </xf>
    <xf numFmtId="0" fontId="26" fillId="0" borderId="0" xfId="0" quotePrefix="1" applyFont="1" applyAlignment="1">
      <alignment horizontal="right"/>
    </xf>
    <xf numFmtId="0" fontId="26" fillId="0" borderId="0" xfId="0" applyFont="1" applyBorder="1" applyProtection="1">
      <protection locked="0"/>
    </xf>
    <xf numFmtId="0" fontId="26" fillId="0" borderId="0" xfId="0" applyFont="1" applyBorder="1" applyAlignment="1" applyProtection="1">
      <alignment horizontal="center"/>
      <protection locked="0"/>
    </xf>
    <xf numFmtId="0" fontId="26" fillId="0" borderId="0" xfId="0" applyFont="1" applyAlignment="1" applyProtection="1">
      <alignment horizontal="center"/>
      <protection locked="0"/>
    </xf>
    <xf numFmtId="0" fontId="26" fillId="0" borderId="0" xfId="0" applyFont="1" applyFill="1" applyBorder="1" applyProtection="1">
      <protection locked="0"/>
    </xf>
    <xf numFmtId="0" fontId="26" fillId="0" borderId="0" xfId="0" applyFont="1" applyFill="1" applyProtection="1">
      <protection locked="0"/>
    </xf>
    <xf numFmtId="164" fontId="26" fillId="0" borderId="0" xfId="1" applyNumberFormat="1" applyFont="1" applyBorder="1" applyAlignment="1"/>
    <xf numFmtId="0" fontId="26" fillId="0" borderId="0" xfId="9" applyNumberFormat="1" applyFont="1" applyFill="1" applyAlignment="1">
      <alignment horizontal="center"/>
    </xf>
    <xf numFmtId="0" fontId="26" fillId="0" borderId="0" xfId="11" applyFont="1" applyBorder="1" applyAlignment="1" applyProtection="1">
      <alignment horizontal="center"/>
      <protection locked="0"/>
    </xf>
    <xf numFmtId="0" fontId="26" fillId="0" borderId="0" xfId="8" applyNumberFormat="1" applyFont="1" applyBorder="1" applyAlignment="1" applyProtection="1">
      <alignment horizontal="center"/>
      <protection locked="0"/>
    </xf>
    <xf numFmtId="0" fontId="26" fillId="0" borderId="0" xfId="9" applyNumberFormat="1" applyFont="1" applyFill="1" applyBorder="1" applyAlignment="1">
      <alignment horizontal="center"/>
    </xf>
    <xf numFmtId="0" fontId="26" fillId="0" borderId="0" xfId="11" applyFont="1" applyFill="1" applyBorder="1" applyAlignment="1" applyProtection="1">
      <alignment horizontal="center"/>
      <protection locked="0"/>
    </xf>
    <xf numFmtId="0" fontId="26" fillId="0" borderId="0" xfId="8" applyNumberFormat="1" applyFont="1" applyFill="1" applyBorder="1" applyAlignment="1" applyProtection="1">
      <alignment horizontal="center"/>
      <protection locked="0"/>
    </xf>
    <xf numFmtId="164" fontId="26" fillId="0" borderId="0" xfId="1" applyNumberFormat="1" applyFont="1" applyFill="1" applyBorder="1" applyProtection="1">
      <protection locked="0"/>
    </xf>
    <xf numFmtId="0" fontId="26" fillId="0" borderId="0" xfId="9" applyFont="1" applyFill="1"/>
    <xf numFmtId="164" fontId="26" fillId="0" borderId="0" xfId="1" applyNumberFormat="1" applyFont="1" applyBorder="1" applyAlignment="1" applyProtection="1">
      <alignment horizontal="center"/>
      <protection locked="0"/>
    </xf>
    <xf numFmtId="164" fontId="26" fillId="0" borderId="0" xfId="1" applyNumberFormat="1" applyFont="1" applyFill="1" applyProtection="1">
      <protection locked="0"/>
    </xf>
    <xf numFmtId="3" fontId="26" fillId="0" borderId="0" xfId="0" applyNumberFormat="1" applyFont="1" applyFill="1" applyBorder="1" applyProtection="1">
      <protection locked="0"/>
    </xf>
    <xf numFmtId="164" fontId="26" fillId="0" borderId="0" xfId="0" applyNumberFormat="1" applyFont="1" applyBorder="1" applyProtection="1">
      <protection locked="0"/>
    </xf>
    <xf numFmtId="164" fontId="26" fillId="0" borderId="0" xfId="0" applyNumberFormat="1" applyFont="1" applyBorder="1" applyAlignment="1" applyProtection="1">
      <alignment horizontal="center"/>
      <protection locked="0"/>
    </xf>
    <xf numFmtId="166" fontId="21" fillId="0" borderId="0" xfId="3" applyNumberFormat="1" applyFont="1"/>
    <xf numFmtId="0" fontId="26" fillId="0" borderId="0" xfId="10" applyFont="1" applyBorder="1"/>
    <xf numFmtId="0" fontId="44" fillId="0" borderId="0" xfId="0" applyFont="1" applyBorder="1"/>
    <xf numFmtId="0" fontId="44" fillId="0" borderId="0" xfId="0" applyFont="1"/>
    <xf numFmtId="0" fontId="26" fillId="0" borderId="0" xfId="10" applyFont="1" applyBorder="1" applyAlignment="1">
      <alignment horizontal="center"/>
    </xf>
    <xf numFmtId="164" fontId="26" fillId="0" borderId="0" xfId="6" applyNumberFormat="1" applyFont="1" applyBorder="1" applyAlignment="1">
      <alignment horizontal="center"/>
    </xf>
    <xf numFmtId="0" fontId="26" fillId="0" borderId="0" xfId="10" applyFont="1" applyFill="1" applyBorder="1"/>
    <xf numFmtId="0" fontId="38" fillId="0" borderId="0" xfId="0" applyFont="1" applyBorder="1" applyAlignment="1" applyProtection="1">
      <alignment horizontal="left"/>
    </xf>
    <xf numFmtId="164" fontId="38" fillId="0" borderId="0" xfId="1" applyNumberFormat="1" applyFont="1" applyBorder="1" applyProtection="1"/>
    <xf numFmtId="37" fontId="26" fillId="0" borderId="0" xfId="0" applyNumberFormat="1" applyFont="1" applyBorder="1" applyAlignment="1" applyProtection="1"/>
    <xf numFmtId="0" fontId="44" fillId="0" borderId="0" xfId="0" applyFont="1" applyBorder="1" applyAlignment="1"/>
    <xf numFmtId="0" fontId="44" fillId="0" borderId="0" xfId="0" applyFont="1" applyAlignment="1"/>
    <xf numFmtId="0" fontId="45" fillId="2" borderId="0" xfId="0" applyFont="1" applyFill="1" applyBorder="1" applyAlignment="1" applyProtection="1">
      <alignment horizontal="left"/>
    </xf>
    <xf numFmtId="0" fontId="44" fillId="0" borderId="0" xfId="0" applyFont="1" applyBorder="1" applyAlignment="1">
      <alignment horizontal="left"/>
    </xf>
    <xf numFmtId="0" fontId="26" fillId="0" borderId="0" xfId="0" applyFont="1" applyAlignment="1" applyProtection="1">
      <alignment horizontal="left"/>
    </xf>
    <xf numFmtId="164" fontId="26" fillId="0" borderId="0" xfId="1" applyNumberFormat="1" applyFont="1" applyProtection="1"/>
    <xf numFmtId="0" fontId="44" fillId="0" borderId="0" xfId="0" applyFont="1" applyAlignment="1">
      <alignment horizontal="left"/>
    </xf>
    <xf numFmtId="0" fontId="26" fillId="0" borderId="0" xfId="0" applyNumberFormat="1" applyFont="1" applyAlignment="1">
      <alignment horizontal="center"/>
    </xf>
    <xf numFmtId="0" fontId="42" fillId="0" borderId="0" xfId="0" applyNumberFormat="1" applyFont="1" applyAlignment="1">
      <alignment horizontal="center"/>
    </xf>
    <xf numFmtId="166" fontId="26" fillId="0" borderId="0" xfId="10" applyNumberFormat="1" applyFont="1" applyFill="1" applyBorder="1" applyAlignment="1">
      <alignment horizontal="center"/>
    </xf>
    <xf numFmtId="164" fontId="26" fillId="0" borderId="0" xfId="0" applyNumberFormat="1" applyFont="1" applyFill="1" applyBorder="1" applyProtection="1">
      <protection locked="0"/>
    </xf>
    <xf numFmtId="0" fontId="26" fillId="0" borderId="0" xfId="10" quotePrefix="1" applyFont="1" applyFill="1" applyBorder="1" applyAlignment="1">
      <alignment horizontal="center"/>
    </xf>
    <xf numFmtId="41" fontId="26" fillId="0" borderId="0" xfId="1" applyNumberFormat="1" applyFont="1" applyFill="1" applyBorder="1" applyProtection="1">
      <protection locked="0"/>
    </xf>
    <xf numFmtId="0" fontId="26" fillId="0" borderId="0" xfId="10" applyFont="1" applyFill="1" applyBorder="1" applyAlignment="1">
      <alignment horizontal="center"/>
    </xf>
    <xf numFmtId="0" fontId="38" fillId="0" borderId="0" xfId="0" applyFont="1" applyFill="1" applyBorder="1" applyProtection="1">
      <protection locked="0"/>
    </xf>
    <xf numFmtId="43" fontId="26" fillId="0" borderId="0" xfId="1" applyFont="1" applyFill="1" applyBorder="1" applyProtection="1">
      <protection locked="0"/>
    </xf>
    <xf numFmtId="174" fontId="26" fillId="0" borderId="0" xfId="0" applyNumberFormat="1" applyFont="1" applyFill="1" applyBorder="1" applyProtection="1">
      <protection locked="0"/>
    </xf>
    <xf numFmtId="175" fontId="26" fillId="0" borderId="0" xfId="1" applyNumberFormat="1" applyFont="1" applyFill="1" applyBorder="1" applyProtection="1">
      <protection locked="0"/>
    </xf>
    <xf numFmtId="1" fontId="26" fillId="0" borderId="0" xfId="0" applyNumberFormat="1" applyFont="1" applyFill="1" applyBorder="1" applyProtection="1">
      <protection locked="0"/>
    </xf>
    <xf numFmtId="1" fontId="26" fillId="0" borderId="0" xfId="0" applyNumberFormat="1" applyFont="1" applyFill="1" applyBorder="1" applyAlignment="1" applyProtection="1">
      <alignment horizontal="center"/>
      <protection locked="0"/>
    </xf>
    <xf numFmtId="164" fontId="26" fillId="0" borderId="0" xfId="1" applyNumberFormat="1" applyFont="1" applyFill="1" applyBorder="1" applyAlignment="1" applyProtection="1">
      <protection locked="0"/>
    </xf>
    <xf numFmtId="0" fontId="26" fillId="0" borderId="0" xfId="0" applyNumberFormat="1" applyFont="1" applyBorder="1" applyAlignment="1">
      <alignment horizontal="center"/>
    </xf>
    <xf numFmtId="3" fontId="26" fillId="0" borderId="0" xfId="0" applyNumberFormat="1" applyFont="1" applyBorder="1" applyAlignment="1">
      <alignment horizontal="center"/>
    </xf>
    <xf numFmtId="0" fontId="26" fillId="0" borderId="0" xfId="0" applyFont="1" applyFill="1" applyBorder="1" applyAlignment="1" applyProtection="1">
      <alignment horizontal="right"/>
      <protection locked="0"/>
    </xf>
    <xf numFmtId="0" fontId="26" fillId="0" borderId="0" xfId="0" quotePrefix="1" applyFont="1" applyFill="1" applyBorder="1" applyAlignment="1" applyProtection="1">
      <alignment horizontal="left"/>
      <protection locked="0"/>
    </xf>
    <xf numFmtId="0" fontId="26" fillId="0" borderId="0" xfId="0" applyFont="1" applyFill="1" applyBorder="1" applyAlignment="1" applyProtection="1">
      <protection locked="0"/>
    </xf>
    <xf numFmtId="0" fontId="26" fillId="0" borderId="0" xfId="0" applyFont="1" applyFill="1" applyAlignment="1" applyProtection="1">
      <alignment horizontal="center"/>
      <protection locked="0"/>
    </xf>
    <xf numFmtId="0" fontId="46" fillId="0" borderId="0" xfId="0" applyFont="1" applyBorder="1" applyProtection="1">
      <protection locked="0"/>
    </xf>
    <xf numFmtId="164" fontId="26" fillId="0" borderId="0" xfId="1" applyNumberFormat="1" applyFont="1" applyBorder="1" applyAlignment="1" applyProtection="1">
      <protection locked="0"/>
    </xf>
    <xf numFmtId="0" fontId="21" fillId="0" borderId="1" xfId="0" applyFont="1" applyBorder="1" applyAlignment="1">
      <alignment horizontal="center" wrapText="1"/>
    </xf>
    <xf numFmtId="164" fontId="21" fillId="0" borderId="0" xfId="6" applyNumberFormat="1" applyFont="1" applyBorder="1" applyAlignment="1">
      <alignment horizontal="center"/>
    </xf>
    <xf numFmtId="0" fontId="35" fillId="0" borderId="0" xfId="0" applyFont="1" applyFill="1" applyBorder="1" applyAlignment="1" applyProtection="1">
      <alignment horizontal="left"/>
    </xf>
    <xf numFmtId="168" fontId="21" fillId="0" borderId="0" xfId="16" applyNumberFormat="1" applyFont="1" applyAlignment="1">
      <alignment horizontal="center"/>
    </xf>
    <xf numFmtId="41" fontId="21" fillId="0" borderId="0" xfId="6" applyNumberFormat="1" applyFont="1" applyAlignment="1">
      <alignment horizontal="center"/>
    </xf>
    <xf numFmtId="41" fontId="21" fillId="0" borderId="3" xfId="1" applyNumberFormat="1" applyFont="1" applyBorder="1" applyAlignment="1">
      <alignment horizontal="center"/>
    </xf>
    <xf numFmtId="41" fontId="21" fillId="0" borderId="3" xfId="6" applyNumberFormat="1" applyFont="1" applyBorder="1" applyAlignment="1">
      <alignment horizontal="center"/>
    </xf>
    <xf numFmtId="41" fontId="21" fillId="0" borderId="0" xfId="6" applyNumberFormat="1" applyFont="1" applyBorder="1" applyAlignment="1">
      <alignment horizontal="center"/>
    </xf>
    <xf numFmtId="164" fontId="21" fillId="0" borderId="0" xfId="6" applyNumberFormat="1" applyFont="1"/>
    <xf numFmtId="0" fontId="48" fillId="0" borderId="0" xfId="0" applyFont="1" applyBorder="1" applyAlignment="1">
      <alignment horizontal="left"/>
    </xf>
    <xf numFmtId="164" fontId="21" fillId="0" borderId="0" xfId="1" applyNumberFormat="1" applyFont="1" applyFill="1"/>
    <xf numFmtId="0" fontId="28" fillId="0" borderId="0" xfId="0" applyFont="1" applyBorder="1" applyAlignment="1">
      <alignment vertical="center"/>
    </xf>
    <xf numFmtId="0" fontId="49" fillId="0" borderId="0" xfId="0" applyFont="1" applyFill="1"/>
    <xf numFmtId="0" fontId="49" fillId="0" borderId="0" xfId="0" applyFont="1" applyFill="1" applyProtection="1"/>
    <xf numFmtId="0" fontId="49" fillId="0" borderId="0" xfId="0" applyFont="1" applyFill="1" applyBorder="1"/>
    <xf numFmtId="0" fontId="49" fillId="0" borderId="0" xfId="0" applyFont="1" applyFill="1" applyAlignment="1" applyProtection="1"/>
    <xf numFmtId="0" fontId="49" fillId="0" borderId="0" xfId="0" applyNumberFormat="1" applyFont="1" applyFill="1"/>
    <xf numFmtId="2" fontId="49" fillId="0" borderId="0" xfId="1" applyNumberFormat="1" applyFont="1" applyFill="1" applyAlignment="1">
      <alignment horizontal="center"/>
    </xf>
    <xf numFmtId="0" fontId="49" fillId="0" borderId="0" xfId="1" applyNumberFormat="1" applyFont="1" applyFill="1" applyBorder="1" applyAlignment="1">
      <alignment horizontal="center"/>
    </xf>
    <xf numFmtId="0" fontId="49" fillId="0" borderId="0" xfId="0" applyFont="1" applyFill="1" applyAlignment="1">
      <alignment horizontal="center"/>
    </xf>
    <xf numFmtId="0" fontId="49" fillId="0" borderId="0" xfId="0" applyFont="1" applyFill="1" applyBorder="1" applyAlignment="1">
      <alignment horizontal="center" wrapText="1"/>
    </xf>
    <xf numFmtId="0" fontId="49" fillId="0" borderId="0" xfId="0" applyFont="1" applyFill="1" applyAlignment="1" applyProtection="1">
      <alignment horizontal="right"/>
    </xf>
    <xf numFmtId="0" fontId="49" fillId="0" borderId="0" xfId="0" applyFont="1" applyFill="1" applyAlignment="1" applyProtection="1">
      <alignment horizontal="center"/>
    </xf>
    <xf numFmtId="0" fontId="49" fillId="0" borderId="0" xfId="0" applyFont="1" applyBorder="1" applyAlignment="1">
      <alignment horizontal="center" wrapText="1"/>
    </xf>
    <xf numFmtId="164" fontId="49" fillId="0" borderId="0" xfId="1" applyNumberFormat="1" applyFont="1" applyFill="1" applyProtection="1"/>
    <xf numFmtId="164" fontId="49" fillId="0" borderId="0" xfId="1" applyNumberFormat="1" applyFont="1" applyFill="1"/>
    <xf numFmtId="164" fontId="52" fillId="0" borderId="0" xfId="1" applyNumberFormat="1" applyFont="1" applyFill="1" applyBorder="1" applyProtection="1"/>
    <xf numFmtId="43" fontId="49" fillId="0" borderId="0" xfId="1" applyFont="1" applyFill="1"/>
    <xf numFmtId="164" fontId="51" fillId="0" borderId="0" xfId="1" applyNumberFormat="1" applyFont="1" applyFill="1" applyProtection="1"/>
    <xf numFmtId="164" fontId="49" fillId="0" borderId="0" xfId="0" applyNumberFormat="1" applyFont="1" applyFill="1"/>
    <xf numFmtId="164" fontId="52" fillId="0" borderId="7" xfId="1" applyNumberFormat="1" applyFont="1" applyFill="1" applyBorder="1" applyProtection="1"/>
    <xf numFmtId="37" fontId="52" fillId="0" borderId="0" xfId="0" applyNumberFormat="1" applyFont="1" applyFill="1" applyBorder="1" applyProtection="1"/>
    <xf numFmtId="37" fontId="49" fillId="0" borderId="0" xfId="0" applyNumberFormat="1" applyFont="1" applyFill="1" applyProtection="1"/>
    <xf numFmtId="0" fontId="49" fillId="3" borderId="0" xfId="0" applyFont="1" applyFill="1"/>
    <xf numFmtId="0" fontId="50" fillId="0" borderId="0" xfId="0" applyFont="1" applyFill="1"/>
    <xf numFmtId="37" fontId="49" fillId="3" borderId="0" xfId="0" applyNumberFormat="1" applyFont="1" applyFill="1"/>
    <xf numFmtId="43" fontId="49" fillId="0" borderId="0" xfId="0" applyNumberFormat="1" applyFont="1" applyFill="1"/>
    <xf numFmtId="171" fontId="49" fillId="0" borderId="0" xfId="1" applyNumberFormat="1" applyFont="1" applyFill="1" applyAlignment="1" applyProtection="1">
      <alignment horizontal="center"/>
    </xf>
    <xf numFmtId="171" fontId="49" fillId="0" borderId="0" xfId="1" applyNumberFormat="1" applyFont="1" applyFill="1" applyAlignment="1">
      <alignment horizontal="center"/>
    </xf>
    <xf numFmtId="0" fontId="23" fillId="0" borderId="0" xfId="0" applyNumberFormat="1" applyFont="1" applyFill="1" applyAlignment="1">
      <alignment horizontal="center"/>
    </xf>
    <xf numFmtId="0" fontId="19" fillId="0" borderId="0" xfId="0" applyFont="1" applyFill="1" applyAlignment="1" applyProtection="1">
      <alignment horizontal="center"/>
    </xf>
    <xf numFmtId="0" fontId="19" fillId="0" borderId="0" xfId="0" applyFont="1" applyAlignment="1">
      <alignment horizontal="center" wrapText="1"/>
    </xf>
    <xf numFmtId="164" fontId="19" fillId="0" borderId="0" xfId="1" applyNumberFormat="1" applyFont="1" applyFill="1" applyProtection="1"/>
    <xf numFmtId="43" fontId="19" fillId="0" borderId="0" xfId="1" applyFont="1" applyFill="1"/>
    <xf numFmtId="164" fontId="20" fillId="0" borderId="5" xfId="1" applyNumberFormat="1" applyFont="1" applyFill="1" applyBorder="1" applyProtection="1"/>
    <xf numFmtId="164" fontId="20" fillId="0" borderId="6" xfId="1" applyNumberFormat="1" applyFont="1" applyFill="1" applyBorder="1" applyProtection="1"/>
    <xf numFmtId="164" fontId="20" fillId="0" borderId="20" xfId="1" applyNumberFormat="1" applyFont="1" applyFill="1" applyBorder="1" applyProtection="1"/>
    <xf numFmtId="164" fontId="20" fillId="0" borderId="7" xfId="1" applyNumberFormat="1" applyFont="1" applyFill="1" applyBorder="1" applyProtection="1"/>
    <xf numFmtId="164" fontId="20" fillId="0" borderId="0" xfId="1" applyNumberFormat="1" applyFont="1" applyFill="1" applyProtection="1"/>
    <xf numFmtId="10" fontId="20" fillId="0" borderId="8" xfId="0" applyNumberFormat="1" applyFont="1" applyFill="1" applyBorder="1" applyProtection="1"/>
    <xf numFmtId="164" fontId="22" fillId="0" borderId="12" xfId="1" applyNumberFormat="1" applyFont="1" applyFill="1" applyBorder="1" applyProtection="1"/>
    <xf numFmtId="168" fontId="22" fillId="0" borderId="0" xfId="0" applyNumberFormat="1" applyFont="1" applyFill="1" applyBorder="1" applyProtection="1"/>
    <xf numFmtId="9" fontId="19" fillId="0" borderId="0" xfId="0" applyNumberFormat="1" applyFont="1" applyFill="1"/>
    <xf numFmtId="164" fontId="22" fillId="0" borderId="11" xfId="1" applyNumberFormat="1" applyFont="1" applyFill="1" applyBorder="1" applyProtection="1"/>
    <xf numFmtId="0" fontId="19" fillId="0" borderId="11" xfId="0" applyFont="1" applyFill="1" applyBorder="1"/>
    <xf numFmtId="0" fontId="19" fillId="0" borderId="0" xfId="0" applyFont="1" applyFill="1" applyBorder="1"/>
    <xf numFmtId="0" fontId="19" fillId="3" borderId="0" xfId="0" applyFont="1" applyFill="1"/>
    <xf numFmtId="37" fontId="19" fillId="3" borderId="0" xfId="0" applyNumberFormat="1" applyFont="1" applyFill="1"/>
    <xf numFmtId="43" fontId="19" fillId="0" borderId="0" xfId="0" applyNumberFormat="1" applyFont="1" applyFill="1"/>
    <xf numFmtId="171" fontId="19" fillId="0" borderId="0" xfId="1" applyNumberFormat="1" applyFont="1" applyFill="1" applyAlignment="1" applyProtection="1">
      <alignment horizontal="center"/>
    </xf>
    <xf numFmtId="171" fontId="19" fillId="0" borderId="0" xfId="1" applyNumberFormat="1" applyFont="1" applyFill="1" applyAlignment="1">
      <alignment horizontal="center"/>
    </xf>
    <xf numFmtId="0" fontId="38" fillId="0" borderId="0" xfId="0" applyFont="1" applyFill="1" applyAlignment="1" applyProtection="1">
      <alignment horizontal="left"/>
    </xf>
    <xf numFmtId="0" fontId="26" fillId="0" borderId="0" xfId="0" applyFont="1" applyFill="1" applyAlignment="1" applyProtection="1"/>
    <xf numFmtId="0" fontId="26" fillId="0" borderId="0" xfId="0" applyFont="1" applyFill="1" applyProtection="1"/>
    <xf numFmtId="0" fontId="26" fillId="0" borderId="0" xfId="0" applyFont="1" applyFill="1" applyAlignment="1" applyProtection="1">
      <alignment horizontal="right"/>
    </xf>
    <xf numFmtId="164" fontId="38" fillId="0" borderId="2" xfId="0" applyNumberFormat="1" applyFont="1" applyBorder="1"/>
    <xf numFmtId="164" fontId="38" fillId="0" borderId="2" xfId="0" applyNumberFormat="1" applyFont="1" applyFill="1" applyBorder="1"/>
    <xf numFmtId="164" fontId="26" fillId="0" borderId="0" xfId="1" applyNumberFormat="1" applyFont="1" applyFill="1" applyProtection="1"/>
    <xf numFmtId="164" fontId="38" fillId="0" borderId="11" xfId="0" applyNumberFormat="1" applyFont="1" applyBorder="1"/>
    <xf numFmtId="164" fontId="38" fillId="0" borderId="6" xfId="1" applyNumberFormat="1" applyFont="1" applyFill="1" applyBorder="1" applyProtection="1"/>
    <xf numFmtId="164" fontId="38" fillId="0" borderId="11" xfId="1" applyNumberFormat="1" applyFont="1" applyFill="1" applyBorder="1" applyProtection="1"/>
    <xf numFmtId="0" fontId="38" fillId="0" borderId="7" xfId="0" applyFont="1" applyFill="1" applyBorder="1" applyAlignment="1" applyProtection="1">
      <alignment horizontal="right"/>
    </xf>
    <xf numFmtId="164" fontId="38" fillId="0" borderId="9" xfId="0" applyNumberFormat="1" applyFont="1" applyBorder="1"/>
    <xf numFmtId="164" fontId="53" fillId="0" borderId="7" xfId="1" applyNumberFormat="1" applyFont="1" applyFill="1" applyBorder="1" applyProtection="1"/>
    <xf numFmtId="0" fontId="38" fillId="0" borderId="0" xfId="0" applyFont="1" applyFill="1" applyAlignment="1" applyProtection="1">
      <alignment horizontal="right"/>
    </xf>
    <xf numFmtId="164" fontId="38" fillId="0" borderId="0" xfId="0" applyNumberFormat="1" applyFont="1"/>
    <xf numFmtId="164" fontId="38" fillId="0" borderId="0" xfId="1" applyNumberFormat="1" applyFont="1" applyFill="1" applyProtection="1"/>
    <xf numFmtId="0" fontId="39" fillId="0" borderId="0" xfId="0" applyFont="1" applyFill="1" applyProtection="1"/>
    <xf numFmtId="49" fontId="54" fillId="0" borderId="0" xfId="0" applyNumberFormat="1" applyFont="1" applyFill="1" applyBorder="1" applyAlignment="1"/>
    <xf numFmtId="0" fontId="54" fillId="0" borderId="0" xfId="0" applyFont="1" applyFill="1" applyBorder="1" applyAlignment="1"/>
    <xf numFmtId="49" fontId="26" fillId="0" borderId="0" xfId="0" applyNumberFormat="1" applyFont="1" applyFill="1"/>
    <xf numFmtId="49" fontId="26" fillId="0" borderId="0" xfId="0" applyNumberFormat="1" applyFont="1" applyFill="1" applyBorder="1" applyAlignment="1">
      <alignment horizontal="center"/>
    </xf>
    <xf numFmtId="0" fontId="26" fillId="0" borderId="0" xfId="0" applyFont="1" applyFill="1" applyBorder="1" applyAlignment="1">
      <alignment horizontal="left"/>
    </xf>
    <xf numFmtId="167" fontId="26" fillId="0" borderId="0" xfId="2" applyNumberFormat="1" applyFont="1" applyFill="1" applyBorder="1" applyAlignment="1"/>
    <xf numFmtId="0" fontId="38" fillId="0" borderId="0" xfId="0" applyFont="1" applyFill="1" applyBorder="1" applyAlignment="1">
      <alignment horizontal="center"/>
    </xf>
    <xf numFmtId="5" fontId="26" fillId="0" borderId="0" xfId="0" applyNumberFormat="1" applyFont="1" applyFill="1" applyBorder="1" applyAlignment="1"/>
    <xf numFmtId="10" fontId="26" fillId="0" borderId="0" xfId="3" applyNumberFormat="1" applyFont="1" applyFill="1" applyBorder="1" applyAlignment="1"/>
    <xf numFmtId="164" fontId="26" fillId="0" borderId="0" xfId="0" applyNumberFormat="1" applyFont="1" applyFill="1" applyBorder="1"/>
    <xf numFmtId="0" fontId="46" fillId="0" borderId="0" xfId="0" applyFont="1" applyFill="1" applyAlignment="1">
      <alignment horizontal="left"/>
    </xf>
    <xf numFmtId="49" fontId="21" fillId="0" borderId="0" xfId="0" applyNumberFormat="1" applyFont="1" applyFill="1"/>
    <xf numFmtId="0" fontId="21" fillId="0" borderId="0" xfId="0" applyFont="1" applyFill="1" applyBorder="1" applyAlignment="1"/>
    <xf numFmtId="49" fontId="21" fillId="0" borderId="0" xfId="0" applyNumberFormat="1" applyFont="1" applyFill="1" applyBorder="1" applyAlignment="1"/>
    <xf numFmtId="43" fontId="21" fillId="0" borderId="0" xfId="1" applyFont="1" applyFill="1"/>
    <xf numFmtId="167" fontId="21" fillId="0" borderId="0" xfId="2" applyNumberFormat="1" applyFont="1"/>
    <xf numFmtId="165" fontId="21" fillId="0" borderId="0" xfId="3" applyNumberFormat="1" applyFont="1"/>
    <xf numFmtId="0" fontId="21" fillId="0" borderId="0" xfId="0" applyFont="1" applyAlignment="1"/>
    <xf numFmtId="0" fontId="29" fillId="0" borderId="0" xfId="0" applyFont="1" applyAlignment="1"/>
    <xf numFmtId="0" fontId="35" fillId="0" borderId="0" xfId="0" applyFont="1" applyAlignment="1">
      <alignment horizontal="left"/>
    </xf>
    <xf numFmtId="169" fontId="21" fillId="0" borderId="0" xfId="0" applyNumberFormat="1" applyFont="1"/>
    <xf numFmtId="0" fontId="35" fillId="0" borderId="0" xfId="0" applyFont="1" applyAlignment="1" applyProtection="1">
      <alignment horizontal="left"/>
    </xf>
    <xf numFmtId="166" fontId="35" fillId="0" borderId="0" xfId="3" applyNumberFormat="1" applyFont="1" applyProtection="1"/>
    <xf numFmtId="0" fontId="35" fillId="0" borderId="0" xfId="0" applyFont="1" applyAlignment="1" applyProtection="1">
      <alignment horizontal="right"/>
    </xf>
    <xf numFmtId="10" fontId="35" fillId="0" borderId="0" xfId="3" applyNumberFormat="1" applyFont="1" applyProtection="1"/>
    <xf numFmtId="0" fontId="28" fillId="0" borderId="0" xfId="0" applyFont="1" applyAlignment="1">
      <alignment horizontal="right"/>
    </xf>
    <xf numFmtId="0" fontId="39" fillId="0" borderId="0" xfId="0" applyFont="1" applyProtection="1"/>
    <xf numFmtId="49" fontId="39" fillId="0" borderId="0" xfId="0" applyNumberFormat="1" applyFont="1" applyAlignment="1" applyProtection="1">
      <alignment horizontal="center"/>
    </xf>
    <xf numFmtId="0" fontId="39" fillId="0" borderId="0" xfId="0" applyFont="1" applyAlignment="1" applyProtection="1">
      <alignment horizontal="right"/>
    </xf>
    <xf numFmtId="0" fontId="39" fillId="0" borderId="0" xfId="0" applyFont="1" applyAlignment="1" applyProtection="1">
      <alignment horizontal="center"/>
    </xf>
    <xf numFmtId="37" fontId="39" fillId="0" borderId="0" xfId="0" applyNumberFormat="1" applyFont="1" applyBorder="1" applyProtection="1"/>
    <xf numFmtId="9" fontId="26" fillId="0" borderId="0" xfId="3" applyFont="1"/>
    <xf numFmtId="169" fontId="26" fillId="0" borderId="0" xfId="3" applyNumberFormat="1" applyFont="1"/>
    <xf numFmtId="168" fontId="39" fillId="0" borderId="0" xfId="0" applyNumberFormat="1" applyFont="1" applyProtection="1"/>
    <xf numFmtId="168" fontId="39" fillId="0" borderId="0" xfId="0" applyNumberFormat="1" applyFont="1" applyAlignment="1" applyProtection="1">
      <alignment horizontal="right"/>
    </xf>
    <xf numFmtId="0" fontId="53" fillId="0" borderId="0" xfId="0" applyFont="1" applyFill="1" applyBorder="1" applyAlignment="1" applyProtection="1">
      <alignment horizontal="left"/>
    </xf>
    <xf numFmtId="170" fontId="39" fillId="0" borderId="0" xfId="0" applyNumberFormat="1" applyFont="1" applyFill="1" applyBorder="1" applyProtection="1"/>
    <xf numFmtId="0" fontId="39" fillId="0" borderId="0" xfId="0" applyFont="1" applyFill="1" applyBorder="1" applyAlignment="1" applyProtection="1">
      <alignment horizontal="left"/>
    </xf>
    <xf numFmtId="168" fontId="39" fillId="0" borderId="0" xfId="3" applyNumberFormat="1" applyFont="1" applyFill="1" applyBorder="1" applyAlignment="1" applyProtection="1">
      <alignment horizontal="right"/>
    </xf>
    <xf numFmtId="0" fontId="39" fillId="0" borderId="0" xfId="0" applyFont="1" applyFill="1" applyBorder="1" applyAlignment="1" applyProtection="1">
      <alignment horizontal="right"/>
    </xf>
    <xf numFmtId="0" fontId="39" fillId="0" borderId="0" xfId="0" applyFont="1" applyFill="1" applyBorder="1" applyAlignment="1" applyProtection="1">
      <alignment horizontal="center"/>
    </xf>
    <xf numFmtId="9" fontId="26" fillId="0" borderId="0" xfId="3" applyFont="1" applyFill="1" applyBorder="1"/>
    <xf numFmtId="168" fontId="26" fillId="0" borderId="0" xfId="0" applyNumberFormat="1" applyFont="1" applyFill="1" applyBorder="1"/>
    <xf numFmtId="0" fontId="26" fillId="0" borderId="0" xfId="0" applyFont="1" applyFill="1" applyBorder="1" applyAlignment="1" applyProtection="1">
      <alignment horizontal="right"/>
    </xf>
    <xf numFmtId="168" fontId="26" fillId="0" borderId="0" xfId="3" applyNumberFormat="1" applyFont="1" applyFill="1" applyBorder="1" applyAlignment="1" applyProtection="1">
      <alignment horizontal="right"/>
    </xf>
    <xf numFmtId="166" fontId="26" fillId="0" borderId="0" xfId="3" applyNumberFormat="1" applyFont="1" applyFill="1" applyBorder="1"/>
    <xf numFmtId="0" fontId="38" fillId="0" borderId="0" xfId="0" applyFont="1" applyFill="1" applyBorder="1" applyProtection="1"/>
    <xf numFmtId="168" fontId="53" fillId="0" borderId="0" xfId="3" applyNumberFormat="1" applyFont="1" applyFill="1" applyBorder="1" applyAlignment="1" applyProtection="1">
      <alignment horizontal="right"/>
    </xf>
    <xf numFmtId="0" fontId="26" fillId="0" borderId="0" xfId="0" applyFont="1" applyFill="1" applyBorder="1" applyAlignment="1">
      <alignment horizontal="right"/>
    </xf>
    <xf numFmtId="169" fontId="26" fillId="0" borderId="0" xfId="3" applyNumberFormat="1" applyFont="1" applyFill="1" applyBorder="1"/>
    <xf numFmtId="168" fontId="39" fillId="0" borderId="0" xfId="0" applyNumberFormat="1" applyFont="1" applyFill="1" applyBorder="1" applyProtection="1"/>
    <xf numFmtId="168" fontId="39" fillId="0" borderId="0" xfId="0" applyNumberFormat="1" applyFont="1" applyFill="1" applyBorder="1" applyAlignment="1" applyProtection="1">
      <alignment horizontal="right"/>
    </xf>
    <xf numFmtId="0" fontId="55" fillId="0" borderId="0" xfId="0" applyFont="1" applyAlignment="1" applyProtection="1"/>
    <xf numFmtId="37" fontId="35" fillId="0" borderId="0" xfId="0" applyNumberFormat="1" applyFont="1" applyAlignment="1" applyProtection="1">
      <alignment horizontal="center"/>
    </xf>
    <xf numFmtId="37" fontId="35" fillId="0" borderId="0" xfId="0" applyNumberFormat="1" applyFont="1" applyProtection="1"/>
    <xf numFmtId="0" fontId="55" fillId="0" borderId="0" xfId="0" applyFont="1" applyProtection="1"/>
    <xf numFmtId="0" fontId="35" fillId="0" borderId="0" xfId="0" applyFont="1" applyProtection="1"/>
    <xf numFmtId="167" fontId="35" fillId="0" borderId="0" xfId="2" applyNumberFormat="1" applyFont="1" applyProtection="1"/>
    <xf numFmtId="37" fontId="35" fillId="0" borderId="0" xfId="0" applyNumberFormat="1" applyFont="1" applyFill="1" applyProtection="1"/>
    <xf numFmtId="37" fontId="55" fillId="0" borderId="0" xfId="0" applyNumberFormat="1" applyFont="1" applyFill="1" applyProtection="1"/>
    <xf numFmtId="168" fontId="35" fillId="0" borderId="0" xfId="3" applyNumberFormat="1" applyFont="1" applyFill="1" applyProtection="1"/>
    <xf numFmtId="0" fontId="21" fillId="0" borderId="0" xfId="0" applyFont="1" applyFill="1" applyProtection="1"/>
    <xf numFmtId="0" fontId="21" fillId="0" borderId="0" xfId="0" applyFont="1" applyFill="1" applyAlignment="1" applyProtection="1">
      <alignment horizontal="center"/>
    </xf>
    <xf numFmtId="0" fontId="35" fillId="0" borderId="0" xfId="0" applyFont="1" applyFill="1" applyProtection="1"/>
    <xf numFmtId="167" fontId="21" fillId="0" borderId="0" xfId="2" applyNumberFormat="1" applyFont="1" applyFill="1" applyProtection="1"/>
    <xf numFmtId="167" fontId="21" fillId="0" borderId="0" xfId="2" applyNumberFormat="1" applyFont="1" applyFill="1"/>
    <xf numFmtId="5" fontId="21" fillId="0" borderId="0" xfId="0" applyNumberFormat="1" applyFont="1" applyFill="1"/>
    <xf numFmtId="37" fontId="21" fillId="0" borderId="0" xfId="0" applyNumberFormat="1" applyFont="1" applyFill="1" applyProtection="1"/>
    <xf numFmtId="10" fontId="21" fillId="0" borderId="0" xfId="0" applyNumberFormat="1" applyFont="1" applyFill="1" applyProtection="1"/>
    <xf numFmtId="37" fontId="21" fillId="0" borderId="5" xfId="0" applyNumberFormat="1" applyFont="1" applyFill="1" applyBorder="1" applyProtection="1"/>
    <xf numFmtId="37" fontId="21" fillId="0" borderId="7" xfId="0" applyNumberFormat="1" applyFont="1" applyFill="1" applyBorder="1" applyProtection="1"/>
    <xf numFmtId="0" fontId="21" fillId="0" borderId="0" xfId="0" applyFont="1" applyFill="1" applyAlignment="1" applyProtection="1"/>
    <xf numFmtId="171" fontId="21" fillId="0" borderId="0" xfId="1" applyNumberFormat="1" applyFont="1" applyFill="1" applyAlignment="1" applyProtection="1">
      <alignment horizontal="center"/>
    </xf>
    <xf numFmtId="171" fontId="21" fillId="0" borderId="0" xfId="1" applyNumberFormat="1" applyFont="1" applyFill="1" applyAlignment="1">
      <alignment horizontal="center"/>
    </xf>
    <xf numFmtId="2" fontId="21" fillId="0" borderId="0" xfId="1" applyNumberFormat="1" applyFont="1" applyFill="1" applyAlignment="1">
      <alignment horizontal="center"/>
    </xf>
    <xf numFmtId="164" fontId="21" fillId="0" borderId="0" xfId="1" applyNumberFormat="1" applyFont="1" applyFill="1" applyProtection="1"/>
    <xf numFmtId="37" fontId="19" fillId="0" borderId="0" xfId="0" applyNumberFormat="1" applyFont="1" applyFill="1"/>
    <xf numFmtId="37" fontId="21" fillId="0" borderId="0" xfId="4" applyNumberFormat="1" applyFont="1" applyBorder="1"/>
    <xf numFmtId="0" fontId="30" fillId="0" borderId="0" xfId="0" applyFont="1" applyFill="1" applyBorder="1"/>
    <xf numFmtId="0" fontId="21" fillId="0" borderId="0" xfId="1" applyNumberFormat="1" applyFont="1" applyFill="1" applyBorder="1" applyProtection="1"/>
    <xf numFmtId="0" fontId="21" fillId="0" borderId="0" xfId="3" applyNumberFormat="1" applyFont="1" applyFill="1" applyBorder="1" applyProtection="1"/>
    <xf numFmtId="164" fontId="30" fillId="0" borderId="0" xfId="0" applyNumberFormat="1" applyFont="1"/>
    <xf numFmtId="10" fontId="35" fillId="0" borderId="0" xfId="3" applyNumberFormat="1" applyFont="1"/>
    <xf numFmtId="41" fontId="19" fillId="0" borderId="0" xfId="0" applyNumberFormat="1" applyFont="1" applyFill="1"/>
    <xf numFmtId="41" fontId="19" fillId="0" borderId="0" xfId="0" applyNumberFormat="1" applyFont="1" applyFill="1" applyProtection="1"/>
    <xf numFmtId="41" fontId="19" fillId="0" borderId="0" xfId="0" applyNumberFormat="1" applyFont="1"/>
    <xf numFmtId="41" fontId="19" fillId="0" borderId="0" xfId="0" applyNumberFormat="1" applyFont="1" applyFill="1" applyAlignment="1" applyProtection="1">
      <alignment horizontal="right"/>
    </xf>
    <xf numFmtId="41" fontId="19" fillId="0" borderId="1" xfId="0" applyNumberFormat="1" applyFont="1" applyFill="1" applyBorder="1"/>
    <xf numFmtId="41" fontId="20" fillId="0" borderId="0" xfId="0" applyNumberFormat="1" applyFont="1" applyFill="1"/>
    <xf numFmtId="164" fontId="38" fillId="0" borderId="3" xfId="0" applyNumberFormat="1" applyFont="1" applyFill="1" applyBorder="1" applyAlignment="1">
      <alignment horizontal="right"/>
    </xf>
    <xf numFmtId="0" fontId="19" fillId="0" borderId="0" xfId="0" applyFont="1" applyFill="1" applyAlignment="1" applyProtection="1">
      <alignment horizontal="center"/>
    </xf>
    <xf numFmtId="0" fontId="49" fillId="0" borderId="0" xfId="0" applyFont="1" applyFill="1" applyAlignment="1" applyProtection="1">
      <alignment horizontal="center"/>
    </xf>
    <xf numFmtId="0" fontId="5" fillId="0" borderId="0" xfId="0" applyFont="1" applyBorder="1"/>
    <xf numFmtId="0" fontId="61" fillId="0" borderId="0" xfId="26" applyFont="1" applyFill="1" applyBorder="1"/>
    <xf numFmtId="0" fontId="6" fillId="0" borderId="0" xfId="26" applyFill="1"/>
    <xf numFmtId="168" fontId="6" fillId="0" borderId="0" xfId="3" applyNumberFormat="1" applyFont="1" applyFill="1"/>
    <xf numFmtId="0" fontId="6" fillId="0" borderId="0" xfId="26" applyFill="1" applyAlignment="1">
      <alignment horizontal="center"/>
    </xf>
    <xf numFmtId="0" fontId="6" fillId="0" borderId="0" xfId="26" applyFont="1" applyFill="1" applyBorder="1"/>
    <xf numFmtId="0" fontId="0" fillId="0" borderId="0" xfId="0" applyFill="1"/>
    <xf numFmtId="168" fontId="61" fillId="0" borderId="0" xfId="3" applyNumberFormat="1" applyFont="1" applyFill="1" applyBorder="1"/>
    <xf numFmtId="0" fontId="61" fillId="0" borderId="0" xfId="26" applyFont="1" applyFill="1" applyBorder="1" applyAlignment="1">
      <alignment horizontal="center"/>
    </xf>
    <xf numFmtId="166" fontId="61" fillId="0" borderId="0" xfId="16" applyNumberFormat="1" applyFont="1" applyFill="1" applyBorder="1"/>
    <xf numFmtId="178" fontId="61" fillId="0" borderId="0" xfId="22" applyNumberFormat="1" applyFont="1" applyFill="1" applyBorder="1"/>
    <xf numFmtId="0" fontId="62" fillId="0" borderId="1" xfId="26" applyFont="1" applyFill="1" applyBorder="1"/>
    <xf numFmtId="0" fontId="63" fillId="0" borderId="31" xfId="26" applyFont="1" applyFill="1" applyBorder="1" applyAlignment="1">
      <alignment vertical="center" wrapText="1"/>
    </xf>
    <xf numFmtId="0" fontId="6" fillId="0" borderId="0" xfId="26" applyFill="1" applyBorder="1" applyAlignment="1">
      <alignment horizontal="center"/>
    </xf>
    <xf numFmtId="0" fontId="61" fillId="0" borderId="30" xfId="26" applyFont="1" applyFill="1" applyBorder="1" applyAlignment="1">
      <alignment horizontal="center"/>
    </xf>
    <xf numFmtId="168" fontId="61" fillId="0" borderId="30" xfId="3" applyNumberFormat="1" applyFont="1" applyFill="1" applyBorder="1" applyAlignment="1">
      <alignment horizontal="center"/>
    </xf>
    <xf numFmtId="0" fontId="0" fillId="0" borderId="0" xfId="0" applyFill="1" applyAlignment="1">
      <alignment horizontal="center"/>
    </xf>
    <xf numFmtId="0" fontId="64" fillId="0" borderId="30" xfId="0" applyFont="1" applyFill="1" applyBorder="1"/>
    <xf numFmtId="168" fontId="64" fillId="0" borderId="30" xfId="3" applyNumberFormat="1" applyFont="1" applyFill="1" applyBorder="1"/>
    <xf numFmtId="0" fontId="64" fillId="0" borderId="30" xfId="0" applyFont="1" applyFill="1" applyBorder="1" applyAlignment="1">
      <alignment horizontal="center"/>
    </xf>
    <xf numFmtId="0" fontId="64" fillId="0" borderId="0" xfId="0" applyFont="1" applyFill="1"/>
    <xf numFmtId="168" fontId="64" fillId="0" borderId="0" xfId="0" applyNumberFormat="1" applyFont="1" applyFill="1"/>
    <xf numFmtId="168" fontId="0" fillId="0" borderId="0" xfId="3" applyNumberFormat="1" applyFont="1" applyFill="1"/>
    <xf numFmtId="164" fontId="21" fillId="0" borderId="0" xfId="4" applyNumberFormat="1" applyFont="1"/>
    <xf numFmtId="166" fontId="21" fillId="0" borderId="0" xfId="3" applyNumberFormat="1" applyFont="1" applyBorder="1"/>
    <xf numFmtId="0" fontId="48" fillId="0" borderId="0" xfId="0" applyFont="1"/>
    <xf numFmtId="0" fontId="21" fillId="0" borderId="14" xfId="0" applyFont="1" applyBorder="1"/>
    <xf numFmtId="169" fontId="6" fillId="0" borderId="0" xfId="3" applyNumberFormat="1" applyFont="1" applyFill="1"/>
    <xf numFmtId="169" fontId="61" fillId="0" borderId="0" xfId="3" applyNumberFormat="1" applyFont="1" applyFill="1" applyBorder="1"/>
    <xf numFmtId="169" fontId="61" fillId="0" borderId="30" xfId="3" applyNumberFormat="1" applyFont="1" applyFill="1" applyBorder="1" applyAlignment="1">
      <alignment horizontal="center"/>
    </xf>
    <xf numFmtId="169" fontId="64" fillId="0" borderId="30" xfId="3" applyNumberFormat="1" applyFont="1" applyFill="1" applyBorder="1"/>
    <xf numFmtId="169" fontId="0" fillId="0" borderId="0" xfId="3" applyNumberFormat="1" applyFont="1" applyFill="1"/>
    <xf numFmtId="0" fontId="21" fillId="0" borderId="18" xfId="4" applyFont="1" applyBorder="1"/>
    <xf numFmtId="0" fontId="70" fillId="0" borderId="0" xfId="815" applyFont="1" applyBorder="1"/>
    <xf numFmtId="164" fontId="70" fillId="0" borderId="0" xfId="815" applyNumberFormat="1" applyFont="1" applyFill="1" applyBorder="1" applyAlignment="1">
      <alignment horizontal="left" wrapText="1"/>
    </xf>
    <xf numFmtId="0" fontId="5" fillId="0" borderId="0" xfId="815" applyBorder="1"/>
    <xf numFmtId="0" fontId="70" fillId="0" borderId="0" xfId="815" applyFont="1" applyFill="1" applyBorder="1" applyAlignment="1">
      <alignment horizontal="center"/>
    </xf>
    <xf numFmtId="0" fontId="6" fillId="0" borderId="0" xfId="849" applyFont="1" applyAlignment="1">
      <alignment horizontal="right"/>
    </xf>
    <xf numFmtId="0" fontId="67" fillId="0" borderId="0" xfId="849" applyFont="1"/>
    <xf numFmtId="0" fontId="6" fillId="0" borderId="0" xfId="849" applyNumberFormat="1" applyFont="1" applyAlignment="1">
      <alignment horizontal="center"/>
    </xf>
    <xf numFmtId="0" fontId="8" fillId="0" borderId="0" xfId="849"/>
    <xf numFmtId="0" fontId="6" fillId="0" borderId="0" xfId="849" applyFont="1" applyBorder="1"/>
    <xf numFmtId="0" fontId="6" fillId="0" borderId="0" xfId="849" applyFont="1" applyAlignment="1">
      <alignment horizontal="center"/>
    </xf>
    <xf numFmtId="2" fontId="6" fillId="0" borderId="0" xfId="849" applyNumberFormat="1" applyFont="1" applyAlignment="1">
      <alignment horizontal="center"/>
    </xf>
    <xf numFmtId="0" fontId="67" fillId="0" borderId="0" xfId="849" applyFont="1" applyAlignment="1">
      <alignment horizontal="center"/>
    </xf>
    <xf numFmtId="0" fontId="67" fillId="0" borderId="0" xfId="849" applyNumberFormat="1" applyFont="1" applyAlignment="1">
      <alignment horizontal="center"/>
    </xf>
    <xf numFmtId="0" fontId="67" fillId="0" borderId="0" xfId="849" applyFont="1" applyBorder="1"/>
    <xf numFmtId="41" fontId="6" fillId="0" borderId="0" xfId="849" applyNumberFormat="1" applyFont="1"/>
    <xf numFmtId="0" fontId="67" fillId="0" borderId="0" xfId="849" applyFont="1" applyBorder="1" applyAlignment="1">
      <alignment horizontal="center"/>
    </xf>
    <xf numFmtId="0" fontId="70" fillId="0" borderId="0" xfId="815" applyFont="1" applyBorder="1" applyAlignment="1">
      <alignment horizontal="right"/>
    </xf>
    <xf numFmtId="0" fontId="70" fillId="0" borderId="0" xfId="815" applyFont="1" applyFill="1" applyBorder="1" applyAlignment="1">
      <alignment horizontal="center" wrapText="1"/>
    </xf>
    <xf numFmtId="0" fontId="70" fillId="0" borderId="0" xfId="815" applyFont="1" applyFill="1" applyBorder="1" applyAlignment="1">
      <alignment horizontal="left"/>
    </xf>
    <xf numFmtId="0" fontId="70" fillId="0" borderId="0" xfId="815" applyFont="1" applyFill="1" applyBorder="1" applyAlignment="1">
      <alignment horizontal="left" wrapText="1"/>
    </xf>
    <xf numFmtId="0" fontId="70" fillId="0" borderId="0" xfId="815" applyFont="1" applyFill="1" applyBorder="1"/>
    <xf numFmtId="0" fontId="70" fillId="0" borderId="0" xfId="815" applyFont="1" applyBorder="1" applyAlignment="1">
      <alignment horizontal="left"/>
    </xf>
    <xf numFmtId="0" fontId="0" fillId="0" borderId="0" xfId="0" applyBorder="1"/>
    <xf numFmtId="0" fontId="5" fillId="0" borderId="0" xfId="815"/>
    <xf numFmtId="0" fontId="70" fillId="0" borderId="0" xfId="815" applyFont="1"/>
    <xf numFmtId="0" fontId="64" fillId="0" borderId="0" xfId="815" applyFont="1" applyAlignment="1">
      <alignment horizontal="right"/>
    </xf>
    <xf numFmtId="37" fontId="64" fillId="0" borderId="0" xfId="815" applyNumberFormat="1" applyFont="1" applyBorder="1" applyAlignment="1">
      <alignment horizontal="right"/>
    </xf>
    <xf numFmtId="164" fontId="70" fillId="0" borderId="0" xfId="815" applyNumberFormat="1" applyFont="1" applyBorder="1"/>
    <xf numFmtId="0" fontId="64" fillId="0" borderId="0" xfId="815" applyFont="1" applyBorder="1" applyAlignment="1">
      <alignment horizontal="left"/>
    </xf>
    <xf numFmtId="164" fontId="64" fillId="0" borderId="0" xfId="815" applyNumberFormat="1" applyFont="1" applyBorder="1"/>
    <xf numFmtId="0" fontId="64" fillId="0" borderId="0" xfId="815" applyFont="1" applyBorder="1" applyAlignment="1">
      <alignment horizontal="center"/>
    </xf>
    <xf numFmtId="164" fontId="64" fillId="0" borderId="0" xfId="815" applyNumberFormat="1" applyFont="1" applyBorder="1" applyAlignment="1">
      <alignment horizontal="left"/>
    </xf>
    <xf numFmtId="164" fontId="64" fillId="0" borderId="0" xfId="815" applyNumberFormat="1" applyFont="1" applyBorder="1" applyAlignment="1">
      <alignment horizontal="center"/>
    </xf>
    <xf numFmtId="37" fontId="70" fillId="0" borderId="0" xfId="815" applyNumberFormat="1" applyFont="1" applyBorder="1" applyAlignment="1">
      <alignment horizontal="right"/>
    </xf>
    <xf numFmtId="164" fontId="70" fillId="0" borderId="0" xfId="815" applyNumberFormat="1" applyFont="1" applyFill="1" applyBorder="1" applyAlignment="1">
      <alignment horizontal="center" wrapText="1"/>
    </xf>
    <xf numFmtId="164" fontId="64" fillId="0" borderId="0" xfId="815" applyNumberFormat="1" applyFont="1" applyFill="1" applyBorder="1"/>
    <xf numFmtId="0" fontId="64" fillId="0" borderId="0" xfId="815" applyFont="1" applyBorder="1"/>
    <xf numFmtId="49" fontId="70" fillId="0" borderId="0" xfId="815" applyNumberFormat="1" applyFont="1" applyBorder="1"/>
    <xf numFmtId="0" fontId="5" fillId="0" borderId="0" xfId="845"/>
    <xf numFmtId="0" fontId="64" fillId="0" borderId="0" xfId="728" applyFont="1" applyFill="1"/>
    <xf numFmtId="0" fontId="64" fillId="0" borderId="0" xfId="728" applyFont="1" applyFill="1" applyAlignment="1">
      <alignment horizontal="center"/>
    </xf>
    <xf numFmtId="0" fontId="6" fillId="0" borderId="0" xfId="728" applyNumberFormat="1" applyFont="1" applyFill="1" applyAlignment="1">
      <alignment horizontal="center"/>
    </xf>
    <xf numFmtId="0" fontId="67" fillId="0" borderId="0" xfId="728" applyNumberFormat="1" applyFont="1" applyFill="1" applyAlignment="1">
      <alignment horizontal="center"/>
    </xf>
    <xf numFmtId="0" fontId="64" fillId="0" borderId="0" xfId="728" applyFont="1" applyFill="1" applyBorder="1"/>
    <xf numFmtId="0" fontId="26" fillId="0" borderId="0" xfId="0" applyFont="1" applyBorder="1" applyAlignment="1">
      <alignment horizontal="right"/>
    </xf>
    <xf numFmtId="49" fontId="26" fillId="0" borderId="0" xfId="0" applyNumberFormat="1" applyFont="1" applyBorder="1" applyAlignment="1">
      <alignment horizontal="center"/>
    </xf>
    <xf numFmtId="164" fontId="21" fillId="0" borderId="83" xfId="0" applyNumberFormat="1" applyFont="1" applyBorder="1"/>
    <xf numFmtId="0" fontId="21" fillId="0" borderId="68" xfId="0" applyFont="1" applyBorder="1"/>
    <xf numFmtId="0" fontId="21" fillId="0" borderId="85" xfId="0" applyFont="1" applyBorder="1"/>
    <xf numFmtId="0" fontId="21" fillId="0" borderId="83" xfId="0" applyFont="1" applyBorder="1" applyAlignment="1">
      <alignment horizontal="center"/>
    </xf>
    <xf numFmtId="0" fontId="21" fillId="0" borderId="86" xfId="0" applyFont="1" applyBorder="1"/>
    <xf numFmtId="0" fontId="21" fillId="0" borderId="83" xfId="0" applyFont="1" applyBorder="1"/>
    <xf numFmtId="0" fontId="21" fillId="0" borderId="53" xfId="0" applyFont="1" applyBorder="1"/>
    <xf numFmtId="37" fontId="26" fillId="0" borderId="0" xfId="0" applyNumberFormat="1" applyFont="1" applyBorder="1" applyAlignment="1">
      <alignment horizontal="center"/>
    </xf>
    <xf numFmtId="0" fontId="21" fillId="0" borderId="52" xfId="0" applyFont="1" applyBorder="1" applyAlignment="1">
      <alignment horizontal="center"/>
    </xf>
    <xf numFmtId="0" fontId="21" fillId="0" borderId="84" xfId="0" applyFont="1" applyBorder="1"/>
    <xf numFmtId="0" fontId="26" fillId="0" borderId="0" xfId="4" applyFont="1" applyFill="1" applyBorder="1"/>
    <xf numFmtId="37" fontId="21" fillId="0" borderId="16" xfId="4" applyNumberFormat="1" applyFont="1" applyBorder="1" applyAlignment="1">
      <alignment horizontal="right"/>
    </xf>
    <xf numFmtId="0" fontId="60" fillId="0" borderId="0" xfId="0" applyFont="1" applyBorder="1"/>
    <xf numFmtId="0" fontId="60" fillId="0" borderId="0" xfId="0" applyFont="1"/>
    <xf numFmtId="37" fontId="21" fillId="0" borderId="16" xfId="1" applyNumberFormat="1" applyFont="1" applyBorder="1" applyAlignment="1">
      <alignment horizontal="right"/>
    </xf>
    <xf numFmtId="0" fontId="30" fillId="0" borderId="91" xfId="0" applyFont="1" applyBorder="1"/>
    <xf numFmtId="0" fontId="21" fillId="0" borderId="91" xfId="0" applyFont="1" applyBorder="1" applyAlignment="1">
      <alignment horizontal="center"/>
    </xf>
    <xf numFmtId="0" fontId="21" fillId="0" borderId="91" xfId="4" applyFont="1" applyBorder="1"/>
    <xf numFmtId="0" fontId="21" fillId="0" borderId="91" xfId="4" applyFont="1" applyBorder="1" applyAlignment="1">
      <alignment horizontal="center"/>
    </xf>
    <xf numFmtId="0" fontId="60" fillId="0" borderId="0" xfId="9997" applyFont="1" applyBorder="1"/>
    <xf numFmtId="0" fontId="60" fillId="0" borderId="0" xfId="9997" applyFont="1"/>
    <xf numFmtId="49" fontId="60" fillId="0" borderId="0" xfId="9997" applyNumberFormat="1" applyFont="1" applyAlignment="1">
      <alignment horizontal="center"/>
    </xf>
    <xf numFmtId="164" fontId="60" fillId="0" borderId="0" xfId="1" applyNumberFormat="1" applyFont="1" applyBorder="1" applyAlignment="1">
      <alignment horizontal="center"/>
    </xf>
    <xf numFmtId="164" fontId="60" fillId="0" borderId="0" xfId="1" quotePrefix="1" applyNumberFormat="1" applyFont="1" applyBorder="1" applyAlignment="1">
      <alignment horizontal="center"/>
    </xf>
    <xf numFmtId="164" fontId="60" fillId="0" borderId="0" xfId="1" applyNumberFormat="1" applyFont="1" applyAlignment="1">
      <alignment horizontal="center"/>
    </xf>
    <xf numFmtId="0" fontId="183" fillId="0" borderId="0" xfId="9997" applyFont="1" applyAlignment="1">
      <alignment horizontal="center"/>
    </xf>
    <xf numFmtId="0" fontId="60" fillId="0" borderId="0" xfId="9997" applyFont="1" applyBorder="1" applyProtection="1">
      <protection locked="0"/>
    </xf>
    <xf numFmtId="0" fontId="60" fillId="0" borderId="0" xfId="9997" applyFont="1" applyBorder="1" applyAlignment="1" applyProtection="1">
      <alignment horizontal="center"/>
      <protection locked="0"/>
    </xf>
    <xf numFmtId="164" fontId="60" fillId="0" borderId="0" xfId="1" applyNumberFormat="1" applyFont="1" applyBorder="1" applyAlignment="1" applyProtection="1">
      <alignment horizontal="center"/>
      <protection locked="0"/>
    </xf>
    <xf numFmtId="0" fontId="60" fillId="0" borderId="0" xfId="9997" applyFont="1" applyAlignment="1" applyProtection="1">
      <alignment horizontal="center"/>
      <protection locked="0"/>
    </xf>
    <xf numFmtId="166" fontId="60" fillId="0" borderId="0" xfId="3" applyNumberFormat="1" applyFont="1" applyAlignment="1">
      <alignment horizontal="center"/>
    </xf>
    <xf numFmtId="41" fontId="60" fillId="0" borderId="0" xfId="1" applyNumberFormat="1" applyFont="1" applyFill="1" applyBorder="1" applyAlignment="1">
      <alignment horizontal="center"/>
    </xf>
    <xf numFmtId="0" fontId="60" fillId="0" borderId="0" xfId="9997" applyNumberFormat="1" applyFont="1" applyFill="1" applyBorder="1" applyAlignment="1">
      <alignment horizontal="center"/>
    </xf>
    <xf numFmtId="164" fontId="60" fillId="0" borderId="0" xfId="1" applyNumberFormat="1" applyFont="1" applyFill="1" applyBorder="1" applyAlignment="1">
      <alignment horizontal="center"/>
    </xf>
    <xf numFmtId="0" fontId="60" fillId="0" borderId="0" xfId="9997" applyFont="1" applyFill="1" applyBorder="1" applyAlignment="1" applyProtection="1">
      <alignment horizontal="center"/>
      <protection locked="0"/>
    </xf>
    <xf numFmtId="0" fontId="60" fillId="0" borderId="0" xfId="9997" quotePrefix="1" applyFont="1" applyFill="1" applyBorder="1" applyAlignment="1" applyProtection="1">
      <alignment horizontal="center"/>
      <protection locked="0"/>
    </xf>
    <xf numFmtId="168" fontId="60" fillId="0" borderId="0" xfId="3" applyNumberFormat="1" applyFont="1" applyFill="1" applyBorder="1" applyAlignment="1" applyProtection="1">
      <alignment horizontal="center"/>
      <protection locked="0"/>
    </xf>
    <xf numFmtId="164" fontId="60" fillId="0" borderId="0" xfId="1" applyNumberFormat="1" applyFont="1" applyFill="1" applyBorder="1" applyProtection="1">
      <protection locked="0"/>
    </xf>
    <xf numFmtId="0" fontId="60" fillId="0" borderId="0" xfId="9997" quotePrefix="1" applyFont="1" applyFill="1" applyBorder="1" applyAlignment="1" applyProtection="1">
      <alignment horizontal="left"/>
      <protection locked="0"/>
    </xf>
    <xf numFmtId="0" fontId="59" fillId="0" borderId="0" xfId="9997" applyFont="1" applyFill="1" applyBorder="1" applyProtection="1">
      <protection locked="0"/>
    </xf>
    <xf numFmtId="164" fontId="60" fillId="0" borderId="0" xfId="1" applyNumberFormat="1" applyFont="1" applyBorder="1" applyProtection="1">
      <protection locked="0"/>
    </xf>
    <xf numFmtId="0" fontId="60" fillId="0" borderId="0" xfId="9997" quotePrefix="1" applyFont="1" applyBorder="1" applyAlignment="1" applyProtection="1">
      <alignment horizontal="center"/>
      <protection locked="0"/>
    </xf>
    <xf numFmtId="168" fontId="60" fillId="0" borderId="0" xfId="3" applyNumberFormat="1" applyFont="1" applyAlignment="1" applyProtection="1">
      <alignment horizontal="center"/>
      <protection locked="0"/>
    </xf>
    <xf numFmtId="0" fontId="60" fillId="0" borderId="0" xfId="9997" applyFont="1" applyProtection="1">
      <protection locked="0"/>
    </xf>
    <xf numFmtId="0" fontId="60" fillId="0" borderId="0" xfId="9997" applyFont="1" applyBorder="1" applyAlignment="1" applyProtection="1">
      <alignment horizontal="left"/>
      <protection locked="0"/>
    </xf>
    <xf numFmtId="0" fontId="59" fillId="0" borderId="0" xfId="9997" quotePrefix="1" applyFont="1" applyBorder="1" applyAlignment="1" applyProtection="1">
      <alignment horizontal="left"/>
      <protection locked="0"/>
    </xf>
    <xf numFmtId="3" fontId="60" fillId="0" borderId="0" xfId="9997" applyNumberFormat="1" applyFont="1" applyBorder="1" applyAlignment="1" applyProtection="1">
      <alignment horizontal="center"/>
      <protection locked="0"/>
    </xf>
    <xf numFmtId="164" fontId="60" fillId="0" borderId="0" xfId="9997" applyNumberFormat="1" applyFont="1" applyBorder="1" applyProtection="1">
      <protection locked="0"/>
    </xf>
    <xf numFmtId="10" fontId="184" fillId="0" borderId="0" xfId="3" applyNumberFormat="1" applyFont="1" applyBorder="1" applyAlignment="1" applyProtection="1">
      <alignment horizontal="center"/>
      <protection locked="0"/>
    </xf>
    <xf numFmtId="10" fontId="60" fillId="0" borderId="0" xfId="3" applyNumberFormat="1" applyFont="1" applyBorder="1" applyAlignment="1" applyProtection="1">
      <alignment horizontal="center"/>
      <protection locked="0"/>
    </xf>
    <xf numFmtId="10" fontId="60" fillId="0" borderId="0" xfId="3" applyNumberFormat="1" applyFont="1" applyAlignment="1" applyProtection="1">
      <alignment horizontal="center"/>
      <protection locked="0"/>
    </xf>
    <xf numFmtId="164" fontId="60" fillId="0" borderId="0" xfId="1" applyNumberFormat="1" applyFont="1" applyProtection="1">
      <protection locked="0"/>
    </xf>
    <xf numFmtId="0" fontId="59" fillId="0" borderId="0" xfId="9997" applyFont="1" applyBorder="1" applyProtection="1">
      <protection locked="0"/>
    </xf>
    <xf numFmtId="0" fontId="60" fillId="0" borderId="0" xfId="9997" applyFont="1" applyBorder="1" applyAlignment="1" applyProtection="1">
      <alignment vertical="top"/>
      <protection locked="0"/>
    </xf>
    <xf numFmtId="0" fontId="60" fillId="0" borderId="0" xfId="9997" applyFont="1" applyBorder="1" applyAlignment="1">
      <alignment vertical="top"/>
    </xf>
    <xf numFmtId="164" fontId="22" fillId="0" borderId="85" xfId="1" applyNumberFormat="1" applyFont="1" applyFill="1" applyBorder="1" applyProtection="1"/>
    <xf numFmtId="0" fontId="65" fillId="0" borderId="0" xfId="10020" applyFont="1" applyBorder="1" applyProtection="1"/>
    <xf numFmtId="164" fontId="65" fillId="0" borderId="0" xfId="1" applyNumberFormat="1" applyFont="1" applyBorder="1" applyProtection="1"/>
    <xf numFmtId="0" fontId="65" fillId="0" borderId="0" xfId="10020" applyFont="1" applyBorder="1" applyAlignment="1" applyProtection="1">
      <alignment horizontal="center"/>
    </xf>
    <xf numFmtId="0" fontId="65" fillId="0" borderId="0" xfId="10020" quotePrefix="1" applyFont="1" applyBorder="1" applyAlignment="1" applyProtection="1">
      <alignment horizontal="center"/>
    </xf>
    <xf numFmtId="168" fontId="65" fillId="0" borderId="0" xfId="3" applyNumberFormat="1" applyFont="1" applyBorder="1" applyAlignment="1" applyProtection="1">
      <alignment horizontal="center"/>
    </xf>
    <xf numFmtId="0" fontId="65" fillId="0" borderId="0" xfId="10020" applyNumberFormat="1" applyFont="1" applyAlignment="1" applyProtection="1">
      <alignment horizontal="center"/>
    </xf>
    <xf numFmtId="164" fontId="65" fillId="0" borderId="0" xfId="10020" applyNumberFormat="1" applyFont="1" applyBorder="1" applyProtection="1"/>
    <xf numFmtId="41" fontId="19" fillId="0" borderId="0" xfId="0" applyNumberFormat="1" applyFont="1" applyAlignment="1">
      <alignment horizontal="right"/>
    </xf>
    <xf numFmtId="0" fontId="65" fillId="0" borderId="0" xfId="10001" applyFont="1" applyBorder="1"/>
    <xf numFmtId="0" fontId="65" fillId="0" borderId="0" xfId="10001" applyNumberFormat="1" applyFont="1"/>
    <xf numFmtId="0" fontId="65" fillId="0" borderId="0" xfId="10001" applyFont="1" applyFill="1" applyBorder="1"/>
    <xf numFmtId="0" fontId="65" fillId="0" borderId="0" xfId="10001" applyFont="1" applyFill="1" applyBorder="1" applyAlignment="1" applyProtection="1">
      <alignment horizontal="center"/>
      <protection locked="0"/>
    </xf>
    <xf numFmtId="0" fontId="65" fillId="0" borderId="0" xfId="10001" applyFont="1" applyAlignment="1" applyProtection="1">
      <alignment horizontal="center"/>
      <protection locked="0"/>
    </xf>
    <xf numFmtId="0" fontId="65" fillId="0" borderId="0" xfId="10001" applyFont="1" applyBorder="1" applyProtection="1">
      <protection locked="0"/>
    </xf>
    <xf numFmtId="0" fontId="65" fillId="0" borderId="0" xfId="10001" applyFont="1" applyProtection="1">
      <protection locked="0"/>
    </xf>
    <xf numFmtId="0" fontId="65" fillId="0" borderId="0" xfId="10001" applyNumberFormat="1" applyFont="1" applyBorder="1" applyAlignment="1" applyProtection="1">
      <alignment horizontal="center"/>
      <protection locked="0"/>
    </xf>
    <xf numFmtId="0" fontId="65" fillId="0" borderId="0" xfId="10001" applyNumberFormat="1" applyFont="1" applyFill="1" applyBorder="1" applyAlignment="1">
      <alignment horizontal="center"/>
    </xf>
    <xf numFmtId="0" fontId="68" fillId="0" borderId="0" xfId="10001" applyNumberFormat="1" applyFont="1" applyAlignment="1">
      <alignment horizontal="center"/>
    </xf>
    <xf numFmtId="0" fontId="65" fillId="0" borderId="0" xfId="1" applyNumberFormat="1" applyFont="1" applyBorder="1"/>
    <xf numFmtId="0" fontId="65" fillId="0" borderId="0" xfId="10001" applyNumberFormat="1" applyFont="1" applyFill="1" applyBorder="1" applyProtection="1">
      <protection locked="0"/>
    </xf>
    <xf numFmtId="0" fontId="65" fillId="0" borderId="0" xfId="10001" applyNumberFormat="1" applyFont="1" applyBorder="1"/>
    <xf numFmtId="41" fontId="19" fillId="0" borderId="0" xfId="0" applyNumberFormat="1" applyFont="1" applyFill="1" applyBorder="1"/>
    <xf numFmtId="164" fontId="26" fillId="0" borderId="0" xfId="1" applyNumberFormat="1" applyFont="1" applyBorder="1" applyAlignment="1">
      <alignment horizontal="center"/>
    </xf>
    <xf numFmtId="0" fontId="5" fillId="0" borderId="0" xfId="11935"/>
    <xf numFmtId="37" fontId="26" fillId="0" borderId="0" xfId="0" applyNumberFormat="1" applyFont="1" applyFill="1" applyAlignment="1">
      <alignment horizontal="center"/>
    </xf>
    <xf numFmtId="37" fontId="21" fillId="0" borderId="0" xfId="0" applyNumberFormat="1" applyFont="1" applyFill="1"/>
    <xf numFmtId="204" fontId="26" fillId="0" borderId="0" xfId="1" applyNumberFormat="1" applyFont="1" applyFill="1" applyBorder="1" applyAlignment="1">
      <alignment horizontal="right"/>
    </xf>
    <xf numFmtId="165" fontId="21" fillId="0" borderId="0" xfId="3" applyNumberFormat="1" applyFont="1" applyFill="1"/>
    <xf numFmtId="0" fontId="6" fillId="0" borderId="0" xfId="0" applyFont="1"/>
    <xf numFmtId="0" fontId="6" fillId="0" borderId="0" xfId="0" applyFont="1" applyFill="1" applyBorder="1"/>
    <xf numFmtId="0" fontId="6" fillId="0" borderId="0" xfId="12097" applyFont="1" applyFill="1"/>
    <xf numFmtId="0" fontId="6" fillId="0" borderId="0" xfId="0" applyFont="1" applyFill="1" applyBorder="1" applyAlignment="1">
      <alignment horizontal="left" indent="1"/>
    </xf>
    <xf numFmtId="168" fontId="6" fillId="0" borderId="0" xfId="20" applyNumberFormat="1" applyFont="1" applyBorder="1" applyAlignment="1">
      <alignment horizontal="center"/>
    </xf>
    <xf numFmtId="41" fontId="6" fillId="0" borderId="0" xfId="7823" applyNumberFormat="1" applyFont="1" applyBorder="1" applyAlignment="1">
      <alignment horizontal="center"/>
    </xf>
    <xf numFmtId="0" fontId="61" fillId="0" borderId="0" xfId="0" applyFont="1" applyFill="1" applyBorder="1" applyAlignment="1">
      <alignment horizontal="left"/>
    </xf>
    <xf numFmtId="0" fontId="0" fillId="0" borderId="0" xfId="0" applyAlignment="1">
      <alignment horizontal="center"/>
    </xf>
    <xf numFmtId="175" fontId="0" fillId="0" borderId="0" xfId="1" applyNumberFormat="1" applyFont="1"/>
    <xf numFmtId="167" fontId="21" fillId="0" borderId="0" xfId="0" applyNumberFormat="1" applyFont="1" applyFill="1"/>
    <xf numFmtId="164" fontId="26" fillId="0" borderId="2" xfId="0" applyNumberFormat="1" applyFont="1" applyBorder="1"/>
    <xf numFmtId="164" fontId="38" fillId="0" borderId="91" xfId="0" applyNumberFormat="1" applyFont="1" applyBorder="1"/>
    <xf numFmtId="0" fontId="61" fillId="0" borderId="0" xfId="0" applyFont="1" applyFill="1" applyBorder="1" applyAlignment="1">
      <alignment horizontal="center"/>
    </xf>
    <xf numFmtId="41" fontId="61" fillId="0" borderId="0" xfId="7823" applyNumberFormat="1" applyFont="1" applyBorder="1" applyAlignment="1">
      <alignment horizontal="center"/>
    </xf>
    <xf numFmtId="0" fontId="0" fillId="0" borderId="0" xfId="0" applyBorder="1"/>
    <xf numFmtId="0" fontId="65" fillId="0" borderId="0" xfId="10001" applyFont="1" applyBorder="1" applyProtection="1">
      <protection locked="0"/>
    </xf>
    <xf numFmtId="0" fontId="6" fillId="0" borderId="0" xfId="0" applyFont="1" applyFill="1" applyBorder="1" applyAlignment="1">
      <alignment horizontal="center"/>
    </xf>
    <xf numFmtId="164" fontId="22" fillId="0" borderId="48" xfId="1" applyNumberFormat="1" applyFont="1" applyFill="1" applyBorder="1" applyProtection="1"/>
    <xf numFmtId="164" fontId="19" fillId="0" borderId="91" xfId="1" applyNumberFormat="1" applyFont="1" applyFill="1" applyBorder="1"/>
    <xf numFmtId="164" fontId="22" fillId="0" borderId="91" xfId="1" applyNumberFormat="1" applyFont="1" applyFill="1" applyBorder="1" applyProtection="1"/>
    <xf numFmtId="164" fontId="0" fillId="0" borderId="0" xfId="0" applyNumberFormat="1" applyFill="1"/>
    <xf numFmtId="164" fontId="30" fillId="0" borderId="0" xfId="0" applyNumberFormat="1" applyFont="1" applyFill="1" applyBorder="1" applyAlignment="1">
      <alignment horizontal="center"/>
    </xf>
    <xf numFmtId="0" fontId="30" fillId="0" borderId="0" xfId="0" applyFont="1" applyFill="1" applyBorder="1" applyAlignment="1">
      <alignment horizontal="center"/>
    </xf>
    <xf numFmtId="164" fontId="30" fillId="0" borderId="0" xfId="1" applyNumberFormat="1" applyFont="1" applyFill="1" applyBorder="1"/>
    <xf numFmtId="0" fontId="30" fillId="0" borderId="0" xfId="1" applyNumberFormat="1" applyFont="1" applyFill="1" applyBorder="1" applyAlignment="1">
      <alignment horizontal="center"/>
    </xf>
    <xf numFmtId="37" fontId="30" fillId="0" borderId="0" xfId="0" applyNumberFormat="1" applyFont="1" applyFill="1" applyBorder="1"/>
    <xf numFmtId="164" fontId="30" fillId="0" borderId="0" xfId="0" applyNumberFormat="1" applyFont="1" applyFill="1" applyBorder="1"/>
    <xf numFmtId="164" fontId="21" fillId="0" borderId="0" xfId="1" applyNumberFormat="1" applyFont="1" applyFill="1" applyBorder="1" applyAlignment="1">
      <alignment horizontal="center"/>
    </xf>
    <xf numFmtId="0" fontId="21" fillId="0" borderId="0" xfId="0" applyFont="1" applyFill="1" applyBorder="1"/>
    <xf numFmtId="0" fontId="21" fillId="0" borderId="0" xfId="0" applyFont="1" applyFill="1" applyBorder="1" applyAlignment="1">
      <alignment horizontal="left"/>
    </xf>
    <xf numFmtId="0" fontId="60" fillId="0" borderId="0" xfId="9997" applyNumberFormat="1" applyFont="1" applyFill="1" applyBorder="1" applyAlignment="1">
      <alignment horizontal="left"/>
    </xf>
    <xf numFmtId="0" fontId="52" fillId="0" borderId="0" xfId="0" applyFont="1"/>
    <xf numFmtId="0" fontId="52" fillId="0" borderId="0" xfId="4" applyFont="1" applyBorder="1" applyAlignment="1">
      <alignment horizontal="center"/>
    </xf>
    <xf numFmtId="0" fontId="52" fillId="0" borderId="0" xfId="1" applyNumberFormat="1" applyFont="1" applyFill="1" applyBorder="1" applyAlignment="1">
      <alignment horizontal="center"/>
    </xf>
    <xf numFmtId="0" fontId="52" fillId="0" borderId="0" xfId="0" applyFont="1" applyBorder="1" applyAlignment="1">
      <alignment horizontal="center"/>
    </xf>
    <xf numFmtId="37" fontId="52" fillId="0" borderId="0" xfId="0" applyNumberFormat="1" applyFont="1" applyBorder="1" applyAlignment="1">
      <alignment horizontal="center"/>
    </xf>
    <xf numFmtId="0" fontId="52" fillId="0" borderId="0" xfId="0" applyFont="1" applyFill="1" applyBorder="1"/>
    <xf numFmtId="0" fontId="52" fillId="0" borderId="0" xfId="0" applyFont="1" applyBorder="1"/>
    <xf numFmtId="0" fontId="52" fillId="0" borderId="0" xfId="8" applyFont="1"/>
    <xf numFmtId="41" fontId="52" fillId="0" borderId="0" xfId="0" applyNumberFormat="1" applyFont="1" applyFill="1"/>
    <xf numFmtId="164" fontId="52" fillId="0" borderId="0" xfId="815" applyNumberFormat="1" applyFont="1" applyBorder="1"/>
    <xf numFmtId="0" fontId="52" fillId="0" borderId="0" xfId="4" applyFont="1"/>
    <xf numFmtId="0" fontId="52" fillId="0" borderId="0" xfId="12" applyFont="1"/>
    <xf numFmtId="0" fontId="52" fillId="0" borderId="0" xfId="9997" applyFont="1" applyBorder="1" applyAlignment="1" applyProtection="1">
      <alignment horizontal="center"/>
      <protection locked="0"/>
    </xf>
    <xf numFmtId="164" fontId="52" fillId="0" borderId="0" xfId="1" applyNumberFormat="1" applyFont="1" applyBorder="1" applyAlignment="1" applyProtection="1">
      <alignment horizontal="center"/>
      <protection locked="0"/>
    </xf>
    <xf numFmtId="0" fontId="52" fillId="0" borderId="0" xfId="0" applyFont="1" applyAlignment="1" applyProtection="1">
      <alignment horizontal="center"/>
      <protection locked="0"/>
    </xf>
    <xf numFmtId="0" fontId="52" fillId="0" borderId="0" xfId="0" applyNumberFormat="1" applyFont="1" applyAlignment="1">
      <alignment horizontal="center"/>
    </xf>
    <xf numFmtId="0" fontId="52" fillId="0" borderId="0" xfId="0" applyFont="1" applyFill="1"/>
    <xf numFmtId="164" fontId="26" fillId="0" borderId="2" xfId="0" applyNumberFormat="1" applyFont="1" applyFill="1" applyBorder="1"/>
    <xf numFmtId="166" fontId="60" fillId="0" borderId="0" xfId="3" applyNumberFormat="1" applyFont="1" applyBorder="1" applyAlignment="1">
      <alignment horizontal="center"/>
    </xf>
    <xf numFmtId="8" fontId="21" fillId="0" borderId="0" xfId="0" applyNumberFormat="1" applyFont="1" applyFill="1"/>
    <xf numFmtId="0" fontId="5" fillId="0" borderId="0" xfId="11935" applyFont="1"/>
    <xf numFmtId="0" fontId="5" fillId="0" borderId="0" xfId="14699" applyFont="1"/>
    <xf numFmtId="37" fontId="30" fillId="0" borderId="2" xfId="0" applyNumberFormat="1" applyFont="1" applyFill="1" applyBorder="1"/>
    <xf numFmtId="0" fontId="6" fillId="0" borderId="0" xfId="0" applyFont="1" applyBorder="1"/>
    <xf numFmtId="0" fontId="0" fillId="0" borderId="0" xfId="0"/>
    <xf numFmtId="168" fontId="64" fillId="85" borderId="30" xfId="14836" applyNumberFormat="1" applyFont="1" applyFill="1" applyBorder="1"/>
    <xf numFmtId="168" fontId="64" fillId="0" borderId="30" xfId="14836" applyNumberFormat="1" applyFont="1" applyFill="1" applyBorder="1"/>
    <xf numFmtId="168" fontId="64" fillId="0" borderId="30" xfId="14845" applyNumberFormat="1" applyFont="1" applyFill="1" applyBorder="1"/>
    <xf numFmtId="0" fontId="64" fillId="0" borderId="30" xfId="14846" applyFont="1" applyFill="1" applyBorder="1" applyAlignment="1">
      <alignment horizontal="center"/>
    </xf>
    <xf numFmtId="0" fontId="64" fillId="0" borderId="30" xfId="14846" quotePrefix="1" applyFont="1" applyFill="1" applyBorder="1" applyAlignment="1">
      <alignment horizontal="center"/>
    </xf>
    <xf numFmtId="0" fontId="21" fillId="0" borderId="0" xfId="0" applyNumberFormat="1" applyFont="1" applyBorder="1" applyAlignment="1">
      <alignment horizontal="right"/>
    </xf>
    <xf numFmtId="164" fontId="6" fillId="0" borderId="0" xfId="7823" applyNumberFormat="1" applyFont="1" applyFill="1" applyBorder="1" applyAlignment="1">
      <alignment horizontal="center"/>
    </xf>
    <xf numFmtId="164" fontId="6" fillId="0" borderId="0" xfId="7823" applyNumberFormat="1" applyFont="1" applyFill="1" applyBorder="1"/>
    <xf numFmtId="0" fontId="6" fillId="0" borderId="0" xfId="849" applyNumberFormat="1" applyFont="1" applyBorder="1" applyAlignment="1">
      <alignment horizontal="center"/>
    </xf>
    <xf numFmtId="0" fontId="8" fillId="0" borderId="0" xfId="849" applyBorder="1"/>
    <xf numFmtId="0" fontId="35" fillId="0" borderId="0" xfId="4" applyFont="1"/>
    <xf numFmtId="3" fontId="21" fillId="0" borderId="1" xfId="4" applyNumberFormat="1" applyFont="1" applyBorder="1" applyAlignment="1">
      <alignment horizontal="center"/>
    </xf>
    <xf numFmtId="0" fontId="21" fillId="0" borderId="1" xfId="4" applyFont="1" applyBorder="1" applyAlignment="1">
      <alignment horizontal="center"/>
    </xf>
    <xf numFmtId="0" fontId="21" fillId="0" borderId="17" xfId="4" quotePrefix="1" applyFont="1" applyBorder="1" applyAlignment="1">
      <alignment horizontal="left"/>
    </xf>
    <xf numFmtId="0" fontId="21" fillId="0" borderId="16" xfId="4" applyFont="1" applyBorder="1"/>
    <xf numFmtId="0" fontId="21" fillId="0" borderId="15" xfId="4" quotePrefix="1" applyFont="1" applyBorder="1" applyAlignment="1">
      <alignment horizontal="left"/>
    </xf>
    <xf numFmtId="0" fontId="21" fillId="0" borderId="14" xfId="4" applyFont="1" applyBorder="1"/>
    <xf numFmtId="41" fontId="21" fillId="0" borderId="11" xfId="4" applyNumberFormat="1" applyFont="1" applyBorder="1" applyAlignment="1">
      <alignment horizontal="center"/>
    </xf>
    <xf numFmtId="0" fontId="21" fillId="0" borderId="11" xfId="4" applyFont="1" applyBorder="1" applyAlignment="1">
      <alignment horizontal="center"/>
    </xf>
    <xf numFmtId="0" fontId="21" fillId="0" borderId="13" xfId="4" quotePrefix="1" applyFont="1" applyBorder="1" applyAlignment="1">
      <alignment horizontal="left"/>
    </xf>
    <xf numFmtId="41" fontId="21" fillId="0" borderId="0" xfId="4" applyNumberFormat="1" applyFont="1" applyBorder="1" applyAlignment="1">
      <alignment horizontal="center"/>
    </xf>
    <xf numFmtId="0" fontId="21" fillId="0" borderId="0" xfId="4" applyNumberFormat="1" applyFont="1" applyFill="1" applyAlignment="1">
      <alignment horizontal="center"/>
    </xf>
    <xf numFmtId="0" fontId="21" fillId="0" borderId="0" xfId="4" applyNumberFormat="1" applyFont="1" applyBorder="1" applyAlignment="1">
      <alignment horizontal="center"/>
    </xf>
    <xf numFmtId="0" fontId="29" fillId="0" borderId="0" xfId="4" applyNumberFormat="1" applyFont="1" applyAlignment="1">
      <alignment horizontal="center"/>
    </xf>
    <xf numFmtId="164" fontId="29" fillId="0" borderId="0" xfId="4" applyNumberFormat="1" applyFont="1" applyAlignment="1">
      <alignment horizontal="center"/>
    </xf>
    <xf numFmtId="41" fontId="29" fillId="0" borderId="0" xfId="4" applyNumberFormat="1" applyFont="1" applyAlignment="1">
      <alignment horizontal="center"/>
    </xf>
    <xf numFmtId="0" fontId="29" fillId="0" borderId="0" xfId="4" applyFont="1" applyAlignment="1">
      <alignment horizontal="center"/>
    </xf>
    <xf numFmtId="0" fontId="21" fillId="0" borderId="0" xfId="4" applyNumberFormat="1" applyFont="1" applyAlignment="1">
      <alignment horizontal="center"/>
    </xf>
    <xf numFmtId="164" fontId="21" fillId="0" borderId="0" xfId="4" applyNumberFormat="1" applyFont="1" applyAlignment="1">
      <alignment horizontal="center"/>
    </xf>
    <xf numFmtId="41" fontId="21" fillId="0" borderId="0" xfId="4" applyNumberFormat="1" applyFont="1" applyAlignment="1">
      <alignment horizontal="center"/>
    </xf>
    <xf numFmtId="0" fontId="28" fillId="0" borderId="0" xfId="4" applyFont="1"/>
    <xf numFmtId="0" fontId="21" fillId="0" borderId="93" xfId="0" applyFont="1" applyBorder="1"/>
    <xf numFmtId="0" fontId="21" fillId="0" borderId="91" xfId="0" applyFont="1" applyBorder="1"/>
    <xf numFmtId="0" fontId="21" fillId="0" borderId="92" xfId="0" applyFont="1" applyBorder="1"/>
    <xf numFmtId="0" fontId="35" fillId="0" borderId="0" xfId="12097" applyNumberFormat="1" applyFont="1" applyAlignment="1">
      <alignment horizontal="center"/>
    </xf>
    <xf numFmtId="0" fontId="6" fillId="0" borderId="0" xfId="10775" applyFont="1"/>
    <xf numFmtId="41" fontId="21" fillId="0" borderId="0" xfId="11" applyNumberFormat="1" applyFont="1"/>
    <xf numFmtId="166" fontId="29" fillId="0" borderId="0" xfId="11" applyNumberFormat="1" applyFont="1" applyAlignment="1">
      <alignment horizontal="center"/>
    </xf>
    <xf numFmtId="41" fontId="29" fillId="0" borderId="0" xfId="11" applyNumberFormat="1" applyFont="1" applyAlignment="1">
      <alignment horizontal="center"/>
    </xf>
    <xf numFmtId="0" fontId="28" fillId="0" borderId="0" xfId="11" applyFont="1" applyFill="1"/>
    <xf numFmtId="49" fontId="21" fillId="0" borderId="0" xfId="11" applyNumberFormat="1" applyFont="1" applyFill="1" applyAlignment="1">
      <alignment horizontal="center"/>
    </xf>
    <xf numFmtId="0" fontId="21" fillId="0" borderId="0" xfId="11" applyFont="1" applyAlignment="1">
      <alignment horizontal="center"/>
    </xf>
    <xf numFmtId="0" fontId="21" fillId="0" borderId="0" xfId="11" applyFont="1"/>
    <xf numFmtId="0" fontId="28" fillId="0" borderId="0" xfId="11" applyFont="1"/>
    <xf numFmtId="0" fontId="243" fillId="0" borderId="0" xfId="0" applyFont="1"/>
    <xf numFmtId="0" fontId="29" fillId="0" borderId="0" xfId="11" applyFont="1" applyAlignment="1">
      <alignment horizontal="center"/>
    </xf>
    <xf numFmtId="164" fontId="21" fillId="0" borderId="0" xfId="11" applyNumberFormat="1" applyFont="1" applyAlignment="1">
      <alignment horizontal="center"/>
    </xf>
    <xf numFmtId="164" fontId="29" fillId="0" borderId="0" xfId="11" applyNumberFormat="1" applyFont="1" applyAlignment="1">
      <alignment horizontal="center"/>
    </xf>
    <xf numFmtId="37" fontId="21" fillId="0" borderId="0" xfId="0" applyNumberFormat="1" applyFont="1" applyBorder="1"/>
    <xf numFmtId="166" fontId="21" fillId="0" borderId="0" xfId="11" applyNumberFormat="1" applyFont="1" applyBorder="1" applyAlignment="1">
      <alignment horizontal="center"/>
    </xf>
    <xf numFmtId="41" fontId="21" fillId="0" borderId="0" xfId="11" applyNumberFormat="1" applyFont="1" applyAlignment="1">
      <alignment horizontal="center"/>
    </xf>
    <xf numFmtId="0" fontId="6" fillId="0" borderId="0" xfId="15600" applyFont="1" applyFill="1" applyBorder="1" applyAlignment="1">
      <alignment horizontal="left"/>
    </xf>
    <xf numFmtId="0" fontId="215" fillId="0" borderId="0" xfId="15600" applyFont="1" applyFill="1" applyBorder="1"/>
    <xf numFmtId="0" fontId="6" fillId="0" borderId="0" xfId="15600" applyFont="1" applyFill="1" applyBorder="1" applyAlignment="1">
      <alignment horizontal="center"/>
    </xf>
    <xf numFmtId="0" fontId="6" fillId="0" borderId="0" xfId="15736" applyFont="1" applyFill="1" applyBorder="1" applyAlignment="1">
      <alignment horizontal="left"/>
    </xf>
    <xf numFmtId="0" fontId="215" fillId="0" borderId="0" xfId="15736" applyFont="1" applyFill="1" applyBorder="1"/>
    <xf numFmtId="0" fontId="6" fillId="0" borderId="0" xfId="15736" applyFont="1" applyFill="1" applyBorder="1" applyAlignment="1">
      <alignment horizontal="center"/>
    </xf>
    <xf numFmtId="166" fontId="21" fillId="0" borderId="0" xfId="11" applyNumberFormat="1" applyFont="1" applyAlignment="1">
      <alignment horizontal="center"/>
    </xf>
    <xf numFmtId="0" fontId="6" fillId="0" borderId="0" xfId="15739" applyFont="1" applyFill="1" applyBorder="1" applyAlignment="1">
      <alignment horizontal="left"/>
    </xf>
    <xf numFmtId="0" fontId="182" fillId="0" borderId="0" xfId="15739" applyFont="1" applyFill="1" applyBorder="1" applyAlignment="1">
      <alignment horizontal="left" indent="1"/>
    </xf>
    <xf numFmtId="0" fontId="6" fillId="0" borderId="0" xfId="15744" applyFont="1" applyFill="1" applyBorder="1" applyAlignment="1">
      <alignment horizontal="center"/>
    </xf>
    <xf numFmtId="0" fontId="6" fillId="0" borderId="0" xfId="15744" applyFont="1" applyFill="1" applyBorder="1" applyAlignment="1">
      <alignment horizontal="left" indent="1"/>
    </xf>
    <xf numFmtId="0" fontId="211" fillId="0" borderId="0" xfId="15744" applyFont="1" applyFill="1" applyBorder="1"/>
    <xf numFmtId="0" fontId="6" fillId="0" borderId="0" xfId="15744" applyFont="1" applyFill="1" applyBorder="1"/>
    <xf numFmtId="0" fontId="6" fillId="0" borderId="0" xfId="12097" applyNumberFormat="1" applyFont="1" applyAlignment="1">
      <alignment horizontal="center"/>
    </xf>
    <xf numFmtId="0" fontId="61" fillId="0" borderId="0" xfId="12097" applyFont="1" applyBorder="1" applyAlignment="1">
      <alignment horizontal="left"/>
    </xf>
    <xf numFmtId="0" fontId="6" fillId="0" borderId="0" xfId="12097" applyFont="1" applyFill="1" applyBorder="1"/>
    <xf numFmtId="0" fontId="6" fillId="0" borderId="0" xfId="12097" applyFont="1" applyFill="1" applyBorder="1" applyAlignment="1">
      <alignment horizontal="center"/>
    </xf>
    <xf numFmtId="0" fontId="215" fillId="0" borderId="0" xfId="12097" applyFont="1" applyFill="1" applyBorder="1" applyAlignment="1">
      <alignment horizontal="center"/>
    </xf>
    <xf numFmtId="164" fontId="6" fillId="0" borderId="0" xfId="211" applyNumberFormat="1" applyFont="1" applyFill="1" applyBorder="1" applyAlignment="1">
      <alignment horizontal="center"/>
    </xf>
    <xf numFmtId="0" fontId="6" fillId="0" borderId="0" xfId="12097" applyNumberFormat="1" applyFont="1" applyFill="1" applyAlignment="1">
      <alignment horizontal="center"/>
    </xf>
    <xf numFmtId="0" fontId="6" fillId="0" borderId="0" xfId="12097" applyFont="1" applyFill="1" applyBorder="1" applyAlignment="1">
      <alignment horizontal="left" indent="1"/>
    </xf>
    <xf numFmtId="164" fontId="6" fillId="0" borderId="0" xfId="211" applyNumberFormat="1" applyFont="1" applyFill="1"/>
    <xf numFmtId="0" fontId="67" fillId="0" borderId="0" xfId="12097" applyFont="1" applyFill="1" applyBorder="1"/>
    <xf numFmtId="0" fontId="67" fillId="0" borderId="0" xfId="12097" applyFont="1" applyFill="1" applyBorder="1" applyAlignment="1"/>
    <xf numFmtId="164" fontId="6" fillId="0" borderId="0" xfId="19" applyNumberFormat="1" applyFont="1" applyFill="1" applyBorder="1" applyAlignment="1">
      <alignment horizontal="center"/>
    </xf>
    <xf numFmtId="164" fontId="6" fillId="0" borderId="0" xfId="211" applyNumberFormat="1" applyFont="1" applyFill="1" applyBorder="1"/>
    <xf numFmtId="43" fontId="0" fillId="0" borderId="0" xfId="1" applyFont="1" applyBorder="1"/>
    <xf numFmtId="166" fontId="0" fillId="0" borderId="0" xfId="3" applyNumberFormat="1" applyFont="1"/>
    <xf numFmtId="164" fontId="0" fillId="0" borderId="0" xfId="0" applyNumberFormat="1"/>
    <xf numFmtId="166" fontId="0" fillId="0" borderId="0" xfId="3" applyNumberFormat="1" applyFont="1" applyBorder="1"/>
    <xf numFmtId="0" fontId="21" fillId="0" borderId="0" xfId="11" applyFont="1" applyAlignment="1">
      <alignment horizontal="right"/>
    </xf>
    <xf numFmtId="0" fontId="29" fillId="0" borderId="0" xfId="11" applyFont="1" applyBorder="1" applyAlignment="1">
      <alignment horizontal="center"/>
    </xf>
    <xf numFmtId="0" fontId="28" fillId="0" borderId="0" xfId="11" applyFont="1" applyBorder="1"/>
    <xf numFmtId="8" fontId="21" fillId="0" borderId="0" xfId="11" applyNumberFormat="1" applyFont="1" applyBorder="1"/>
    <xf numFmtId="0" fontId="35" fillId="0" borderId="0" xfId="11" applyNumberFormat="1" applyFont="1" applyBorder="1" applyAlignment="1">
      <alignment horizontal="center"/>
    </xf>
    <xf numFmtId="0" fontId="21" fillId="0" borderId="0" xfId="11" quotePrefix="1" applyFont="1" applyBorder="1" applyAlignment="1">
      <alignment horizontal="left"/>
    </xf>
    <xf numFmtId="41" fontId="21" fillId="0" borderId="0" xfId="1" applyNumberFormat="1" applyFont="1" applyFill="1" applyBorder="1" applyAlignment="1">
      <alignment horizontal="center"/>
    </xf>
    <xf numFmtId="0" fontId="21" fillId="0" borderId="0" xfId="11" applyNumberFormat="1" applyFont="1" applyBorder="1" applyAlignment="1">
      <alignment horizontal="center"/>
    </xf>
    <xf numFmtId="168" fontId="21" fillId="0" borderId="0" xfId="3" applyNumberFormat="1" applyFont="1" applyBorder="1" applyAlignment="1">
      <alignment horizontal="center"/>
    </xf>
    <xf numFmtId="0" fontId="21" fillId="0" borderId="0" xfId="11" applyFont="1" applyAlignment="1">
      <alignment horizontal="left"/>
    </xf>
    <xf numFmtId="44" fontId="21" fillId="0" borderId="0" xfId="2" applyFont="1"/>
    <xf numFmtId="164" fontId="21" fillId="0" borderId="1" xfId="1" applyNumberFormat="1" applyFont="1" applyFill="1" applyBorder="1" applyAlignment="1">
      <alignment horizontal="center"/>
    </xf>
    <xf numFmtId="8" fontId="21" fillId="0" borderId="0" xfId="11" applyNumberFormat="1" applyFont="1"/>
    <xf numFmtId="43" fontId="21" fillId="0" borderId="0" xfId="1" applyFont="1" applyAlignment="1">
      <alignment horizontal="right"/>
    </xf>
    <xf numFmtId="44" fontId="21" fillId="0" borderId="0" xfId="2" applyFont="1" applyAlignment="1">
      <alignment horizontal="right"/>
    </xf>
    <xf numFmtId="164" fontId="21" fillId="0" borderId="0" xfId="11" applyNumberFormat="1" applyFont="1"/>
    <xf numFmtId="0" fontId="21" fillId="0" borderId="0" xfId="11" applyFont="1" applyBorder="1" applyAlignment="1">
      <alignment horizontal="center"/>
    </xf>
    <xf numFmtId="0" fontId="21" fillId="0" borderId="0" xfId="11" applyFont="1" applyBorder="1"/>
    <xf numFmtId="168" fontId="21" fillId="0" borderId="0" xfId="3" applyNumberFormat="1" applyFont="1" applyFill="1"/>
    <xf numFmtId="37" fontId="21" fillId="0" borderId="0" xfId="4" applyNumberFormat="1" applyFont="1" applyFill="1" applyBorder="1" applyAlignment="1">
      <alignment horizontal="right"/>
    </xf>
    <xf numFmtId="164" fontId="21" fillId="0" borderId="0" xfId="1133" applyNumberFormat="1" applyFont="1" applyBorder="1" applyAlignment="1">
      <alignment horizontal="center"/>
    </xf>
    <xf numFmtId="37" fontId="21" fillId="0" borderId="0" xfId="815" applyNumberFormat="1" applyFont="1" applyBorder="1" applyAlignment="1">
      <alignment horizontal="right"/>
    </xf>
    <xf numFmtId="166" fontId="21" fillId="0" borderId="11" xfId="0" applyNumberFormat="1" applyFont="1" applyBorder="1" applyAlignment="1">
      <alignment horizontal="center"/>
    </xf>
    <xf numFmtId="168" fontId="21" fillId="0" borderId="0" xfId="0" applyNumberFormat="1" applyFont="1" applyBorder="1" applyAlignment="1">
      <alignment horizontal="center"/>
    </xf>
    <xf numFmtId="164" fontId="21" fillId="0" borderId="1" xfId="0" applyNumberFormat="1" applyFont="1" applyBorder="1"/>
    <xf numFmtId="168" fontId="21" fillId="0" borderId="1" xfId="0" applyNumberFormat="1" applyFont="1" applyBorder="1" applyAlignment="1">
      <alignment horizontal="center"/>
    </xf>
    <xf numFmtId="0" fontId="35" fillId="0" borderId="0" xfId="0" applyFont="1"/>
    <xf numFmtId="5" fontId="21" fillId="0" borderId="0" xfId="0" applyNumberFormat="1" applyFont="1"/>
    <xf numFmtId="191" fontId="21" fillId="0" borderId="1" xfId="0" applyNumberFormat="1" applyFont="1" applyBorder="1"/>
    <xf numFmtId="37" fontId="21" fillId="0" borderId="4" xfId="0" applyNumberFormat="1" applyFont="1" applyBorder="1"/>
    <xf numFmtId="3" fontId="21" fillId="0" borderId="11" xfId="0" applyNumberFormat="1" applyFont="1" applyBorder="1"/>
    <xf numFmtId="164" fontId="21" fillId="0" borderId="11" xfId="0" applyNumberFormat="1" applyFont="1" applyBorder="1"/>
    <xf numFmtId="168" fontId="21" fillId="0" borderId="11" xfId="0" applyNumberFormat="1" applyFont="1" applyBorder="1"/>
    <xf numFmtId="168" fontId="21" fillId="0" borderId="0" xfId="0" applyNumberFormat="1" applyFont="1" applyBorder="1"/>
    <xf numFmtId="3" fontId="21" fillId="0" borderId="1" xfId="0" applyNumberFormat="1" applyFont="1" applyBorder="1"/>
    <xf numFmtId="168" fontId="21" fillId="0" borderId="1" xfId="0" applyNumberFormat="1" applyFont="1" applyBorder="1"/>
    <xf numFmtId="0" fontId="35" fillId="0" borderId="0" xfId="0" applyFont="1" applyBorder="1"/>
    <xf numFmtId="168" fontId="21" fillId="0" borderId="0" xfId="0" applyNumberFormat="1" applyFont="1"/>
    <xf numFmtId="0" fontId="67" fillId="0" borderId="0" xfId="916" applyNumberFormat="1" applyFont="1" applyAlignment="1" applyProtection="1">
      <alignment horizontal="center"/>
      <protection locked="0"/>
    </xf>
    <xf numFmtId="3" fontId="21" fillId="0" borderId="0" xfId="0" applyNumberFormat="1" applyFont="1" applyAlignment="1">
      <alignment horizontal="center"/>
    </xf>
    <xf numFmtId="0" fontId="6" fillId="0" borderId="0" xfId="916" applyNumberFormat="1" applyFont="1" applyAlignment="1" applyProtection="1">
      <alignment horizontal="center"/>
      <protection locked="0"/>
    </xf>
    <xf numFmtId="0" fontId="6" fillId="0" borderId="0" xfId="916" applyNumberFormat="1" applyFont="1" applyAlignment="1">
      <alignment horizontal="center"/>
    </xf>
    <xf numFmtId="41" fontId="21" fillId="0" borderId="0" xfId="42460" applyNumberFormat="1" applyFont="1" applyFill="1" applyBorder="1" applyAlignment="1" applyProtection="1">
      <alignment horizontal="center"/>
      <protection locked="0"/>
    </xf>
    <xf numFmtId="0" fontId="64" fillId="0" borderId="0" xfId="42495"/>
    <xf numFmtId="0" fontId="65" fillId="0" borderId="0" xfId="4" applyFont="1" applyBorder="1"/>
    <xf numFmtId="41" fontId="0" fillId="0" borderId="0" xfId="2" applyNumberFormat="1" applyFont="1"/>
    <xf numFmtId="0" fontId="21" fillId="0" borderId="18" xfId="0" applyFont="1" applyBorder="1" applyAlignment="1">
      <alignment horizontal="center"/>
    </xf>
    <xf numFmtId="0" fontId="21" fillId="0" borderId="0" xfId="1" applyNumberFormat="1" applyFont="1" applyFill="1" applyBorder="1" applyAlignment="1" applyProtection="1">
      <alignment horizontal="center"/>
      <protection locked="0"/>
    </xf>
    <xf numFmtId="0" fontId="21" fillId="0" borderId="0" xfId="0" applyFont="1" applyFill="1" applyBorder="1" applyAlignment="1">
      <alignment horizontal="center"/>
    </xf>
    <xf numFmtId="1" fontId="21" fillId="0" borderId="0" xfId="0" applyNumberFormat="1" applyFont="1" applyBorder="1" applyAlignment="1">
      <alignment horizontal="center"/>
    </xf>
    <xf numFmtId="0" fontId="37" fillId="0" borderId="0" xfId="0" applyFont="1" applyBorder="1" applyAlignment="1">
      <alignment horizontal="center"/>
    </xf>
    <xf numFmtId="49" fontId="21" fillId="0" borderId="0" xfId="0" applyNumberFormat="1" applyFont="1" applyBorder="1" applyAlignment="1">
      <alignment horizontal="center"/>
    </xf>
    <xf numFmtId="0" fontId="8" fillId="0" borderId="0" xfId="42517"/>
    <xf numFmtId="0" fontId="6" fillId="0" borderId="0" xfId="42517" applyFont="1" applyBorder="1"/>
    <xf numFmtId="0" fontId="6" fillId="0" borderId="0" xfId="42517" applyFont="1" applyBorder="1" applyAlignment="1">
      <alignment horizontal="center"/>
    </xf>
    <xf numFmtId="168" fontId="6" fillId="0" borderId="0" xfId="42515" applyNumberFormat="1" applyFont="1" applyAlignment="1">
      <alignment horizontal="center"/>
    </xf>
    <xf numFmtId="41" fontId="6" fillId="0" borderId="0" xfId="42516" applyNumberFormat="1" applyFont="1" applyAlignment="1">
      <alignment horizontal="center"/>
    </xf>
    <xf numFmtId="41" fontId="6" fillId="0" borderId="0" xfId="42516" applyNumberFormat="1" applyFont="1" applyBorder="1" applyAlignment="1">
      <alignment horizontal="center"/>
    </xf>
    <xf numFmtId="0" fontId="21" fillId="0" borderId="0" xfId="42528" applyFont="1"/>
    <xf numFmtId="0" fontId="28" fillId="0" borderId="0" xfId="42528" applyFont="1"/>
    <xf numFmtId="0" fontId="21" fillId="0" borderId="0" xfId="42528" applyFont="1" applyAlignment="1">
      <alignment horizontal="center"/>
    </xf>
    <xf numFmtId="0" fontId="29" fillId="0" borderId="0" xfId="42528" applyFont="1" applyAlignment="1">
      <alignment horizontal="center"/>
    </xf>
    <xf numFmtId="0" fontId="21" fillId="0" borderId="0" xfId="42528" applyFont="1" applyBorder="1"/>
    <xf numFmtId="0" fontId="28" fillId="0" borderId="0" xfId="42528" applyFont="1" applyBorder="1" applyAlignment="1">
      <alignment horizontal="left"/>
    </xf>
    <xf numFmtId="0" fontId="21" fillId="0" borderId="0" xfId="42528" applyFont="1" applyBorder="1" applyAlignment="1">
      <alignment horizontal="center"/>
    </xf>
    <xf numFmtId="164" fontId="21" fillId="0" borderId="0" xfId="42529" applyNumberFormat="1" applyFont="1" applyBorder="1" applyAlignment="1">
      <alignment horizontal="center"/>
    </xf>
    <xf numFmtId="41" fontId="21" fillId="0" borderId="0" xfId="42529" applyNumberFormat="1" applyFont="1" applyBorder="1" applyAlignment="1">
      <alignment horizontal="center"/>
    </xf>
    <xf numFmtId="168" fontId="21" fillId="0" borderId="0" xfId="42530" applyNumberFormat="1" applyFont="1" applyAlignment="1">
      <alignment horizontal="center"/>
    </xf>
    <xf numFmtId="41" fontId="21" fillId="0" borderId="0" xfId="42529" applyNumberFormat="1" applyFont="1" applyAlignment="1">
      <alignment horizontal="center"/>
    </xf>
    <xf numFmtId="0" fontId="21" fillId="0" borderId="0" xfId="42528" applyFont="1" applyAlignment="1">
      <alignment horizontal="left"/>
    </xf>
    <xf numFmtId="0" fontId="28" fillId="0" borderId="0" xfId="42531" applyFont="1" applyBorder="1"/>
    <xf numFmtId="0" fontId="21" fillId="0" borderId="122" xfId="0" applyFont="1" applyBorder="1"/>
    <xf numFmtId="0" fontId="21" fillId="0" borderId="123" xfId="0" applyFont="1" applyBorder="1"/>
    <xf numFmtId="0" fontId="21" fillId="0" borderId="124" xfId="0" applyFont="1" applyBorder="1"/>
    <xf numFmtId="0" fontId="28" fillId="0" borderId="0" xfId="4" applyFont="1" applyFill="1" applyBorder="1"/>
    <xf numFmtId="0" fontId="21" fillId="0" borderId="0" xfId="4" applyFont="1" applyFill="1" applyBorder="1"/>
    <xf numFmtId="168" fontId="21" fillId="0" borderId="0" xfId="4" applyNumberFormat="1" applyFont="1" applyFill="1" applyBorder="1" applyAlignment="1">
      <alignment horizontal="center"/>
    </xf>
    <xf numFmtId="0" fontId="21" fillId="0" borderId="0" xfId="4" applyNumberFormat="1" applyFont="1" applyFill="1" applyBorder="1" applyAlignment="1">
      <alignment horizontal="center"/>
    </xf>
    <xf numFmtId="0" fontId="29" fillId="0" borderId="0" xfId="4" applyFont="1" applyFill="1" applyBorder="1" applyAlignment="1">
      <alignment horizontal="center"/>
    </xf>
    <xf numFmtId="37" fontId="29" fillId="0" borderId="0" xfId="4" applyNumberFormat="1" applyFont="1" applyFill="1" applyBorder="1" applyAlignment="1">
      <alignment horizontal="right"/>
    </xf>
    <xf numFmtId="168" fontId="29" fillId="0" borderId="0" xfId="4" applyNumberFormat="1" applyFont="1" applyFill="1" applyBorder="1" applyAlignment="1">
      <alignment horizontal="center"/>
    </xf>
    <xf numFmtId="0" fontId="29" fillId="0" borderId="0" xfId="4" applyNumberFormat="1" applyFont="1" applyFill="1" applyBorder="1" applyAlignment="1">
      <alignment horizontal="center"/>
    </xf>
    <xf numFmtId="0" fontId="28" fillId="0" borderId="0" xfId="4" applyFont="1" applyFill="1" applyBorder="1" applyAlignment="1">
      <alignment horizontal="left"/>
    </xf>
    <xf numFmtId="37" fontId="21" fillId="0" borderId="0" xfId="1" applyNumberFormat="1" applyFont="1" applyFill="1" applyBorder="1" applyAlignment="1">
      <alignment horizontal="right"/>
    </xf>
    <xf numFmtId="168" fontId="21" fillId="0" borderId="0" xfId="3" applyNumberFormat="1" applyFont="1" applyFill="1" applyBorder="1" applyAlignment="1">
      <alignment horizontal="center"/>
    </xf>
    <xf numFmtId="0" fontId="21" fillId="0" borderId="0" xfId="1" applyNumberFormat="1" applyFont="1" applyFill="1" applyBorder="1" applyAlignment="1"/>
    <xf numFmtId="0" fontId="21" fillId="0" borderId="0" xfId="0" applyNumberFormat="1" applyFont="1" applyFill="1" applyBorder="1" applyAlignment="1" applyProtection="1">
      <alignment horizontal="center"/>
      <protection locked="0"/>
    </xf>
    <xf numFmtId="0" fontId="21" fillId="0" borderId="0" xfId="4" applyFont="1" applyFill="1" applyBorder="1" applyAlignment="1">
      <alignment horizontal="left"/>
    </xf>
    <xf numFmtId="37" fontId="21" fillId="0" borderId="2" xfId="1" applyNumberFormat="1" applyFont="1" applyFill="1" applyBorder="1" applyAlignment="1">
      <alignment horizontal="right"/>
    </xf>
    <xf numFmtId="37" fontId="21" fillId="0" borderId="2" xfId="4" applyNumberFormat="1" applyFont="1" applyFill="1" applyBorder="1" applyAlignment="1">
      <alignment horizontal="right"/>
    </xf>
    <xf numFmtId="0" fontId="35" fillId="0" borderId="0" xfId="4" applyNumberFormat="1" applyFont="1" applyFill="1" applyBorder="1" applyAlignment="1">
      <alignment horizontal="center"/>
    </xf>
    <xf numFmtId="0" fontId="21" fillId="0" borderId="0" xfId="4" applyFont="1" applyFill="1" applyBorder="1" applyAlignment="1">
      <alignment horizontal="right"/>
    </xf>
    <xf numFmtId="37" fontId="21" fillId="0" borderId="0" xfId="4" applyNumberFormat="1" applyFont="1" applyFill="1" applyBorder="1"/>
    <xf numFmtId="37" fontId="21" fillId="0" borderId="3" xfId="4" applyNumberFormat="1" applyFont="1" applyFill="1" applyBorder="1"/>
    <xf numFmtId="0" fontId="21" fillId="0" borderId="16" xfId="4" applyFont="1" applyFill="1" applyBorder="1"/>
    <xf numFmtId="0" fontId="28" fillId="0" borderId="0" xfId="799" applyFont="1"/>
    <xf numFmtId="0" fontId="28" fillId="0" borderId="0" xfId="42537" applyFont="1"/>
    <xf numFmtId="0" fontId="21" fillId="0" borderId="14" xfId="0" applyFont="1" applyFill="1" applyBorder="1" applyAlignment="1">
      <alignment horizontal="center"/>
    </xf>
    <xf numFmtId="0" fontId="21" fillId="0" borderId="15" xfId="0" quotePrefix="1" applyFont="1" applyFill="1" applyBorder="1" applyAlignment="1">
      <alignment horizontal="left"/>
    </xf>
    <xf numFmtId="0" fontId="21" fillId="0" borderId="16" xfId="0" applyFont="1" applyFill="1" applyBorder="1" applyAlignment="1">
      <alignment horizontal="center"/>
    </xf>
    <xf numFmtId="0" fontId="21" fillId="0" borderId="15" xfId="0" applyFont="1" applyFill="1" applyBorder="1"/>
    <xf numFmtId="0" fontId="21" fillId="0" borderId="11" xfId="0" applyFont="1" applyFill="1" applyBorder="1" applyAlignment="1">
      <alignment horizontal="center"/>
    </xf>
    <xf numFmtId="0" fontId="21" fillId="0" borderId="11" xfId="0" applyFont="1" applyFill="1" applyBorder="1"/>
    <xf numFmtId="0" fontId="21" fillId="0" borderId="13" xfId="0" applyFont="1" applyFill="1" applyBorder="1"/>
    <xf numFmtId="0" fontId="21" fillId="0" borderId="0" xfId="1" applyNumberFormat="1" applyFont="1" applyFill="1" applyBorder="1" applyProtection="1">
      <protection locked="0"/>
    </xf>
    <xf numFmtId="0" fontId="28" fillId="0" borderId="0" xfId="0" quotePrefix="1" applyFont="1" applyFill="1" applyBorder="1" applyAlignment="1">
      <alignment horizontal="left"/>
    </xf>
    <xf numFmtId="0" fontId="21" fillId="0" borderId="0" xfId="0" applyFont="1" applyFill="1" applyBorder="1" applyAlignment="1">
      <alignment horizontal="right"/>
    </xf>
    <xf numFmtId="0" fontId="21" fillId="0" borderId="0" xfId="1057" applyNumberFormat="1" applyFont="1" applyAlignment="1">
      <alignment horizontal="center"/>
    </xf>
    <xf numFmtId="41" fontId="21" fillId="0" borderId="0" xfId="966" applyNumberFormat="1" applyFont="1" applyAlignment="1">
      <alignment horizontal="center"/>
    </xf>
    <xf numFmtId="168" fontId="21" fillId="0" borderId="0" xfId="1296" applyNumberFormat="1" applyFont="1" applyAlignment="1">
      <alignment horizontal="center"/>
    </xf>
    <xf numFmtId="41" fontId="21" fillId="0" borderId="0" xfId="966" applyNumberFormat="1" applyFont="1" applyBorder="1" applyAlignment="1">
      <alignment horizontal="center"/>
    </xf>
    <xf numFmtId="0" fontId="21" fillId="0" borderId="0" xfId="1057" applyFont="1" applyBorder="1" applyAlignment="1">
      <alignment horizontal="center"/>
    </xf>
    <xf numFmtId="0" fontId="21" fillId="0" borderId="0" xfId="1057" applyFont="1" applyBorder="1"/>
    <xf numFmtId="0" fontId="21" fillId="0" borderId="0" xfId="1057" applyFont="1" applyAlignment="1">
      <alignment horizontal="left"/>
    </xf>
    <xf numFmtId="164" fontId="21" fillId="0" borderId="3" xfId="0" applyNumberFormat="1" applyFont="1" applyFill="1" applyBorder="1"/>
    <xf numFmtId="168" fontId="21" fillId="0" borderId="0" xfId="3" applyNumberFormat="1" applyFont="1" applyFill="1" applyBorder="1"/>
    <xf numFmtId="168" fontId="21" fillId="0" borderId="0" xfId="0" applyNumberFormat="1" applyFont="1" applyFill="1" applyBorder="1" applyAlignment="1">
      <alignment horizontal="center"/>
    </xf>
    <xf numFmtId="0" fontId="21" fillId="0" borderId="0" xfId="3" applyNumberFormat="1" applyFont="1" applyFill="1" applyBorder="1" applyAlignment="1">
      <alignment horizontal="center"/>
    </xf>
    <xf numFmtId="164" fontId="21" fillId="0" borderId="0" xfId="3" applyNumberFormat="1" applyFont="1" applyFill="1" applyBorder="1" applyAlignment="1">
      <alignment horizontal="center"/>
    </xf>
    <xf numFmtId="166" fontId="21" fillId="0" borderId="0" xfId="0" applyNumberFormat="1" applyFont="1" applyFill="1" applyBorder="1" applyAlignment="1">
      <alignment horizontal="center"/>
    </xf>
    <xf numFmtId="43" fontId="21" fillId="0" borderId="0" xfId="0" applyNumberFormat="1" applyFont="1" applyFill="1" applyBorder="1" applyAlignment="1">
      <alignment horizontal="center"/>
    </xf>
    <xf numFmtId="0" fontId="21" fillId="0" borderId="0" xfId="0" applyFont="1" applyFill="1" applyBorder="1" applyAlignment="1" applyProtection="1">
      <alignment horizontal="center"/>
      <protection locked="0"/>
    </xf>
    <xf numFmtId="0" fontId="21" fillId="0" borderId="0" xfId="1" applyNumberFormat="1" applyFont="1" applyFill="1" applyBorder="1" applyAlignment="1">
      <alignment horizontal="center"/>
    </xf>
    <xf numFmtId="0" fontId="28" fillId="0" borderId="0" xfId="0" applyFont="1" applyFill="1" applyBorder="1" applyAlignment="1">
      <alignment horizontal="left"/>
    </xf>
    <xf numFmtId="0" fontId="29" fillId="0" borderId="0" xfId="0" applyFont="1" applyFill="1" applyBorder="1" applyAlignment="1">
      <alignment horizontal="center"/>
    </xf>
    <xf numFmtId="49" fontId="21" fillId="0" borderId="0" xfId="0" applyNumberFormat="1" applyFont="1" applyFill="1" applyBorder="1" applyAlignment="1">
      <alignment horizontal="center"/>
    </xf>
    <xf numFmtId="0" fontId="28" fillId="0" borderId="0" xfId="0" applyFont="1" applyFill="1" applyBorder="1"/>
    <xf numFmtId="0" fontId="35" fillId="0" borderId="0" xfId="0" applyFont="1" applyFill="1" applyBorder="1" applyAlignment="1">
      <alignment horizontal="center"/>
    </xf>
    <xf numFmtId="0" fontId="21" fillId="0" borderId="17" xfId="0" quotePrefix="1" applyFont="1" applyFill="1" applyBorder="1" applyAlignment="1">
      <alignment horizontal="left"/>
    </xf>
    <xf numFmtId="0" fontId="21" fillId="0" borderId="1" xfId="0" applyFont="1" applyFill="1" applyBorder="1" applyAlignment="1">
      <alignment horizontal="center"/>
    </xf>
    <xf numFmtId="0" fontId="21" fillId="0" borderId="18" xfId="0" applyFont="1" applyFill="1" applyBorder="1" applyAlignment="1">
      <alignment horizontal="center"/>
    </xf>
    <xf numFmtId="0" fontId="21" fillId="0" borderId="0" xfId="0" quotePrefix="1" applyFont="1" applyFill="1" applyBorder="1" applyAlignment="1">
      <alignment horizontal="left"/>
    </xf>
    <xf numFmtId="0" fontId="21" fillId="0" borderId="0" xfId="0" applyFont="1" applyFill="1" applyBorder="1" applyProtection="1"/>
    <xf numFmtId="0" fontId="28" fillId="0" borderId="0" xfId="0" quotePrefix="1" applyFont="1" applyFill="1" applyBorder="1" applyAlignment="1" applyProtection="1">
      <alignment horizontal="left"/>
    </xf>
    <xf numFmtId="0" fontId="21" fillId="0" borderId="0" xfId="0" applyFont="1" applyFill="1" applyBorder="1" applyAlignment="1" applyProtection="1">
      <alignment horizontal="right"/>
    </xf>
    <xf numFmtId="0" fontId="21" fillId="0" borderId="0" xfId="0" applyNumberFormat="1" applyFont="1" applyFill="1" applyBorder="1" applyAlignment="1" applyProtection="1">
      <alignment horizontal="center"/>
    </xf>
    <xf numFmtId="171" fontId="21" fillId="0" borderId="0" xfId="0" applyNumberFormat="1" applyFont="1" applyFill="1" applyBorder="1" applyAlignment="1" applyProtection="1">
      <alignment horizontal="right"/>
    </xf>
    <xf numFmtId="0" fontId="28" fillId="0" borderId="0" xfId="0" applyFont="1" applyFill="1" applyBorder="1" applyProtection="1"/>
    <xf numFmtId="0" fontId="21" fillId="0" borderId="0" xfId="0" quotePrefix="1" applyFont="1" applyFill="1" applyBorder="1" applyAlignment="1" applyProtection="1">
      <alignment horizontal="center"/>
    </xf>
    <xf numFmtId="0" fontId="29" fillId="0" borderId="0" xfId="0" applyFont="1" applyFill="1" applyBorder="1" applyAlignment="1" applyProtection="1">
      <alignment horizontal="center"/>
    </xf>
    <xf numFmtId="0" fontId="21" fillId="0" borderId="0" xfId="0" applyFont="1" applyFill="1" applyBorder="1" applyProtection="1">
      <protection locked="0"/>
    </xf>
    <xf numFmtId="41" fontId="21" fillId="0" borderId="0" xfId="0" applyNumberFormat="1" applyFont="1" applyFill="1" applyBorder="1" applyAlignment="1">
      <alignment horizontal="center"/>
    </xf>
    <xf numFmtId="168" fontId="21" fillId="0" borderId="0" xfId="3" applyNumberFormat="1" applyFont="1" applyFill="1" applyBorder="1" applyAlignment="1" applyProtection="1">
      <alignment horizontal="center"/>
    </xf>
    <xf numFmtId="164" fontId="21" fillId="0" borderId="0" xfId="0" applyNumberFormat="1" applyFont="1" applyFill="1" applyBorder="1" applyProtection="1"/>
    <xf numFmtId="164" fontId="21" fillId="0" borderId="0" xfId="1" applyNumberFormat="1" applyFont="1" applyFill="1" applyBorder="1"/>
    <xf numFmtId="164" fontId="21" fillId="0" borderId="0" xfId="1" applyNumberFormat="1" applyFont="1" applyFill="1" applyBorder="1" applyProtection="1"/>
    <xf numFmtId="0" fontId="21" fillId="0" borderId="0" xfId="8" applyFont="1" applyFill="1" applyBorder="1" applyAlignment="1" applyProtection="1">
      <alignment horizontal="center"/>
      <protection locked="0"/>
    </xf>
    <xf numFmtId="164" fontId="21" fillId="0" borderId="0" xfId="1" applyNumberFormat="1" applyFont="1" applyFill="1" applyBorder="1" applyAlignment="1" applyProtection="1">
      <alignment horizontal="center"/>
      <protection locked="0"/>
    </xf>
    <xf numFmtId="164" fontId="21" fillId="0" borderId="0" xfId="0" applyNumberFormat="1" applyFont="1" applyFill="1" applyBorder="1" applyProtection="1">
      <protection locked="0"/>
    </xf>
    <xf numFmtId="168" fontId="21" fillId="0" borderId="0" xfId="0" applyNumberFormat="1" applyFont="1" applyFill="1" applyBorder="1" applyAlignment="1" applyProtection="1">
      <alignment horizontal="center"/>
      <protection locked="0"/>
    </xf>
    <xf numFmtId="164" fontId="21" fillId="0" borderId="0" xfId="0" applyNumberFormat="1" applyFont="1" applyFill="1" applyBorder="1" applyAlignment="1" applyProtection="1">
      <alignment horizontal="center"/>
      <protection locked="0"/>
    </xf>
    <xf numFmtId="0" fontId="21" fillId="0" borderId="15" xfId="0" applyFont="1" applyFill="1" applyBorder="1" applyProtection="1">
      <protection locked="0"/>
    </xf>
    <xf numFmtId="0" fontId="21" fillId="0" borderId="16" xfId="0" applyFont="1" applyFill="1" applyBorder="1" applyAlignment="1" applyProtection="1">
      <alignment horizontal="center"/>
      <protection locked="0"/>
    </xf>
    <xf numFmtId="0" fontId="21" fillId="0" borderId="0" xfId="0" quotePrefix="1" applyFont="1" applyFill="1" applyBorder="1" applyAlignment="1" applyProtection="1">
      <alignment horizontal="center"/>
      <protection locked="0"/>
    </xf>
    <xf numFmtId="0" fontId="21" fillId="0" borderId="0" xfId="0" quotePrefix="1" applyFont="1" applyFill="1" applyBorder="1" applyAlignment="1" applyProtection="1">
      <alignment horizontal="left"/>
      <protection locked="0"/>
    </xf>
    <xf numFmtId="0" fontId="35" fillId="0" borderId="0" xfId="0" applyFont="1" applyFill="1" applyBorder="1"/>
    <xf numFmtId="166" fontId="21" fillId="0" borderId="0" xfId="3" applyNumberFormat="1" applyFont="1" applyFill="1" applyBorder="1" applyAlignment="1" applyProtection="1">
      <alignment horizontal="center"/>
    </xf>
    <xf numFmtId="0" fontId="21" fillId="0" borderId="0" xfId="0" quotePrefix="1" applyNumberFormat="1" applyFont="1" applyFill="1" applyBorder="1" applyAlignment="1" applyProtection="1">
      <alignment horizontal="center"/>
      <protection locked="0"/>
    </xf>
    <xf numFmtId="0" fontId="21" fillId="0" borderId="0" xfId="0" applyFont="1" applyBorder="1" applyAlignment="1" applyProtection="1">
      <alignment horizontal="center"/>
      <protection locked="0"/>
    </xf>
    <xf numFmtId="164" fontId="35" fillId="0" borderId="0" xfId="6" applyNumberFormat="1" applyFont="1" applyBorder="1" applyProtection="1">
      <protection locked="0"/>
    </xf>
    <xf numFmtId="164" fontId="21" fillId="0" borderId="0" xfId="6" applyNumberFormat="1" applyFont="1" applyBorder="1" applyAlignment="1" applyProtection="1">
      <alignment horizontal="center"/>
      <protection locked="0"/>
    </xf>
    <xf numFmtId="166" fontId="21" fillId="0" borderId="0" xfId="7" applyNumberFormat="1" applyFont="1" applyBorder="1" applyAlignment="1" applyProtection="1">
      <alignment horizontal="center"/>
      <protection locked="0"/>
    </xf>
    <xf numFmtId="0" fontId="21" fillId="0" borderId="0" xfId="0" quotePrefix="1" applyFont="1" applyBorder="1" applyAlignment="1" applyProtection="1">
      <alignment horizontal="center"/>
      <protection locked="0"/>
    </xf>
    <xf numFmtId="164" fontId="36" fillId="0" borderId="0" xfId="6" applyNumberFormat="1" applyFont="1" applyBorder="1" applyProtection="1">
      <protection locked="0"/>
    </xf>
    <xf numFmtId="0" fontId="21" fillId="0" borderId="0" xfId="0" applyFont="1" applyBorder="1" applyProtection="1">
      <protection locked="0"/>
    </xf>
    <xf numFmtId="0" fontId="21" fillId="0" borderId="0" xfId="0" quotePrefix="1" applyFont="1" applyBorder="1" applyAlignment="1" applyProtection="1">
      <alignment horizontal="left"/>
      <protection locked="0"/>
    </xf>
    <xf numFmtId="166" fontId="21" fillId="0" borderId="0" xfId="0" applyNumberFormat="1" applyFont="1" applyFill="1" applyBorder="1" applyAlignment="1" applyProtection="1">
      <alignment horizontal="center"/>
      <protection locked="0"/>
    </xf>
    <xf numFmtId="166" fontId="21" fillId="0" borderId="0" xfId="7" applyNumberFormat="1" applyFont="1" applyFill="1" applyBorder="1" applyAlignment="1">
      <alignment horizontal="center"/>
    </xf>
    <xf numFmtId="164" fontId="21" fillId="0" borderId="0" xfId="6" applyNumberFormat="1" applyFont="1" applyFill="1" applyBorder="1" applyAlignment="1">
      <alignment horizontal="center"/>
    </xf>
    <xf numFmtId="166" fontId="21" fillId="0" borderId="0" xfId="7" applyNumberFormat="1" applyFont="1" applyAlignment="1">
      <alignment horizontal="center"/>
    </xf>
    <xf numFmtId="41" fontId="21" fillId="0" borderId="0" xfId="6" applyNumberFormat="1" applyFont="1" applyFill="1" applyBorder="1" applyAlignment="1">
      <alignment horizontal="center"/>
    </xf>
    <xf numFmtId="0" fontId="272" fillId="0" borderId="0" xfId="0" applyFont="1"/>
    <xf numFmtId="0" fontId="21" fillId="0" borderId="0" xfId="0" applyFont="1" applyAlignment="1" applyProtection="1">
      <alignment horizontal="center"/>
      <protection locked="0"/>
    </xf>
    <xf numFmtId="166" fontId="29" fillId="0" borderId="0" xfId="0" quotePrefix="1" applyNumberFormat="1" applyFont="1" applyAlignment="1">
      <alignment horizontal="center"/>
    </xf>
    <xf numFmtId="166" fontId="21" fillId="0" borderId="0" xfId="0" applyNumberFormat="1" applyFont="1" applyBorder="1" applyAlignment="1" applyProtection="1">
      <alignment horizontal="center"/>
      <protection locked="0"/>
    </xf>
    <xf numFmtId="0" fontId="6" fillId="0" borderId="0" xfId="42635" applyFont="1" applyBorder="1"/>
    <xf numFmtId="0" fontId="35" fillId="0" borderId="0" xfId="0" applyFont="1" applyBorder="1" applyAlignment="1" applyProtection="1">
      <alignment horizontal="center"/>
      <protection locked="0"/>
    </xf>
    <xf numFmtId="0" fontId="21" fillId="0" borderId="91" xfId="0" applyFont="1" applyBorder="1" applyAlignment="1" applyProtection="1">
      <alignment horizontal="center"/>
      <protection locked="0"/>
    </xf>
    <xf numFmtId="164" fontId="21" fillId="0" borderId="16" xfId="6" applyNumberFormat="1" applyFont="1" applyBorder="1" applyAlignment="1" applyProtection="1">
      <alignment horizontal="center"/>
      <protection locked="0"/>
    </xf>
    <xf numFmtId="0" fontId="21" fillId="0" borderId="16" xfId="0" applyFont="1" applyBorder="1" applyAlignment="1" applyProtection="1">
      <alignment horizontal="center"/>
      <protection locked="0"/>
    </xf>
    <xf numFmtId="164" fontId="21" fillId="0" borderId="133" xfId="6" applyNumberFormat="1" applyFont="1" applyBorder="1" applyAlignment="1" applyProtection="1">
      <alignment horizontal="center"/>
      <protection locked="0"/>
    </xf>
    <xf numFmtId="0" fontId="21" fillId="0" borderId="131" xfId="0" applyFont="1" applyBorder="1"/>
    <xf numFmtId="0" fontId="33" fillId="0" borderId="0" xfId="4" applyNumberFormat="1" applyFont="1" applyAlignment="1">
      <alignment horizontal="center"/>
    </xf>
    <xf numFmtId="0" fontId="21" fillId="0" borderId="0" xfId="42653" applyFont="1" applyAlignment="1">
      <alignment horizontal="left"/>
    </xf>
    <xf numFmtId="0" fontId="21" fillId="0" borderId="0" xfId="42653" applyFont="1"/>
    <xf numFmtId="164" fontId="21" fillId="0" borderId="91" xfId="1" applyNumberFormat="1" applyFont="1" applyBorder="1"/>
    <xf numFmtId="0" fontId="21" fillId="0" borderId="0" xfId="314" applyFont="1" applyFill="1" applyBorder="1"/>
    <xf numFmtId="0" fontId="21" fillId="0" borderId="0" xfId="314" applyFont="1" applyFill="1" applyBorder="1" applyAlignment="1">
      <alignment horizontal="center"/>
    </xf>
    <xf numFmtId="0" fontId="21" fillId="0" borderId="0" xfId="4" applyFont="1" applyAlignment="1">
      <alignment horizontal="right"/>
    </xf>
    <xf numFmtId="164" fontId="30" fillId="0" borderId="132" xfId="1" applyNumberFormat="1" applyFont="1" applyBorder="1"/>
    <xf numFmtId="0" fontId="31" fillId="0" borderId="92" xfId="0" applyFont="1" applyBorder="1" applyAlignment="1">
      <alignment horizontal="right"/>
    </xf>
    <xf numFmtId="41" fontId="30" fillId="0" borderId="93" xfId="0" applyNumberFormat="1" applyFont="1" applyBorder="1"/>
    <xf numFmtId="166" fontId="30" fillId="0" borderId="132" xfId="0" applyNumberFormat="1" applyFont="1" applyBorder="1"/>
    <xf numFmtId="37" fontId="21" fillId="0" borderId="133" xfId="4" applyNumberFormat="1" applyFont="1" applyBorder="1" applyAlignment="1">
      <alignment horizontal="right"/>
    </xf>
    <xf numFmtId="37" fontId="28" fillId="0" borderId="91" xfId="1" applyNumberFormat="1" applyFont="1" applyBorder="1" applyAlignment="1">
      <alignment horizontal="right"/>
    </xf>
    <xf numFmtId="0" fontId="21" fillId="0" borderId="92" xfId="4" applyFont="1" applyBorder="1" applyAlignment="1">
      <alignment horizontal="left"/>
    </xf>
    <xf numFmtId="37" fontId="28" fillId="0" borderId="93" xfId="1" applyNumberFormat="1" applyFont="1" applyBorder="1" applyAlignment="1">
      <alignment horizontal="right"/>
    </xf>
    <xf numFmtId="37" fontId="30" fillId="0" borderId="130" xfId="0" applyNumberFormat="1" applyFont="1" applyFill="1" applyBorder="1"/>
    <xf numFmtId="0" fontId="21" fillId="0" borderId="0" xfId="18" applyFont="1" applyBorder="1"/>
    <xf numFmtId="164" fontId="21" fillId="0" borderId="0" xfId="7823" applyNumberFormat="1" applyFont="1" applyFill="1" applyBorder="1"/>
    <xf numFmtId="0" fontId="21" fillId="0" borderId="0" xfId="4" quotePrefix="1" applyFont="1" applyBorder="1" applyAlignment="1">
      <alignment horizontal="left" indent="1"/>
    </xf>
    <xf numFmtId="0" fontId="21" fillId="0" borderId="0" xfId="18" applyFont="1" applyBorder="1" applyAlignment="1">
      <alignment horizontal="left"/>
    </xf>
    <xf numFmtId="164" fontId="30" fillId="0" borderId="130" xfId="0" applyNumberFormat="1" applyFont="1" applyBorder="1"/>
    <xf numFmtId="41" fontId="21" fillId="0" borderId="130" xfId="3" applyNumberFormat="1" applyFont="1" applyBorder="1" applyProtection="1"/>
    <xf numFmtId="0" fontId="21" fillId="0" borderId="0" xfId="18" applyFont="1" applyBorder="1" applyAlignment="1">
      <alignment horizontal="center"/>
    </xf>
    <xf numFmtId="0" fontId="21" fillId="0" borderId="0" xfId="18" applyFont="1" applyFill="1" applyAlignment="1">
      <alignment horizontal="left" indent="1"/>
    </xf>
    <xf numFmtId="41" fontId="21" fillId="0" borderId="0" xfId="7823" applyNumberFormat="1" applyFont="1" applyFill="1" applyBorder="1" applyAlignment="1">
      <alignment horizontal="center"/>
    </xf>
    <xf numFmtId="0" fontId="21" fillId="0" borderId="0" xfId="18" applyFont="1" applyAlignment="1">
      <alignment horizontal="center"/>
    </xf>
    <xf numFmtId="0" fontId="21" fillId="0" borderId="0" xfId="18" applyFont="1" applyAlignment="1">
      <alignment horizontal="left" indent="1"/>
    </xf>
    <xf numFmtId="0" fontId="21" fillId="0" borderId="15" xfId="4" applyFont="1" applyBorder="1" applyAlignment="1">
      <alignment horizontal="left" indent="1"/>
    </xf>
    <xf numFmtId="166" fontId="21" fillId="0" borderId="91" xfId="3" applyNumberFormat="1" applyFont="1" applyBorder="1" applyAlignment="1">
      <alignment horizontal="center"/>
    </xf>
    <xf numFmtId="37" fontId="21" fillId="0" borderId="132" xfId="4" applyNumberFormat="1" applyFont="1" applyBorder="1" applyAlignment="1">
      <alignment horizontal="right"/>
    </xf>
    <xf numFmtId="0" fontId="21" fillId="0" borderId="132" xfId="4" applyFont="1" applyBorder="1" applyAlignment="1">
      <alignment horizontal="center"/>
    </xf>
    <xf numFmtId="0" fontId="21" fillId="0" borderId="132" xfId="4" applyFont="1" applyBorder="1"/>
    <xf numFmtId="0" fontId="21" fillId="0" borderId="131" xfId="4" applyFont="1" applyBorder="1"/>
    <xf numFmtId="164" fontId="30" fillId="0" borderId="133" xfId="1" applyNumberFormat="1" applyFont="1" applyBorder="1"/>
    <xf numFmtId="41" fontId="30" fillId="0" borderId="91" xfId="0" applyNumberFormat="1" applyFont="1" applyBorder="1"/>
    <xf numFmtId="0" fontId="30" fillId="0" borderId="132" xfId="1" applyNumberFormat="1" applyFont="1" applyBorder="1" applyAlignment="1">
      <alignment horizontal="center"/>
    </xf>
    <xf numFmtId="0" fontId="31" fillId="0" borderId="91" xfId="0" applyFont="1" applyBorder="1"/>
    <xf numFmtId="0" fontId="30" fillId="0" borderId="132" xfId="0" applyFont="1" applyBorder="1"/>
    <xf numFmtId="0" fontId="30" fillId="0" borderId="132" xfId="1" applyNumberFormat="1" applyFont="1" applyBorder="1"/>
    <xf numFmtId="0" fontId="30" fillId="0" borderId="131" xfId="0" applyFont="1" applyBorder="1"/>
    <xf numFmtId="37" fontId="21" fillId="0" borderId="130" xfId="1" applyNumberFormat="1" applyFont="1" applyBorder="1" applyAlignment="1">
      <alignment horizontal="right"/>
    </xf>
    <xf numFmtId="37" fontId="21" fillId="0" borderId="130" xfId="4" applyNumberFormat="1" applyFont="1" applyBorder="1" applyAlignment="1">
      <alignment horizontal="right"/>
    </xf>
    <xf numFmtId="0" fontId="21" fillId="0" borderId="15" xfId="4" applyFont="1" applyBorder="1" applyAlignment="1">
      <alignment horizontal="left"/>
    </xf>
    <xf numFmtId="37" fontId="28" fillId="0" borderId="16" xfId="1" applyNumberFormat="1" applyFont="1" applyBorder="1" applyAlignment="1">
      <alignment horizontal="right"/>
    </xf>
    <xf numFmtId="0" fontId="28" fillId="0" borderId="15" xfId="4" applyFont="1" applyBorder="1" applyAlignment="1">
      <alignment horizontal="left"/>
    </xf>
    <xf numFmtId="37" fontId="21" fillId="0" borderId="93" xfId="1" applyNumberFormat="1" applyFont="1" applyBorder="1" applyAlignment="1">
      <alignment horizontal="right"/>
    </xf>
    <xf numFmtId="168" fontId="21" fillId="0" borderId="0" xfId="12057" applyNumberFormat="1" applyFont="1" applyFill="1" applyAlignment="1">
      <alignment horizontal="center"/>
    </xf>
    <xf numFmtId="166" fontId="21" fillId="0" borderId="0" xfId="42861" applyNumberFormat="1" applyFont="1" applyFill="1" applyBorder="1" applyAlignment="1">
      <alignment horizontal="center"/>
    </xf>
    <xf numFmtId="0" fontId="30" fillId="0" borderId="0" xfId="42846" applyFont="1"/>
    <xf numFmtId="41" fontId="21" fillId="0" borderId="0" xfId="39340" applyNumberFormat="1" applyFont="1" applyFill="1" applyBorder="1" applyAlignment="1">
      <alignment horizontal="center"/>
    </xf>
    <xf numFmtId="0" fontId="21" fillId="0" borderId="0" xfId="39340" applyFont="1" applyFill="1" applyBorder="1" applyAlignment="1">
      <alignment horizontal="left"/>
    </xf>
    <xf numFmtId="168" fontId="21" fillId="0" borderId="0" xfId="12057" applyNumberFormat="1" applyFont="1" applyFill="1" applyBorder="1" applyAlignment="1">
      <alignment horizontal="center"/>
    </xf>
    <xf numFmtId="0" fontId="21" fillId="0" borderId="0" xfId="7925" applyNumberFormat="1" applyFont="1" applyFill="1" applyBorder="1" applyAlignment="1">
      <alignment horizontal="center"/>
    </xf>
    <xf numFmtId="0" fontId="21" fillId="0" borderId="0" xfId="39340" applyFont="1" applyBorder="1" applyAlignment="1">
      <alignment horizontal="center"/>
    </xf>
    <xf numFmtId="164" fontId="21" fillId="0" borderId="0" xfId="7925" applyNumberFormat="1" applyFont="1" applyFill="1" applyBorder="1" applyAlignment="1">
      <alignment horizontal="center"/>
    </xf>
    <xf numFmtId="0" fontId="21" fillId="0" borderId="0" xfId="39340" applyFont="1" applyFill="1" applyBorder="1" applyAlignment="1">
      <alignment horizontal="center"/>
    </xf>
    <xf numFmtId="41" fontId="21" fillId="0" borderId="0" xfId="7925" applyNumberFormat="1" applyFont="1" applyFill="1" applyAlignment="1">
      <alignment horizontal="center"/>
    </xf>
    <xf numFmtId="0" fontId="21" fillId="0" borderId="0" xfId="39340" applyFont="1" applyFill="1" applyAlignment="1">
      <alignment horizontal="left"/>
    </xf>
    <xf numFmtId="164" fontId="21" fillId="0" borderId="0" xfId="7925" applyNumberFormat="1" applyFont="1" applyBorder="1" applyAlignment="1">
      <alignment horizontal="center"/>
    </xf>
    <xf numFmtId="0" fontId="243" fillId="0" borderId="0" xfId="4" applyFont="1" applyFill="1" applyBorder="1" applyAlignment="1">
      <alignment horizontal="right"/>
    </xf>
    <xf numFmtId="0" fontId="243" fillId="0" borderId="0" xfId="4" applyNumberFormat="1" applyFont="1" applyBorder="1" applyAlignment="1">
      <alignment horizontal="center"/>
    </xf>
    <xf numFmtId="0" fontId="21" fillId="0" borderId="0" xfId="39340" applyFont="1" applyBorder="1"/>
    <xf numFmtId="0" fontId="243" fillId="0" borderId="0" xfId="4" applyFont="1" applyFill="1" applyBorder="1"/>
    <xf numFmtId="0" fontId="243" fillId="0" borderId="0" xfId="39340" applyFont="1" applyFill="1" applyBorder="1" applyAlignment="1">
      <alignment horizontal="center"/>
    </xf>
    <xf numFmtId="0" fontId="21" fillId="0" borderId="0" xfId="39340" applyFont="1" applyAlignment="1">
      <alignment horizontal="left"/>
    </xf>
    <xf numFmtId="41" fontId="243" fillId="0" borderId="0" xfId="7925" applyNumberFormat="1" applyFont="1" applyFill="1" applyBorder="1" applyAlignment="1">
      <alignment horizontal="center"/>
    </xf>
    <xf numFmtId="0" fontId="243" fillId="0" borderId="0" xfId="4" applyFont="1" applyFill="1" applyBorder="1" applyAlignment="1">
      <alignment horizontal="center"/>
    </xf>
    <xf numFmtId="0" fontId="243" fillId="0" borderId="0" xfId="4" applyFont="1" applyBorder="1" applyAlignment="1">
      <alignment horizontal="center"/>
    </xf>
    <xf numFmtId="0" fontId="243" fillId="0" borderId="0" xfId="4" applyFont="1" applyBorder="1"/>
    <xf numFmtId="0" fontId="275" fillId="0" borderId="0" xfId="4" applyNumberFormat="1" applyFont="1" applyAlignment="1">
      <alignment horizontal="center"/>
    </xf>
    <xf numFmtId="0" fontId="21" fillId="0" borderId="0" xfId="39340" applyFont="1" applyBorder="1" applyAlignment="1">
      <alignment horizontal="left"/>
    </xf>
    <xf numFmtId="0" fontId="243" fillId="0" borderId="0" xfId="4" applyFont="1" applyAlignment="1">
      <alignment horizontal="right"/>
    </xf>
    <xf numFmtId="0" fontId="21" fillId="0" borderId="0" xfId="39340" applyFont="1"/>
    <xf numFmtId="0" fontId="21" fillId="0" borderId="0" xfId="4" applyFont="1" applyFill="1"/>
    <xf numFmtId="0" fontId="21" fillId="0" borderId="0" xfId="39340" applyFont="1" applyFill="1"/>
    <xf numFmtId="41" fontId="243" fillId="0" borderId="0" xfId="39340" applyNumberFormat="1" applyFont="1" applyFill="1" applyBorder="1" applyAlignment="1">
      <alignment horizontal="center"/>
    </xf>
    <xf numFmtId="41" fontId="21" fillId="0" borderId="0" xfId="7925" applyNumberFormat="1" applyFont="1" applyFill="1" applyBorder="1" applyAlignment="1">
      <alignment horizontal="center"/>
    </xf>
    <xf numFmtId="0" fontId="21" fillId="0" borderId="0" xfId="314" quotePrefix="1" applyFont="1" applyFill="1" applyBorder="1" applyAlignment="1">
      <alignment horizontal="left"/>
    </xf>
    <xf numFmtId="166" fontId="21" fillId="0" borderId="0" xfId="42861" applyNumberFormat="1" applyFont="1" applyBorder="1" applyAlignment="1">
      <alignment horizontal="center"/>
    </xf>
    <xf numFmtId="0" fontId="30" fillId="0" borderId="0" xfId="42859" applyFont="1"/>
    <xf numFmtId="0" fontId="243" fillId="0" borderId="0" xfId="4" applyNumberFormat="1" applyFont="1" applyAlignment="1">
      <alignment horizontal="center"/>
    </xf>
    <xf numFmtId="0" fontId="243" fillId="0" borderId="0" xfId="4" applyFont="1" applyAlignment="1">
      <alignment horizontal="center"/>
    </xf>
    <xf numFmtId="0" fontId="30" fillId="0" borderId="0" xfId="42866" applyFont="1"/>
    <xf numFmtId="0" fontId="64" fillId="0" borderId="0" xfId="42851"/>
    <xf numFmtId="0" fontId="65" fillId="0" borderId="0" xfId="4" applyFont="1" applyAlignment="1">
      <alignment horizontal="center"/>
    </xf>
    <xf numFmtId="0" fontId="65" fillId="0" borderId="0" xfId="4" applyNumberFormat="1" applyFont="1" applyAlignment="1">
      <alignment horizontal="center"/>
    </xf>
    <xf numFmtId="0" fontId="68" fillId="0" borderId="0" xfId="4" applyNumberFormat="1" applyFont="1" applyAlignment="1">
      <alignment horizontal="center"/>
    </xf>
    <xf numFmtId="0" fontId="65" fillId="0" borderId="0" xfId="4" applyFont="1" applyBorder="1"/>
    <xf numFmtId="0" fontId="65" fillId="0" borderId="0" xfId="4" applyFont="1" applyFill="1" applyBorder="1" applyAlignment="1">
      <alignment horizontal="center"/>
    </xf>
    <xf numFmtId="41" fontId="65" fillId="0" borderId="0" xfId="7925" applyNumberFormat="1" applyFont="1" applyFill="1" applyBorder="1" applyAlignment="1">
      <alignment horizontal="center"/>
    </xf>
    <xf numFmtId="0" fontId="6" fillId="0" borderId="0" xfId="39340" applyAlignment="1">
      <alignment horizontal="left"/>
    </xf>
    <xf numFmtId="0" fontId="6" fillId="0" borderId="0" xfId="39340"/>
    <xf numFmtId="0" fontId="65" fillId="0" borderId="0" xfId="4" applyFont="1" applyFill="1" applyBorder="1"/>
    <xf numFmtId="41" fontId="65" fillId="0" borderId="0" xfId="39340" applyNumberFormat="1" applyFont="1" applyFill="1" applyBorder="1" applyAlignment="1">
      <alignment horizontal="center"/>
    </xf>
    <xf numFmtId="0" fontId="65" fillId="0" borderId="0" xfId="4" applyFont="1" applyFill="1" applyBorder="1" applyAlignment="1">
      <alignment horizontal="right"/>
    </xf>
    <xf numFmtId="0" fontId="65" fillId="0" borderId="0" xfId="4" applyFont="1" applyAlignment="1">
      <alignment horizontal="right"/>
    </xf>
    <xf numFmtId="0" fontId="6" fillId="0" borderId="0" xfId="42902"/>
    <xf numFmtId="0" fontId="6" fillId="0" borderId="0" xfId="4" applyNumberFormat="1" applyFont="1" applyAlignment="1">
      <alignment horizontal="center"/>
    </xf>
    <xf numFmtId="0" fontId="67" fillId="0" borderId="0" xfId="4" applyNumberFormat="1" applyFont="1" applyAlignment="1">
      <alignment horizontal="center"/>
    </xf>
    <xf numFmtId="0" fontId="6" fillId="0" borderId="0" xfId="4" applyFont="1" applyBorder="1"/>
    <xf numFmtId="0" fontId="6" fillId="0" borderId="0" xfId="4" applyNumberFormat="1" applyFont="1" applyBorder="1" applyAlignment="1">
      <alignment horizontal="center"/>
    </xf>
    <xf numFmtId="0" fontId="6" fillId="0" borderId="0" xfId="4" applyFont="1" applyFill="1" applyBorder="1" applyAlignment="1">
      <alignment horizontal="center"/>
    </xf>
    <xf numFmtId="0" fontId="6" fillId="0" borderId="0" xfId="4" applyFont="1" applyFill="1"/>
    <xf numFmtId="0" fontId="6" fillId="0" borderId="0" xfId="4" applyFont="1" applyAlignment="1">
      <alignment horizontal="right"/>
    </xf>
    <xf numFmtId="41" fontId="0" fillId="0" borderId="0" xfId="0" applyNumberFormat="1" applyFill="1"/>
    <xf numFmtId="166" fontId="35" fillId="0" borderId="3" xfId="3" applyNumberFormat="1" applyFont="1" applyBorder="1" applyProtection="1"/>
    <xf numFmtId="166" fontId="35" fillId="0" borderId="0" xfId="3" applyNumberFormat="1" applyFont="1"/>
    <xf numFmtId="0" fontId="19" fillId="0" borderId="0" xfId="0" applyFont="1" applyFill="1" applyAlignment="1" applyProtection="1">
      <alignment horizontal="center"/>
    </xf>
    <xf numFmtId="0" fontId="49" fillId="0" borderId="0" xfId="0" applyFont="1" applyFill="1" applyAlignment="1" applyProtection="1">
      <alignment horizontal="center"/>
    </xf>
    <xf numFmtId="0" fontId="19" fillId="0" borderId="0" xfId="0" applyFont="1"/>
    <xf numFmtId="0" fontId="19" fillId="0" borderId="0" xfId="0" applyNumberFormat="1" applyFont="1" applyFill="1" applyAlignment="1">
      <alignment horizontal="center"/>
    </xf>
    <xf numFmtId="164" fontId="19" fillId="0" borderId="0" xfId="1" quotePrefix="1" applyNumberFormat="1" applyFont="1" applyFill="1" applyBorder="1" applyAlignment="1" applyProtection="1">
      <alignment horizontal="center"/>
      <protection locked="0"/>
    </xf>
    <xf numFmtId="0" fontId="21" fillId="0" borderId="0" xfId="0" applyFont="1" applyAlignment="1">
      <alignment horizontal="center"/>
    </xf>
    <xf numFmtId="164" fontId="21" fillId="0" borderId="48" xfId="1" applyNumberFormat="1" applyFont="1" applyBorder="1"/>
    <xf numFmtId="0" fontId="44" fillId="0" borderId="0" xfId="0" applyFont="1" applyFill="1" applyBorder="1" applyAlignment="1">
      <alignment horizontal="left"/>
    </xf>
    <xf numFmtId="164" fontId="44" fillId="0" borderId="0" xfId="1" applyNumberFormat="1" applyFont="1" applyFill="1" applyBorder="1" applyAlignment="1"/>
    <xf numFmtId="0" fontId="26" fillId="0" borderId="91" xfId="0" applyFont="1" applyFill="1" applyBorder="1" applyAlignment="1">
      <alignment horizontal="center"/>
    </xf>
    <xf numFmtId="10" fontId="35" fillId="0" borderId="3" xfId="3" applyNumberFormat="1" applyFont="1" applyBorder="1" applyProtection="1"/>
    <xf numFmtId="0" fontId="26" fillId="0" borderId="15" xfId="0" applyFont="1" applyFill="1" applyBorder="1"/>
    <xf numFmtId="0" fontId="42" fillId="0" borderId="0" xfId="0" applyFont="1" applyFill="1" applyBorder="1" applyAlignment="1">
      <alignment horizontal="center"/>
    </xf>
    <xf numFmtId="0" fontId="26" fillId="0" borderId="16" xfId="0" applyFont="1" applyFill="1" applyBorder="1" applyAlignment="1">
      <alignment horizontal="center"/>
    </xf>
    <xf numFmtId="0" fontId="26" fillId="0" borderId="93" xfId="0" applyFont="1" applyFill="1" applyBorder="1" applyAlignment="1">
      <alignment horizontal="center"/>
    </xf>
    <xf numFmtId="0" fontId="26" fillId="0" borderId="15" xfId="0" applyFont="1" applyFill="1" applyBorder="1" applyAlignment="1">
      <alignment horizontal="center"/>
    </xf>
    <xf numFmtId="167" fontId="26" fillId="0" borderId="16" xfId="2" applyNumberFormat="1" applyFont="1" applyFill="1" applyBorder="1" applyAlignment="1"/>
    <xf numFmtId="5" fontId="26" fillId="0" borderId="16" xfId="0" applyNumberFormat="1" applyFont="1" applyFill="1" applyBorder="1" applyAlignment="1"/>
    <xf numFmtId="49" fontId="44" fillId="0" borderId="0" xfId="0" applyNumberFormat="1" applyFont="1" applyFill="1" applyBorder="1" applyAlignment="1">
      <alignment horizontal="center"/>
    </xf>
    <xf numFmtId="172" fontId="26" fillId="0" borderId="0" xfId="17" applyFont="1" applyFill="1" applyBorder="1" applyAlignment="1">
      <alignment horizontal="left"/>
    </xf>
    <xf numFmtId="164" fontId="38" fillId="0" borderId="135" xfId="0" applyNumberFormat="1" applyFont="1" applyFill="1" applyBorder="1" applyAlignment="1">
      <alignment horizontal="right"/>
    </xf>
    <xf numFmtId="0" fontId="21" fillId="0" borderId="16" xfId="0" applyFont="1" applyFill="1" applyBorder="1"/>
    <xf numFmtId="0" fontId="38" fillId="0" borderId="91" xfId="0" applyFont="1" applyFill="1" applyBorder="1" applyAlignment="1">
      <alignment horizontal="left"/>
    </xf>
    <xf numFmtId="167" fontId="38" fillId="0" borderId="91" xfId="0" applyNumberFormat="1" applyFont="1" applyFill="1" applyBorder="1" applyAlignment="1">
      <alignment horizontal="center"/>
    </xf>
    <xf numFmtId="167" fontId="38" fillId="0" borderId="93" xfId="0" applyNumberFormat="1" applyFont="1" applyFill="1" applyBorder="1" applyAlignment="1">
      <alignment horizontal="center"/>
    </xf>
    <xf numFmtId="0" fontId="26" fillId="0" borderId="92" xfId="0" applyFont="1" applyFill="1" applyBorder="1" applyAlignment="1">
      <alignment horizontal="center"/>
    </xf>
    <xf numFmtId="167" fontId="26" fillId="0" borderId="15" xfId="2" applyNumberFormat="1" applyFont="1" applyFill="1" applyBorder="1" applyAlignment="1"/>
    <xf numFmtId="5" fontId="26" fillId="0" borderId="15" xfId="0" applyNumberFormat="1" applyFont="1" applyFill="1" applyBorder="1" applyAlignment="1"/>
    <xf numFmtId="164" fontId="26" fillId="0" borderId="15" xfId="1" applyNumberFormat="1" applyFont="1" applyFill="1" applyBorder="1" applyAlignment="1"/>
    <xf numFmtId="164" fontId="44" fillId="0" borderId="15" xfId="1" applyNumberFormat="1" applyFont="1" applyFill="1" applyBorder="1" applyAlignment="1"/>
    <xf numFmtId="164" fontId="26" fillId="0" borderId="15" xfId="1" applyNumberFormat="1" applyFont="1" applyFill="1" applyBorder="1"/>
    <xf numFmtId="164" fontId="38" fillId="0" borderId="136" xfId="0" applyNumberFormat="1" applyFont="1" applyFill="1" applyBorder="1" applyAlignment="1">
      <alignment horizontal="right"/>
    </xf>
    <xf numFmtId="167" fontId="38" fillId="0" borderId="92" xfId="0" applyNumberFormat="1" applyFont="1" applyFill="1" applyBorder="1" applyAlignment="1">
      <alignment horizontal="center"/>
    </xf>
    <xf numFmtId="37" fontId="26" fillId="0" borderId="16" xfId="2" applyNumberFormat="1" applyFont="1" applyFill="1" applyBorder="1" applyAlignment="1">
      <alignment horizontal="center"/>
    </xf>
    <xf numFmtId="37" fontId="26" fillId="0" borderId="93" xfId="2" applyNumberFormat="1" applyFont="1" applyFill="1" applyBorder="1" applyAlignment="1">
      <alignment horizontal="center"/>
    </xf>
    <xf numFmtId="41" fontId="6" fillId="0" borderId="0" xfId="42992" applyNumberFormat="1" applyFont="1" applyFill="1" applyBorder="1"/>
    <xf numFmtId="37" fontId="6" fillId="110" borderId="0" xfId="42992" applyFont="1" applyFill="1" applyBorder="1" applyAlignment="1">
      <alignment horizontal="right"/>
    </xf>
    <xf numFmtId="10" fontId="6" fillId="110" borderId="0" xfId="3" applyNumberFormat="1" applyFont="1" applyFill="1" applyBorder="1"/>
    <xf numFmtId="217" fontId="6" fillId="110" borderId="0" xfId="3" applyNumberFormat="1" applyFont="1" applyFill="1" applyBorder="1"/>
    <xf numFmtId="10" fontId="35" fillId="0" borderId="0" xfId="3" applyNumberFormat="1" applyFont="1" applyBorder="1" applyProtection="1"/>
    <xf numFmtId="166" fontId="35" fillId="0" borderId="0" xfId="3" applyNumberFormat="1" applyFont="1" applyBorder="1" applyProtection="1"/>
    <xf numFmtId="37" fontId="38" fillId="0" borderId="135" xfId="0" applyNumberFormat="1" applyFont="1" applyFill="1" applyBorder="1" applyAlignment="1">
      <alignment horizontal="right"/>
    </xf>
    <xf numFmtId="164" fontId="26" fillId="0" borderId="16" xfId="2" applyNumberFormat="1" applyFont="1" applyFill="1" applyBorder="1" applyAlignment="1"/>
    <xf numFmtId="164" fontId="26" fillId="0" borderId="15" xfId="0" applyNumberFormat="1" applyFont="1" applyFill="1" applyBorder="1"/>
    <xf numFmtId="164" fontId="21" fillId="0" borderId="15" xfId="0" applyNumberFormat="1" applyFont="1" applyFill="1" applyBorder="1"/>
    <xf numFmtId="0" fontId="42" fillId="0" borderId="138" xfId="0" applyFont="1" applyFill="1" applyBorder="1" applyAlignment="1">
      <alignment horizontal="center"/>
    </xf>
    <xf numFmtId="0" fontId="26" fillId="0" borderId="139" xfId="0" applyFont="1" applyFill="1" applyBorder="1" applyAlignment="1">
      <alignment horizontal="center"/>
    </xf>
    <xf numFmtId="37" fontId="26" fillId="0" borderId="138" xfId="0" applyNumberFormat="1" applyFont="1" applyFill="1" applyBorder="1" applyAlignment="1">
      <alignment horizontal="center"/>
    </xf>
    <xf numFmtId="37" fontId="26" fillId="0" borderId="139" xfId="0" applyNumberFormat="1" applyFont="1" applyFill="1" applyBorder="1" applyAlignment="1">
      <alignment horizontal="center"/>
    </xf>
    <xf numFmtId="0" fontId="26" fillId="0" borderId="88" xfId="0" applyFont="1" applyFill="1" applyBorder="1"/>
    <xf numFmtId="0" fontId="26" fillId="0" borderId="88" xfId="0" applyFont="1" applyFill="1" applyBorder="1" applyAlignment="1">
      <alignment horizontal="center"/>
    </xf>
    <xf numFmtId="37" fontId="61" fillId="0" borderId="48" xfId="42992" applyFont="1" applyFill="1" applyBorder="1" applyAlignment="1">
      <alignment horizontal="left"/>
    </xf>
    <xf numFmtId="167" fontId="26" fillId="0" borderId="3" xfId="2" applyNumberFormat="1" applyFont="1" applyFill="1" applyBorder="1"/>
    <xf numFmtId="0" fontId="38" fillId="0" borderId="87" xfId="0" applyFont="1" applyFill="1" applyBorder="1" applyAlignment="1">
      <alignment horizontal="center"/>
    </xf>
    <xf numFmtId="37" fontId="38" fillId="0" borderId="87" xfId="0" applyNumberFormat="1" applyFont="1" applyFill="1" applyBorder="1" applyAlignment="1">
      <alignment horizontal="center"/>
    </xf>
    <xf numFmtId="0" fontId="26" fillId="0" borderId="138" xfId="0" applyFont="1" applyFill="1" applyBorder="1"/>
    <xf numFmtId="167" fontId="26" fillId="0" borderId="15" xfId="2" applyNumberFormat="1" applyFont="1" applyFill="1" applyBorder="1"/>
    <xf numFmtId="37" fontId="6" fillId="110" borderId="0" xfId="42992" applyFont="1" applyFill="1" applyBorder="1"/>
    <xf numFmtId="167" fontId="21" fillId="0" borderId="0" xfId="0" applyNumberFormat="1" applyFont="1" applyFill="1" applyBorder="1"/>
    <xf numFmtId="37" fontId="182" fillId="0" borderId="140" xfId="42992" applyFont="1" applyFill="1" applyBorder="1"/>
    <xf numFmtId="0" fontId="277" fillId="0" borderId="0" xfId="0" applyFont="1"/>
    <xf numFmtId="164" fontId="278" fillId="0" borderId="0" xfId="0" applyNumberFormat="1" applyFont="1" applyFill="1" applyBorder="1"/>
    <xf numFmtId="164" fontId="43" fillId="0" borderId="0" xfId="0" applyNumberFormat="1" applyFont="1" applyFill="1" applyBorder="1"/>
    <xf numFmtId="0" fontId="26" fillId="0" borderId="16" xfId="0" quotePrefix="1" applyFont="1" applyFill="1" applyBorder="1" applyAlignment="1">
      <alignment horizontal="center"/>
    </xf>
    <xf numFmtId="37" fontId="6" fillId="110" borderId="0" xfId="42992" applyFont="1" applyFill="1" applyBorder="1" applyAlignment="1">
      <alignment horizontal="left"/>
    </xf>
    <xf numFmtId="164" fontId="26" fillId="0" borderId="15" xfId="2" applyNumberFormat="1" applyFont="1" applyFill="1" applyBorder="1"/>
    <xf numFmtId="167" fontId="38" fillId="0" borderId="136" xfId="0" applyNumberFormat="1" applyFont="1" applyFill="1" applyBorder="1"/>
    <xf numFmtId="0" fontId="38" fillId="0" borderId="0" xfId="0" applyFont="1" applyFill="1" applyBorder="1" applyAlignment="1">
      <alignment horizontal="left"/>
    </xf>
    <xf numFmtId="49" fontId="38" fillId="0" borderId="0" xfId="0" applyNumberFormat="1" applyFont="1" applyFill="1" applyBorder="1"/>
    <xf numFmtId="164" fontId="38" fillId="0" borderId="0" xfId="0" applyNumberFormat="1" applyFont="1" applyFill="1" applyBorder="1" applyAlignment="1">
      <alignment horizontal="center"/>
    </xf>
    <xf numFmtId="164" fontId="38" fillId="0" borderId="0" xfId="1" applyNumberFormat="1" applyFont="1" applyFill="1" applyBorder="1" applyAlignment="1">
      <alignment horizontal="center"/>
    </xf>
    <xf numFmtId="37" fontId="6" fillId="3" borderId="134" xfId="42992" applyFont="1" applyFill="1" applyBorder="1" applyAlignment="1"/>
    <xf numFmtId="0" fontId="26" fillId="93" borderId="0" xfId="0" applyFont="1" applyFill="1" applyBorder="1"/>
    <xf numFmtId="0" fontId="26" fillId="93" borderId="16" xfId="0" applyFont="1" applyFill="1" applyBorder="1" applyAlignment="1">
      <alignment horizontal="center"/>
    </xf>
    <xf numFmtId="0" fontId="21" fillId="93" borderId="0" xfId="0" applyFont="1" applyFill="1" applyBorder="1"/>
    <xf numFmtId="0" fontId="26" fillId="93" borderId="93" xfId="0" applyFont="1" applyFill="1" applyBorder="1" applyAlignment="1">
      <alignment horizontal="center"/>
    </xf>
    <xf numFmtId="0" fontId="26" fillId="93" borderId="92" xfId="0" applyFont="1" applyFill="1" applyBorder="1" applyAlignment="1">
      <alignment horizontal="center"/>
    </xf>
    <xf numFmtId="0" fontId="26" fillId="93" borderId="15" xfId="0" applyFont="1" applyFill="1" applyBorder="1" applyAlignment="1">
      <alignment horizontal="center"/>
    </xf>
    <xf numFmtId="167" fontId="26" fillId="93" borderId="16" xfId="2" applyNumberFormat="1" applyFont="1" applyFill="1" applyBorder="1" applyAlignment="1"/>
    <xf numFmtId="167" fontId="21" fillId="93" borderId="0" xfId="0" applyNumberFormat="1" applyFont="1" applyFill="1" applyBorder="1"/>
    <xf numFmtId="167" fontId="26" fillId="93" borderId="0" xfId="2" applyNumberFormat="1" applyFont="1" applyFill="1" applyBorder="1"/>
    <xf numFmtId="167" fontId="38" fillId="93" borderId="136" xfId="0" applyNumberFormat="1" applyFont="1" applyFill="1" applyBorder="1"/>
    <xf numFmtId="167" fontId="38" fillId="93" borderId="93" xfId="0" applyNumberFormat="1" applyFont="1" applyFill="1" applyBorder="1" applyAlignment="1">
      <alignment horizontal="center"/>
    </xf>
    <xf numFmtId="0" fontId="21" fillId="93" borderId="0" xfId="0" applyFont="1" applyFill="1"/>
    <xf numFmtId="37" fontId="61" fillId="93" borderId="0" xfId="42992" applyFont="1" applyFill="1" applyBorder="1" applyAlignment="1">
      <alignment horizontal="right"/>
    </xf>
    <xf numFmtId="0" fontId="182" fillId="0" borderId="0" xfId="0" applyFont="1"/>
    <xf numFmtId="0" fontId="0" fillId="0" borderId="137" xfId="0" applyBorder="1"/>
    <xf numFmtId="0" fontId="0" fillId="0" borderId="142" xfId="0" applyBorder="1"/>
    <xf numFmtId="41" fontId="6" fillId="0" borderId="0" xfId="15067" applyNumberFormat="1" applyFont="1" applyAlignment="1">
      <alignment horizontal="center"/>
    </xf>
    <xf numFmtId="0" fontId="19" fillId="93" borderId="0" xfId="0" applyFont="1" applyFill="1"/>
    <xf numFmtId="0" fontId="19" fillId="93" borderId="0" xfId="0" applyFont="1" applyFill="1" applyProtection="1"/>
    <xf numFmtId="164" fontId="19" fillId="93" borderId="0" xfId="1" applyNumberFormat="1" applyFont="1" applyFill="1"/>
    <xf numFmtId="164" fontId="22" fillId="93" borderId="0" xfId="1" applyNumberFormat="1" applyFont="1" applyFill="1" applyProtection="1"/>
    <xf numFmtId="41" fontId="19" fillId="93" borderId="0" xfId="0" applyNumberFormat="1" applyFont="1" applyFill="1"/>
    <xf numFmtId="43" fontId="19" fillId="93" borderId="0" xfId="1" applyFont="1" applyFill="1"/>
    <xf numFmtId="0" fontId="0" fillId="0" borderId="143" xfId="0" applyBorder="1"/>
    <xf numFmtId="37" fontId="19" fillId="0" borderId="143" xfId="0" applyNumberFormat="1" applyFont="1" applyBorder="1"/>
    <xf numFmtId="0" fontId="0" fillId="0" borderId="48" xfId="0" applyBorder="1"/>
    <xf numFmtId="168" fontId="22" fillId="0" borderId="48" xfId="0" applyNumberFormat="1" applyFont="1" applyFill="1" applyBorder="1" applyProtection="1"/>
    <xf numFmtId="167" fontId="26" fillId="0" borderId="0" xfId="0" applyNumberFormat="1" applyFont="1" applyFill="1" applyBorder="1"/>
    <xf numFmtId="204" fontId="26" fillId="0" borderId="0" xfId="0" applyNumberFormat="1" applyFont="1" applyFill="1"/>
    <xf numFmtId="2" fontId="51" fillId="0" borderId="0" xfId="1" applyNumberFormat="1" applyFont="1" applyFill="1" applyAlignment="1">
      <alignment horizontal="center"/>
    </xf>
    <xf numFmtId="0" fontId="51" fillId="0" borderId="0" xfId="0" applyFont="1" applyFill="1" applyAlignment="1">
      <alignment horizontal="center"/>
    </xf>
    <xf numFmtId="164" fontId="51" fillId="0" borderId="0" xfId="0" applyNumberFormat="1" applyFont="1" applyFill="1"/>
    <xf numFmtId="0" fontId="51" fillId="0" borderId="0" xfId="0" applyFont="1" applyFill="1"/>
    <xf numFmtId="164" fontId="49" fillId="0" borderId="0" xfId="0" applyNumberFormat="1" applyFont="1" applyFill="1" applyAlignment="1">
      <alignment horizontal="center"/>
    </xf>
    <xf numFmtId="41" fontId="19" fillId="0" borderId="0" xfId="0" applyNumberFormat="1" applyFont="1" applyAlignment="1">
      <alignment horizontal="center"/>
    </xf>
    <xf numFmtId="164" fontId="23" fillId="0" borderId="7" xfId="1" applyNumberFormat="1" applyFont="1" applyFill="1" applyBorder="1" applyProtection="1"/>
    <xf numFmtId="41" fontId="23" fillId="0" borderId="0" xfId="0" applyNumberFormat="1" applyFont="1"/>
    <xf numFmtId="41" fontId="279" fillId="0" borderId="0" xfId="0" applyNumberFormat="1" applyFont="1" applyFill="1"/>
    <xf numFmtId="171" fontId="279" fillId="0" borderId="0" xfId="1" applyNumberFormat="1" applyFont="1" applyFill="1" applyBorder="1" applyAlignment="1">
      <alignment horizontal="center"/>
    </xf>
    <xf numFmtId="41" fontId="279" fillId="0" borderId="0" xfId="1" applyNumberFormat="1" applyFont="1" applyFill="1" applyProtection="1"/>
    <xf numFmtId="41" fontId="279" fillId="0" borderId="5" xfId="1" applyNumberFormat="1" applyFont="1" applyFill="1" applyBorder="1" applyProtection="1"/>
    <xf numFmtId="41" fontId="279" fillId="0" borderId="6" xfId="1" applyNumberFormat="1" applyFont="1" applyFill="1" applyBorder="1" applyProtection="1"/>
    <xf numFmtId="41" fontId="279" fillId="0" borderId="0" xfId="1" applyNumberFormat="1" applyFont="1" applyFill="1" applyBorder="1" applyProtection="1"/>
    <xf numFmtId="41" fontId="279" fillId="0" borderId="1" xfId="1" applyNumberFormat="1" applyFont="1" applyFill="1" applyBorder="1" applyProtection="1"/>
    <xf numFmtId="41" fontId="279" fillId="0" borderId="7" xfId="1" applyNumberFormat="1" applyFont="1" applyFill="1" applyBorder="1" applyProtection="1"/>
    <xf numFmtId="41" fontId="279" fillId="0" borderId="0" xfId="0" applyNumberFormat="1" applyFont="1" applyFill="1" applyProtection="1"/>
    <xf numFmtId="41" fontId="279" fillId="0" borderId="8" xfId="0" applyNumberFormat="1" applyFont="1" applyFill="1" applyBorder="1" applyProtection="1"/>
    <xf numFmtId="41" fontId="279" fillId="0" borderId="0" xfId="1" applyNumberFormat="1" applyFont="1" applyFill="1"/>
    <xf numFmtId="164" fontId="279" fillId="0" borderId="7" xfId="1" applyNumberFormat="1" applyFont="1" applyFill="1" applyBorder="1" applyProtection="1"/>
    <xf numFmtId="41" fontId="279" fillId="0" borderId="0" xfId="0" applyNumberFormat="1" applyFont="1"/>
    <xf numFmtId="0" fontId="276" fillId="0" borderId="0" xfId="26" applyFont="1" applyFill="1" applyAlignment="1">
      <alignment horizontal="center"/>
    </xf>
    <xf numFmtId="0" fontId="276" fillId="0" borderId="0" xfId="0" applyFont="1"/>
    <xf numFmtId="0" fontId="276" fillId="0" borderId="0" xfId="0" applyNumberFormat="1" applyFont="1" applyAlignment="1">
      <alignment horizontal="center"/>
    </xf>
    <xf numFmtId="0" fontId="276" fillId="0" borderId="0" xfId="0" applyFont="1" applyFill="1" applyBorder="1" applyAlignment="1">
      <alignment horizontal="center"/>
    </xf>
    <xf numFmtId="0" fontId="276" fillId="0" borderId="0" xfId="0" applyFont="1" applyFill="1" applyBorder="1"/>
    <xf numFmtId="0" fontId="276" fillId="0" borderId="0" xfId="0" applyFont="1" applyBorder="1"/>
    <xf numFmtId="0" fontId="276" fillId="0" borderId="0" xfId="0" applyNumberFormat="1" applyFont="1" applyFill="1" applyBorder="1" applyAlignment="1">
      <alignment horizontal="center"/>
    </xf>
    <xf numFmtId="43" fontId="276" fillId="0" borderId="0" xfId="15067" applyFont="1" applyFill="1" applyAlignment="1">
      <alignment horizontal="center"/>
    </xf>
    <xf numFmtId="0" fontId="6" fillId="0" borderId="0" xfId="0" applyNumberFormat="1" applyFont="1" applyAlignment="1">
      <alignment horizontal="center"/>
    </xf>
    <xf numFmtId="0" fontId="6" fillId="0" borderId="0" xfId="0" applyFont="1" applyBorder="1" applyAlignment="1">
      <alignment horizontal="left"/>
    </xf>
    <xf numFmtId="0" fontId="67" fillId="0" borderId="0" xfId="0" applyFont="1" applyBorder="1" applyAlignment="1">
      <alignment horizontal="left"/>
    </xf>
    <xf numFmtId="0" fontId="6" fillId="0" borderId="0" xfId="0" applyNumberFormat="1" applyFont="1" applyBorder="1" applyAlignment="1">
      <alignment horizontal="left"/>
    </xf>
    <xf numFmtId="0" fontId="6" fillId="0" borderId="0" xfId="0" applyFont="1" applyBorder="1" applyAlignment="1"/>
    <xf numFmtId="0" fontId="23" fillId="0" borderId="0" xfId="0" applyFont="1" applyFill="1"/>
    <xf numFmtId="0" fontId="23" fillId="0" borderId="0" xfId="1" applyNumberFormat="1" applyFont="1" applyFill="1" applyAlignment="1">
      <alignment horizontal="center"/>
    </xf>
    <xf numFmtId="164" fontId="23" fillId="0" borderId="5" xfId="1" applyNumberFormat="1" applyFont="1" applyFill="1" applyBorder="1" applyProtection="1"/>
    <xf numFmtId="164" fontId="23" fillId="0" borderId="6" xfId="1" applyNumberFormat="1" applyFont="1" applyFill="1" applyBorder="1" applyProtection="1"/>
    <xf numFmtId="164" fontId="23" fillId="93" borderId="0" xfId="1" applyNumberFormat="1" applyFont="1" applyFill="1" applyProtection="1"/>
    <xf numFmtId="164" fontId="216" fillId="0" borderId="0" xfId="1" applyNumberFormat="1" applyFont="1" applyFill="1" applyProtection="1"/>
    <xf numFmtId="164" fontId="23" fillId="0" borderId="0" xfId="1" applyNumberFormat="1" applyFont="1" applyFill="1" applyBorder="1" applyProtection="1"/>
    <xf numFmtId="164" fontId="23" fillId="0" borderId="1" xfId="1" applyNumberFormat="1" applyFont="1" applyFill="1" applyBorder="1" applyProtection="1"/>
    <xf numFmtId="164" fontId="23" fillId="0" borderId="0" xfId="1" applyNumberFormat="1" applyFont="1" applyFill="1"/>
    <xf numFmtId="164" fontId="23" fillId="0" borderId="0" xfId="0" applyNumberFormat="1" applyFont="1" applyFill="1"/>
    <xf numFmtId="0" fontId="23" fillId="0" borderId="0" xfId="0" applyFont="1" applyFill="1" applyAlignment="1">
      <alignment horizontal="center"/>
    </xf>
    <xf numFmtId="0" fontId="23" fillId="0" borderId="0" xfId="0" applyFont="1"/>
    <xf numFmtId="37" fontId="23" fillId="0" borderId="0" xfId="0" applyNumberFormat="1" applyFont="1" applyFill="1" applyProtection="1"/>
    <xf numFmtId="168" fontId="23" fillId="0" borderId="8" xfId="0" applyNumberFormat="1" applyFont="1" applyFill="1" applyBorder="1" applyProtection="1"/>
    <xf numFmtId="164" fontId="23" fillId="0" borderId="11" xfId="1" applyNumberFormat="1" applyFont="1" applyFill="1" applyBorder="1" applyProtection="1"/>
    <xf numFmtId="164" fontId="23" fillId="0" borderId="91" xfId="1" applyNumberFormat="1" applyFont="1" applyFill="1" applyBorder="1" applyProtection="1"/>
    <xf numFmtId="171" fontId="23" fillId="0" borderId="0" xfId="1" applyNumberFormat="1" applyFont="1" applyFill="1" applyAlignment="1">
      <alignment horizontal="center"/>
    </xf>
    <xf numFmtId="0" fontId="279" fillId="0" borderId="0" xfId="0" applyFont="1" applyFill="1"/>
    <xf numFmtId="2" fontId="279" fillId="0" borderId="0" xfId="1" applyNumberFormat="1" applyFont="1" applyFill="1" applyAlignment="1">
      <alignment horizontal="center"/>
    </xf>
    <xf numFmtId="164" fontId="279" fillId="0" borderId="0" xfId="1" applyNumberFormat="1" applyFont="1" applyFill="1" applyProtection="1"/>
    <xf numFmtId="164" fontId="279" fillId="0" borderId="5" xfId="1" applyNumberFormat="1" applyFont="1" applyFill="1" applyBorder="1" applyProtection="1"/>
    <xf numFmtId="164" fontId="279" fillId="0" borderId="6" xfId="1" applyNumberFormat="1" applyFont="1" applyFill="1" applyBorder="1" applyProtection="1"/>
    <xf numFmtId="164" fontId="279" fillId="0" borderId="0" xfId="1" applyNumberFormat="1" applyFont="1" applyFill="1" applyBorder="1" applyProtection="1"/>
    <xf numFmtId="164" fontId="279" fillId="93" borderId="0" xfId="1" applyNumberFormat="1" applyFont="1" applyFill="1" applyProtection="1"/>
    <xf numFmtId="164" fontId="280" fillId="0" borderId="0" xfId="1" applyNumberFormat="1" applyFont="1" applyFill="1" applyProtection="1"/>
    <xf numFmtId="37" fontId="279" fillId="0" borderId="0" xfId="0" applyNumberFormat="1" applyFont="1" applyFill="1" applyProtection="1"/>
    <xf numFmtId="168" fontId="279" fillId="0" borderId="8" xfId="0" applyNumberFormat="1" applyFont="1" applyFill="1" applyBorder="1" applyProtection="1"/>
    <xf numFmtId="164" fontId="279" fillId="0" borderId="0" xfId="1" applyNumberFormat="1" applyFont="1" applyFill="1"/>
    <xf numFmtId="164" fontId="279" fillId="0" borderId="0" xfId="0" applyNumberFormat="1" applyFont="1" applyFill="1"/>
    <xf numFmtId="0" fontId="279" fillId="0" borderId="0" xfId="1" applyNumberFormat="1" applyFont="1" applyFill="1" applyAlignment="1">
      <alignment horizontal="center"/>
    </xf>
    <xf numFmtId="164" fontId="279" fillId="0" borderId="12" xfId="1" applyNumberFormat="1" applyFont="1" applyFill="1" applyBorder="1" applyProtection="1"/>
    <xf numFmtId="164" fontId="279" fillId="0" borderId="1" xfId="1" applyNumberFormat="1" applyFont="1" applyFill="1" applyBorder="1" applyProtection="1"/>
    <xf numFmtId="0" fontId="279" fillId="0" borderId="0" xfId="0" applyFont="1" applyFill="1" applyAlignment="1">
      <alignment horizontal="center"/>
    </xf>
    <xf numFmtId="0" fontId="281" fillId="0" borderId="0" xfId="0" applyFont="1" applyFill="1"/>
    <xf numFmtId="0" fontId="281" fillId="0" borderId="0" xfId="0" applyFont="1" applyFill="1" applyProtection="1"/>
    <xf numFmtId="5" fontId="281" fillId="0" borderId="0" xfId="0" applyNumberFormat="1" applyFont="1" applyFill="1" applyProtection="1"/>
    <xf numFmtId="49" fontId="281" fillId="0" borderId="0" xfId="0" applyNumberFormat="1" applyFont="1" applyFill="1" applyAlignment="1" applyProtection="1">
      <alignment horizontal="center"/>
    </xf>
    <xf numFmtId="0" fontId="281" fillId="0" borderId="0" xfId="0" applyFont="1" applyFill="1" applyAlignment="1" applyProtection="1">
      <alignment horizontal="center"/>
    </xf>
    <xf numFmtId="0" fontId="283" fillId="0" borderId="0" xfId="0" applyFont="1" applyFill="1" applyAlignment="1" applyProtection="1">
      <alignment horizontal="center"/>
    </xf>
    <xf numFmtId="0" fontId="281" fillId="0" borderId="0" xfId="0" applyFont="1" applyFill="1" applyAlignment="1" applyProtection="1">
      <alignment horizontal="right"/>
    </xf>
    <xf numFmtId="0" fontId="284" fillId="0" borderId="0" xfId="0" applyFont="1" applyFill="1" applyProtection="1"/>
    <xf numFmtId="167" fontId="284" fillId="0" borderId="0" xfId="2" applyNumberFormat="1" applyFont="1" applyFill="1" applyProtection="1"/>
    <xf numFmtId="167" fontId="281" fillId="0" borderId="0" xfId="2" applyNumberFormat="1" applyFont="1" applyFill="1" applyProtection="1"/>
    <xf numFmtId="41" fontId="284" fillId="0" borderId="0" xfId="2" applyNumberFormat="1" applyFont="1" applyFill="1" applyProtection="1"/>
    <xf numFmtId="41" fontId="281" fillId="0" borderId="0" xfId="2" applyNumberFormat="1" applyFont="1" applyFill="1" applyProtection="1"/>
    <xf numFmtId="37" fontId="282" fillId="0" borderId="5" xfId="0" applyNumberFormat="1" applyFont="1" applyFill="1" applyBorder="1" applyAlignment="1" applyProtection="1">
      <alignment horizontal="right"/>
    </xf>
    <xf numFmtId="10" fontId="281" fillId="0" borderId="0" xfId="2" applyNumberFormat="1" applyFont="1" applyFill="1" applyProtection="1"/>
    <xf numFmtId="37" fontId="281" fillId="0" borderId="0" xfId="0" applyNumberFormat="1" applyFont="1" applyFill="1" applyProtection="1"/>
    <xf numFmtId="41" fontId="281" fillId="0" borderId="91" xfId="2" applyNumberFormat="1" applyFont="1" applyFill="1" applyBorder="1" applyProtection="1"/>
    <xf numFmtId="37" fontId="281" fillId="0" borderId="6" xfId="0" applyNumberFormat="1" applyFont="1" applyFill="1" applyBorder="1" applyAlignment="1" applyProtection="1">
      <alignment horizontal="right"/>
    </xf>
    <xf numFmtId="37" fontId="281" fillId="0" borderId="0" xfId="0" applyNumberFormat="1" applyFont="1" applyFill="1" applyBorder="1" applyAlignment="1" applyProtection="1">
      <alignment horizontal="right"/>
    </xf>
    <xf numFmtId="167" fontId="284" fillId="0" borderId="0" xfId="2" applyNumberFormat="1" applyFont="1" applyFill="1" applyBorder="1" applyProtection="1"/>
    <xf numFmtId="167" fontId="281" fillId="0" borderId="0" xfId="2" applyNumberFormat="1" applyFont="1" applyFill="1" applyBorder="1" applyProtection="1"/>
    <xf numFmtId="41" fontId="281" fillId="0" borderId="0" xfId="2" applyNumberFormat="1" applyFont="1" applyFill="1" applyBorder="1" applyProtection="1"/>
    <xf numFmtId="37" fontId="281" fillId="0" borderId="5" xfId="0" applyNumberFormat="1" applyFont="1" applyFill="1" applyBorder="1" applyAlignment="1" applyProtection="1">
      <alignment horizontal="right"/>
    </xf>
    <xf numFmtId="0" fontId="282" fillId="0" borderId="7" xfId="0" applyFont="1" applyFill="1" applyBorder="1" applyAlignment="1" applyProtection="1">
      <alignment horizontal="right"/>
    </xf>
    <xf numFmtId="37" fontId="284" fillId="0" borderId="0" xfId="0" applyNumberFormat="1" applyFont="1" applyFill="1" applyProtection="1"/>
    <xf numFmtId="0" fontId="281" fillId="0" borderId="0" xfId="0" applyFont="1" applyFill="1" applyAlignment="1">
      <alignment horizontal="center"/>
    </xf>
    <xf numFmtId="0" fontId="282" fillId="0" borderId="0" xfId="0" applyFont="1" applyFill="1" applyAlignment="1" applyProtection="1">
      <alignment horizontal="left"/>
    </xf>
    <xf numFmtId="0" fontId="281" fillId="0" borderId="0" xfId="0" applyFont="1" applyFill="1" applyBorder="1" applyProtection="1"/>
    <xf numFmtId="0" fontId="28" fillId="0" borderId="0" xfId="0" applyFont="1" applyFill="1" applyProtection="1"/>
    <xf numFmtId="0" fontId="285" fillId="0" borderId="0" xfId="0" applyFont="1" applyFill="1" applyBorder="1" applyProtection="1"/>
    <xf numFmtId="166" fontId="286" fillId="0" borderId="0" xfId="0" applyNumberFormat="1" applyFont="1" applyFill="1" applyBorder="1" applyProtection="1"/>
    <xf numFmtId="166" fontId="282" fillId="0" borderId="0" xfId="0" applyNumberFormat="1" applyFont="1" applyFill="1" applyBorder="1" applyProtection="1"/>
    <xf numFmtId="168" fontId="281" fillId="0" borderId="0" xfId="0" applyNumberFormat="1" applyFont="1" applyFill="1" applyBorder="1" applyProtection="1"/>
    <xf numFmtId="0" fontId="37" fillId="0" borderId="0" xfId="0" applyFont="1" applyFill="1" applyBorder="1" applyProtection="1"/>
    <xf numFmtId="0" fontId="35" fillId="0" borderId="0" xfId="0" applyFont="1" applyFill="1" applyBorder="1" applyProtection="1"/>
    <xf numFmtId="167" fontId="21" fillId="0" borderId="0" xfId="2" applyNumberFormat="1" applyFont="1" applyFill="1" applyBorder="1" applyProtection="1"/>
    <xf numFmtId="166" fontId="28" fillId="0" borderId="0" xfId="0" applyNumberFormat="1" applyFont="1" applyFill="1" applyBorder="1" applyProtection="1"/>
    <xf numFmtId="168" fontId="21" fillId="0" borderId="0" xfId="0" applyNumberFormat="1" applyFont="1" applyFill="1" applyBorder="1" applyProtection="1"/>
    <xf numFmtId="0" fontId="26" fillId="93" borderId="0" xfId="0" applyFont="1" applyFill="1" applyBorder="1" applyAlignment="1">
      <alignment horizontal="center"/>
    </xf>
    <xf numFmtId="10" fontId="35" fillId="0" borderId="0" xfId="3" applyNumberFormat="1" applyFont="1" applyAlignment="1">
      <alignment horizontal="center"/>
    </xf>
    <xf numFmtId="10" fontId="35" fillId="0" borderId="0" xfId="3" applyNumberFormat="1" applyFont="1" applyAlignment="1" applyProtection="1">
      <alignment horizontal="center"/>
    </xf>
    <xf numFmtId="10" fontId="30" fillId="0" borderId="0" xfId="3" applyNumberFormat="1" applyFont="1"/>
    <xf numFmtId="10" fontId="31" fillId="0" borderId="3" xfId="3" applyNumberFormat="1" applyFont="1" applyBorder="1" applyProtection="1"/>
    <xf numFmtId="168" fontId="182" fillId="85" borderId="30" xfId="14836" applyNumberFormat="1" applyFont="1" applyFill="1" applyBorder="1"/>
    <xf numFmtId="164" fontId="38" fillId="0" borderId="15" xfId="1" applyNumberFormat="1" applyFont="1" applyFill="1" applyBorder="1" applyAlignment="1"/>
    <xf numFmtId="164" fontId="38" fillId="0" borderId="0" xfId="1" applyNumberFormat="1" applyFont="1" applyFill="1" applyBorder="1"/>
    <xf numFmtId="0" fontId="21" fillId="0" borderId="141" xfId="4" applyFont="1" applyBorder="1"/>
    <xf numFmtId="0" fontId="21" fillId="0" borderId="141" xfId="4" applyFont="1" applyBorder="1" applyAlignment="1">
      <alignment horizontal="center"/>
    </xf>
    <xf numFmtId="37" fontId="21" fillId="0" borderId="141" xfId="4" applyNumberFormat="1" applyFont="1" applyBorder="1" applyAlignment="1">
      <alignment horizontal="right"/>
    </xf>
    <xf numFmtId="0" fontId="21" fillId="0" borderId="92" xfId="4" quotePrefix="1" applyFont="1" applyBorder="1" applyAlignment="1">
      <alignment horizontal="left"/>
    </xf>
    <xf numFmtId="0" fontId="21" fillId="0" borderId="91" xfId="4" applyFont="1" applyFill="1" applyBorder="1" applyAlignment="1">
      <alignment horizontal="center"/>
    </xf>
    <xf numFmtId="0" fontId="0" fillId="0" borderId="0" xfId="0" applyBorder="1" applyAlignment="1">
      <alignment horizontal="left" vertical="top" wrapText="1"/>
    </xf>
    <xf numFmtId="0" fontId="21" fillId="0" borderId="131" xfId="0" quotePrefix="1" applyFont="1" applyBorder="1" applyAlignment="1">
      <alignment horizontal="left"/>
    </xf>
    <xf numFmtId="0" fontId="21" fillId="0" borderId="141" xfId="0" applyFont="1" applyBorder="1"/>
    <xf numFmtId="0" fontId="21" fillId="0" borderId="141" xfId="0" applyFont="1" applyBorder="1" applyAlignment="1">
      <alignment horizontal="center"/>
    </xf>
    <xf numFmtId="0" fontId="21" fillId="0" borderId="133" xfId="0" applyFont="1" applyBorder="1" applyAlignment="1">
      <alignment horizontal="center"/>
    </xf>
    <xf numFmtId="0" fontId="21" fillId="0" borderId="92" xfId="0" quotePrefix="1" applyFont="1" applyBorder="1" applyAlignment="1">
      <alignment horizontal="left"/>
    </xf>
    <xf numFmtId="3" fontId="21" fillId="0" borderId="91" xfId="0" applyNumberFormat="1" applyFont="1" applyBorder="1" applyAlignment="1">
      <alignment horizontal="center"/>
    </xf>
    <xf numFmtId="0" fontId="21" fillId="0" borderId="93" xfId="0" applyFont="1" applyBorder="1" applyAlignment="1">
      <alignment horizontal="center"/>
    </xf>
    <xf numFmtId="0" fontId="60" fillId="0" borderId="0" xfId="9997" applyFont="1" applyFill="1" applyBorder="1" applyAlignment="1" applyProtection="1">
      <alignment horizontal="left" vertical="top" wrapText="1"/>
      <protection locked="0"/>
    </xf>
    <xf numFmtId="168" fontId="60" fillId="0" borderId="0" xfId="3" applyNumberFormat="1" applyFont="1" applyBorder="1" applyAlignment="1" applyProtection="1">
      <alignment horizontal="center"/>
      <protection locked="0"/>
    </xf>
    <xf numFmtId="164" fontId="21" fillId="0" borderId="0" xfId="4" applyNumberFormat="1" applyFont="1" applyBorder="1"/>
    <xf numFmtId="164" fontId="61" fillId="0" borderId="0" xfId="7823" applyNumberFormat="1" applyFont="1" applyFill="1" applyBorder="1"/>
    <xf numFmtId="164" fontId="21" fillId="0" borderId="0" xfId="1" applyNumberFormat="1" applyFont="1" applyAlignment="1">
      <alignment horizontal="right"/>
    </xf>
    <xf numFmtId="0" fontId="21" fillId="0" borderId="13" xfId="0" quotePrefix="1" applyFont="1" applyBorder="1" applyAlignment="1">
      <alignment horizontal="left"/>
    </xf>
    <xf numFmtId="3" fontId="21" fillId="0" borderId="1" xfId="0" applyNumberFormat="1" applyFont="1" applyBorder="1" applyAlignment="1">
      <alignment horizontal="center"/>
    </xf>
    <xf numFmtId="164" fontId="21" fillId="0" borderId="0" xfId="0" applyNumberFormat="1" applyFont="1" applyAlignment="1">
      <alignment horizontal="right"/>
    </xf>
    <xf numFmtId="164" fontId="21" fillId="0" borderId="0" xfId="0" applyNumberFormat="1" applyFont="1" applyAlignment="1">
      <alignment horizontal="center"/>
    </xf>
    <xf numFmtId="164" fontId="29" fillId="0" borderId="0" xfId="1" applyNumberFormat="1" applyFont="1" applyAlignment="1">
      <alignment horizontal="center"/>
    </xf>
    <xf numFmtId="164" fontId="29" fillId="0" borderId="0" xfId="0" applyNumberFormat="1" applyFont="1" applyAlignment="1">
      <alignment horizontal="center"/>
    </xf>
    <xf numFmtId="0" fontId="28" fillId="0" borderId="0" xfId="9" applyFont="1" applyBorder="1" applyAlignment="1">
      <alignment horizontal="left"/>
    </xf>
    <xf numFmtId="0" fontId="21" fillId="0" borderId="0" xfId="9" applyFont="1" applyBorder="1" applyAlignment="1">
      <alignment horizontal="center"/>
    </xf>
    <xf numFmtId="0" fontId="21" fillId="0" borderId="0" xfId="9" applyFont="1" applyFill="1" applyAlignment="1">
      <alignment horizontal="left"/>
    </xf>
    <xf numFmtId="0" fontId="21" fillId="0" borderId="0" xfId="9" applyFont="1" applyFill="1" applyBorder="1" applyAlignment="1">
      <alignment horizontal="center"/>
    </xf>
    <xf numFmtId="0" fontId="21" fillId="0" borderId="0" xfId="9" applyFont="1" applyFill="1" applyBorder="1" applyAlignment="1">
      <alignment horizontal="left"/>
    </xf>
    <xf numFmtId="9" fontId="21" fillId="0" borderId="0" xfId="3" applyFont="1" applyAlignment="1">
      <alignment horizontal="center"/>
    </xf>
    <xf numFmtId="41" fontId="21" fillId="0" borderId="0" xfId="0" applyNumberFormat="1" applyFont="1" applyFill="1" applyBorder="1" applyAlignment="1" applyProtection="1">
      <alignment horizontal="center"/>
      <protection locked="0"/>
    </xf>
    <xf numFmtId="9" fontId="21" fillId="0" borderId="0" xfId="3" applyFont="1" applyFill="1" applyBorder="1" applyAlignment="1" applyProtection="1">
      <alignment horizontal="center"/>
      <protection locked="0"/>
    </xf>
    <xf numFmtId="41" fontId="21" fillId="0" borderId="0" xfId="1" applyNumberFormat="1" applyFont="1" applyFill="1" applyBorder="1" applyAlignment="1" applyProtection="1">
      <alignment horizontal="center"/>
      <protection locked="0"/>
    </xf>
    <xf numFmtId="0" fontId="28" fillId="0" borderId="0" xfId="9" applyFont="1" applyFill="1" applyBorder="1" applyAlignment="1">
      <alignment horizontal="left"/>
    </xf>
    <xf numFmtId="0" fontId="21" fillId="0" borderId="0" xfId="9" applyFont="1" applyAlignment="1">
      <alignment horizontal="center"/>
    </xf>
    <xf numFmtId="0" fontId="29" fillId="0" borderId="0" xfId="9" applyFont="1" applyAlignment="1">
      <alignment horizontal="center"/>
    </xf>
    <xf numFmtId="41" fontId="29" fillId="0" borderId="0" xfId="9" applyNumberFormat="1" applyFont="1" applyAlignment="1">
      <alignment horizontal="center"/>
    </xf>
    <xf numFmtId="9" fontId="21" fillId="0" borderId="0" xfId="3" applyFont="1" applyFill="1" applyBorder="1" applyAlignment="1">
      <alignment horizontal="center"/>
    </xf>
    <xf numFmtId="41" fontId="21" fillId="0" borderId="0" xfId="9" applyNumberFormat="1" applyFont="1" applyBorder="1" applyAlignment="1">
      <alignment horizontal="center"/>
    </xf>
    <xf numFmtId="164" fontId="21" fillId="0" borderId="0" xfId="0" applyNumberFormat="1" applyFont="1" applyBorder="1" applyProtection="1">
      <protection locked="0"/>
    </xf>
    <xf numFmtId="0" fontId="28" fillId="0" borderId="0" xfId="0" applyFont="1" applyBorder="1" applyProtection="1">
      <protection locked="0"/>
    </xf>
    <xf numFmtId="164" fontId="21" fillId="0" borderId="0" xfId="0" applyNumberFormat="1" applyFont="1" applyBorder="1" applyAlignment="1" applyProtection="1">
      <alignment horizontal="center"/>
      <protection locked="0"/>
    </xf>
    <xf numFmtId="0" fontId="21" fillId="0" borderId="131" xfId="0" quotePrefix="1" applyFont="1" applyBorder="1" applyAlignment="1" applyProtection="1">
      <alignment horizontal="left"/>
      <protection locked="0"/>
    </xf>
    <xf numFmtId="0" fontId="21" fillId="0" borderId="141" xfId="0" applyFont="1" applyBorder="1" applyAlignment="1" applyProtection="1">
      <alignment horizontal="center"/>
      <protection locked="0"/>
    </xf>
    <xf numFmtId="164" fontId="21" fillId="0" borderId="141" xfId="1" applyNumberFormat="1" applyFont="1" applyBorder="1" applyProtection="1">
      <protection locked="0"/>
    </xf>
    <xf numFmtId="164" fontId="21" fillId="0" borderId="133" xfId="0" applyNumberFormat="1" applyFont="1" applyBorder="1" applyAlignment="1" applyProtection="1">
      <alignment horizontal="center"/>
      <protection locked="0"/>
    </xf>
    <xf numFmtId="0" fontId="21" fillId="0" borderId="15" xfId="0" quotePrefix="1" applyFont="1" applyBorder="1" applyAlignment="1" applyProtection="1">
      <alignment horizontal="left"/>
      <protection locked="0"/>
    </xf>
    <xf numFmtId="164" fontId="21" fillId="0" borderId="16" xfId="0" applyNumberFormat="1" applyFont="1" applyBorder="1" applyAlignment="1" applyProtection="1">
      <alignment horizontal="center"/>
      <protection locked="0"/>
    </xf>
    <xf numFmtId="0" fontId="21" fillId="0" borderId="92" xfId="0" quotePrefix="1" applyFont="1" applyBorder="1" applyAlignment="1" applyProtection="1">
      <alignment horizontal="left"/>
      <protection locked="0"/>
    </xf>
    <xf numFmtId="164" fontId="21" fillId="0" borderId="91" xfId="1" applyNumberFormat="1" applyFont="1" applyBorder="1" applyProtection="1">
      <protection locked="0"/>
    </xf>
    <xf numFmtId="164" fontId="21" fillId="0" borderId="93" xfId="0" applyNumberFormat="1" applyFont="1" applyBorder="1" applyProtection="1">
      <protection locked="0"/>
    </xf>
    <xf numFmtId="164" fontId="21" fillId="0" borderId="3" xfId="1" applyNumberFormat="1" applyFont="1" applyFill="1" applyBorder="1" applyAlignment="1">
      <alignment horizontal="center"/>
    </xf>
    <xf numFmtId="41" fontId="21" fillId="0" borderId="141" xfId="0" applyNumberFormat="1" applyFont="1" applyBorder="1"/>
    <xf numFmtId="164" fontId="21" fillId="0" borderId="133" xfId="0" applyNumberFormat="1" applyFont="1" applyBorder="1"/>
    <xf numFmtId="41" fontId="21" fillId="0" borderId="91" xfId="0" applyNumberFormat="1" applyFont="1" applyBorder="1"/>
    <xf numFmtId="164" fontId="21" fillId="0" borderId="93" xfId="0" applyNumberFormat="1" applyFont="1" applyBorder="1"/>
    <xf numFmtId="37" fontId="21" fillId="0" borderId="141" xfId="0" applyNumberFormat="1" applyFont="1" applyBorder="1"/>
    <xf numFmtId="166" fontId="21" fillId="0" borderId="141" xfId="0" applyNumberFormat="1" applyFont="1" applyBorder="1" applyAlignment="1">
      <alignment horizontal="center"/>
    </xf>
    <xf numFmtId="0" fontId="21" fillId="0" borderId="133" xfId="0" applyFont="1" applyBorder="1"/>
    <xf numFmtId="37" fontId="21" fillId="0" borderId="91" xfId="0" applyNumberFormat="1" applyFont="1" applyBorder="1"/>
    <xf numFmtId="166" fontId="21" fillId="0" borderId="91" xfId="0" applyNumberFormat="1" applyFont="1" applyBorder="1" applyAlignment="1">
      <alignment horizontal="center"/>
    </xf>
    <xf numFmtId="0" fontId="52" fillId="0" borderId="0" xfId="849" applyNumberFormat="1" applyFont="1" applyBorder="1" applyAlignment="1">
      <alignment horizontal="center"/>
    </xf>
    <xf numFmtId="164" fontId="0" fillId="0" borderId="0" xfId="0" applyNumberFormat="1" applyBorder="1"/>
    <xf numFmtId="10" fontId="281" fillId="0" borderId="0" xfId="3" applyNumberFormat="1" applyFont="1" applyFill="1" applyAlignment="1" applyProtection="1">
      <alignment horizontal="center"/>
    </xf>
    <xf numFmtId="0" fontId="28" fillId="0" borderId="0" xfId="10020" quotePrefix="1" applyFont="1" applyAlignment="1" applyProtection="1">
      <alignment horizontal="left"/>
    </xf>
    <xf numFmtId="0" fontId="21" fillId="0" borderId="0" xfId="10020" applyFont="1"/>
    <xf numFmtId="0" fontId="28" fillId="0" borderId="0" xfId="10020" applyFont="1" applyProtection="1"/>
    <xf numFmtId="0" fontId="28" fillId="0" borderId="0" xfId="10020" applyFont="1" applyBorder="1" applyProtection="1"/>
    <xf numFmtId="0" fontId="21" fillId="0" borderId="0" xfId="10020" applyFont="1" applyBorder="1" applyProtection="1"/>
    <xf numFmtId="0" fontId="21" fillId="0" borderId="0" xfId="10020" applyFont="1" applyBorder="1" applyAlignment="1" applyProtection="1">
      <alignment horizontal="center"/>
    </xf>
    <xf numFmtId="0" fontId="21" fillId="0" borderId="0" xfId="10020" applyFont="1" applyAlignment="1" applyProtection="1">
      <alignment horizontal="right"/>
    </xf>
    <xf numFmtId="49" fontId="21" fillId="0" borderId="0" xfId="10020" applyNumberFormat="1" applyFont="1" applyAlignment="1">
      <alignment horizontal="center"/>
    </xf>
    <xf numFmtId="0" fontId="21" fillId="0" borderId="0" xfId="10020" applyFont="1" applyAlignment="1" applyProtection="1">
      <alignment horizontal="center"/>
    </xf>
    <xf numFmtId="0" fontId="21" fillId="0" borderId="0" xfId="10020" applyNumberFormat="1" applyFont="1" applyAlignment="1" applyProtection="1">
      <alignment horizontal="center"/>
    </xf>
    <xf numFmtId="0" fontId="29" fillId="0" borderId="0" xfId="10020" applyFont="1" applyAlignment="1" applyProtection="1">
      <alignment horizontal="center"/>
    </xf>
    <xf numFmtId="0" fontId="29" fillId="0" borderId="0" xfId="10020" applyNumberFormat="1" applyFont="1" applyAlignment="1" applyProtection="1">
      <alignment horizontal="center"/>
    </xf>
    <xf numFmtId="0" fontId="21" fillId="0" borderId="0" xfId="10020" applyFont="1" applyProtection="1"/>
    <xf numFmtId="164" fontId="21" fillId="0" borderId="0" xfId="1" applyNumberFormat="1" applyFont="1" applyProtection="1"/>
    <xf numFmtId="0" fontId="21" fillId="0" borderId="0" xfId="10020" quotePrefix="1" applyFont="1" applyAlignment="1" applyProtection="1">
      <alignment horizontal="left"/>
    </xf>
    <xf numFmtId="168" fontId="21" fillId="0" borderId="0" xfId="3" applyNumberFormat="1" applyFont="1" applyAlignment="1" applyProtection="1">
      <alignment horizontal="center"/>
    </xf>
    <xf numFmtId="164" fontId="21" fillId="0" borderId="0" xfId="10020" applyNumberFormat="1" applyFont="1" applyProtection="1"/>
    <xf numFmtId="0" fontId="34" fillId="0" borderId="0" xfId="10020" quotePrefix="1" applyFont="1" applyAlignment="1" applyProtection="1">
      <alignment horizontal="left"/>
    </xf>
    <xf numFmtId="0" fontId="34" fillId="0" borderId="0" xfId="10020" applyFont="1" applyBorder="1" applyProtection="1"/>
    <xf numFmtId="0" fontId="34" fillId="0" borderId="0" xfId="10020" applyFont="1" applyAlignment="1" applyProtection="1">
      <alignment horizontal="center"/>
    </xf>
    <xf numFmtId="0" fontId="34" fillId="0" borderId="0" xfId="10020" applyFont="1" applyBorder="1" applyAlignment="1" applyProtection="1">
      <alignment horizontal="center"/>
    </xf>
    <xf numFmtId="164" fontId="34" fillId="0" borderId="0" xfId="1" applyNumberFormat="1" applyFont="1" applyProtection="1"/>
    <xf numFmtId="0" fontId="34" fillId="0" borderId="0" xfId="8" applyFont="1" applyBorder="1" applyAlignment="1">
      <alignment horizontal="center"/>
    </xf>
    <xf numFmtId="168" fontId="34" fillId="0" borderId="0" xfId="3" applyNumberFormat="1" applyFont="1" applyAlignment="1" applyProtection="1">
      <alignment horizontal="center"/>
    </xf>
    <xf numFmtId="164" fontId="34" fillId="0" borderId="0" xfId="10020" applyNumberFormat="1" applyFont="1" applyProtection="1"/>
    <xf numFmtId="0" fontId="34" fillId="0" borderId="0" xfId="10020" applyNumberFormat="1" applyFont="1" applyAlignment="1" applyProtection="1">
      <alignment horizontal="center"/>
    </xf>
    <xf numFmtId="164" fontId="21" fillId="0" borderId="3" xfId="10020" applyNumberFormat="1" applyFont="1" applyBorder="1" applyAlignment="1" applyProtection="1">
      <alignment vertical="center"/>
    </xf>
    <xf numFmtId="164" fontId="21" fillId="0" borderId="3" xfId="1" applyNumberFormat="1" applyFont="1" applyBorder="1" applyAlignment="1" applyProtection="1">
      <alignment vertical="center"/>
    </xf>
    <xf numFmtId="2" fontId="21" fillId="0" borderId="0" xfId="10020" applyNumberFormat="1" applyFont="1" applyAlignment="1" applyProtection="1">
      <alignment horizontal="center"/>
    </xf>
    <xf numFmtId="0" fontId="21" fillId="0" borderId="0" xfId="10020" applyFont="1" applyAlignment="1" applyProtection="1">
      <alignment horizontal="left"/>
    </xf>
    <xf numFmtId="171" fontId="21" fillId="0" borderId="0" xfId="10020" applyNumberFormat="1" applyFont="1" applyAlignment="1" applyProtection="1">
      <alignment horizontal="center"/>
    </xf>
    <xf numFmtId="166" fontId="21" fillId="0" borderId="85" xfId="3" applyNumberFormat="1" applyFont="1" applyBorder="1" applyProtection="1"/>
    <xf numFmtId="0" fontId="21" fillId="0" borderId="0" xfId="10020" quotePrefix="1" applyFont="1" applyBorder="1" applyAlignment="1" applyProtection="1">
      <alignment horizontal="left"/>
    </xf>
    <xf numFmtId="164" fontId="21" fillId="0" borderId="3" xfId="10020" applyNumberFormat="1" applyFont="1" applyBorder="1" applyProtection="1"/>
    <xf numFmtId="2" fontId="21" fillId="0" borderId="0" xfId="10020" applyNumberFormat="1" applyFont="1" applyBorder="1" applyAlignment="1" applyProtection="1">
      <alignment horizontal="center"/>
    </xf>
    <xf numFmtId="164" fontId="21" fillId="0" borderId="0" xfId="10020" applyNumberFormat="1" applyFont="1" applyBorder="1" applyProtection="1"/>
    <xf numFmtId="43" fontId="28" fillId="0" borderId="0" xfId="1" applyFont="1" applyProtection="1"/>
    <xf numFmtId="166" fontId="28" fillId="0" borderId="0" xfId="10020" applyNumberFormat="1" applyFont="1" applyBorder="1" applyProtection="1"/>
    <xf numFmtId="43" fontId="28" fillId="0" borderId="0" xfId="1" applyFont="1" applyBorder="1" applyProtection="1"/>
    <xf numFmtId="164" fontId="28" fillId="0" borderId="0" xfId="10020" applyNumberFormat="1" applyFont="1" applyBorder="1" applyProtection="1"/>
    <xf numFmtId="43" fontId="28" fillId="0" borderId="0" xfId="10020" applyNumberFormat="1" applyFont="1" applyBorder="1" applyProtection="1"/>
    <xf numFmtId="0" fontId="21" fillId="0" borderId="92" xfId="10020" applyFont="1" applyBorder="1" applyProtection="1"/>
    <xf numFmtId="0" fontId="21" fillId="0" borderId="85" xfId="10020" applyFont="1" applyBorder="1" applyProtection="1"/>
    <xf numFmtId="0" fontId="21" fillId="0" borderId="85" xfId="10020" applyFont="1" applyBorder="1" applyAlignment="1" applyProtection="1">
      <alignment horizontal="center"/>
    </xf>
    <xf numFmtId="164" fontId="21" fillId="0" borderId="85" xfId="1" applyNumberFormat="1" applyFont="1" applyBorder="1" applyProtection="1"/>
    <xf numFmtId="166" fontId="21" fillId="0" borderId="93" xfId="3" applyNumberFormat="1" applyFont="1" applyBorder="1" applyProtection="1"/>
    <xf numFmtId="0" fontId="21" fillId="0" borderId="0" xfId="10020" applyNumberFormat="1" applyFont="1" applyBorder="1" applyAlignment="1" applyProtection="1">
      <alignment horizontal="center"/>
    </xf>
    <xf numFmtId="9" fontId="21" fillId="0" borderId="0" xfId="42530" applyNumberFormat="1" applyFont="1" applyAlignment="1">
      <alignment horizontal="center"/>
    </xf>
    <xf numFmtId="0" fontId="21" fillId="0" borderId="131" xfId="4" applyFont="1" applyFill="1" applyBorder="1"/>
    <xf numFmtId="0" fontId="21" fillId="0" borderId="141" xfId="4" applyFont="1" applyFill="1" applyBorder="1"/>
    <xf numFmtId="0" fontId="21" fillId="0" borderId="141" xfId="4" applyFont="1" applyFill="1" applyBorder="1" applyAlignment="1">
      <alignment horizontal="right"/>
    </xf>
    <xf numFmtId="0" fontId="21" fillId="0" borderId="133" xfId="4" applyFont="1" applyFill="1" applyBorder="1"/>
    <xf numFmtId="0" fontId="21" fillId="0" borderId="15" xfId="4" applyFont="1" applyFill="1" applyBorder="1"/>
    <xf numFmtId="0" fontId="21" fillId="0" borderId="92" xfId="4" applyFont="1" applyFill="1" applyBorder="1"/>
    <xf numFmtId="0" fontId="21" fillId="0" borderId="91" xfId="4" applyFont="1" applyFill="1" applyBorder="1"/>
    <xf numFmtId="0" fontId="21" fillId="0" borderId="91" xfId="4" applyFont="1" applyFill="1" applyBorder="1" applyAlignment="1">
      <alignment horizontal="right"/>
    </xf>
    <xf numFmtId="0" fontId="21" fillId="0" borderId="93" xfId="4" applyFont="1" applyFill="1" applyBorder="1"/>
    <xf numFmtId="0" fontId="28" fillId="0" borderId="0" xfId="42517" applyFont="1"/>
    <xf numFmtId="3" fontId="21" fillId="0" borderId="0" xfId="0" applyNumberFormat="1" applyFont="1" applyFill="1" applyBorder="1" applyProtection="1">
      <protection locked="0"/>
    </xf>
    <xf numFmtId="0" fontId="21" fillId="0" borderId="131" xfId="0" applyFont="1" applyFill="1" applyBorder="1" applyProtection="1">
      <protection locked="0"/>
    </xf>
    <xf numFmtId="0" fontId="21" fillId="0" borderId="141" xfId="0" applyFont="1" applyFill="1" applyBorder="1" applyProtection="1">
      <protection locked="0"/>
    </xf>
    <xf numFmtId="0" fontId="21" fillId="0" borderId="141" xfId="0" applyFont="1" applyFill="1" applyBorder="1" applyAlignment="1" applyProtection="1">
      <alignment horizontal="center"/>
      <protection locked="0"/>
    </xf>
    <xf numFmtId="164" fontId="21" fillId="0" borderId="141" xfId="0" applyNumberFormat="1" applyFont="1" applyFill="1" applyBorder="1" applyProtection="1">
      <protection locked="0"/>
    </xf>
    <xf numFmtId="0" fontId="21" fillId="0" borderId="133" xfId="0" applyFont="1" applyFill="1" applyBorder="1" applyAlignment="1" applyProtection="1">
      <alignment horizontal="center"/>
      <protection locked="0"/>
    </xf>
    <xf numFmtId="0" fontId="21" fillId="0" borderId="92" xfId="0" applyFont="1" applyFill="1" applyBorder="1" applyProtection="1">
      <protection locked="0"/>
    </xf>
    <xf numFmtId="0" fontId="21" fillId="0" borderId="91" xfId="0" applyFont="1" applyFill="1" applyBorder="1" applyProtection="1">
      <protection locked="0"/>
    </xf>
    <xf numFmtId="0" fontId="21" fillId="0" borderId="91" xfId="0" applyFont="1" applyFill="1" applyBorder="1" applyAlignment="1" applyProtection="1">
      <alignment horizontal="center"/>
      <protection locked="0"/>
    </xf>
    <xf numFmtId="0" fontId="21" fillId="0" borderId="93" xfId="0" applyFont="1" applyFill="1" applyBorder="1" applyProtection="1">
      <protection locked="0"/>
    </xf>
    <xf numFmtId="0" fontId="28" fillId="0" borderId="0" xfId="0" applyFont="1" applyFill="1" applyBorder="1" applyProtection="1">
      <protection locked="0"/>
    </xf>
    <xf numFmtId="164" fontId="21" fillId="0" borderId="3" xfId="0" applyNumberFormat="1" applyFont="1" applyBorder="1" applyAlignment="1">
      <alignment horizontal="center"/>
    </xf>
    <xf numFmtId="0" fontId="30" fillId="0" borderId="0" xfId="0" applyFont="1" applyBorder="1" applyAlignment="1"/>
    <xf numFmtId="0" fontId="21" fillId="0" borderId="141" xfId="1" applyNumberFormat="1" applyFont="1" applyBorder="1" applyProtection="1"/>
    <xf numFmtId="0" fontId="21" fillId="0" borderId="141" xfId="1" applyNumberFormat="1" applyFont="1" applyBorder="1" applyAlignment="1" applyProtection="1">
      <alignment horizontal="center"/>
    </xf>
    <xf numFmtId="0" fontId="30" fillId="0" borderId="141" xfId="0" applyFont="1" applyBorder="1"/>
    <xf numFmtId="0" fontId="30" fillId="0" borderId="141" xfId="1" applyNumberFormat="1" applyFont="1" applyBorder="1"/>
    <xf numFmtId="0" fontId="30" fillId="0" borderId="133" xfId="1" applyNumberFormat="1" applyFont="1" applyBorder="1"/>
    <xf numFmtId="0" fontId="30" fillId="0" borderId="92" xfId="0" applyFont="1" applyBorder="1"/>
    <xf numFmtId="0" fontId="21" fillId="0" borderId="91" xfId="0" applyFont="1" applyBorder="1" applyAlignment="1" applyProtection="1"/>
    <xf numFmtId="0" fontId="30" fillId="0" borderId="91" xfId="1" applyNumberFormat="1" applyFont="1" applyBorder="1" applyAlignment="1"/>
    <xf numFmtId="0" fontId="30" fillId="0" borderId="91" xfId="0" applyFont="1" applyBorder="1" applyAlignment="1">
      <alignment horizontal="center"/>
    </xf>
    <xf numFmtId="0" fontId="30" fillId="0" borderId="91" xfId="1" applyNumberFormat="1" applyFont="1" applyBorder="1"/>
    <xf numFmtId="0" fontId="30" fillId="0" borderId="93" xfId="0" applyFont="1" applyBorder="1"/>
    <xf numFmtId="3" fontId="21" fillId="0" borderId="141" xfId="3" applyNumberFormat="1" applyFont="1" applyBorder="1" applyProtection="1"/>
    <xf numFmtId="164" fontId="21" fillId="0" borderId="141" xfId="4" applyNumberFormat="1" applyFont="1" applyBorder="1" applyAlignment="1">
      <alignment horizontal="center"/>
    </xf>
    <xf numFmtId="0" fontId="21" fillId="0" borderId="133" xfId="4" applyFont="1" applyBorder="1" applyAlignment="1">
      <alignment horizontal="center"/>
    </xf>
    <xf numFmtId="164" fontId="21" fillId="0" borderId="91" xfId="4" applyNumberFormat="1" applyFont="1" applyBorder="1" applyAlignment="1">
      <alignment horizontal="center"/>
    </xf>
    <xf numFmtId="0" fontId="21" fillId="0" borderId="93" xfId="4" applyFont="1" applyBorder="1" applyAlignment="1">
      <alignment horizontal="center"/>
    </xf>
    <xf numFmtId="164" fontId="21" fillId="0" borderId="3" xfId="7925" applyNumberFormat="1" applyFont="1" applyFill="1" applyBorder="1" applyAlignment="1">
      <alignment horizontal="center"/>
    </xf>
    <xf numFmtId="0" fontId="30" fillId="0" borderId="0" xfId="42846" applyFont="1" applyBorder="1"/>
    <xf numFmtId="166" fontId="29" fillId="0" borderId="0" xfId="42861" applyNumberFormat="1" applyFont="1" applyBorder="1" applyAlignment="1">
      <alignment horizontal="center"/>
    </xf>
    <xf numFmtId="0" fontId="21" fillId="0" borderId="0" xfId="39340" applyFont="1" applyFill="1" applyBorder="1"/>
    <xf numFmtId="0" fontId="31" fillId="0" borderId="0" xfId="42846" applyFont="1" applyBorder="1"/>
    <xf numFmtId="0" fontId="60" fillId="0" borderId="0" xfId="11" applyFont="1"/>
    <xf numFmtId="0" fontId="59" fillId="0" borderId="0" xfId="11" applyFont="1"/>
    <xf numFmtId="0" fontId="60" fillId="0" borderId="0" xfId="11" applyFont="1" applyAlignment="1">
      <alignment horizontal="center"/>
    </xf>
    <xf numFmtId="164" fontId="60" fillId="0" borderId="0" xfId="11" applyNumberFormat="1" applyFont="1" applyAlignment="1">
      <alignment horizontal="center"/>
    </xf>
    <xf numFmtId="49" fontId="60" fillId="0" borderId="0" xfId="11" applyNumberFormat="1" applyFont="1" applyFill="1" applyAlignment="1">
      <alignment horizontal="center"/>
    </xf>
    <xf numFmtId="0" fontId="183" fillId="0" borderId="0" xfId="11" applyFont="1" applyAlignment="1">
      <alignment horizontal="center"/>
    </xf>
    <xf numFmtId="0" fontId="60" fillId="0" borderId="0" xfId="11" applyFont="1" applyBorder="1"/>
    <xf numFmtId="0" fontId="59" fillId="0" borderId="0" xfId="11" applyFont="1" applyBorder="1" applyAlignment="1">
      <alignment horizontal="left"/>
    </xf>
    <xf numFmtId="0" fontId="60" fillId="0" borderId="0" xfId="11" applyFont="1" applyBorder="1" applyAlignment="1">
      <alignment horizontal="center"/>
    </xf>
    <xf numFmtId="164" fontId="60" fillId="0" borderId="0" xfId="1" applyNumberFormat="1" applyFont="1" applyFill="1" applyAlignment="1">
      <alignment horizontal="center"/>
    </xf>
    <xf numFmtId="0" fontId="60" fillId="0" borderId="0" xfId="13" applyFont="1" applyBorder="1"/>
    <xf numFmtId="0" fontId="60" fillId="0" borderId="0" xfId="13" applyFont="1" applyBorder="1" applyAlignment="1">
      <alignment horizontal="center"/>
    </xf>
    <xf numFmtId="41" fontId="60" fillId="0" borderId="0" xfId="1" applyNumberFormat="1" applyFont="1" applyBorder="1" applyAlignment="1">
      <alignment horizontal="center"/>
    </xf>
    <xf numFmtId="0" fontId="60" fillId="0" borderId="0" xfId="11" applyFont="1" applyBorder="1" applyAlignment="1">
      <alignment horizontal="left"/>
    </xf>
    <xf numFmtId="0" fontId="60" fillId="0" borderId="0" xfId="11" applyFont="1" applyBorder="1" applyAlignment="1">
      <alignment horizontal="left" indent="1"/>
    </xf>
    <xf numFmtId="168" fontId="60" fillId="0" borderId="0" xfId="3" applyNumberFormat="1" applyFont="1" applyBorder="1" applyAlignment="1">
      <alignment horizontal="center"/>
    </xf>
    <xf numFmtId="0" fontId="60" fillId="0" borderId="0" xfId="11" applyNumberFormat="1" applyFont="1" applyBorder="1" applyAlignment="1">
      <alignment horizontal="center"/>
    </xf>
    <xf numFmtId="0" fontId="60" fillId="0" borderId="0" xfId="11" applyFont="1" applyBorder="1" applyAlignment="1"/>
    <xf numFmtId="41" fontId="59" fillId="0" borderId="0" xfId="1" applyNumberFormat="1" applyFont="1" applyBorder="1" applyAlignment="1">
      <alignment horizontal="center"/>
    </xf>
    <xf numFmtId="0" fontId="60" fillId="0" borderId="0" xfId="11" quotePrefix="1" applyFont="1" applyBorder="1" applyAlignment="1">
      <alignment horizontal="left"/>
    </xf>
    <xf numFmtId="41" fontId="21" fillId="0" borderId="0" xfId="0" applyNumberFormat="1" applyFont="1" applyAlignment="1">
      <alignment horizontal="center"/>
    </xf>
    <xf numFmtId="41" fontId="29" fillId="0" borderId="0" xfId="0" applyNumberFormat="1" applyFont="1" applyAlignment="1">
      <alignment horizontal="center"/>
    </xf>
    <xf numFmtId="166" fontId="21" fillId="0" borderId="0" xfId="11" applyNumberFormat="1" applyFont="1" applyBorder="1" applyAlignment="1">
      <alignment horizontal="right"/>
    </xf>
    <xf numFmtId="166" fontId="21" fillId="0" borderId="0" xfId="3" applyNumberFormat="1" applyFont="1" applyAlignment="1">
      <alignment horizontal="right"/>
    </xf>
    <xf numFmtId="0" fontId="287" fillId="0" borderId="0" xfId="1" applyNumberFormat="1" applyFont="1"/>
    <xf numFmtId="0" fontId="29" fillId="0" borderId="0" xfId="1" applyNumberFormat="1" applyFont="1" applyBorder="1" applyAlignment="1">
      <alignment horizontal="center"/>
    </xf>
    <xf numFmtId="0" fontId="21" fillId="0" borderId="0" xfId="0" quotePrefix="1" applyFont="1" applyAlignment="1">
      <alignment horizontal="center"/>
    </xf>
    <xf numFmtId="164" fontId="21" fillId="0" borderId="144" xfId="0" applyNumberFormat="1" applyFont="1" applyBorder="1"/>
    <xf numFmtId="0" fontId="21" fillId="0" borderId="0" xfId="0" applyFont="1" applyAlignment="1">
      <alignment horizontal="left" indent="1"/>
    </xf>
    <xf numFmtId="164" fontId="21" fillId="0" borderId="144" xfId="1" applyNumberFormat="1" applyFont="1" applyFill="1" applyBorder="1"/>
    <xf numFmtId="166" fontId="21" fillId="0" borderId="0" xfId="3" applyNumberFormat="1" applyFont="1" applyFill="1"/>
    <xf numFmtId="166" fontId="21" fillId="0" borderId="0" xfId="0" applyNumberFormat="1" applyFont="1" applyFill="1" applyBorder="1"/>
    <xf numFmtId="166" fontId="21" fillId="0" borderId="0" xfId="0" applyNumberFormat="1" applyFont="1" applyFill="1"/>
    <xf numFmtId="164" fontId="21" fillId="0" borderId="144" xfId="1" applyNumberFormat="1" applyFont="1" applyBorder="1"/>
    <xf numFmtId="164" fontId="21" fillId="0" borderId="3" xfId="1" applyNumberFormat="1" applyFont="1" applyFill="1" applyBorder="1"/>
    <xf numFmtId="0" fontId="21" fillId="0" borderId="141" xfId="1" applyNumberFormat="1" applyFont="1" applyBorder="1"/>
    <xf numFmtId="41" fontId="21" fillId="0" borderId="133" xfId="0" applyNumberFormat="1" applyFont="1" applyBorder="1"/>
    <xf numFmtId="0" fontId="21" fillId="0" borderId="0" xfId="1" applyNumberFormat="1" applyFont="1" applyBorder="1"/>
    <xf numFmtId="41" fontId="21" fillId="0" borderId="16" xfId="0" applyNumberFormat="1" applyFont="1" applyBorder="1"/>
    <xf numFmtId="0" fontId="21" fillId="0" borderId="91" xfId="1" applyNumberFormat="1" applyFont="1" applyBorder="1"/>
    <xf numFmtId="41" fontId="21" fillId="0" borderId="93" xfId="0" applyNumberFormat="1" applyFont="1" applyBorder="1"/>
    <xf numFmtId="3" fontId="21" fillId="0" borderId="0" xfId="1" applyNumberFormat="1" applyFont="1" applyBorder="1"/>
    <xf numFmtId="0" fontId="29" fillId="0" borderId="0" xfId="0" applyFont="1"/>
    <xf numFmtId="166" fontId="21" fillId="0" borderId="0" xfId="3" applyNumberFormat="1" applyFont="1" applyBorder="1" applyAlignment="1">
      <alignment horizontal="right"/>
    </xf>
    <xf numFmtId="166" fontId="21" fillId="0" borderId="0" xfId="4" applyNumberFormat="1" applyFont="1" applyFill="1" applyBorder="1" applyAlignment="1">
      <alignment horizontal="right"/>
    </xf>
    <xf numFmtId="166" fontId="21" fillId="0" borderId="0" xfId="3" applyNumberFormat="1" applyFont="1" applyFill="1" applyBorder="1" applyAlignment="1">
      <alignment horizontal="right"/>
    </xf>
    <xf numFmtId="41" fontId="21" fillId="0" borderId="144" xfId="6" applyNumberFormat="1" applyFont="1" applyFill="1" applyBorder="1" applyAlignment="1">
      <alignment horizontal="center"/>
    </xf>
    <xf numFmtId="166" fontId="30" fillId="0" borderId="0" xfId="1" applyNumberFormat="1" applyFont="1" applyBorder="1" applyAlignment="1">
      <alignment horizontal="right"/>
    </xf>
    <xf numFmtId="166" fontId="21" fillId="0" borderId="0" xfId="42861" applyNumberFormat="1" applyFont="1" applyFill="1" applyBorder="1" applyAlignment="1">
      <alignment horizontal="right"/>
    </xf>
    <xf numFmtId="166" fontId="21" fillId="0" borderId="0" xfId="42867" applyNumberFormat="1" applyFont="1" applyFill="1" applyAlignment="1">
      <alignment horizontal="right"/>
    </xf>
    <xf numFmtId="166" fontId="21" fillId="0" borderId="0" xfId="42869" applyNumberFormat="1" applyFont="1" applyFill="1" applyAlignment="1">
      <alignment horizontal="right"/>
    </xf>
    <xf numFmtId="0" fontId="0" fillId="0" borderId="0" xfId="0" applyAlignment="1">
      <alignment wrapText="1"/>
    </xf>
    <xf numFmtId="37" fontId="6" fillId="3" borderId="141" xfId="42992" applyFont="1" applyFill="1" applyBorder="1" applyAlignment="1"/>
    <xf numFmtId="37" fontId="287" fillId="0" borderId="0" xfId="0" applyNumberFormat="1" applyFont="1" applyFill="1" applyBorder="1"/>
    <xf numFmtId="167" fontId="38" fillId="0" borderId="0" xfId="0" applyNumberFormat="1" applyFont="1" applyFill="1" applyBorder="1" applyAlignment="1">
      <alignment horizontal="center"/>
    </xf>
    <xf numFmtId="167" fontId="26" fillId="0" borderId="3" xfId="0" applyNumberFormat="1" applyFont="1" applyFill="1" applyBorder="1"/>
    <xf numFmtId="167" fontId="26" fillId="0" borderId="0" xfId="0" applyNumberFormat="1" applyFont="1" applyFill="1" applyBorder="1" applyAlignment="1">
      <alignment horizontal="center"/>
    </xf>
    <xf numFmtId="37" fontId="38" fillId="0" borderId="3" xfId="0" applyNumberFormat="1" applyFont="1" applyFill="1" applyBorder="1" applyAlignment="1">
      <alignment horizontal="right"/>
    </xf>
    <xf numFmtId="0" fontId="26" fillId="0" borderId="0" xfId="0" quotePrefix="1" applyFont="1" applyFill="1" applyBorder="1" applyAlignment="1">
      <alignment horizontal="center"/>
    </xf>
    <xf numFmtId="0" fontId="26" fillId="93" borderId="68" xfId="0" applyFont="1" applyFill="1" applyBorder="1" applyAlignment="1">
      <alignment horizontal="center"/>
    </xf>
    <xf numFmtId="0" fontId="49" fillId="0" borderId="0" xfId="0" applyFont="1" applyFill="1" applyAlignment="1">
      <alignment horizontal="center"/>
    </xf>
    <xf numFmtId="164" fontId="26" fillId="0" borderId="0" xfId="2" applyNumberFormat="1" applyFont="1" applyFill="1" applyBorder="1" applyAlignment="1"/>
    <xf numFmtId="37" fontId="26" fillId="0" borderId="0" xfId="2" applyNumberFormat="1" applyFont="1" applyFill="1" applyBorder="1" applyAlignment="1">
      <alignment horizontal="center"/>
    </xf>
    <xf numFmtId="0" fontId="26" fillId="0" borderId="131" xfId="0" applyFont="1" applyFill="1" applyBorder="1" applyAlignment="1">
      <alignment horizontal="center"/>
    </xf>
    <xf numFmtId="0" fontId="26" fillId="0" borderId="141" xfId="0" applyFont="1" applyFill="1" applyBorder="1" applyAlignment="1">
      <alignment horizontal="center"/>
    </xf>
    <xf numFmtId="0" fontId="26" fillId="0" borderId="133" xfId="0" quotePrefix="1" applyFont="1" applyFill="1" applyBorder="1" applyAlignment="1">
      <alignment horizontal="center"/>
    </xf>
    <xf numFmtId="164" fontId="26" fillId="0" borderId="92" xfId="1" applyNumberFormat="1" applyFont="1" applyFill="1" applyBorder="1" applyAlignment="1"/>
    <xf numFmtId="164" fontId="26" fillId="0" borderId="93" xfId="2" applyNumberFormat="1" applyFont="1" applyFill="1" applyBorder="1" applyAlignment="1"/>
    <xf numFmtId="37" fontId="26" fillId="0" borderId="0" xfId="0" applyNumberFormat="1" applyFont="1" applyFill="1" applyBorder="1"/>
    <xf numFmtId="0" fontId="288" fillId="0" borderId="0" xfId="0" applyFont="1" applyAlignment="1">
      <alignment horizontal="left" vertical="center" readingOrder="1"/>
    </xf>
    <xf numFmtId="0" fontId="21" fillId="0" borderId="141" xfId="0" applyFont="1" applyBorder="1" applyProtection="1">
      <protection locked="0"/>
    </xf>
    <xf numFmtId="164" fontId="35" fillId="0" borderId="141" xfId="6" applyNumberFormat="1" applyFont="1" applyBorder="1" applyProtection="1">
      <protection locked="0"/>
    </xf>
    <xf numFmtId="0" fontId="21" fillId="0" borderId="141" xfId="0" quotePrefix="1" applyFont="1" applyBorder="1" applyAlignment="1" applyProtection="1">
      <alignment horizontal="center"/>
      <protection locked="0"/>
    </xf>
    <xf numFmtId="166" fontId="21" fillId="0" borderId="141" xfId="7" applyNumberFormat="1" applyFont="1" applyBorder="1" applyAlignment="1" applyProtection="1">
      <alignment horizontal="center"/>
      <protection locked="0"/>
    </xf>
    <xf numFmtId="0" fontId="28" fillId="0" borderId="15" xfId="0" applyFont="1" applyBorder="1" applyProtection="1">
      <protection locked="0"/>
    </xf>
    <xf numFmtId="0" fontId="21" fillId="0" borderId="15" xfId="0" applyFont="1" applyBorder="1" applyProtection="1">
      <protection locked="0"/>
    </xf>
    <xf numFmtId="0" fontId="29" fillId="0" borderId="0" xfId="0" applyFont="1" applyBorder="1" applyAlignment="1" applyProtection="1">
      <alignment horizontal="center"/>
    </xf>
    <xf numFmtId="0" fontId="289" fillId="0" borderId="0" xfId="0" applyFont="1" applyBorder="1" applyAlignment="1">
      <alignment horizontal="center"/>
    </xf>
    <xf numFmtId="167" fontId="55" fillId="0" borderId="3" xfId="2" applyNumberFormat="1" applyFont="1" applyFill="1" applyBorder="1" applyProtection="1"/>
    <xf numFmtId="167" fontId="38" fillId="93" borderId="3" xfId="0" applyNumberFormat="1" applyFont="1" applyFill="1" applyBorder="1"/>
    <xf numFmtId="0" fontId="282" fillId="0" borderId="0" xfId="0" applyFont="1" applyFill="1"/>
    <xf numFmtId="0" fontId="28" fillId="0" borderId="0" xfId="21" applyFont="1" applyAlignment="1" applyProtection="1">
      <alignment horizontal="left"/>
    </xf>
    <xf numFmtId="0" fontId="31" fillId="0" borderId="0" xfId="21" applyFont="1"/>
    <xf numFmtId="0" fontId="30" fillId="0" borderId="0" xfId="14699" applyFont="1"/>
    <xf numFmtId="0" fontId="28" fillId="0" borderId="0" xfId="1133" applyFont="1" applyBorder="1"/>
    <xf numFmtId="164" fontId="21" fillId="0" borderId="0" xfId="15978" applyNumberFormat="1" applyFont="1" applyAlignment="1">
      <alignment horizontal="center"/>
    </xf>
    <xf numFmtId="164" fontId="29" fillId="0" borderId="0" xfId="15978" applyNumberFormat="1" applyFont="1" applyAlignment="1">
      <alignment horizontal="center"/>
    </xf>
    <xf numFmtId="0" fontId="29" fillId="0" borderId="0" xfId="1133" applyFont="1" applyAlignment="1">
      <alignment horizontal="center"/>
    </xf>
    <xf numFmtId="166" fontId="29" fillId="0" borderId="0" xfId="3" applyNumberFormat="1" applyFont="1" applyAlignment="1">
      <alignment horizontal="center"/>
    </xf>
    <xf numFmtId="164" fontId="29" fillId="0" borderId="0" xfId="1133" applyNumberFormat="1" applyFont="1" applyAlignment="1">
      <alignment horizontal="center"/>
    </xf>
    <xf numFmtId="0" fontId="21" fillId="0" borderId="0" xfId="15196" applyFont="1" applyBorder="1" applyAlignment="1">
      <alignment horizontal="left" indent="1"/>
    </xf>
    <xf numFmtId="0" fontId="21" fillId="0" borderId="0" xfId="15196" applyFont="1" applyBorder="1"/>
    <xf numFmtId="0" fontId="21" fillId="0" borderId="0" xfId="15196" applyFont="1" applyBorder="1" applyAlignment="1">
      <alignment horizontal="center"/>
    </xf>
    <xf numFmtId="164" fontId="21" fillId="0" borderId="0" xfId="15978" applyNumberFormat="1" applyFont="1" applyBorder="1" applyAlignment="1"/>
    <xf numFmtId="164" fontId="21" fillId="0" borderId="0" xfId="15766" applyNumberFormat="1" applyFont="1" applyBorder="1" applyAlignment="1"/>
    <xf numFmtId="164" fontId="21" fillId="0" borderId="0" xfId="15997" applyNumberFormat="1" applyFont="1" applyBorder="1"/>
    <xf numFmtId="0" fontId="21" fillId="0" borderId="0" xfId="15196" applyFont="1" applyBorder="1" applyAlignment="1">
      <alignment horizontal="right"/>
    </xf>
    <xf numFmtId="0" fontId="28" fillId="0" borderId="0" xfId="4" applyFont="1" applyBorder="1" applyAlignment="1"/>
    <xf numFmtId="0" fontId="28" fillId="0" borderId="0" xfId="15196" applyFont="1" applyBorder="1" applyAlignment="1"/>
    <xf numFmtId="0" fontId="28" fillId="0" borderId="0" xfId="15196" applyFont="1" applyBorder="1"/>
    <xf numFmtId="166" fontId="21" fillId="0" borderId="141" xfId="3" applyNumberFormat="1" applyFont="1" applyBorder="1"/>
    <xf numFmtId="166" fontId="21" fillId="0" borderId="91" xfId="3" applyNumberFormat="1" applyFont="1" applyBorder="1"/>
    <xf numFmtId="5" fontId="21" fillId="0" borderId="0" xfId="0" applyNumberFormat="1" applyFont="1" applyAlignment="1">
      <alignment horizontal="right"/>
    </xf>
    <xf numFmtId="0" fontId="30" fillId="0" borderId="0" xfId="42470" applyFont="1"/>
    <xf numFmtId="166" fontId="21" fillId="0" borderId="0" xfId="12057" applyNumberFormat="1" applyFont="1" applyFill="1" applyAlignment="1">
      <alignment horizontal="right"/>
    </xf>
    <xf numFmtId="0" fontId="290" fillId="0" borderId="0" xfId="0" applyFont="1"/>
    <xf numFmtId="41" fontId="21" fillId="0" borderId="0" xfId="2" applyNumberFormat="1" applyFont="1"/>
    <xf numFmtId="41" fontId="21" fillId="0" borderId="0" xfId="2" applyNumberFormat="1" applyFont="1" applyAlignment="1">
      <alignment horizontal="center"/>
    </xf>
    <xf numFmtId="41" fontId="29" fillId="0" borderId="0" xfId="2" applyNumberFormat="1" applyFont="1" applyFill="1" applyAlignment="1">
      <alignment horizontal="center"/>
    </xf>
    <xf numFmtId="0" fontId="21" fillId="0" borderId="0" xfId="42496" applyFont="1" applyAlignment="1">
      <alignment horizontal="left"/>
    </xf>
    <xf numFmtId="0" fontId="21" fillId="0" borderId="0" xfId="42496" applyFont="1"/>
    <xf numFmtId="0" fontId="21" fillId="0" borderId="0" xfId="42496" applyFont="1" applyAlignment="1">
      <alignment horizontal="center"/>
    </xf>
    <xf numFmtId="0" fontId="21" fillId="0" borderId="0" xfId="42496" applyFont="1" applyBorder="1" applyAlignment="1">
      <alignment horizontal="center"/>
    </xf>
    <xf numFmtId="0" fontId="21" fillId="0" borderId="0" xfId="42496" applyFont="1" applyFill="1" applyBorder="1" applyAlignment="1">
      <alignment horizontal="center"/>
    </xf>
    <xf numFmtId="0" fontId="21" fillId="0" borderId="0" xfId="4" applyFont="1" applyFill="1" applyBorder="1" applyAlignment="1">
      <alignment horizontal="left" indent="1"/>
    </xf>
    <xf numFmtId="0" fontId="21" fillId="0" borderId="0" xfId="42496" applyFont="1" applyFill="1" applyAlignment="1">
      <alignment horizontal="center"/>
    </xf>
    <xf numFmtId="41" fontId="21" fillId="0" borderId="3" xfId="2" applyNumberFormat="1" applyFont="1" applyBorder="1"/>
    <xf numFmtId="0" fontId="21" fillId="0" borderId="107" xfId="0" applyFont="1" applyBorder="1"/>
    <xf numFmtId="41" fontId="21" fillId="0" borderId="14" xfId="2" applyNumberFormat="1" applyFont="1" applyBorder="1"/>
    <xf numFmtId="41" fontId="21" fillId="0" borderId="16" xfId="2" applyNumberFormat="1" applyFont="1" applyBorder="1"/>
    <xf numFmtId="41" fontId="21" fillId="0" borderId="93" xfId="2" applyNumberFormat="1" applyFont="1" applyBorder="1"/>
    <xf numFmtId="0" fontId="28" fillId="0" borderId="0" xfId="0" quotePrefix="1" applyFont="1" applyAlignment="1" applyProtection="1">
      <alignment horizontal="left"/>
    </xf>
    <xf numFmtId="0" fontId="21" fillId="0" borderId="0" xfId="0" applyFont="1" applyAlignment="1" applyProtection="1">
      <alignment horizontal="center"/>
    </xf>
    <xf numFmtId="0" fontId="21" fillId="0" borderId="0" xfId="0" applyFont="1" applyAlignment="1" applyProtection="1">
      <alignment horizontal="right"/>
    </xf>
    <xf numFmtId="0" fontId="28" fillId="0" borderId="0" xfId="0" applyFont="1" applyProtection="1"/>
    <xf numFmtId="0" fontId="21" fillId="0" borderId="0" xfId="6" applyNumberFormat="1" applyFont="1" applyBorder="1" applyAlignment="1" applyProtection="1">
      <alignment horizontal="center"/>
    </xf>
    <xf numFmtId="0" fontId="21" fillId="0" borderId="0" xfId="0" applyFont="1" applyProtection="1"/>
    <xf numFmtId="0" fontId="29" fillId="0" borderId="0" xfId="0" applyFont="1" applyAlignment="1" applyProtection="1">
      <alignment horizontal="center"/>
    </xf>
    <xf numFmtId="0" fontId="21" fillId="0" borderId="0" xfId="0" applyFont="1" applyProtection="1">
      <protection locked="0"/>
    </xf>
    <xf numFmtId="0" fontId="28" fillId="0" borderId="0" xfId="10" applyFont="1" applyBorder="1"/>
    <xf numFmtId="0" fontId="21" fillId="0" borderId="0" xfId="6" applyNumberFormat="1" applyFont="1" applyAlignment="1" applyProtection="1">
      <alignment horizontal="center"/>
      <protection locked="0"/>
    </xf>
    <xf numFmtId="0" fontId="21" fillId="0" borderId="0" xfId="10" applyFont="1" applyFill="1" applyBorder="1"/>
    <xf numFmtId="0" fontId="21" fillId="0" borderId="0" xfId="10" applyFont="1" applyFill="1" applyBorder="1" applyAlignment="1">
      <alignment horizontal="center"/>
    </xf>
    <xf numFmtId="168" fontId="21" fillId="0" borderId="0" xfId="7" applyNumberFormat="1" applyFont="1" applyFill="1" applyBorder="1" applyAlignment="1" applyProtection="1">
      <alignment horizontal="center"/>
    </xf>
    <xf numFmtId="168" fontId="21" fillId="0" borderId="0" xfId="7" applyNumberFormat="1" applyFont="1" applyAlignment="1" applyProtection="1">
      <alignment horizontal="center"/>
    </xf>
    <xf numFmtId="164" fontId="21" fillId="0" borderId="0" xfId="0" applyNumberFormat="1" applyFont="1" applyProtection="1"/>
    <xf numFmtId="0" fontId="28" fillId="0" borderId="15" xfId="0" applyFont="1" applyFill="1" applyBorder="1" applyAlignment="1">
      <alignment horizontal="left"/>
    </xf>
    <xf numFmtId="3" fontId="21" fillId="0" borderId="0" xfId="0" applyNumberFormat="1" applyFont="1" applyBorder="1" applyProtection="1">
      <protection locked="0"/>
    </xf>
    <xf numFmtId="0" fontId="21" fillId="0" borderId="132" xfId="0" applyFont="1" applyBorder="1"/>
    <xf numFmtId="0" fontId="21" fillId="0" borderId="132" xfId="0" applyFont="1" applyBorder="1" applyAlignment="1">
      <alignment horizontal="center"/>
    </xf>
    <xf numFmtId="166" fontId="21" fillId="0" borderId="0" xfId="3" applyNumberFormat="1" applyFont="1" applyFill="1" applyBorder="1" applyAlignment="1">
      <alignment horizontal="center"/>
    </xf>
    <xf numFmtId="0" fontId="30" fillId="0" borderId="0" xfId="42977" applyFont="1" applyAlignment="1">
      <alignment horizontal="center"/>
    </xf>
    <xf numFmtId="0" fontId="30" fillId="0" borderId="0" xfId="42980" applyFont="1" applyAlignment="1">
      <alignment horizontal="center"/>
    </xf>
    <xf numFmtId="0" fontId="21" fillId="0" borderId="0" xfId="42902" applyFont="1"/>
    <xf numFmtId="0" fontId="28" fillId="0" borderId="0" xfId="42902" applyFont="1"/>
    <xf numFmtId="164" fontId="21" fillId="0" borderId="0" xfId="15082" applyNumberFormat="1" applyFont="1" applyBorder="1" applyAlignment="1">
      <alignment horizontal="center"/>
    </xf>
    <xf numFmtId="41" fontId="21" fillId="0" borderId="0" xfId="15082" applyNumberFormat="1" applyFont="1" applyFill="1" applyBorder="1" applyAlignment="1">
      <alignment horizontal="center"/>
    </xf>
    <xf numFmtId="41" fontId="21" fillId="0" borderId="0" xfId="4" applyNumberFormat="1" applyFont="1" applyFill="1" applyBorder="1"/>
    <xf numFmtId="0" fontId="30" fillId="0" borderId="0" xfId="42851" applyFont="1"/>
    <xf numFmtId="164" fontId="21" fillId="0" borderId="0" xfId="42863" applyNumberFormat="1" applyFont="1" applyFill="1" applyBorder="1" applyAlignment="1">
      <alignment horizontal="center"/>
    </xf>
    <xf numFmtId="166" fontId="21" fillId="0" borderId="0" xfId="42900" applyNumberFormat="1" applyFont="1" applyFill="1" applyAlignment="1">
      <alignment horizontal="center"/>
    </xf>
    <xf numFmtId="164" fontId="21" fillId="0" borderId="130" xfId="42863" applyNumberFormat="1" applyFont="1" applyFill="1" applyBorder="1" applyAlignment="1">
      <alignment horizontal="center"/>
    </xf>
    <xf numFmtId="41" fontId="21" fillId="0" borderId="0" xfId="14446" applyNumberFormat="1" applyFont="1" applyFill="1" applyBorder="1" applyAlignment="1">
      <alignment horizontal="center"/>
    </xf>
    <xf numFmtId="0" fontId="21" fillId="0" borderId="0" xfId="314" applyFont="1" applyFill="1" applyBorder="1" applyAlignment="1">
      <alignment horizontal="right"/>
    </xf>
    <xf numFmtId="164" fontId="21" fillId="0" borderId="9" xfId="42863" applyNumberFormat="1" applyFont="1" applyFill="1" applyBorder="1" applyAlignment="1">
      <alignment horizontal="center"/>
    </xf>
    <xf numFmtId="164" fontId="21" fillId="0" borderId="0" xfId="42897" applyNumberFormat="1" applyFont="1" applyFill="1" applyBorder="1" applyAlignment="1">
      <alignment horizontal="center"/>
    </xf>
    <xf numFmtId="0" fontId="28" fillId="0" borderId="0" xfId="4" applyFont="1" applyFill="1"/>
    <xf numFmtId="41" fontId="30" fillId="0" borderId="144" xfId="1" applyNumberFormat="1" applyFont="1" applyBorder="1"/>
    <xf numFmtId="41" fontId="30" fillId="0" borderId="144" xfId="1" applyNumberFormat="1" applyFont="1" applyFill="1" applyBorder="1"/>
    <xf numFmtId="0" fontId="274" fillId="0" borderId="0" xfId="9838" applyFont="1"/>
    <xf numFmtId="0" fontId="26" fillId="0" borderId="0" xfId="9838" applyFont="1"/>
    <xf numFmtId="0" fontId="243" fillId="0" borderId="0" xfId="9838" applyFont="1" applyAlignment="1">
      <alignment horizontal="center"/>
    </xf>
    <xf numFmtId="0" fontId="28" fillId="0" borderId="0" xfId="42635" applyFont="1" applyBorder="1" applyAlignment="1">
      <alignment horizontal="left"/>
    </xf>
    <xf numFmtId="0" fontId="21" fillId="0" borderId="0" xfId="42635" applyFont="1" applyBorder="1"/>
    <xf numFmtId="0" fontId="21" fillId="0" borderId="0" xfId="42635" applyFont="1" applyBorder="1" applyAlignment="1">
      <alignment horizontal="center"/>
    </xf>
    <xf numFmtId="0" fontId="21" fillId="0" borderId="0" xfId="42635" applyFont="1" applyFill="1" applyBorder="1" applyAlignment="1">
      <alignment horizontal="center"/>
    </xf>
    <xf numFmtId="41" fontId="21" fillId="0" borderId="0" xfId="42636" applyNumberFormat="1" applyFont="1" applyFill="1" applyBorder="1" applyAlignment="1">
      <alignment horizontal="center"/>
    </xf>
    <xf numFmtId="166" fontId="21" fillId="0" borderId="0" xfId="42637" applyNumberFormat="1" applyFont="1" applyFill="1" applyAlignment="1">
      <alignment horizontal="center"/>
    </xf>
    <xf numFmtId="164" fontId="21" fillId="0" borderId="0" xfId="42636" applyNumberFormat="1" applyFont="1" applyFill="1" applyBorder="1" applyAlignment="1">
      <alignment horizontal="center"/>
    </xf>
    <xf numFmtId="0" fontId="21" fillId="0" borderId="0" xfId="42635" applyFont="1" applyFill="1"/>
    <xf numFmtId="0" fontId="21" fillId="0" borderId="0" xfId="42635" applyFont="1" applyFill="1" applyBorder="1"/>
    <xf numFmtId="0" fontId="28" fillId="0" borderId="0" xfId="42635" applyFont="1" applyFill="1" applyBorder="1"/>
    <xf numFmtId="41" fontId="21" fillId="0" borderId="130" xfId="42636" applyNumberFormat="1" applyFont="1" applyFill="1" applyBorder="1" applyAlignment="1">
      <alignment horizontal="center"/>
    </xf>
    <xf numFmtId="0" fontId="28" fillId="0" borderId="0" xfId="42635" quotePrefix="1" applyFont="1" applyFill="1" applyBorder="1" applyAlignment="1">
      <alignment horizontal="left"/>
    </xf>
    <xf numFmtId="166" fontId="21" fillId="0" borderId="0" xfId="42637" applyNumberFormat="1" applyFont="1" applyFill="1" applyBorder="1" applyAlignment="1">
      <alignment horizontal="center"/>
    </xf>
    <xf numFmtId="0" fontId="21" fillId="0" borderId="0" xfId="42635" quotePrefix="1" applyFont="1" applyFill="1" applyBorder="1" applyAlignment="1">
      <alignment horizontal="left"/>
    </xf>
    <xf numFmtId="41" fontId="21" fillId="0" borderId="0" xfId="42636" applyNumberFormat="1" applyFont="1" applyBorder="1" applyAlignment="1">
      <alignment horizontal="center"/>
    </xf>
    <xf numFmtId="0" fontId="28" fillId="0" borderId="0" xfId="42649" applyFont="1" applyBorder="1"/>
    <xf numFmtId="0" fontId="28" fillId="0" borderId="0" xfId="42599" applyFont="1"/>
    <xf numFmtId="41" fontId="21" fillId="0" borderId="0" xfId="42562" applyNumberFormat="1" applyFont="1" applyFill="1" applyBorder="1" applyAlignment="1">
      <alignment horizontal="center"/>
    </xf>
    <xf numFmtId="0" fontId="21" fillId="0" borderId="0" xfId="42570" applyFont="1" applyFill="1" applyBorder="1" applyAlignment="1">
      <alignment horizontal="center"/>
    </xf>
    <xf numFmtId="41" fontId="21" fillId="0" borderId="0" xfId="42575" applyNumberFormat="1" applyFont="1" applyBorder="1" applyAlignment="1">
      <alignment horizontal="center"/>
    </xf>
    <xf numFmtId="41" fontId="21" fillId="0" borderId="0" xfId="42583" applyNumberFormat="1" applyFont="1" applyBorder="1" applyAlignment="1">
      <alignment horizontal="center"/>
    </xf>
    <xf numFmtId="0" fontId="21" fillId="0" borderId="0" xfId="42585" applyFont="1" applyBorder="1" applyAlignment="1">
      <alignment horizontal="center"/>
    </xf>
    <xf numFmtId="41" fontId="21" fillId="0" borderId="0" xfId="42591" applyNumberFormat="1" applyFont="1" applyFill="1" applyBorder="1" applyAlignment="1">
      <alignment horizontal="center"/>
    </xf>
    <xf numFmtId="0" fontId="21" fillId="0" borderId="0" xfId="42595" applyFont="1" applyBorder="1" applyAlignment="1">
      <alignment horizontal="center"/>
    </xf>
    <xf numFmtId="0" fontId="28" fillId="0" borderId="0" xfId="42512" applyFont="1" applyBorder="1" applyAlignment="1">
      <alignment horizontal="left"/>
    </xf>
    <xf numFmtId="0" fontId="21" fillId="0" borderId="0" xfId="42512" applyFont="1" applyBorder="1"/>
    <xf numFmtId="0" fontId="21" fillId="0" borderId="0" xfId="42512" applyFont="1" applyBorder="1" applyAlignment="1">
      <alignment horizontal="center"/>
    </xf>
    <xf numFmtId="164" fontId="21" fillId="0" borderId="0" xfId="42511" applyNumberFormat="1" applyFont="1" applyBorder="1" applyAlignment="1">
      <alignment horizontal="center"/>
    </xf>
    <xf numFmtId="0" fontId="21" fillId="0" borderId="0" xfId="42512" applyFont="1"/>
    <xf numFmtId="41" fontId="21" fillId="0" borderId="0" xfId="42511" applyNumberFormat="1" applyFont="1" applyBorder="1" applyAlignment="1">
      <alignment horizontal="center"/>
    </xf>
    <xf numFmtId="166" fontId="21" fillId="0" borderId="0" xfId="42510" applyNumberFormat="1" applyFont="1" applyAlignment="1">
      <alignment horizontal="right"/>
    </xf>
    <xf numFmtId="41" fontId="21" fillId="0" borderId="0" xfId="42511" applyNumberFormat="1" applyFont="1" applyAlignment="1">
      <alignment horizontal="center"/>
    </xf>
    <xf numFmtId="0" fontId="21" fillId="0" borderId="0" xfId="42512" applyFont="1" applyAlignment="1">
      <alignment horizontal="left"/>
    </xf>
    <xf numFmtId="0" fontId="21" fillId="0" borderId="0" xfId="42512" applyFont="1" applyFill="1" applyBorder="1"/>
    <xf numFmtId="0" fontId="21" fillId="0" borderId="0" xfId="42512" applyFont="1" applyBorder="1" applyAlignment="1">
      <alignment horizontal="left"/>
    </xf>
    <xf numFmtId="41" fontId="21" fillId="0" borderId="3" xfId="42511" applyNumberFormat="1" applyFont="1" applyBorder="1" applyAlignment="1">
      <alignment horizontal="center"/>
    </xf>
    <xf numFmtId="166" fontId="21" fillId="0" borderId="0" xfId="42510" applyNumberFormat="1" applyFont="1" applyBorder="1" applyAlignment="1">
      <alignment horizontal="center"/>
    </xf>
    <xf numFmtId="41" fontId="21" fillId="0" borderId="0" xfId="42511" applyNumberFormat="1" applyFont="1" applyFill="1" applyBorder="1" applyAlignment="1">
      <alignment horizontal="center"/>
    </xf>
    <xf numFmtId="0" fontId="28" fillId="0" borderId="0" xfId="42525" applyFont="1" applyBorder="1"/>
    <xf numFmtId="3" fontId="21" fillId="0" borderId="123" xfId="0" applyNumberFormat="1" applyFont="1" applyBorder="1"/>
    <xf numFmtId="0" fontId="28" fillId="0" borderId="0" xfId="1078" applyFont="1"/>
    <xf numFmtId="0" fontId="26" fillId="0" borderId="0" xfId="42517" applyFont="1"/>
    <xf numFmtId="0" fontId="21" fillId="0" borderId="0" xfId="42517" applyFont="1" applyAlignment="1">
      <alignment horizontal="center"/>
    </xf>
    <xf numFmtId="0" fontId="29" fillId="0" borderId="0" xfId="42517" applyFont="1" applyAlignment="1">
      <alignment horizontal="center"/>
    </xf>
    <xf numFmtId="0" fontId="28" fillId="0" borderId="0" xfId="42517" applyFont="1" applyBorder="1" applyAlignment="1">
      <alignment horizontal="left"/>
    </xf>
    <xf numFmtId="0" fontId="21" fillId="0" borderId="0" xfId="42517" applyFont="1" applyBorder="1"/>
    <xf numFmtId="0" fontId="21" fillId="0" borderId="0" xfId="42517" applyFont="1" applyBorder="1" applyAlignment="1">
      <alignment horizontal="center"/>
    </xf>
    <xf numFmtId="164" fontId="21" fillId="0" borderId="0" xfId="42516" applyNumberFormat="1" applyFont="1" applyBorder="1" applyAlignment="1">
      <alignment horizontal="center"/>
    </xf>
    <xf numFmtId="0" fontId="21" fillId="0" borderId="0" xfId="42517" applyFont="1"/>
    <xf numFmtId="166" fontId="21" fillId="0" borderId="0" xfId="42515" applyNumberFormat="1" applyFont="1" applyAlignment="1">
      <alignment horizontal="center"/>
    </xf>
    <xf numFmtId="41" fontId="21" fillId="0" borderId="0" xfId="42516" applyNumberFormat="1" applyFont="1" applyAlignment="1">
      <alignment horizontal="center"/>
    </xf>
    <xf numFmtId="0" fontId="21" fillId="0" borderId="0" xfId="42517" applyFont="1" applyAlignment="1">
      <alignment horizontal="left"/>
    </xf>
    <xf numFmtId="41" fontId="21" fillId="0" borderId="0" xfId="42516" applyNumberFormat="1" applyFont="1" applyBorder="1" applyAlignment="1">
      <alignment horizontal="center"/>
    </xf>
    <xf numFmtId="168" fontId="21" fillId="0" borderId="0" xfId="42515" applyNumberFormat="1" applyFont="1" applyAlignment="1">
      <alignment horizontal="center"/>
    </xf>
    <xf numFmtId="0" fontId="21" fillId="0" borderId="0" xfId="42517" quotePrefix="1" applyFont="1" applyBorder="1" applyAlignment="1">
      <alignment horizontal="left"/>
    </xf>
    <xf numFmtId="0" fontId="28" fillId="0" borderId="0" xfId="42520" applyFont="1" applyBorder="1"/>
    <xf numFmtId="0" fontId="21" fillId="0" borderId="0" xfId="42517" applyFont="1" applyBorder="1" applyAlignment="1">
      <alignment horizontal="left"/>
    </xf>
    <xf numFmtId="0" fontId="21" fillId="0" borderId="13" xfId="42517" applyFont="1" applyBorder="1"/>
    <xf numFmtId="0" fontId="21" fillId="0" borderId="107" xfId="42517" applyFont="1" applyBorder="1"/>
    <xf numFmtId="0" fontId="21" fillId="0" borderId="107" xfId="42517" applyFont="1" applyBorder="1" applyAlignment="1">
      <alignment horizontal="center"/>
    </xf>
    <xf numFmtId="41" fontId="21" fillId="0" borderId="107" xfId="42516" applyNumberFormat="1" applyFont="1" applyBorder="1" applyAlignment="1">
      <alignment horizontal="center"/>
    </xf>
    <xf numFmtId="168" fontId="21" fillId="0" borderId="107" xfId="42515" applyNumberFormat="1" applyFont="1" applyBorder="1" applyAlignment="1">
      <alignment horizontal="center"/>
    </xf>
    <xf numFmtId="41" fontId="21" fillId="0" borderId="14" xfId="42516" applyNumberFormat="1" applyFont="1" applyBorder="1" applyAlignment="1">
      <alignment horizontal="center"/>
    </xf>
    <xf numFmtId="0" fontId="21" fillId="0" borderId="68" xfId="42517" applyFont="1" applyBorder="1"/>
    <xf numFmtId="168" fontId="21" fillId="0" borderId="0" xfId="42515" applyNumberFormat="1" applyFont="1" applyBorder="1" applyAlignment="1">
      <alignment horizontal="center"/>
    </xf>
    <xf numFmtId="41" fontId="21" fillId="0" borderId="16" xfId="42516" applyNumberFormat="1" applyFont="1" applyBorder="1" applyAlignment="1">
      <alignment horizontal="center"/>
    </xf>
    <xf numFmtId="0" fontId="21" fillId="0" borderId="68" xfId="42517" quotePrefix="1" applyFont="1" applyBorder="1" applyAlignment="1">
      <alignment horizontal="left"/>
    </xf>
    <xf numFmtId="0" fontId="21" fillId="0" borderId="92" xfId="42517" applyFont="1" applyBorder="1" applyAlignment="1">
      <alignment horizontal="left"/>
    </xf>
    <xf numFmtId="0" fontId="21" fillId="0" borderId="91" xfId="42517" applyFont="1" applyBorder="1"/>
    <xf numFmtId="0" fontId="21" fillId="0" borderId="91" xfId="42517" applyFont="1" applyBorder="1" applyAlignment="1">
      <alignment horizontal="center"/>
    </xf>
    <xf numFmtId="41" fontId="21" fillId="0" borderId="91" xfId="42516" applyNumberFormat="1" applyFont="1" applyBorder="1" applyAlignment="1">
      <alignment horizontal="center"/>
    </xf>
    <xf numFmtId="168" fontId="21" fillId="0" borderId="91" xfId="42515" applyNumberFormat="1" applyFont="1" applyBorder="1" applyAlignment="1">
      <alignment horizontal="center"/>
    </xf>
    <xf numFmtId="41" fontId="21" fillId="0" borderId="93" xfId="42516" applyNumberFormat="1" applyFont="1" applyBorder="1" applyAlignment="1">
      <alignment horizontal="center"/>
    </xf>
    <xf numFmtId="0" fontId="21" fillId="0" borderId="0" xfId="42498" applyFont="1" applyAlignment="1">
      <alignment horizontal="left"/>
    </xf>
    <xf numFmtId="0" fontId="21" fillId="0" borderId="0" xfId="42498" applyFont="1"/>
    <xf numFmtId="0" fontId="21" fillId="0" borderId="0" xfId="42498" applyFont="1" applyAlignment="1">
      <alignment horizontal="center"/>
    </xf>
    <xf numFmtId="0" fontId="21" fillId="0" borderId="0" xfId="42498" applyFont="1" applyBorder="1" applyAlignment="1">
      <alignment horizontal="center"/>
    </xf>
    <xf numFmtId="0" fontId="21" fillId="0" borderId="0" xfId="42498" applyFont="1" applyFill="1" applyBorder="1" applyAlignment="1">
      <alignment horizontal="center"/>
    </xf>
    <xf numFmtId="0" fontId="21" fillId="0" borderId="0" xfId="42498" applyFont="1" applyFill="1" applyAlignment="1">
      <alignment horizontal="center"/>
    </xf>
    <xf numFmtId="0" fontId="21" fillId="0" borderId="0" xfId="42498" applyFont="1" applyFill="1" applyBorder="1"/>
    <xf numFmtId="0" fontId="30" fillId="0" borderId="0" xfId="42495" applyFont="1"/>
    <xf numFmtId="0" fontId="21" fillId="0" borderId="0" xfId="4" applyFont="1" applyFill="1" applyBorder="1" applyAlignment="1"/>
    <xf numFmtId="49" fontId="21" fillId="0" borderId="0" xfId="4" applyNumberFormat="1" applyFont="1" applyAlignment="1">
      <alignment horizontal="center"/>
    </xf>
    <xf numFmtId="164" fontId="21" fillId="0" borderId="0" xfId="4" applyNumberFormat="1" applyFont="1" applyFill="1" applyBorder="1" applyAlignment="1">
      <alignment horizontal="center"/>
    </xf>
    <xf numFmtId="166" fontId="21" fillId="0" borderId="0" xfId="4" applyNumberFormat="1" applyFont="1" applyBorder="1" applyAlignment="1"/>
    <xf numFmtId="164" fontId="21" fillId="0" borderId="0" xfId="4" applyNumberFormat="1" applyFont="1" applyBorder="1" applyAlignment="1"/>
    <xf numFmtId="41" fontId="21" fillId="0" borderId="0" xfId="1" applyNumberFormat="1" applyFont="1" applyFill="1" applyBorder="1" applyAlignment="1"/>
    <xf numFmtId="164" fontId="21" fillId="0" borderId="0" xfId="1" applyNumberFormat="1" applyFont="1" applyFill="1" applyBorder="1" applyAlignment="1"/>
    <xf numFmtId="166" fontId="21" fillId="0" borderId="0" xfId="4" applyNumberFormat="1" applyFont="1" applyFill="1" applyBorder="1" applyAlignment="1"/>
    <xf numFmtId="164" fontId="21" fillId="0" borderId="0" xfId="4" applyNumberFormat="1" applyFont="1" applyFill="1" applyBorder="1" applyAlignment="1"/>
    <xf numFmtId="164" fontId="21" fillId="0" borderId="11" xfId="1" applyNumberFormat="1" applyFont="1" applyFill="1" applyBorder="1" applyAlignment="1">
      <alignment horizontal="center"/>
    </xf>
    <xf numFmtId="166" fontId="21" fillId="0" borderId="0" xfId="4" applyNumberFormat="1" applyFont="1" applyBorder="1"/>
    <xf numFmtId="166" fontId="21" fillId="0" borderId="0" xfId="1" applyNumberFormat="1" applyFont="1" applyFill="1" applyBorder="1" applyAlignment="1">
      <alignment horizontal="center"/>
    </xf>
    <xf numFmtId="0" fontId="28" fillId="0" borderId="0" xfId="4" applyFont="1" applyFill="1" applyBorder="1" applyAlignment="1"/>
    <xf numFmtId="168" fontId="21" fillId="0" borderId="0" xfId="4" applyNumberFormat="1" applyFont="1" applyBorder="1"/>
    <xf numFmtId="0" fontId="21" fillId="0" borderId="131" xfId="4" applyFont="1" applyFill="1" applyBorder="1" applyAlignment="1"/>
    <xf numFmtId="164" fontId="21" fillId="0" borderId="141" xfId="1" applyNumberFormat="1" applyFont="1" applyBorder="1"/>
    <xf numFmtId="168" fontId="21" fillId="0" borderId="141" xfId="4" applyNumberFormat="1" applyFont="1" applyBorder="1"/>
    <xf numFmtId="164" fontId="21" fillId="0" borderId="133" xfId="4" applyNumberFormat="1" applyFont="1" applyBorder="1"/>
    <xf numFmtId="0" fontId="21" fillId="0" borderId="15" xfId="4" applyFont="1" applyFill="1" applyBorder="1" applyAlignment="1"/>
    <xf numFmtId="164" fontId="21" fillId="0" borderId="16" xfId="4" applyNumberFormat="1" applyFont="1" applyBorder="1"/>
    <xf numFmtId="0" fontId="35" fillId="0" borderId="0" xfId="4" applyFont="1" applyBorder="1" applyAlignment="1">
      <alignment horizontal="center"/>
    </xf>
    <xf numFmtId="41" fontId="21" fillId="0" borderId="0" xfId="4" applyNumberFormat="1" applyFont="1" applyBorder="1"/>
    <xf numFmtId="0" fontId="21" fillId="0" borderId="92" xfId="4" applyFont="1" applyFill="1" applyBorder="1" applyAlignment="1"/>
    <xf numFmtId="0" fontId="21" fillId="0" borderId="91" xfId="4" applyFont="1" applyFill="1" applyBorder="1" applyAlignment="1"/>
    <xf numFmtId="41" fontId="21" fillId="0" borderId="91" xfId="1" applyNumberFormat="1" applyFont="1" applyFill="1" applyBorder="1" applyAlignment="1">
      <alignment horizontal="center"/>
    </xf>
    <xf numFmtId="168" fontId="21" fillId="0" borderId="91" xfId="3" applyNumberFormat="1" applyFont="1" applyFill="1" applyBorder="1" applyAlignment="1">
      <alignment horizontal="center"/>
    </xf>
    <xf numFmtId="164" fontId="21" fillId="0" borderId="93" xfId="1" applyNumberFormat="1" applyFont="1" applyFill="1" applyBorder="1" applyAlignment="1">
      <alignment horizontal="center"/>
    </xf>
    <xf numFmtId="168" fontId="21" fillId="0" borderId="0" xfId="1" applyNumberFormat="1" applyFont="1" applyFill="1" applyBorder="1" applyAlignment="1">
      <alignment horizontal="center"/>
    </xf>
    <xf numFmtId="41" fontId="21" fillId="0" borderId="0" xfId="890" quotePrefix="1" applyFont="1" applyAlignment="1">
      <alignment horizontal="center"/>
    </xf>
    <xf numFmtId="0" fontId="21" fillId="0" borderId="0" xfId="1" quotePrefix="1" applyNumberFormat="1" applyFont="1" applyAlignment="1">
      <alignment horizontal="center"/>
    </xf>
    <xf numFmtId="0" fontId="28" fillId="0" borderId="0" xfId="42447" applyFont="1" applyAlignment="1">
      <alignment horizontal="left"/>
    </xf>
    <xf numFmtId="0" fontId="21" fillId="0" borderId="0" xfId="24190" applyFont="1"/>
    <xf numFmtId="0" fontId="21" fillId="0" borderId="0" xfId="42447" applyFont="1" applyAlignment="1">
      <alignment horizontal="center"/>
    </xf>
    <xf numFmtId="0" fontId="28" fillId="0" borderId="0" xfId="42447" applyFont="1"/>
    <xf numFmtId="0" fontId="29" fillId="0" borderId="0" xfId="42447" applyFont="1" applyAlignment="1">
      <alignment horizontal="center"/>
    </xf>
    <xf numFmtId="0" fontId="28" fillId="0" borderId="0" xfId="42447" applyFont="1" applyBorder="1" applyAlignment="1">
      <alignment horizontal="left"/>
    </xf>
    <xf numFmtId="0" fontId="21" fillId="0" borderId="0" xfId="42447" applyFont="1" applyBorder="1"/>
    <xf numFmtId="0" fontId="21" fillId="0" borderId="0" xfId="42447" applyFont="1" applyBorder="1" applyAlignment="1">
      <alignment horizontal="center"/>
    </xf>
    <xf numFmtId="0" fontId="21" fillId="0" borderId="0" xfId="42447" applyFont="1" applyAlignment="1">
      <alignment horizontal="left" indent="1"/>
    </xf>
    <xf numFmtId="164" fontId="21" fillId="0" borderId="0" xfId="15439" applyNumberFormat="1" applyFont="1" applyBorder="1" applyAlignment="1">
      <alignment horizontal="center"/>
    </xf>
    <xf numFmtId="41" fontId="21" fillId="0" borderId="0" xfId="15439" applyNumberFormat="1" applyFont="1" applyBorder="1" applyAlignment="1">
      <alignment horizontal="center"/>
    </xf>
    <xf numFmtId="0" fontId="21" fillId="0" borderId="0" xfId="42447" applyFont="1" applyBorder="1" applyAlignment="1">
      <alignment horizontal="left" indent="1"/>
    </xf>
    <xf numFmtId="0" fontId="21" fillId="0" borderId="0" xfId="42447" quotePrefix="1" applyFont="1" applyBorder="1" applyAlignment="1">
      <alignment horizontal="left" indent="1"/>
    </xf>
    <xf numFmtId="41" fontId="21" fillId="0" borderId="0" xfId="42447" applyNumberFormat="1" applyFont="1" applyBorder="1"/>
    <xf numFmtId="41" fontId="21" fillId="0" borderId="3" xfId="15439" applyNumberFormat="1" applyFont="1" applyBorder="1" applyAlignment="1">
      <alignment horizontal="center"/>
    </xf>
    <xf numFmtId="168" fontId="21" fillId="0" borderId="0" xfId="42448" applyNumberFormat="1" applyFont="1" applyAlignment="1">
      <alignment horizontal="center"/>
    </xf>
    <xf numFmtId="0" fontId="28" fillId="0" borderId="0" xfId="26" applyFont="1" applyBorder="1"/>
    <xf numFmtId="164" fontId="21" fillId="0" borderId="0" xfId="15067" applyNumberFormat="1" applyFont="1" applyBorder="1" applyAlignment="1">
      <alignment horizontal="center"/>
    </xf>
    <xf numFmtId="164" fontId="21" fillId="0" borderId="0" xfId="15067" applyNumberFormat="1" applyFont="1" applyFill="1" applyBorder="1" applyAlignment="1">
      <alignment horizontal="center"/>
    </xf>
    <xf numFmtId="168" fontId="21" fillId="0" borderId="0" xfId="42842" applyNumberFormat="1" applyFont="1" applyFill="1" applyBorder="1" applyAlignment="1">
      <alignment horizontal="center"/>
    </xf>
    <xf numFmtId="164" fontId="21" fillId="0" borderId="0" xfId="15067" applyNumberFormat="1" applyFont="1" applyFill="1" applyBorder="1"/>
    <xf numFmtId="164" fontId="21" fillId="0" borderId="0" xfId="15067" applyNumberFormat="1" applyFont="1"/>
    <xf numFmtId="41" fontId="21" fillId="0" borderId="0" xfId="15067" applyNumberFormat="1" applyFont="1" applyFill="1" applyBorder="1" applyAlignment="1">
      <alignment horizontal="left"/>
    </xf>
    <xf numFmtId="41" fontId="21" fillId="0" borderId="0" xfId="15067" applyNumberFormat="1" applyFont="1" applyFill="1" applyBorder="1" applyAlignment="1">
      <alignment horizontal="center"/>
    </xf>
    <xf numFmtId="0" fontId="28" fillId="0" borderId="0" xfId="15764" applyFont="1" applyBorder="1"/>
    <xf numFmtId="37" fontId="21" fillId="0" borderId="0" xfId="1" applyNumberFormat="1" applyFont="1" applyAlignment="1">
      <alignment horizontal="center"/>
    </xf>
    <xf numFmtId="1" fontId="21" fillId="0" borderId="0" xfId="4" applyNumberFormat="1" applyFont="1" applyAlignment="1">
      <alignment horizontal="right"/>
    </xf>
    <xf numFmtId="41" fontId="21" fillId="0" borderId="0" xfId="4" applyNumberFormat="1" applyFont="1"/>
    <xf numFmtId="166" fontId="21" fillId="0" borderId="0" xfId="4" applyNumberFormat="1" applyFont="1"/>
    <xf numFmtId="0" fontId="21" fillId="0" borderId="141" xfId="4" applyFont="1" applyBorder="1" applyAlignment="1">
      <alignment horizontal="right"/>
    </xf>
    <xf numFmtId="41" fontId="21" fillId="0" borderId="141" xfId="4" applyNumberFormat="1" applyFont="1" applyBorder="1"/>
    <xf numFmtId="0" fontId="21" fillId="0" borderId="15" xfId="4" applyFont="1" applyBorder="1"/>
    <xf numFmtId="0" fontId="28" fillId="0" borderId="15" xfId="4" applyFont="1" applyBorder="1"/>
    <xf numFmtId="164" fontId="21" fillId="0" borderId="16" xfId="4" applyNumberFormat="1" applyFont="1" applyBorder="1" applyAlignment="1">
      <alignment horizontal="center"/>
    </xf>
    <xf numFmtId="0" fontId="21" fillId="0" borderId="92" xfId="4" applyFont="1" applyBorder="1"/>
    <xf numFmtId="0" fontId="21" fillId="0" borderId="93" xfId="4" applyFont="1" applyBorder="1"/>
    <xf numFmtId="0" fontId="21" fillId="0" borderId="0" xfId="849" applyFont="1" applyAlignment="1">
      <alignment horizontal="center"/>
    </xf>
    <xf numFmtId="0" fontId="29" fillId="0" borderId="0" xfId="849" applyFont="1" applyAlignment="1">
      <alignment horizontal="center"/>
    </xf>
    <xf numFmtId="0" fontId="21" fillId="0" borderId="0" xfId="849" applyFont="1" applyBorder="1"/>
    <xf numFmtId="0" fontId="21" fillId="0" borderId="0" xfId="849" applyFont="1" applyBorder="1" applyAlignment="1">
      <alignment horizontal="center"/>
    </xf>
    <xf numFmtId="164" fontId="21" fillId="0" borderId="0" xfId="848" applyNumberFormat="1" applyFont="1" applyBorder="1" applyAlignment="1">
      <alignment horizontal="center"/>
    </xf>
    <xf numFmtId="0" fontId="28" fillId="0" borderId="0" xfId="849" applyFont="1" applyBorder="1" applyAlignment="1">
      <alignment horizontal="left"/>
    </xf>
    <xf numFmtId="41" fontId="21" fillId="0" borderId="0" xfId="848" applyNumberFormat="1" applyFont="1" applyBorder="1" applyAlignment="1">
      <alignment horizontal="center"/>
    </xf>
    <xf numFmtId="168" fontId="21" fillId="0" borderId="0" xfId="846" applyNumberFormat="1" applyFont="1" applyAlignment="1">
      <alignment horizontal="center"/>
    </xf>
    <xf numFmtId="0" fontId="21" fillId="0" borderId="0" xfId="849" applyFont="1"/>
    <xf numFmtId="41" fontId="21" fillId="0" borderId="0" xfId="15419" applyNumberFormat="1" applyFont="1" applyBorder="1" applyAlignment="1">
      <alignment horizontal="center"/>
    </xf>
    <xf numFmtId="166" fontId="21" fillId="0" borderId="0" xfId="846" applyNumberFormat="1" applyFont="1" applyAlignment="1">
      <alignment horizontal="right"/>
    </xf>
    <xf numFmtId="177" fontId="21" fillId="0" borderId="0" xfId="848" applyNumberFormat="1" applyFont="1" applyBorder="1" applyAlignment="1">
      <alignment horizontal="center"/>
    </xf>
    <xf numFmtId="41" fontId="21" fillId="0" borderId="144" xfId="848" applyNumberFormat="1" applyFont="1" applyBorder="1" applyAlignment="1">
      <alignment horizontal="center"/>
    </xf>
    <xf numFmtId="0" fontId="21" fillId="0" borderId="0" xfId="849" applyFont="1" applyBorder="1" applyAlignment="1">
      <alignment horizontal="left"/>
    </xf>
    <xf numFmtId="41" fontId="21" fillId="0" borderId="0" xfId="14989" applyNumberFormat="1" applyFont="1" applyBorder="1" applyAlignment="1">
      <alignment horizontal="center"/>
    </xf>
    <xf numFmtId="164" fontId="21" fillId="0" borderId="144" xfId="848" applyNumberFormat="1" applyFont="1" applyBorder="1" applyAlignment="1">
      <alignment horizontal="center"/>
    </xf>
    <xf numFmtId="168" fontId="291" fillId="0" borderId="0" xfId="846" applyNumberFormat="1" applyFont="1" applyAlignment="1">
      <alignment horizontal="center"/>
    </xf>
    <xf numFmtId="0" fontId="21" fillId="0" borderId="0" xfId="849" quotePrefix="1" applyFont="1" applyBorder="1" applyAlignment="1">
      <alignment horizontal="left"/>
    </xf>
    <xf numFmtId="41" fontId="21" fillId="0" borderId="3" xfId="849" applyNumberFormat="1" applyFont="1" applyBorder="1"/>
    <xf numFmtId="41" fontId="291" fillId="0" borderId="0" xfId="848" applyNumberFormat="1" applyFont="1" applyBorder="1" applyAlignment="1">
      <alignment horizontal="center"/>
    </xf>
    <xf numFmtId="0" fontId="28" fillId="0" borderId="0" xfId="849" applyFont="1" applyBorder="1"/>
    <xf numFmtId="168" fontId="21" fillId="0" borderId="0" xfId="846" applyNumberFormat="1" applyFont="1" applyBorder="1" applyAlignment="1">
      <alignment horizontal="center"/>
    </xf>
    <xf numFmtId="0" fontId="21" fillId="0" borderId="131" xfId="849" quotePrefix="1" applyFont="1" applyBorder="1" applyAlignment="1">
      <alignment horizontal="left"/>
    </xf>
    <xf numFmtId="0" fontId="21" fillId="0" borderId="141" xfId="849" applyFont="1" applyBorder="1"/>
    <xf numFmtId="0" fontId="21" fillId="0" borderId="141" xfId="849" applyFont="1" applyBorder="1" applyAlignment="1">
      <alignment horizontal="center"/>
    </xf>
    <xf numFmtId="41" fontId="21" fillId="0" borderId="141" xfId="848" applyNumberFormat="1" applyFont="1" applyBorder="1" applyAlignment="1">
      <alignment horizontal="center"/>
    </xf>
    <xf numFmtId="168" fontId="21" fillId="0" borderId="141" xfId="846" applyNumberFormat="1" applyFont="1" applyBorder="1" applyAlignment="1">
      <alignment horizontal="center"/>
    </xf>
    <xf numFmtId="41" fontId="21" fillId="0" borderId="133" xfId="848" applyNumberFormat="1" applyFont="1" applyBorder="1" applyAlignment="1">
      <alignment horizontal="center"/>
    </xf>
    <xf numFmtId="0" fontId="21" fillId="0" borderId="15" xfId="849" quotePrefix="1" applyFont="1" applyBorder="1" applyAlignment="1">
      <alignment horizontal="left"/>
    </xf>
    <xf numFmtId="41" fontId="21" fillId="0" borderId="16" xfId="848" applyNumberFormat="1" applyFont="1" applyBorder="1" applyAlignment="1">
      <alignment horizontal="center"/>
    </xf>
    <xf numFmtId="0" fontId="21" fillId="0" borderId="91" xfId="849" applyFont="1" applyBorder="1"/>
    <xf numFmtId="0" fontId="21" fillId="0" borderId="91" xfId="849" applyFont="1" applyBorder="1" applyAlignment="1">
      <alignment horizontal="center"/>
    </xf>
    <xf numFmtId="0" fontId="21" fillId="0" borderId="93" xfId="849" applyFont="1" applyBorder="1" applyAlignment="1">
      <alignment horizontal="center"/>
    </xf>
    <xf numFmtId="0" fontId="28" fillId="0" borderId="0" xfId="849" applyFont="1" applyAlignment="1">
      <alignment horizontal="left"/>
    </xf>
    <xf numFmtId="0" fontId="28" fillId="0" borderId="0" xfId="849" applyFont="1"/>
    <xf numFmtId="0" fontId="291" fillId="0" borderId="0" xfId="849" applyFont="1" applyAlignment="1">
      <alignment horizontal="right"/>
    </xf>
    <xf numFmtId="0" fontId="1" fillId="0" borderId="0" xfId="845" applyFont="1"/>
    <xf numFmtId="0" fontId="1" fillId="0" borderId="0" xfId="815" applyFont="1" applyBorder="1"/>
    <xf numFmtId="0" fontId="1" fillId="0" borderId="0" xfId="15519" applyFont="1"/>
    <xf numFmtId="0" fontId="1" fillId="0" borderId="0" xfId="845" applyFont="1" applyAlignment="1">
      <alignment horizontal="center"/>
    </xf>
    <xf numFmtId="164" fontId="1" fillId="0" borderId="3" xfId="845" applyNumberFormat="1" applyFont="1" applyBorder="1"/>
    <xf numFmtId="0" fontId="1" fillId="0" borderId="0" xfId="15463" applyFont="1"/>
    <xf numFmtId="164" fontId="1" fillId="0" borderId="0" xfId="845" applyNumberFormat="1" applyFont="1"/>
    <xf numFmtId="43" fontId="1" fillId="0" borderId="0" xfId="845" applyNumberFormat="1" applyFont="1"/>
    <xf numFmtId="0" fontId="1" fillId="0" borderId="13" xfId="845" applyFont="1" applyBorder="1"/>
    <xf numFmtId="0" fontId="1" fillId="0" borderId="11" xfId="845" applyFont="1" applyBorder="1"/>
    <xf numFmtId="0" fontId="1" fillId="0" borderId="14" xfId="845" applyFont="1" applyBorder="1"/>
    <xf numFmtId="0" fontId="1" fillId="0" borderId="15" xfId="845" applyFont="1" applyBorder="1"/>
    <xf numFmtId="0" fontId="1" fillId="0" borderId="0" xfId="845" applyFont="1" applyBorder="1"/>
    <xf numFmtId="0" fontId="1" fillId="0" borderId="16" xfId="845" applyFont="1" applyBorder="1"/>
    <xf numFmtId="0" fontId="1" fillId="0" borderId="15" xfId="815" applyFont="1" applyBorder="1"/>
    <xf numFmtId="0" fontId="1" fillId="0" borderId="17" xfId="815" applyFont="1" applyBorder="1"/>
    <xf numFmtId="0" fontId="1" fillId="0" borderId="1" xfId="815" applyFont="1" applyBorder="1"/>
    <xf numFmtId="0" fontId="31" fillId="0" borderId="0" xfId="728" applyFont="1" applyFill="1"/>
    <xf numFmtId="0" fontId="30" fillId="0" borderId="0" xfId="728" applyFont="1" applyFill="1" applyAlignment="1">
      <alignment horizontal="center"/>
    </xf>
    <xf numFmtId="0" fontId="31" fillId="0" borderId="0" xfId="815" applyFont="1" applyBorder="1" applyAlignment="1">
      <alignment horizontal="left"/>
    </xf>
    <xf numFmtId="0" fontId="21" fillId="0" borderId="0" xfId="728" applyFont="1" applyFill="1" applyAlignment="1">
      <alignment horizontal="center"/>
    </xf>
    <xf numFmtId="0" fontId="29" fillId="0" borderId="0" xfId="728" applyFont="1" applyFill="1" applyAlignment="1">
      <alignment horizontal="center"/>
    </xf>
    <xf numFmtId="0" fontId="30" fillId="0" borderId="0" xfId="728" applyFont="1" applyFill="1"/>
    <xf numFmtId="164" fontId="30" fillId="0" borderId="0" xfId="15080" applyNumberFormat="1" applyFont="1" applyFill="1"/>
    <xf numFmtId="166" fontId="30" fillId="0" borderId="0" xfId="731" applyNumberFormat="1" applyFont="1" applyFill="1" applyAlignment="1">
      <alignment horizontal="right"/>
    </xf>
    <xf numFmtId="164" fontId="30" fillId="0" borderId="0" xfId="730" applyNumberFormat="1" applyFont="1" applyFill="1" applyBorder="1"/>
    <xf numFmtId="164" fontId="30" fillId="0" borderId="3" xfId="730" applyNumberFormat="1" applyFont="1" applyFill="1" applyBorder="1"/>
    <xf numFmtId="166" fontId="30" fillId="0" borderId="0" xfId="731" applyNumberFormat="1" applyFont="1" applyFill="1" applyAlignment="1">
      <alignment horizontal="center"/>
    </xf>
    <xf numFmtId="164" fontId="30" fillId="0" borderId="0" xfId="730" applyNumberFormat="1" applyFont="1" applyFill="1"/>
    <xf numFmtId="164" fontId="30" fillId="0" borderId="3" xfId="728" applyNumberFormat="1" applyFont="1" applyFill="1" applyBorder="1"/>
    <xf numFmtId="0" fontId="30" fillId="0" borderId="0" xfId="728" applyFont="1" applyFill="1" applyBorder="1"/>
    <xf numFmtId="0" fontId="30" fillId="0" borderId="0" xfId="728" applyFont="1" applyFill="1" applyBorder="1" applyAlignment="1">
      <alignment horizontal="center"/>
    </xf>
    <xf numFmtId="0" fontId="28" fillId="0" borderId="0" xfId="728" applyFont="1" applyFill="1" applyBorder="1"/>
    <xf numFmtId="0" fontId="30" fillId="0" borderId="11" xfId="728" applyFont="1" applyFill="1" applyBorder="1" applyAlignment="1">
      <alignment horizontal="center"/>
    </xf>
    <xf numFmtId="0" fontId="30" fillId="0" borderId="15" xfId="728" applyFont="1" applyFill="1" applyBorder="1"/>
    <xf numFmtId="0" fontId="30" fillId="0" borderId="16" xfId="728" applyFont="1" applyFill="1" applyBorder="1"/>
    <xf numFmtId="164" fontId="30" fillId="0" borderId="0" xfId="728" applyNumberFormat="1" applyFont="1" applyFill="1" applyBorder="1"/>
    <xf numFmtId="37" fontId="30" fillId="0" borderId="0" xfId="815" applyNumberFormat="1" applyFont="1" applyBorder="1" applyAlignment="1">
      <alignment horizontal="right"/>
    </xf>
    <xf numFmtId="164" fontId="30" fillId="0" borderId="16" xfId="821" applyNumberFormat="1" applyFont="1" applyBorder="1"/>
    <xf numFmtId="164" fontId="31" fillId="0" borderId="16" xfId="821" applyNumberFormat="1" applyFont="1" applyBorder="1"/>
    <xf numFmtId="37" fontId="31" fillId="0" borderId="0" xfId="815" applyNumberFormat="1" applyFont="1" applyBorder="1" applyAlignment="1">
      <alignment horizontal="right"/>
    </xf>
    <xf numFmtId="164" fontId="30" fillId="0" borderId="16" xfId="815" applyNumberFormat="1" applyFont="1" applyBorder="1"/>
    <xf numFmtId="0" fontId="30" fillId="0" borderId="1" xfId="815" applyFont="1" applyBorder="1" applyAlignment="1">
      <alignment horizontal="center"/>
    </xf>
    <xf numFmtId="164" fontId="30" fillId="0" borderId="18" xfId="815" applyNumberFormat="1" applyFont="1" applyBorder="1"/>
    <xf numFmtId="41" fontId="21" fillId="0" borderId="0" xfId="34" applyNumberFormat="1" applyFont="1" applyFill="1" applyBorder="1" applyAlignment="1">
      <alignment horizontal="center"/>
    </xf>
    <xf numFmtId="166" fontId="21" fillId="0" borderId="0" xfId="0" quotePrefix="1" applyNumberFormat="1" applyFont="1" applyAlignment="1">
      <alignment horizontal="center"/>
    </xf>
    <xf numFmtId="164" fontId="21" fillId="0" borderId="0" xfId="1" applyNumberFormat="1" applyFont="1" applyBorder="1" applyAlignment="1">
      <alignment horizontal="right"/>
    </xf>
    <xf numFmtId="41" fontId="21" fillId="0" borderId="0" xfId="1" applyNumberFormat="1" applyFont="1" applyBorder="1" applyAlignment="1">
      <alignment horizontal="right"/>
    </xf>
    <xf numFmtId="164" fontId="21" fillId="0" borderId="0" xfId="0" quotePrefix="1" applyNumberFormat="1" applyFont="1" applyBorder="1" applyAlignment="1">
      <alignment horizontal="center"/>
    </xf>
    <xf numFmtId="41" fontId="21" fillId="0" borderId="3" xfId="1" applyNumberFormat="1" applyFont="1" applyBorder="1" applyAlignment="1">
      <alignment horizontal="right"/>
    </xf>
    <xf numFmtId="164" fontId="21" fillId="0" borderId="3" xfId="1" applyNumberFormat="1" applyFont="1" applyBorder="1" applyAlignment="1">
      <alignment horizontal="right"/>
    </xf>
    <xf numFmtId="37" fontId="21" fillId="0" borderId="0" xfId="2" applyNumberFormat="1" applyFont="1"/>
    <xf numFmtId="0" fontId="21" fillId="0" borderId="0" xfId="15368" applyFont="1" applyFill="1" applyBorder="1"/>
    <xf numFmtId="0" fontId="29" fillId="0" borderId="0" xfId="0" applyFont="1" applyAlignment="1">
      <alignment horizontal="center" vertical="center"/>
    </xf>
    <xf numFmtId="41" fontId="29" fillId="0" borderId="0" xfId="0" applyNumberFormat="1" applyFont="1" applyAlignment="1">
      <alignment horizontal="center" vertical="center"/>
    </xf>
    <xf numFmtId="0" fontId="29" fillId="0" borderId="0" xfId="0" applyFont="1" applyAlignment="1">
      <alignment horizontal="center" vertical="center" wrapText="1"/>
    </xf>
    <xf numFmtId="164" fontId="29" fillId="0" borderId="0" xfId="0" applyNumberFormat="1" applyFont="1" applyAlignment="1">
      <alignment horizontal="center" vertical="center"/>
    </xf>
    <xf numFmtId="41" fontId="21" fillId="0" borderId="141" xfId="0" applyNumberFormat="1" applyFont="1" applyBorder="1" applyAlignment="1">
      <alignment horizontal="center"/>
    </xf>
    <xf numFmtId="164" fontId="21" fillId="0" borderId="133" xfId="0" applyNumberFormat="1" applyFont="1" applyBorder="1" applyAlignment="1">
      <alignment horizontal="center"/>
    </xf>
    <xf numFmtId="164" fontId="21" fillId="0" borderId="16" xfId="0" applyNumberFormat="1" applyFont="1" applyBorder="1" applyAlignment="1">
      <alignment horizontal="center"/>
    </xf>
    <xf numFmtId="41" fontId="21" fillId="0" borderId="91" xfId="0" applyNumberFormat="1" applyFont="1" applyBorder="1" applyAlignment="1">
      <alignment horizontal="center"/>
    </xf>
    <xf numFmtId="164" fontId="21" fillId="0" borderId="93" xfId="0" applyNumberFormat="1" applyFont="1" applyBorder="1" applyAlignment="1">
      <alignment horizontal="center"/>
    </xf>
    <xf numFmtId="0" fontId="21" fillId="0" borderId="0" xfId="14898" applyFont="1"/>
    <xf numFmtId="0" fontId="21" fillId="0" borderId="0" xfId="14898" applyFont="1" applyBorder="1" applyAlignment="1">
      <alignment horizontal="center"/>
    </xf>
    <xf numFmtId="49" fontId="21" fillId="0" borderId="0" xfId="14898" applyNumberFormat="1" applyFont="1" applyBorder="1" applyAlignment="1">
      <alignment horizontal="center"/>
    </xf>
    <xf numFmtId="0" fontId="21" fillId="0" borderId="0" xfId="14898" applyFont="1" applyFill="1"/>
    <xf numFmtId="0" fontId="21" fillId="0" borderId="0" xfId="14898" applyFont="1" applyAlignment="1">
      <alignment horizontal="center"/>
    </xf>
    <xf numFmtId="49" fontId="21" fillId="0" borderId="0" xfId="14898" applyNumberFormat="1" applyFont="1" applyAlignment="1">
      <alignment horizontal="center"/>
    </xf>
    <xf numFmtId="0" fontId="21" fillId="0" borderId="0" xfId="14898" applyFont="1" applyBorder="1" applyAlignment="1">
      <alignment horizontal="left"/>
    </xf>
    <xf numFmtId="0" fontId="21" fillId="0" borderId="0" xfId="14898" applyFont="1" applyFill="1" applyBorder="1" applyAlignment="1">
      <alignment horizontal="center"/>
    </xf>
    <xf numFmtId="0" fontId="21" fillId="0" borderId="0" xfId="14898" applyFont="1" applyFill="1" applyAlignment="1">
      <alignment horizontal="center"/>
    </xf>
    <xf numFmtId="49" fontId="21" fillId="0" borderId="0" xfId="14898" applyNumberFormat="1" applyFont="1" applyFill="1" applyAlignment="1">
      <alignment horizontal="center"/>
    </xf>
    <xf numFmtId="0" fontId="21" fillId="0" borderId="0" xfId="14938" applyFont="1"/>
    <xf numFmtId="0" fontId="21" fillId="0" borderId="0" xfId="14940" applyFont="1"/>
    <xf numFmtId="0" fontId="21" fillId="0" borderId="0" xfId="14940" applyFont="1" applyBorder="1" applyAlignment="1">
      <alignment horizontal="center"/>
    </xf>
    <xf numFmtId="41" fontId="21" fillId="0" borderId="3" xfId="1" applyNumberFormat="1" applyFont="1" applyFill="1" applyBorder="1" applyAlignment="1">
      <alignment horizontal="center"/>
    </xf>
    <xf numFmtId="0" fontId="21" fillId="0" borderId="0" xfId="11770" applyFont="1"/>
    <xf numFmtId="0" fontId="21" fillId="0" borderId="0" xfId="11770" applyFont="1" applyBorder="1"/>
    <xf numFmtId="0" fontId="21" fillId="0" borderId="0" xfId="11770" applyFont="1" applyBorder="1" applyAlignment="1">
      <alignment horizontal="center"/>
    </xf>
    <xf numFmtId="164" fontId="21" fillId="0" borderId="0" xfId="11771" applyNumberFormat="1" applyFont="1" applyBorder="1" applyAlignment="1">
      <alignment horizontal="center"/>
    </xf>
    <xf numFmtId="10" fontId="21" fillId="0" borderId="0" xfId="11770" applyNumberFormat="1" applyFont="1" applyBorder="1" applyAlignment="1">
      <alignment horizontal="right"/>
    </xf>
    <xf numFmtId="164" fontId="21" fillId="0" borderId="91" xfId="11771" applyNumberFormat="1" applyFont="1" applyBorder="1" applyAlignment="1">
      <alignment horizontal="center"/>
    </xf>
    <xf numFmtId="0" fontId="21" fillId="0" borderId="0" xfId="11776" applyFont="1" applyAlignment="1">
      <alignment horizontal="center"/>
    </xf>
    <xf numFmtId="164" fontId="21" fillId="0" borderId="0" xfId="11845" applyNumberFormat="1" applyFont="1"/>
    <xf numFmtId="10" fontId="21" fillId="0" borderId="0" xfId="11871" applyNumberFormat="1" applyFont="1" applyAlignment="1">
      <alignment horizontal="right"/>
    </xf>
    <xf numFmtId="41" fontId="21" fillId="0" borderId="0" xfId="11845" applyNumberFormat="1" applyFont="1" applyFill="1" applyAlignment="1">
      <alignment horizontal="center"/>
    </xf>
    <xf numFmtId="164" fontId="21" fillId="0" borderId="2" xfId="11771" applyNumberFormat="1" applyFont="1" applyBorder="1" applyAlignment="1">
      <alignment horizontal="center"/>
    </xf>
    <xf numFmtId="0" fontId="21" fillId="0" borderId="0" xfId="14881" applyFont="1"/>
    <xf numFmtId="0" fontId="21" fillId="0" borderId="0" xfId="14888" applyFont="1" applyAlignment="1">
      <alignment horizontal="center"/>
    </xf>
    <xf numFmtId="0" fontId="21" fillId="0" borderId="0" xfId="14891" applyFont="1" applyAlignment="1">
      <alignment horizontal="center"/>
    </xf>
    <xf numFmtId="164" fontId="21" fillId="0" borderId="0" xfId="14893" applyNumberFormat="1" applyFont="1" applyFill="1"/>
    <xf numFmtId="0" fontId="21" fillId="0" borderId="0" xfId="14897" applyFont="1" applyAlignment="1">
      <alignment horizontal="center"/>
    </xf>
    <xf numFmtId="0" fontId="21" fillId="0" borderId="0" xfId="14888" applyFont="1" applyBorder="1" applyAlignment="1">
      <alignment horizontal="center"/>
    </xf>
    <xf numFmtId="0" fontId="21" fillId="0" borderId="0" xfId="14891" applyFont="1" applyBorder="1" applyAlignment="1">
      <alignment horizontal="center"/>
    </xf>
    <xf numFmtId="0" fontId="21" fillId="0" borderId="0" xfId="14897" applyFont="1" applyBorder="1" applyAlignment="1">
      <alignment horizontal="center"/>
    </xf>
    <xf numFmtId="0" fontId="21" fillId="0" borderId="0" xfId="14897" applyFont="1" applyFill="1" applyAlignment="1">
      <alignment horizontal="center"/>
    </xf>
    <xf numFmtId="0" fontId="21" fillId="0" borderId="0" xfId="14881" applyFont="1" applyBorder="1"/>
    <xf numFmtId="164" fontId="21" fillId="0" borderId="0" xfId="14893" applyNumberFormat="1" applyFont="1" applyFill="1" applyBorder="1" applyAlignment="1">
      <alignment horizontal="center"/>
    </xf>
    <xf numFmtId="10" fontId="21" fillId="0" borderId="0" xfId="3" applyNumberFormat="1" applyFont="1" applyBorder="1" applyAlignment="1">
      <alignment horizontal="right"/>
    </xf>
    <xf numFmtId="10" fontId="21" fillId="0" borderId="0" xfId="3" applyNumberFormat="1" applyFont="1" applyAlignment="1">
      <alignment horizontal="right"/>
    </xf>
    <xf numFmtId="164" fontId="21" fillId="0" borderId="0" xfId="848" applyNumberFormat="1" applyFont="1" applyAlignment="1">
      <alignment horizontal="center"/>
    </xf>
    <xf numFmtId="0" fontId="21" fillId="0" borderId="0" xfId="14881" applyFont="1" applyAlignment="1">
      <alignment horizontal="left"/>
    </xf>
    <xf numFmtId="164" fontId="21" fillId="0" borderId="3" xfId="0" applyNumberFormat="1" applyFont="1" applyFill="1" applyBorder="1" applyAlignment="1">
      <alignment horizontal="center"/>
    </xf>
    <xf numFmtId="164" fontId="21" fillId="0" borderId="3" xfId="11771" applyNumberFormat="1" applyFont="1" applyBorder="1" applyAlignment="1">
      <alignment horizontal="center"/>
    </xf>
    <xf numFmtId="0" fontId="28" fillId="0" borderId="0" xfId="12096" applyFont="1" applyAlignment="1"/>
    <xf numFmtId="0" fontId="28" fillId="0" borderId="0" xfId="0" applyFont="1" applyAlignment="1">
      <alignment horizontal="center"/>
    </xf>
    <xf numFmtId="164" fontId="21" fillId="0" borderId="0" xfId="0" applyNumberFormat="1" applyFont="1" applyFill="1" applyBorder="1" applyAlignment="1">
      <alignment horizontal="center"/>
    </xf>
    <xf numFmtId="164" fontId="21" fillId="0" borderId="0" xfId="848" applyNumberFormat="1" applyFont="1" applyFill="1" applyBorder="1" applyAlignment="1">
      <alignment horizontal="center"/>
    </xf>
    <xf numFmtId="0" fontId="28" fillId="0" borderId="0" xfId="10027" applyFont="1"/>
    <xf numFmtId="0" fontId="21" fillId="0" borderId="0" xfId="10027" applyFont="1"/>
    <xf numFmtId="0" fontId="29" fillId="0" borderId="0" xfId="10027" applyFont="1" applyAlignment="1">
      <alignment horizontal="center"/>
    </xf>
    <xf numFmtId="41" fontId="29" fillId="0" borderId="0" xfId="10027" applyNumberFormat="1" applyFont="1" applyAlignment="1">
      <alignment horizontal="center"/>
    </xf>
    <xf numFmtId="0" fontId="29" fillId="0" borderId="0" xfId="10027" applyFont="1" applyAlignment="1"/>
    <xf numFmtId="164" fontId="29" fillId="0" borderId="0" xfId="10027" applyNumberFormat="1" applyFont="1" applyAlignment="1">
      <alignment horizontal="center"/>
    </xf>
    <xf numFmtId="0" fontId="21" fillId="0" borderId="0" xfId="10027" applyFont="1" applyAlignment="1">
      <alignment horizontal="center"/>
    </xf>
    <xf numFmtId="166" fontId="21" fillId="0" borderId="0" xfId="10027" applyNumberFormat="1" applyFont="1" applyAlignment="1">
      <alignment horizontal="center"/>
    </xf>
    <xf numFmtId="10" fontId="21" fillId="0" borderId="0" xfId="10027" applyNumberFormat="1" applyFont="1" applyAlignment="1">
      <alignment horizontal="right"/>
    </xf>
    <xf numFmtId="1" fontId="21" fillId="0" borderId="0" xfId="10027" applyNumberFormat="1" applyFont="1"/>
    <xf numFmtId="164" fontId="21" fillId="0" borderId="0" xfId="10027" applyNumberFormat="1" applyFont="1" applyAlignment="1">
      <alignment horizontal="center"/>
    </xf>
    <xf numFmtId="164" fontId="21" fillId="0" borderId="0" xfId="10027" applyNumberFormat="1" applyFont="1"/>
    <xf numFmtId="0" fontId="21" fillId="0" borderId="0" xfId="11776" applyFont="1"/>
    <xf numFmtId="0" fontId="21" fillId="0" borderId="0" xfId="10027" applyFont="1" applyBorder="1" applyAlignment="1">
      <alignment horizontal="center"/>
    </xf>
    <xf numFmtId="164" fontId="21" fillId="0" borderId="2" xfId="10027" applyNumberFormat="1" applyFont="1" applyBorder="1"/>
    <xf numFmtId="1" fontId="21" fillId="0" borderId="0" xfId="10027" applyNumberFormat="1" applyFont="1" applyBorder="1"/>
    <xf numFmtId="166" fontId="21" fillId="0" borderId="0" xfId="10027" applyNumberFormat="1" applyFont="1" applyBorder="1" applyAlignment="1">
      <alignment horizontal="center"/>
    </xf>
    <xf numFmtId="164" fontId="35" fillId="0" borderId="0" xfId="848" applyNumberFormat="1" applyFont="1" applyAlignment="1">
      <alignment horizontal="center"/>
    </xf>
    <xf numFmtId="166" fontId="21" fillId="0" borderId="0" xfId="3" applyNumberFormat="1" applyFont="1" applyAlignment="1"/>
    <xf numFmtId="37" fontId="21" fillId="0" borderId="0" xfId="0" applyNumberFormat="1" applyFont="1" applyAlignment="1">
      <alignment horizontal="center"/>
    </xf>
    <xf numFmtId="0" fontId="28" fillId="0" borderId="131" xfId="0" applyFont="1" applyBorder="1"/>
    <xf numFmtId="41" fontId="21" fillId="0" borderId="141" xfId="1" applyNumberFormat="1" applyFont="1" applyBorder="1" applyProtection="1">
      <protection locked="0"/>
    </xf>
    <xf numFmtId="166" fontId="21" fillId="0" borderId="141" xfId="0" applyNumberFormat="1" applyFont="1" applyBorder="1" applyAlignment="1"/>
    <xf numFmtId="164" fontId="21" fillId="0" borderId="91" xfId="0" applyNumberFormat="1" applyFont="1" applyBorder="1" applyAlignment="1"/>
    <xf numFmtId="0" fontId="21" fillId="0" borderId="107" xfId="0" applyFont="1" applyBorder="1" applyAlignment="1">
      <alignment horizontal="center"/>
    </xf>
    <xf numFmtId="0" fontId="28" fillId="0" borderId="0" xfId="9997" quotePrefix="1" applyFont="1" applyAlignment="1">
      <alignment horizontal="left"/>
    </xf>
    <xf numFmtId="0" fontId="21" fillId="0" borderId="0" xfId="9997" applyFont="1" applyBorder="1"/>
    <xf numFmtId="0" fontId="21" fillId="0" borderId="0" xfId="9997" applyFont="1" applyBorder="1" applyAlignment="1">
      <alignment horizontal="center"/>
    </xf>
    <xf numFmtId="0" fontId="21" fillId="0" borderId="0" xfId="9997" applyFont="1"/>
    <xf numFmtId="164" fontId="21" fillId="0" borderId="0" xfId="9997" applyNumberFormat="1" applyFont="1" applyAlignment="1">
      <alignment horizontal="right"/>
    </xf>
    <xf numFmtId="0" fontId="28" fillId="0" borderId="0" xfId="9997" applyFont="1"/>
    <xf numFmtId="164" fontId="21" fillId="0" borderId="0" xfId="9997" applyNumberFormat="1" applyFont="1" applyBorder="1"/>
    <xf numFmtId="0" fontId="28" fillId="0" borderId="0" xfId="9997" applyFont="1" applyBorder="1"/>
    <xf numFmtId="0" fontId="21" fillId="0" borderId="0" xfId="9997" quotePrefix="1" applyFont="1" applyBorder="1" applyAlignment="1">
      <alignment horizontal="center"/>
    </xf>
    <xf numFmtId="164" fontId="21" fillId="0" borderId="0" xfId="9997" quotePrefix="1" applyNumberFormat="1" applyFont="1" applyBorder="1" applyAlignment="1">
      <alignment horizontal="center"/>
    </xf>
    <xf numFmtId="164" fontId="21" fillId="0" borderId="0" xfId="9997" applyNumberFormat="1" applyFont="1" applyBorder="1" applyAlignment="1">
      <alignment horizontal="center"/>
    </xf>
    <xf numFmtId="164" fontId="21" fillId="0" borderId="0" xfId="9997" applyNumberFormat="1" applyFont="1" applyAlignment="1">
      <alignment horizontal="center"/>
    </xf>
    <xf numFmtId="0" fontId="21" fillId="0" borderId="0" xfId="9997" applyFont="1" applyFill="1"/>
    <xf numFmtId="0" fontId="29" fillId="0" borderId="0" xfId="9997" applyFont="1" applyAlignment="1">
      <alignment horizontal="center"/>
    </xf>
    <xf numFmtId="164" fontId="29" fillId="0" borderId="0" xfId="9997" applyNumberFormat="1" applyFont="1" applyAlignment="1">
      <alignment horizontal="center"/>
    </xf>
    <xf numFmtId="0" fontId="28" fillId="0" borderId="0" xfId="8" applyFont="1" applyFill="1" applyBorder="1" applyAlignment="1">
      <alignment horizontal="left"/>
    </xf>
    <xf numFmtId="0" fontId="21" fillId="0" borderId="0" xfId="9997" applyFont="1" applyBorder="1" applyAlignment="1" applyProtection="1">
      <alignment horizontal="center"/>
      <protection locked="0"/>
    </xf>
    <xf numFmtId="164" fontId="21" fillId="0" borderId="0" xfId="1" applyNumberFormat="1" applyFont="1" applyBorder="1" applyAlignment="1" applyProtection="1">
      <alignment horizontal="center"/>
      <protection locked="0"/>
    </xf>
    <xf numFmtId="0" fontId="21" fillId="0" borderId="0" xfId="911" applyFont="1"/>
    <xf numFmtId="0" fontId="21" fillId="0" borderId="0" xfId="911" applyFont="1" applyBorder="1"/>
    <xf numFmtId="0" fontId="21" fillId="0" borderId="0" xfId="911" applyFont="1" applyBorder="1" applyAlignment="1">
      <alignment horizontal="center"/>
    </xf>
    <xf numFmtId="0" fontId="21" fillId="0" borderId="0" xfId="9996" applyFont="1" applyFill="1"/>
    <xf numFmtId="0" fontId="21" fillId="0" borderId="0" xfId="9996" applyFont="1" applyFill="1" applyBorder="1"/>
    <xf numFmtId="0" fontId="21" fillId="0" borderId="0" xfId="9996" applyFont="1" applyFill="1" applyBorder="1" applyAlignment="1">
      <alignment horizontal="center"/>
    </xf>
    <xf numFmtId="0" fontId="28" fillId="0" borderId="0" xfId="9997" applyFont="1" applyBorder="1" applyProtection="1">
      <protection locked="0"/>
    </xf>
    <xf numFmtId="0" fontId="21" fillId="0" borderId="0" xfId="9997" applyFont="1" applyBorder="1" applyProtection="1">
      <protection locked="0"/>
    </xf>
    <xf numFmtId="164" fontId="21" fillId="0" borderId="0" xfId="9997" applyNumberFormat="1" applyFont="1" applyBorder="1" applyProtection="1">
      <protection locked="0"/>
    </xf>
    <xf numFmtId="0" fontId="21" fillId="0" borderId="0" xfId="9997" applyFont="1" applyBorder="1" applyAlignment="1">
      <alignment vertical="top"/>
    </xf>
    <xf numFmtId="0" fontId="21" fillId="0" borderId="131" xfId="9997" applyFont="1" applyBorder="1" applyAlignment="1">
      <alignment vertical="top"/>
    </xf>
    <xf numFmtId="0" fontId="21" fillId="0" borderId="141" xfId="9997" applyFont="1" applyBorder="1" applyAlignment="1">
      <alignment vertical="top"/>
    </xf>
    <xf numFmtId="0" fontId="21" fillId="0" borderId="133" xfId="9997" applyFont="1" applyBorder="1" applyAlignment="1">
      <alignment vertical="top"/>
    </xf>
    <xf numFmtId="0" fontId="21" fillId="0" borderId="15" xfId="9997" applyFont="1" applyBorder="1" applyAlignment="1">
      <alignment vertical="top"/>
    </xf>
    <xf numFmtId="0" fontId="21" fillId="0" borderId="16" xfId="9997" applyFont="1" applyBorder="1" applyAlignment="1">
      <alignment vertical="top"/>
    </xf>
    <xf numFmtId="0" fontId="21" fillId="0" borderId="92" xfId="9997" applyFont="1" applyBorder="1" applyAlignment="1">
      <alignment vertical="top"/>
    </xf>
    <xf numFmtId="0" fontId="21" fillId="0" borderId="91" xfId="9997" applyFont="1" applyBorder="1" applyAlignment="1">
      <alignment vertical="top"/>
    </xf>
    <xf numFmtId="0" fontId="21" fillId="0" borderId="93" xfId="9997" applyFont="1" applyBorder="1" applyAlignment="1">
      <alignment vertical="top"/>
    </xf>
    <xf numFmtId="49" fontId="21" fillId="0" borderId="0" xfId="4" applyNumberFormat="1" applyFont="1" applyAlignment="1">
      <alignment horizontal="right"/>
    </xf>
    <xf numFmtId="164" fontId="21" fillId="0" borderId="3" xfId="1" applyNumberFormat="1" applyFont="1" applyBorder="1" applyAlignment="1">
      <alignment horizontal="center"/>
    </xf>
    <xf numFmtId="0" fontId="28" fillId="0" borderId="0" xfId="4" quotePrefix="1" applyFont="1" applyBorder="1" applyAlignment="1">
      <alignment horizontal="left"/>
    </xf>
    <xf numFmtId="164" fontId="21" fillId="0" borderId="141" xfId="1" applyNumberFormat="1" applyFont="1" applyBorder="1" applyAlignment="1">
      <alignment horizontal="center"/>
    </xf>
    <xf numFmtId="166" fontId="21" fillId="0" borderId="141" xfId="3" applyNumberFormat="1" applyFont="1" applyBorder="1" applyAlignment="1">
      <alignment horizontal="center"/>
    </xf>
    <xf numFmtId="164" fontId="21" fillId="0" borderId="133" xfId="1" applyNumberFormat="1" applyFont="1" applyBorder="1" applyAlignment="1">
      <alignment horizontal="center"/>
    </xf>
    <xf numFmtId="164" fontId="21" fillId="0" borderId="91" xfId="1" applyNumberFormat="1" applyFont="1" applyBorder="1" applyAlignment="1">
      <alignment horizontal="center"/>
    </xf>
    <xf numFmtId="164" fontId="21" fillId="0" borderId="93" xfId="4" applyNumberFormat="1" applyFont="1" applyBorder="1" applyAlignment="1">
      <alignment horizontal="center"/>
    </xf>
    <xf numFmtId="0" fontId="28" fillId="0" borderId="0" xfId="10" quotePrefix="1" applyFont="1" applyAlignment="1">
      <alignment horizontal="left"/>
    </xf>
    <xf numFmtId="0" fontId="21" fillId="0" borderId="0" xfId="10" applyFont="1" applyBorder="1"/>
    <xf numFmtId="0" fontId="21" fillId="0" borderId="0" xfId="10" applyFont="1" applyBorder="1" applyAlignment="1">
      <alignment horizontal="center"/>
    </xf>
    <xf numFmtId="0" fontId="21" fillId="0" borderId="0" xfId="10" applyFont="1"/>
    <xf numFmtId="171" fontId="21" fillId="0" borderId="0" xfId="10" applyNumberFormat="1" applyFont="1" applyAlignment="1">
      <alignment horizontal="center"/>
    </xf>
    <xf numFmtId="17" fontId="28" fillId="0" borderId="0" xfId="10" applyNumberFormat="1" applyFont="1"/>
    <xf numFmtId="3" fontId="21" fillId="0" borderId="0" xfId="10" applyNumberFormat="1" applyFont="1" applyBorder="1"/>
    <xf numFmtId="0" fontId="21" fillId="0" borderId="0" xfId="10" quotePrefix="1" applyFont="1" applyBorder="1" applyAlignment="1">
      <alignment horizontal="center"/>
    </xf>
    <xf numFmtId="164" fontId="21" fillId="0" borderId="0" xfId="6" quotePrefix="1" applyNumberFormat="1" applyFont="1" applyBorder="1" applyAlignment="1">
      <alignment horizontal="center"/>
    </xf>
    <xf numFmtId="0" fontId="21" fillId="0" borderId="0" xfId="10" applyFont="1" applyAlignment="1">
      <alignment horizontal="center"/>
    </xf>
    <xf numFmtId="17" fontId="21" fillId="0" borderId="0" xfId="10" applyNumberFormat="1" applyFont="1" applyAlignment="1">
      <alignment horizontal="center"/>
    </xf>
    <xf numFmtId="0" fontId="29" fillId="0" borderId="0" xfId="10" applyFont="1" applyAlignment="1">
      <alignment horizontal="center"/>
    </xf>
    <xf numFmtId="166" fontId="21" fillId="0" borderId="0" xfId="10" applyNumberFormat="1" applyFont="1" applyBorder="1" applyAlignment="1">
      <alignment horizontal="center"/>
    </xf>
    <xf numFmtId="164" fontId="21" fillId="0" borderId="3" xfId="10" applyNumberFormat="1" applyFont="1" applyFill="1" applyBorder="1"/>
    <xf numFmtId="166" fontId="21" fillId="0" borderId="0" xfId="10" applyNumberFormat="1" applyFont="1"/>
    <xf numFmtId="166" fontId="21" fillId="0" borderId="0" xfId="10" applyNumberFormat="1" applyFont="1" applyBorder="1"/>
    <xf numFmtId="164" fontId="21" fillId="0" borderId="0" xfId="6" applyNumberFormat="1" applyFont="1" applyFill="1" applyBorder="1"/>
    <xf numFmtId="0" fontId="30" fillId="0" borderId="0" xfId="0" applyFont="1" applyAlignment="1">
      <alignment horizontal="left"/>
    </xf>
    <xf numFmtId="3" fontId="21" fillId="0" borderId="0" xfId="10" applyNumberFormat="1" applyFont="1" applyBorder="1" applyAlignment="1">
      <alignment horizontal="center"/>
    </xf>
    <xf numFmtId="164" fontId="21" fillId="0" borderId="3" xfId="6" applyNumberFormat="1" applyFont="1" applyBorder="1"/>
    <xf numFmtId="164" fontId="21" fillId="0" borderId="0" xfId="6" applyNumberFormat="1" applyFont="1" applyBorder="1"/>
    <xf numFmtId="168" fontId="21" fillId="0" borderId="0" xfId="7" applyNumberFormat="1" applyFont="1" applyAlignment="1">
      <alignment horizontal="center"/>
    </xf>
    <xf numFmtId="10" fontId="21" fillId="0" borderId="0" xfId="7" applyNumberFormat="1" applyFont="1" applyBorder="1"/>
    <xf numFmtId="164" fontId="21" fillId="0" borderId="0" xfId="10" applyNumberFormat="1" applyFont="1" applyBorder="1"/>
    <xf numFmtId="0" fontId="21" fillId="0" borderId="13" xfId="10" applyFont="1" applyBorder="1"/>
    <xf numFmtId="0" fontId="21" fillId="0" borderId="11" xfId="10" applyFont="1" applyBorder="1"/>
    <xf numFmtId="0" fontId="21" fillId="0" borderId="11" xfId="10" applyFont="1" applyBorder="1" applyAlignment="1">
      <alignment horizontal="center"/>
    </xf>
    <xf numFmtId="0" fontId="21" fillId="0" borderId="14" xfId="10" applyFont="1" applyBorder="1" applyAlignment="1">
      <alignment horizontal="center"/>
    </xf>
    <xf numFmtId="0" fontId="21" fillId="0" borderId="15" xfId="10" quotePrefix="1" applyFont="1" applyBorder="1" applyAlignment="1">
      <alignment horizontal="left"/>
    </xf>
    <xf numFmtId="0" fontId="21" fillId="0" borderId="16" xfId="10" applyFont="1" applyBorder="1" applyAlignment="1">
      <alignment horizontal="center"/>
    </xf>
    <xf numFmtId="0" fontId="21" fillId="0" borderId="15" xfId="10" applyFont="1" applyBorder="1"/>
    <xf numFmtId="0" fontId="21" fillId="0" borderId="16" xfId="10" applyFont="1" applyBorder="1"/>
    <xf numFmtId="0" fontId="21" fillId="0" borderId="17" xfId="10" applyFont="1" applyBorder="1"/>
    <xf numFmtId="0" fontId="21" fillId="0" borderId="1" xfId="10" applyFont="1" applyBorder="1"/>
    <xf numFmtId="0" fontId="21" fillId="0" borderId="1" xfId="10" applyFont="1" applyBorder="1" applyAlignment="1">
      <alignment horizontal="center"/>
    </xf>
    <xf numFmtId="3" fontId="21" fillId="0" borderId="1" xfId="10" applyNumberFormat="1" applyFont="1" applyBorder="1"/>
    <xf numFmtId="0" fontId="21" fillId="0" borderId="18" xfId="10" applyFont="1" applyBorder="1"/>
    <xf numFmtId="164" fontId="281" fillId="0" borderId="0" xfId="1" applyNumberFormat="1" applyFont="1" applyFill="1" applyBorder="1" applyAlignment="1">
      <alignment vertical="center"/>
    </xf>
    <xf numFmtId="164" fontId="281" fillId="0" borderId="0" xfId="1" applyNumberFormat="1" applyFont="1" applyBorder="1" applyAlignment="1">
      <alignment vertical="center"/>
    </xf>
    <xf numFmtId="164" fontId="21" fillId="0" borderId="0" xfId="1" applyNumberFormat="1" applyFont="1" applyFill="1" applyBorder="1" applyAlignment="1">
      <alignment vertical="center"/>
    </xf>
    <xf numFmtId="164" fontId="21" fillId="0" borderId="91" xfId="1" applyNumberFormat="1" applyFont="1" applyFill="1" applyBorder="1" applyAlignment="1">
      <alignment vertical="center"/>
    </xf>
    <xf numFmtId="0" fontId="55" fillId="0" borderId="0" xfId="0" applyFont="1" applyAlignment="1" applyProtection="1">
      <alignment horizontal="left"/>
    </xf>
    <xf numFmtId="170" fontId="55" fillId="0" borderId="0" xfId="0" applyNumberFormat="1" applyFont="1" applyAlignment="1" applyProtection="1">
      <alignment horizontal="center"/>
    </xf>
    <xf numFmtId="168" fontId="35" fillId="0" borderId="0" xfId="3" applyNumberFormat="1" applyFont="1" applyAlignment="1" applyProtection="1">
      <alignment horizontal="right"/>
    </xf>
    <xf numFmtId="166" fontId="35" fillId="0" borderId="0" xfId="3" applyNumberFormat="1" applyFont="1" applyAlignment="1" applyProtection="1">
      <alignment horizontal="right"/>
    </xf>
    <xf numFmtId="166" fontId="21" fillId="0" borderId="1" xfId="3" applyNumberFormat="1" applyFont="1" applyBorder="1" applyAlignment="1" applyProtection="1">
      <alignment horizontal="right"/>
    </xf>
    <xf numFmtId="168" fontId="35" fillId="0" borderId="144" xfId="3" applyNumberFormat="1" applyFont="1" applyBorder="1" applyAlignment="1" applyProtection="1">
      <alignment horizontal="right"/>
    </xf>
    <xf numFmtId="168" fontId="35" fillId="0" borderId="0" xfId="3" applyNumberFormat="1" applyFont="1" applyBorder="1" applyAlignment="1" applyProtection="1">
      <alignment horizontal="right"/>
    </xf>
    <xf numFmtId="168" fontId="31" fillId="0" borderId="3" xfId="3" applyNumberFormat="1" applyFont="1" applyBorder="1" applyAlignment="1" applyProtection="1">
      <alignment horizontal="right"/>
    </xf>
    <xf numFmtId="168" fontId="55" fillId="0" borderId="3" xfId="3" applyNumberFormat="1" applyFont="1" applyBorder="1" applyAlignment="1" applyProtection="1">
      <alignment horizontal="right"/>
    </xf>
    <xf numFmtId="41" fontId="21" fillId="0" borderId="0" xfId="42992" applyNumberFormat="1" applyFont="1" applyFill="1" applyBorder="1"/>
    <xf numFmtId="5" fontId="284" fillId="0" borderId="0" xfId="2" applyNumberFormat="1" applyFont="1" applyFill="1" applyProtection="1"/>
    <xf numFmtId="5" fontId="281" fillId="0" borderId="0" xfId="2" applyNumberFormat="1" applyFont="1" applyFill="1" applyProtection="1"/>
    <xf numFmtId="5" fontId="21" fillId="0" borderId="0" xfId="2" applyNumberFormat="1" applyFont="1" applyFill="1"/>
    <xf numFmtId="5" fontId="284" fillId="0" borderId="5" xfId="2" applyNumberFormat="1" applyFont="1" applyFill="1" applyBorder="1" applyProtection="1"/>
    <xf numFmtId="5" fontId="281" fillId="0" borderId="2" xfId="2" applyNumberFormat="1" applyFont="1" applyFill="1" applyBorder="1" applyProtection="1"/>
    <xf numFmtId="5" fontId="281" fillId="0" borderId="5" xfId="2" applyNumberFormat="1" applyFont="1" applyFill="1" applyBorder="1" applyProtection="1"/>
    <xf numFmtId="5" fontId="284" fillId="0" borderId="6" xfId="2" applyNumberFormat="1" applyFont="1" applyFill="1" applyBorder="1" applyProtection="1"/>
    <xf numFmtId="5" fontId="281" fillId="0" borderId="6" xfId="2" applyNumberFormat="1" applyFont="1" applyFill="1" applyBorder="1" applyProtection="1"/>
    <xf numFmtId="5" fontId="284" fillId="0" borderId="7" xfId="2" applyNumberFormat="1" applyFont="1" applyFill="1" applyBorder="1" applyProtection="1"/>
    <xf numFmtId="5" fontId="282" fillId="0" borderId="7" xfId="2" applyNumberFormat="1" applyFont="1" applyFill="1" applyBorder="1" applyProtection="1"/>
    <xf numFmtId="5" fontId="284" fillId="0" borderId="9" xfId="2" applyNumberFormat="1" applyFont="1" applyFill="1" applyBorder="1" applyProtection="1"/>
    <xf numFmtId="5" fontId="35" fillId="0" borderId="0" xfId="2" applyNumberFormat="1" applyFont="1" applyFill="1" applyProtection="1"/>
    <xf numFmtId="5" fontId="21" fillId="0" borderId="0" xfId="2" applyNumberFormat="1" applyFont="1" applyFill="1" applyProtection="1"/>
    <xf numFmtId="5" fontId="35" fillId="0" borderId="7" xfId="2" applyNumberFormat="1" applyFont="1" applyFill="1" applyBorder="1" applyProtection="1"/>
    <xf numFmtId="5" fontId="21" fillId="0" borderId="7" xfId="2" applyNumberFormat="1" applyFont="1" applyFill="1" applyBorder="1" applyProtection="1"/>
    <xf numFmtId="164" fontId="35" fillId="0" borderId="0" xfId="2" applyNumberFormat="1" applyFont="1" applyFill="1" applyProtection="1"/>
    <xf numFmtId="164" fontId="21" fillId="0" borderId="0" xfId="2" applyNumberFormat="1" applyFont="1" applyFill="1" applyProtection="1"/>
    <xf numFmtId="164" fontId="35" fillId="0" borderId="91" xfId="2" applyNumberFormat="1" applyFont="1" applyFill="1" applyBorder="1" applyProtection="1"/>
    <xf numFmtId="164" fontId="21" fillId="0" borderId="10" xfId="2" applyNumberFormat="1" applyFont="1" applyFill="1" applyBorder="1" applyProtection="1"/>
    <xf numFmtId="164" fontId="35" fillId="0" borderId="5" xfId="2" applyNumberFormat="1" applyFont="1" applyFill="1" applyBorder="1" applyProtection="1"/>
    <xf numFmtId="164" fontId="21" fillId="0" borderId="5" xfId="2" applyNumberFormat="1" applyFont="1" applyFill="1" applyBorder="1" applyProtection="1"/>
    <xf numFmtId="49" fontId="21" fillId="0" borderId="0" xfId="0" applyNumberFormat="1" applyFont="1" applyFill="1" applyBorder="1"/>
    <xf numFmtId="37" fontId="21" fillId="0" borderId="0" xfId="0" applyNumberFormat="1" applyFont="1" applyFill="1" applyBorder="1"/>
    <xf numFmtId="49" fontId="26" fillId="0" borderId="0" xfId="0" applyNumberFormat="1" applyFont="1" applyFill="1" applyBorder="1"/>
    <xf numFmtId="204" fontId="26" fillId="0" borderId="0" xfId="0" applyNumberFormat="1" applyFont="1" applyFill="1" applyBorder="1"/>
    <xf numFmtId="0" fontId="46" fillId="0" borderId="0" xfId="0" applyFont="1" applyFill="1" applyBorder="1" applyAlignment="1">
      <alignment horizontal="left"/>
    </xf>
    <xf numFmtId="0" fontId="29" fillId="0" borderId="0" xfId="0" applyFont="1" applyBorder="1" applyAlignment="1"/>
    <xf numFmtId="0" fontId="35" fillId="0" borderId="0" xfId="0" applyFont="1" applyBorder="1" applyAlignment="1">
      <alignment horizontal="left"/>
    </xf>
    <xf numFmtId="10" fontId="35" fillId="0" borderId="0" xfId="3" applyNumberFormat="1" applyFont="1" applyBorder="1"/>
    <xf numFmtId="166" fontId="35" fillId="0" borderId="0" xfId="3" applyNumberFormat="1" applyFont="1" applyBorder="1"/>
    <xf numFmtId="0" fontId="35" fillId="0" borderId="0" xfId="0" applyFont="1" applyBorder="1" applyAlignment="1" applyProtection="1">
      <alignment horizontal="left"/>
    </xf>
    <xf numFmtId="0" fontId="35" fillId="0" borderId="0" xfId="0" applyFont="1" applyBorder="1" applyAlignment="1" applyProtection="1">
      <alignment horizontal="right"/>
    </xf>
    <xf numFmtId="37" fontId="26" fillId="0" borderId="131" xfId="0" applyNumberFormat="1" applyFont="1" applyFill="1" applyBorder="1" applyAlignment="1">
      <alignment horizontal="center"/>
    </xf>
    <xf numFmtId="37" fontId="38" fillId="0" borderId="141" xfId="0" applyNumberFormat="1" applyFont="1" applyFill="1" applyBorder="1" applyAlignment="1">
      <alignment horizontal="center"/>
    </xf>
    <xf numFmtId="37" fontId="26" fillId="0" borderId="133" xfId="0" applyNumberFormat="1" applyFont="1" applyFill="1" applyBorder="1" applyAlignment="1">
      <alignment horizontal="center"/>
    </xf>
    <xf numFmtId="0" fontId="42" fillId="0" borderId="131" xfId="0" applyFont="1" applyFill="1" applyBorder="1" applyAlignment="1">
      <alignment horizontal="center"/>
    </xf>
    <xf numFmtId="0" fontId="38" fillId="0" borderId="141" xfId="0" applyFont="1" applyFill="1" applyBorder="1" applyAlignment="1">
      <alignment horizontal="center"/>
    </xf>
    <xf numFmtId="0" fontId="26" fillId="0" borderId="133" xfId="0" applyFont="1" applyFill="1" applyBorder="1" applyAlignment="1">
      <alignment horizontal="center"/>
    </xf>
    <xf numFmtId="0" fontId="26" fillId="0" borderId="31" xfId="0" applyFont="1" applyFill="1" applyBorder="1"/>
    <xf numFmtId="0" fontId="26" fillId="0" borderId="16" xfId="0" applyFont="1" applyFill="1" applyBorder="1"/>
    <xf numFmtId="0" fontId="26" fillId="0" borderId="94" xfId="0" applyFont="1" applyFill="1" applyBorder="1" applyAlignment="1">
      <alignment horizontal="center"/>
    </xf>
    <xf numFmtId="0" fontId="26" fillId="0" borderId="49" xfId="0" applyFont="1" applyFill="1" applyBorder="1" applyAlignment="1">
      <alignment horizontal="center"/>
    </xf>
    <xf numFmtId="167" fontId="26" fillId="0" borderId="49" xfId="2" applyNumberFormat="1" applyFont="1" applyFill="1" applyBorder="1"/>
    <xf numFmtId="164" fontId="26" fillId="0" borderId="49" xfId="2" applyNumberFormat="1" applyFont="1" applyFill="1" applyBorder="1"/>
    <xf numFmtId="167" fontId="38" fillId="0" borderId="145" xfId="0" applyNumberFormat="1" applyFont="1" applyFill="1" applyBorder="1"/>
    <xf numFmtId="0" fontId="38" fillId="0" borderId="92" xfId="0" applyFont="1" applyFill="1" applyBorder="1" applyAlignment="1">
      <alignment horizontal="left"/>
    </xf>
    <xf numFmtId="0" fontId="28" fillId="0" borderId="0" xfId="8" applyFont="1" applyBorder="1"/>
    <xf numFmtId="164" fontId="21" fillId="0" borderId="0" xfId="8" applyNumberFormat="1" applyFont="1" applyBorder="1" applyAlignment="1">
      <alignment horizontal="center"/>
    </xf>
    <xf numFmtId="0" fontId="21" fillId="0" borderId="0" xfId="14" applyNumberFormat="1" applyFont="1" applyBorder="1" applyAlignment="1">
      <alignment horizontal="center"/>
    </xf>
    <xf numFmtId="164" fontId="21" fillId="0" borderId="0" xfId="8" applyNumberFormat="1" applyFont="1" applyAlignment="1">
      <alignment horizontal="center"/>
    </xf>
    <xf numFmtId="166" fontId="21" fillId="0" borderId="0" xfId="14" applyNumberFormat="1" applyFont="1" applyBorder="1" applyAlignment="1">
      <alignment horizontal="center"/>
    </xf>
    <xf numFmtId="37" fontId="21" fillId="0" borderId="0" xfId="8" applyNumberFormat="1" applyFont="1"/>
    <xf numFmtId="164" fontId="21" fillId="0" borderId="144" xfId="0" applyNumberFormat="1" applyFont="1" applyFill="1" applyBorder="1" applyAlignment="1" applyProtection="1">
      <alignment horizontal="center"/>
      <protection locked="0"/>
    </xf>
    <xf numFmtId="164" fontId="21" fillId="0" borderId="0" xfId="8" applyNumberFormat="1" applyFont="1" applyFill="1" applyAlignment="1">
      <alignment horizontal="center"/>
    </xf>
    <xf numFmtId="164" fontId="21" fillId="0" borderId="0" xfId="8" applyNumberFormat="1" applyFont="1" applyFill="1" applyBorder="1" applyAlignment="1">
      <alignment horizontal="center"/>
    </xf>
    <xf numFmtId="0" fontId="21" fillId="0" borderId="0" xfId="8" applyFont="1" applyFill="1" applyBorder="1"/>
    <xf numFmtId="0" fontId="28" fillId="0" borderId="0" xfId="8" applyFont="1" applyFill="1" applyBorder="1"/>
    <xf numFmtId="41" fontId="21" fillId="0" borderId="0" xfId="890" applyFont="1"/>
    <xf numFmtId="41" fontId="21" fillId="0" borderId="0" xfId="890" applyFont="1" applyAlignment="1">
      <alignment horizontal="center"/>
    </xf>
    <xf numFmtId="164" fontId="21" fillId="0" borderId="144" xfId="8" applyNumberFormat="1" applyFont="1" applyBorder="1"/>
    <xf numFmtId="166" fontId="21" fillId="0" borderId="0" xfId="14" applyNumberFormat="1" applyFont="1" applyAlignment="1">
      <alignment horizontal="center"/>
    </xf>
    <xf numFmtId="164" fontId="21" fillId="0" borderId="144" xfId="8" applyNumberFormat="1" applyFont="1" applyFill="1" applyBorder="1"/>
    <xf numFmtId="164" fontId="21" fillId="0" borderId="0" xfId="3" applyNumberFormat="1" applyFont="1" applyAlignment="1">
      <alignment horizontal="center"/>
    </xf>
    <xf numFmtId="164" fontId="21" fillId="0" borderId="0" xfId="14" applyNumberFormat="1" applyFont="1" applyAlignment="1">
      <alignment horizontal="center"/>
    </xf>
    <xf numFmtId="164" fontId="21" fillId="0" borderId="0" xfId="8" applyNumberFormat="1" applyFont="1"/>
    <xf numFmtId="164" fontId="21" fillId="0" borderId="144" xfId="8" applyNumberFormat="1" applyFont="1" applyBorder="1" applyAlignment="1">
      <alignment horizontal="center"/>
    </xf>
    <xf numFmtId="164" fontId="21" fillId="0" borderId="0" xfId="14" applyNumberFormat="1" applyFont="1" applyBorder="1" applyAlignment="1">
      <alignment horizontal="center"/>
    </xf>
    <xf numFmtId="164" fontId="21" fillId="0" borderId="0" xfId="3" applyNumberFormat="1" applyFont="1" applyBorder="1" applyAlignment="1">
      <alignment horizontal="center"/>
    </xf>
    <xf numFmtId="0" fontId="21" fillId="0" borderId="0" xfId="14" applyNumberFormat="1" applyFont="1" applyAlignment="1">
      <alignment horizontal="center"/>
    </xf>
    <xf numFmtId="0" fontId="21" fillId="0" borderId="131" xfId="8" applyFont="1" applyBorder="1"/>
    <xf numFmtId="0" fontId="21" fillId="0" borderId="141" xfId="8" applyFont="1" applyBorder="1" applyAlignment="1">
      <alignment horizontal="center"/>
    </xf>
    <xf numFmtId="0" fontId="21" fillId="0" borderId="141" xfId="14" applyNumberFormat="1" applyFont="1" applyBorder="1" applyAlignment="1">
      <alignment horizontal="center"/>
    </xf>
    <xf numFmtId="0" fontId="21" fillId="0" borderId="141" xfId="3" applyNumberFormat="1" applyFont="1" applyBorder="1" applyAlignment="1">
      <alignment horizontal="center"/>
    </xf>
    <xf numFmtId="0" fontId="21" fillId="0" borderId="133" xfId="8" applyFont="1" applyBorder="1" applyAlignment="1">
      <alignment horizontal="center"/>
    </xf>
    <xf numFmtId="0" fontId="21" fillId="0" borderId="15" xfId="8" applyFont="1" applyBorder="1"/>
    <xf numFmtId="0" fontId="21" fillId="0" borderId="16" xfId="8" applyFont="1" applyBorder="1" applyAlignment="1">
      <alignment horizontal="center"/>
    </xf>
    <xf numFmtId="0" fontId="21" fillId="0" borderId="0" xfId="1" applyNumberFormat="1" applyFont="1" applyBorder="1" applyAlignment="1" applyProtection="1">
      <alignment horizontal="center"/>
      <protection locked="0"/>
    </xf>
    <xf numFmtId="3" fontId="21" fillId="0" borderId="0" xfId="8" applyNumberFormat="1" applyFont="1" applyBorder="1" applyAlignment="1">
      <alignment horizontal="center"/>
    </xf>
    <xf numFmtId="0" fontId="21" fillId="0" borderId="92" xfId="8" applyFont="1" applyBorder="1"/>
    <xf numFmtId="0" fontId="21" fillId="0" borderId="91" xfId="8" applyFont="1" applyBorder="1" applyAlignment="1">
      <alignment horizontal="center"/>
    </xf>
    <xf numFmtId="0" fontId="21" fillId="0" borderId="93" xfId="8" applyFont="1" applyBorder="1" applyAlignment="1">
      <alignment horizontal="center"/>
    </xf>
    <xf numFmtId="0" fontId="21" fillId="0" borderId="0" xfId="8" applyNumberFormat="1" applyFont="1" applyBorder="1" applyAlignment="1">
      <alignment horizontal="center"/>
    </xf>
    <xf numFmtId="0" fontId="28" fillId="0" borderId="0" xfId="4" applyFont="1" applyBorder="1" applyAlignment="1">
      <alignment horizontal="left" vertical="top" wrapText="1"/>
    </xf>
    <xf numFmtId="164" fontId="21" fillId="0" borderId="0" xfId="7925" applyNumberFormat="1" applyFont="1" applyFill="1" applyAlignment="1">
      <alignment horizontal="center"/>
    </xf>
    <xf numFmtId="168" fontId="30" fillId="0" borderId="0" xfId="3" applyNumberFormat="1" applyFont="1" applyProtection="1"/>
    <xf numFmtId="168" fontId="30" fillId="0" borderId="0" xfId="3" applyNumberFormat="1" applyFont="1" applyFill="1" applyProtection="1"/>
    <xf numFmtId="37" fontId="293" fillId="0" borderId="0" xfId="0" applyNumberFormat="1" applyFont="1" applyFill="1" applyBorder="1"/>
    <xf numFmtId="0" fontId="294" fillId="0" borderId="0" xfId="0" applyNumberFormat="1" applyFont="1" applyFill="1" applyAlignment="1">
      <alignment horizontal="center"/>
    </xf>
    <xf numFmtId="41" fontId="280" fillId="0" borderId="0" xfId="0" applyNumberFormat="1" applyFont="1" applyFill="1" applyBorder="1"/>
    <xf numFmtId="0" fontId="295" fillId="0" borderId="0" xfId="0" applyFont="1" applyFill="1"/>
    <xf numFmtId="0" fontId="294" fillId="0" borderId="0" xfId="0" applyFont="1" applyFill="1" applyAlignment="1" applyProtection="1">
      <alignment horizontal="left"/>
    </xf>
    <xf numFmtId="0" fontId="295" fillId="0" borderId="0" xfId="0" applyFont="1" applyFill="1" applyProtection="1"/>
    <xf numFmtId="0" fontId="295" fillId="0" borderId="0" xfId="0" applyFont="1" applyFill="1" applyAlignment="1" applyProtection="1">
      <alignment horizontal="center"/>
    </xf>
    <xf numFmtId="0" fontId="30" fillId="0" borderId="0" xfId="0" applyFont="1" applyFill="1"/>
    <xf numFmtId="0" fontId="295" fillId="0" borderId="0" xfId="0" applyFont="1" applyFill="1" applyBorder="1"/>
    <xf numFmtId="0" fontId="31" fillId="0" borderId="0" xfId="0" applyFont="1" applyFill="1" applyAlignment="1" applyProtection="1"/>
    <xf numFmtId="170" fontId="295" fillId="0" borderId="0" xfId="0" applyNumberFormat="1" applyFont="1" applyFill="1" applyProtection="1"/>
    <xf numFmtId="0" fontId="295" fillId="0" borderId="0" xfId="0" applyFont="1" applyFill="1" applyAlignment="1" applyProtection="1"/>
    <xf numFmtId="0" fontId="295" fillId="0" borderId="0" xfId="0" applyNumberFormat="1" applyFont="1" applyFill="1"/>
    <xf numFmtId="0" fontId="295" fillId="0" borderId="0" xfId="0" applyNumberFormat="1" applyFont="1" applyFill="1" applyAlignment="1" applyProtection="1">
      <alignment horizontal="right"/>
    </xf>
    <xf numFmtId="0" fontId="295" fillId="0" borderId="0" xfId="1" applyNumberFormat="1" applyFont="1" applyFill="1" applyAlignment="1" applyProtection="1">
      <alignment horizontal="center"/>
    </xf>
    <xf numFmtId="0" fontId="295" fillId="0" borderId="0" xfId="1" applyNumberFormat="1" applyFont="1" applyFill="1" applyAlignment="1">
      <alignment horizontal="center"/>
    </xf>
    <xf numFmtId="2" fontId="295" fillId="0" borderId="0" xfId="1" applyNumberFormat="1" applyFont="1" applyFill="1" applyAlignment="1">
      <alignment horizontal="center"/>
    </xf>
    <xf numFmtId="0" fontId="295" fillId="0" borderId="0" xfId="1" applyNumberFormat="1" applyFont="1" applyFill="1" applyBorder="1" applyAlignment="1">
      <alignment horizontal="center"/>
    </xf>
    <xf numFmtId="0" fontId="295" fillId="0" borderId="0" xfId="0" applyFont="1" applyFill="1" applyAlignment="1">
      <alignment horizontal="center" wrapText="1"/>
    </xf>
    <xf numFmtId="0" fontId="295" fillId="0" borderId="0" xfId="0" applyFont="1" applyFill="1" applyAlignment="1">
      <alignment horizontal="center"/>
    </xf>
    <xf numFmtId="0" fontId="295" fillId="0" borderId="0" xfId="0" applyFont="1" applyFill="1" applyAlignment="1" applyProtection="1">
      <alignment horizontal="right"/>
    </xf>
    <xf numFmtId="0" fontId="295" fillId="0" borderId="0" xfId="0" applyFont="1" applyAlignment="1">
      <alignment horizontal="center" wrapText="1"/>
    </xf>
    <xf numFmtId="164" fontId="295" fillId="0" borderId="0" xfId="1" applyNumberFormat="1" applyFont="1" applyFill="1" applyProtection="1"/>
    <xf numFmtId="164" fontId="295" fillId="0" borderId="0" xfId="1" applyNumberFormat="1" applyFont="1" applyFill="1"/>
    <xf numFmtId="164" fontId="295" fillId="0" borderId="0" xfId="0" applyNumberFormat="1" applyFont="1" applyFill="1"/>
    <xf numFmtId="164" fontId="294" fillId="0" borderId="5" xfId="1" applyNumberFormat="1" applyFont="1" applyFill="1" applyBorder="1" applyProtection="1"/>
    <xf numFmtId="164" fontId="295" fillId="0" borderId="5" xfId="1" applyNumberFormat="1" applyFont="1" applyFill="1" applyBorder="1" applyProtection="1"/>
    <xf numFmtId="37" fontId="295" fillId="0" borderId="0" xfId="0" applyNumberFormat="1" applyFont="1" applyFill="1"/>
    <xf numFmtId="164" fontId="295" fillId="0" borderId="1" xfId="1" applyNumberFormat="1" applyFont="1" applyFill="1" applyBorder="1" applyProtection="1"/>
    <xf numFmtId="164" fontId="295" fillId="0" borderId="91" xfId="1" applyNumberFormat="1" applyFont="1" applyFill="1" applyBorder="1" applyProtection="1"/>
    <xf numFmtId="0" fontId="294" fillId="0" borderId="0" xfId="0" applyFont="1" applyFill="1" applyAlignment="1" applyProtection="1">
      <alignment horizontal="right"/>
    </xf>
    <xf numFmtId="164" fontId="294" fillId="0" borderId="6" xfId="1" applyNumberFormat="1" applyFont="1" applyFill="1" applyBorder="1" applyProtection="1"/>
    <xf numFmtId="164" fontId="295" fillId="0" borderId="6" xfId="1" applyNumberFormat="1" applyFont="1" applyFill="1" applyBorder="1" applyProtection="1"/>
    <xf numFmtId="164" fontId="295" fillId="0" borderId="0" xfId="1" applyNumberFormat="1" applyFont="1" applyFill="1" applyBorder="1" applyProtection="1"/>
    <xf numFmtId="164" fontId="294" fillId="0" borderId="20" xfId="1" applyNumberFormat="1" applyFont="1" applyFill="1" applyBorder="1" applyProtection="1"/>
    <xf numFmtId="0" fontId="294" fillId="0" borderId="7" xfId="0" applyFont="1" applyFill="1" applyBorder="1" applyAlignment="1" applyProtection="1">
      <alignment horizontal="right"/>
    </xf>
    <xf numFmtId="164" fontId="294" fillId="0" borderId="7" xfId="1" applyNumberFormat="1" applyFont="1" applyFill="1" applyBorder="1" applyProtection="1"/>
    <xf numFmtId="164" fontId="295" fillId="0" borderId="7" xfId="1" applyNumberFormat="1" applyFont="1" applyFill="1" applyBorder="1" applyProtection="1"/>
    <xf numFmtId="41" fontId="295" fillId="0" borderId="0" xfId="0" applyNumberFormat="1" applyFont="1" applyFill="1"/>
    <xf numFmtId="164" fontId="30" fillId="0" borderId="0" xfId="1" applyNumberFormat="1" applyFont="1" applyFill="1" applyProtection="1"/>
    <xf numFmtId="164" fontId="294" fillId="0" borderId="0" xfId="1" applyNumberFormat="1" applyFont="1" applyFill="1" applyProtection="1"/>
    <xf numFmtId="9" fontId="295" fillId="0" borderId="0" xfId="0" applyNumberFormat="1" applyFont="1" applyFill="1"/>
    <xf numFmtId="164" fontId="295" fillId="0" borderId="91" xfId="1" applyNumberFormat="1" applyFont="1" applyFill="1" applyBorder="1"/>
    <xf numFmtId="164" fontId="295" fillId="0" borderId="85" xfId="1" applyNumberFormat="1" applyFont="1" applyFill="1" applyBorder="1" applyProtection="1"/>
    <xf numFmtId="164" fontId="295" fillId="0" borderId="11" xfId="1" applyNumberFormat="1" applyFont="1" applyFill="1" applyBorder="1" applyProtection="1"/>
    <xf numFmtId="37" fontId="295" fillId="0" borderId="0" xfId="0" applyNumberFormat="1" applyFont="1" applyFill="1" applyProtection="1"/>
    <xf numFmtId="41" fontId="279" fillId="0" borderId="0" xfId="0" applyNumberFormat="1" applyFont="1" applyFill="1" applyAlignment="1" applyProtection="1">
      <alignment horizontal="center"/>
    </xf>
    <xf numFmtId="0" fontId="64" fillId="0" borderId="0" xfId="0" applyFont="1"/>
    <xf numFmtId="41" fontId="30" fillId="0" borderId="0" xfId="0" applyNumberFormat="1" applyFont="1"/>
    <xf numFmtId="41" fontId="279" fillId="0" borderId="0" xfId="0" applyNumberFormat="1" applyFont="1" applyAlignment="1">
      <alignment horizontal="right"/>
    </xf>
    <xf numFmtId="41" fontId="279" fillId="0" borderId="0" xfId="0" applyNumberFormat="1" applyFont="1" applyFill="1" applyAlignment="1" applyProtection="1"/>
    <xf numFmtId="41" fontId="279" fillId="0" borderId="0" xfId="0" applyNumberFormat="1" applyFont="1" applyFill="1" applyBorder="1"/>
    <xf numFmtId="41" fontId="279" fillId="0" borderId="0" xfId="0" applyNumberFormat="1" applyFont="1" applyFill="1" applyBorder="1" applyAlignment="1" applyProtection="1">
      <alignment horizontal="right"/>
    </xf>
    <xf numFmtId="171" fontId="279" fillId="0" borderId="0" xfId="1" applyNumberFormat="1" applyFont="1" applyFill="1" applyBorder="1" applyAlignment="1" applyProtection="1">
      <alignment horizontal="center"/>
    </xf>
    <xf numFmtId="2" fontId="279" fillId="0" borderId="0" xfId="1" applyNumberFormat="1" applyFont="1" applyFill="1" applyBorder="1" applyAlignment="1">
      <alignment horizontal="center"/>
    </xf>
    <xf numFmtId="2" fontId="279" fillId="0" borderId="0" xfId="0" applyNumberFormat="1" applyFont="1" applyFill="1" applyBorder="1" applyAlignment="1">
      <alignment horizontal="center"/>
    </xf>
    <xf numFmtId="216" fontId="279" fillId="0" borderId="0" xfId="0" applyNumberFormat="1" applyFont="1" applyFill="1" applyBorder="1" applyAlignment="1">
      <alignment horizontal="center"/>
    </xf>
    <xf numFmtId="193" fontId="279" fillId="0" borderId="0" xfId="0" applyNumberFormat="1" applyFont="1" applyFill="1" applyBorder="1" applyAlignment="1">
      <alignment horizontal="center"/>
    </xf>
    <xf numFmtId="41" fontId="279" fillId="0" borderId="0" xfId="0" applyNumberFormat="1" applyFont="1" applyFill="1" applyBorder="1" applyProtection="1"/>
    <xf numFmtId="41" fontId="279" fillId="0" borderId="0" xfId="0" applyNumberFormat="1" applyFont="1" applyFill="1" applyBorder="1" applyAlignment="1" applyProtection="1">
      <alignment horizontal="center"/>
    </xf>
    <xf numFmtId="41" fontId="279" fillId="0" borderId="0" xfId="0" applyNumberFormat="1" applyFont="1" applyFill="1" applyBorder="1" applyAlignment="1">
      <alignment horizontal="center"/>
    </xf>
    <xf numFmtId="41" fontId="279" fillId="0" borderId="0" xfId="0" applyNumberFormat="1" applyFont="1" applyFill="1" applyBorder="1" applyAlignment="1">
      <alignment horizontal="center" wrapText="1"/>
    </xf>
    <xf numFmtId="41" fontId="279" fillId="0" borderId="0" xfId="0" applyNumberFormat="1" applyFont="1" applyFill="1" applyAlignment="1" applyProtection="1">
      <alignment horizontal="right"/>
    </xf>
    <xf numFmtId="41" fontId="279" fillId="0" borderId="2" xfId="0" applyNumberFormat="1" applyFont="1" applyBorder="1" applyAlignment="1">
      <alignment horizontal="right"/>
    </xf>
    <xf numFmtId="41" fontId="279" fillId="0" borderId="0" xfId="0" applyNumberFormat="1" applyFont="1" applyFill="1" applyAlignment="1">
      <alignment horizontal="right"/>
    </xf>
    <xf numFmtId="41" fontId="279" fillId="0" borderId="1" xfId="0" applyNumberFormat="1" applyFont="1" applyFill="1" applyBorder="1"/>
    <xf numFmtId="41" fontId="279" fillId="0" borderId="91" xfId="1" applyNumberFormat="1" applyFont="1" applyFill="1" applyBorder="1" applyProtection="1"/>
    <xf numFmtId="41" fontId="279" fillId="0" borderId="91" xfId="0" applyNumberFormat="1" applyFont="1" applyBorder="1" applyAlignment="1">
      <alignment horizontal="right"/>
    </xf>
    <xf numFmtId="41" fontId="280" fillId="0" borderId="0" xfId="0" applyNumberFormat="1" applyFont="1" applyFill="1" applyAlignment="1" applyProtection="1">
      <alignment horizontal="right"/>
    </xf>
    <xf numFmtId="41" fontId="280" fillId="0" borderId="0" xfId="0" applyNumberFormat="1" applyFont="1" applyFill="1"/>
    <xf numFmtId="41" fontId="279" fillId="0" borderId="85" xfId="1" applyNumberFormat="1" applyFont="1" applyFill="1" applyBorder="1" applyProtection="1"/>
    <xf numFmtId="41" fontId="279" fillId="0" borderId="1" xfId="0" applyNumberFormat="1" applyFont="1" applyFill="1" applyBorder="1" applyAlignment="1">
      <alignment horizontal="right"/>
    </xf>
    <xf numFmtId="41" fontId="280" fillId="0" borderId="2" xfId="1" applyNumberFormat="1" applyFont="1" applyFill="1" applyBorder="1" applyProtection="1"/>
    <xf numFmtId="41" fontId="280" fillId="0" borderId="7" xfId="0" applyNumberFormat="1" applyFont="1" applyFill="1" applyBorder="1" applyAlignment="1" applyProtection="1">
      <alignment horizontal="right"/>
    </xf>
    <xf numFmtId="41" fontId="280" fillId="0" borderId="7" xfId="1" applyNumberFormat="1" applyFont="1" applyFill="1" applyBorder="1" applyProtection="1"/>
    <xf numFmtId="41" fontId="295" fillId="0" borderId="7" xfId="1" applyNumberFormat="1" applyFont="1" applyFill="1" applyBorder="1" applyProtection="1"/>
    <xf numFmtId="41" fontId="279" fillId="0" borderId="9" xfId="0" applyNumberFormat="1" applyFont="1" applyBorder="1" applyAlignment="1">
      <alignment horizontal="right"/>
    </xf>
    <xf numFmtId="41" fontId="280" fillId="0" borderId="2" xfId="0" applyNumberFormat="1" applyFont="1" applyFill="1" applyBorder="1"/>
    <xf numFmtId="37" fontId="279" fillId="0" borderId="0" xfId="1" applyNumberFormat="1" applyFont="1" applyFill="1" applyProtection="1"/>
    <xf numFmtId="41" fontId="280" fillId="0" borderId="0" xfId="1" applyNumberFormat="1" applyFont="1" applyFill="1" applyProtection="1"/>
    <xf numFmtId="41" fontId="30" fillId="0" borderId="0" xfId="1" applyNumberFormat="1" applyFont="1" applyFill="1" applyProtection="1"/>
    <xf numFmtId="41" fontId="296" fillId="0" borderId="8" xfId="0" applyNumberFormat="1" applyFont="1" applyFill="1" applyBorder="1" applyProtection="1"/>
    <xf numFmtId="41" fontId="279" fillId="0" borderId="12" xfId="0" applyNumberFormat="1" applyFont="1" applyFill="1" applyBorder="1"/>
    <xf numFmtId="41" fontId="279" fillId="0" borderId="48" xfId="0" applyNumberFormat="1" applyFont="1" applyBorder="1" applyAlignment="1">
      <alignment horizontal="right"/>
    </xf>
    <xf numFmtId="9" fontId="279" fillId="0" borderId="0" xfId="3" applyNumberFormat="1" applyFont="1" applyFill="1" applyProtection="1"/>
    <xf numFmtId="41" fontId="279" fillId="0" borderId="91" xfId="0" applyNumberFormat="1" applyFont="1" applyFill="1" applyBorder="1"/>
    <xf numFmtId="0" fontId="31" fillId="0" borderId="0" xfId="12" applyFont="1"/>
    <xf numFmtId="0" fontId="30" fillId="0" borderId="0" xfId="12" applyFont="1"/>
    <xf numFmtId="0" fontId="30" fillId="0" borderId="0" xfId="12" applyFont="1" applyAlignment="1">
      <alignment horizontal="center"/>
    </xf>
    <xf numFmtId="41" fontId="30" fillId="0" borderId="0" xfId="12" applyNumberFormat="1" applyFont="1"/>
    <xf numFmtId="166" fontId="30" fillId="0" borderId="0" xfId="12" applyNumberFormat="1" applyFont="1" applyAlignment="1">
      <alignment horizontal="right"/>
    </xf>
    <xf numFmtId="164" fontId="30" fillId="0" borderId="0" xfId="12" applyNumberFormat="1" applyFont="1"/>
    <xf numFmtId="41" fontId="31" fillId="0" borderId="0" xfId="12" applyNumberFormat="1" applyFont="1" applyAlignment="1">
      <alignment horizontal="center"/>
    </xf>
    <xf numFmtId="0" fontId="31" fillId="0" borderId="0" xfId="0" applyFont="1" applyAlignment="1">
      <alignment horizontal="center"/>
    </xf>
    <xf numFmtId="41" fontId="30" fillId="0" borderId="0" xfId="12" applyNumberFormat="1" applyFont="1" applyAlignment="1">
      <alignment horizontal="center"/>
    </xf>
    <xf numFmtId="0" fontId="30" fillId="0" borderId="0" xfId="0" applyFont="1" applyAlignment="1">
      <alignment horizontal="center"/>
    </xf>
    <xf numFmtId="164" fontId="30" fillId="0" borderId="0" xfId="12" applyNumberFormat="1" applyFont="1" applyAlignment="1">
      <alignment horizontal="center"/>
    </xf>
    <xf numFmtId="0" fontId="289" fillId="0" borderId="0" xfId="12" applyFont="1" applyBorder="1"/>
    <xf numFmtId="0" fontId="289" fillId="0" borderId="0" xfId="1" applyNumberFormat="1" applyFont="1" applyBorder="1" applyAlignment="1">
      <alignment horizontal="center" wrapText="1"/>
    </xf>
    <xf numFmtId="41" fontId="289" fillId="0" borderId="0" xfId="12" applyNumberFormat="1" applyFont="1" applyBorder="1" applyAlignment="1">
      <alignment horizontal="center" wrapText="1"/>
    </xf>
    <xf numFmtId="0" fontId="289" fillId="0" borderId="0" xfId="12" applyFont="1" applyBorder="1" applyAlignment="1">
      <alignment horizontal="center"/>
    </xf>
    <xf numFmtId="166" fontId="289" fillId="0" borderId="0" xfId="1" applyNumberFormat="1" applyFont="1" applyBorder="1" applyAlignment="1">
      <alignment horizontal="right" wrapText="1"/>
    </xf>
    <xf numFmtId="164" fontId="289" fillId="0" borderId="0" xfId="12" applyNumberFormat="1" applyFont="1" applyBorder="1" applyAlignment="1">
      <alignment horizontal="center" wrapText="1"/>
    </xf>
    <xf numFmtId="0" fontId="30" fillId="0" borderId="0" xfId="1" applyNumberFormat="1" applyFont="1"/>
    <xf numFmtId="0" fontId="30" fillId="0" borderId="0" xfId="1" applyNumberFormat="1" applyFont="1" applyAlignment="1">
      <alignment horizontal="center"/>
    </xf>
    <xf numFmtId="166" fontId="30" fillId="0" borderId="0" xfId="1" applyNumberFormat="1" applyFont="1" applyAlignment="1">
      <alignment horizontal="right"/>
    </xf>
    <xf numFmtId="164" fontId="30" fillId="0" borderId="0" xfId="3" applyNumberFormat="1" applyFont="1"/>
    <xf numFmtId="0" fontId="30" fillId="0" borderId="0" xfId="3" applyNumberFormat="1" applyFont="1"/>
    <xf numFmtId="41" fontId="30" fillId="0" borderId="3" xfId="0" applyNumberFormat="1" applyFont="1" applyBorder="1"/>
    <xf numFmtId="166" fontId="30" fillId="0" borderId="0" xfId="0" applyNumberFormat="1" applyFont="1" applyAlignment="1">
      <alignment horizontal="right"/>
    </xf>
    <xf numFmtId="10" fontId="30" fillId="0" borderId="0" xfId="3" applyNumberFormat="1" applyFont="1" applyBorder="1"/>
    <xf numFmtId="0" fontId="30" fillId="0" borderId="0" xfId="12" applyFont="1" applyBorder="1"/>
    <xf numFmtId="164" fontId="30" fillId="0" borderId="0" xfId="1" applyNumberFormat="1" applyFont="1" applyBorder="1" applyAlignment="1">
      <alignment horizontal="center"/>
    </xf>
    <xf numFmtId="164" fontId="30" fillId="0" borderId="0" xfId="12" applyNumberFormat="1" applyFont="1" applyBorder="1"/>
    <xf numFmtId="0" fontId="30" fillId="0" borderId="0" xfId="12" applyFont="1" applyBorder="1" applyAlignment="1">
      <alignment horizontal="center"/>
    </xf>
    <xf numFmtId="3" fontId="30" fillId="0" borderId="0" xfId="1" applyNumberFormat="1" applyFont="1" applyBorder="1" applyAlignment="1">
      <alignment horizontal="right"/>
    </xf>
    <xf numFmtId="41" fontId="30" fillId="0" borderId="0" xfId="15067" applyNumberFormat="1" applyFont="1" applyBorder="1" applyAlignment="1">
      <alignment horizontal="center"/>
    </xf>
    <xf numFmtId="168" fontId="30" fillId="0" borderId="0" xfId="1294" applyNumberFormat="1" applyFont="1" applyAlignment="1">
      <alignment horizontal="center"/>
    </xf>
    <xf numFmtId="0" fontId="31" fillId="0" borderId="0" xfId="0" applyFont="1" applyBorder="1" applyAlignment="1">
      <alignment horizontal="left"/>
    </xf>
    <xf numFmtId="0" fontId="30" fillId="0" borderId="0" xfId="0" applyFont="1" applyBorder="1" applyAlignment="1">
      <alignment horizontal="left"/>
    </xf>
    <xf numFmtId="41" fontId="30" fillId="0" borderId="0" xfId="0" applyNumberFormat="1" applyFont="1" applyBorder="1" applyAlignment="1">
      <alignment horizontal="left"/>
    </xf>
    <xf numFmtId="0" fontId="31" fillId="0" borderId="131" xfId="0" applyFont="1" applyBorder="1" applyAlignment="1">
      <alignment horizontal="left"/>
    </xf>
    <xf numFmtId="0" fontId="30" fillId="0" borderId="141" xfId="0" applyFont="1" applyBorder="1" applyAlignment="1">
      <alignment horizontal="left"/>
    </xf>
    <xf numFmtId="41" fontId="30" fillId="0" borderId="141" xfId="0" applyNumberFormat="1" applyFont="1" applyBorder="1" applyAlignment="1">
      <alignment horizontal="left"/>
    </xf>
    <xf numFmtId="0" fontId="30" fillId="0" borderId="133" xfId="0" applyFont="1" applyBorder="1" applyAlignment="1">
      <alignment horizontal="left"/>
    </xf>
    <xf numFmtId="0" fontId="30" fillId="0" borderId="15" xfId="0" applyFont="1" applyBorder="1" applyAlignment="1">
      <alignment horizontal="left"/>
    </xf>
    <xf numFmtId="0" fontId="289" fillId="0" borderId="0" xfId="0" applyFont="1" applyBorder="1" applyAlignment="1">
      <alignment horizontal="left"/>
    </xf>
    <xf numFmtId="0" fontId="30" fillId="0" borderId="16" xfId="0" applyFont="1" applyBorder="1" applyAlignment="1">
      <alignment horizontal="left"/>
    </xf>
    <xf numFmtId="0" fontId="31" fillId="0" borderId="15" xfId="0" applyFont="1" applyBorder="1" applyAlignment="1">
      <alignment horizontal="left"/>
    </xf>
    <xf numFmtId="0" fontId="30" fillId="0" borderId="92" xfId="0" applyFont="1" applyBorder="1" applyAlignment="1">
      <alignment horizontal="left"/>
    </xf>
    <xf numFmtId="0" fontId="30" fillId="0" borderId="91" xfId="0" applyFont="1" applyBorder="1" applyAlignment="1">
      <alignment horizontal="left"/>
    </xf>
    <xf numFmtId="0" fontId="30" fillId="0" borderId="93" xfId="0" applyFont="1" applyBorder="1" applyAlignment="1">
      <alignment horizontal="left"/>
    </xf>
    <xf numFmtId="0" fontId="31" fillId="0" borderId="0" xfId="4" applyFont="1"/>
    <xf numFmtId="0" fontId="30" fillId="0" borderId="0" xfId="4" applyFont="1" applyAlignment="1">
      <alignment horizontal="center"/>
    </xf>
    <xf numFmtId="0" fontId="289" fillId="0" borderId="0" xfId="4" applyFont="1" applyAlignment="1">
      <alignment horizontal="center"/>
    </xf>
    <xf numFmtId="0" fontId="31" fillId="0" borderId="0" xfId="4" applyFont="1" applyBorder="1" applyAlignment="1">
      <alignment horizontal="left"/>
    </xf>
    <xf numFmtId="0" fontId="30" fillId="0" borderId="0" xfId="4" applyFont="1" applyBorder="1"/>
    <xf numFmtId="0" fontId="30" fillId="0" borderId="0" xfId="4" applyFont="1" applyBorder="1" applyAlignment="1">
      <alignment horizontal="center"/>
    </xf>
    <xf numFmtId="164" fontId="30" fillId="0" borderId="0" xfId="7925" applyNumberFormat="1" applyFont="1" applyBorder="1" applyAlignment="1">
      <alignment horizontal="center"/>
    </xf>
    <xf numFmtId="0" fontId="30" fillId="0" borderId="0" xfId="39340" applyFont="1" applyFill="1" applyAlignment="1">
      <alignment horizontal="left"/>
    </xf>
    <xf numFmtId="0" fontId="30" fillId="0" borderId="0" xfId="4" applyFont="1" applyFill="1" applyBorder="1" applyAlignment="1">
      <alignment horizontal="center"/>
    </xf>
    <xf numFmtId="41" fontId="30" fillId="0" borderId="0" xfId="7925" applyNumberFormat="1" applyFont="1" applyFill="1" applyBorder="1" applyAlignment="1">
      <alignment horizontal="center"/>
    </xf>
    <xf numFmtId="0" fontId="30" fillId="0" borderId="0" xfId="39340" applyFont="1" applyFill="1"/>
    <xf numFmtId="168" fontId="30" fillId="0" borderId="0" xfId="12057" applyNumberFormat="1" applyFont="1" applyFill="1" applyAlignment="1">
      <alignment horizontal="center"/>
    </xf>
    <xf numFmtId="41" fontId="30" fillId="0" borderId="0" xfId="7925" applyNumberFormat="1" applyFont="1" applyFill="1" applyAlignment="1">
      <alignment horizontal="center"/>
    </xf>
    <xf numFmtId="0" fontId="30" fillId="0" borderId="0" xfId="39340" applyFont="1" applyBorder="1" applyAlignment="1">
      <alignment horizontal="left"/>
    </xf>
    <xf numFmtId="0" fontId="30" fillId="0" borderId="0" xfId="39340" applyFont="1" applyFill="1" applyBorder="1" applyAlignment="1">
      <alignment horizontal="center"/>
    </xf>
    <xf numFmtId="164" fontId="30" fillId="0" borderId="0" xfId="7925" applyNumberFormat="1" applyFont="1" applyFill="1" applyBorder="1" applyAlignment="1">
      <alignment horizontal="center"/>
    </xf>
    <xf numFmtId="166" fontId="30" fillId="0" borderId="0" xfId="12057" applyNumberFormat="1" applyFont="1" applyFill="1" applyAlignment="1">
      <alignment horizontal="right"/>
    </xf>
    <xf numFmtId="0" fontId="31" fillId="0" borderId="0" xfId="4" applyFont="1" applyFill="1" applyBorder="1"/>
    <xf numFmtId="0" fontId="30" fillId="0" borderId="0" xfId="4" applyFont="1" applyFill="1" applyBorder="1"/>
    <xf numFmtId="0" fontId="30" fillId="0" borderId="0" xfId="39340" applyFont="1" applyBorder="1"/>
    <xf numFmtId="0" fontId="30" fillId="0" borderId="0" xfId="39340" applyFont="1" applyBorder="1" applyAlignment="1">
      <alignment horizontal="center"/>
    </xf>
    <xf numFmtId="0" fontId="30" fillId="0" borderId="0" xfId="314" applyFont="1" applyFill="1" applyBorder="1"/>
    <xf numFmtId="0" fontId="30" fillId="0" borderId="0" xfId="314" applyFont="1" applyFill="1" applyBorder="1" applyAlignment="1">
      <alignment horizontal="center"/>
    </xf>
    <xf numFmtId="0" fontId="30" fillId="0" borderId="0" xfId="314" quotePrefix="1" applyFont="1" applyFill="1" applyBorder="1" applyAlignment="1">
      <alignment horizontal="left"/>
    </xf>
    <xf numFmtId="0" fontId="30" fillId="0" borderId="0" xfId="39340" applyFont="1" applyBorder="1" applyAlignment="1">
      <alignment horizontal="right"/>
    </xf>
    <xf numFmtId="164" fontId="30" fillId="0" borderId="3" xfId="7925" applyNumberFormat="1" applyFont="1" applyFill="1" applyBorder="1" applyAlignment="1">
      <alignment horizontal="center"/>
    </xf>
    <xf numFmtId="168" fontId="30" fillId="0" borderId="0" xfId="7993" applyNumberFormat="1" applyFont="1" applyFill="1" applyBorder="1" applyAlignment="1">
      <alignment horizontal="center"/>
    </xf>
    <xf numFmtId="0" fontId="21" fillId="0" borderId="0" xfId="6" applyNumberFormat="1" applyFont="1" applyFill="1" applyBorder="1" applyAlignment="1" applyProtection="1">
      <alignment horizontal="center"/>
      <protection locked="0"/>
    </xf>
    <xf numFmtId="0" fontId="21" fillId="0" borderId="131" xfId="0" applyFont="1" applyFill="1" applyBorder="1"/>
    <xf numFmtId="0" fontId="21" fillId="0" borderId="141" xfId="0" applyFont="1" applyFill="1" applyBorder="1"/>
    <xf numFmtId="0" fontId="21" fillId="0" borderId="141" xfId="0" applyFont="1" applyFill="1" applyBorder="1" applyAlignment="1">
      <alignment horizontal="center"/>
    </xf>
    <xf numFmtId="41" fontId="21" fillId="0" borderId="141" xfId="6" applyNumberFormat="1" applyFont="1" applyFill="1" applyBorder="1" applyAlignment="1">
      <alignment horizontal="center"/>
    </xf>
    <xf numFmtId="41" fontId="21" fillId="0" borderId="133" xfId="6" applyNumberFormat="1" applyFont="1" applyFill="1" applyBorder="1" applyAlignment="1">
      <alignment horizontal="center"/>
    </xf>
    <xf numFmtId="41" fontId="21" fillId="0" borderId="16" xfId="6" applyNumberFormat="1" applyFont="1" applyFill="1" applyBorder="1" applyAlignment="1">
      <alignment horizontal="center"/>
    </xf>
    <xf numFmtId="0" fontId="21" fillId="0" borderId="92" xfId="0" applyFont="1" applyBorder="1" applyProtection="1">
      <protection locked="0"/>
    </xf>
    <xf numFmtId="0" fontId="21" fillId="0" borderId="91" xfId="0" applyFont="1" applyBorder="1" applyProtection="1">
      <protection locked="0"/>
    </xf>
    <xf numFmtId="0" fontId="21" fillId="0" borderId="93" xfId="0" applyFont="1" applyBorder="1" applyProtection="1">
      <protection locked="0"/>
    </xf>
    <xf numFmtId="0" fontId="30" fillId="0" borderId="0" xfId="42653" applyFont="1"/>
    <xf numFmtId="166" fontId="30" fillId="0" borderId="0" xfId="4" applyNumberFormat="1" applyFont="1" applyAlignment="1">
      <alignment horizontal="center"/>
    </xf>
    <xf numFmtId="0" fontId="31" fillId="0" borderId="0" xfId="8" applyFont="1"/>
    <xf numFmtId="166" fontId="289" fillId="0" borderId="0" xfId="4" applyNumberFormat="1" applyFont="1" applyAlignment="1">
      <alignment horizontal="center"/>
    </xf>
    <xf numFmtId="166" fontId="30" fillId="0" borderId="0" xfId="4" applyNumberFormat="1" applyFont="1" applyBorder="1" applyAlignment="1">
      <alignment horizontal="center"/>
    </xf>
    <xf numFmtId="0" fontId="30" fillId="0" borderId="0" xfId="42653" applyFont="1" applyFill="1" applyAlignment="1">
      <alignment horizontal="left"/>
    </xf>
    <xf numFmtId="41" fontId="30" fillId="0" borderId="0" xfId="1" applyNumberFormat="1" applyFont="1" applyFill="1" applyBorder="1" applyAlignment="1">
      <alignment horizontal="center"/>
    </xf>
    <xf numFmtId="0" fontId="30" fillId="0" borderId="0" xfId="42653" applyFont="1" applyFill="1"/>
    <xf numFmtId="166" fontId="30" fillId="0" borderId="0" xfId="3" applyNumberFormat="1" applyFont="1" applyFill="1" applyAlignment="1">
      <alignment horizontal="center"/>
    </xf>
    <xf numFmtId="41" fontId="30" fillId="0" borderId="0" xfId="1" applyNumberFormat="1" applyFont="1" applyFill="1" applyAlignment="1">
      <alignment horizontal="center"/>
    </xf>
    <xf numFmtId="0" fontId="30" fillId="0" borderId="0" xfId="42653" applyFont="1" applyAlignment="1">
      <alignment horizontal="left"/>
    </xf>
    <xf numFmtId="0" fontId="30" fillId="0" borderId="0" xfId="42653" applyFont="1" applyFill="1" applyBorder="1" applyAlignment="1">
      <alignment horizontal="center"/>
    </xf>
    <xf numFmtId="164" fontId="30" fillId="0" borderId="0" xfId="1" applyNumberFormat="1" applyFont="1" applyFill="1" applyBorder="1" applyAlignment="1">
      <alignment horizontal="center"/>
    </xf>
    <xf numFmtId="164" fontId="30" fillId="0" borderId="91" xfId="1" applyNumberFormat="1" applyFont="1" applyFill="1" applyBorder="1" applyAlignment="1">
      <alignment horizontal="center"/>
    </xf>
    <xf numFmtId="0" fontId="31" fillId="0" borderId="0" xfId="42653" applyFont="1" applyAlignment="1">
      <alignment horizontal="left"/>
    </xf>
    <xf numFmtId="164" fontId="30" fillId="0" borderId="132" xfId="1" applyNumberFormat="1" applyFont="1" applyFill="1" applyBorder="1" applyAlignment="1">
      <alignment horizontal="center"/>
    </xf>
    <xf numFmtId="164" fontId="30" fillId="0" borderId="0" xfId="42653" applyNumberFormat="1" applyFont="1" applyFill="1" applyBorder="1" applyAlignment="1">
      <alignment horizontal="center"/>
    </xf>
    <xf numFmtId="164" fontId="30" fillId="0" borderId="91" xfId="1" applyNumberFormat="1" applyFont="1" applyBorder="1"/>
    <xf numFmtId="0" fontId="31" fillId="0" borderId="0" xfId="4" applyFont="1" applyBorder="1"/>
    <xf numFmtId="164" fontId="30" fillId="0" borderId="0" xfId="4" applyNumberFormat="1" applyFont="1"/>
    <xf numFmtId="164" fontId="30" fillId="0" borderId="132" xfId="4" applyNumberFormat="1" applyFont="1" applyBorder="1"/>
    <xf numFmtId="0" fontId="30" fillId="0" borderId="0" xfId="42653" applyFont="1" applyFill="1" applyBorder="1" applyAlignment="1">
      <alignment horizontal="right"/>
    </xf>
    <xf numFmtId="0" fontId="30" fillId="0" borderId="0" xfId="42653" applyFont="1" applyFill="1" applyAlignment="1">
      <alignment horizontal="center"/>
    </xf>
    <xf numFmtId="41" fontId="30" fillId="0" borderId="0" xfId="54" applyFont="1" applyFill="1"/>
    <xf numFmtId="41" fontId="30" fillId="0" borderId="0" xfId="42487" applyFont="1" applyFill="1" applyBorder="1" applyAlignment="1">
      <alignment horizontal="center"/>
    </xf>
    <xf numFmtId="0" fontId="30" fillId="0" borderId="0" xfId="42653" applyFont="1" applyBorder="1" applyAlignment="1">
      <alignment horizontal="center"/>
    </xf>
    <xf numFmtId="0" fontId="279" fillId="0" borderId="0" xfId="0" applyNumberFormat="1" applyFont="1" applyFill="1" applyAlignment="1">
      <alignment horizontal="center"/>
    </xf>
    <xf numFmtId="0" fontId="31" fillId="0" borderId="0" xfId="10001" quotePrefix="1" applyFont="1" applyAlignment="1">
      <alignment horizontal="left"/>
    </xf>
    <xf numFmtId="0" fontId="30" fillId="0" borderId="0" xfId="10001" applyFont="1" applyBorder="1"/>
    <xf numFmtId="0" fontId="30" fillId="0" borderId="0" xfId="10001" applyFont="1" applyBorder="1" applyAlignment="1">
      <alignment horizontal="center"/>
    </xf>
    <xf numFmtId="0" fontId="30" fillId="0" borderId="0" xfId="10001" applyFont="1"/>
    <xf numFmtId="0" fontId="31" fillId="0" borderId="0" xfId="10001" applyFont="1"/>
    <xf numFmtId="0" fontId="31" fillId="0" borderId="0" xfId="10001" applyFont="1" applyBorder="1"/>
    <xf numFmtId="0" fontId="30" fillId="0" borderId="0" xfId="10001" applyFont="1" applyAlignment="1">
      <alignment horizontal="center"/>
    </xf>
    <xf numFmtId="0" fontId="289" fillId="0" borderId="0" xfId="10001" applyFont="1" applyAlignment="1">
      <alignment horizontal="center"/>
    </xf>
    <xf numFmtId="0" fontId="31" fillId="0" borderId="0" xfId="10001" applyFont="1" applyAlignment="1">
      <alignment horizontal="left"/>
    </xf>
    <xf numFmtId="41" fontId="30" fillId="0" borderId="0" xfId="1" applyNumberFormat="1" applyFont="1" applyBorder="1" applyAlignment="1">
      <alignment horizontal="center"/>
    </xf>
    <xf numFmtId="0" fontId="30" fillId="0" borderId="0" xfId="10001" applyFont="1" applyFill="1" applyBorder="1" applyAlignment="1" applyProtection="1">
      <alignment horizontal="center"/>
      <protection locked="0"/>
    </xf>
    <xf numFmtId="164" fontId="30" fillId="0" borderId="0" xfId="1" applyNumberFormat="1" applyFont="1" applyFill="1" applyBorder="1" applyProtection="1">
      <protection locked="0"/>
    </xf>
    <xf numFmtId="0" fontId="30" fillId="0" borderId="0" xfId="10001" applyFont="1" applyAlignment="1">
      <alignment horizontal="left"/>
    </xf>
    <xf numFmtId="0" fontId="30" fillId="0" borderId="0" xfId="10001" applyFont="1" applyFill="1" applyBorder="1" applyAlignment="1">
      <alignment horizontal="center"/>
    </xf>
    <xf numFmtId="0" fontId="30" fillId="0" borderId="0" xfId="8" applyFont="1" applyBorder="1" applyAlignment="1">
      <alignment horizontal="center"/>
    </xf>
    <xf numFmtId="166" fontId="30" fillId="0" borderId="0" xfId="3" applyNumberFormat="1" applyFont="1" applyAlignment="1">
      <alignment horizontal="center"/>
    </xf>
    <xf numFmtId="41" fontId="30" fillId="0" borderId="2" xfId="1" applyNumberFormat="1" applyFont="1" applyBorder="1" applyAlignment="1">
      <alignment horizontal="center"/>
    </xf>
    <xf numFmtId="166" fontId="30" fillId="0" borderId="0" xfId="3" applyNumberFormat="1" applyFont="1" applyFill="1" applyBorder="1" applyAlignment="1">
      <alignment horizontal="center"/>
    </xf>
    <xf numFmtId="168" fontId="30" fillId="0" borderId="0" xfId="3" applyNumberFormat="1" applyFont="1" applyFill="1" applyBorder="1" applyAlignment="1">
      <alignment horizontal="center"/>
    </xf>
    <xf numFmtId="0" fontId="30" fillId="0" borderId="0" xfId="10001" applyFont="1" applyFill="1" applyBorder="1"/>
    <xf numFmtId="41" fontId="30" fillId="0" borderId="2" xfId="10001" applyNumberFormat="1" applyFont="1" applyBorder="1" applyAlignment="1">
      <alignment horizontal="center"/>
    </xf>
    <xf numFmtId="41" fontId="31" fillId="0" borderId="0" xfId="10001" applyNumberFormat="1" applyFont="1" applyBorder="1" applyAlignment="1">
      <alignment horizontal="center"/>
    </xf>
    <xf numFmtId="0" fontId="30" fillId="0" borderId="0" xfId="1290" applyFont="1" applyAlignment="1">
      <alignment horizontal="left"/>
    </xf>
    <xf numFmtId="0" fontId="30" fillId="0" borderId="0" xfId="1290" applyFont="1" applyBorder="1"/>
    <xf numFmtId="0" fontId="30" fillId="0" borderId="0" xfId="1290" applyFont="1" applyFill="1" applyBorder="1" applyAlignment="1">
      <alignment horizontal="center"/>
    </xf>
    <xf numFmtId="0" fontId="30" fillId="0" borderId="0" xfId="1290" applyFont="1" applyAlignment="1">
      <alignment horizontal="center"/>
    </xf>
    <xf numFmtId="41" fontId="30" fillId="0" borderId="0" xfId="7823" applyNumberFormat="1" applyFont="1" applyBorder="1" applyAlignment="1">
      <alignment horizontal="center"/>
    </xf>
    <xf numFmtId="164" fontId="30" fillId="0" borderId="0" xfId="7823" applyNumberFormat="1" applyFont="1" applyFill="1" applyBorder="1"/>
    <xf numFmtId="166" fontId="30" fillId="0" borderId="0" xfId="3" applyNumberFormat="1" applyFont="1" applyBorder="1" applyAlignment="1">
      <alignment horizontal="center"/>
    </xf>
    <xf numFmtId="0" fontId="31" fillId="0" borderId="0" xfId="10001" applyFont="1" applyBorder="1" applyAlignment="1">
      <alignment horizontal="left"/>
    </xf>
    <xf numFmtId="41" fontId="31" fillId="0" borderId="0" xfId="1" applyNumberFormat="1" applyFont="1" applyBorder="1" applyAlignment="1">
      <alignment horizontal="center"/>
    </xf>
    <xf numFmtId="41" fontId="31" fillId="0" borderId="0" xfId="1" applyNumberFormat="1" applyFont="1" applyFill="1" applyBorder="1" applyAlignment="1">
      <alignment horizontal="center"/>
    </xf>
    <xf numFmtId="0" fontId="31" fillId="0" borderId="0" xfId="1290" applyFont="1" applyAlignment="1">
      <alignment horizontal="left"/>
    </xf>
    <xf numFmtId="41" fontId="31" fillId="0" borderId="0" xfId="7823" applyNumberFormat="1" applyFont="1" applyBorder="1" applyAlignment="1">
      <alignment horizontal="center"/>
    </xf>
    <xf numFmtId="168" fontId="30" fillId="0" borderId="0" xfId="40954" applyNumberFormat="1" applyFont="1" applyFill="1" applyBorder="1" applyAlignment="1">
      <alignment horizontal="center"/>
    </xf>
    <xf numFmtId="164" fontId="31" fillId="0" borderId="0" xfId="1" applyNumberFormat="1" applyFont="1" applyFill="1" applyBorder="1" applyProtection="1">
      <protection locked="0"/>
    </xf>
    <xf numFmtId="0" fontId="31" fillId="0" borderId="0" xfId="10001" applyFont="1" applyBorder="1" applyProtection="1">
      <protection locked="0"/>
    </xf>
    <xf numFmtId="0" fontId="30" fillId="0" borderId="0" xfId="10001" applyFont="1" applyBorder="1" applyProtection="1">
      <protection locked="0"/>
    </xf>
    <xf numFmtId="0" fontId="30" fillId="0" borderId="0" xfId="10001" applyFont="1" applyBorder="1" applyAlignment="1" applyProtection="1">
      <alignment horizontal="center"/>
      <protection locked="0"/>
    </xf>
    <xf numFmtId="164" fontId="31" fillId="0" borderId="0" xfId="1" applyNumberFormat="1" applyFont="1" applyBorder="1" applyProtection="1">
      <protection locked="0"/>
    </xf>
    <xf numFmtId="0" fontId="31" fillId="0" borderId="0" xfId="10001" applyFont="1" applyBorder="1" applyAlignment="1" applyProtection="1">
      <alignment horizontal="center"/>
      <protection locked="0"/>
    </xf>
    <xf numFmtId="164" fontId="30" fillId="0" borderId="0" xfId="1" applyNumberFormat="1" applyFont="1" applyBorder="1" applyProtection="1">
      <protection locked="0"/>
    </xf>
    <xf numFmtId="0" fontId="21" fillId="0" borderId="0" xfId="42902" applyFont="1" applyProtection="1">
      <protection locked="0"/>
    </xf>
    <xf numFmtId="0" fontId="28" fillId="0" borderId="0" xfId="9940" applyFont="1"/>
    <xf numFmtId="0" fontId="35" fillId="0" borderId="0" xfId="0" applyFont="1" applyAlignment="1">
      <alignment horizontal="center"/>
    </xf>
    <xf numFmtId="0" fontId="28" fillId="0" borderId="0" xfId="9832" applyFont="1"/>
    <xf numFmtId="0" fontId="21" fillId="0" borderId="0" xfId="9832" applyFont="1"/>
    <xf numFmtId="0" fontId="21" fillId="0" borderId="0" xfId="9832" applyFont="1" applyAlignment="1">
      <alignment horizontal="center"/>
    </xf>
    <xf numFmtId="37" fontId="21" fillId="0" borderId="0" xfId="4" applyNumberFormat="1" applyFont="1" applyFill="1" applyBorder="1" applyAlignment="1">
      <alignment horizontal="center"/>
    </xf>
    <xf numFmtId="37" fontId="29" fillId="0" borderId="0" xfId="4" applyNumberFormat="1" applyFont="1" applyFill="1" applyBorder="1" applyAlignment="1">
      <alignment horizontal="center"/>
    </xf>
    <xf numFmtId="164" fontId="21" fillId="0" borderId="0" xfId="42516" applyNumberFormat="1" applyFont="1" applyFill="1" applyBorder="1" applyAlignment="1"/>
    <xf numFmtId="164" fontId="21" fillId="0" borderId="0" xfId="42516" applyNumberFormat="1" applyFont="1" applyAlignment="1"/>
    <xf numFmtId="164" fontId="30" fillId="0" borderId="0" xfId="7925" applyNumberFormat="1" applyFont="1" applyFill="1" applyAlignment="1">
      <alignment horizontal="center"/>
    </xf>
    <xf numFmtId="0" fontId="291" fillId="0" borderId="0" xfId="42447" applyFont="1" applyAlignment="1">
      <alignment horizontal="right"/>
    </xf>
    <xf numFmtId="0" fontId="28" fillId="0" borderId="0" xfId="16029" applyFont="1" applyFill="1" applyAlignment="1">
      <alignment horizontal="left"/>
    </xf>
    <xf numFmtId="0" fontId="28" fillId="0" borderId="0" xfId="16029" applyFont="1" applyFill="1"/>
    <xf numFmtId="0" fontId="28" fillId="0" borderId="0" xfId="11" applyFont="1" applyBorder="1" applyAlignment="1">
      <alignment horizontal="left"/>
    </xf>
    <xf numFmtId="166" fontId="21" fillId="0" borderId="0" xfId="11" applyNumberFormat="1" applyFont="1"/>
    <xf numFmtId="0" fontId="28" fillId="0" borderId="0" xfId="24189" applyFont="1" applyFill="1" applyBorder="1" applyAlignment="1">
      <alignment horizontal="left"/>
    </xf>
    <xf numFmtId="0" fontId="33" fillId="0" borderId="0" xfId="24189" applyFont="1" applyFill="1" applyBorder="1" applyAlignment="1">
      <alignment horizontal="left" indent="1"/>
    </xf>
    <xf numFmtId="0" fontId="21" fillId="0" borderId="0" xfId="4" quotePrefix="1" applyFont="1" applyFill="1" applyBorder="1" applyAlignment="1">
      <alignment horizontal="center"/>
    </xf>
    <xf numFmtId="164" fontId="21" fillId="0" borderId="0" xfId="1" applyNumberFormat="1" applyFont="1" applyFill="1" applyAlignment="1">
      <alignment horizontal="center"/>
    </xf>
    <xf numFmtId="0" fontId="21" fillId="0" borderId="0" xfId="13" applyFont="1"/>
    <xf numFmtId="0" fontId="21" fillId="0" borderId="0" xfId="13" applyFont="1" applyBorder="1"/>
    <xf numFmtId="0" fontId="21" fillId="0" borderId="0" xfId="13" applyFont="1" applyBorder="1" applyAlignment="1">
      <alignment horizontal="center"/>
    </xf>
    <xf numFmtId="0" fontId="21" fillId="0" borderId="131" xfId="11" quotePrefix="1" applyFont="1" applyBorder="1"/>
    <xf numFmtId="0" fontId="21" fillId="0" borderId="141" xfId="13" applyFont="1" applyBorder="1"/>
    <xf numFmtId="0" fontId="21" fillId="0" borderId="141" xfId="13" applyFont="1" applyBorder="1" applyAlignment="1">
      <alignment horizontal="center"/>
    </xf>
    <xf numFmtId="164" fontId="21" fillId="0" borderId="133" xfId="1" applyNumberFormat="1" applyFont="1" applyFill="1" applyBorder="1" applyAlignment="1">
      <alignment horizontal="center"/>
    </xf>
    <xf numFmtId="0" fontId="21" fillId="0" borderId="15" xfId="11" applyFont="1" applyBorder="1"/>
    <xf numFmtId="0" fontId="21" fillId="0" borderId="92" xfId="11" applyFont="1" applyBorder="1"/>
    <xf numFmtId="0" fontId="21" fillId="0" borderId="91" xfId="13" applyFont="1" applyBorder="1"/>
    <xf numFmtId="0" fontId="21" fillId="0" borderId="91" xfId="13" applyFont="1" applyBorder="1" applyAlignment="1">
      <alignment horizontal="center"/>
    </xf>
    <xf numFmtId="164" fontId="21" fillId="0" borderId="93" xfId="1" applyNumberFormat="1" applyFont="1" applyBorder="1" applyAlignment="1">
      <alignment horizontal="center"/>
    </xf>
    <xf numFmtId="0" fontId="30" fillId="0" borderId="0" xfId="14435" applyFont="1"/>
    <xf numFmtId="0" fontId="30" fillId="0" borderId="0" xfId="11935" applyFont="1"/>
    <xf numFmtId="166" fontId="30" fillId="0" borderId="0" xfId="3" applyNumberFormat="1" applyFont="1"/>
    <xf numFmtId="164" fontId="30" fillId="0" borderId="0" xfId="11935" applyNumberFormat="1" applyFont="1"/>
    <xf numFmtId="0" fontId="29" fillId="0" borderId="0" xfId="1133" quotePrefix="1" applyFont="1" applyAlignment="1">
      <alignment horizontal="center"/>
    </xf>
    <xf numFmtId="0" fontId="21" fillId="0" borderId="0" xfId="1133" applyFont="1" applyBorder="1"/>
    <xf numFmtId="0" fontId="21" fillId="0" borderId="0" xfId="1133" applyFont="1" applyBorder="1" applyAlignment="1">
      <alignment horizontal="center"/>
    </xf>
    <xf numFmtId="164" fontId="21" fillId="0" borderId="0" xfId="1133" applyNumberFormat="1" applyFont="1"/>
    <xf numFmtId="37" fontId="21" fillId="0" borderId="0" xfId="1" applyNumberFormat="1" applyFont="1" applyBorder="1" applyAlignment="1">
      <alignment horizontal="center"/>
    </xf>
    <xf numFmtId="0" fontId="30" fillId="0" borderId="0" xfId="14898" applyFont="1" applyFill="1" applyBorder="1" applyAlignment="1">
      <alignment horizontal="center"/>
    </xf>
    <xf numFmtId="0" fontId="30" fillId="0" borderId="0" xfId="14932" applyFont="1" applyFill="1" applyBorder="1" applyProtection="1">
      <protection locked="0"/>
    </xf>
    <xf numFmtId="0" fontId="30" fillId="0" borderId="0" xfId="14898" applyNumberFormat="1" applyFont="1" applyFill="1" applyBorder="1" applyAlignment="1">
      <alignment horizontal="center"/>
    </xf>
    <xf numFmtId="0" fontId="30" fillId="0" borderId="0" xfId="8" applyFont="1" applyFill="1" applyBorder="1" applyAlignment="1">
      <alignment horizontal="center"/>
    </xf>
    <xf numFmtId="164" fontId="30" fillId="0" borderId="0" xfId="7823" applyNumberFormat="1" applyFont="1" applyFill="1" applyBorder="1" applyAlignment="1">
      <alignment horizontal="center"/>
    </xf>
    <xf numFmtId="164" fontId="30" fillId="0" borderId="0" xfId="7823" applyNumberFormat="1" applyFont="1" applyFill="1" applyBorder="1" applyProtection="1">
      <protection locked="0"/>
    </xf>
    <xf numFmtId="0" fontId="30" fillId="0" borderId="0" xfId="14932" applyNumberFormat="1" applyFont="1" applyFill="1" applyBorder="1" applyAlignment="1" applyProtection="1">
      <alignment horizontal="center"/>
      <protection locked="0"/>
    </xf>
    <xf numFmtId="164" fontId="30" fillId="0" borderId="0" xfId="7823" applyNumberFormat="1" applyFont="1" applyFill="1" applyBorder="1" applyAlignment="1" applyProtection="1">
      <protection locked="0"/>
    </xf>
    <xf numFmtId="164" fontId="30" fillId="0" borderId="0" xfId="7823" applyNumberFormat="1" applyFont="1" applyFill="1" applyBorder="1" applyAlignment="1" applyProtection="1">
      <alignment horizontal="center"/>
      <protection locked="0"/>
    </xf>
    <xf numFmtId="0" fontId="30" fillId="0" borderId="0" xfId="4" applyNumberFormat="1" applyFont="1" applyFill="1" applyBorder="1" applyAlignment="1">
      <alignment horizontal="center"/>
    </xf>
    <xf numFmtId="164" fontId="30" fillId="0" borderId="0" xfId="7823" applyNumberFormat="1" applyFont="1" applyFill="1" applyBorder="1" applyAlignment="1">
      <alignment horizontal="right" wrapText="1"/>
    </xf>
    <xf numFmtId="41" fontId="30" fillId="0" borderId="0" xfId="7823" applyNumberFormat="1" applyFont="1" applyFill="1" applyBorder="1" applyAlignment="1">
      <alignment horizontal="center"/>
    </xf>
    <xf numFmtId="41" fontId="30" fillId="0" borderId="3" xfId="7823" applyNumberFormat="1" applyFont="1" applyFill="1" applyBorder="1" applyAlignment="1">
      <alignment horizontal="center"/>
    </xf>
    <xf numFmtId="0" fontId="21" fillId="0" borderId="0" xfId="14873" applyFont="1" applyFill="1" applyBorder="1" applyProtection="1">
      <protection locked="0"/>
    </xf>
    <xf numFmtId="0" fontId="21" fillId="0" borderId="0" xfId="14873" applyNumberFormat="1" applyFont="1" applyFill="1" applyBorder="1" applyAlignment="1" applyProtection="1">
      <alignment horizontal="center"/>
      <protection locked="0"/>
    </xf>
    <xf numFmtId="0" fontId="21" fillId="0" borderId="0" xfId="14873" applyFont="1" applyFill="1" applyBorder="1" applyAlignment="1" applyProtection="1">
      <alignment horizontal="center"/>
      <protection locked="0"/>
    </xf>
    <xf numFmtId="41" fontId="21" fillId="0" borderId="0" xfId="14873" applyNumberFormat="1" applyFont="1" applyFill="1" applyBorder="1" applyAlignment="1" applyProtection="1">
      <alignment horizontal="center"/>
      <protection locked="0"/>
    </xf>
    <xf numFmtId="166" fontId="21" fillId="0" borderId="0" xfId="90" applyNumberFormat="1" applyFont="1" applyFill="1" applyAlignment="1">
      <alignment horizontal="right"/>
    </xf>
    <xf numFmtId="0" fontId="21" fillId="0" borderId="0" xfId="14898" quotePrefix="1" applyNumberFormat="1" applyFont="1" applyFill="1" applyBorder="1" applyAlignment="1">
      <alignment horizontal="center"/>
    </xf>
    <xf numFmtId="164" fontId="21" fillId="0" borderId="0" xfId="7823" applyNumberFormat="1" applyFont="1" applyFill="1" applyBorder="1" applyAlignment="1" applyProtection="1">
      <alignment horizontal="center"/>
      <protection locked="0"/>
    </xf>
    <xf numFmtId="0" fontId="21" fillId="0" borderId="0" xfId="14898" applyNumberFormat="1" applyFont="1" applyFill="1" applyBorder="1" applyAlignment="1">
      <alignment horizontal="center"/>
    </xf>
    <xf numFmtId="164" fontId="21" fillId="0" borderId="0" xfId="7823" applyNumberFormat="1" applyFont="1" applyFill="1" applyBorder="1" applyProtection="1">
      <protection locked="0"/>
    </xf>
    <xf numFmtId="164" fontId="21" fillId="0" borderId="0" xfId="7823" applyNumberFormat="1" applyFont="1" applyFill="1" applyBorder="1" applyAlignment="1" applyProtection="1">
      <protection locked="0"/>
    </xf>
    <xf numFmtId="164" fontId="21" fillId="0" borderId="0" xfId="7823" applyNumberFormat="1" applyFont="1" applyFill="1" applyBorder="1" applyAlignment="1">
      <alignment horizontal="center" wrapText="1"/>
    </xf>
    <xf numFmtId="164" fontId="21" fillId="0" borderId="0" xfId="1" applyNumberFormat="1" applyFont="1" applyAlignment="1"/>
    <xf numFmtId="0" fontId="14" fillId="0" borderId="0" xfId="0" applyFont="1" applyAlignment="1">
      <alignment horizontal="center"/>
    </xf>
    <xf numFmtId="0" fontId="8" fillId="0" borderId="0" xfId="0" applyFont="1" applyAlignment="1">
      <alignment horizontal="left" wrapText="1"/>
    </xf>
    <xf numFmtId="0" fontId="8" fillId="0" borderId="0" xfId="0" applyFont="1" applyAlignment="1">
      <alignment horizontal="center"/>
    </xf>
    <xf numFmtId="0" fontId="295" fillId="0" borderId="0" xfId="0" applyFont="1" applyFill="1" applyAlignment="1">
      <alignment horizontal="center" wrapText="1"/>
    </xf>
    <xf numFmtId="0" fontId="64" fillId="0" borderId="0" xfId="0" applyFont="1" applyAlignment="1">
      <alignment horizontal="center" wrapText="1"/>
    </xf>
    <xf numFmtId="0" fontId="295" fillId="0" borderId="0" xfId="0" applyFont="1" applyAlignment="1">
      <alignment horizontal="center" wrapText="1"/>
    </xf>
    <xf numFmtId="0" fontId="295" fillId="0" borderId="0" xfId="0" applyFont="1" applyFill="1" applyBorder="1" applyAlignment="1">
      <alignment horizontal="center" wrapText="1"/>
    </xf>
    <xf numFmtId="0" fontId="64" fillId="0" borderId="0" xfId="0" applyFont="1" applyAlignment="1">
      <alignment wrapText="1"/>
    </xf>
    <xf numFmtId="164" fontId="70" fillId="0" borderId="0" xfId="1" applyNumberFormat="1" applyFont="1" applyFill="1" applyBorder="1" applyAlignment="1" applyProtection="1">
      <alignment horizontal="center" wrapText="1"/>
      <protection locked="0"/>
    </xf>
    <xf numFmtId="0" fontId="295" fillId="0" borderId="0" xfId="0" applyFont="1" applyFill="1" applyAlignment="1" applyProtection="1">
      <alignment horizontal="center"/>
    </xf>
    <xf numFmtId="0" fontId="295" fillId="0" borderId="0" xfId="0" applyFont="1" applyFill="1" applyAlignment="1" applyProtection="1">
      <alignment horizontal="center" wrapText="1"/>
    </xf>
    <xf numFmtId="0" fontId="64" fillId="0" borderId="0" xfId="0" applyFont="1" applyFill="1" applyAlignment="1">
      <alignment horizontal="center" wrapText="1"/>
    </xf>
    <xf numFmtId="0" fontId="295" fillId="0" borderId="0" xfId="0" applyFont="1" applyFill="1" applyAlignment="1">
      <alignment horizontal="center"/>
    </xf>
    <xf numFmtId="0" fontId="295" fillId="0" borderId="0" xfId="0" applyFont="1" applyAlignment="1">
      <alignment horizontal="center"/>
    </xf>
    <xf numFmtId="41" fontId="279" fillId="0" borderId="0" xfId="0" applyNumberFormat="1" applyFont="1" applyFill="1" applyBorder="1" applyAlignment="1">
      <alignment horizontal="center" wrapText="1"/>
    </xf>
    <xf numFmtId="41" fontId="279" fillId="0" borderId="0" xfId="0" applyNumberFormat="1" applyFont="1" applyFill="1" applyBorder="1" applyAlignment="1">
      <alignment horizontal="right" wrapText="1"/>
    </xf>
    <xf numFmtId="0" fontId="64" fillId="0" borderId="0" xfId="0" applyFont="1" applyFill="1" applyBorder="1" applyAlignment="1">
      <alignment horizontal="right" wrapText="1"/>
    </xf>
    <xf numFmtId="41" fontId="279" fillId="0" borderId="0" xfId="0" applyNumberFormat="1" applyFont="1" applyFill="1" applyBorder="1" applyAlignment="1" applyProtection="1">
      <alignment horizontal="center" wrapText="1"/>
    </xf>
    <xf numFmtId="0" fontId="64" fillId="0" borderId="0" xfId="0" applyFont="1" applyFill="1" applyBorder="1" applyAlignment="1">
      <alignment horizontal="center" wrapText="1"/>
    </xf>
    <xf numFmtId="41" fontId="279" fillId="0" borderId="0" xfId="0" applyNumberFormat="1" applyFont="1" applyFill="1" applyAlignment="1" applyProtection="1">
      <alignment horizontal="center"/>
    </xf>
    <xf numFmtId="202" fontId="279" fillId="0" borderId="0" xfId="0" applyNumberFormat="1" applyFont="1" applyFill="1" applyBorder="1" applyAlignment="1">
      <alignment horizontal="center" wrapText="1"/>
    </xf>
    <xf numFmtId="2" fontId="295" fillId="0" borderId="0" xfId="1" applyNumberFormat="1" applyFont="1" applyFill="1" applyBorder="1" applyAlignment="1">
      <alignment horizontal="center" wrapText="1"/>
    </xf>
    <xf numFmtId="0" fontId="38" fillId="0" borderId="0" xfId="0" applyFont="1" applyFill="1" applyAlignment="1">
      <alignment horizontal="center"/>
    </xf>
    <xf numFmtId="0" fontId="38" fillId="0" borderId="0" xfId="0" applyFont="1" applyAlignment="1">
      <alignment horizontal="center"/>
    </xf>
    <xf numFmtId="0" fontId="19" fillId="0" borderId="0" xfId="0" applyFont="1" applyFill="1" applyAlignment="1">
      <alignment horizontal="center" wrapText="1"/>
    </xf>
    <xf numFmtId="0" fontId="0" fillId="0" borderId="0" xfId="0" applyAlignment="1">
      <alignment horizontal="center" wrapText="1"/>
    </xf>
    <xf numFmtId="0" fontId="279" fillId="0" borderId="0" xfId="0" applyFont="1" applyFill="1" applyAlignment="1">
      <alignment horizontal="center" wrapText="1"/>
    </xf>
    <xf numFmtId="0" fontId="19" fillId="0" borderId="0" xfId="0" applyFont="1" applyAlignment="1">
      <alignment horizontal="center" wrapText="1"/>
    </xf>
    <xf numFmtId="164" fontId="20" fillId="0" borderId="0" xfId="1" applyNumberFormat="1" applyFont="1" applyFill="1" applyBorder="1" applyAlignment="1" applyProtection="1">
      <alignment horizontal="center" wrapText="1"/>
      <protection locked="0"/>
    </xf>
    <xf numFmtId="0" fontId="19" fillId="0" borderId="0" xfId="0" applyFont="1" applyFill="1" applyAlignment="1" applyProtection="1">
      <alignment horizontal="center"/>
    </xf>
    <xf numFmtId="0" fontId="22" fillId="0" borderId="0" xfId="0" applyFont="1" applyFill="1" applyAlignment="1" applyProtection="1">
      <alignment horizontal="center" wrapText="1"/>
    </xf>
    <xf numFmtId="0" fontId="23" fillId="0" borderId="0" xfId="0" applyFont="1" applyAlignment="1">
      <alignment horizontal="center" wrapText="1"/>
    </xf>
    <xf numFmtId="0" fontId="23" fillId="0" borderId="0" xfId="0" applyFont="1" applyFill="1" applyAlignment="1">
      <alignment horizontal="center" wrapText="1"/>
    </xf>
    <xf numFmtId="0" fontId="182" fillId="0" borderId="0" xfId="0" applyFont="1" applyAlignment="1">
      <alignment horizontal="center" wrapText="1"/>
    </xf>
    <xf numFmtId="0" fontId="21" fillId="0" borderId="0" xfId="0" applyFont="1" applyBorder="1" applyAlignment="1">
      <alignment wrapText="1"/>
    </xf>
    <xf numFmtId="0" fontId="0" fillId="0" borderId="0" xfId="0" applyBorder="1" applyAlignment="1">
      <alignment wrapText="1"/>
    </xf>
    <xf numFmtId="0" fontId="30" fillId="0" borderId="15" xfId="0" applyFont="1" applyBorder="1" applyAlignment="1">
      <alignment horizontal="left" wrapText="1"/>
    </xf>
    <xf numFmtId="0" fontId="30" fillId="0" borderId="0" xfId="0" applyFont="1" applyBorder="1" applyAlignment="1">
      <alignment horizontal="left" wrapText="1"/>
    </xf>
    <xf numFmtId="0" fontId="30" fillId="0" borderId="16" xfId="0" applyFont="1" applyBorder="1" applyAlignment="1">
      <alignment horizontal="left" wrapText="1"/>
    </xf>
    <xf numFmtId="0" fontId="21" fillId="0" borderId="15" xfId="0" applyFont="1" applyBorder="1" applyAlignment="1">
      <alignment horizontal="left" vertical="center" wrapText="1"/>
    </xf>
    <xf numFmtId="0" fontId="21" fillId="0" borderId="0" xfId="0" applyFont="1" applyBorder="1" applyAlignment="1">
      <alignment horizontal="left" vertical="center" wrapText="1"/>
    </xf>
    <xf numFmtId="0" fontId="21" fillId="0" borderId="16" xfId="0" applyFont="1" applyBorder="1" applyAlignment="1">
      <alignment horizontal="left" vertical="center" wrapText="1"/>
    </xf>
    <xf numFmtId="0" fontId="21" fillId="0" borderId="92" xfId="0" applyFont="1" applyBorder="1" applyAlignment="1">
      <alignment horizontal="left" vertical="center" wrapText="1"/>
    </xf>
    <xf numFmtId="0" fontId="21" fillId="0" borderId="91" xfId="0" applyFont="1" applyBorder="1" applyAlignment="1">
      <alignment horizontal="left" vertical="center" wrapText="1"/>
    </xf>
    <xf numFmtId="0" fontId="21" fillId="0" borderId="93" xfId="0" applyFont="1" applyBorder="1" applyAlignment="1">
      <alignment horizontal="left" vertical="center" wrapText="1"/>
    </xf>
    <xf numFmtId="0" fontId="21" fillId="0" borderId="0" xfId="11" applyFont="1" applyAlignment="1">
      <alignment horizontal="left"/>
    </xf>
    <xf numFmtId="0" fontId="21" fillId="0" borderId="131" xfId="0" applyFont="1" applyBorder="1" applyAlignment="1">
      <alignment horizontal="left" vertical="top" wrapText="1"/>
    </xf>
    <xf numFmtId="0" fontId="21" fillId="0" borderId="141" xfId="0" applyFont="1" applyBorder="1" applyAlignment="1">
      <alignment horizontal="left" vertical="top" wrapText="1"/>
    </xf>
    <xf numFmtId="0" fontId="21" fillId="0" borderId="133" xfId="0" applyFont="1" applyBorder="1" applyAlignment="1">
      <alignment horizontal="left" vertical="top" wrapText="1"/>
    </xf>
    <xf numFmtId="0" fontId="21" fillId="0" borderId="92" xfId="0" applyFont="1" applyBorder="1" applyAlignment="1">
      <alignment horizontal="left" vertical="top" wrapText="1"/>
    </xf>
    <xf numFmtId="0" fontId="21" fillId="0" borderId="91" xfId="0" applyFont="1" applyBorder="1" applyAlignment="1">
      <alignment horizontal="left" vertical="top" wrapText="1"/>
    </xf>
    <xf numFmtId="0" fontId="21" fillId="0" borderId="93" xfId="0" applyFont="1" applyBorder="1" applyAlignment="1">
      <alignment horizontal="left" vertical="top" wrapText="1"/>
    </xf>
    <xf numFmtId="0" fontId="30" fillId="0" borderId="131" xfId="0" applyFont="1" applyBorder="1" applyAlignment="1">
      <alignment horizontal="left" vertical="top" wrapText="1"/>
    </xf>
    <xf numFmtId="0" fontId="30" fillId="0" borderId="141" xfId="0" applyFont="1" applyBorder="1" applyAlignment="1">
      <alignment horizontal="left" vertical="top" wrapText="1"/>
    </xf>
    <xf numFmtId="0" fontId="30" fillId="0" borderId="133" xfId="0" applyFont="1" applyBorder="1" applyAlignment="1">
      <alignment horizontal="left" vertical="top" wrapText="1"/>
    </xf>
    <xf numFmtId="0" fontId="30" fillId="0" borderId="92" xfId="0" applyFont="1" applyBorder="1" applyAlignment="1">
      <alignment horizontal="left" vertical="top" wrapText="1"/>
    </xf>
    <xf numFmtId="0" fontId="30" fillId="0" borderId="91" xfId="0" applyFont="1" applyBorder="1" applyAlignment="1">
      <alignment horizontal="left" vertical="top" wrapText="1"/>
    </xf>
    <xf numFmtId="0" fontId="30" fillId="0" borderId="93" xfId="0" applyFont="1" applyBorder="1" applyAlignment="1">
      <alignment horizontal="left" vertical="top" wrapText="1"/>
    </xf>
    <xf numFmtId="0" fontId="21" fillId="0" borderId="15" xfId="0" applyFont="1" applyBorder="1" applyAlignment="1">
      <alignment horizontal="left" wrapText="1"/>
    </xf>
    <xf numFmtId="0" fontId="21" fillId="0" borderId="0" xfId="0" applyFont="1" applyBorder="1" applyAlignment="1">
      <alignment horizontal="left" wrapText="1"/>
    </xf>
    <xf numFmtId="0" fontId="21" fillId="0" borderId="16" xfId="0" applyFont="1" applyBorder="1" applyAlignment="1">
      <alignment horizontal="left" wrapText="1"/>
    </xf>
    <xf numFmtId="0" fontId="21" fillId="0" borderId="92" xfId="0" applyFont="1" applyBorder="1" applyAlignment="1">
      <alignment horizontal="left" wrapText="1"/>
    </xf>
    <xf numFmtId="0" fontId="21" fillId="0" borderId="91" xfId="0" applyFont="1" applyBorder="1" applyAlignment="1">
      <alignment horizontal="left" wrapText="1"/>
    </xf>
    <xf numFmtId="0" fontId="21" fillId="0" borderId="93" xfId="0" applyFont="1" applyBorder="1" applyAlignment="1">
      <alignment horizontal="left" wrapText="1"/>
    </xf>
    <xf numFmtId="0" fontId="30" fillId="0" borderId="15" xfId="0" applyFont="1" applyBorder="1" applyAlignment="1">
      <alignment horizontal="left" vertical="top" wrapText="1"/>
    </xf>
    <xf numFmtId="0" fontId="30" fillId="0" borderId="0" xfId="0" applyFont="1" applyBorder="1" applyAlignment="1">
      <alignment horizontal="left" vertical="top" wrapText="1"/>
    </xf>
    <xf numFmtId="0" fontId="30" fillId="0" borderId="16" xfId="0" applyFont="1" applyBorder="1" applyAlignment="1">
      <alignment horizontal="left" vertical="top" wrapText="1"/>
    </xf>
    <xf numFmtId="0" fontId="30" fillId="0" borderId="0" xfId="0" applyFont="1" applyBorder="1" applyAlignment="1">
      <alignment wrapText="1"/>
    </xf>
    <xf numFmtId="0" fontId="30" fillId="0" borderId="131" xfId="42846" applyFont="1" applyBorder="1" applyAlignment="1">
      <alignment horizontal="left" vertical="top" wrapText="1"/>
    </xf>
    <xf numFmtId="0" fontId="30" fillId="0" borderId="141" xfId="42846" applyFont="1" applyBorder="1" applyAlignment="1">
      <alignment horizontal="left" vertical="top" wrapText="1"/>
    </xf>
    <xf numFmtId="0" fontId="30" fillId="0" borderId="133" xfId="42846" applyFont="1" applyBorder="1" applyAlignment="1">
      <alignment horizontal="left" vertical="top" wrapText="1"/>
    </xf>
    <xf numFmtId="0" fontId="30" fillId="0" borderId="15" xfId="42846" applyFont="1" applyBorder="1" applyAlignment="1">
      <alignment horizontal="left" vertical="top" wrapText="1"/>
    </xf>
    <xf numFmtId="0" fontId="30" fillId="0" borderId="0" xfId="42846" applyFont="1" applyBorder="1" applyAlignment="1">
      <alignment horizontal="left" vertical="top" wrapText="1"/>
    </xf>
    <xf numFmtId="0" fontId="30" fillId="0" borderId="16" xfId="42846" applyFont="1" applyBorder="1" applyAlignment="1">
      <alignment horizontal="left" vertical="top" wrapText="1"/>
    </xf>
    <xf numFmtId="0" fontId="30" fillId="0" borderId="92" xfId="42846" applyFont="1" applyBorder="1" applyAlignment="1">
      <alignment horizontal="left" vertical="top" wrapText="1"/>
    </xf>
    <xf numFmtId="0" fontId="30" fillId="0" borderId="91" xfId="42846" applyFont="1" applyBorder="1" applyAlignment="1">
      <alignment horizontal="left" vertical="top" wrapText="1"/>
    </xf>
    <xf numFmtId="0" fontId="30" fillId="0" borderId="93" xfId="42846" applyFont="1" applyBorder="1" applyAlignment="1">
      <alignment horizontal="left" vertical="top" wrapText="1"/>
    </xf>
    <xf numFmtId="0" fontId="297" fillId="0" borderId="131" xfId="0" applyFont="1" applyBorder="1" applyAlignment="1">
      <alignment horizontal="left" vertical="center" wrapText="1"/>
    </xf>
    <xf numFmtId="0" fontId="297" fillId="0" borderId="141" xfId="0" applyFont="1" applyBorder="1" applyAlignment="1">
      <alignment horizontal="left" vertical="center" wrapText="1"/>
    </xf>
    <xf numFmtId="0" fontId="297" fillId="0" borderId="133" xfId="0" applyFont="1" applyBorder="1" applyAlignment="1">
      <alignment horizontal="left" vertical="center" wrapText="1"/>
    </xf>
    <xf numFmtId="0" fontId="297" fillId="0" borderId="15" xfId="0" applyFont="1" applyBorder="1" applyAlignment="1">
      <alignment horizontal="left" vertical="center" wrapText="1"/>
    </xf>
    <xf numFmtId="0" fontId="297" fillId="0" borderId="0" xfId="0" applyFont="1" applyBorder="1" applyAlignment="1">
      <alignment horizontal="left" vertical="center" wrapText="1"/>
    </xf>
    <xf numFmtId="0" fontId="297" fillId="0" borderId="16" xfId="0" applyFont="1" applyBorder="1" applyAlignment="1">
      <alignment horizontal="left" vertical="center" wrapText="1"/>
    </xf>
    <xf numFmtId="0" fontId="297" fillId="0" borderId="92" xfId="0" applyFont="1" applyBorder="1" applyAlignment="1">
      <alignment horizontal="left" vertical="center" wrapText="1"/>
    </xf>
    <xf numFmtId="0" fontId="297" fillId="0" borderId="91" xfId="0" applyFont="1" applyBorder="1" applyAlignment="1">
      <alignment horizontal="left" vertical="center" wrapText="1"/>
    </xf>
    <xf numFmtId="0" fontId="297" fillId="0" borderId="93" xfId="0" applyFont="1" applyBorder="1" applyAlignment="1">
      <alignment horizontal="left" vertical="center" wrapText="1"/>
    </xf>
  </cellXfs>
  <cellStyles count="42993">
    <cellStyle name="_x0013_" xfId="11940"/>
    <cellStyle name="_09GRC Gas Transport For Review" xfId="11941"/>
    <cellStyle name="_4.06E Pass Throughs" xfId="11942"/>
    <cellStyle name="_4.06E Pass Throughs_04 07E Wild Horse Wind Expansion (C) (2)" xfId="11943"/>
    <cellStyle name="_4.06E Pass Throughs_Book9" xfId="11944"/>
    <cellStyle name="_4.13E Montana Energy Tax" xfId="11945"/>
    <cellStyle name="_4.13E Montana Energy Tax_04 07E Wild Horse Wind Expansion (C) (2)" xfId="11946"/>
    <cellStyle name="_4.13E Montana Energy Tax_Book9" xfId="11947"/>
    <cellStyle name="_AURORA WIP" xfId="11948"/>
    <cellStyle name="_Book1" xfId="11949"/>
    <cellStyle name="_Book1 (2)" xfId="11950"/>
    <cellStyle name="_Book1 (2)_04 07E Wild Horse Wind Expansion (C) (2)" xfId="11951"/>
    <cellStyle name="_Book1 (2)_Book9" xfId="11952"/>
    <cellStyle name="_Book1_Book9" xfId="11953"/>
    <cellStyle name="_Book2" xfId="11954"/>
    <cellStyle name="_Book2_04 07E Wild Horse Wind Expansion (C) (2)" xfId="11955"/>
    <cellStyle name="_Book2_Book9" xfId="11956"/>
    <cellStyle name="_Book3" xfId="11957"/>
    <cellStyle name="_Book5" xfId="11958"/>
    <cellStyle name="_Chelan Debt Forecast 12.19.05" xfId="11959"/>
    <cellStyle name="_Chelan Debt Forecast 12.19.05_Book9" xfId="11960"/>
    <cellStyle name="_Costs not in AURORA 06GRC" xfId="11961"/>
    <cellStyle name="_Costs not in AURORA 06GRC_04 07E Wild Horse Wind Expansion (C) (2)" xfId="11962"/>
    <cellStyle name="_Costs not in AURORA 06GRC_Book9" xfId="11963"/>
    <cellStyle name="_Costs not in AURORA 2006GRC 6.15.06" xfId="11964"/>
    <cellStyle name="_Costs not in AURORA 2006GRC 6.15.06_04 07E Wild Horse Wind Expansion (C) (2)" xfId="11965"/>
    <cellStyle name="_Costs not in AURORA 2006GRC 6.15.06_Book9" xfId="11966"/>
    <cellStyle name="_Costs not in AURORA 2007 Rate Case" xfId="11967"/>
    <cellStyle name="_Costs not in AURORA 2007 Rate Case_Book9" xfId="11968"/>
    <cellStyle name="_Costs not in KWI3000 '06Budget" xfId="11969"/>
    <cellStyle name="_Costs not in KWI3000 '06Budget_Book9" xfId="11970"/>
    <cellStyle name="_DEM-WP (C) Power Cost 2006GRC Order" xfId="11971"/>
    <cellStyle name="_DEM-WP (C) Power Cost 2006GRC Order_04 07E Wild Horse Wind Expansion (C) (2)" xfId="11972"/>
    <cellStyle name="_DEM-WP (C) Power Cost 2006GRC Order_Book9" xfId="11973"/>
    <cellStyle name="_DEM-WP Revised (HC) Wild Horse 2006GRC" xfId="11974"/>
    <cellStyle name="_DEM-WP(C) Costs not in AURORA 2006GRC" xfId="11975"/>
    <cellStyle name="_DEM-WP(C) Costs not in AURORA 2006GRC_Book9" xfId="11976"/>
    <cellStyle name="_DEM-WP(C) Costs not in AURORA 2007GRC" xfId="11977"/>
    <cellStyle name="_DEM-WP(C) Costs not in AURORA 2007PCORC-5.07Update" xfId="11978"/>
    <cellStyle name="_DEM-WP(C) Sumas Proforma 11.5.07" xfId="11979"/>
    <cellStyle name="_DEM-WP(C) Westside Hydro Data_051007" xfId="11980"/>
    <cellStyle name="_Fixed Gas Transport 1 19 09" xfId="11981"/>
    <cellStyle name="_Fuel Prices 4-14" xfId="11982"/>
    <cellStyle name="_Fuel Prices 4-14_04 07E Wild Horse Wind Expansion (C) (2)" xfId="11983"/>
    <cellStyle name="_Fuel Prices 4-14_Book9" xfId="11984"/>
    <cellStyle name="_Gas Transportation Charges_2009GRC_120308" xfId="11985"/>
    <cellStyle name="_Monthly retail revenue oct 10-16" xfId="20262"/>
    <cellStyle name="_Monthly retail revenue oct 10-16 2" xfId="20261"/>
    <cellStyle name="_Power Cost Value Copy 11.30.05 gas 1.09.06 AURORA at 1.10.06" xfId="11986"/>
    <cellStyle name="_Power Cost Value Copy 11.30.05 gas 1.09.06 AURORA at 1.10.06_04 07E Wild Horse Wind Expansion (C) (2)" xfId="11987"/>
    <cellStyle name="_Power Cost Value Copy 11.30.05 gas 1.09.06 AURORA at 1.10.06_Book9" xfId="11988"/>
    <cellStyle name="_Recon to Darrin's 5.11.05 proforma" xfId="11989"/>
    <cellStyle name="_Recon to Darrin's 5.11.05 proforma_Book9" xfId="11990"/>
    <cellStyle name="_Sumas Proforma - 11-09-07" xfId="11991"/>
    <cellStyle name="_Sumas Property Taxes v1" xfId="11992"/>
    <cellStyle name="_Tenaska Comparison" xfId="11993"/>
    <cellStyle name="_Tenaska Comparison_Book9" xfId="11994"/>
    <cellStyle name="_Value Copy 11 30 05 gas 12 09 05 AURORA at 12 14 05" xfId="11995"/>
    <cellStyle name="_Value Copy 11 30 05 gas 12 09 05 AURORA at 12 14 05_04 07E Wild Horse Wind Expansion (C) (2)" xfId="11996"/>
    <cellStyle name="_Value Copy 11 30 05 gas 12 09 05 AURORA at 12 14 05_Book9" xfId="11997"/>
    <cellStyle name="_VC 6.15.06 update on 06GRC power costs.xls Chart 1" xfId="11998"/>
    <cellStyle name="_VC 6.15.06 update on 06GRC power costs.xls Chart 1_04 07E Wild Horse Wind Expansion (C) (2)" xfId="11999"/>
    <cellStyle name="_VC 6.15.06 update on 06GRC power costs.xls Chart 1_Book9" xfId="12000"/>
    <cellStyle name="_VC 6.15.06 update on 06GRC power costs.xls Chart 2" xfId="12001"/>
    <cellStyle name="_VC 6.15.06 update on 06GRC power costs.xls Chart 2_04 07E Wild Horse Wind Expansion (C) (2)" xfId="12002"/>
    <cellStyle name="_VC 6.15.06 update on 06GRC power costs.xls Chart 2_Book9" xfId="12003"/>
    <cellStyle name="_VC 6.15.06 update on 06GRC power costs.xls Chart 3" xfId="12004"/>
    <cellStyle name="_VC 6.15.06 update on 06GRC power costs.xls Chart 3_04 07E Wild Horse Wind Expansion (C) (2)" xfId="12005"/>
    <cellStyle name="_VC 6.15.06 update on 06GRC power costs.xls Chart 3_Book9" xfId="12006"/>
    <cellStyle name="0,0_x000d__x000a_NA_x000d__x000a_" xfId="12007"/>
    <cellStyle name="20% - Accent1 10" xfId="7560"/>
    <cellStyle name="20% - Accent1 10 2" xfId="20259"/>
    <cellStyle name="20% - Accent1 10 3" xfId="20258"/>
    <cellStyle name="20% - Accent1 10 4" xfId="20260"/>
    <cellStyle name="20% - Accent1 100" xfId="20257"/>
    <cellStyle name="20% - Accent1 100 2" xfId="20256"/>
    <cellStyle name="20% - Accent1 100 3" xfId="20255"/>
    <cellStyle name="20% - Accent1 101" xfId="20254"/>
    <cellStyle name="20% - Accent1 101 2" xfId="20253"/>
    <cellStyle name="20% - Accent1 101 3" xfId="20252"/>
    <cellStyle name="20% - Accent1 102" xfId="20251"/>
    <cellStyle name="20% - Accent1 102 2" xfId="20250"/>
    <cellStyle name="20% - Accent1 102 3" xfId="20249"/>
    <cellStyle name="20% - Accent1 103" xfId="20248"/>
    <cellStyle name="20% - Accent1 103 2" xfId="20246"/>
    <cellStyle name="20% - Accent1 103 3" xfId="20244"/>
    <cellStyle name="20% - Accent1 104" xfId="20243"/>
    <cellStyle name="20% - Accent1 104 2" xfId="20242"/>
    <cellStyle name="20% - Accent1 104 3" xfId="20241"/>
    <cellStyle name="20% - Accent1 105" xfId="20240"/>
    <cellStyle name="20% - Accent1 105 2" xfId="20239"/>
    <cellStyle name="20% - Accent1 105 3" xfId="20238"/>
    <cellStyle name="20% - Accent1 106" xfId="20237"/>
    <cellStyle name="20% - Accent1 106 2" xfId="20236"/>
    <cellStyle name="20% - Accent1 106 3" xfId="20235"/>
    <cellStyle name="20% - Accent1 107" xfId="20234"/>
    <cellStyle name="20% - Accent1 107 2" xfId="20233"/>
    <cellStyle name="20% - Accent1 107 3" xfId="20232"/>
    <cellStyle name="20% - Accent1 108" xfId="20231"/>
    <cellStyle name="20% - Accent1 108 2" xfId="20230"/>
    <cellStyle name="20% - Accent1 108 3" xfId="20229"/>
    <cellStyle name="20% - Accent1 109" xfId="20228"/>
    <cellStyle name="20% - Accent1 109 2" xfId="20227"/>
    <cellStyle name="20% - Accent1 109 3" xfId="20226"/>
    <cellStyle name="20% - Accent1 11" xfId="7376"/>
    <cellStyle name="20% - Accent1 11 2" xfId="20223"/>
    <cellStyle name="20% - Accent1 11 3" xfId="20222"/>
    <cellStyle name="20% - Accent1 11 4" xfId="20224"/>
    <cellStyle name="20% - Accent1 110" xfId="20221"/>
    <cellStyle name="20% - Accent1 110 2" xfId="20220"/>
    <cellStyle name="20% - Accent1 110 3" xfId="20219"/>
    <cellStyle name="20% - Accent1 111" xfId="20218"/>
    <cellStyle name="20% - Accent1 111 2" xfId="20217"/>
    <cellStyle name="20% - Accent1 111 3" xfId="20216"/>
    <cellStyle name="20% - Accent1 112" xfId="20215"/>
    <cellStyle name="20% - Accent1 112 2" xfId="20214"/>
    <cellStyle name="20% - Accent1 112 3" xfId="20213"/>
    <cellStyle name="20% - Accent1 113" xfId="20212"/>
    <cellStyle name="20% - Accent1 113 2" xfId="20211"/>
    <cellStyle name="20% - Accent1 113 3" xfId="20210"/>
    <cellStyle name="20% - Accent1 114" xfId="20209"/>
    <cellStyle name="20% - Accent1 114 2" xfId="20208"/>
    <cellStyle name="20% - Accent1 114 3" xfId="20207"/>
    <cellStyle name="20% - Accent1 115" xfId="20206"/>
    <cellStyle name="20% - Accent1 115 2" xfId="20205"/>
    <cellStyle name="20% - Accent1 115 3" xfId="20204"/>
    <cellStyle name="20% - Accent1 116" xfId="20203"/>
    <cellStyle name="20% - Accent1 116 2" xfId="20202"/>
    <cellStyle name="20% - Accent1 116 3" xfId="20201"/>
    <cellStyle name="20% - Accent1 117" xfId="20200"/>
    <cellStyle name="20% - Accent1 117 2" xfId="20199"/>
    <cellStyle name="20% - Accent1 117 3" xfId="20198"/>
    <cellStyle name="20% - Accent1 118" xfId="20197"/>
    <cellStyle name="20% - Accent1 118 2" xfId="20196"/>
    <cellStyle name="20% - Accent1 118 3" xfId="20195"/>
    <cellStyle name="20% - Accent1 119" xfId="20194"/>
    <cellStyle name="20% - Accent1 119 2" xfId="20193"/>
    <cellStyle name="20% - Accent1 119 3" xfId="20192"/>
    <cellStyle name="20% - Accent1 12" xfId="7832"/>
    <cellStyle name="20% - Accent1 12 2" xfId="20190"/>
    <cellStyle name="20% - Accent1 12 3" xfId="20189"/>
    <cellStyle name="20% - Accent1 12 4" xfId="20191"/>
    <cellStyle name="20% - Accent1 120" xfId="20188"/>
    <cellStyle name="20% - Accent1 120 2" xfId="20187"/>
    <cellStyle name="20% - Accent1 120 3" xfId="20186"/>
    <cellStyle name="20% - Accent1 121" xfId="20185"/>
    <cellStyle name="20% - Accent1 121 2" xfId="20184"/>
    <cellStyle name="20% - Accent1 121 3" xfId="20183"/>
    <cellStyle name="20% - Accent1 122" xfId="20182"/>
    <cellStyle name="20% - Accent1 122 2" xfId="20181"/>
    <cellStyle name="20% - Accent1 122 3" xfId="20180"/>
    <cellStyle name="20% - Accent1 123" xfId="20179"/>
    <cellStyle name="20% - Accent1 123 2" xfId="20178"/>
    <cellStyle name="20% - Accent1 123 3" xfId="20177"/>
    <cellStyle name="20% - Accent1 124" xfId="20176"/>
    <cellStyle name="20% - Accent1 124 2" xfId="20175"/>
    <cellStyle name="20% - Accent1 124 3" xfId="20174"/>
    <cellStyle name="20% - Accent1 125" xfId="20173"/>
    <cellStyle name="20% - Accent1 125 2" xfId="20172"/>
    <cellStyle name="20% - Accent1 125 3" xfId="20171"/>
    <cellStyle name="20% - Accent1 126" xfId="20170"/>
    <cellStyle name="20% - Accent1 126 2" xfId="20169"/>
    <cellStyle name="20% - Accent1 126 3" xfId="20168"/>
    <cellStyle name="20% - Accent1 127" xfId="20167"/>
    <cellStyle name="20% - Accent1 127 2" xfId="20165"/>
    <cellStyle name="20% - Accent1 127 3" xfId="20163"/>
    <cellStyle name="20% - Accent1 128" xfId="20162"/>
    <cellStyle name="20% - Accent1 128 2" xfId="20161"/>
    <cellStyle name="20% - Accent1 128 3" xfId="20160"/>
    <cellStyle name="20% - Accent1 129" xfId="20159"/>
    <cellStyle name="20% - Accent1 129 2" xfId="20158"/>
    <cellStyle name="20% - Accent1 129 3" xfId="20156"/>
    <cellStyle name="20% - Accent1 13" xfId="7541"/>
    <cellStyle name="20% - Accent1 13 2" xfId="20153"/>
    <cellStyle name="20% - Accent1 13 3" xfId="20152"/>
    <cellStyle name="20% - Accent1 13 4" xfId="20154"/>
    <cellStyle name="20% - Accent1 130" xfId="20151"/>
    <cellStyle name="20% - Accent1 130 2" xfId="20150"/>
    <cellStyle name="20% - Accent1 130 3" xfId="20149"/>
    <cellStyle name="20% - Accent1 131" xfId="20148"/>
    <cellStyle name="20% - Accent1 131 2" xfId="20147"/>
    <cellStyle name="20% - Accent1 131 3" xfId="20146"/>
    <cellStyle name="20% - Accent1 132" xfId="20145"/>
    <cellStyle name="20% - Accent1 132 2" xfId="20144"/>
    <cellStyle name="20% - Accent1 132 3" xfId="20143"/>
    <cellStyle name="20% - Accent1 133" xfId="20142"/>
    <cellStyle name="20% - Accent1 133 2" xfId="20140"/>
    <cellStyle name="20% - Accent1 133 3" xfId="20139"/>
    <cellStyle name="20% - Accent1 134" xfId="20138"/>
    <cellStyle name="20% - Accent1 134 2" xfId="20137"/>
    <cellStyle name="20% - Accent1 134 3" xfId="20136"/>
    <cellStyle name="20% - Accent1 135" xfId="20135"/>
    <cellStyle name="20% - Accent1 135 2" xfId="20134"/>
    <cellStyle name="20% - Accent1 135 3" xfId="20133"/>
    <cellStyle name="20% - Accent1 136" xfId="20132"/>
    <cellStyle name="20% - Accent1 136 2" xfId="20131"/>
    <cellStyle name="20% - Accent1 136 3" xfId="20130"/>
    <cellStyle name="20% - Accent1 137" xfId="20129"/>
    <cellStyle name="20% - Accent1 137 2" xfId="20128"/>
    <cellStyle name="20% - Accent1 137 3" xfId="20127"/>
    <cellStyle name="20% - Accent1 138" xfId="20126"/>
    <cellStyle name="20% - Accent1 138 2" xfId="20125"/>
    <cellStyle name="20% - Accent1 138 3" xfId="20124"/>
    <cellStyle name="20% - Accent1 139" xfId="20123"/>
    <cellStyle name="20% - Accent1 139 2" xfId="20121"/>
    <cellStyle name="20% - Accent1 139 3" xfId="20120"/>
    <cellStyle name="20% - Accent1 14" xfId="20119"/>
    <cellStyle name="20% - Accent1 14 2" xfId="20118"/>
    <cellStyle name="20% - Accent1 14 3" xfId="20117"/>
    <cellStyle name="20% - Accent1 140" xfId="20116"/>
    <cellStyle name="20% - Accent1 140 2" xfId="20115"/>
    <cellStyle name="20% - Accent1 140 3" xfId="20114"/>
    <cellStyle name="20% - Accent1 141" xfId="20113"/>
    <cellStyle name="20% - Accent1 141 2" xfId="20272"/>
    <cellStyle name="20% - Accent1 141 3" xfId="20112"/>
    <cellStyle name="20% - Accent1 142" xfId="20110"/>
    <cellStyle name="20% - Accent1 142 2" xfId="20109"/>
    <cellStyle name="20% - Accent1 142 3" xfId="20108"/>
    <cellStyle name="20% - Accent1 143" xfId="20107"/>
    <cellStyle name="20% - Accent1 143 2" xfId="20106"/>
    <cellStyle name="20% - Accent1 143 3" xfId="20105"/>
    <cellStyle name="20% - Accent1 144" xfId="20104"/>
    <cellStyle name="20% - Accent1 144 2" xfId="20102"/>
    <cellStyle name="20% - Accent1 144 3" xfId="20101"/>
    <cellStyle name="20% - Accent1 145" xfId="20100"/>
    <cellStyle name="20% - Accent1 145 2" xfId="20099"/>
    <cellStyle name="20% - Accent1 145 3" xfId="20098"/>
    <cellStyle name="20% - Accent1 146" xfId="20097"/>
    <cellStyle name="20% - Accent1 146 2" xfId="20096"/>
    <cellStyle name="20% - Accent1 146 3" xfId="20095"/>
    <cellStyle name="20% - Accent1 147" xfId="20094"/>
    <cellStyle name="20% - Accent1 147 2" xfId="20093"/>
    <cellStyle name="20% - Accent1 147 3" xfId="20092"/>
    <cellStyle name="20% - Accent1 148" xfId="20091"/>
    <cellStyle name="20% - Accent1 148 2" xfId="20090"/>
    <cellStyle name="20% - Accent1 148 3" xfId="20089"/>
    <cellStyle name="20% - Accent1 149" xfId="20088"/>
    <cellStyle name="20% - Accent1 149 2" xfId="20086"/>
    <cellStyle name="20% - Accent1 149 3" xfId="20085"/>
    <cellStyle name="20% - Accent1 15" xfId="20084"/>
    <cellStyle name="20% - Accent1 15 2" xfId="20083"/>
    <cellStyle name="20% - Accent1 15 3" xfId="20082"/>
    <cellStyle name="20% - Accent1 150" xfId="20081"/>
    <cellStyle name="20% - Accent1 150 2" xfId="20080"/>
    <cellStyle name="20% - Accent1 150 3" xfId="20079"/>
    <cellStyle name="20% - Accent1 151" xfId="20078"/>
    <cellStyle name="20% - Accent1 151 2" xfId="20077"/>
    <cellStyle name="20% - Accent1 151 3" xfId="16026"/>
    <cellStyle name="20% - Accent1 152" xfId="20076"/>
    <cellStyle name="20% - Accent1 152 2" xfId="20075"/>
    <cellStyle name="20% - Accent1 152 3" xfId="20074"/>
    <cellStyle name="20% - Accent1 153" xfId="20073"/>
    <cellStyle name="20% - Accent1 153 2" xfId="20072"/>
    <cellStyle name="20% - Accent1 153 3" xfId="20071"/>
    <cellStyle name="20% - Accent1 154" xfId="20070"/>
    <cellStyle name="20% - Accent1 154 2" xfId="20069"/>
    <cellStyle name="20% - Accent1 154 3" xfId="20068"/>
    <cellStyle name="20% - Accent1 155" xfId="20067"/>
    <cellStyle name="20% - Accent1 155 2" xfId="20066"/>
    <cellStyle name="20% - Accent1 155 3" xfId="20065"/>
    <cellStyle name="20% - Accent1 156" xfId="20064"/>
    <cellStyle name="20% - Accent1 156 2" xfId="20063"/>
    <cellStyle name="20% - Accent1 156 3" xfId="20062"/>
    <cellStyle name="20% - Accent1 157" xfId="20061"/>
    <cellStyle name="20% - Accent1 157 2" xfId="20060"/>
    <cellStyle name="20% - Accent1 157 3" xfId="20059"/>
    <cellStyle name="20% - Accent1 158" xfId="20058"/>
    <cellStyle name="20% - Accent1 158 2" xfId="20057"/>
    <cellStyle name="20% - Accent1 158 3" xfId="20056"/>
    <cellStyle name="20% - Accent1 159" xfId="20055"/>
    <cellStyle name="20% - Accent1 159 2" xfId="20054"/>
    <cellStyle name="20% - Accent1 159 3" xfId="20053"/>
    <cellStyle name="20% - Accent1 16" xfId="20052"/>
    <cellStyle name="20% - Accent1 16 2" xfId="20051"/>
    <cellStyle name="20% - Accent1 16 3" xfId="20050"/>
    <cellStyle name="20% - Accent1 160" xfId="20049"/>
    <cellStyle name="20% - Accent1 160 2" xfId="20048"/>
    <cellStyle name="20% - Accent1 160 3" xfId="20047"/>
    <cellStyle name="20% - Accent1 161" xfId="20046"/>
    <cellStyle name="20% - Accent1 161 2" xfId="16023"/>
    <cellStyle name="20% - Accent1 161 3" xfId="16024"/>
    <cellStyle name="20% - Accent1 162" xfId="16025"/>
    <cellStyle name="20% - Accent1 162 2" xfId="20045"/>
    <cellStyle name="20% - Accent1 162 3" xfId="20044"/>
    <cellStyle name="20% - Accent1 163" xfId="20043"/>
    <cellStyle name="20% - Accent1 163 2" xfId="19972"/>
    <cellStyle name="20% - Accent1 163 3" xfId="19941"/>
    <cellStyle name="20% - Accent1 164" xfId="19391"/>
    <cellStyle name="20% - Accent1 164 2" xfId="19360"/>
    <cellStyle name="20% - Accent1 164 3" xfId="19329"/>
    <cellStyle name="20% - Accent1 165" xfId="19043"/>
    <cellStyle name="20% - Accent1 165 2" xfId="19012"/>
    <cellStyle name="20% - Accent1 165 3" xfId="18880"/>
    <cellStyle name="20% - Accent1 166" xfId="18748"/>
    <cellStyle name="20% - Accent1 166 2" xfId="18717"/>
    <cellStyle name="20% - Accent1 166 3" xfId="18136"/>
    <cellStyle name="20% - Accent1 167" xfId="18105"/>
    <cellStyle name="20% - Accent1 167 2" xfId="18104"/>
    <cellStyle name="20% - Accent1 167 3" xfId="18103"/>
    <cellStyle name="20% - Accent1 168" xfId="18102"/>
    <cellStyle name="20% - Accent1 168 2" xfId="18101"/>
    <cellStyle name="20% - Accent1 168 3" xfId="18100"/>
    <cellStyle name="20% - Accent1 169" xfId="18099"/>
    <cellStyle name="20% - Accent1 169 2" xfId="18098"/>
    <cellStyle name="20% - Accent1 169 3" xfId="18097"/>
    <cellStyle name="20% - Accent1 17" xfId="18096"/>
    <cellStyle name="20% - Accent1 17 2" xfId="24186"/>
    <cellStyle name="20% - Accent1 17 3" xfId="18095"/>
    <cellStyle name="20% - Accent1 170" xfId="18094"/>
    <cellStyle name="20% - Accent1 170 2" xfId="18093"/>
    <cellStyle name="20% - Accent1 170 3" xfId="18092"/>
    <cellStyle name="20% - Accent1 171" xfId="18091"/>
    <cellStyle name="20% - Accent1 171 2" xfId="18090"/>
    <cellStyle name="20% - Accent1 171 3" xfId="18089"/>
    <cellStyle name="20% - Accent1 172" xfId="18088"/>
    <cellStyle name="20% - Accent1 172 2" xfId="18087"/>
    <cellStyle name="20% - Accent1 172 3" xfId="18082"/>
    <cellStyle name="20% - Accent1 173" xfId="18063"/>
    <cellStyle name="20% - Accent1 173 2" xfId="18062"/>
    <cellStyle name="20% - Accent1 173 3" xfId="18061"/>
    <cellStyle name="20% - Accent1 174" xfId="18060"/>
    <cellStyle name="20% - Accent1 174 2" xfId="18059"/>
    <cellStyle name="20% - Accent1 174 3" xfId="18058"/>
    <cellStyle name="20% - Accent1 175" xfId="18057"/>
    <cellStyle name="20% - Accent1 175 2" xfId="18056"/>
    <cellStyle name="20% - Accent1 175 3" xfId="18055"/>
    <cellStyle name="20% - Accent1 176" xfId="18054"/>
    <cellStyle name="20% - Accent1 176 2" xfId="18053"/>
    <cellStyle name="20% - Accent1 176 3" xfId="18052"/>
    <cellStyle name="20% - Accent1 177" xfId="18051"/>
    <cellStyle name="20% - Accent1 177 2" xfId="18050"/>
    <cellStyle name="20% - Accent1 177 3" xfId="18049"/>
    <cellStyle name="20% - Accent1 178" xfId="18048"/>
    <cellStyle name="20% - Accent1 178 2" xfId="18047"/>
    <cellStyle name="20% - Accent1 178 3" xfId="18046"/>
    <cellStyle name="20% - Accent1 179" xfId="18045"/>
    <cellStyle name="20% - Accent1 179 2" xfId="18044"/>
    <cellStyle name="20% - Accent1 179 3" xfId="18043"/>
    <cellStyle name="20% - Accent1 18" xfId="24183"/>
    <cellStyle name="20% - Accent1 18 2" xfId="24184"/>
    <cellStyle name="20% - Accent1 18 3" xfId="24185"/>
    <cellStyle name="20% - Accent1 180" xfId="24182"/>
    <cellStyle name="20% - Accent1 180 2" xfId="18042"/>
    <cellStyle name="20% - Accent1 180 3" xfId="18041"/>
    <cellStyle name="20% - Accent1 181" xfId="18040"/>
    <cellStyle name="20% - Accent1 181 2" xfId="18039"/>
    <cellStyle name="20% - Accent1 181 3" xfId="18038"/>
    <cellStyle name="20% - Accent1 182" xfId="18037"/>
    <cellStyle name="20% - Accent1 182 2" xfId="18036"/>
    <cellStyle name="20% - Accent1 182 3" xfId="18035"/>
    <cellStyle name="20% - Accent1 183" xfId="18034"/>
    <cellStyle name="20% - Accent1 183 2" xfId="18033"/>
    <cellStyle name="20% - Accent1 183 3" xfId="18032"/>
    <cellStyle name="20% - Accent1 184" xfId="18031"/>
    <cellStyle name="20% - Accent1 184 2" xfId="18030"/>
    <cellStyle name="20% - Accent1 184 3" xfId="18029"/>
    <cellStyle name="20% - Accent1 185" xfId="18028"/>
    <cellStyle name="20% - Accent1 185 2" xfId="18027"/>
    <cellStyle name="20% - Accent1 185 3" xfId="18026"/>
    <cellStyle name="20% - Accent1 186" xfId="18025"/>
    <cellStyle name="20% - Accent1 186 2" xfId="18024"/>
    <cellStyle name="20% - Accent1 186 3" xfId="18023"/>
    <cellStyle name="20% - Accent1 187" xfId="18022"/>
    <cellStyle name="20% - Accent1 187 2" xfId="18021"/>
    <cellStyle name="20% - Accent1 187 3" xfId="18020"/>
    <cellStyle name="20% - Accent1 188" xfId="18019"/>
    <cellStyle name="20% - Accent1 188 2" xfId="18018"/>
    <cellStyle name="20% - Accent1 188 3" xfId="18017"/>
    <cellStyle name="20% - Accent1 189" xfId="18016"/>
    <cellStyle name="20% - Accent1 189 2" xfId="18015"/>
    <cellStyle name="20% - Accent1 189 3" xfId="18014"/>
    <cellStyle name="20% - Accent1 19" xfId="18013"/>
    <cellStyle name="20% - Accent1 19 2" xfId="18012"/>
    <cellStyle name="20% - Accent1 19 3" xfId="18011"/>
    <cellStyle name="20% - Accent1 190" xfId="18010"/>
    <cellStyle name="20% - Accent1 190 2" xfId="18009"/>
    <cellStyle name="20% - Accent1 190 3" xfId="18008"/>
    <cellStyle name="20% - Accent1 191" xfId="18007"/>
    <cellStyle name="20% - Accent1 191 2" xfId="18006"/>
    <cellStyle name="20% - Accent1 191 3" xfId="18005"/>
    <cellStyle name="20% - Accent1 192" xfId="18004"/>
    <cellStyle name="20% - Accent1 192 2" xfId="18003"/>
    <cellStyle name="20% - Accent1 192 3" xfId="18002"/>
    <cellStyle name="20% - Accent1 193" xfId="18001"/>
    <cellStyle name="20% - Accent1 193 2" xfId="16022"/>
    <cellStyle name="20% - Accent1 194" xfId="18000"/>
    <cellStyle name="20% - Accent1 194 2" xfId="17999"/>
    <cellStyle name="20% - Accent1 195" xfId="17998"/>
    <cellStyle name="20% - Accent1 195 2" xfId="17997"/>
    <cellStyle name="20% - Accent1 196" xfId="17996"/>
    <cellStyle name="20% - Accent1 196 2" xfId="17995"/>
    <cellStyle name="20% - Accent1 197" xfId="17994"/>
    <cellStyle name="20% - Accent1 197 2" xfId="17993"/>
    <cellStyle name="20% - Accent1 198" xfId="17992"/>
    <cellStyle name="20% - Accent1 198 2" xfId="17991"/>
    <cellStyle name="20% - Accent1 199" xfId="17990"/>
    <cellStyle name="20% - Accent1 199 2" xfId="17989"/>
    <cellStyle name="20% - Accent1 2" xfId="165"/>
    <cellStyle name="20% - Accent1 2 10" xfId="3301"/>
    <cellStyle name="20% - Accent1 2 11" xfId="3498"/>
    <cellStyle name="20% - Accent1 2 12" xfId="3954"/>
    <cellStyle name="20% - Accent1 2 13" xfId="1339"/>
    <cellStyle name="20% - Accent1 2 14" xfId="6785"/>
    <cellStyle name="20% - Accent1 2 15" xfId="7057"/>
    <cellStyle name="20% - Accent1 2 16" xfId="7789"/>
    <cellStyle name="20% - Accent1 2 17" xfId="7571"/>
    <cellStyle name="20% - Accent1 2 18" xfId="7302"/>
    <cellStyle name="20% - Accent1 2 19" xfId="7857"/>
    <cellStyle name="20% - Accent1 2 2" xfId="732"/>
    <cellStyle name="20% - Accent1 2 2 10" xfId="17988"/>
    <cellStyle name="20% - Accent1 2 2 2" xfId="2083"/>
    <cellStyle name="20% - Accent1 2 2 2 2" xfId="3034"/>
    <cellStyle name="20% - Accent1 2 2 2 2 2" xfId="4924"/>
    <cellStyle name="20% - Accent1 2 2 2 2 3" xfId="5723"/>
    <cellStyle name="20% - Accent1 2 2 2 2 4" xfId="6353"/>
    <cellStyle name="20% - Accent1 2 2 2 3" xfId="4172"/>
    <cellStyle name="20% - Accent1 2 2 2 4" xfId="3656"/>
    <cellStyle name="20% - Accent1 2 2 2 5" xfId="3580"/>
    <cellStyle name="20% - Accent1 2 2 3" xfId="2062"/>
    <cellStyle name="20% - Accent1 2 2 3 2" xfId="3030"/>
    <cellStyle name="20% - Accent1 2 2 3 2 2" xfId="4920"/>
    <cellStyle name="20% - Accent1 2 2 3 2 3" xfId="5719"/>
    <cellStyle name="20% - Accent1 2 2 3 2 4" xfId="6349"/>
    <cellStyle name="20% - Accent1 2 2 3 3" xfId="4159"/>
    <cellStyle name="20% - Accent1 2 2 3 4" xfId="4388"/>
    <cellStyle name="20% - Accent1 2 2 3 5" xfId="5286"/>
    <cellStyle name="20% - Accent1 2 2 4" xfId="2706"/>
    <cellStyle name="20% - Accent1 2 2 4 2" xfId="4652"/>
    <cellStyle name="20% - Accent1 2 2 4 3" xfId="5494"/>
    <cellStyle name="20% - Accent1 2 2 4 4" xfId="6177"/>
    <cellStyle name="20% - Accent1 2 2 5" xfId="3500"/>
    <cellStyle name="20% - Accent1 2 2 6" xfId="3840"/>
    <cellStyle name="20% - Accent1 2 2 7" xfId="4606"/>
    <cellStyle name="20% - Accent1 2 2 8" xfId="1184"/>
    <cellStyle name="20% - Accent1 2 2 9" xfId="11849"/>
    <cellStyle name="20% - Accent1 2 20" xfId="7790"/>
    <cellStyle name="20% - Accent1 2 21" xfId="7146"/>
    <cellStyle name="20% - Accent1 2 22" xfId="7830"/>
    <cellStyle name="20% - Accent1 2 23" xfId="9943"/>
    <cellStyle name="20% - Accent1 2 3" xfId="1059"/>
    <cellStyle name="20% - Accent1 2 3 2" xfId="2135"/>
    <cellStyle name="20% - Accent1 2 3 2 2" xfId="3087"/>
    <cellStyle name="20% - Accent1 2 3 2 2 2" xfId="4977"/>
    <cellStyle name="20% - Accent1 2 3 2 2 3" xfId="5776"/>
    <cellStyle name="20% - Accent1 2 3 2 2 4" xfId="6406"/>
    <cellStyle name="20% - Accent1 2 3 2 3" xfId="4225"/>
    <cellStyle name="20% - Accent1 2 3 2 4" xfId="3377"/>
    <cellStyle name="20% - Accent1 2 3 2 5" xfId="4612"/>
    <cellStyle name="20% - Accent1 2 3 3" xfId="2149"/>
    <cellStyle name="20% - Accent1 2 3 3 2" xfId="3098"/>
    <cellStyle name="20% - Accent1 2 3 3 2 2" xfId="4988"/>
    <cellStyle name="20% - Accent1 2 3 3 2 3" xfId="5787"/>
    <cellStyle name="20% - Accent1 2 3 3 2 4" xfId="6417"/>
    <cellStyle name="20% - Accent1 2 3 3 3" xfId="4238"/>
    <cellStyle name="20% - Accent1 2 3 3 4" xfId="3365"/>
    <cellStyle name="20% - Accent1 2 3 3 5" xfId="4598"/>
    <cellStyle name="20% - Accent1 2 3 4" xfId="2755"/>
    <cellStyle name="20% - Accent1 2 3 4 2" xfId="4702"/>
    <cellStyle name="20% - Accent1 2 3 4 3" xfId="5544"/>
    <cellStyle name="20% - Accent1 2 3 4 4" xfId="6227"/>
    <cellStyle name="20% - Accent1 2 3 5" xfId="3559"/>
    <cellStyle name="20% - Accent1 2 3 6" xfId="3444"/>
    <cellStyle name="20% - Accent1 2 3 7" xfId="3487"/>
    <cellStyle name="20% - Accent1 2 3 8" xfId="17987"/>
    <cellStyle name="20% - Accent1 2 4" xfId="1725"/>
    <cellStyle name="20% - Accent1 2 4 2" xfId="2191"/>
    <cellStyle name="20% - Accent1 2 4 2 2" xfId="3135"/>
    <cellStyle name="20% - Accent1 2 4 2 2 2" xfId="5025"/>
    <cellStyle name="20% - Accent1 2 4 2 2 3" xfId="5824"/>
    <cellStyle name="20% - Accent1 2 4 2 2 4" xfId="6454"/>
    <cellStyle name="20% - Accent1 2 4 2 3" xfId="4277"/>
    <cellStyle name="20% - Accent1 2 4 2 4" xfId="3306"/>
    <cellStyle name="20% - Accent1 2 4 2 5" xfId="3497"/>
    <cellStyle name="20% - Accent1 2 4 3" xfId="2430"/>
    <cellStyle name="20% - Accent1 2 4 3 2" xfId="3222"/>
    <cellStyle name="20% - Accent1 2 4 3 2 2" xfId="5112"/>
    <cellStyle name="20% - Accent1 2 4 3 2 3" xfId="5911"/>
    <cellStyle name="20% - Accent1 2 4 3 2 4" xfId="6541"/>
    <cellStyle name="20% - Accent1 2 4 3 3" xfId="4453"/>
    <cellStyle name="20% - Accent1 2 4 3 4" xfId="5331"/>
    <cellStyle name="20% - Accent1 2 4 3 5" xfId="6073"/>
    <cellStyle name="20% - Accent1 2 4 4" xfId="2757"/>
    <cellStyle name="20% - Accent1 2 4 4 2" xfId="4704"/>
    <cellStyle name="20% - Accent1 2 4 4 3" xfId="5546"/>
    <cellStyle name="20% - Accent1 2 4 4 4" xfId="6229"/>
    <cellStyle name="20% - Accent1 2 4 5" xfId="3848"/>
    <cellStyle name="20% - Accent1 2 4 6" xfId="4503"/>
    <cellStyle name="20% - Accent1 2 4 7" xfId="5378"/>
    <cellStyle name="20% - Accent1 2 5" xfId="1834"/>
    <cellStyle name="20% - Accent1 2 5 2" xfId="2265"/>
    <cellStyle name="20% - Accent1 2 5 2 2" xfId="3181"/>
    <cellStyle name="20% - Accent1 2 5 2 2 2" xfId="5071"/>
    <cellStyle name="20% - Accent1 2 5 2 2 3" xfId="5870"/>
    <cellStyle name="20% - Accent1 2 5 2 2 4" xfId="6500"/>
    <cellStyle name="20% - Accent1 2 5 2 3" xfId="4343"/>
    <cellStyle name="20% - Accent1 2 5 2 4" xfId="5246"/>
    <cellStyle name="20% - Accent1 2 5 2 5" xfId="6032"/>
    <cellStyle name="20% - Accent1 2 5 3" xfId="2501"/>
    <cellStyle name="20% - Accent1 2 5 3 2" xfId="3265"/>
    <cellStyle name="20% - Accent1 2 5 3 2 2" xfId="5155"/>
    <cellStyle name="20% - Accent1 2 5 3 2 3" xfId="5954"/>
    <cellStyle name="20% - Accent1 2 5 3 2 4" xfId="6584"/>
    <cellStyle name="20% - Accent1 2 5 3 3" xfId="4510"/>
    <cellStyle name="20% - Accent1 2 5 3 4" xfId="5384"/>
    <cellStyle name="20% - Accent1 2 5 3 5" xfId="6116"/>
    <cellStyle name="20% - Accent1 2 5 4" xfId="2828"/>
    <cellStyle name="20% - Accent1 2 5 4 2" xfId="4766"/>
    <cellStyle name="20% - Accent1 2 5 4 3" xfId="5602"/>
    <cellStyle name="20% - Accent1 2 5 4 4" xfId="6272"/>
    <cellStyle name="20% - Accent1 2 5 5" xfId="3943"/>
    <cellStyle name="20% - Accent1 2 5 6" xfId="4508"/>
    <cellStyle name="20% - Accent1 2 5 7" xfId="5382"/>
    <cellStyle name="20% - Accent1 2 6" xfId="1878"/>
    <cellStyle name="20% - Accent1 2 6 2" xfId="2303"/>
    <cellStyle name="20% - Accent1 2 6 2 2" xfId="3198"/>
    <cellStyle name="20% - Accent1 2 6 2 2 2" xfId="5088"/>
    <cellStyle name="20% - Accent1 2 6 2 2 3" xfId="5887"/>
    <cellStyle name="20% - Accent1 2 6 2 2 4" xfId="6517"/>
    <cellStyle name="20% - Accent1 2 6 2 3" xfId="4371"/>
    <cellStyle name="20% - Accent1 2 6 2 4" xfId="5269"/>
    <cellStyle name="20% - Accent1 2 6 2 5" xfId="6049"/>
    <cellStyle name="20% - Accent1 2 6 3" xfId="2537"/>
    <cellStyle name="20% - Accent1 2 6 3 2" xfId="3280"/>
    <cellStyle name="20% - Accent1 2 6 3 2 2" xfId="5170"/>
    <cellStyle name="20% - Accent1 2 6 3 2 3" xfId="5969"/>
    <cellStyle name="20% - Accent1 2 6 3 2 4" xfId="6599"/>
    <cellStyle name="20% - Accent1 2 6 3 3" xfId="4535"/>
    <cellStyle name="20% - Accent1 2 6 3 4" xfId="5404"/>
    <cellStyle name="20% - Accent1 2 6 3 5" xfId="6131"/>
    <cellStyle name="20% - Accent1 2 6 4" xfId="2864"/>
    <cellStyle name="20% - Accent1 2 6 4 2" xfId="4791"/>
    <cellStyle name="20% - Accent1 2 6 4 3" xfId="5622"/>
    <cellStyle name="20% - Accent1 2 6 4 4" xfId="6287"/>
    <cellStyle name="20% - Accent1 2 6 5" xfId="3984"/>
    <cellStyle name="20% - Accent1 2 6 6" xfId="4761"/>
    <cellStyle name="20% - Accent1 2 6 7" xfId="5598"/>
    <cellStyle name="20% - Accent1 2 7" xfId="2010"/>
    <cellStyle name="20% - Accent1 2 7 2" xfId="2989"/>
    <cellStyle name="20% - Accent1 2 7 2 2" xfId="4879"/>
    <cellStyle name="20% - Accent1 2 7 2 3" xfId="5678"/>
    <cellStyle name="20% - Accent1 2 7 2 4" xfId="6308"/>
    <cellStyle name="20% - Accent1 2 7 3" xfId="4114"/>
    <cellStyle name="20% - Accent1 2 7 4" xfId="3761"/>
    <cellStyle name="20% - Accent1 2 7 5" xfId="3408"/>
    <cellStyle name="20% - Accent1 2 8" xfId="2081"/>
    <cellStyle name="20% - Accent1 2 8 2" xfId="3032"/>
    <cellStyle name="20% - Accent1 2 8 2 2" xfId="4922"/>
    <cellStyle name="20% - Accent1 2 8 2 3" xfId="5721"/>
    <cellStyle name="20% - Accent1 2 8 2 4" xfId="6351"/>
    <cellStyle name="20% - Accent1 2 8 3" xfId="4170"/>
    <cellStyle name="20% - Accent1 2 8 4" xfId="3665"/>
    <cellStyle name="20% - Accent1 2 8 5" xfId="3806"/>
    <cellStyle name="20% - Accent1 2 9" xfId="2662"/>
    <cellStyle name="20% - Accent1 2 9 2" xfId="4618"/>
    <cellStyle name="20% - Accent1 2 9 3" xfId="5461"/>
    <cellStyle name="20% - Accent1 2 9 4" xfId="6151"/>
    <cellStyle name="20% - Accent1 20" xfId="17986"/>
    <cellStyle name="20% - Accent1 20 2" xfId="17985"/>
    <cellStyle name="20% - Accent1 20 3" xfId="17984"/>
    <cellStyle name="20% - Accent1 200" xfId="17983"/>
    <cellStyle name="20% - Accent1 200 2" xfId="17982"/>
    <cellStyle name="20% - Accent1 201" xfId="17981"/>
    <cellStyle name="20% - Accent1 201 2" xfId="17980"/>
    <cellStyle name="20% - Accent1 202" xfId="17979"/>
    <cellStyle name="20% - Accent1 202 2" xfId="17978"/>
    <cellStyle name="20% - Accent1 203" xfId="17977"/>
    <cellStyle name="20% - Accent1 203 2" xfId="17976"/>
    <cellStyle name="20% - Accent1 204" xfId="17975"/>
    <cellStyle name="20% - Accent1 204 2" xfId="17974"/>
    <cellStyle name="20% - Accent1 205" xfId="17973"/>
    <cellStyle name="20% - Accent1 205 2" xfId="17972"/>
    <cellStyle name="20% - Accent1 206" xfId="17971"/>
    <cellStyle name="20% - Accent1 206 2" xfId="17970"/>
    <cellStyle name="20% - Accent1 207" xfId="17969"/>
    <cellStyle name="20% - Accent1 207 2" xfId="17968"/>
    <cellStyle name="20% - Accent1 208" xfId="17967"/>
    <cellStyle name="20% - Accent1 208 2" xfId="17966"/>
    <cellStyle name="20% - Accent1 209" xfId="17965"/>
    <cellStyle name="20% - Accent1 209 2" xfId="17964"/>
    <cellStyle name="20% - Accent1 21" xfId="17963"/>
    <cellStyle name="20% - Accent1 21 2" xfId="17962"/>
    <cellStyle name="20% - Accent1 21 3" xfId="17961"/>
    <cellStyle name="20% - Accent1 210" xfId="17960"/>
    <cellStyle name="20% - Accent1 210 2" xfId="17959"/>
    <cellStyle name="20% - Accent1 211" xfId="17958"/>
    <cellStyle name="20% - Accent1 211 2" xfId="17957"/>
    <cellStyle name="20% - Accent1 212" xfId="17956"/>
    <cellStyle name="20% - Accent1 212 2" xfId="17955"/>
    <cellStyle name="20% - Accent1 213" xfId="17954"/>
    <cellStyle name="20% - Accent1 213 2" xfId="17953"/>
    <cellStyle name="20% - Accent1 214" xfId="17952"/>
    <cellStyle name="20% - Accent1 214 2" xfId="17951"/>
    <cellStyle name="20% - Accent1 215" xfId="17950"/>
    <cellStyle name="20% - Accent1 215 2" xfId="17949"/>
    <cellStyle name="20% - Accent1 216" xfId="17948"/>
    <cellStyle name="20% - Accent1 216 2" xfId="17947"/>
    <cellStyle name="20% - Accent1 217" xfId="17946"/>
    <cellStyle name="20% - Accent1 217 2" xfId="17945"/>
    <cellStyle name="20% - Accent1 218" xfId="17944"/>
    <cellStyle name="20% - Accent1 218 2" xfId="17943"/>
    <cellStyle name="20% - Accent1 219" xfId="17942"/>
    <cellStyle name="20% - Accent1 219 2" xfId="17941"/>
    <cellStyle name="20% - Accent1 22" xfId="17940"/>
    <cellStyle name="20% - Accent1 22 2" xfId="17939"/>
    <cellStyle name="20% - Accent1 22 3" xfId="17938"/>
    <cellStyle name="20% - Accent1 220" xfId="17937"/>
    <cellStyle name="20% - Accent1 220 2" xfId="17936"/>
    <cellStyle name="20% - Accent1 221" xfId="17935"/>
    <cellStyle name="20% - Accent1 221 2" xfId="17934"/>
    <cellStyle name="20% - Accent1 222" xfId="17933"/>
    <cellStyle name="20% - Accent1 222 2" xfId="17932"/>
    <cellStyle name="20% - Accent1 223" xfId="17931"/>
    <cellStyle name="20% - Accent1 223 2" xfId="17930"/>
    <cellStyle name="20% - Accent1 224" xfId="17929"/>
    <cellStyle name="20% - Accent1 224 2" xfId="17928"/>
    <cellStyle name="20% - Accent1 225" xfId="17927"/>
    <cellStyle name="20% - Accent1 225 2" xfId="17926"/>
    <cellStyle name="20% - Accent1 226" xfId="17925"/>
    <cellStyle name="20% - Accent1 226 2" xfId="17924"/>
    <cellStyle name="20% - Accent1 227" xfId="17923"/>
    <cellStyle name="20% - Accent1 227 2" xfId="17922"/>
    <cellStyle name="20% - Accent1 228" xfId="17921"/>
    <cellStyle name="20% - Accent1 228 2" xfId="17920"/>
    <cellStyle name="20% - Accent1 229" xfId="17919"/>
    <cellStyle name="20% - Accent1 229 2" xfId="17918"/>
    <cellStyle name="20% - Accent1 23" xfId="17917"/>
    <cellStyle name="20% - Accent1 23 2" xfId="17916"/>
    <cellStyle name="20% - Accent1 23 3" xfId="17915"/>
    <cellStyle name="20% - Accent1 230" xfId="17914"/>
    <cellStyle name="20% - Accent1 230 2" xfId="17913"/>
    <cellStyle name="20% - Accent1 231" xfId="17912"/>
    <cellStyle name="20% - Accent1 231 2" xfId="17911"/>
    <cellStyle name="20% - Accent1 232" xfId="17910"/>
    <cellStyle name="20% - Accent1 232 2" xfId="17909"/>
    <cellStyle name="20% - Accent1 233" xfId="17908"/>
    <cellStyle name="20% - Accent1 233 2" xfId="17907"/>
    <cellStyle name="20% - Accent1 234" xfId="17906"/>
    <cellStyle name="20% - Accent1 234 2" xfId="17905"/>
    <cellStyle name="20% - Accent1 235" xfId="17904"/>
    <cellStyle name="20% - Accent1 235 2" xfId="17903"/>
    <cellStyle name="20% - Accent1 236" xfId="17902"/>
    <cellStyle name="20% - Accent1 236 2" xfId="17901"/>
    <cellStyle name="20% - Accent1 237" xfId="17900"/>
    <cellStyle name="20% - Accent1 237 2" xfId="17899"/>
    <cellStyle name="20% - Accent1 238" xfId="17898"/>
    <cellStyle name="20% - Accent1 238 2" xfId="17897"/>
    <cellStyle name="20% - Accent1 239" xfId="17896"/>
    <cellStyle name="20% - Accent1 239 2" xfId="17895"/>
    <cellStyle name="20% - Accent1 24" xfId="17894"/>
    <cellStyle name="20% - Accent1 24 2" xfId="17893"/>
    <cellStyle name="20% - Accent1 24 3" xfId="17892"/>
    <cellStyle name="20% - Accent1 240" xfId="17891"/>
    <cellStyle name="20% - Accent1 240 2" xfId="17890"/>
    <cellStyle name="20% - Accent1 241" xfId="17889"/>
    <cellStyle name="20% - Accent1 241 2" xfId="17888"/>
    <cellStyle name="20% - Accent1 242" xfId="17887"/>
    <cellStyle name="20% - Accent1 242 2" xfId="17886"/>
    <cellStyle name="20% - Accent1 243" xfId="17885"/>
    <cellStyle name="20% - Accent1 243 2" xfId="17884"/>
    <cellStyle name="20% - Accent1 244" xfId="17883"/>
    <cellStyle name="20% - Accent1 244 2" xfId="17882"/>
    <cellStyle name="20% - Accent1 245" xfId="17881"/>
    <cellStyle name="20% - Accent1 245 2" xfId="17880"/>
    <cellStyle name="20% - Accent1 246" xfId="17879"/>
    <cellStyle name="20% - Accent1 246 2" xfId="17878"/>
    <cellStyle name="20% - Accent1 247" xfId="17877"/>
    <cellStyle name="20% - Accent1 247 2" xfId="17876"/>
    <cellStyle name="20% - Accent1 248" xfId="17875"/>
    <cellStyle name="20% - Accent1 248 2" xfId="17874"/>
    <cellStyle name="20% - Accent1 249" xfId="17873"/>
    <cellStyle name="20% - Accent1 249 2" xfId="17872"/>
    <cellStyle name="20% - Accent1 25" xfId="17871"/>
    <cellStyle name="20% - Accent1 25 2" xfId="17870"/>
    <cellStyle name="20% - Accent1 25 3" xfId="17869"/>
    <cellStyle name="20% - Accent1 250" xfId="17868"/>
    <cellStyle name="20% - Accent1 250 2" xfId="17867"/>
    <cellStyle name="20% - Accent1 251" xfId="17866"/>
    <cellStyle name="20% - Accent1 251 2" xfId="17865"/>
    <cellStyle name="20% - Accent1 252" xfId="17864"/>
    <cellStyle name="20% - Accent1 252 2" xfId="17863"/>
    <cellStyle name="20% - Accent1 253" xfId="17862"/>
    <cellStyle name="20% - Accent1 253 2" xfId="17861"/>
    <cellStyle name="20% - Accent1 254" xfId="17860"/>
    <cellStyle name="20% - Accent1 254 2" xfId="17859"/>
    <cellStyle name="20% - Accent1 255" xfId="17858"/>
    <cellStyle name="20% - Accent1 255 2" xfId="17857"/>
    <cellStyle name="20% - Accent1 256" xfId="17856"/>
    <cellStyle name="20% - Accent1 257" xfId="17855"/>
    <cellStyle name="20% - Accent1 258" xfId="17853"/>
    <cellStyle name="20% - Accent1 259" xfId="17852"/>
    <cellStyle name="20% - Accent1 26" xfId="17851"/>
    <cellStyle name="20% - Accent1 26 2" xfId="17850"/>
    <cellStyle name="20% - Accent1 26 3" xfId="17849"/>
    <cellStyle name="20% - Accent1 260" xfId="17848"/>
    <cellStyle name="20% - Accent1 261" xfId="17847"/>
    <cellStyle name="20% - Accent1 262" xfId="17846"/>
    <cellStyle name="20% - Accent1 263" xfId="17845"/>
    <cellStyle name="20% - Accent1 264" xfId="17844"/>
    <cellStyle name="20% - Accent1 27" xfId="17843"/>
    <cellStyle name="20% - Accent1 27 2" xfId="17842"/>
    <cellStyle name="20% - Accent1 27 3" xfId="17841"/>
    <cellStyle name="20% - Accent1 28" xfId="17840"/>
    <cellStyle name="20% - Accent1 28 2" xfId="17839"/>
    <cellStyle name="20% - Accent1 28 3" xfId="17838"/>
    <cellStyle name="20% - Accent1 29" xfId="17837"/>
    <cellStyle name="20% - Accent1 29 2" xfId="17836"/>
    <cellStyle name="20% - Accent1 29 3" xfId="17835"/>
    <cellStyle name="20% - Accent1 3" xfId="733"/>
    <cellStyle name="20% - Accent1 3 10" xfId="3302"/>
    <cellStyle name="20% - Accent1 3 11" xfId="3632"/>
    <cellStyle name="20% - Accent1 3 12" xfId="3582"/>
    <cellStyle name="20% - Accent1 3 13" xfId="1183"/>
    <cellStyle name="20% - Accent1 3 14" xfId="14922"/>
    <cellStyle name="20% - Accent1 3 15" xfId="17834"/>
    <cellStyle name="20% - Accent1 3 2" xfId="1082"/>
    <cellStyle name="20% - Accent1 3 2 2" xfId="2084"/>
    <cellStyle name="20% - Accent1 3 2 2 2" xfId="3035"/>
    <cellStyle name="20% - Accent1 3 2 2 2 2" xfId="4925"/>
    <cellStyle name="20% - Accent1 3 2 2 2 3" xfId="5724"/>
    <cellStyle name="20% - Accent1 3 2 2 2 4" xfId="6354"/>
    <cellStyle name="20% - Accent1 3 2 2 3" xfId="4173"/>
    <cellStyle name="20% - Accent1 3 2 2 4" xfId="3649"/>
    <cellStyle name="20% - Accent1 3 2 2 5" xfId="4773"/>
    <cellStyle name="20% - Accent1 3 2 3" xfId="2061"/>
    <cellStyle name="20% - Accent1 3 2 3 2" xfId="3029"/>
    <cellStyle name="20% - Accent1 3 2 3 2 2" xfId="4919"/>
    <cellStyle name="20% - Accent1 3 2 3 2 3" xfId="5718"/>
    <cellStyle name="20% - Accent1 3 2 3 2 4" xfId="6348"/>
    <cellStyle name="20% - Accent1 3 2 3 3" xfId="4158"/>
    <cellStyle name="20% - Accent1 3 2 3 4" xfId="4552"/>
    <cellStyle name="20% - Accent1 3 2 3 5" xfId="5418"/>
    <cellStyle name="20% - Accent1 3 2 4" xfId="2707"/>
    <cellStyle name="20% - Accent1 3 2 4 2" xfId="4653"/>
    <cellStyle name="20% - Accent1 3 2 4 3" xfId="5495"/>
    <cellStyle name="20% - Accent1 3 2 4 4" xfId="6178"/>
    <cellStyle name="20% - Accent1 3 2 5" xfId="3501"/>
    <cellStyle name="20% - Accent1 3 2 6" xfId="3833"/>
    <cellStyle name="20% - Accent1 3 2 7" xfId="3529"/>
    <cellStyle name="20% - Accent1 3 2 8" xfId="17833"/>
    <cellStyle name="20% - Accent1 3 2 9" xfId="42862"/>
    <cellStyle name="20% - Accent1 3 3" xfId="1061"/>
    <cellStyle name="20% - Accent1 3 3 2" xfId="2134"/>
    <cellStyle name="20% - Accent1 3 3 2 2" xfId="3086"/>
    <cellStyle name="20% - Accent1 3 3 2 2 2" xfId="4976"/>
    <cellStyle name="20% - Accent1 3 3 2 2 3" xfId="5775"/>
    <cellStyle name="20% - Accent1 3 3 2 2 4" xfId="6405"/>
    <cellStyle name="20% - Accent1 3 3 2 3" xfId="4224"/>
    <cellStyle name="20% - Accent1 3 3 2 4" xfId="3525"/>
    <cellStyle name="20% - Accent1 3 3 2 5" xfId="3473"/>
    <cellStyle name="20% - Accent1 3 3 3" xfId="2110"/>
    <cellStyle name="20% - Accent1 3 3 3 2" xfId="3062"/>
    <cellStyle name="20% - Accent1 3 3 3 2 2" xfId="4952"/>
    <cellStyle name="20% - Accent1 3 3 3 2 3" xfId="5751"/>
    <cellStyle name="20% - Accent1 3 3 3 2 4" xfId="6381"/>
    <cellStyle name="20% - Accent1 3 3 3 3" xfId="4200"/>
    <cellStyle name="20% - Accent1 3 3 3 4" xfId="4805"/>
    <cellStyle name="20% - Accent1 3 3 3 5" xfId="5635"/>
    <cellStyle name="20% - Accent1 3 3 4" xfId="2754"/>
    <cellStyle name="20% - Accent1 3 3 4 2" xfId="4701"/>
    <cellStyle name="20% - Accent1 3 3 4 3" xfId="5543"/>
    <cellStyle name="20% - Accent1 3 3 4 4" xfId="6226"/>
    <cellStyle name="20% - Accent1 3 3 5" xfId="3558"/>
    <cellStyle name="20% - Accent1 3 3 6" xfId="3445"/>
    <cellStyle name="20% - Accent1 3 3 7" xfId="3486"/>
    <cellStyle name="20% - Accent1 3 3 8" xfId="17832"/>
    <cellStyle name="20% - Accent1 3 4" xfId="1726"/>
    <cellStyle name="20% - Accent1 3 4 2" xfId="2192"/>
    <cellStyle name="20% - Accent1 3 4 2 2" xfId="3136"/>
    <cellStyle name="20% - Accent1 3 4 2 2 2" xfId="5026"/>
    <cellStyle name="20% - Accent1 3 4 2 2 3" xfId="5825"/>
    <cellStyle name="20% - Accent1 3 4 2 2 4" xfId="6455"/>
    <cellStyle name="20% - Accent1 3 4 2 3" xfId="4278"/>
    <cellStyle name="20% - Accent1 3 4 2 4" xfId="3303"/>
    <cellStyle name="20% - Accent1 3 4 2 5" xfId="3625"/>
    <cellStyle name="20% - Accent1 3 4 3" xfId="2431"/>
    <cellStyle name="20% - Accent1 3 4 3 2" xfId="3223"/>
    <cellStyle name="20% - Accent1 3 4 3 2 2" xfId="5113"/>
    <cellStyle name="20% - Accent1 3 4 3 2 3" xfId="5912"/>
    <cellStyle name="20% - Accent1 3 4 3 2 4" xfId="6542"/>
    <cellStyle name="20% - Accent1 3 4 3 3" xfId="4454"/>
    <cellStyle name="20% - Accent1 3 4 3 4" xfId="5332"/>
    <cellStyle name="20% - Accent1 3 4 3 5" xfId="6074"/>
    <cellStyle name="20% - Accent1 3 4 4" xfId="2758"/>
    <cellStyle name="20% - Accent1 3 4 4 2" xfId="4705"/>
    <cellStyle name="20% - Accent1 3 4 4 3" xfId="5547"/>
    <cellStyle name="20% - Accent1 3 4 4 4" xfId="6230"/>
    <cellStyle name="20% - Accent1 3 4 5" xfId="3849"/>
    <cellStyle name="20% - Accent1 3 4 6" xfId="4334"/>
    <cellStyle name="20% - Accent1 3 4 7" xfId="5238"/>
    <cellStyle name="20% - Accent1 3 5" xfId="1833"/>
    <cellStyle name="20% - Accent1 3 5 2" xfId="2264"/>
    <cellStyle name="20% - Accent1 3 5 2 2" xfId="3180"/>
    <cellStyle name="20% - Accent1 3 5 2 2 2" xfId="5070"/>
    <cellStyle name="20% - Accent1 3 5 2 2 3" xfId="5869"/>
    <cellStyle name="20% - Accent1 3 5 2 2 4" xfId="6499"/>
    <cellStyle name="20% - Accent1 3 5 2 3" xfId="4342"/>
    <cellStyle name="20% - Accent1 3 5 2 4" xfId="5245"/>
    <cellStyle name="20% - Accent1 3 5 2 5" xfId="6031"/>
    <cellStyle name="20% - Accent1 3 5 3" xfId="2500"/>
    <cellStyle name="20% - Accent1 3 5 3 2" xfId="3264"/>
    <cellStyle name="20% - Accent1 3 5 3 2 2" xfId="5154"/>
    <cellStyle name="20% - Accent1 3 5 3 2 3" xfId="5953"/>
    <cellStyle name="20% - Accent1 3 5 3 2 4" xfId="6583"/>
    <cellStyle name="20% - Accent1 3 5 3 3" xfId="4509"/>
    <cellStyle name="20% - Accent1 3 5 3 4" xfId="5383"/>
    <cellStyle name="20% - Accent1 3 5 3 5" xfId="6115"/>
    <cellStyle name="20% - Accent1 3 5 4" xfId="2827"/>
    <cellStyle name="20% - Accent1 3 5 4 2" xfId="4765"/>
    <cellStyle name="20% - Accent1 3 5 4 3" xfId="5601"/>
    <cellStyle name="20% - Accent1 3 5 4 4" xfId="6271"/>
    <cellStyle name="20% - Accent1 3 5 5" xfId="3942"/>
    <cellStyle name="20% - Accent1 3 5 6" xfId="4763"/>
    <cellStyle name="20% - Accent1 3 5 7" xfId="5600"/>
    <cellStyle name="20% - Accent1 3 6" xfId="1828"/>
    <cellStyle name="20% - Accent1 3 6 2" xfId="2260"/>
    <cellStyle name="20% - Accent1 3 6 2 2" xfId="3179"/>
    <cellStyle name="20% - Accent1 3 6 2 2 2" xfId="5069"/>
    <cellStyle name="20% - Accent1 3 6 2 2 3" xfId="5868"/>
    <cellStyle name="20% - Accent1 3 6 2 2 4" xfId="6498"/>
    <cellStyle name="20% - Accent1 3 6 2 3" xfId="4339"/>
    <cellStyle name="20% - Accent1 3 6 2 4" xfId="5243"/>
    <cellStyle name="20% - Accent1 3 6 2 5" xfId="6030"/>
    <cellStyle name="20% - Accent1 3 6 3" xfId="2496"/>
    <cellStyle name="20% - Accent1 3 6 3 2" xfId="3263"/>
    <cellStyle name="20% - Accent1 3 6 3 2 2" xfId="5153"/>
    <cellStyle name="20% - Accent1 3 6 3 2 3" xfId="5952"/>
    <cellStyle name="20% - Accent1 3 6 3 2 4" xfId="6582"/>
    <cellStyle name="20% - Accent1 3 6 3 3" xfId="4507"/>
    <cellStyle name="20% - Accent1 3 6 3 4" xfId="5381"/>
    <cellStyle name="20% - Accent1 3 6 3 5" xfId="6114"/>
    <cellStyle name="20% - Accent1 3 6 4" xfId="2823"/>
    <cellStyle name="20% - Accent1 3 6 4 2" xfId="4762"/>
    <cellStyle name="20% - Accent1 3 6 4 3" xfId="5599"/>
    <cellStyle name="20% - Accent1 3 6 4 4" xfId="6270"/>
    <cellStyle name="20% - Accent1 3 6 5" xfId="3937"/>
    <cellStyle name="20% - Accent1 3 6 6" xfId="4418"/>
    <cellStyle name="20% - Accent1 3 6 7" xfId="5308"/>
    <cellStyle name="20% - Accent1 3 7" xfId="2011"/>
    <cellStyle name="20% - Accent1 3 7 2" xfId="2990"/>
    <cellStyle name="20% - Accent1 3 7 2 2" xfId="4880"/>
    <cellStyle name="20% - Accent1 3 7 2 3" xfId="5679"/>
    <cellStyle name="20% - Accent1 3 7 2 4" xfId="6309"/>
    <cellStyle name="20% - Accent1 3 7 3" xfId="4115"/>
    <cellStyle name="20% - Accent1 3 7 4" xfId="3756"/>
    <cellStyle name="20% - Accent1 3 7 5" xfId="3410"/>
    <cellStyle name="20% - Accent1 3 8" xfId="2147"/>
    <cellStyle name="20% - Accent1 3 8 2" xfId="3097"/>
    <cellStyle name="20% - Accent1 3 8 2 2" xfId="4987"/>
    <cellStyle name="20% - Accent1 3 8 2 3" xfId="5786"/>
    <cellStyle name="20% - Accent1 3 8 2 4" xfId="6416"/>
    <cellStyle name="20% - Accent1 3 8 3" xfId="4236"/>
    <cellStyle name="20% - Accent1 3 8 4" xfId="3367"/>
    <cellStyle name="20% - Accent1 3 8 5" xfId="4827"/>
    <cellStyle name="20% - Accent1 3 9" xfId="2663"/>
    <cellStyle name="20% - Accent1 3 9 2" xfId="4619"/>
    <cellStyle name="20% - Accent1 3 9 3" xfId="5462"/>
    <cellStyle name="20% - Accent1 3 9 4" xfId="6152"/>
    <cellStyle name="20% - Accent1 30" xfId="17831"/>
    <cellStyle name="20% - Accent1 30 2" xfId="17830"/>
    <cellStyle name="20% - Accent1 30 3" xfId="16027"/>
    <cellStyle name="20% - Accent1 31" xfId="17828"/>
    <cellStyle name="20% - Accent1 31 2" xfId="17827"/>
    <cellStyle name="20% - Accent1 31 3" xfId="17826"/>
    <cellStyle name="20% - Accent1 32" xfId="17825"/>
    <cellStyle name="20% - Accent1 32 2" xfId="17824"/>
    <cellStyle name="20% - Accent1 32 3" xfId="17823"/>
    <cellStyle name="20% - Accent1 33" xfId="17822"/>
    <cellStyle name="20% - Accent1 33 2" xfId="17821"/>
    <cellStyle name="20% - Accent1 33 3" xfId="17820"/>
    <cellStyle name="20% - Accent1 34" xfId="17819"/>
    <cellStyle name="20% - Accent1 34 2" xfId="17818"/>
    <cellStyle name="20% - Accent1 34 3" xfId="17817"/>
    <cellStyle name="20% - Accent1 35" xfId="17816"/>
    <cellStyle name="20% - Accent1 35 2" xfId="17815"/>
    <cellStyle name="20% - Accent1 35 3" xfId="17814"/>
    <cellStyle name="20% - Accent1 36" xfId="17813"/>
    <cellStyle name="20% - Accent1 36 2" xfId="17812"/>
    <cellStyle name="20% - Accent1 36 3" xfId="17811"/>
    <cellStyle name="20% - Accent1 37" xfId="17809"/>
    <cellStyle name="20% - Accent1 37 2" xfId="17808"/>
    <cellStyle name="20% - Accent1 37 3" xfId="17807"/>
    <cellStyle name="20% - Accent1 38" xfId="17806"/>
    <cellStyle name="20% - Accent1 38 2" xfId="17805"/>
    <cellStyle name="20% - Accent1 38 3" xfId="17804"/>
    <cellStyle name="20% - Accent1 39" xfId="17803"/>
    <cellStyle name="20% - Accent1 39 2" xfId="17802"/>
    <cellStyle name="20% - Accent1 39 3" xfId="17801"/>
    <cellStyle name="20% - Accent1 4" xfId="704"/>
    <cellStyle name="20% - Accent1 4 2" xfId="978"/>
    <cellStyle name="20% - Accent1 4 2 2" xfId="17800"/>
    <cellStyle name="20% - Accent1 4 3" xfId="11797"/>
    <cellStyle name="20% - Accent1 4 3 2" xfId="17382"/>
    <cellStyle name="20% - Accent1 40" xfId="17351"/>
    <cellStyle name="20% - Accent1 40 2" xfId="17219"/>
    <cellStyle name="20% - Accent1 40 3" xfId="17188"/>
    <cellStyle name="20% - Accent1 41" xfId="16576"/>
    <cellStyle name="20% - Accent1 41 2" xfId="16474"/>
    <cellStyle name="20% - Accent1 41 3" xfId="16473"/>
    <cellStyle name="20% - Accent1 42" xfId="16470"/>
    <cellStyle name="20% - Accent1 42 2" xfId="16467"/>
    <cellStyle name="20% - Accent1 42 3" xfId="16365"/>
    <cellStyle name="20% - Accent1 43" xfId="16263"/>
    <cellStyle name="20% - Accent1 43 2" xfId="16161"/>
    <cellStyle name="20% - Accent1 43 3" xfId="16054"/>
    <cellStyle name="20% - Accent1 44" xfId="15855"/>
    <cellStyle name="20% - Accent1 44 2" xfId="15830"/>
    <cellStyle name="20% - Accent1 44 3" xfId="15829"/>
    <cellStyle name="20% - Accent1 45" xfId="15825"/>
    <cellStyle name="20% - Accent1 45 2" xfId="15797"/>
    <cellStyle name="20% - Accent1 45 3" xfId="15796"/>
    <cellStyle name="20% - Accent1 46" xfId="15795"/>
    <cellStyle name="20% - Accent1 46 2" xfId="15794"/>
    <cellStyle name="20% - Accent1 46 3" xfId="15793"/>
    <cellStyle name="20% - Accent1 47" xfId="15792"/>
    <cellStyle name="20% - Accent1 47 2" xfId="15791"/>
    <cellStyle name="20% - Accent1 47 3" xfId="15790"/>
    <cellStyle name="20% - Accent1 48" xfId="15789"/>
    <cellStyle name="20% - Accent1 48 2" xfId="15788"/>
    <cellStyle name="20% - Accent1 48 3" xfId="15787"/>
    <cellStyle name="20% - Accent1 49" xfId="15786"/>
    <cellStyle name="20% - Accent1 49 2" xfId="15785"/>
    <cellStyle name="20% - Accent1 49 3" xfId="15975"/>
    <cellStyle name="20% - Accent1 5" xfId="6789"/>
    <cellStyle name="20% - Accent1 5 2" xfId="15783"/>
    <cellStyle name="20% - Accent1 5 3" xfId="15782"/>
    <cellStyle name="20% - Accent1 5 4" xfId="15784"/>
    <cellStyle name="20% - Accent1 50" xfId="15781"/>
    <cellStyle name="20% - Accent1 50 2" xfId="15780"/>
    <cellStyle name="20% - Accent1 50 3" xfId="15779"/>
    <cellStyle name="20% - Accent1 51" xfId="15778"/>
    <cellStyle name="20% - Accent1 51 2" xfId="15777"/>
    <cellStyle name="20% - Accent1 51 3" xfId="15775"/>
    <cellStyle name="20% - Accent1 52" xfId="15774"/>
    <cellStyle name="20% - Accent1 52 2" xfId="15773"/>
    <cellStyle name="20% - Accent1 52 3" xfId="15967"/>
    <cellStyle name="20% - Accent1 53" xfId="15772"/>
    <cellStyle name="20% - Accent1 53 2" xfId="15974"/>
    <cellStyle name="20% - Accent1 53 3" xfId="15771"/>
    <cellStyle name="20% - Accent1 54" xfId="15971"/>
    <cellStyle name="20% - Accent1 54 2" xfId="15770"/>
    <cellStyle name="20% - Accent1 54 3" xfId="15769"/>
    <cellStyle name="20% - Accent1 55" xfId="15768"/>
    <cellStyle name="20% - Accent1 55 2" xfId="15758"/>
    <cellStyle name="20% - Accent1 55 3" xfId="15757"/>
    <cellStyle name="20% - Accent1 56" xfId="15756"/>
    <cellStyle name="20% - Accent1 56 2" xfId="15755"/>
    <cellStyle name="20% - Accent1 56 3" xfId="15754"/>
    <cellStyle name="20% - Accent1 57" xfId="15753"/>
    <cellStyle name="20% - Accent1 57 2" xfId="15751"/>
    <cellStyle name="20% - Accent1 57 3" xfId="15750"/>
    <cellStyle name="20% - Accent1 58" xfId="15622"/>
    <cellStyle name="20% - Accent1 58 2" xfId="15621"/>
    <cellStyle name="20% - Accent1 58 3" xfId="15713"/>
    <cellStyle name="20% - Accent1 59" xfId="15712"/>
    <cellStyle name="20% - Accent1 59 2" xfId="15711"/>
    <cellStyle name="20% - Accent1 59 3" xfId="15966"/>
    <cellStyle name="20% - Accent1 6" xfId="6707"/>
    <cellStyle name="20% - Accent1 6 2" xfId="15709"/>
    <cellStyle name="20% - Accent1 6 3" xfId="15708"/>
    <cellStyle name="20% - Accent1 6 4" xfId="15710"/>
    <cellStyle name="20% - Accent1 60" xfId="15741"/>
    <cellStyle name="20% - Accent1 60 2" xfId="15707"/>
    <cellStyle name="20% - Accent1 60 3" xfId="15706"/>
    <cellStyle name="20% - Accent1 61" xfId="15991"/>
    <cellStyle name="20% - Accent1 61 2" xfId="15992"/>
    <cellStyle name="20% - Accent1 61 3" xfId="15705"/>
    <cellStyle name="20% - Accent1 62" xfId="16028"/>
    <cellStyle name="20% - Accent1 62 2" xfId="15704"/>
    <cellStyle name="20% - Accent1 62 3" xfId="15703"/>
    <cellStyle name="20% - Accent1 63" xfId="15701"/>
    <cellStyle name="20% - Accent1 63 2" xfId="15965"/>
    <cellStyle name="20% - Accent1 63 3" xfId="15700"/>
    <cellStyle name="20% - Accent1 64" xfId="15962"/>
    <cellStyle name="20% - Accent1 64 2" xfId="15730"/>
    <cellStyle name="20% - Accent1 64 3" xfId="15699"/>
    <cellStyle name="20% - Accent1 65" xfId="15698"/>
    <cellStyle name="20% - Accent1 65 2" xfId="15726"/>
    <cellStyle name="20% - Accent1 65 3" xfId="15697"/>
    <cellStyle name="20% - Accent1 66" xfId="15696"/>
    <cellStyle name="20% - Accent1 66 2" xfId="15745"/>
    <cellStyle name="20% - Accent1 66 3" xfId="15695"/>
    <cellStyle name="20% - Accent1 67" xfId="15694"/>
    <cellStyle name="20% - Accent1 67 2" xfId="15693"/>
    <cellStyle name="20% - Accent1 67 3" xfId="15692"/>
    <cellStyle name="20% - Accent1 68" xfId="15732"/>
    <cellStyle name="20% - Accent1 68 2" xfId="15731"/>
    <cellStyle name="20% - Accent1 68 3" xfId="15691"/>
    <cellStyle name="20% - Accent1 69" xfId="15690"/>
    <cellStyle name="20% - Accent1 69 2" xfId="15727"/>
    <cellStyle name="20% - Accent1 69 3" xfId="15689"/>
    <cellStyle name="20% - Accent1 7" xfId="6814"/>
    <cellStyle name="20% - Accent1 7 2" xfId="15723"/>
    <cellStyle name="20% - Accent1 7 3" xfId="15583"/>
    <cellStyle name="20% - Accent1 7 4" xfId="15688"/>
    <cellStyle name="20% - Accent1 70" xfId="15597"/>
    <cellStyle name="20% - Accent1 70 2" xfId="15748"/>
    <cellStyle name="20% - Accent1 70 3" xfId="15687"/>
    <cellStyle name="20% - Accent1 71" xfId="15686"/>
    <cellStyle name="20% - Accent1 71 2" xfId="15761"/>
    <cellStyle name="20% - Accent1 71 3" xfId="15685"/>
    <cellStyle name="20% - Accent1 72" xfId="15584"/>
    <cellStyle name="20% - Accent1 72 2" xfId="15735"/>
    <cellStyle name="20% - Accent1 72 3" xfId="15728"/>
    <cellStyle name="20% - Accent1 73" xfId="15684"/>
    <cellStyle name="20% - Accent1 73 2" xfId="15683"/>
    <cellStyle name="20% - Accent1 73 3" xfId="15724"/>
    <cellStyle name="20% - Accent1 74" xfId="15682"/>
    <cellStyle name="20% - Accent1 74 2" xfId="15681"/>
    <cellStyle name="20% - Accent1 74 3" xfId="15720"/>
    <cellStyle name="20% - Accent1 75" xfId="15579"/>
    <cellStyle name="20% - Accent1 75 2" xfId="15581"/>
    <cellStyle name="20% - Accent1 75 3" xfId="15680"/>
    <cellStyle name="20% - Accent1 76" xfId="15679"/>
    <cellStyle name="20% - Accent1 76 2" xfId="15678"/>
    <cellStyle name="20% - Accent1 76 3" xfId="15580"/>
    <cellStyle name="20% - Accent1 77" xfId="15738"/>
    <cellStyle name="20% - Accent1 77 2" xfId="15677"/>
    <cellStyle name="20% - Accent1 77 3" xfId="15676"/>
    <cellStyle name="20% - Accent1 78" xfId="15721"/>
    <cellStyle name="20% - Accent1 78 2" xfId="15675"/>
    <cellStyle name="20% - Accent1 78 3" xfId="15674"/>
    <cellStyle name="20% - Accent1 79" xfId="15715"/>
    <cellStyle name="20% - Accent1 79 2" xfId="15576"/>
    <cellStyle name="20% - Accent1 79 3" xfId="15578"/>
    <cellStyle name="20% - Accent1 8" xfId="7357"/>
    <cellStyle name="20% - Accent1 8 2" xfId="15672"/>
    <cellStyle name="20% - Accent1 8 3" xfId="15671"/>
    <cellStyle name="20% - Accent1 8 4" xfId="15673"/>
    <cellStyle name="20% - Accent1 80" xfId="15577"/>
    <cellStyle name="20% - Accent1 80 2" xfId="15742"/>
    <cellStyle name="20% - Accent1 80 3" xfId="15722"/>
    <cellStyle name="20% - Accent1 81" xfId="15670"/>
    <cellStyle name="20% - Accent1 81 2" xfId="15669"/>
    <cellStyle name="20% - Accent1 81 3" xfId="15717"/>
    <cellStyle name="20% - Accent1 82" xfId="15616"/>
    <cellStyle name="20% - Accent1 82 2" xfId="15668"/>
    <cellStyle name="20% - Accent1 82 3" xfId="15667"/>
    <cellStyle name="20% - Accent1 83" xfId="15572"/>
    <cellStyle name="20% - Accent1 83 2" xfId="15574"/>
    <cellStyle name="20% - Accent1 83 3" xfId="15665"/>
    <cellStyle name="20% - Accent1 84" xfId="15664"/>
    <cellStyle name="20% - Accent1 84 2" xfId="15663"/>
    <cellStyle name="20% - Accent1 84 3" xfId="15573"/>
    <cellStyle name="20% - Accent1 85" xfId="15746"/>
    <cellStyle name="20% - Accent1 85 2" xfId="15718"/>
    <cellStyle name="20% - Accent1 85 3" xfId="15662"/>
    <cellStyle name="20% - Accent1 86" xfId="15661"/>
    <cellStyle name="20% - Accent1 86 2" xfId="15660"/>
    <cellStyle name="20% - Accent1 86 3" xfId="15659"/>
    <cellStyle name="20% - Accent1 87" xfId="15569"/>
    <cellStyle name="20% - Accent1 87 2" xfId="15571"/>
    <cellStyle name="20% - Accent1 87 3" xfId="15657"/>
    <cellStyle name="20% - Accent1 88" xfId="15656"/>
    <cellStyle name="20% - Accent1 88 2" xfId="15655"/>
    <cellStyle name="20% - Accent1 88 3" xfId="15570"/>
    <cellStyle name="20% - Accent1 89" xfId="15654"/>
    <cellStyle name="20% - Accent1 89 2" xfId="15653"/>
    <cellStyle name="20% - Accent1 89 3" xfId="15652"/>
    <cellStyle name="20% - Accent1 9" xfId="6899"/>
    <cellStyle name="20% - Accent1 9 2" xfId="15649"/>
    <cellStyle name="20% - Accent1 9 3" xfId="15648"/>
    <cellStyle name="20% - Accent1 9 4" xfId="15651"/>
    <cellStyle name="20% - Accent1 90" xfId="15646"/>
    <cellStyle name="20% - Accent1 90 2" xfId="15645"/>
    <cellStyle name="20% - Accent1 90 3" xfId="15644"/>
    <cellStyle name="20% - Accent1 91" xfId="15643"/>
    <cellStyle name="20% - Accent1 91 2" xfId="15641"/>
    <cellStyle name="20% - Accent1 91 3" xfId="15640"/>
    <cellStyle name="20% - Accent1 92" xfId="15639"/>
    <cellStyle name="20% - Accent1 92 2" xfId="15638"/>
    <cellStyle name="20% - Accent1 92 3" xfId="15636"/>
    <cellStyle name="20% - Accent1 93" xfId="15634"/>
    <cellStyle name="20% - Accent1 93 2" xfId="15632"/>
    <cellStyle name="20% - Accent1 93 3" xfId="15631"/>
    <cellStyle name="20% - Accent1 94" xfId="15630"/>
    <cellStyle name="20% - Accent1 94 2" xfId="15629"/>
    <cellStyle name="20% - Accent1 94 3" xfId="15628"/>
    <cellStyle name="20% - Accent1 95" xfId="15627"/>
    <cellStyle name="20% - Accent1 95 2" xfId="15625"/>
    <cellStyle name="20% - Accent1 95 3" xfId="15624"/>
    <cellStyle name="20% - Accent1 96" xfId="15980"/>
    <cellStyle name="20% - Accent1 96 2" xfId="15981"/>
    <cellStyle name="20% - Accent1 96 3" xfId="15982"/>
    <cellStyle name="20% - Accent1 97" xfId="15983"/>
    <cellStyle name="20% - Accent1 97 2" xfId="15984"/>
    <cellStyle name="20% - Accent1 97 3" xfId="15985"/>
    <cellStyle name="20% - Accent1 98" xfId="15986"/>
    <cellStyle name="20% - Accent1 98 2" xfId="15987"/>
    <cellStyle name="20% - Accent1 98 3" xfId="15988"/>
    <cellStyle name="20% - Accent1 99" xfId="15989"/>
    <cellStyle name="20% - Accent1 99 2" xfId="15999"/>
    <cellStyle name="20% - Accent1 99 3" xfId="16000"/>
    <cellStyle name="20% - Accent2 10" xfId="7855"/>
    <cellStyle name="20% - Accent2 10 2" xfId="16002"/>
    <cellStyle name="20% - Accent2 10 3" xfId="16003"/>
    <cellStyle name="20% - Accent2 10 4" xfId="16001"/>
    <cellStyle name="20% - Accent2 100" xfId="16004"/>
    <cellStyle name="20% - Accent2 100 2" xfId="16005"/>
    <cellStyle name="20% - Accent2 100 3" xfId="16006"/>
    <cellStyle name="20% - Accent2 101" xfId="16007"/>
    <cellStyle name="20% - Accent2 101 2" xfId="16008"/>
    <cellStyle name="20% - Accent2 101 3" xfId="16009"/>
    <cellStyle name="20% - Accent2 102" xfId="16010"/>
    <cellStyle name="20% - Accent2 102 2" xfId="16011"/>
    <cellStyle name="20% - Accent2 102 3" xfId="16012"/>
    <cellStyle name="20% - Accent2 103" xfId="16013"/>
    <cellStyle name="20% - Accent2 103 2" xfId="16014"/>
    <cellStyle name="20% - Accent2 103 3" xfId="16015"/>
    <cellStyle name="20% - Accent2 104" xfId="16016"/>
    <cellStyle name="20% - Accent2 104 2" xfId="16017"/>
    <cellStyle name="20% - Accent2 104 3" xfId="16018"/>
    <cellStyle name="20% - Accent2 105" xfId="16019"/>
    <cellStyle name="20% - Accent2 105 2" xfId="16020"/>
    <cellStyle name="20% - Accent2 105 3" xfId="16021"/>
    <cellStyle name="20% - Accent2 106" xfId="20274"/>
    <cellStyle name="20% - Accent2 106 2" xfId="20275"/>
    <cellStyle name="20% - Accent2 106 3" xfId="20276"/>
    <cellStyle name="20% - Accent2 107" xfId="20277"/>
    <cellStyle name="20% - Accent2 107 2" xfId="20278"/>
    <cellStyle name="20% - Accent2 107 3" xfId="20279"/>
    <cellStyle name="20% - Accent2 108" xfId="20280"/>
    <cellStyle name="20% - Accent2 108 2" xfId="20281"/>
    <cellStyle name="20% - Accent2 108 3" xfId="20282"/>
    <cellStyle name="20% - Accent2 109" xfId="20283"/>
    <cellStyle name="20% - Accent2 109 2" xfId="20284"/>
    <cellStyle name="20% - Accent2 109 3" xfId="20285"/>
    <cellStyle name="20% - Accent2 11" xfId="6961"/>
    <cellStyle name="20% - Accent2 11 2" xfId="20287"/>
    <cellStyle name="20% - Accent2 11 3" xfId="20288"/>
    <cellStyle name="20% - Accent2 11 4" xfId="20286"/>
    <cellStyle name="20% - Accent2 110" xfId="20289"/>
    <cellStyle name="20% - Accent2 110 2" xfId="20290"/>
    <cellStyle name="20% - Accent2 110 3" xfId="20291"/>
    <cellStyle name="20% - Accent2 111" xfId="20292"/>
    <cellStyle name="20% - Accent2 111 2" xfId="20293"/>
    <cellStyle name="20% - Accent2 111 3" xfId="20294"/>
    <cellStyle name="20% - Accent2 112" xfId="20295"/>
    <cellStyle name="20% - Accent2 112 2" xfId="20296"/>
    <cellStyle name="20% - Accent2 112 3" xfId="20297"/>
    <cellStyle name="20% - Accent2 113" xfId="20298"/>
    <cellStyle name="20% - Accent2 113 2" xfId="20299"/>
    <cellStyle name="20% - Accent2 113 3" xfId="20300"/>
    <cellStyle name="20% - Accent2 114" xfId="20301"/>
    <cellStyle name="20% - Accent2 114 2" xfId="20302"/>
    <cellStyle name="20% - Accent2 114 3" xfId="20303"/>
    <cellStyle name="20% - Accent2 115" xfId="20304"/>
    <cellStyle name="20% - Accent2 115 2" xfId="20305"/>
    <cellStyle name="20% - Accent2 115 3" xfId="20306"/>
    <cellStyle name="20% - Accent2 116" xfId="20307"/>
    <cellStyle name="20% - Accent2 116 2" xfId="20308"/>
    <cellStyle name="20% - Accent2 116 3" xfId="20309"/>
    <cellStyle name="20% - Accent2 117" xfId="20310"/>
    <cellStyle name="20% - Accent2 117 2" xfId="20311"/>
    <cellStyle name="20% - Accent2 117 3" xfId="20312"/>
    <cellStyle name="20% - Accent2 118" xfId="20313"/>
    <cellStyle name="20% - Accent2 118 2" xfId="20314"/>
    <cellStyle name="20% - Accent2 118 3" xfId="20315"/>
    <cellStyle name="20% - Accent2 119" xfId="20316"/>
    <cellStyle name="20% - Accent2 119 2" xfId="20317"/>
    <cellStyle name="20% - Accent2 119 3" xfId="20318"/>
    <cellStyle name="20% - Accent2 12" xfId="7326"/>
    <cellStyle name="20% - Accent2 12 2" xfId="20320"/>
    <cellStyle name="20% - Accent2 12 3" xfId="20321"/>
    <cellStyle name="20% - Accent2 12 4" xfId="20319"/>
    <cellStyle name="20% - Accent2 120" xfId="20322"/>
    <cellStyle name="20% - Accent2 120 2" xfId="20323"/>
    <cellStyle name="20% - Accent2 120 3" xfId="20324"/>
    <cellStyle name="20% - Accent2 121" xfId="20325"/>
    <cellStyle name="20% - Accent2 121 2" xfId="20326"/>
    <cellStyle name="20% - Accent2 121 3" xfId="20327"/>
    <cellStyle name="20% - Accent2 122" xfId="20328"/>
    <cellStyle name="20% - Accent2 122 2" xfId="20329"/>
    <cellStyle name="20% - Accent2 122 3" xfId="20330"/>
    <cellStyle name="20% - Accent2 123" xfId="20331"/>
    <cellStyle name="20% - Accent2 123 2" xfId="20332"/>
    <cellStyle name="20% - Accent2 123 3" xfId="20333"/>
    <cellStyle name="20% - Accent2 124" xfId="20334"/>
    <cellStyle name="20% - Accent2 124 2" xfId="20335"/>
    <cellStyle name="20% - Accent2 124 3" xfId="20336"/>
    <cellStyle name="20% - Accent2 125" xfId="20337"/>
    <cellStyle name="20% - Accent2 125 2" xfId="20338"/>
    <cellStyle name="20% - Accent2 125 3" xfId="20339"/>
    <cellStyle name="20% - Accent2 126" xfId="20340"/>
    <cellStyle name="20% - Accent2 126 2" xfId="20341"/>
    <cellStyle name="20% - Accent2 126 3" xfId="20342"/>
    <cellStyle name="20% - Accent2 127" xfId="20343"/>
    <cellStyle name="20% - Accent2 127 2" xfId="20344"/>
    <cellStyle name="20% - Accent2 127 3" xfId="20345"/>
    <cellStyle name="20% - Accent2 128" xfId="20346"/>
    <cellStyle name="20% - Accent2 128 2" xfId="20347"/>
    <cellStyle name="20% - Accent2 128 3" xfId="20348"/>
    <cellStyle name="20% - Accent2 129" xfId="20349"/>
    <cellStyle name="20% - Accent2 129 2" xfId="20350"/>
    <cellStyle name="20% - Accent2 129 3" xfId="20351"/>
    <cellStyle name="20% - Accent2 13" xfId="7782"/>
    <cellStyle name="20% - Accent2 13 2" xfId="20353"/>
    <cellStyle name="20% - Accent2 13 3" xfId="20354"/>
    <cellStyle name="20% - Accent2 13 4" xfId="20352"/>
    <cellStyle name="20% - Accent2 130" xfId="20355"/>
    <cellStyle name="20% - Accent2 130 2" xfId="20356"/>
    <cellStyle name="20% - Accent2 130 3" xfId="20357"/>
    <cellStyle name="20% - Accent2 131" xfId="20358"/>
    <cellStyle name="20% - Accent2 131 2" xfId="20359"/>
    <cellStyle name="20% - Accent2 131 3" xfId="20360"/>
    <cellStyle name="20% - Accent2 132" xfId="20361"/>
    <cellStyle name="20% - Accent2 132 2" xfId="20362"/>
    <cellStyle name="20% - Accent2 132 3" xfId="20363"/>
    <cellStyle name="20% - Accent2 133" xfId="20364"/>
    <cellStyle name="20% - Accent2 133 2" xfId="20365"/>
    <cellStyle name="20% - Accent2 133 3" xfId="20366"/>
    <cellStyle name="20% - Accent2 134" xfId="20367"/>
    <cellStyle name="20% - Accent2 134 2" xfId="20368"/>
    <cellStyle name="20% - Accent2 134 3" xfId="20369"/>
    <cellStyle name="20% - Accent2 135" xfId="20370"/>
    <cellStyle name="20% - Accent2 135 2" xfId="20371"/>
    <cellStyle name="20% - Accent2 135 3" xfId="20372"/>
    <cellStyle name="20% - Accent2 136" xfId="20373"/>
    <cellStyle name="20% - Accent2 136 2" xfId="20374"/>
    <cellStyle name="20% - Accent2 136 3" xfId="20375"/>
    <cellStyle name="20% - Accent2 137" xfId="20376"/>
    <cellStyle name="20% - Accent2 137 2" xfId="20377"/>
    <cellStyle name="20% - Accent2 137 3" xfId="20378"/>
    <cellStyle name="20% - Accent2 138" xfId="20379"/>
    <cellStyle name="20% - Accent2 138 2" xfId="20380"/>
    <cellStyle name="20% - Accent2 138 3" xfId="20381"/>
    <cellStyle name="20% - Accent2 139" xfId="20382"/>
    <cellStyle name="20% - Accent2 139 2" xfId="20383"/>
    <cellStyle name="20% - Accent2 139 3" xfId="20384"/>
    <cellStyle name="20% - Accent2 14" xfId="20385"/>
    <cellStyle name="20% - Accent2 14 2" xfId="20386"/>
    <cellStyle name="20% - Accent2 14 3" xfId="20387"/>
    <cellStyle name="20% - Accent2 140" xfId="20388"/>
    <cellStyle name="20% - Accent2 140 2" xfId="20389"/>
    <cellStyle name="20% - Accent2 140 3" xfId="20390"/>
    <cellStyle name="20% - Accent2 141" xfId="20391"/>
    <cellStyle name="20% - Accent2 141 2" xfId="20392"/>
    <cellStyle name="20% - Accent2 141 3" xfId="20393"/>
    <cellStyle name="20% - Accent2 142" xfId="20394"/>
    <cellStyle name="20% - Accent2 142 2" xfId="20395"/>
    <cellStyle name="20% - Accent2 142 3" xfId="20396"/>
    <cellStyle name="20% - Accent2 143" xfId="20397"/>
    <cellStyle name="20% - Accent2 143 2" xfId="20398"/>
    <cellStyle name="20% - Accent2 143 3" xfId="20399"/>
    <cellStyle name="20% - Accent2 144" xfId="20400"/>
    <cellStyle name="20% - Accent2 144 2" xfId="20401"/>
    <cellStyle name="20% - Accent2 144 3" xfId="20402"/>
    <cellStyle name="20% - Accent2 145" xfId="20403"/>
    <cellStyle name="20% - Accent2 145 2" xfId="20404"/>
    <cellStyle name="20% - Accent2 145 3" xfId="20405"/>
    <cellStyle name="20% - Accent2 146" xfId="20406"/>
    <cellStyle name="20% - Accent2 146 2" xfId="20407"/>
    <cellStyle name="20% - Accent2 146 3" xfId="20408"/>
    <cellStyle name="20% - Accent2 147" xfId="20409"/>
    <cellStyle name="20% - Accent2 147 2" xfId="20410"/>
    <cellStyle name="20% - Accent2 147 3" xfId="20411"/>
    <cellStyle name="20% - Accent2 148" xfId="20412"/>
    <cellStyle name="20% - Accent2 148 2" xfId="20413"/>
    <cellStyle name="20% - Accent2 148 3" xfId="20414"/>
    <cellStyle name="20% - Accent2 149" xfId="20415"/>
    <cellStyle name="20% - Accent2 149 2" xfId="20416"/>
    <cellStyle name="20% - Accent2 149 3" xfId="20417"/>
    <cellStyle name="20% - Accent2 15" xfId="20418"/>
    <cellStyle name="20% - Accent2 15 2" xfId="20419"/>
    <cellStyle name="20% - Accent2 15 3" xfId="20420"/>
    <cellStyle name="20% - Accent2 150" xfId="20421"/>
    <cellStyle name="20% - Accent2 150 2" xfId="20422"/>
    <cellStyle name="20% - Accent2 150 3" xfId="20423"/>
    <cellStyle name="20% - Accent2 151" xfId="20424"/>
    <cellStyle name="20% - Accent2 151 2" xfId="20425"/>
    <cellStyle name="20% - Accent2 151 3" xfId="20426"/>
    <cellStyle name="20% - Accent2 152" xfId="20427"/>
    <cellStyle name="20% - Accent2 152 2" xfId="20428"/>
    <cellStyle name="20% - Accent2 152 3" xfId="20429"/>
    <cellStyle name="20% - Accent2 153" xfId="20430"/>
    <cellStyle name="20% - Accent2 153 2" xfId="20431"/>
    <cellStyle name="20% - Accent2 153 3" xfId="20432"/>
    <cellStyle name="20% - Accent2 154" xfId="20433"/>
    <cellStyle name="20% - Accent2 154 2" xfId="20434"/>
    <cellStyle name="20% - Accent2 154 3" xfId="20435"/>
    <cellStyle name="20% - Accent2 155" xfId="20436"/>
    <cellStyle name="20% - Accent2 155 2" xfId="20437"/>
    <cellStyle name="20% - Accent2 155 3" xfId="20438"/>
    <cellStyle name="20% - Accent2 156" xfId="20439"/>
    <cellStyle name="20% - Accent2 156 2" xfId="20440"/>
    <cellStyle name="20% - Accent2 156 3" xfId="20441"/>
    <cellStyle name="20% - Accent2 157" xfId="20442"/>
    <cellStyle name="20% - Accent2 157 2" xfId="20443"/>
    <cellStyle name="20% - Accent2 157 3" xfId="20444"/>
    <cellStyle name="20% - Accent2 158" xfId="20445"/>
    <cellStyle name="20% - Accent2 158 2" xfId="20446"/>
    <cellStyle name="20% - Accent2 158 3" xfId="20447"/>
    <cellStyle name="20% - Accent2 159" xfId="20448"/>
    <cellStyle name="20% - Accent2 159 2" xfId="20449"/>
    <cellStyle name="20% - Accent2 159 3" xfId="20450"/>
    <cellStyle name="20% - Accent2 16" xfId="20451"/>
    <cellStyle name="20% - Accent2 16 2" xfId="20452"/>
    <cellStyle name="20% - Accent2 16 3" xfId="20453"/>
    <cellStyle name="20% - Accent2 160" xfId="20454"/>
    <cellStyle name="20% - Accent2 160 2" xfId="20455"/>
    <cellStyle name="20% - Accent2 160 3" xfId="20456"/>
    <cellStyle name="20% - Accent2 161" xfId="20457"/>
    <cellStyle name="20% - Accent2 161 2" xfId="20458"/>
    <cellStyle name="20% - Accent2 161 3" xfId="20459"/>
    <cellStyle name="20% - Accent2 162" xfId="20460"/>
    <cellStyle name="20% - Accent2 162 2" xfId="20461"/>
    <cellStyle name="20% - Accent2 162 3" xfId="20462"/>
    <cellStyle name="20% - Accent2 163" xfId="20463"/>
    <cellStyle name="20% - Accent2 163 2" xfId="20464"/>
    <cellStyle name="20% - Accent2 163 3" xfId="20465"/>
    <cellStyle name="20% - Accent2 164" xfId="20466"/>
    <cellStyle name="20% - Accent2 164 2" xfId="20467"/>
    <cellStyle name="20% - Accent2 164 3" xfId="20468"/>
    <cellStyle name="20% - Accent2 165" xfId="20469"/>
    <cellStyle name="20% - Accent2 165 2" xfId="20470"/>
    <cellStyle name="20% - Accent2 165 3" xfId="20471"/>
    <cellStyle name="20% - Accent2 166" xfId="20472"/>
    <cellStyle name="20% - Accent2 166 2" xfId="20473"/>
    <cellStyle name="20% - Accent2 166 3" xfId="20474"/>
    <cellStyle name="20% - Accent2 167" xfId="20475"/>
    <cellStyle name="20% - Accent2 167 2" xfId="20476"/>
    <cellStyle name="20% - Accent2 167 3" xfId="20477"/>
    <cellStyle name="20% - Accent2 168" xfId="20478"/>
    <cellStyle name="20% - Accent2 168 2" xfId="20479"/>
    <cellStyle name="20% - Accent2 168 3" xfId="20480"/>
    <cellStyle name="20% - Accent2 169" xfId="20481"/>
    <cellStyle name="20% - Accent2 169 2" xfId="20482"/>
    <cellStyle name="20% - Accent2 169 3" xfId="20483"/>
    <cellStyle name="20% - Accent2 17" xfId="20484"/>
    <cellStyle name="20% - Accent2 17 2" xfId="20485"/>
    <cellStyle name="20% - Accent2 17 3" xfId="20486"/>
    <cellStyle name="20% - Accent2 170" xfId="20487"/>
    <cellStyle name="20% - Accent2 170 2" xfId="20488"/>
    <cellStyle name="20% - Accent2 170 3" xfId="20489"/>
    <cellStyle name="20% - Accent2 171" xfId="20490"/>
    <cellStyle name="20% - Accent2 171 2" xfId="20491"/>
    <cellStyle name="20% - Accent2 171 3" xfId="20492"/>
    <cellStyle name="20% - Accent2 172" xfId="20493"/>
    <cellStyle name="20% - Accent2 172 2" xfId="20494"/>
    <cellStyle name="20% - Accent2 172 3" xfId="20495"/>
    <cellStyle name="20% - Accent2 173" xfId="20496"/>
    <cellStyle name="20% - Accent2 173 2" xfId="20497"/>
    <cellStyle name="20% - Accent2 173 3" xfId="20498"/>
    <cellStyle name="20% - Accent2 174" xfId="20499"/>
    <cellStyle name="20% - Accent2 174 2" xfId="20500"/>
    <cellStyle name="20% - Accent2 174 3" xfId="20501"/>
    <cellStyle name="20% - Accent2 175" xfId="20502"/>
    <cellStyle name="20% - Accent2 175 2" xfId="20503"/>
    <cellStyle name="20% - Accent2 175 3" xfId="20504"/>
    <cellStyle name="20% - Accent2 176" xfId="20505"/>
    <cellStyle name="20% - Accent2 176 2" xfId="20506"/>
    <cellStyle name="20% - Accent2 176 3" xfId="20507"/>
    <cellStyle name="20% - Accent2 177" xfId="20508"/>
    <cellStyle name="20% - Accent2 177 2" xfId="20509"/>
    <cellStyle name="20% - Accent2 177 3" xfId="20510"/>
    <cellStyle name="20% - Accent2 178" xfId="20511"/>
    <cellStyle name="20% - Accent2 178 2" xfId="20512"/>
    <cellStyle name="20% - Accent2 178 3" xfId="20513"/>
    <cellStyle name="20% - Accent2 179" xfId="20514"/>
    <cellStyle name="20% - Accent2 179 2" xfId="20515"/>
    <cellStyle name="20% - Accent2 179 3" xfId="20516"/>
    <cellStyle name="20% - Accent2 18" xfId="20517"/>
    <cellStyle name="20% - Accent2 18 2" xfId="20518"/>
    <cellStyle name="20% - Accent2 18 3" xfId="20519"/>
    <cellStyle name="20% - Accent2 180" xfId="20520"/>
    <cellStyle name="20% - Accent2 180 2" xfId="20521"/>
    <cellStyle name="20% - Accent2 180 3" xfId="20522"/>
    <cellStyle name="20% - Accent2 181" xfId="20523"/>
    <cellStyle name="20% - Accent2 181 2" xfId="20524"/>
    <cellStyle name="20% - Accent2 181 3" xfId="20525"/>
    <cellStyle name="20% - Accent2 182" xfId="20526"/>
    <cellStyle name="20% - Accent2 182 2" xfId="20527"/>
    <cellStyle name="20% - Accent2 182 3" xfId="20528"/>
    <cellStyle name="20% - Accent2 183" xfId="20529"/>
    <cellStyle name="20% - Accent2 183 2" xfId="20530"/>
    <cellStyle name="20% - Accent2 183 3" xfId="20531"/>
    <cellStyle name="20% - Accent2 184" xfId="20532"/>
    <cellStyle name="20% - Accent2 184 2" xfId="20533"/>
    <cellStyle name="20% - Accent2 184 3" xfId="20534"/>
    <cellStyle name="20% - Accent2 185" xfId="20535"/>
    <cellStyle name="20% - Accent2 185 2" xfId="20536"/>
    <cellStyle name="20% - Accent2 185 3" xfId="20537"/>
    <cellStyle name="20% - Accent2 186" xfId="20538"/>
    <cellStyle name="20% - Accent2 186 2" xfId="20539"/>
    <cellStyle name="20% - Accent2 186 3" xfId="20540"/>
    <cellStyle name="20% - Accent2 187" xfId="20541"/>
    <cellStyle name="20% - Accent2 187 2" xfId="20542"/>
    <cellStyle name="20% - Accent2 187 3" xfId="20543"/>
    <cellStyle name="20% - Accent2 188" xfId="20544"/>
    <cellStyle name="20% - Accent2 188 2" xfId="20545"/>
    <cellStyle name="20% - Accent2 188 3" xfId="20546"/>
    <cellStyle name="20% - Accent2 189" xfId="20547"/>
    <cellStyle name="20% - Accent2 189 2" xfId="20548"/>
    <cellStyle name="20% - Accent2 189 3" xfId="20549"/>
    <cellStyle name="20% - Accent2 19" xfId="20550"/>
    <cellStyle name="20% - Accent2 19 2" xfId="20551"/>
    <cellStyle name="20% - Accent2 19 3" xfId="20552"/>
    <cellStyle name="20% - Accent2 190" xfId="20553"/>
    <cellStyle name="20% - Accent2 190 2" xfId="20554"/>
    <cellStyle name="20% - Accent2 190 3" xfId="20555"/>
    <cellStyle name="20% - Accent2 191" xfId="20556"/>
    <cellStyle name="20% - Accent2 191 2" xfId="20557"/>
    <cellStyle name="20% - Accent2 191 3" xfId="20558"/>
    <cellStyle name="20% - Accent2 192" xfId="20559"/>
    <cellStyle name="20% - Accent2 192 2" xfId="20560"/>
    <cellStyle name="20% - Accent2 192 3" xfId="20561"/>
    <cellStyle name="20% - Accent2 193" xfId="20562"/>
    <cellStyle name="20% - Accent2 193 2" xfId="20563"/>
    <cellStyle name="20% - Accent2 194" xfId="20564"/>
    <cellStyle name="20% - Accent2 194 2" xfId="20565"/>
    <cellStyle name="20% - Accent2 195" xfId="20566"/>
    <cellStyle name="20% - Accent2 195 2" xfId="20567"/>
    <cellStyle name="20% - Accent2 196" xfId="20568"/>
    <cellStyle name="20% - Accent2 196 2" xfId="20569"/>
    <cellStyle name="20% - Accent2 197" xfId="20570"/>
    <cellStyle name="20% - Accent2 197 2" xfId="20571"/>
    <cellStyle name="20% - Accent2 198" xfId="20572"/>
    <cellStyle name="20% - Accent2 198 2" xfId="20573"/>
    <cellStyle name="20% - Accent2 199" xfId="20574"/>
    <cellStyle name="20% - Accent2 199 2" xfId="20575"/>
    <cellStyle name="20% - Accent2 2" xfId="166"/>
    <cellStyle name="20% - Accent2 2 10" xfId="3304"/>
    <cellStyle name="20% - Accent2 2 11" xfId="3618"/>
    <cellStyle name="20% - Accent2 2 12" xfId="3417"/>
    <cellStyle name="20% - Accent2 2 13" xfId="1506"/>
    <cellStyle name="20% - Accent2 2 14" xfId="7723"/>
    <cellStyle name="20% - Accent2 2 15" xfId="7757"/>
    <cellStyle name="20% - Accent2 2 16" xfId="7680"/>
    <cellStyle name="20% - Accent2 2 17" xfId="7813"/>
    <cellStyle name="20% - Accent2 2 18" xfId="7839"/>
    <cellStyle name="20% - Accent2 2 19" xfId="7370"/>
    <cellStyle name="20% - Accent2 2 2" xfId="734"/>
    <cellStyle name="20% - Accent2 2 2 10" xfId="20576"/>
    <cellStyle name="20% - Accent2 2 2 2" xfId="2085"/>
    <cellStyle name="20% - Accent2 2 2 2 2" xfId="3036"/>
    <cellStyle name="20% - Accent2 2 2 2 2 2" xfId="4926"/>
    <cellStyle name="20% - Accent2 2 2 2 2 3" xfId="5725"/>
    <cellStyle name="20% - Accent2 2 2 2 2 4" xfId="6355"/>
    <cellStyle name="20% - Accent2 2 2 2 3" xfId="4174"/>
    <cellStyle name="20% - Accent2 2 2 2 4" xfId="3643"/>
    <cellStyle name="20% - Accent2 2 2 2 5" xfId="3754"/>
    <cellStyle name="20% - Accent2 2 2 3" xfId="2060"/>
    <cellStyle name="20% - Accent2 2 2 3 2" xfId="3028"/>
    <cellStyle name="20% - Accent2 2 2 3 2 2" xfId="4918"/>
    <cellStyle name="20% - Accent2 2 2 3 2 3" xfId="5717"/>
    <cellStyle name="20% - Accent2 2 2 3 2 4" xfId="6347"/>
    <cellStyle name="20% - Accent2 2 2 3 3" xfId="4157"/>
    <cellStyle name="20% - Accent2 2 2 3 4" xfId="4806"/>
    <cellStyle name="20% - Accent2 2 2 3 5" xfId="5636"/>
    <cellStyle name="20% - Accent2 2 2 4" xfId="2708"/>
    <cellStyle name="20% - Accent2 2 2 4 2" xfId="4654"/>
    <cellStyle name="20% - Accent2 2 2 4 3" xfId="5496"/>
    <cellStyle name="20% - Accent2 2 2 4 4" xfId="6179"/>
    <cellStyle name="20% - Accent2 2 2 5" xfId="3502"/>
    <cellStyle name="20% - Accent2 2 2 6" xfId="3807"/>
    <cellStyle name="20% - Accent2 2 2 7" xfId="4599"/>
    <cellStyle name="20% - Accent2 2 2 8" xfId="1182"/>
    <cellStyle name="20% - Accent2 2 2 9" xfId="11853"/>
    <cellStyle name="20% - Accent2 2 20" xfId="7875"/>
    <cellStyle name="20% - Accent2 2 21" xfId="7891"/>
    <cellStyle name="20% - Accent2 2 22" xfId="7904"/>
    <cellStyle name="20% - Accent2 2 23" xfId="9944"/>
    <cellStyle name="20% - Accent2 2 3" xfId="1048"/>
    <cellStyle name="20% - Accent2 2 3 2" xfId="2133"/>
    <cellStyle name="20% - Accent2 2 3 2 2" xfId="3085"/>
    <cellStyle name="20% - Accent2 2 3 2 2 2" xfId="4975"/>
    <cellStyle name="20% - Accent2 2 3 2 2 3" xfId="5774"/>
    <cellStyle name="20% - Accent2 2 3 2 2 4" xfId="6404"/>
    <cellStyle name="20% - Accent2 2 3 2 3" xfId="4223"/>
    <cellStyle name="20% - Accent2 2 3 2 4" xfId="3533"/>
    <cellStyle name="20% - Accent2 2 3 2 5" xfId="3470"/>
    <cellStyle name="20% - Accent2 2 3 3" xfId="2185"/>
    <cellStyle name="20% - Accent2 2 3 3 2" xfId="3130"/>
    <cellStyle name="20% - Accent2 2 3 3 2 2" xfId="5020"/>
    <cellStyle name="20% - Accent2 2 3 3 2 3" xfId="5819"/>
    <cellStyle name="20% - Accent2 2 3 3 2 4" xfId="6449"/>
    <cellStyle name="20% - Accent2 2 3 3 3" xfId="4272"/>
    <cellStyle name="20% - Accent2 2 3 3 4" xfId="3323"/>
    <cellStyle name="20% - Accent2 2 3 3 5" xfId="3763"/>
    <cellStyle name="20% - Accent2 2 3 4" xfId="2753"/>
    <cellStyle name="20% - Accent2 2 3 4 2" xfId="4700"/>
    <cellStyle name="20% - Accent2 2 3 4 3" xfId="5542"/>
    <cellStyle name="20% - Accent2 2 3 4 4" xfId="6225"/>
    <cellStyle name="20% - Accent2 2 3 5" xfId="3557"/>
    <cellStyle name="20% - Accent2 2 3 6" xfId="3446"/>
    <cellStyle name="20% - Accent2 2 3 7" xfId="4162"/>
    <cellStyle name="20% - Accent2 2 3 8" xfId="20577"/>
    <cellStyle name="20% - Accent2 2 4" xfId="1727"/>
    <cellStyle name="20% - Accent2 2 4 2" xfId="2193"/>
    <cellStyle name="20% - Accent2 2 4 2 2" xfId="3137"/>
    <cellStyle name="20% - Accent2 2 4 2 2 2" xfId="5027"/>
    <cellStyle name="20% - Accent2 2 4 2 2 3" xfId="5826"/>
    <cellStyle name="20% - Accent2 2 4 2 2 4" xfId="6456"/>
    <cellStyle name="20% - Accent2 2 4 2 3" xfId="4279"/>
    <cellStyle name="20% - Accent2 2 4 2 4" xfId="3300"/>
    <cellStyle name="20% - Accent2 2 4 2 5" xfId="3499"/>
    <cellStyle name="20% - Accent2 2 4 3" xfId="2432"/>
    <cellStyle name="20% - Accent2 2 4 3 2" xfId="3224"/>
    <cellStyle name="20% - Accent2 2 4 3 2 2" xfId="5114"/>
    <cellStyle name="20% - Accent2 2 4 3 2 3" xfId="5913"/>
    <cellStyle name="20% - Accent2 2 4 3 2 4" xfId="6543"/>
    <cellStyle name="20% - Accent2 2 4 3 3" xfId="4455"/>
    <cellStyle name="20% - Accent2 2 4 3 4" xfId="5333"/>
    <cellStyle name="20% - Accent2 2 4 3 5" xfId="6075"/>
    <cellStyle name="20% - Accent2 2 4 4" xfId="2759"/>
    <cellStyle name="20% - Accent2 2 4 4 2" xfId="4706"/>
    <cellStyle name="20% - Accent2 2 4 4 3" xfId="5548"/>
    <cellStyle name="20% - Accent2 2 4 4 4" xfId="6231"/>
    <cellStyle name="20% - Accent2 2 4 5" xfId="3850"/>
    <cellStyle name="20% - Accent2 2 4 6" xfId="3847"/>
    <cellStyle name="20% - Accent2 2 4 7" xfId="4756"/>
    <cellStyle name="20% - Accent2 2 5" xfId="1802"/>
    <cellStyle name="20% - Accent2 2 5 2" xfId="2235"/>
    <cellStyle name="20% - Accent2 2 5 2 2" xfId="3178"/>
    <cellStyle name="20% - Accent2 2 5 2 2 2" xfId="5068"/>
    <cellStyle name="20% - Accent2 2 5 2 2 3" xfId="5867"/>
    <cellStyle name="20% - Accent2 2 5 2 2 4" xfId="6497"/>
    <cellStyle name="20% - Accent2 2 5 2 3" xfId="4320"/>
    <cellStyle name="20% - Accent2 2 5 2 4" xfId="5230"/>
    <cellStyle name="20% - Accent2 2 5 2 5" xfId="6029"/>
    <cellStyle name="20% - Accent2 2 5 3" xfId="2471"/>
    <cellStyle name="20% - Accent2 2 5 3 2" xfId="3262"/>
    <cellStyle name="20% - Accent2 2 5 3 2 2" xfId="5152"/>
    <cellStyle name="20% - Accent2 2 5 3 2 3" xfId="5951"/>
    <cellStyle name="20% - Accent2 2 5 3 2 4" xfId="6581"/>
    <cellStyle name="20% - Accent2 2 5 3 3" xfId="4493"/>
    <cellStyle name="20% - Accent2 2 5 3 4" xfId="5371"/>
    <cellStyle name="20% - Accent2 2 5 3 5" xfId="6113"/>
    <cellStyle name="20% - Accent2 2 5 4" xfId="2798"/>
    <cellStyle name="20% - Accent2 2 5 4 2" xfId="4744"/>
    <cellStyle name="20% - Accent2 2 5 4 3" xfId="5586"/>
    <cellStyle name="20% - Accent2 2 5 4 4" xfId="6269"/>
    <cellStyle name="20% - Accent2 2 5 5" xfId="3911"/>
    <cellStyle name="20% - Accent2 2 5 6" xfId="3707"/>
    <cellStyle name="20% - Accent2 2 5 7" xfId="3703"/>
    <cellStyle name="20% - Accent2 2 6" xfId="1871"/>
    <cellStyle name="20% - Accent2 2 6 2" xfId="2296"/>
    <cellStyle name="20% - Accent2 2 6 2 2" xfId="3193"/>
    <cellStyle name="20% - Accent2 2 6 2 2 2" xfId="5083"/>
    <cellStyle name="20% - Accent2 2 6 2 2 3" xfId="5882"/>
    <cellStyle name="20% - Accent2 2 6 2 2 4" xfId="6512"/>
    <cellStyle name="20% - Accent2 2 6 2 3" xfId="4365"/>
    <cellStyle name="20% - Accent2 2 6 2 4" xfId="5263"/>
    <cellStyle name="20% - Accent2 2 6 2 5" xfId="6044"/>
    <cellStyle name="20% - Accent2 2 6 3" xfId="2531"/>
    <cellStyle name="20% - Accent2 2 6 3 2" xfId="3276"/>
    <cellStyle name="20% - Accent2 2 6 3 2 2" xfId="5166"/>
    <cellStyle name="20% - Accent2 2 6 3 2 3" xfId="5965"/>
    <cellStyle name="20% - Accent2 2 6 3 2 4" xfId="6595"/>
    <cellStyle name="20% - Accent2 2 6 3 3" xfId="4530"/>
    <cellStyle name="20% - Accent2 2 6 3 4" xfId="5399"/>
    <cellStyle name="20% - Accent2 2 6 3 5" xfId="6127"/>
    <cellStyle name="20% - Accent2 2 6 4" xfId="2858"/>
    <cellStyle name="20% - Accent2 2 6 4 2" xfId="4786"/>
    <cellStyle name="20% - Accent2 2 6 4 3" xfId="5617"/>
    <cellStyle name="20% - Accent2 2 6 4 4" xfId="6283"/>
    <cellStyle name="20% - Accent2 2 6 5" xfId="3977"/>
    <cellStyle name="20% - Accent2 2 6 6" xfId="4843"/>
    <cellStyle name="20% - Accent2 2 6 7" xfId="5659"/>
    <cellStyle name="20% - Accent2 2 7" xfId="2012"/>
    <cellStyle name="20% - Accent2 2 7 2" xfId="2991"/>
    <cellStyle name="20% - Accent2 2 7 2 2" xfId="4881"/>
    <cellStyle name="20% - Accent2 2 7 2 3" xfId="5680"/>
    <cellStyle name="20% - Accent2 2 7 2 4" xfId="6310"/>
    <cellStyle name="20% - Accent2 2 7 3" xfId="4116"/>
    <cellStyle name="20% - Accent2 2 7 4" xfId="3749"/>
    <cellStyle name="20% - Accent2 2 7 5" xfId="4358"/>
    <cellStyle name="20% - Accent2 2 8" xfId="2144"/>
    <cellStyle name="20% - Accent2 2 8 2" xfId="3096"/>
    <cellStyle name="20% - Accent2 2 8 2 2" xfId="4986"/>
    <cellStyle name="20% - Accent2 2 8 2 3" xfId="5785"/>
    <cellStyle name="20% - Accent2 2 8 2 4" xfId="6415"/>
    <cellStyle name="20% - Accent2 2 8 3" xfId="4234"/>
    <cellStyle name="20% - Accent2 2 8 4" xfId="3368"/>
    <cellStyle name="20% - Accent2 2 8 5" xfId="4752"/>
    <cellStyle name="20% - Accent2 2 9" xfId="2664"/>
    <cellStyle name="20% - Accent2 2 9 2" xfId="4620"/>
    <cellStyle name="20% - Accent2 2 9 3" xfId="5463"/>
    <cellStyle name="20% - Accent2 2 9 4" xfId="6153"/>
    <cellStyle name="20% - Accent2 20" xfId="20578"/>
    <cellStyle name="20% - Accent2 20 2" xfId="20579"/>
    <cellStyle name="20% - Accent2 20 3" xfId="20580"/>
    <cellStyle name="20% - Accent2 200" xfId="20581"/>
    <cellStyle name="20% - Accent2 200 2" xfId="20582"/>
    <cellStyle name="20% - Accent2 201" xfId="20583"/>
    <cellStyle name="20% - Accent2 201 2" xfId="20584"/>
    <cellStyle name="20% - Accent2 202" xfId="20585"/>
    <cellStyle name="20% - Accent2 202 2" xfId="20586"/>
    <cellStyle name="20% - Accent2 203" xfId="20587"/>
    <cellStyle name="20% - Accent2 203 2" xfId="20588"/>
    <cellStyle name="20% - Accent2 204" xfId="20589"/>
    <cellStyle name="20% - Accent2 204 2" xfId="20590"/>
    <cellStyle name="20% - Accent2 205" xfId="20591"/>
    <cellStyle name="20% - Accent2 205 2" xfId="20592"/>
    <cellStyle name="20% - Accent2 206" xfId="20593"/>
    <cellStyle name="20% - Accent2 206 2" xfId="20594"/>
    <cellStyle name="20% - Accent2 207" xfId="20595"/>
    <cellStyle name="20% - Accent2 207 2" xfId="20596"/>
    <cellStyle name="20% - Accent2 208" xfId="20597"/>
    <cellStyle name="20% - Accent2 208 2" xfId="20598"/>
    <cellStyle name="20% - Accent2 209" xfId="20599"/>
    <cellStyle name="20% - Accent2 209 2" xfId="20600"/>
    <cellStyle name="20% - Accent2 21" xfId="20601"/>
    <cellStyle name="20% - Accent2 21 2" xfId="20602"/>
    <cellStyle name="20% - Accent2 21 3" xfId="20603"/>
    <cellStyle name="20% - Accent2 210" xfId="20604"/>
    <cellStyle name="20% - Accent2 210 2" xfId="20605"/>
    <cellStyle name="20% - Accent2 211" xfId="20606"/>
    <cellStyle name="20% - Accent2 211 2" xfId="20607"/>
    <cellStyle name="20% - Accent2 212" xfId="20608"/>
    <cellStyle name="20% - Accent2 212 2" xfId="20609"/>
    <cellStyle name="20% - Accent2 213" xfId="20610"/>
    <cellStyle name="20% - Accent2 213 2" xfId="20611"/>
    <cellStyle name="20% - Accent2 214" xfId="20612"/>
    <cellStyle name="20% - Accent2 214 2" xfId="20613"/>
    <cellStyle name="20% - Accent2 215" xfId="20614"/>
    <cellStyle name="20% - Accent2 215 2" xfId="20615"/>
    <cellStyle name="20% - Accent2 216" xfId="20616"/>
    <cellStyle name="20% - Accent2 216 2" xfId="20617"/>
    <cellStyle name="20% - Accent2 217" xfId="20618"/>
    <cellStyle name="20% - Accent2 217 2" xfId="20619"/>
    <cellStyle name="20% - Accent2 218" xfId="20620"/>
    <cellStyle name="20% - Accent2 218 2" xfId="20621"/>
    <cellStyle name="20% - Accent2 219" xfId="20622"/>
    <cellStyle name="20% - Accent2 219 2" xfId="20623"/>
    <cellStyle name="20% - Accent2 22" xfId="20624"/>
    <cellStyle name="20% - Accent2 22 2" xfId="20625"/>
    <cellStyle name="20% - Accent2 22 3" xfId="20626"/>
    <cellStyle name="20% - Accent2 220" xfId="20627"/>
    <cellStyle name="20% - Accent2 220 2" xfId="20628"/>
    <cellStyle name="20% - Accent2 221" xfId="20629"/>
    <cellStyle name="20% - Accent2 221 2" xfId="20630"/>
    <cellStyle name="20% - Accent2 222" xfId="20631"/>
    <cellStyle name="20% - Accent2 222 2" xfId="20632"/>
    <cellStyle name="20% - Accent2 223" xfId="20633"/>
    <cellStyle name="20% - Accent2 223 2" xfId="20634"/>
    <cellStyle name="20% - Accent2 224" xfId="20635"/>
    <cellStyle name="20% - Accent2 224 2" xfId="20636"/>
    <cellStyle name="20% - Accent2 225" xfId="20637"/>
    <cellStyle name="20% - Accent2 225 2" xfId="20638"/>
    <cellStyle name="20% - Accent2 226" xfId="20639"/>
    <cellStyle name="20% - Accent2 226 2" xfId="20640"/>
    <cellStyle name="20% - Accent2 227" xfId="20641"/>
    <cellStyle name="20% - Accent2 227 2" xfId="20642"/>
    <cellStyle name="20% - Accent2 228" xfId="20643"/>
    <cellStyle name="20% - Accent2 228 2" xfId="20644"/>
    <cellStyle name="20% - Accent2 229" xfId="20645"/>
    <cellStyle name="20% - Accent2 229 2" xfId="20646"/>
    <cellStyle name="20% - Accent2 23" xfId="20647"/>
    <cellStyle name="20% - Accent2 23 2" xfId="20648"/>
    <cellStyle name="20% - Accent2 23 3" xfId="20649"/>
    <cellStyle name="20% - Accent2 230" xfId="20650"/>
    <cellStyle name="20% - Accent2 230 2" xfId="20651"/>
    <cellStyle name="20% - Accent2 231" xfId="20652"/>
    <cellStyle name="20% - Accent2 231 2" xfId="20653"/>
    <cellStyle name="20% - Accent2 232" xfId="20654"/>
    <cellStyle name="20% - Accent2 232 2" xfId="20655"/>
    <cellStyle name="20% - Accent2 233" xfId="20656"/>
    <cellStyle name="20% - Accent2 233 2" xfId="20657"/>
    <cellStyle name="20% - Accent2 234" xfId="20658"/>
    <cellStyle name="20% - Accent2 234 2" xfId="20659"/>
    <cellStyle name="20% - Accent2 235" xfId="20660"/>
    <cellStyle name="20% - Accent2 235 2" xfId="20661"/>
    <cellStyle name="20% - Accent2 236" xfId="20662"/>
    <cellStyle name="20% - Accent2 236 2" xfId="20663"/>
    <cellStyle name="20% - Accent2 237" xfId="20664"/>
    <cellStyle name="20% - Accent2 237 2" xfId="20665"/>
    <cellStyle name="20% - Accent2 238" xfId="20666"/>
    <cellStyle name="20% - Accent2 238 2" xfId="20667"/>
    <cellStyle name="20% - Accent2 239" xfId="20668"/>
    <cellStyle name="20% - Accent2 239 2" xfId="20669"/>
    <cellStyle name="20% - Accent2 24" xfId="20670"/>
    <cellStyle name="20% - Accent2 24 2" xfId="20671"/>
    <cellStyle name="20% - Accent2 24 3" xfId="20672"/>
    <cellStyle name="20% - Accent2 240" xfId="20673"/>
    <cellStyle name="20% - Accent2 240 2" xfId="20674"/>
    <cellStyle name="20% - Accent2 241" xfId="20675"/>
    <cellStyle name="20% - Accent2 241 2" xfId="20676"/>
    <cellStyle name="20% - Accent2 242" xfId="20677"/>
    <cellStyle name="20% - Accent2 242 2" xfId="20678"/>
    <cellStyle name="20% - Accent2 243" xfId="20679"/>
    <cellStyle name="20% - Accent2 243 2" xfId="20680"/>
    <cellStyle name="20% - Accent2 244" xfId="20681"/>
    <cellStyle name="20% - Accent2 244 2" xfId="20682"/>
    <cellStyle name="20% - Accent2 245" xfId="20683"/>
    <cellStyle name="20% - Accent2 245 2" xfId="20684"/>
    <cellStyle name="20% - Accent2 246" xfId="20685"/>
    <cellStyle name="20% - Accent2 246 2" xfId="20686"/>
    <cellStyle name="20% - Accent2 247" xfId="20687"/>
    <cellStyle name="20% - Accent2 247 2" xfId="20688"/>
    <cellStyle name="20% - Accent2 248" xfId="20689"/>
    <cellStyle name="20% - Accent2 248 2" xfId="20690"/>
    <cellStyle name="20% - Accent2 249" xfId="20691"/>
    <cellStyle name="20% - Accent2 249 2" xfId="20692"/>
    <cellStyle name="20% - Accent2 25" xfId="20693"/>
    <cellStyle name="20% - Accent2 25 2" xfId="20694"/>
    <cellStyle name="20% - Accent2 25 3" xfId="20695"/>
    <cellStyle name="20% - Accent2 250" xfId="20696"/>
    <cellStyle name="20% - Accent2 250 2" xfId="20697"/>
    <cellStyle name="20% - Accent2 251" xfId="20698"/>
    <cellStyle name="20% - Accent2 251 2" xfId="20699"/>
    <cellStyle name="20% - Accent2 252" xfId="20700"/>
    <cellStyle name="20% - Accent2 252 2" xfId="20701"/>
    <cellStyle name="20% - Accent2 253" xfId="20702"/>
    <cellStyle name="20% - Accent2 253 2" xfId="20703"/>
    <cellStyle name="20% - Accent2 254" xfId="20704"/>
    <cellStyle name="20% - Accent2 254 2" xfId="20705"/>
    <cellStyle name="20% - Accent2 255" xfId="20706"/>
    <cellStyle name="20% - Accent2 255 2" xfId="20707"/>
    <cellStyle name="20% - Accent2 256" xfId="20708"/>
    <cellStyle name="20% - Accent2 257" xfId="20709"/>
    <cellStyle name="20% - Accent2 258" xfId="20710"/>
    <cellStyle name="20% - Accent2 259" xfId="20711"/>
    <cellStyle name="20% - Accent2 26" xfId="20712"/>
    <cellStyle name="20% - Accent2 26 2" xfId="20713"/>
    <cellStyle name="20% - Accent2 26 3" xfId="20714"/>
    <cellStyle name="20% - Accent2 260" xfId="20715"/>
    <cellStyle name="20% - Accent2 261" xfId="20716"/>
    <cellStyle name="20% - Accent2 262" xfId="20717"/>
    <cellStyle name="20% - Accent2 263" xfId="20718"/>
    <cellStyle name="20% - Accent2 264" xfId="20719"/>
    <cellStyle name="20% - Accent2 27" xfId="20720"/>
    <cellStyle name="20% - Accent2 27 2" xfId="20721"/>
    <cellStyle name="20% - Accent2 27 3" xfId="20722"/>
    <cellStyle name="20% - Accent2 28" xfId="20723"/>
    <cellStyle name="20% - Accent2 28 2" xfId="20724"/>
    <cellStyle name="20% - Accent2 28 3" xfId="20725"/>
    <cellStyle name="20% - Accent2 29" xfId="20726"/>
    <cellStyle name="20% - Accent2 29 2" xfId="20727"/>
    <cellStyle name="20% - Accent2 29 3" xfId="20728"/>
    <cellStyle name="20% - Accent2 3" xfId="735"/>
    <cellStyle name="20% - Accent2 3 10" xfId="3305"/>
    <cellStyle name="20% - Accent2 3 11" xfId="3560"/>
    <cellStyle name="20% - Accent2 3 12" xfId="3443"/>
    <cellStyle name="20% - Accent2 3 13" xfId="1181"/>
    <cellStyle name="20% - Accent2 3 14" xfId="14920"/>
    <cellStyle name="20% - Accent2 3 15" xfId="20729"/>
    <cellStyle name="20% - Accent2 3 2" xfId="977"/>
    <cellStyle name="20% - Accent2 3 2 2" xfId="2086"/>
    <cellStyle name="20% - Accent2 3 2 2 2" xfId="3037"/>
    <cellStyle name="20% - Accent2 3 2 2 2 2" xfId="4927"/>
    <cellStyle name="20% - Accent2 3 2 2 2 3" xfId="5726"/>
    <cellStyle name="20% - Accent2 3 2 2 2 4" xfId="6356"/>
    <cellStyle name="20% - Accent2 3 2 2 3" xfId="4175"/>
    <cellStyle name="20% - Accent2 3 2 2 4" xfId="3636"/>
    <cellStyle name="20% - Accent2 3 2 2 5" xfId="4572"/>
    <cellStyle name="20% - Accent2 3 2 3" xfId="2136"/>
    <cellStyle name="20% - Accent2 3 2 3 2" xfId="3088"/>
    <cellStyle name="20% - Accent2 3 2 3 2 2" xfId="4978"/>
    <cellStyle name="20% - Accent2 3 2 3 2 3" xfId="5777"/>
    <cellStyle name="20% - Accent2 3 2 3 2 4" xfId="6407"/>
    <cellStyle name="20% - Accent2 3 2 3 3" xfId="4226"/>
    <cellStyle name="20% - Accent2 3 2 3 4" xfId="3376"/>
    <cellStyle name="20% - Accent2 3 2 3 5" xfId="4873"/>
    <cellStyle name="20% - Accent2 3 2 4" xfId="2709"/>
    <cellStyle name="20% - Accent2 3 2 4 2" xfId="4655"/>
    <cellStyle name="20% - Accent2 3 2 4 3" xfId="5497"/>
    <cellStyle name="20% - Accent2 3 2 4 4" xfId="6180"/>
    <cellStyle name="20% - Accent2 3 2 5" xfId="3503"/>
    <cellStyle name="20% - Accent2 3 2 6" xfId="3556"/>
    <cellStyle name="20% - Accent2 3 2 7" xfId="3447"/>
    <cellStyle name="20% - Accent2 3 2 8" xfId="20730"/>
    <cellStyle name="20% - Accent2 3 2 9" xfId="42849"/>
    <cellStyle name="20% - Accent2 3 3" xfId="1324"/>
    <cellStyle name="20% - Accent2 3 3 2" xfId="2143"/>
    <cellStyle name="20% - Accent2 3 3 2 2" xfId="3095"/>
    <cellStyle name="20% - Accent2 3 3 2 2 2" xfId="4985"/>
    <cellStyle name="20% - Accent2 3 3 2 2 3" xfId="5784"/>
    <cellStyle name="20% - Accent2 3 3 2 2 4" xfId="6414"/>
    <cellStyle name="20% - Accent2 3 3 2 3" xfId="4233"/>
    <cellStyle name="20% - Accent2 3 3 2 4" xfId="3369"/>
    <cellStyle name="20% - Accent2 3 3 2 5" xfId="4499"/>
    <cellStyle name="20% - Accent2 3 3 3" xfId="2109"/>
    <cellStyle name="20% - Accent2 3 3 3 2" xfId="3061"/>
    <cellStyle name="20% - Accent2 3 3 3 2 2" xfId="4951"/>
    <cellStyle name="20% - Accent2 3 3 3 2 3" xfId="5750"/>
    <cellStyle name="20% - Accent2 3 3 3 2 4" xfId="6380"/>
    <cellStyle name="20% - Accent2 3 3 3 3" xfId="4199"/>
    <cellStyle name="20% - Accent2 3 3 3 4" xfId="4415"/>
    <cellStyle name="20% - Accent2 3 3 3 5" xfId="5305"/>
    <cellStyle name="20% - Accent2 3 3 4" xfId="2756"/>
    <cellStyle name="20% - Accent2 3 3 4 2" xfId="4703"/>
    <cellStyle name="20% - Accent2 3 3 4 3" xfId="5545"/>
    <cellStyle name="20% - Accent2 3 3 4 4" xfId="6228"/>
    <cellStyle name="20% - Accent2 3 3 5" xfId="3586"/>
    <cellStyle name="20% - Accent2 3 3 6" xfId="4576"/>
    <cellStyle name="20% - Accent2 3 3 7" xfId="5433"/>
    <cellStyle name="20% - Accent2 3 3 8" xfId="20731"/>
    <cellStyle name="20% - Accent2 3 4" xfId="1728"/>
    <cellStyle name="20% - Accent2 3 4 2" xfId="2194"/>
    <cellStyle name="20% - Accent2 3 4 2 2" xfId="3138"/>
    <cellStyle name="20% - Accent2 3 4 2 2 2" xfId="5028"/>
    <cellStyle name="20% - Accent2 3 4 2 2 3" xfId="5827"/>
    <cellStyle name="20% - Accent2 3 4 2 2 4" xfId="6457"/>
    <cellStyle name="20% - Accent2 3 4 2 3" xfId="4280"/>
    <cellStyle name="20% - Accent2 3 4 2 4" xfId="5190"/>
    <cellStyle name="20% - Accent2 3 4 2 5" xfId="5989"/>
    <cellStyle name="20% - Accent2 3 4 3" xfId="2433"/>
    <cellStyle name="20% - Accent2 3 4 3 2" xfId="3225"/>
    <cellStyle name="20% - Accent2 3 4 3 2 2" xfId="5115"/>
    <cellStyle name="20% - Accent2 3 4 3 2 3" xfId="5914"/>
    <cellStyle name="20% - Accent2 3 4 3 2 4" xfId="6544"/>
    <cellStyle name="20% - Accent2 3 4 3 3" xfId="4456"/>
    <cellStyle name="20% - Accent2 3 4 3 4" xfId="5334"/>
    <cellStyle name="20% - Accent2 3 4 3 5" xfId="6076"/>
    <cellStyle name="20% - Accent2 3 4 4" xfId="2760"/>
    <cellStyle name="20% - Accent2 3 4 4 2" xfId="4707"/>
    <cellStyle name="20% - Accent2 3 4 4 3" xfId="5549"/>
    <cellStyle name="20% - Accent2 3 4 4 4" xfId="6232"/>
    <cellStyle name="20% - Accent2 3 4 5" xfId="3851"/>
    <cellStyle name="20% - Accent2 3 4 6" xfId="3574"/>
    <cellStyle name="20% - Accent2 3 4 7" xfId="3432"/>
    <cellStyle name="20% - Accent2 3 5" xfId="1919"/>
    <cellStyle name="20% - Accent2 3 5 2" xfId="2342"/>
    <cellStyle name="20% - Accent2 3 5 2 2" xfId="3212"/>
    <cellStyle name="20% - Accent2 3 5 2 2 2" xfId="5102"/>
    <cellStyle name="20% - Accent2 3 5 2 2 3" xfId="5901"/>
    <cellStyle name="20% - Accent2 3 5 2 2 4" xfId="6531"/>
    <cellStyle name="20% - Accent2 3 5 2 3" xfId="4398"/>
    <cellStyle name="20% - Accent2 3 5 2 4" xfId="5294"/>
    <cellStyle name="20% - Accent2 3 5 2 5" xfId="6063"/>
    <cellStyle name="20% - Accent2 3 5 3" xfId="2574"/>
    <cellStyle name="20% - Accent2 3 5 3 2" xfId="3292"/>
    <cellStyle name="20% - Accent2 3 5 3 2 2" xfId="5182"/>
    <cellStyle name="20% - Accent2 3 5 3 2 3" xfId="5981"/>
    <cellStyle name="20% - Accent2 3 5 3 2 4" xfId="6611"/>
    <cellStyle name="20% - Accent2 3 5 3 3" xfId="4560"/>
    <cellStyle name="20% - Accent2 3 5 3 4" xfId="5423"/>
    <cellStyle name="20% - Accent2 3 5 3 5" xfId="6143"/>
    <cellStyle name="20% - Accent2 3 5 4" xfId="2901"/>
    <cellStyle name="20% - Accent2 3 5 4 2" xfId="4816"/>
    <cellStyle name="20% - Accent2 3 5 4 3" xfId="5642"/>
    <cellStyle name="20% - Accent2 3 5 4 4" xfId="6299"/>
    <cellStyle name="20% - Accent2 3 5 5" xfId="4024"/>
    <cellStyle name="20% - Accent2 3 5 6" xfId="3692"/>
    <cellStyle name="20% - Accent2 3 5 7" xfId="3790"/>
    <cellStyle name="20% - Accent2 3 6" xfId="1962"/>
    <cellStyle name="20% - Accent2 3 6 2" xfId="2384"/>
    <cellStyle name="20% - Accent2 3 6 2 2" xfId="3219"/>
    <cellStyle name="20% - Accent2 3 6 2 2 2" xfId="5109"/>
    <cellStyle name="20% - Accent2 3 6 2 2 3" xfId="5908"/>
    <cellStyle name="20% - Accent2 3 6 2 2 4" xfId="6538"/>
    <cellStyle name="20% - Accent2 3 6 2 3" xfId="4426"/>
    <cellStyle name="20% - Accent2 3 6 2 4" xfId="5313"/>
    <cellStyle name="20% - Accent2 3 6 2 5" xfId="6070"/>
    <cellStyle name="20% - Accent2 3 6 3" xfId="2615"/>
    <cellStyle name="20% - Accent2 3 6 3 2" xfId="3298"/>
    <cellStyle name="20% - Accent2 3 6 3 2 2" xfId="5188"/>
    <cellStyle name="20% - Accent2 3 6 3 2 3" xfId="5987"/>
    <cellStyle name="20% - Accent2 3 6 3 2 4" xfId="6617"/>
    <cellStyle name="20% - Accent2 3 6 3 3" xfId="4588"/>
    <cellStyle name="20% - Accent2 3 6 3 4" xfId="5442"/>
    <cellStyle name="20% - Accent2 3 6 3 5" xfId="6149"/>
    <cellStyle name="20% - Accent2 3 6 4" xfId="2942"/>
    <cellStyle name="20% - Accent2 3 6 4 2" xfId="4845"/>
    <cellStyle name="20% - Accent2 3 6 4 3" xfId="5660"/>
    <cellStyle name="20% - Accent2 3 6 4 4" xfId="6305"/>
    <cellStyle name="20% - Accent2 3 6 5" xfId="4067"/>
    <cellStyle name="20% - Accent2 3 6 6" xfId="3675"/>
    <cellStyle name="20% - Accent2 3 6 7" xfId="3607"/>
    <cellStyle name="20% - Accent2 3 7" xfId="2013"/>
    <cellStyle name="20% - Accent2 3 7 2" xfId="2992"/>
    <cellStyle name="20% - Accent2 3 7 2 2" xfId="4882"/>
    <cellStyle name="20% - Accent2 3 7 2 3" xfId="5681"/>
    <cellStyle name="20% - Accent2 3 7 2 4" xfId="6311"/>
    <cellStyle name="20% - Accent2 3 7 3" xfId="4117"/>
    <cellStyle name="20% - Accent2 3 7 4" xfId="3742"/>
    <cellStyle name="20% - Accent2 3 7 5" xfId="4839"/>
    <cellStyle name="20% - Accent2 3 8" xfId="2137"/>
    <cellStyle name="20% - Accent2 3 8 2" xfId="3089"/>
    <cellStyle name="20% - Accent2 3 8 2 2" xfId="4979"/>
    <cellStyle name="20% - Accent2 3 8 2 3" xfId="5778"/>
    <cellStyle name="20% - Accent2 3 8 2 4" xfId="6408"/>
    <cellStyle name="20% - Accent2 3 8 3" xfId="4227"/>
    <cellStyle name="20% - Accent2 3 8 4" xfId="3375"/>
    <cellStyle name="20% - Accent2 3 8 5" xfId="3570"/>
    <cellStyle name="20% - Accent2 3 9" xfId="2665"/>
    <cellStyle name="20% - Accent2 3 9 2" xfId="4621"/>
    <cellStyle name="20% - Accent2 3 9 3" xfId="5464"/>
    <cellStyle name="20% - Accent2 3 9 4" xfId="6154"/>
    <cellStyle name="20% - Accent2 30" xfId="20732"/>
    <cellStyle name="20% - Accent2 30 2" xfId="20733"/>
    <cellStyle name="20% - Accent2 30 3" xfId="20734"/>
    <cellStyle name="20% - Accent2 31" xfId="20735"/>
    <cellStyle name="20% - Accent2 31 2" xfId="20736"/>
    <cellStyle name="20% - Accent2 31 3" xfId="20737"/>
    <cellStyle name="20% - Accent2 32" xfId="20738"/>
    <cellStyle name="20% - Accent2 32 2" xfId="20739"/>
    <cellStyle name="20% - Accent2 32 3" xfId="20740"/>
    <cellStyle name="20% - Accent2 33" xfId="20741"/>
    <cellStyle name="20% - Accent2 33 2" xfId="20742"/>
    <cellStyle name="20% - Accent2 33 3" xfId="20743"/>
    <cellStyle name="20% - Accent2 34" xfId="20744"/>
    <cellStyle name="20% - Accent2 34 2" xfId="20745"/>
    <cellStyle name="20% - Accent2 34 3" xfId="20746"/>
    <cellStyle name="20% - Accent2 35" xfId="20747"/>
    <cellStyle name="20% - Accent2 35 2" xfId="20748"/>
    <cellStyle name="20% - Accent2 35 3" xfId="20749"/>
    <cellStyle name="20% - Accent2 36" xfId="20750"/>
    <cellStyle name="20% - Accent2 36 2" xfId="20751"/>
    <cellStyle name="20% - Accent2 36 3" xfId="20752"/>
    <cellStyle name="20% - Accent2 37" xfId="20753"/>
    <cellStyle name="20% - Accent2 37 2" xfId="20754"/>
    <cellStyle name="20% - Accent2 37 3" xfId="20755"/>
    <cellStyle name="20% - Accent2 38" xfId="20756"/>
    <cellStyle name="20% - Accent2 38 2" xfId="20757"/>
    <cellStyle name="20% - Accent2 38 3" xfId="20758"/>
    <cellStyle name="20% - Accent2 39" xfId="20759"/>
    <cellStyle name="20% - Accent2 39 2" xfId="20760"/>
    <cellStyle name="20% - Accent2 39 3" xfId="20761"/>
    <cellStyle name="20% - Accent2 4" xfId="708"/>
    <cellStyle name="20% - Accent2 4 2" xfId="1515"/>
    <cellStyle name="20% - Accent2 4 2 2" xfId="20762"/>
    <cellStyle name="20% - Accent2 4 3" xfId="11801"/>
    <cellStyle name="20% - Accent2 4 3 2" xfId="20763"/>
    <cellStyle name="20% - Accent2 40" xfId="20764"/>
    <cellStyle name="20% - Accent2 40 2" xfId="20765"/>
    <cellStyle name="20% - Accent2 40 3" xfId="20766"/>
    <cellStyle name="20% - Accent2 41" xfId="20767"/>
    <cellStyle name="20% - Accent2 41 2" xfId="20768"/>
    <cellStyle name="20% - Accent2 41 3" xfId="20769"/>
    <cellStyle name="20% - Accent2 42" xfId="20770"/>
    <cellStyle name="20% - Accent2 42 2" xfId="20771"/>
    <cellStyle name="20% - Accent2 42 3" xfId="20772"/>
    <cellStyle name="20% - Accent2 43" xfId="20773"/>
    <cellStyle name="20% - Accent2 43 2" xfId="20774"/>
    <cellStyle name="20% - Accent2 43 3" xfId="20775"/>
    <cellStyle name="20% - Accent2 44" xfId="20776"/>
    <cellStyle name="20% - Accent2 44 2" xfId="20777"/>
    <cellStyle name="20% - Accent2 44 3" xfId="20778"/>
    <cellStyle name="20% - Accent2 45" xfId="20779"/>
    <cellStyle name="20% - Accent2 45 2" xfId="20780"/>
    <cellStyle name="20% - Accent2 45 3" xfId="20781"/>
    <cellStyle name="20% - Accent2 46" xfId="20782"/>
    <cellStyle name="20% - Accent2 46 2" xfId="20783"/>
    <cellStyle name="20% - Accent2 46 3" xfId="20784"/>
    <cellStyle name="20% - Accent2 47" xfId="20785"/>
    <cellStyle name="20% - Accent2 47 2" xfId="20786"/>
    <cellStyle name="20% - Accent2 47 3" xfId="20787"/>
    <cellStyle name="20% - Accent2 48" xfId="20788"/>
    <cellStyle name="20% - Accent2 48 2" xfId="20789"/>
    <cellStyle name="20% - Accent2 48 3" xfId="20790"/>
    <cellStyle name="20% - Accent2 49" xfId="20791"/>
    <cellStyle name="20% - Accent2 49 2" xfId="20792"/>
    <cellStyle name="20% - Accent2 49 3" xfId="20793"/>
    <cellStyle name="20% - Accent2 5" xfId="6759"/>
    <cellStyle name="20% - Accent2 5 2" xfId="20795"/>
    <cellStyle name="20% - Accent2 5 3" xfId="20796"/>
    <cellStyle name="20% - Accent2 5 4" xfId="20794"/>
    <cellStyle name="20% - Accent2 50" xfId="20797"/>
    <cellStyle name="20% - Accent2 50 2" xfId="20798"/>
    <cellStyle name="20% - Accent2 50 3" xfId="20799"/>
    <cellStyle name="20% - Accent2 51" xfId="20800"/>
    <cellStyle name="20% - Accent2 51 2" xfId="20801"/>
    <cellStyle name="20% - Accent2 51 3" xfId="20802"/>
    <cellStyle name="20% - Accent2 52" xfId="20803"/>
    <cellStyle name="20% - Accent2 52 2" xfId="20804"/>
    <cellStyle name="20% - Accent2 52 3" xfId="20805"/>
    <cellStyle name="20% - Accent2 53" xfId="20806"/>
    <cellStyle name="20% - Accent2 53 2" xfId="20807"/>
    <cellStyle name="20% - Accent2 53 3" xfId="20808"/>
    <cellStyle name="20% - Accent2 54" xfId="20809"/>
    <cellStyle name="20% - Accent2 54 2" xfId="20810"/>
    <cellStyle name="20% - Accent2 54 3" xfId="20811"/>
    <cellStyle name="20% - Accent2 55" xfId="20812"/>
    <cellStyle name="20% - Accent2 55 2" xfId="20813"/>
    <cellStyle name="20% - Accent2 55 3" xfId="20814"/>
    <cellStyle name="20% - Accent2 56" xfId="20815"/>
    <cellStyle name="20% - Accent2 56 2" xfId="20816"/>
    <cellStyle name="20% - Accent2 56 3" xfId="20817"/>
    <cellStyle name="20% - Accent2 57" xfId="20818"/>
    <cellStyle name="20% - Accent2 57 2" xfId="20819"/>
    <cellStyle name="20% - Accent2 57 3" xfId="20820"/>
    <cellStyle name="20% - Accent2 58" xfId="20821"/>
    <cellStyle name="20% - Accent2 58 2" xfId="20822"/>
    <cellStyle name="20% - Accent2 58 3" xfId="20823"/>
    <cellStyle name="20% - Accent2 59" xfId="20824"/>
    <cellStyle name="20% - Accent2 59 2" xfId="20825"/>
    <cellStyle name="20% - Accent2 59 3" xfId="20826"/>
    <cellStyle name="20% - Accent2 6" xfId="7025"/>
    <cellStyle name="20% - Accent2 6 2" xfId="20828"/>
    <cellStyle name="20% - Accent2 6 3" xfId="20829"/>
    <cellStyle name="20% - Accent2 6 4" xfId="20827"/>
    <cellStyle name="20% - Accent2 60" xfId="20830"/>
    <cellStyle name="20% - Accent2 60 2" xfId="20831"/>
    <cellStyle name="20% - Accent2 60 3" xfId="20832"/>
    <cellStyle name="20% - Accent2 61" xfId="20833"/>
    <cellStyle name="20% - Accent2 61 2" xfId="20834"/>
    <cellStyle name="20% - Accent2 61 3" xfId="20835"/>
    <cellStyle name="20% - Accent2 62" xfId="20836"/>
    <cellStyle name="20% - Accent2 62 2" xfId="20837"/>
    <cellStyle name="20% - Accent2 62 3" xfId="20838"/>
    <cellStyle name="20% - Accent2 63" xfId="20839"/>
    <cellStyle name="20% - Accent2 63 2" xfId="20840"/>
    <cellStyle name="20% - Accent2 63 3" xfId="20841"/>
    <cellStyle name="20% - Accent2 64" xfId="20842"/>
    <cellStyle name="20% - Accent2 64 2" xfId="20843"/>
    <cellStyle name="20% - Accent2 64 3" xfId="20844"/>
    <cellStyle name="20% - Accent2 65" xfId="20845"/>
    <cellStyle name="20% - Accent2 65 2" xfId="20846"/>
    <cellStyle name="20% - Accent2 65 3" xfId="20847"/>
    <cellStyle name="20% - Accent2 66" xfId="20848"/>
    <cellStyle name="20% - Accent2 66 2" xfId="20849"/>
    <cellStyle name="20% - Accent2 66 3" xfId="20850"/>
    <cellStyle name="20% - Accent2 67" xfId="20851"/>
    <cellStyle name="20% - Accent2 67 2" xfId="20852"/>
    <cellStyle name="20% - Accent2 67 3" xfId="20853"/>
    <cellStyle name="20% - Accent2 68" xfId="20854"/>
    <cellStyle name="20% - Accent2 68 2" xfId="20855"/>
    <cellStyle name="20% - Accent2 68 3" xfId="20856"/>
    <cellStyle name="20% - Accent2 69" xfId="20857"/>
    <cellStyle name="20% - Accent2 69 2" xfId="20858"/>
    <cellStyle name="20% - Accent2 69 3" xfId="20859"/>
    <cellStyle name="20% - Accent2 7" xfId="7784"/>
    <cellStyle name="20% - Accent2 7 2" xfId="20861"/>
    <cellStyle name="20% - Accent2 7 3" xfId="20862"/>
    <cellStyle name="20% - Accent2 7 4" xfId="20860"/>
    <cellStyle name="20% - Accent2 70" xfId="20863"/>
    <cellStyle name="20% - Accent2 70 2" xfId="20864"/>
    <cellStyle name="20% - Accent2 70 3" xfId="20865"/>
    <cellStyle name="20% - Accent2 71" xfId="20866"/>
    <cellStyle name="20% - Accent2 71 2" xfId="20867"/>
    <cellStyle name="20% - Accent2 71 3" xfId="20868"/>
    <cellStyle name="20% - Accent2 72" xfId="20869"/>
    <cellStyle name="20% - Accent2 72 2" xfId="20870"/>
    <cellStyle name="20% - Accent2 72 3" xfId="20871"/>
    <cellStyle name="20% - Accent2 73" xfId="20872"/>
    <cellStyle name="20% - Accent2 73 2" xfId="20873"/>
    <cellStyle name="20% - Accent2 73 3" xfId="20874"/>
    <cellStyle name="20% - Accent2 74" xfId="20875"/>
    <cellStyle name="20% - Accent2 74 2" xfId="20876"/>
    <cellStyle name="20% - Accent2 74 3" xfId="20877"/>
    <cellStyle name="20% - Accent2 75" xfId="20878"/>
    <cellStyle name="20% - Accent2 75 2" xfId="20879"/>
    <cellStyle name="20% - Accent2 75 3" xfId="20880"/>
    <cellStyle name="20% - Accent2 76" xfId="20881"/>
    <cellStyle name="20% - Accent2 76 2" xfId="20882"/>
    <cellStyle name="20% - Accent2 76 3" xfId="20883"/>
    <cellStyle name="20% - Accent2 77" xfId="20884"/>
    <cellStyle name="20% - Accent2 77 2" xfId="20885"/>
    <cellStyle name="20% - Accent2 77 3" xfId="20886"/>
    <cellStyle name="20% - Accent2 78" xfId="20887"/>
    <cellStyle name="20% - Accent2 78 2" xfId="20888"/>
    <cellStyle name="20% - Accent2 78 3" xfId="20889"/>
    <cellStyle name="20% - Accent2 79" xfId="20890"/>
    <cellStyle name="20% - Accent2 79 2" xfId="20891"/>
    <cellStyle name="20% - Accent2 79 3" xfId="20892"/>
    <cellStyle name="20% - Accent2 8" xfId="7815"/>
    <cellStyle name="20% - Accent2 8 2" xfId="20894"/>
    <cellStyle name="20% - Accent2 8 3" xfId="20895"/>
    <cellStyle name="20% - Accent2 8 4" xfId="20893"/>
    <cellStyle name="20% - Accent2 80" xfId="20896"/>
    <cellStyle name="20% - Accent2 80 2" xfId="20897"/>
    <cellStyle name="20% - Accent2 80 3" xfId="20898"/>
    <cellStyle name="20% - Accent2 81" xfId="20899"/>
    <cellStyle name="20% - Accent2 81 2" xfId="20900"/>
    <cellStyle name="20% - Accent2 81 3" xfId="20901"/>
    <cellStyle name="20% - Accent2 82" xfId="20902"/>
    <cellStyle name="20% - Accent2 82 2" xfId="20903"/>
    <cellStyle name="20% - Accent2 82 3" xfId="20904"/>
    <cellStyle name="20% - Accent2 83" xfId="20905"/>
    <cellStyle name="20% - Accent2 83 2" xfId="20906"/>
    <cellStyle name="20% - Accent2 83 3" xfId="20907"/>
    <cellStyle name="20% - Accent2 84" xfId="20908"/>
    <cellStyle name="20% - Accent2 84 2" xfId="20909"/>
    <cellStyle name="20% - Accent2 84 3" xfId="20910"/>
    <cellStyle name="20% - Accent2 85" xfId="20911"/>
    <cellStyle name="20% - Accent2 85 2" xfId="20912"/>
    <cellStyle name="20% - Accent2 85 3" xfId="20913"/>
    <cellStyle name="20% - Accent2 86" xfId="20914"/>
    <cellStyle name="20% - Accent2 86 2" xfId="20915"/>
    <cellStyle name="20% - Accent2 86 3" xfId="20916"/>
    <cellStyle name="20% - Accent2 87" xfId="20917"/>
    <cellStyle name="20% - Accent2 87 2" xfId="20918"/>
    <cellStyle name="20% - Accent2 87 3" xfId="20919"/>
    <cellStyle name="20% - Accent2 88" xfId="20920"/>
    <cellStyle name="20% - Accent2 88 2" xfId="20921"/>
    <cellStyle name="20% - Accent2 88 3" xfId="20922"/>
    <cellStyle name="20% - Accent2 89" xfId="20923"/>
    <cellStyle name="20% - Accent2 89 2" xfId="20924"/>
    <cellStyle name="20% - Accent2 89 3" xfId="20925"/>
    <cellStyle name="20% - Accent2 9" xfId="7729"/>
    <cellStyle name="20% - Accent2 9 2" xfId="20927"/>
    <cellStyle name="20% - Accent2 9 3" xfId="20928"/>
    <cellStyle name="20% - Accent2 9 4" xfId="20926"/>
    <cellStyle name="20% - Accent2 90" xfId="20929"/>
    <cellStyle name="20% - Accent2 90 2" xfId="20930"/>
    <cellStyle name="20% - Accent2 90 3" xfId="20931"/>
    <cellStyle name="20% - Accent2 91" xfId="20932"/>
    <cellStyle name="20% - Accent2 91 2" xfId="20933"/>
    <cellStyle name="20% - Accent2 91 3" xfId="20934"/>
    <cellStyle name="20% - Accent2 92" xfId="20935"/>
    <cellStyle name="20% - Accent2 92 2" xfId="20936"/>
    <cellStyle name="20% - Accent2 92 3" xfId="20937"/>
    <cellStyle name="20% - Accent2 93" xfId="20938"/>
    <cellStyle name="20% - Accent2 93 2" xfId="20939"/>
    <cellStyle name="20% - Accent2 93 3" xfId="20940"/>
    <cellStyle name="20% - Accent2 94" xfId="20941"/>
    <cellStyle name="20% - Accent2 94 2" xfId="20942"/>
    <cellStyle name="20% - Accent2 94 3" xfId="20943"/>
    <cellStyle name="20% - Accent2 95" xfId="20944"/>
    <cellStyle name="20% - Accent2 95 2" xfId="20945"/>
    <cellStyle name="20% - Accent2 95 3" xfId="20946"/>
    <cellStyle name="20% - Accent2 96" xfId="20947"/>
    <cellStyle name="20% - Accent2 96 2" xfId="20948"/>
    <cellStyle name="20% - Accent2 96 3" xfId="20949"/>
    <cellStyle name="20% - Accent2 97" xfId="20950"/>
    <cellStyle name="20% - Accent2 97 2" xfId="20951"/>
    <cellStyle name="20% - Accent2 97 3" xfId="20952"/>
    <cellStyle name="20% - Accent2 98" xfId="20953"/>
    <cellStyle name="20% - Accent2 98 2" xfId="20954"/>
    <cellStyle name="20% - Accent2 98 3" xfId="20955"/>
    <cellStyle name="20% - Accent2 99" xfId="20956"/>
    <cellStyle name="20% - Accent2 99 2" xfId="20957"/>
    <cellStyle name="20% - Accent2 99 3" xfId="20958"/>
    <cellStyle name="20% - Accent3 10" xfId="7187"/>
    <cellStyle name="20% - Accent3 10 2" xfId="20960"/>
    <cellStyle name="20% - Accent3 10 3" xfId="20961"/>
    <cellStyle name="20% - Accent3 10 4" xfId="20959"/>
    <cellStyle name="20% - Accent3 100" xfId="20962"/>
    <cellStyle name="20% - Accent3 100 2" xfId="20963"/>
    <cellStyle name="20% - Accent3 100 3" xfId="20964"/>
    <cellStyle name="20% - Accent3 101" xfId="20965"/>
    <cellStyle name="20% - Accent3 101 2" xfId="20966"/>
    <cellStyle name="20% - Accent3 101 3" xfId="20967"/>
    <cellStyle name="20% - Accent3 102" xfId="20968"/>
    <cellStyle name="20% - Accent3 102 2" xfId="20969"/>
    <cellStyle name="20% - Accent3 102 3" xfId="20970"/>
    <cellStyle name="20% - Accent3 103" xfId="20971"/>
    <cellStyle name="20% - Accent3 103 2" xfId="20972"/>
    <cellStyle name="20% - Accent3 103 3" xfId="20973"/>
    <cellStyle name="20% - Accent3 104" xfId="20974"/>
    <cellStyle name="20% - Accent3 104 2" xfId="20975"/>
    <cellStyle name="20% - Accent3 104 3" xfId="20976"/>
    <cellStyle name="20% - Accent3 105" xfId="20977"/>
    <cellStyle name="20% - Accent3 105 2" xfId="20978"/>
    <cellStyle name="20% - Accent3 105 3" xfId="20979"/>
    <cellStyle name="20% - Accent3 106" xfId="20980"/>
    <cellStyle name="20% - Accent3 106 2" xfId="20981"/>
    <cellStyle name="20% - Accent3 106 3" xfId="20982"/>
    <cellStyle name="20% - Accent3 107" xfId="20983"/>
    <cellStyle name="20% - Accent3 107 2" xfId="20984"/>
    <cellStyle name="20% - Accent3 107 3" xfId="20985"/>
    <cellStyle name="20% - Accent3 108" xfId="20986"/>
    <cellStyle name="20% - Accent3 108 2" xfId="20987"/>
    <cellStyle name="20% - Accent3 108 3" xfId="20988"/>
    <cellStyle name="20% - Accent3 109" xfId="20989"/>
    <cellStyle name="20% - Accent3 109 2" xfId="20990"/>
    <cellStyle name="20% - Accent3 109 3" xfId="20991"/>
    <cellStyle name="20% - Accent3 11" xfId="7872"/>
    <cellStyle name="20% - Accent3 11 2" xfId="20993"/>
    <cellStyle name="20% - Accent3 11 3" xfId="20994"/>
    <cellStyle name="20% - Accent3 11 4" xfId="20992"/>
    <cellStyle name="20% - Accent3 110" xfId="20995"/>
    <cellStyle name="20% - Accent3 110 2" xfId="20996"/>
    <cellStyle name="20% - Accent3 110 3" xfId="20997"/>
    <cellStyle name="20% - Accent3 111" xfId="20998"/>
    <cellStyle name="20% - Accent3 111 2" xfId="20999"/>
    <cellStyle name="20% - Accent3 111 3" xfId="21000"/>
    <cellStyle name="20% - Accent3 112" xfId="21001"/>
    <cellStyle name="20% - Accent3 112 2" xfId="21002"/>
    <cellStyle name="20% - Accent3 112 3" xfId="21003"/>
    <cellStyle name="20% - Accent3 113" xfId="21004"/>
    <cellStyle name="20% - Accent3 113 2" xfId="21005"/>
    <cellStyle name="20% - Accent3 113 3" xfId="21006"/>
    <cellStyle name="20% - Accent3 114" xfId="21007"/>
    <cellStyle name="20% - Accent3 114 2" xfId="21008"/>
    <cellStyle name="20% - Accent3 114 3" xfId="21009"/>
    <cellStyle name="20% - Accent3 115" xfId="21010"/>
    <cellStyle name="20% - Accent3 115 2" xfId="21011"/>
    <cellStyle name="20% - Accent3 115 3" xfId="21012"/>
    <cellStyle name="20% - Accent3 116" xfId="21013"/>
    <cellStyle name="20% - Accent3 116 2" xfId="21014"/>
    <cellStyle name="20% - Accent3 116 3" xfId="21015"/>
    <cellStyle name="20% - Accent3 117" xfId="21016"/>
    <cellStyle name="20% - Accent3 117 2" xfId="21017"/>
    <cellStyle name="20% - Accent3 117 3" xfId="21018"/>
    <cellStyle name="20% - Accent3 118" xfId="21019"/>
    <cellStyle name="20% - Accent3 118 2" xfId="21020"/>
    <cellStyle name="20% - Accent3 118 3" xfId="21021"/>
    <cellStyle name="20% - Accent3 119" xfId="21022"/>
    <cellStyle name="20% - Accent3 119 2" xfId="21023"/>
    <cellStyle name="20% - Accent3 119 3" xfId="21024"/>
    <cellStyle name="20% - Accent3 12" xfId="7888"/>
    <cellStyle name="20% - Accent3 12 2" xfId="21026"/>
    <cellStyle name="20% - Accent3 12 3" xfId="21027"/>
    <cellStyle name="20% - Accent3 12 4" xfId="21025"/>
    <cellStyle name="20% - Accent3 120" xfId="21028"/>
    <cellStyle name="20% - Accent3 120 2" xfId="21029"/>
    <cellStyle name="20% - Accent3 120 3" xfId="21030"/>
    <cellStyle name="20% - Accent3 121" xfId="21031"/>
    <cellStyle name="20% - Accent3 121 2" xfId="21032"/>
    <cellStyle name="20% - Accent3 121 3" xfId="21033"/>
    <cellStyle name="20% - Accent3 122" xfId="21034"/>
    <cellStyle name="20% - Accent3 122 2" xfId="21035"/>
    <cellStyle name="20% - Accent3 122 3" xfId="21036"/>
    <cellStyle name="20% - Accent3 123" xfId="21037"/>
    <cellStyle name="20% - Accent3 123 2" xfId="21038"/>
    <cellStyle name="20% - Accent3 123 3" xfId="21039"/>
    <cellStyle name="20% - Accent3 124" xfId="21040"/>
    <cellStyle name="20% - Accent3 124 2" xfId="21041"/>
    <cellStyle name="20% - Accent3 124 3" xfId="21042"/>
    <cellStyle name="20% - Accent3 125" xfId="21043"/>
    <cellStyle name="20% - Accent3 125 2" xfId="21044"/>
    <cellStyle name="20% - Accent3 125 3" xfId="21045"/>
    <cellStyle name="20% - Accent3 126" xfId="21046"/>
    <cellStyle name="20% - Accent3 126 2" xfId="21047"/>
    <cellStyle name="20% - Accent3 126 3" xfId="21048"/>
    <cellStyle name="20% - Accent3 127" xfId="21049"/>
    <cellStyle name="20% - Accent3 127 2" xfId="21050"/>
    <cellStyle name="20% - Accent3 127 3" xfId="21051"/>
    <cellStyle name="20% - Accent3 128" xfId="21052"/>
    <cellStyle name="20% - Accent3 128 2" xfId="21053"/>
    <cellStyle name="20% - Accent3 128 3" xfId="21054"/>
    <cellStyle name="20% - Accent3 129" xfId="21055"/>
    <cellStyle name="20% - Accent3 129 2" xfId="21056"/>
    <cellStyle name="20% - Accent3 129 3" xfId="21057"/>
    <cellStyle name="20% - Accent3 13" xfId="7902"/>
    <cellStyle name="20% - Accent3 13 2" xfId="21059"/>
    <cellStyle name="20% - Accent3 13 3" xfId="21060"/>
    <cellStyle name="20% - Accent3 13 4" xfId="21058"/>
    <cellStyle name="20% - Accent3 130" xfId="21061"/>
    <cellStyle name="20% - Accent3 130 2" xfId="21062"/>
    <cellStyle name="20% - Accent3 130 3" xfId="21063"/>
    <cellStyle name="20% - Accent3 131" xfId="21064"/>
    <cellStyle name="20% - Accent3 131 2" xfId="21065"/>
    <cellStyle name="20% - Accent3 131 3" xfId="21066"/>
    <cellStyle name="20% - Accent3 132" xfId="21067"/>
    <cellStyle name="20% - Accent3 132 2" xfId="21068"/>
    <cellStyle name="20% - Accent3 132 3" xfId="21069"/>
    <cellStyle name="20% - Accent3 133" xfId="21070"/>
    <cellStyle name="20% - Accent3 133 2" xfId="21071"/>
    <cellStyle name="20% - Accent3 133 3" xfId="21072"/>
    <cellStyle name="20% - Accent3 134" xfId="21073"/>
    <cellStyle name="20% - Accent3 134 2" xfId="21074"/>
    <cellStyle name="20% - Accent3 134 3" xfId="21075"/>
    <cellStyle name="20% - Accent3 135" xfId="21076"/>
    <cellStyle name="20% - Accent3 135 2" xfId="21077"/>
    <cellStyle name="20% - Accent3 135 3" xfId="21078"/>
    <cellStyle name="20% - Accent3 136" xfId="21079"/>
    <cellStyle name="20% - Accent3 136 2" xfId="21080"/>
    <cellStyle name="20% - Accent3 136 3" xfId="21081"/>
    <cellStyle name="20% - Accent3 137" xfId="21082"/>
    <cellStyle name="20% - Accent3 137 2" xfId="21083"/>
    <cellStyle name="20% - Accent3 137 3" xfId="21084"/>
    <cellStyle name="20% - Accent3 138" xfId="21085"/>
    <cellStyle name="20% - Accent3 138 2" xfId="21086"/>
    <cellStyle name="20% - Accent3 138 3" xfId="21087"/>
    <cellStyle name="20% - Accent3 139" xfId="21088"/>
    <cellStyle name="20% - Accent3 139 2" xfId="21089"/>
    <cellStyle name="20% - Accent3 139 3" xfId="21090"/>
    <cellStyle name="20% - Accent3 14" xfId="21091"/>
    <cellStyle name="20% - Accent3 14 2" xfId="21092"/>
    <cellStyle name="20% - Accent3 14 3" xfId="21093"/>
    <cellStyle name="20% - Accent3 140" xfId="21094"/>
    <cellStyle name="20% - Accent3 140 2" xfId="21095"/>
    <cellStyle name="20% - Accent3 140 3" xfId="21096"/>
    <cellStyle name="20% - Accent3 141" xfId="21097"/>
    <cellStyle name="20% - Accent3 141 2" xfId="21098"/>
    <cellStyle name="20% - Accent3 141 3" xfId="21099"/>
    <cellStyle name="20% - Accent3 142" xfId="21100"/>
    <cellStyle name="20% - Accent3 142 2" xfId="21101"/>
    <cellStyle name="20% - Accent3 142 3" xfId="21102"/>
    <cellStyle name="20% - Accent3 143" xfId="21103"/>
    <cellStyle name="20% - Accent3 143 2" xfId="21104"/>
    <cellStyle name="20% - Accent3 143 3" xfId="21105"/>
    <cellStyle name="20% - Accent3 144" xfId="21106"/>
    <cellStyle name="20% - Accent3 144 2" xfId="21107"/>
    <cellStyle name="20% - Accent3 144 3" xfId="21108"/>
    <cellStyle name="20% - Accent3 145" xfId="21109"/>
    <cellStyle name="20% - Accent3 145 2" xfId="21110"/>
    <cellStyle name="20% - Accent3 145 3" xfId="21111"/>
    <cellStyle name="20% - Accent3 146" xfId="21112"/>
    <cellStyle name="20% - Accent3 146 2" xfId="21113"/>
    <cellStyle name="20% - Accent3 146 3" xfId="21114"/>
    <cellStyle name="20% - Accent3 147" xfId="21115"/>
    <cellStyle name="20% - Accent3 147 2" xfId="21116"/>
    <cellStyle name="20% - Accent3 147 3" xfId="21117"/>
    <cellStyle name="20% - Accent3 148" xfId="21118"/>
    <cellStyle name="20% - Accent3 148 2" xfId="21119"/>
    <cellStyle name="20% - Accent3 148 3" xfId="21120"/>
    <cellStyle name="20% - Accent3 149" xfId="21121"/>
    <cellStyle name="20% - Accent3 149 2" xfId="21122"/>
    <cellStyle name="20% - Accent3 149 3" xfId="21123"/>
    <cellStyle name="20% - Accent3 15" xfId="21124"/>
    <cellStyle name="20% - Accent3 15 2" xfId="21125"/>
    <cellStyle name="20% - Accent3 15 3" xfId="21126"/>
    <cellStyle name="20% - Accent3 150" xfId="21127"/>
    <cellStyle name="20% - Accent3 150 2" xfId="21128"/>
    <cellStyle name="20% - Accent3 150 3" xfId="21129"/>
    <cellStyle name="20% - Accent3 151" xfId="21130"/>
    <cellStyle name="20% - Accent3 151 2" xfId="21131"/>
    <cellStyle name="20% - Accent3 151 3" xfId="21132"/>
    <cellStyle name="20% - Accent3 152" xfId="21133"/>
    <cellStyle name="20% - Accent3 152 2" xfId="21134"/>
    <cellStyle name="20% - Accent3 152 3" xfId="21135"/>
    <cellStyle name="20% - Accent3 153" xfId="21136"/>
    <cellStyle name="20% - Accent3 153 2" xfId="21137"/>
    <cellStyle name="20% - Accent3 153 3" xfId="21138"/>
    <cellStyle name="20% - Accent3 154" xfId="21139"/>
    <cellStyle name="20% - Accent3 154 2" xfId="21140"/>
    <cellStyle name="20% - Accent3 154 3" xfId="21141"/>
    <cellStyle name="20% - Accent3 155" xfId="21142"/>
    <cellStyle name="20% - Accent3 155 2" xfId="21143"/>
    <cellStyle name="20% - Accent3 155 3" xfId="21144"/>
    <cellStyle name="20% - Accent3 156" xfId="21145"/>
    <cellStyle name="20% - Accent3 156 2" xfId="21146"/>
    <cellStyle name="20% - Accent3 156 3" xfId="21147"/>
    <cellStyle name="20% - Accent3 157" xfId="21148"/>
    <cellStyle name="20% - Accent3 157 2" xfId="21149"/>
    <cellStyle name="20% - Accent3 157 3" xfId="21150"/>
    <cellStyle name="20% - Accent3 158" xfId="21151"/>
    <cellStyle name="20% - Accent3 158 2" xfId="21152"/>
    <cellStyle name="20% - Accent3 158 3" xfId="21153"/>
    <cellStyle name="20% - Accent3 159" xfId="21154"/>
    <cellStyle name="20% - Accent3 159 2" xfId="21155"/>
    <cellStyle name="20% - Accent3 159 3" xfId="21156"/>
    <cellStyle name="20% - Accent3 16" xfId="21157"/>
    <cellStyle name="20% - Accent3 16 2" xfId="21158"/>
    <cellStyle name="20% - Accent3 16 3" xfId="21159"/>
    <cellStyle name="20% - Accent3 160" xfId="21160"/>
    <cellStyle name="20% - Accent3 160 2" xfId="21161"/>
    <cellStyle name="20% - Accent3 160 3" xfId="21162"/>
    <cellStyle name="20% - Accent3 161" xfId="21163"/>
    <cellStyle name="20% - Accent3 161 2" xfId="21164"/>
    <cellStyle name="20% - Accent3 161 3" xfId="21165"/>
    <cellStyle name="20% - Accent3 162" xfId="21166"/>
    <cellStyle name="20% - Accent3 162 2" xfId="21167"/>
    <cellStyle name="20% - Accent3 162 3" xfId="21168"/>
    <cellStyle name="20% - Accent3 163" xfId="21169"/>
    <cellStyle name="20% - Accent3 163 2" xfId="21170"/>
    <cellStyle name="20% - Accent3 163 3" xfId="21171"/>
    <cellStyle name="20% - Accent3 164" xfId="21172"/>
    <cellStyle name="20% - Accent3 164 2" xfId="21173"/>
    <cellStyle name="20% - Accent3 164 3" xfId="21174"/>
    <cellStyle name="20% - Accent3 165" xfId="21175"/>
    <cellStyle name="20% - Accent3 165 2" xfId="21176"/>
    <cellStyle name="20% - Accent3 165 3" xfId="21177"/>
    <cellStyle name="20% - Accent3 166" xfId="21178"/>
    <cellStyle name="20% - Accent3 166 2" xfId="21179"/>
    <cellStyle name="20% - Accent3 166 3" xfId="21180"/>
    <cellStyle name="20% - Accent3 167" xfId="21181"/>
    <cellStyle name="20% - Accent3 167 2" xfId="21182"/>
    <cellStyle name="20% - Accent3 167 3" xfId="21183"/>
    <cellStyle name="20% - Accent3 168" xfId="21184"/>
    <cellStyle name="20% - Accent3 168 2" xfId="21185"/>
    <cellStyle name="20% - Accent3 168 3" xfId="21186"/>
    <cellStyle name="20% - Accent3 169" xfId="21187"/>
    <cellStyle name="20% - Accent3 169 2" xfId="21188"/>
    <cellStyle name="20% - Accent3 169 3" xfId="21189"/>
    <cellStyle name="20% - Accent3 17" xfId="21190"/>
    <cellStyle name="20% - Accent3 17 2" xfId="21191"/>
    <cellStyle name="20% - Accent3 17 3" xfId="21192"/>
    <cellStyle name="20% - Accent3 170" xfId="21193"/>
    <cellStyle name="20% - Accent3 170 2" xfId="21194"/>
    <cellStyle name="20% - Accent3 170 3" xfId="21195"/>
    <cellStyle name="20% - Accent3 171" xfId="21196"/>
    <cellStyle name="20% - Accent3 171 2" xfId="21197"/>
    <cellStyle name="20% - Accent3 171 3" xfId="21198"/>
    <cellStyle name="20% - Accent3 172" xfId="21199"/>
    <cellStyle name="20% - Accent3 172 2" xfId="21200"/>
    <cellStyle name="20% - Accent3 172 3" xfId="21201"/>
    <cellStyle name="20% - Accent3 173" xfId="21202"/>
    <cellStyle name="20% - Accent3 173 2" xfId="21203"/>
    <cellStyle name="20% - Accent3 173 3" xfId="21204"/>
    <cellStyle name="20% - Accent3 174" xfId="21205"/>
    <cellStyle name="20% - Accent3 174 2" xfId="21206"/>
    <cellStyle name="20% - Accent3 174 3" xfId="21207"/>
    <cellStyle name="20% - Accent3 175" xfId="21208"/>
    <cellStyle name="20% - Accent3 175 2" xfId="21209"/>
    <cellStyle name="20% - Accent3 175 3" xfId="21210"/>
    <cellStyle name="20% - Accent3 176" xfId="21211"/>
    <cellStyle name="20% - Accent3 176 2" xfId="21212"/>
    <cellStyle name="20% - Accent3 176 3" xfId="21213"/>
    <cellStyle name="20% - Accent3 177" xfId="21214"/>
    <cellStyle name="20% - Accent3 177 2" xfId="21215"/>
    <cellStyle name="20% - Accent3 177 3" xfId="21216"/>
    <cellStyle name="20% - Accent3 178" xfId="21217"/>
    <cellStyle name="20% - Accent3 178 2" xfId="21218"/>
    <cellStyle name="20% - Accent3 178 3" xfId="21219"/>
    <cellStyle name="20% - Accent3 179" xfId="21220"/>
    <cellStyle name="20% - Accent3 179 2" xfId="21221"/>
    <cellStyle name="20% - Accent3 179 3" xfId="21222"/>
    <cellStyle name="20% - Accent3 18" xfId="21223"/>
    <cellStyle name="20% - Accent3 18 2" xfId="21224"/>
    <cellStyle name="20% - Accent3 18 3" xfId="21225"/>
    <cellStyle name="20% - Accent3 180" xfId="21226"/>
    <cellStyle name="20% - Accent3 180 2" xfId="21227"/>
    <cellStyle name="20% - Accent3 180 3" xfId="21228"/>
    <cellStyle name="20% - Accent3 181" xfId="21229"/>
    <cellStyle name="20% - Accent3 181 2" xfId="21230"/>
    <cellStyle name="20% - Accent3 181 3" xfId="21231"/>
    <cellStyle name="20% - Accent3 182" xfId="21232"/>
    <cellStyle name="20% - Accent3 182 2" xfId="21233"/>
    <cellStyle name="20% - Accent3 182 3" xfId="21234"/>
    <cellStyle name="20% - Accent3 183" xfId="21235"/>
    <cellStyle name="20% - Accent3 183 2" xfId="21236"/>
    <cellStyle name="20% - Accent3 183 3" xfId="21237"/>
    <cellStyle name="20% - Accent3 184" xfId="21238"/>
    <cellStyle name="20% - Accent3 184 2" xfId="21239"/>
    <cellStyle name="20% - Accent3 184 3" xfId="21240"/>
    <cellStyle name="20% - Accent3 185" xfId="21241"/>
    <cellStyle name="20% - Accent3 185 2" xfId="21242"/>
    <cellStyle name="20% - Accent3 185 3" xfId="21243"/>
    <cellStyle name="20% - Accent3 186" xfId="21244"/>
    <cellStyle name="20% - Accent3 186 2" xfId="21245"/>
    <cellStyle name="20% - Accent3 186 3" xfId="21246"/>
    <cellStyle name="20% - Accent3 187" xfId="21247"/>
    <cellStyle name="20% - Accent3 187 2" xfId="21248"/>
    <cellStyle name="20% - Accent3 187 3" xfId="21249"/>
    <cellStyle name="20% - Accent3 188" xfId="21250"/>
    <cellStyle name="20% - Accent3 188 2" xfId="21251"/>
    <cellStyle name="20% - Accent3 188 3" xfId="21252"/>
    <cellStyle name="20% - Accent3 189" xfId="21253"/>
    <cellStyle name="20% - Accent3 189 2" xfId="21254"/>
    <cellStyle name="20% - Accent3 189 3" xfId="21255"/>
    <cellStyle name="20% - Accent3 19" xfId="21256"/>
    <cellStyle name="20% - Accent3 19 2" xfId="21257"/>
    <cellStyle name="20% - Accent3 19 3" xfId="21258"/>
    <cellStyle name="20% - Accent3 190" xfId="21259"/>
    <cellStyle name="20% - Accent3 190 2" xfId="21260"/>
    <cellStyle name="20% - Accent3 190 3" xfId="21261"/>
    <cellStyle name="20% - Accent3 191" xfId="21262"/>
    <cellStyle name="20% - Accent3 191 2" xfId="21263"/>
    <cellStyle name="20% - Accent3 191 3" xfId="21264"/>
    <cellStyle name="20% - Accent3 192" xfId="21265"/>
    <cellStyle name="20% - Accent3 192 2" xfId="21266"/>
    <cellStyle name="20% - Accent3 192 3" xfId="21267"/>
    <cellStyle name="20% - Accent3 193" xfId="21268"/>
    <cellStyle name="20% - Accent3 193 2" xfId="21269"/>
    <cellStyle name="20% - Accent3 194" xfId="21270"/>
    <cellStyle name="20% - Accent3 194 2" xfId="21271"/>
    <cellStyle name="20% - Accent3 195" xfId="21272"/>
    <cellStyle name="20% - Accent3 195 2" xfId="21273"/>
    <cellStyle name="20% - Accent3 196" xfId="21274"/>
    <cellStyle name="20% - Accent3 196 2" xfId="21275"/>
    <cellStyle name="20% - Accent3 197" xfId="21276"/>
    <cellStyle name="20% - Accent3 197 2" xfId="21277"/>
    <cellStyle name="20% - Accent3 198" xfId="21278"/>
    <cellStyle name="20% - Accent3 198 2" xfId="21279"/>
    <cellStyle name="20% - Accent3 199" xfId="21280"/>
    <cellStyle name="20% - Accent3 199 2" xfId="21281"/>
    <cellStyle name="20% - Accent3 2" xfId="167"/>
    <cellStyle name="20% - Accent3 2 10" xfId="3307"/>
    <cellStyle name="20% - Accent3 2 11" xfId="4650"/>
    <cellStyle name="20% - Accent3 2 12" xfId="5492"/>
    <cellStyle name="20% - Accent3 2 13" xfId="1127"/>
    <cellStyle name="20% - Accent3 2 14" xfId="7208"/>
    <cellStyle name="20% - Accent3 2 15" xfId="7666"/>
    <cellStyle name="20% - Accent3 2 16" xfId="7669"/>
    <cellStyle name="20% - Accent3 2 17" xfId="7241"/>
    <cellStyle name="20% - Accent3 2 18" xfId="7561"/>
    <cellStyle name="20% - Accent3 2 19" xfId="6992"/>
    <cellStyle name="20% - Accent3 2 2" xfId="736"/>
    <cellStyle name="20% - Accent3 2 2 10" xfId="21282"/>
    <cellStyle name="20% - Accent3 2 2 2" xfId="2087"/>
    <cellStyle name="20% - Accent3 2 2 2 2" xfId="3038"/>
    <cellStyle name="20% - Accent3 2 2 2 2 2" xfId="4928"/>
    <cellStyle name="20% - Accent3 2 2 2 2 3" xfId="5727"/>
    <cellStyle name="20% - Accent3 2 2 2 2 4" xfId="6357"/>
    <cellStyle name="20% - Accent3 2 2 2 3" xfId="4176"/>
    <cellStyle name="20% - Accent3 2 2 2 4" xfId="3629"/>
    <cellStyle name="20% - Accent3 2 2 2 5" xfId="4815"/>
    <cellStyle name="20% - Accent3 2 2 3" xfId="2082"/>
    <cellStyle name="20% - Accent3 2 2 3 2" xfId="3033"/>
    <cellStyle name="20% - Accent3 2 2 3 2 2" xfId="4923"/>
    <cellStyle name="20% - Accent3 2 2 3 2 3" xfId="5722"/>
    <cellStyle name="20% - Accent3 2 2 3 2 4" xfId="6352"/>
    <cellStyle name="20% - Accent3 2 2 3 3" xfId="4171"/>
    <cellStyle name="20% - Accent3 2 2 3 4" xfId="3660"/>
    <cellStyle name="20% - Accent3 2 2 3 5" xfId="3681"/>
    <cellStyle name="20% - Accent3 2 2 4" xfId="2710"/>
    <cellStyle name="20% - Accent3 2 2 4 2" xfId="4656"/>
    <cellStyle name="20% - Accent3 2 2 4 3" xfId="5498"/>
    <cellStyle name="20% - Accent3 2 2 4 4" xfId="6181"/>
    <cellStyle name="20% - Accent3 2 2 5" xfId="3504"/>
    <cellStyle name="20% - Accent3 2 2 6" xfId="4648"/>
    <cellStyle name="20% - Accent3 2 2 7" xfId="5491"/>
    <cellStyle name="20% - Accent3 2 2 8" xfId="1180"/>
    <cellStyle name="20% - Accent3 2 2 9" xfId="11856"/>
    <cellStyle name="20% - Accent3 2 20" xfId="7349"/>
    <cellStyle name="20% - Accent3 2 21" xfId="7338"/>
    <cellStyle name="20% - Accent3 2 22" xfId="7618"/>
    <cellStyle name="20% - Accent3 2 23" xfId="9945"/>
    <cellStyle name="20% - Accent3 2 3" xfId="1040"/>
    <cellStyle name="20% - Accent3 2 3 2" xfId="2132"/>
    <cellStyle name="20% - Accent3 2 3 2 2" xfId="3084"/>
    <cellStyle name="20% - Accent3 2 3 2 2 2" xfId="4974"/>
    <cellStyle name="20% - Accent3 2 3 2 2 3" xfId="5773"/>
    <cellStyle name="20% - Accent3 2 3 2 2 4" xfId="6403"/>
    <cellStyle name="20% - Accent3 2 3 2 3" xfId="4222"/>
    <cellStyle name="20% - Accent3 2 3 2 4" xfId="3881"/>
    <cellStyle name="20% - Accent3 2 3 2 5" xfId="4814"/>
    <cellStyle name="20% - Accent3 2 3 3" xfId="2108"/>
    <cellStyle name="20% - Accent3 2 3 3 2" xfId="3060"/>
    <cellStyle name="20% - Accent3 2 3 3 2 2" xfId="4950"/>
    <cellStyle name="20% - Accent3 2 3 3 2 3" xfId="5749"/>
    <cellStyle name="20% - Accent3 2 3 3 2 4" xfId="6379"/>
    <cellStyle name="20% - Accent3 2 3 3 3" xfId="4198"/>
    <cellStyle name="20% - Accent3 2 3 3 4" xfId="4577"/>
    <cellStyle name="20% - Accent3 2 3 3 5" xfId="5434"/>
    <cellStyle name="20% - Accent3 2 3 4" xfId="2752"/>
    <cellStyle name="20% - Accent3 2 3 4 2" xfId="4699"/>
    <cellStyle name="20% - Accent3 2 3 4 3" xfId="5541"/>
    <cellStyle name="20% - Accent3 2 3 4 4" xfId="6224"/>
    <cellStyle name="20% - Accent3 2 3 5" xfId="3555"/>
    <cellStyle name="20% - Accent3 2 3 6" xfId="3448"/>
    <cellStyle name="20% - Accent3 2 3 7" xfId="3958"/>
    <cellStyle name="20% - Accent3 2 3 8" xfId="21283"/>
    <cellStyle name="20% - Accent3 2 4" xfId="1729"/>
    <cellStyle name="20% - Accent3 2 4 2" xfId="2195"/>
    <cellStyle name="20% - Accent3 2 4 2 2" xfId="3139"/>
    <cellStyle name="20% - Accent3 2 4 2 2 2" xfId="5029"/>
    <cellStyle name="20% - Accent3 2 4 2 2 3" xfId="5828"/>
    <cellStyle name="20% - Accent3 2 4 2 2 4" xfId="6458"/>
    <cellStyle name="20% - Accent3 2 4 2 3" xfId="4281"/>
    <cellStyle name="20% - Accent3 2 4 2 4" xfId="5191"/>
    <cellStyle name="20% - Accent3 2 4 2 5" xfId="5990"/>
    <cellStyle name="20% - Accent3 2 4 3" xfId="2434"/>
    <cellStyle name="20% - Accent3 2 4 3 2" xfId="3226"/>
    <cellStyle name="20% - Accent3 2 4 3 2 2" xfId="5116"/>
    <cellStyle name="20% - Accent3 2 4 3 2 3" xfId="5915"/>
    <cellStyle name="20% - Accent3 2 4 3 2 4" xfId="6545"/>
    <cellStyle name="20% - Accent3 2 4 3 3" xfId="4457"/>
    <cellStyle name="20% - Accent3 2 4 3 4" xfId="5335"/>
    <cellStyle name="20% - Accent3 2 4 3 5" xfId="6077"/>
    <cellStyle name="20% - Accent3 2 4 4" xfId="2761"/>
    <cellStyle name="20% - Accent3 2 4 4 2" xfId="4708"/>
    <cellStyle name="20% - Accent3 2 4 4 3" xfId="5550"/>
    <cellStyle name="20% - Accent3 2 4 4 4" xfId="6233"/>
    <cellStyle name="20% - Accent3 2 4 5" xfId="3852"/>
    <cellStyle name="20% - Accent3 2 4 6" xfId="3528"/>
    <cellStyle name="20% - Accent3 2 4 7" xfId="3898"/>
    <cellStyle name="20% - Accent3 2 5" xfId="1801"/>
    <cellStyle name="20% - Accent3 2 5 2" xfId="2234"/>
    <cellStyle name="20% - Accent3 2 5 2 2" xfId="3177"/>
    <cellStyle name="20% - Accent3 2 5 2 2 2" xfId="5067"/>
    <cellStyle name="20% - Accent3 2 5 2 2 3" xfId="5866"/>
    <cellStyle name="20% - Accent3 2 5 2 2 4" xfId="6496"/>
    <cellStyle name="20% - Accent3 2 5 2 3" xfId="4319"/>
    <cellStyle name="20% - Accent3 2 5 2 4" xfId="5229"/>
    <cellStyle name="20% - Accent3 2 5 2 5" xfId="6028"/>
    <cellStyle name="20% - Accent3 2 5 3" xfId="2470"/>
    <cellStyle name="20% - Accent3 2 5 3 2" xfId="3261"/>
    <cellStyle name="20% - Accent3 2 5 3 2 2" xfId="5151"/>
    <cellStyle name="20% - Accent3 2 5 3 2 3" xfId="5950"/>
    <cellStyle name="20% - Accent3 2 5 3 2 4" xfId="6580"/>
    <cellStyle name="20% - Accent3 2 5 3 3" xfId="4492"/>
    <cellStyle name="20% - Accent3 2 5 3 4" xfId="5370"/>
    <cellStyle name="20% - Accent3 2 5 3 5" xfId="6112"/>
    <cellStyle name="20% - Accent3 2 5 4" xfId="2797"/>
    <cellStyle name="20% - Accent3 2 5 4 2" xfId="4743"/>
    <cellStyle name="20% - Accent3 2 5 4 3" xfId="5585"/>
    <cellStyle name="20% - Accent3 2 5 4 4" xfId="6268"/>
    <cellStyle name="20% - Accent3 2 5 5" xfId="3910"/>
    <cellStyle name="20% - Accent3 2 5 6" xfId="3712"/>
    <cellStyle name="20% - Accent3 2 5 7" xfId="4023"/>
    <cellStyle name="20% - Accent3 2 6" xfId="1874"/>
    <cellStyle name="20% - Accent3 2 6 2" xfId="2299"/>
    <cellStyle name="20% - Accent3 2 6 2 2" xfId="3195"/>
    <cellStyle name="20% - Accent3 2 6 2 2 2" xfId="5085"/>
    <cellStyle name="20% - Accent3 2 6 2 2 3" xfId="5884"/>
    <cellStyle name="20% - Accent3 2 6 2 2 4" xfId="6514"/>
    <cellStyle name="20% - Accent3 2 6 2 3" xfId="4367"/>
    <cellStyle name="20% - Accent3 2 6 2 4" xfId="5265"/>
    <cellStyle name="20% - Accent3 2 6 2 5" xfId="6046"/>
    <cellStyle name="20% - Accent3 2 6 3" xfId="2534"/>
    <cellStyle name="20% - Accent3 2 6 3 2" xfId="3278"/>
    <cellStyle name="20% - Accent3 2 6 3 2 2" xfId="5168"/>
    <cellStyle name="20% - Accent3 2 6 3 2 3" xfId="5967"/>
    <cellStyle name="20% - Accent3 2 6 3 2 4" xfId="6597"/>
    <cellStyle name="20% - Accent3 2 6 3 3" xfId="4532"/>
    <cellStyle name="20% - Accent3 2 6 3 4" xfId="5401"/>
    <cellStyle name="20% - Accent3 2 6 3 5" xfId="6129"/>
    <cellStyle name="20% - Accent3 2 6 4" xfId="2861"/>
    <cellStyle name="20% - Accent3 2 6 4 2" xfId="4788"/>
    <cellStyle name="20% - Accent3 2 6 4 3" xfId="5619"/>
    <cellStyle name="20% - Accent3 2 6 4 4" xfId="6285"/>
    <cellStyle name="20% - Accent3 2 6 5" xfId="3980"/>
    <cellStyle name="20% - Accent3 2 6 6" xfId="4813"/>
    <cellStyle name="20% - Accent3 2 6 7" xfId="5641"/>
    <cellStyle name="20% - Accent3 2 7" xfId="2014"/>
    <cellStyle name="20% - Accent3 2 7 2" xfId="2993"/>
    <cellStyle name="20% - Accent3 2 7 2 2" xfId="4883"/>
    <cellStyle name="20% - Accent3 2 7 2 3" xfId="5682"/>
    <cellStyle name="20% - Accent3 2 7 2 4" xfId="6312"/>
    <cellStyle name="20% - Accent3 2 7 3" xfId="4118"/>
    <cellStyle name="20% - Accent3 2 7 4" xfId="3738"/>
    <cellStyle name="20% - Accent3 2 7 5" xfId="4595"/>
    <cellStyle name="20% - Accent3 2 8" xfId="2217"/>
    <cellStyle name="20% - Accent3 2 8 2" xfId="3161"/>
    <cellStyle name="20% - Accent3 2 8 2 2" xfId="5051"/>
    <cellStyle name="20% - Accent3 2 8 2 3" xfId="5850"/>
    <cellStyle name="20% - Accent3 2 8 2 4" xfId="6480"/>
    <cellStyle name="20% - Accent3 2 8 3" xfId="4303"/>
    <cellStyle name="20% - Accent3 2 8 4" xfId="5213"/>
    <cellStyle name="20% - Accent3 2 8 5" xfId="6012"/>
    <cellStyle name="20% - Accent3 2 9" xfId="2666"/>
    <cellStyle name="20% - Accent3 2 9 2" xfId="4622"/>
    <cellStyle name="20% - Accent3 2 9 3" xfId="5465"/>
    <cellStyle name="20% - Accent3 2 9 4" xfId="6155"/>
    <cellStyle name="20% - Accent3 20" xfId="21284"/>
    <cellStyle name="20% - Accent3 20 2" xfId="21285"/>
    <cellStyle name="20% - Accent3 20 3" xfId="21286"/>
    <cellStyle name="20% - Accent3 200" xfId="21287"/>
    <cellStyle name="20% - Accent3 200 2" xfId="21288"/>
    <cellStyle name="20% - Accent3 201" xfId="21289"/>
    <cellStyle name="20% - Accent3 201 2" xfId="21290"/>
    <cellStyle name="20% - Accent3 202" xfId="21291"/>
    <cellStyle name="20% - Accent3 202 2" xfId="21292"/>
    <cellStyle name="20% - Accent3 203" xfId="21293"/>
    <cellStyle name="20% - Accent3 203 2" xfId="21294"/>
    <cellStyle name="20% - Accent3 204" xfId="21295"/>
    <cellStyle name="20% - Accent3 204 2" xfId="21296"/>
    <cellStyle name="20% - Accent3 205" xfId="21297"/>
    <cellStyle name="20% - Accent3 205 2" xfId="21298"/>
    <cellStyle name="20% - Accent3 206" xfId="21299"/>
    <cellStyle name="20% - Accent3 206 2" xfId="21300"/>
    <cellStyle name="20% - Accent3 207" xfId="21301"/>
    <cellStyle name="20% - Accent3 207 2" xfId="21302"/>
    <cellStyle name="20% - Accent3 208" xfId="21303"/>
    <cellStyle name="20% - Accent3 208 2" xfId="21304"/>
    <cellStyle name="20% - Accent3 209" xfId="21305"/>
    <cellStyle name="20% - Accent3 209 2" xfId="21306"/>
    <cellStyle name="20% - Accent3 21" xfId="21307"/>
    <cellStyle name="20% - Accent3 21 2" xfId="21308"/>
    <cellStyle name="20% - Accent3 21 3" xfId="21309"/>
    <cellStyle name="20% - Accent3 210" xfId="21310"/>
    <cellStyle name="20% - Accent3 210 2" xfId="21311"/>
    <cellStyle name="20% - Accent3 211" xfId="21312"/>
    <cellStyle name="20% - Accent3 211 2" xfId="21313"/>
    <cellStyle name="20% - Accent3 212" xfId="21314"/>
    <cellStyle name="20% - Accent3 212 2" xfId="21315"/>
    <cellStyle name="20% - Accent3 213" xfId="21316"/>
    <cellStyle name="20% - Accent3 213 2" xfId="21317"/>
    <cellStyle name="20% - Accent3 214" xfId="21318"/>
    <cellStyle name="20% - Accent3 214 2" xfId="21319"/>
    <cellStyle name="20% - Accent3 215" xfId="21320"/>
    <cellStyle name="20% - Accent3 215 2" xfId="21321"/>
    <cellStyle name="20% - Accent3 216" xfId="21322"/>
    <cellStyle name="20% - Accent3 216 2" xfId="21323"/>
    <cellStyle name="20% - Accent3 217" xfId="21324"/>
    <cellStyle name="20% - Accent3 217 2" xfId="21325"/>
    <cellStyle name="20% - Accent3 218" xfId="21326"/>
    <cellStyle name="20% - Accent3 218 2" xfId="21327"/>
    <cellStyle name="20% - Accent3 219" xfId="21328"/>
    <cellStyle name="20% - Accent3 219 2" xfId="21329"/>
    <cellStyle name="20% - Accent3 22" xfId="21330"/>
    <cellStyle name="20% - Accent3 22 2" xfId="21331"/>
    <cellStyle name="20% - Accent3 22 3" xfId="21332"/>
    <cellStyle name="20% - Accent3 220" xfId="21333"/>
    <cellStyle name="20% - Accent3 220 2" xfId="21334"/>
    <cellStyle name="20% - Accent3 221" xfId="21335"/>
    <cellStyle name="20% - Accent3 221 2" xfId="21336"/>
    <cellStyle name="20% - Accent3 222" xfId="21337"/>
    <cellStyle name="20% - Accent3 222 2" xfId="21338"/>
    <cellStyle name="20% - Accent3 223" xfId="21339"/>
    <cellStyle name="20% - Accent3 223 2" xfId="21340"/>
    <cellStyle name="20% - Accent3 224" xfId="21341"/>
    <cellStyle name="20% - Accent3 224 2" xfId="21342"/>
    <cellStyle name="20% - Accent3 225" xfId="21343"/>
    <cellStyle name="20% - Accent3 225 2" xfId="21344"/>
    <cellStyle name="20% - Accent3 226" xfId="21345"/>
    <cellStyle name="20% - Accent3 226 2" xfId="21346"/>
    <cellStyle name="20% - Accent3 227" xfId="21347"/>
    <cellStyle name="20% - Accent3 227 2" xfId="21348"/>
    <cellStyle name="20% - Accent3 228" xfId="21349"/>
    <cellStyle name="20% - Accent3 228 2" xfId="21350"/>
    <cellStyle name="20% - Accent3 229" xfId="21351"/>
    <cellStyle name="20% - Accent3 229 2" xfId="21352"/>
    <cellStyle name="20% - Accent3 23" xfId="21353"/>
    <cellStyle name="20% - Accent3 23 2" xfId="21354"/>
    <cellStyle name="20% - Accent3 23 3" xfId="21355"/>
    <cellStyle name="20% - Accent3 230" xfId="21356"/>
    <cellStyle name="20% - Accent3 230 2" xfId="21357"/>
    <cellStyle name="20% - Accent3 231" xfId="21358"/>
    <cellStyle name="20% - Accent3 231 2" xfId="21359"/>
    <cellStyle name="20% - Accent3 232" xfId="21360"/>
    <cellStyle name="20% - Accent3 232 2" xfId="21361"/>
    <cellStyle name="20% - Accent3 233" xfId="21362"/>
    <cellStyle name="20% - Accent3 233 2" xfId="21363"/>
    <cellStyle name="20% - Accent3 234" xfId="21364"/>
    <cellStyle name="20% - Accent3 234 2" xfId="21365"/>
    <cellStyle name="20% - Accent3 235" xfId="21366"/>
    <cellStyle name="20% - Accent3 235 2" xfId="21367"/>
    <cellStyle name="20% - Accent3 236" xfId="21368"/>
    <cellStyle name="20% - Accent3 236 2" xfId="21369"/>
    <cellStyle name="20% - Accent3 237" xfId="21370"/>
    <cellStyle name="20% - Accent3 237 2" xfId="21371"/>
    <cellStyle name="20% - Accent3 238" xfId="21372"/>
    <cellStyle name="20% - Accent3 238 2" xfId="21373"/>
    <cellStyle name="20% - Accent3 239" xfId="21374"/>
    <cellStyle name="20% - Accent3 239 2" xfId="21375"/>
    <cellStyle name="20% - Accent3 24" xfId="21376"/>
    <cellStyle name="20% - Accent3 24 2" xfId="21377"/>
    <cellStyle name="20% - Accent3 24 3" xfId="21378"/>
    <cellStyle name="20% - Accent3 240" xfId="21379"/>
    <cellStyle name="20% - Accent3 240 2" xfId="21380"/>
    <cellStyle name="20% - Accent3 241" xfId="21381"/>
    <cellStyle name="20% - Accent3 241 2" xfId="21382"/>
    <cellStyle name="20% - Accent3 242" xfId="21383"/>
    <cellStyle name="20% - Accent3 242 2" xfId="21384"/>
    <cellStyle name="20% - Accent3 243" xfId="21385"/>
    <cellStyle name="20% - Accent3 243 2" xfId="21386"/>
    <cellStyle name="20% - Accent3 244" xfId="21387"/>
    <cellStyle name="20% - Accent3 244 2" xfId="21388"/>
    <cellStyle name="20% - Accent3 245" xfId="21389"/>
    <cellStyle name="20% - Accent3 245 2" xfId="21390"/>
    <cellStyle name="20% - Accent3 246" xfId="21391"/>
    <cellStyle name="20% - Accent3 246 2" xfId="21392"/>
    <cellStyle name="20% - Accent3 247" xfId="21393"/>
    <cellStyle name="20% - Accent3 247 2" xfId="21394"/>
    <cellStyle name="20% - Accent3 248" xfId="21395"/>
    <cellStyle name="20% - Accent3 248 2" xfId="21396"/>
    <cellStyle name="20% - Accent3 249" xfId="21397"/>
    <cellStyle name="20% - Accent3 249 2" xfId="21398"/>
    <cellStyle name="20% - Accent3 25" xfId="21399"/>
    <cellStyle name="20% - Accent3 25 2" xfId="21400"/>
    <cellStyle name="20% - Accent3 25 3" xfId="21401"/>
    <cellStyle name="20% - Accent3 250" xfId="21402"/>
    <cellStyle name="20% - Accent3 250 2" xfId="21403"/>
    <cellStyle name="20% - Accent3 251" xfId="21404"/>
    <cellStyle name="20% - Accent3 251 2" xfId="21405"/>
    <cellStyle name="20% - Accent3 252" xfId="21406"/>
    <cellStyle name="20% - Accent3 252 2" xfId="21407"/>
    <cellStyle name="20% - Accent3 253" xfId="21408"/>
    <cellStyle name="20% - Accent3 253 2" xfId="21409"/>
    <cellStyle name="20% - Accent3 254" xfId="21410"/>
    <cellStyle name="20% - Accent3 254 2" xfId="21411"/>
    <cellStyle name="20% - Accent3 255" xfId="21412"/>
    <cellStyle name="20% - Accent3 255 2" xfId="21413"/>
    <cellStyle name="20% - Accent3 256" xfId="21414"/>
    <cellStyle name="20% - Accent3 257" xfId="21415"/>
    <cellStyle name="20% - Accent3 258" xfId="21416"/>
    <cellStyle name="20% - Accent3 259" xfId="21417"/>
    <cellStyle name="20% - Accent3 26" xfId="21418"/>
    <cellStyle name="20% - Accent3 26 2" xfId="21419"/>
    <cellStyle name="20% - Accent3 26 3" xfId="21420"/>
    <cellStyle name="20% - Accent3 260" xfId="21421"/>
    <cellStyle name="20% - Accent3 261" xfId="21422"/>
    <cellStyle name="20% - Accent3 262" xfId="21423"/>
    <cellStyle name="20% - Accent3 263" xfId="21424"/>
    <cellStyle name="20% - Accent3 264" xfId="21425"/>
    <cellStyle name="20% - Accent3 27" xfId="21426"/>
    <cellStyle name="20% - Accent3 27 2" xfId="21427"/>
    <cellStyle name="20% - Accent3 27 3" xfId="21428"/>
    <cellStyle name="20% - Accent3 28" xfId="21429"/>
    <cellStyle name="20% - Accent3 28 2" xfId="21430"/>
    <cellStyle name="20% - Accent3 28 3" xfId="21431"/>
    <cellStyle name="20% - Accent3 29" xfId="21432"/>
    <cellStyle name="20% - Accent3 29 2" xfId="21433"/>
    <cellStyle name="20% - Accent3 29 3" xfId="21434"/>
    <cellStyle name="20% - Accent3 3" xfId="737"/>
    <cellStyle name="20% - Accent3 3 10" xfId="3308"/>
    <cellStyle name="20% - Accent3 3 11" xfId="4160"/>
    <cellStyle name="20% - Accent3 3 12" xfId="4784"/>
    <cellStyle name="20% - Accent3 3 13" xfId="1029"/>
    <cellStyle name="20% - Accent3 3 14" xfId="14917"/>
    <cellStyle name="20% - Accent3 3 15" xfId="21435"/>
    <cellStyle name="20% - Accent3 3 2" xfId="1044"/>
    <cellStyle name="20% - Accent3 3 2 2" xfId="2088"/>
    <cellStyle name="20% - Accent3 3 2 2 2" xfId="3039"/>
    <cellStyle name="20% - Accent3 3 2 2 2 2" xfId="4929"/>
    <cellStyle name="20% - Accent3 3 2 2 2 3" xfId="5728"/>
    <cellStyle name="20% - Accent3 3 2 2 2 4" xfId="6358"/>
    <cellStyle name="20% - Accent3 3 2 2 3" xfId="4177"/>
    <cellStyle name="20% - Accent3 3 2 2 4" xfId="3622"/>
    <cellStyle name="20% - Accent3 3 2 2 5" xfId="3589"/>
    <cellStyle name="20% - Accent3 3 2 3" xfId="2179"/>
    <cellStyle name="20% - Accent3 3 2 3 2" xfId="3125"/>
    <cellStyle name="20% - Accent3 3 2 3 2 2" xfId="5015"/>
    <cellStyle name="20% - Accent3 3 2 3 2 3" xfId="5814"/>
    <cellStyle name="20% - Accent3 3 2 3 2 4" xfId="6444"/>
    <cellStyle name="20% - Accent3 3 2 3 3" xfId="4267"/>
    <cellStyle name="20% - Accent3 3 2 3 4" xfId="3336"/>
    <cellStyle name="20% - Accent3 3 2 3 5" xfId="3746"/>
    <cellStyle name="20% - Accent3 3 2 4" xfId="2711"/>
    <cellStyle name="20% - Accent3 3 2 4 2" xfId="4657"/>
    <cellStyle name="20% - Accent3 3 2 4 3" xfId="5499"/>
    <cellStyle name="20% - Accent3 3 2 4 4" xfId="6182"/>
    <cellStyle name="20% - Accent3 3 2 5" xfId="3505"/>
    <cellStyle name="20% - Accent3 3 2 6" xfId="4163"/>
    <cellStyle name="20% - Accent3 3 2 7" xfId="4770"/>
    <cellStyle name="20% - Accent3 3 2 8" xfId="21436"/>
    <cellStyle name="20% - Accent3 3 2 9" xfId="42872"/>
    <cellStyle name="20% - Accent3 3 3" xfId="1035"/>
    <cellStyle name="20% - Accent3 3 3 2" xfId="2131"/>
    <cellStyle name="20% - Accent3 3 3 2 2" xfId="3083"/>
    <cellStyle name="20% - Accent3 3 3 2 2 2" xfId="4973"/>
    <cellStyle name="20% - Accent3 3 3 2 2 3" xfId="5772"/>
    <cellStyle name="20% - Accent3 3 3 2 2 4" xfId="6402"/>
    <cellStyle name="20% - Accent3 3 3 2 3" xfId="4221"/>
    <cellStyle name="20% - Accent3 3 3 2 4" xfId="3962"/>
    <cellStyle name="20% - Accent3 3 3 2 5" xfId="3638"/>
    <cellStyle name="20% - Accent3 3 3 3" xfId="2225"/>
    <cellStyle name="20% - Accent3 3 3 3 2" xfId="3168"/>
    <cellStyle name="20% - Accent3 3 3 3 2 2" xfId="5058"/>
    <cellStyle name="20% - Accent3 3 3 3 2 3" xfId="5857"/>
    <cellStyle name="20% - Accent3 3 3 3 2 4" xfId="6487"/>
    <cellStyle name="20% - Accent3 3 3 3 3" xfId="4310"/>
    <cellStyle name="20% - Accent3 3 3 3 4" xfId="5220"/>
    <cellStyle name="20% - Accent3 3 3 3 5" xfId="6019"/>
    <cellStyle name="20% - Accent3 3 3 4" xfId="2751"/>
    <cellStyle name="20% - Accent3 3 3 4 2" xfId="4698"/>
    <cellStyle name="20% - Accent3 3 3 4 3" xfId="5540"/>
    <cellStyle name="20% - Accent3 3 3 4 4" xfId="6223"/>
    <cellStyle name="20% - Accent3 3 3 5" xfId="3554"/>
    <cellStyle name="20% - Accent3 3 3 6" xfId="3449"/>
    <cellStyle name="20% - Accent3 3 3 7" xfId="3893"/>
    <cellStyle name="20% - Accent3 3 3 8" xfId="21437"/>
    <cellStyle name="20% - Accent3 3 4" xfId="1730"/>
    <cellStyle name="20% - Accent3 3 4 2" xfId="2196"/>
    <cellStyle name="20% - Accent3 3 4 2 2" xfId="3140"/>
    <cellStyle name="20% - Accent3 3 4 2 2 2" xfId="5030"/>
    <cellStyle name="20% - Accent3 3 4 2 2 3" xfId="5829"/>
    <cellStyle name="20% - Accent3 3 4 2 2 4" xfId="6459"/>
    <cellStyle name="20% - Accent3 3 4 2 3" xfId="4282"/>
    <cellStyle name="20% - Accent3 3 4 2 4" xfId="5192"/>
    <cellStyle name="20% - Accent3 3 4 2 5" xfId="5991"/>
    <cellStyle name="20% - Accent3 3 4 3" xfId="2435"/>
    <cellStyle name="20% - Accent3 3 4 3 2" xfId="3227"/>
    <cellStyle name="20% - Accent3 3 4 3 2 2" xfId="5117"/>
    <cellStyle name="20% - Accent3 3 4 3 2 3" xfId="5916"/>
    <cellStyle name="20% - Accent3 3 4 3 2 4" xfId="6546"/>
    <cellStyle name="20% - Accent3 3 4 3 3" xfId="4458"/>
    <cellStyle name="20% - Accent3 3 4 3 4" xfId="5336"/>
    <cellStyle name="20% - Accent3 3 4 3 5" xfId="6078"/>
    <cellStyle name="20% - Accent3 3 4 4" xfId="2762"/>
    <cellStyle name="20% - Accent3 3 4 4 2" xfId="4709"/>
    <cellStyle name="20% - Accent3 3 4 4 3" xfId="5551"/>
    <cellStyle name="20% - Accent3 3 4 4 4" xfId="6234"/>
    <cellStyle name="20% - Accent3 3 4 5" xfId="3853"/>
    <cellStyle name="20% - Accent3 3 4 6" xfId="4645"/>
    <cellStyle name="20% - Accent3 3 4 7" xfId="5488"/>
    <cellStyle name="20% - Accent3 3 5" xfId="1900"/>
    <cellStyle name="20% - Accent3 3 5 2" xfId="2323"/>
    <cellStyle name="20% - Accent3 3 5 2 2" xfId="3210"/>
    <cellStyle name="20% - Accent3 3 5 2 2 2" xfId="5100"/>
    <cellStyle name="20% - Accent3 3 5 2 2 3" xfId="5899"/>
    <cellStyle name="20% - Accent3 3 5 2 2 4" xfId="6529"/>
    <cellStyle name="20% - Accent3 3 5 2 3" xfId="4386"/>
    <cellStyle name="20% - Accent3 3 5 2 4" xfId="5284"/>
    <cellStyle name="20% - Accent3 3 5 2 5" xfId="6061"/>
    <cellStyle name="20% - Accent3 3 5 3" xfId="2555"/>
    <cellStyle name="20% - Accent3 3 5 3 2" xfId="3290"/>
    <cellStyle name="20% - Accent3 3 5 3 2 2" xfId="5180"/>
    <cellStyle name="20% - Accent3 3 5 3 2 3" xfId="5979"/>
    <cellStyle name="20% - Accent3 3 5 3 2 4" xfId="6609"/>
    <cellStyle name="20% - Accent3 3 5 3 3" xfId="4550"/>
    <cellStyle name="20% - Accent3 3 5 3 4" xfId="5416"/>
    <cellStyle name="20% - Accent3 3 5 3 5" xfId="6141"/>
    <cellStyle name="20% - Accent3 3 5 4" xfId="2882"/>
    <cellStyle name="20% - Accent3 3 5 4 2" xfId="4804"/>
    <cellStyle name="20% - Accent3 3 5 4 3" xfId="5634"/>
    <cellStyle name="20% - Accent3 3 5 4 4" xfId="6297"/>
    <cellStyle name="20% - Accent3 3 5 5" xfId="4004"/>
    <cellStyle name="20% - Accent3 3 5 6" xfId="4543"/>
    <cellStyle name="20% - Accent3 3 5 7" xfId="5412"/>
    <cellStyle name="20% - Accent3 3 6" xfId="1943"/>
    <cellStyle name="20% - Accent3 3 6 2" xfId="2365"/>
    <cellStyle name="20% - Accent3 3 6 2 2" xfId="3217"/>
    <cellStyle name="20% - Accent3 3 6 2 2 2" xfId="5107"/>
    <cellStyle name="20% - Accent3 3 6 2 2 3" xfId="5906"/>
    <cellStyle name="20% - Accent3 3 6 2 2 4" xfId="6536"/>
    <cellStyle name="20% - Accent3 3 6 2 3" xfId="4413"/>
    <cellStyle name="20% - Accent3 3 6 2 4" xfId="5304"/>
    <cellStyle name="20% - Accent3 3 6 2 5" xfId="6068"/>
    <cellStyle name="20% - Accent3 3 6 3" xfId="2596"/>
    <cellStyle name="20% - Accent3 3 6 3 2" xfId="3296"/>
    <cellStyle name="20% - Accent3 3 6 3 2 2" xfId="5186"/>
    <cellStyle name="20% - Accent3 3 6 3 2 3" xfId="5985"/>
    <cellStyle name="20% - Accent3 3 6 3 2 4" xfId="6615"/>
    <cellStyle name="20% - Accent3 3 6 3 3" xfId="4575"/>
    <cellStyle name="20% - Accent3 3 6 3 4" xfId="5432"/>
    <cellStyle name="20% - Accent3 3 6 3 5" xfId="6147"/>
    <cellStyle name="20% - Accent3 3 6 4" xfId="2923"/>
    <cellStyle name="20% - Accent3 3 6 4 2" xfId="4832"/>
    <cellStyle name="20% - Accent3 3 6 4 3" xfId="5652"/>
    <cellStyle name="20% - Accent3 3 6 4 4" xfId="6303"/>
    <cellStyle name="20% - Accent3 3 6 5" xfId="4048"/>
    <cellStyle name="20% - Accent3 3 6 6" xfId="4807"/>
    <cellStyle name="20% - Accent3 3 6 7" xfId="5637"/>
    <cellStyle name="20% - Accent3 3 7" xfId="2015"/>
    <cellStyle name="20% - Accent3 3 7 2" xfId="2994"/>
    <cellStyle name="20% - Accent3 3 7 2 2" xfId="4884"/>
    <cellStyle name="20% - Accent3 3 7 2 3" xfId="5683"/>
    <cellStyle name="20% - Accent3 3 7 2 4" xfId="6313"/>
    <cellStyle name="20% - Accent3 3 7 3" xfId="4119"/>
    <cellStyle name="20% - Accent3 3 7 4" xfId="4855"/>
    <cellStyle name="20% - Accent3 3 7 5" xfId="5665"/>
    <cellStyle name="20% - Accent3 3 8" xfId="2309"/>
    <cellStyle name="20% - Accent3 3 8 2" xfId="3203"/>
    <cellStyle name="20% - Accent3 3 8 2 2" xfId="5093"/>
    <cellStyle name="20% - Accent3 3 8 2 3" xfId="5892"/>
    <cellStyle name="20% - Accent3 3 8 2 4" xfId="6522"/>
    <cellStyle name="20% - Accent3 3 8 3" xfId="4377"/>
    <cellStyle name="20% - Accent3 3 8 4" xfId="5275"/>
    <cellStyle name="20% - Accent3 3 8 5" xfId="6054"/>
    <cellStyle name="20% - Accent3 3 9" xfId="2667"/>
    <cellStyle name="20% - Accent3 3 9 2" xfId="4623"/>
    <cellStyle name="20% - Accent3 3 9 3" xfId="5466"/>
    <cellStyle name="20% - Accent3 3 9 4" xfId="6156"/>
    <cellStyle name="20% - Accent3 30" xfId="21438"/>
    <cellStyle name="20% - Accent3 30 2" xfId="21439"/>
    <cellStyle name="20% - Accent3 30 3" xfId="21440"/>
    <cellStyle name="20% - Accent3 31" xfId="21441"/>
    <cellStyle name="20% - Accent3 31 2" xfId="21442"/>
    <cellStyle name="20% - Accent3 31 3" xfId="21443"/>
    <cellStyle name="20% - Accent3 32" xfId="21444"/>
    <cellStyle name="20% - Accent3 32 2" xfId="21445"/>
    <cellStyle name="20% - Accent3 32 3" xfId="21446"/>
    <cellStyle name="20% - Accent3 33" xfId="21447"/>
    <cellStyle name="20% - Accent3 33 2" xfId="21448"/>
    <cellStyle name="20% - Accent3 33 3" xfId="21449"/>
    <cellStyle name="20% - Accent3 34" xfId="21450"/>
    <cellStyle name="20% - Accent3 34 2" xfId="21451"/>
    <cellStyle name="20% - Accent3 34 3" xfId="21452"/>
    <cellStyle name="20% - Accent3 35" xfId="21453"/>
    <cellStyle name="20% - Accent3 35 2" xfId="21454"/>
    <cellStyle name="20% - Accent3 35 3" xfId="21455"/>
    <cellStyle name="20% - Accent3 36" xfId="21456"/>
    <cellStyle name="20% - Accent3 36 2" xfId="21457"/>
    <cellStyle name="20% - Accent3 36 3" xfId="21458"/>
    <cellStyle name="20% - Accent3 37" xfId="21459"/>
    <cellStyle name="20% - Accent3 37 2" xfId="21460"/>
    <cellStyle name="20% - Accent3 37 3" xfId="21461"/>
    <cellStyle name="20% - Accent3 38" xfId="21462"/>
    <cellStyle name="20% - Accent3 38 2" xfId="21463"/>
    <cellStyle name="20% - Accent3 38 3" xfId="21464"/>
    <cellStyle name="20% - Accent3 39" xfId="21465"/>
    <cellStyle name="20% - Accent3 39 2" xfId="21466"/>
    <cellStyle name="20% - Accent3 39 3" xfId="21467"/>
    <cellStyle name="20% - Accent3 4" xfId="712"/>
    <cellStyle name="20% - Accent3 4 2" xfId="1822"/>
    <cellStyle name="20% - Accent3 4 2 2" xfId="21468"/>
    <cellStyle name="20% - Accent3 4 3" xfId="11805"/>
    <cellStyle name="20% - Accent3 4 3 2" xfId="21469"/>
    <cellStyle name="20% - Accent3 40" xfId="21470"/>
    <cellStyle name="20% - Accent3 40 2" xfId="21471"/>
    <cellStyle name="20% - Accent3 40 3" xfId="21472"/>
    <cellStyle name="20% - Accent3 41" xfId="21473"/>
    <cellStyle name="20% - Accent3 41 2" xfId="21474"/>
    <cellStyle name="20% - Accent3 41 3" xfId="21475"/>
    <cellStyle name="20% - Accent3 42" xfId="21476"/>
    <cellStyle name="20% - Accent3 42 2" xfId="21477"/>
    <cellStyle name="20% - Accent3 42 3" xfId="21478"/>
    <cellStyle name="20% - Accent3 43" xfId="21479"/>
    <cellStyle name="20% - Accent3 43 2" xfId="21480"/>
    <cellStyle name="20% - Accent3 43 3" xfId="21481"/>
    <cellStyle name="20% - Accent3 44" xfId="21482"/>
    <cellStyle name="20% - Accent3 44 2" xfId="21483"/>
    <cellStyle name="20% - Accent3 44 3" xfId="21484"/>
    <cellStyle name="20% - Accent3 45" xfId="21485"/>
    <cellStyle name="20% - Accent3 45 2" xfId="21486"/>
    <cellStyle name="20% - Accent3 45 3" xfId="21487"/>
    <cellStyle name="20% - Accent3 46" xfId="21488"/>
    <cellStyle name="20% - Accent3 46 2" xfId="21489"/>
    <cellStyle name="20% - Accent3 46 3" xfId="21490"/>
    <cellStyle name="20% - Accent3 47" xfId="21491"/>
    <cellStyle name="20% - Accent3 47 2" xfId="21492"/>
    <cellStyle name="20% - Accent3 47 3" xfId="21493"/>
    <cellStyle name="20% - Accent3 48" xfId="21494"/>
    <cellStyle name="20% - Accent3 48 2" xfId="21495"/>
    <cellStyle name="20% - Accent3 48 3" xfId="21496"/>
    <cellStyle name="20% - Accent3 49" xfId="21497"/>
    <cellStyle name="20% - Accent3 49 2" xfId="21498"/>
    <cellStyle name="20% - Accent3 49 3" xfId="21499"/>
    <cellStyle name="20% - Accent3 5" xfId="7720"/>
    <cellStyle name="20% - Accent3 5 2" xfId="21501"/>
    <cellStyle name="20% - Accent3 5 3" xfId="21502"/>
    <cellStyle name="20% - Accent3 5 4" xfId="21500"/>
    <cellStyle name="20% - Accent3 50" xfId="21503"/>
    <cellStyle name="20% - Accent3 50 2" xfId="21504"/>
    <cellStyle name="20% - Accent3 50 3" xfId="21505"/>
    <cellStyle name="20% - Accent3 51" xfId="21506"/>
    <cellStyle name="20% - Accent3 51 2" xfId="21507"/>
    <cellStyle name="20% - Accent3 51 3" xfId="21508"/>
    <cellStyle name="20% - Accent3 52" xfId="21509"/>
    <cellStyle name="20% - Accent3 52 2" xfId="21510"/>
    <cellStyle name="20% - Accent3 52 3" xfId="21511"/>
    <cellStyle name="20% - Accent3 53" xfId="21512"/>
    <cellStyle name="20% - Accent3 53 2" xfId="21513"/>
    <cellStyle name="20% - Accent3 53 3" xfId="21514"/>
    <cellStyle name="20% - Accent3 54" xfId="21515"/>
    <cellStyle name="20% - Accent3 54 2" xfId="21516"/>
    <cellStyle name="20% - Accent3 54 3" xfId="21517"/>
    <cellStyle name="20% - Accent3 55" xfId="21518"/>
    <cellStyle name="20% - Accent3 55 2" xfId="21519"/>
    <cellStyle name="20% - Accent3 55 3" xfId="21520"/>
    <cellStyle name="20% - Accent3 56" xfId="21521"/>
    <cellStyle name="20% - Accent3 56 2" xfId="21522"/>
    <cellStyle name="20% - Accent3 56 3" xfId="21523"/>
    <cellStyle name="20% - Accent3 57" xfId="21524"/>
    <cellStyle name="20% - Accent3 57 2" xfId="21525"/>
    <cellStyle name="20% - Accent3 57 3" xfId="21526"/>
    <cellStyle name="20% - Accent3 58" xfId="21527"/>
    <cellStyle name="20% - Accent3 58 2" xfId="21528"/>
    <cellStyle name="20% - Accent3 58 3" xfId="21529"/>
    <cellStyle name="20% - Accent3 59" xfId="21530"/>
    <cellStyle name="20% - Accent3 59 2" xfId="21531"/>
    <cellStyle name="20% - Accent3 59 3" xfId="21532"/>
    <cellStyle name="20% - Accent3 6" xfId="7752"/>
    <cellStyle name="20% - Accent3 6 2" xfId="21534"/>
    <cellStyle name="20% - Accent3 6 3" xfId="21535"/>
    <cellStyle name="20% - Accent3 6 4" xfId="21533"/>
    <cellStyle name="20% - Accent3 60" xfId="21536"/>
    <cellStyle name="20% - Accent3 60 2" xfId="21537"/>
    <cellStyle name="20% - Accent3 60 3" xfId="21538"/>
    <cellStyle name="20% - Accent3 61" xfId="21539"/>
    <cellStyle name="20% - Accent3 61 2" xfId="21540"/>
    <cellStyle name="20% - Accent3 61 3" xfId="21541"/>
    <cellStyle name="20% - Accent3 62" xfId="21542"/>
    <cellStyle name="20% - Accent3 62 2" xfId="21543"/>
    <cellStyle name="20% - Accent3 62 3" xfId="21544"/>
    <cellStyle name="20% - Accent3 63" xfId="21545"/>
    <cellStyle name="20% - Accent3 63 2" xfId="21546"/>
    <cellStyle name="20% - Accent3 63 3" xfId="21547"/>
    <cellStyle name="20% - Accent3 64" xfId="21548"/>
    <cellStyle name="20% - Accent3 64 2" xfId="21549"/>
    <cellStyle name="20% - Accent3 64 3" xfId="21550"/>
    <cellStyle name="20% - Accent3 65" xfId="21551"/>
    <cellStyle name="20% - Accent3 65 2" xfId="21552"/>
    <cellStyle name="20% - Accent3 65 3" xfId="21553"/>
    <cellStyle name="20% - Accent3 66" xfId="21554"/>
    <cellStyle name="20% - Accent3 66 2" xfId="21555"/>
    <cellStyle name="20% - Accent3 66 3" xfId="21556"/>
    <cellStyle name="20% - Accent3 67" xfId="21557"/>
    <cellStyle name="20% - Accent3 67 2" xfId="21558"/>
    <cellStyle name="20% - Accent3 67 3" xfId="21559"/>
    <cellStyle name="20% - Accent3 68" xfId="21560"/>
    <cellStyle name="20% - Accent3 68 2" xfId="21561"/>
    <cellStyle name="20% - Accent3 68 3" xfId="21562"/>
    <cellStyle name="20% - Accent3 69" xfId="21563"/>
    <cellStyle name="20% - Accent3 69 2" xfId="21564"/>
    <cellStyle name="20% - Accent3 69 3" xfId="21565"/>
    <cellStyle name="20% - Accent3 7" xfId="7442"/>
    <cellStyle name="20% - Accent3 7 2" xfId="21567"/>
    <cellStyle name="20% - Accent3 7 3" xfId="21568"/>
    <cellStyle name="20% - Accent3 7 4" xfId="21566"/>
    <cellStyle name="20% - Accent3 70" xfId="21569"/>
    <cellStyle name="20% - Accent3 70 2" xfId="21570"/>
    <cellStyle name="20% - Accent3 70 3" xfId="21571"/>
    <cellStyle name="20% - Accent3 71" xfId="21572"/>
    <cellStyle name="20% - Accent3 71 2" xfId="21573"/>
    <cellStyle name="20% - Accent3 71 3" xfId="21574"/>
    <cellStyle name="20% - Accent3 72" xfId="21575"/>
    <cellStyle name="20% - Accent3 72 2" xfId="21576"/>
    <cellStyle name="20% - Accent3 72 3" xfId="21577"/>
    <cellStyle name="20% - Accent3 73" xfId="21578"/>
    <cellStyle name="20% - Accent3 73 2" xfId="21579"/>
    <cellStyle name="20% - Accent3 73 3" xfId="21580"/>
    <cellStyle name="20% - Accent3 74" xfId="21581"/>
    <cellStyle name="20% - Accent3 74 2" xfId="21582"/>
    <cellStyle name="20% - Accent3 74 3" xfId="21583"/>
    <cellStyle name="20% - Accent3 75" xfId="21584"/>
    <cellStyle name="20% - Accent3 75 2" xfId="21585"/>
    <cellStyle name="20% - Accent3 75 3" xfId="21586"/>
    <cellStyle name="20% - Accent3 76" xfId="21587"/>
    <cellStyle name="20% - Accent3 76 2" xfId="21588"/>
    <cellStyle name="20% - Accent3 76 3" xfId="21589"/>
    <cellStyle name="20% - Accent3 77" xfId="21590"/>
    <cellStyle name="20% - Accent3 77 2" xfId="21591"/>
    <cellStyle name="20% - Accent3 77 3" xfId="21592"/>
    <cellStyle name="20% - Accent3 78" xfId="21593"/>
    <cellStyle name="20% - Accent3 78 2" xfId="21594"/>
    <cellStyle name="20% - Accent3 78 3" xfId="21595"/>
    <cellStyle name="20% - Accent3 79" xfId="21596"/>
    <cellStyle name="20% - Accent3 79 2" xfId="21597"/>
    <cellStyle name="20% - Accent3 79 3" xfId="21598"/>
    <cellStyle name="20% - Accent3 8" xfId="7011"/>
    <cellStyle name="20% - Accent3 8 2" xfId="21600"/>
    <cellStyle name="20% - Accent3 8 3" xfId="21601"/>
    <cellStyle name="20% - Accent3 8 4" xfId="21599"/>
    <cellStyle name="20% - Accent3 80" xfId="21602"/>
    <cellStyle name="20% - Accent3 80 2" xfId="21603"/>
    <cellStyle name="20% - Accent3 80 3" xfId="21604"/>
    <cellStyle name="20% - Accent3 81" xfId="21605"/>
    <cellStyle name="20% - Accent3 81 2" xfId="21606"/>
    <cellStyle name="20% - Accent3 81 3" xfId="21607"/>
    <cellStyle name="20% - Accent3 82" xfId="21608"/>
    <cellStyle name="20% - Accent3 82 2" xfId="21609"/>
    <cellStyle name="20% - Accent3 82 3" xfId="21610"/>
    <cellStyle name="20% - Accent3 83" xfId="21611"/>
    <cellStyle name="20% - Accent3 83 2" xfId="21612"/>
    <cellStyle name="20% - Accent3 83 3" xfId="21613"/>
    <cellStyle name="20% - Accent3 84" xfId="21614"/>
    <cellStyle name="20% - Accent3 84 2" xfId="21615"/>
    <cellStyle name="20% - Accent3 84 3" xfId="21616"/>
    <cellStyle name="20% - Accent3 85" xfId="21617"/>
    <cellStyle name="20% - Accent3 85 2" xfId="21618"/>
    <cellStyle name="20% - Accent3 85 3" xfId="21619"/>
    <cellStyle name="20% - Accent3 86" xfId="21620"/>
    <cellStyle name="20% - Accent3 86 2" xfId="21621"/>
    <cellStyle name="20% - Accent3 86 3" xfId="21622"/>
    <cellStyle name="20% - Accent3 87" xfId="21623"/>
    <cellStyle name="20% - Accent3 87 2" xfId="21624"/>
    <cellStyle name="20% - Accent3 87 3" xfId="21625"/>
    <cellStyle name="20% - Accent3 88" xfId="21626"/>
    <cellStyle name="20% - Accent3 88 2" xfId="21627"/>
    <cellStyle name="20% - Accent3 88 3" xfId="21628"/>
    <cellStyle name="20% - Accent3 89" xfId="21629"/>
    <cellStyle name="20% - Accent3 89 2" xfId="21630"/>
    <cellStyle name="20% - Accent3 89 3" xfId="21631"/>
    <cellStyle name="20% - Accent3 9" xfId="7835"/>
    <cellStyle name="20% - Accent3 9 2" xfId="21633"/>
    <cellStyle name="20% - Accent3 9 3" xfId="21634"/>
    <cellStyle name="20% - Accent3 9 4" xfId="21632"/>
    <cellStyle name="20% - Accent3 90" xfId="21635"/>
    <cellStyle name="20% - Accent3 90 2" xfId="21636"/>
    <cellStyle name="20% - Accent3 90 3" xfId="21637"/>
    <cellStyle name="20% - Accent3 91" xfId="21638"/>
    <cellStyle name="20% - Accent3 91 2" xfId="21639"/>
    <cellStyle name="20% - Accent3 91 3" xfId="21640"/>
    <cellStyle name="20% - Accent3 92" xfId="21641"/>
    <cellStyle name="20% - Accent3 92 2" xfId="21642"/>
    <cellStyle name="20% - Accent3 92 3" xfId="21643"/>
    <cellStyle name="20% - Accent3 93" xfId="21644"/>
    <cellStyle name="20% - Accent3 93 2" xfId="21645"/>
    <cellStyle name="20% - Accent3 93 3" xfId="21646"/>
    <cellStyle name="20% - Accent3 94" xfId="21647"/>
    <cellStyle name="20% - Accent3 94 2" xfId="21648"/>
    <cellStyle name="20% - Accent3 94 3" xfId="21649"/>
    <cellStyle name="20% - Accent3 95" xfId="21650"/>
    <cellStyle name="20% - Accent3 95 2" xfId="21651"/>
    <cellStyle name="20% - Accent3 95 3" xfId="21652"/>
    <cellStyle name="20% - Accent3 96" xfId="21653"/>
    <cellStyle name="20% - Accent3 96 2" xfId="21654"/>
    <cellStyle name="20% - Accent3 96 3" xfId="21655"/>
    <cellStyle name="20% - Accent3 97" xfId="21656"/>
    <cellStyle name="20% - Accent3 97 2" xfId="21657"/>
    <cellStyle name="20% - Accent3 97 3" xfId="21658"/>
    <cellStyle name="20% - Accent3 98" xfId="21659"/>
    <cellStyle name="20% - Accent3 98 2" xfId="21660"/>
    <cellStyle name="20% - Accent3 98 3" xfId="21661"/>
    <cellStyle name="20% - Accent3 99" xfId="21662"/>
    <cellStyle name="20% - Accent3 99 2" xfId="21663"/>
    <cellStyle name="20% - Accent3 99 3" xfId="21664"/>
    <cellStyle name="20% - Accent4 10" xfId="7066"/>
    <cellStyle name="20% - Accent4 10 2" xfId="21666"/>
    <cellStyle name="20% - Accent4 10 3" xfId="21667"/>
    <cellStyle name="20% - Accent4 10 4" xfId="21665"/>
    <cellStyle name="20% - Accent4 100" xfId="21668"/>
    <cellStyle name="20% - Accent4 100 2" xfId="21669"/>
    <cellStyle name="20% - Accent4 100 3" xfId="21670"/>
    <cellStyle name="20% - Accent4 101" xfId="21671"/>
    <cellStyle name="20% - Accent4 101 2" xfId="21672"/>
    <cellStyle name="20% - Accent4 101 3" xfId="21673"/>
    <cellStyle name="20% - Accent4 102" xfId="21674"/>
    <cellStyle name="20% - Accent4 102 2" xfId="21675"/>
    <cellStyle name="20% - Accent4 102 3" xfId="21676"/>
    <cellStyle name="20% - Accent4 103" xfId="21677"/>
    <cellStyle name="20% - Accent4 103 2" xfId="21678"/>
    <cellStyle name="20% - Accent4 103 3" xfId="21679"/>
    <cellStyle name="20% - Accent4 104" xfId="21680"/>
    <cellStyle name="20% - Accent4 104 2" xfId="21681"/>
    <cellStyle name="20% - Accent4 104 3" xfId="21682"/>
    <cellStyle name="20% - Accent4 105" xfId="21683"/>
    <cellStyle name="20% - Accent4 105 2" xfId="21684"/>
    <cellStyle name="20% - Accent4 105 3" xfId="21685"/>
    <cellStyle name="20% - Accent4 106" xfId="21686"/>
    <cellStyle name="20% - Accent4 106 2" xfId="21687"/>
    <cellStyle name="20% - Accent4 106 3" xfId="21688"/>
    <cellStyle name="20% - Accent4 107" xfId="21689"/>
    <cellStyle name="20% - Accent4 107 2" xfId="21690"/>
    <cellStyle name="20% - Accent4 107 3" xfId="21691"/>
    <cellStyle name="20% - Accent4 108" xfId="21692"/>
    <cellStyle name="20% - Accent4 108 2" xfId="21694"/>
    <cellStyle name="20% - Accent4 108 3" xfId="21695"/>
    <cellStyle name="20% - Accent4 109" xfId="21696"/>
    <cellStyle name="20% - Accent4 109 2" xfId="21697"/>
    <cellStyle name="20% - Accent4 109 3" xfId="21698"/>
    <cellStyle name="20% - Accent4 11" xfId="7781"/>
    <cellStyle name="20% - Accent4 11 2" xfId="21700"/>
    <cellStyle name="20% - Accent4 11 3" xfId="21701"/>
    <cellStyle name="20% - Accent4 11 4" xfId="21699"/>
    <cellStyle name="20% - Accent4 110" xfId="21702"/>
    <cellStyle name="20% - Accent4 110 2" xfId="21703"/>
    <cellStyle name="20% - Accent4 110 3" xfId="21704"/>
    <cellStyle name="20% - Accent4 111" xfId="21705"/>
    <cellStyle name="20% - Accent4 111 2" xfId="21706"/>
    <cellStyle name="20% - Accent4 111 3" xfId="21707"/>
    <cellStyle name="20% - Accent4 112" xfId="21708"/>
    <cellStyle name="20% - Accent4 112 2" xfId="21709"/>
    <cellStyle name="20% - Accent4 112 3" xfId="21710"/>
    <cellStyle name="20% - Accent4 113" xfId="21711"/>
    <cellStyle name="20% - Accent4 113 2" xfId="20271"/>
    <cellStyle name="20% - Accent4 113 3" xfId="21712"/>
    <cellStyle name="20% - Accent4 114" xfId="21713"/>
    <cellStyle name="20% - Accent4 114 2" xfId="21714"/>
    <cellStyle name="20% - Accent4 114 3" xfId="21715"/>
    <cellStyle name="20% - Accent4 115" xfId="21716"/>
    <cellStyle name="20% - Accent4 115 2" xfId="21717"/>
    <cellStyle name="20% - Accent4 115 3" xfId="21718"/>
    <cellStyle name="20% - Accent4 116" xfId="21719"/>
    <cellStyle name="20% - Accent4 116 2" xfId="21720"/>
    <cellStyle name="20% - Accent4 116 3" xfId="21721"/>
    <cellStyle name="20% - Accent4 117" xfId="21722"/>
    <cellStyle name="20% - Accent4 117 2" xfId="21723"/>
    <cellStyle name="20% - Accent4 117 3" xfId="21724"/>
    <cellStyle name="20% - Accent4 118" xfId="21725"/>
    <cellStyle name="20% - Accent4 118 2" xfId="21726"/>
    <cellStyle name="20% - Accent4 118 3" xfId="21727"/>
    <cellStyle name="20% - Accent4 119" xfId="21728"/>
    <cellStyle name="20% - Accent4 119 2" xfId="21729"/>
    <cellStyle name="20% - Accent4 119 3" xfId="21730"/>
    <cellStyle name="20% - Accent4 12" xfId="7792"/>
    <cellStyle name="20% - Accent4 12 2" xfId="21732"/>
    <cellStyle name="20% - Accent4 12 3" xfId="21733"/>
    <cellStyle name="20% - Accent4 12 4" xfId="21731"/>
    <cellStyle name="20% - Accent4 120" xfId="21734"/>
    <cellStyle name="20% - Accent4 120 2" xfId="21735"/>
    <cellStyle name="20% - Accent4 120 3" xfId="21736"/>
    <cellStyle name="20% - Accent4 121" xfId="21738"/>
    <cellStyle name="20% - Accent4 121 2" xfId="21739"/>
    <cellStyle name="20% - Accent4 121 3" xfId="21740"/>
    <cellStyle name="20% - Accent4 122" xfId="21741"/>
    <cellStyle name="20% - Accent4 122 2" xfId="21742"/>
    <cellStyle name="20% - Accent4 122 3" xfId="21743"/>
    <cellStyle name="20% - Accent4 123" xfId="21744"/>
    <cellStyle name="20% - Accent4 123 2" xfId="21745"/>
    <cellStyle name="20% - Accent4 123 3" xfId="21746"/>
    <cellStyle name="20% - Accent4 124" xfId="21747"/>
    <cellStyle name="20% - Accent4 124 2" xfId="21748"/>
    <cellStyle name="20% - Accent4 124 3" xfId="21749"/>
    <cellStyle name="20% - Accent4 125" xfId="21750"/>
    <cellStyle name="20% - Accent4 125 2" xfId="21751"/>
    <cellStyle name="20% - Accent4 125 3" xfId="21752"/>
    <cellStyle name="20% - Accent4 126" xfId="21753"/>
    <cellStyle name="20% - Accent4 126 2" xfId="21754"/>
    <cellStyle name="20% - Accent4 126 3" xfId="21755"/>
    <cellStyle name="20% - Accent4 127" xfId="21756"/>
    <cellStyle name="20% - Accent4 127 2" xfId="21757"/>
    <cellStyle name="20% - Accent4 127 3" xfId="21758"/>
    <cellStyle name="20% - Accent4 128" xfId="21759"/>
    <cellStyle name="20% - Accent4 128 2" xfId="21760"/>
    <cellStyle name="20% - Accent4 128 3" xfId="21761"/>
    <cellStyle name="20% - Accent4 129" xfId="21762"/>
    <cellStyle name="20% - Accent4 129 2" xfId="21763"/>
    <cellStyle name="20% - Accent4 129 3" xfId="21764"/>
    <cellStyle name="20% - Accent4 13" xfId="7086"/>
    <cellStyle name="20% - Accent4 13 2" xfId="21766"/>
    <cellStyle name="20% - Accent4 13 3" xfId="21767"/>
    <cellStyle name="20% - Accent4 13 4" xfId="21765"/>
    <cellStyle name="20% - Accent4 130" xfId="21768"/>
    <cellStyle name="20% - Accent4 130 2" xfId="21769"/>
    <cellStyle name="20% - Accent4 130 3" xfId="21770"/>
    <cellStyle name="20% - Accent4 131" xfId="21771"/>
    <cellStyle name="20% - Accent4 131 2" xfId="21772"/>
    <cellStyle name="20% - Accent4 131 3" xfId="21773"/>
    <cellStyle name="20% - Accent4 132" xfId="21774"/>
    <cellStyle name="20% - Accent4 132 2" xfId="21775"/>
    <cellStyle name="20% - Accent4 132 3" xfId="21776"/>
    <cellStyle name="20% - Accent4 133" xfId="21777"/>
    <cellStyle name="20% - Accent4 133 2" xfId="21778"/>
    <cellStyle name="20% - Accent4 133 3" xfId="21779"/>
    <cellStyle name="20% - Accent4 134" xfId="21780"/>
    <cellStyle name="20% - Accent4 134 2" xfId="21781"/>
    <cellStyle name="20% - Accent4 134 3" xfId="21782"/>
    <cellStyle name="20% - Accent4 135" xfId="21783"/>
    <cellStyle name="20% - Accent4 135 2" xfId="21784"/>
    <cellStyle name="20% - Accent4 135 3" xfId="21785"/>
    <cellStyle name="20% - Accent4 136" xfId="21786"/>
    <cellStyle name="20% - Accent4 136 2" xfId="21787"/>
    <cellStyle name="20% - Accent4 136 3" xfId="21788"/>
    <cellStyle name="20% - Accent4 137" xfId="21789"/>
    <cellStyle name="20% - Accent4 137 2" xfId="21790"/>
    <cellStyle name="20% - Accent4 137 3" xfId="21791"/>
    <cellStyle name="20% - Accent4 138" xfId="21792"/>
    <cellStyle name="20% - Accent4 138 2" xfId="21793"/>
    <cellStyle name="20% - Accent4 138 3" xfId="21794"/>
    <cellStyle name="20% - Accent4 139" xfId="21795"/>
    <cellStyle name="20% - Accent4 139 2" xfId="21796"/>
    <cellStyle name="20% - Accent4 139 3" xfId="21797"/>
    <cellStyle name="20% - Accent4 14" xfId="21798"/>
    <cellStyle name="20% - Accent4 14 2" xfId="21799"/>
    <cellStyle name="20% - Accent4 14 3" xfId="21800"/>
    <cellStyle name="20% - Accent4 140" xfId="21801"/>
    <cellStyle name="20% - Accent4 140 2" xfId="21802"/>
    <cellStyle name="20% - Accent4 140 3" xfId="21803"/>
    <cellStyle name="20% - Accent4 141" xfId="21804"/>
    <cellStyle name="20% - Accent4 141 2" xfId="21805"/>
    <cellStyle name="20% - Accent4 141 3" xfId="21806"/>
    <cellStyle name="20% - Accent4 142" xfId="21807"/>
    <cellStyle name="20% - Accent4 142 2" xfId="21808"/>
    <cellStyle name="20% - Accent4 142 3" xfId="21809"/>
    <cellStyle name="20% - Accent4 143" xfId="21810"/>
    <cellStyle name="20% - Accent4 143 2" xfId="21811"/>
    <cellStyle name="20% - Accent4 143 3" xfId="21812"/>
    <cellStyle name="20% - Accent4 144" xfId="21813"/>
    <cellStyle name="20% - Accent4 144 2" xfId="21814"/>
    <cellStyle name="20% - Accent4 144 3" xfId="21815"/>
    <cellStyle name="20% - Accent4 145" xfId="21816"/>
    <cellStyle name="20% - Accent4 145 2" xfId="21817"/>
    <cellStyle name="20% - Accent4 145 3" xfId="21818"/>
    <cellStyle name="20% - Accent4 146" xfId="21819"/>
    <cellStyle name="20% - Accent4 146 2" xfId="21820"/>
    <cellStyle name="20% - Accent4 146 3" xfId="21821"/>
    <cellStyle name="20% - Accent4 147" xfId="21822"/>
    <cellStyle name="20% - Accent4 147 2" xfId="21823"/>
    <cellStyle name="20% - Accent4 147 3" xfId="21824"/>
    <cellStyle name="20% - Accent4 148" xfId="21825"/>
    <cellStyle name="20% - Accent4 148 2" xfId="21826"/>
    <cellStyle name="20% - Accent4 148 3" xfId="21827"/>
    <cellStyle name="20% - Accent4 149" xfId="21828"/>
    <cellStyle name="20% - Accent4 149 2" xfId="21829"/>
    <cellStyle name="20% - Accent4 149 3" xfId="21830"/>
    <cellStyle name="20% - Accent4 15" xfId="21831"/>
    <cellStyle name="20% - Accent4 15 2" xfId="21832"/>
    <cellStyle name="20% - Accent4 15 3" xfId="21833"/>
    <cellStyle name="20% - Accent4 150" xfId="21834"/>
    <cellStyle name="20% - Accent4 150 2" xfId="21835"/>
    <cellStyle name="20% - Accent4 150 3" xfId="21836"/>
    <cellStyle name="20% - Accent4 151" xfId="21837"/>
    <cellStyle name="20% - Accent4 151 2" xfId="21838"/>
    <cellStyle name="20% - Accent4 151 3" xfId="21839"/>
    <cellStyle name="20% - Accent4 152" xfId="21840"/>
    <cellStyle name="20% - Accent4 152 2" xfId="21841"/>
    <cellStyle name="20% - Accent4 152 3" xfId="21842"/>
    <cellStyle name="20% - Accent4 153" xfId="21843"/>
    <cellStyle name="20% - Accent4 153 2" xfId="21844"/>
    <cellStyle name="20% - Accent4 153 3" xfId="21845"/>
    <cellStyle name="20% - Accent4 154" xfId="21846"/>
    <cellStyle name="20% - Accent4 154 2" xfId="21847"/>
    <cellStyle name="20% - Accent4 154 3" xfId="21848"/>
    <cellStyle name="20% - Accent4 155" xfId="21849"/>
    <cellStyle name="20% - Accent4 155 2" xfId="21850"/>
    <cellStyle name="20% - Accent4 155 3" xfId="21851"/>
    <cellStyle name="20% - Accent4 156" xfId="21852"/>
    <cellStyle name="20% - Accent4 156 2" xfId="21853"/>
    <cellStyle name="20% - Accent4 156 3" xfId="21854"/>
    <cellStyle name="20% - Accent4 157" xfId="24181"/>
    <cellStyle name="20% - Accent4 157 2" xfId="21855"/>
    <cellStyle name="20% - Accent4 157 3" xfId="21856"/>
    <cellStyle name="20% - Accent4 158" xfId="21857"/>
    <cellStyle name="20% - Accent4 158 2" xfId="21858"/>
    <cellStyle name="20% - Accent4 158 3" xfId="21859"/>
    <cellStyle name="20% - Accent4 159" xfId="21860"/>
    <cellStyle name="20% - Accent4 159 2" xfId="21861"/>
    <cellStyle name="20% - Accent4 159 3" xfId="21862"/>
    <cellStyle name="20% - Accent4 16" xfId="21863"/>
    <cellStyle name="20% - Accent4 16 2" xfId="21864"/>
    <cellStyle name="20% - Accent4 16 3" xfId="21865"/>
    <cellStyle name="20% - Accent4 160" xfId="21866"/>
    <cellStyle name="20% - Accent4 160 2" xfId="21867"/>
    <cellStyle name="20% - Accent4 160 3" xfId="21868"/>
    <cellStyle name="20% - Accent4 161" xfId="21869"/>
    <cellStyle name="20% - Accent4 161 2" xfId="21870"/>
    <cellStyle name="20% - Accent4 161 3" xfId="21871"/>
    <cellStyle name="20% - Accent4 162" xfId="21872"/>
    <cellStyle name="20% - Accent4 162 2" xfId="21873"/>
    <cellStyle name="20% - Accent4 162 3" xfId="21874"/>
    <cellStyle name="20% - Accent4 163" xfId="21875"/>
    <cellStyle name="20% - Accent4 163 2" xfId="21876"/>
    <cellStyle name="20% - Accent4 163 3" xfId="21877"/>
    <cellStyle name="20% - Accent4 164" xfId="21878"/>
    <cellStyle name="20% - Accent4 164 2" xfId="21879"/>
    <cellStyle name="20% - Accent4 164 3" xfId="21880"/>
    <cellStyle name="20% - Accent4 165" xfId="21881"/>
    <cellStyle name="20% - Accent4 165 2" xfId="21882"/>
    <cellStyle name="20% - Accent4 165 3" xfId="21883"/>
    <cellStyle name="20% - Accent4 166" xfId="21884"/>
    <cellStyle name="20% - Accent4 166 2" xfId="20265"/>
    <cellStyle name="20% - Accent4 166 3" xfId="21885"/>
    <cellStyle name="20% - Accent4 167" xfId="21886"/>
    <cellStyle name="20% - Accent4 167 2" xfId="21887"/>
    <cellStyle name="20% - Accent4 167 3" xfId="21888"/>
    <cellStyle name="20% - Accent4 168" xfId="21889"/>
    <cellStyle name="20% - Accent4 168 2" xfId="21890"/>
    <cellStyle name="20% - Accent4 168 3" xfId="21891"/>
    <cellStyle name="20% - Accent4 169" xfId="21892"/>
    <cellStyle name="20% - Accent4 169 2" xfId="21893"/>
    <cellStyle name="20% - Accent4 169 3" xfId="21894"/>
    <cellStyle name="20% - Accent4 17" xfId="21895"/>
    <cellStyle name="20% - Accent4 17 2" xfId="21896"/>
    <cellStyle name="20% - Accent4 17 3" xfId="21897"/>
    <cellStyle name="20% - Accent4 170" xfId="21898"/>
    <cellStyle name="20% - Accent4 170 2" xfId="21899"/>
    <cellStyle name="20% - Accent4 170 3" xfId="21900"/>
    <cellStyle name="20% - Accent4 171" xfId="21901"/>
    <cellStyle name="20% - Accent4 171 2" xfId="21902"/>
    <cellStyle name="20% - Accent4 171 3" xfId="21903"/>
    <cellStyle name="20% - Accent4 172" xfId="21904"/>
    <cellStyle name="20% - Accent4 172 2" xfId="21905"/>
    <cellStyle name="20% - Accent4 172 3" xfId="21906"/>
    <cellStyle name="20% - Accent4 173" xfId="21907"/>
    <cellStyle name="20% - Accent4 173 2" xfId="21908"/>
    <cellStyle name="20% - Accent4 173 3" xfId="21909"/>
    <cellStyle name="20% - Accent4 174" xfId="21910"/>
    <cellStyle name="20% - Accent4 174 2" xfId="21911"/>
    <cellStyle name="20% - Accent4 174 3" xfId="21912"/>
    <cellStyle name="20% - Accent4 175" xfId="21913"/>
    <cellStyle name="20% - Accent4 175 2" xfId="21914"/>
    <cellStyle name="20% - Accent4 175 3" xfId="21915"/>
    <cellStyle name="20% - Accent4 176" xfId="21916"/>
    <cellStyle name="20% - Accent4 176 2" xfId="21917"/>
    <cellStyle name="20% - Accent4 176 3" xfId="21918"/>
    <cellStyle name="20% - Accent4 177" xfId="21919"/>
    <cellStyle name="20% - Accent4 177 2" xfId="21920"/>
    <cellStyle name="20% - Accent4 177 3" xfId="21921"/>
    <cellStyle name="20% - Accent4 178" xfId="21922"/>
    <cellStyle name="20% - Accent4 178 2" xfId="21923"/>
    <cellStyle name="20% - Accent4 178 3" xfId="21924"/>
    <cellStyle name="20% - Accent4 179" xfId="21925"/>
    <cellStyle name="20% - Accent4 179 2" xfId="21926"/>
    <cellStyle name="20% - Accent4 179 3" xfId="21927"/>
    <cellStyle name="20% - Accent4 18" xfId="21928"/>
    <cellStyle name="20% - Accent4 18 2" xfId="21929"/>
    <cellStyle name="20% - Accent4 18 3" xfId="21930"/>
    <cellStyle name="20% - Accent4 180" xfId="21931"/>
    <cellStyle name="20% - Accent4 180 2" xfId="21932"/>
    <cellStyle name="20% - Accent4 180 3" xfId="21933"/>
    <cellStyle name="20% - Accent4 181" xfId="21934"/>
    <cellStyle name="20% - Accent4 181 2" xfId="21935"/>
    <cellStyle name="20% - Accent4 181 3" xfId="21936"/>
    <cellStyle name="20% - Accent4 182" xfId="21937"/>
    <cellStyle name="20% - Accent4 182 2" xfId="21938"/>
    <cellStyle name="20% - Accent4 182 3" xfId="21939"/>
    <cellStyle name="20% - Accent4 183" xfId="21940"/>
    <cellStyle name="20% - Accent4 183 2" xfId="21941"/>
    <cellStyle name="20% - Accent4 183 3" xfId="21942"/>
    <cellStyle name="20% - Accent4 184" xfId="21943"/>
    <cellStyle name="20% - Accent4 184 2" xfId="21944"/>
    <cellStyle name="20% - Accent4 184 3" xfId="21945"/>
    <cellStyle name="20% - Accent4 185" xfId="21946"/>
    <cellStyle name="20% - Accent4 185 2" xfId="21947"/>
    <cellStyle name="20% - Accent4 185 3" xfId="21948"/>
    <cellStyle name="20% - Accent4 186" xfId="21949"/>
    <cellStyle name="20% - Accent4 186 2" xfId="21950"/>
    <cellStyle name="20% - Accent4 186 3" xfId="21951"/>
    <cellStyle name="20% - Accent4 187" xfId="21952"/>
    <cellStyle name="20% - Accent4 187 2" xfId="21953"/>
    <cellStyle name="20% - Accent4 187 3" xfId="21954"/>
    <cellStyle name="20% - Accent4 188" xfId="21955"/>
    <cellStyle name="20% - Accent4 188 2" xfId="21956"/>
    <cellStyle name="20% - Accent4 188 3" xfId="21957"/>
    <cellStyle name="20% - Accent4 189" xfId="21958"/>
    <cellStyle name="20% - Accent4 189 2" xfId="21959"/>
    <cellStyle name="20% - Accent4 189 3" xfId="21960"/>
    <cellStyle name="20% - Accent4 19" xfId="21961"/>
    <cellStyle name="20% - Accent4 19 2" xfId="21962"/>
    <cellStyle name="20% - Accent4 19 3" xfId="21963"/>
    <cellStyle name="20% - Accent4 190" xfId="21964"/>
    <cellStyle name="20% - Accent4 190 2" xfId="21965"/>
    <cellStyle name="20% - Accent4 190 3" xfId="21966"/>
    <cellStyle name="20% - Accent4 191" xfId="21967"/>
    <cellStyle name="20% - Accent4 191 2" xfId="21968"/>
    <cellStyle name="20% - Accent4 191 3" xfId="21969"/>
    <cellStyle name="20% - Accent4 192" xfId="21970"/>
    <cellStyle name="20% - Accent4 192 2" xfId="21971"/>
    <cellStyle name="20% - Accent4 192 3" xfId="21972"/>
    <cellStyle name="20% - Accent4 193" xfId="21973"/>
    <cellStyle name="20% - Accent4 193 2" xfId="21974"/>
    <cellStyle name="20% - Accent4 194" xfId="21975"/>
    <cellStyle name="20% - Accent4 194 2" xfId="21976"/>
    <cellStyle name="20% - Accent4 195" xfId="21977"/>
    <cellStyle name="20% - Accent4 195 2" xfId="21978"/>
    <cellStyle name="20% - Accent4 196" xfId="21979"/>
    <cellStyle name="20% - Accent4 196 2" xfId="21980"/>
    <cellStyle name="20% - Accent4 197" xfId="21981"/>
    <cellStyle name="20% - Accent4 197 2" xfId="21982"/>
    <cellStyle name="20% - Accent4 198" xfId="21983"/>
    <cellStyle name="20% - Accent4 198 2" xfId="21984"/>
    <cellStyle name="20% - Accent4 199" xfId="21985"/>
    <cellStyle name="20% - Accent4 199 2" xfId="21986"/>
    <cellStyle name="20% - Accent4 2" xfId="168"/>
    <cellStyle name="20% - Accent4 2 10" xfId="3310"/>
    <cellStyle name="20% - Accent4 2 11" xfId="3875"/>
    <cellStyle name="20% - Accent4 2 12" xfId="3588"/>
    <cellStyle name="20% - Accent4 2 13" xfId="833"/>
    <cellStyle name="20% - Accent4 2 14" xfId="7201"/>
    <cellStyle name="20% - Accent4 2 15" xfId="7534"/>
    <cellStyle name="20% - Accent4 2 16" xfId="7404"/>
    <cellStyle name="20% - Accent4 2 17" xfId="7412"/>
    <cellStyle name="20% - Accent4 2 18" xfId="7636"/>
    <cellStyle name="20% - Accent4 2 19" xfId="7672"/>
    <cellStyle name="20% - Accent4 2 2" xfId="738"/>
    <cellStyle name="20% - Accent4 2 2 10" xfId="21987"/>
    <cellStyle name="20% - Accent4 2 2 2" xfId="2089"/>
    <cellStyle name="20% - Accent4 2 2 2 2" xfId="3040"/>
    <cellStyle name="20% - Accent4 2 2 2 2 2" xfId="4930"/>
    <cellStyle name="20% - Accent4 2 2 2 2 3" xfId="5729"/>
    <cellStyle name="20% - Accent4 2 2 2 2 4" xfId="6359"/>
    <cellStyle name="20% - Accent4 2 2 2 3" xfId="4178"/>
    <cellStyle name="20% - Accent4 2 2 2 4" xfId="3386"/>
    <cellStyle name="20% - Accent4 2 2 2 5" xfId="4861"/>
    <cellStyle name="20% - Accent4 2 2 3" xfId="2182"/>
    <cellStyle name="20% - Accent4 2 2 3 2" xfId="3127"/>
    <cellStyle name="20% - Accent4 2 2 3 2 2" xfId="5017"/>
    <cellStyle name="20% - Accent4 2 2 3 2 3" xfId="5816"/>
    <cellStyle name="20% - Accent4 2 2 3 2 4" xfId="6446"/>
    <cellStyle name="20% - Accent4 2 2 3 3" xfId="4269"/>
    <cellStyle name="20% - Accent4 2 2 3 4" xfId="3332"/>
    <cellStyle name="20% - Accent4 2 2 3 5" xfId="3809"/>
    <cellStyle name="20% - Accent4 2 2 4" xfId="2712"/>
    <cellStyle name="20% - Accent4 2 2 4 2" xfId="4658"/>
    <cellStyle name="20% - Accent4 2 2 4 3" xfId="5500"/>
    <cellStyle name="20% - Accent4 2 2 4 4" xfId="6183"/>
    <cellStyle name="20% - Accent4 2 2 5" xfId="3506"/>
    <cellStyle name="20% - Accent4 2 2 6" xfId="4165"/>
    <cellStyle name="20% - Accent4 2 2 7" xfId="4331"/>
    <cellStyle name="20% - Accent4 2 2 8" xfId="1179"/>
    <cellStyle name="20% - Accent4 2 2 9" xfId="11860"/>
    <cellStyle name="20% - Accent4 2 20" xfId="6804"/>
    <cellStyle name="20% - Accent4 2 21" xfId="7360"/>
    <cellStyle name="20% - Accent4 2 22" xfId="7040"/>
    <cellStyle name="20% - Accent4 2 23" xfId="9946"/>
    <cellStyle name="20% - Accent4 2 3" xfId="988"/>
    <cellStyle name="20% - Accent4 2 3 2" xfId="2130"/>
    <cellStyle name="20% - Accent4 2 3 2 2" xfId="3082"/>
    <cellStyle name="20% - Accent4 2 3 2 2 2" xfId="4972"/>
    <cellStyle name="20% - Accent4 2 3 2 2 3" xfId="5771"/>
    <cellStyle name="20% - Accent4 2 3 2 2 4" xfId="6401"/>
    <cellStyle name="20% - Accent4 2 3 2 3" xfId="4220"/>
    <cellStyle name="20% - Accent4 2 3 2 4" xfId="3976"/>
    <cellStyle name="20% - Accent4 2 3 2 5" xfId="4442"/>
    <cellStyle name="20% - Accent4 2 3 3" xfId="2292"/>
    <cellStyle name="20% - Accent4 2 3 3 2" xfId="3190"/>
    <cellStyle name="20% - Accent4 2 3 3 2 2" xfId="5080"/>
    <cellStyle name="20% - Accent4 2 3 3 2 3" xfId="5879"/>
    <cellStyle name="20% - Accent4 2 3 3 2 4" xfId="6509"/>
    <cellStyle name="20% - Accent4 2 3 3 3" xfId="4362"/>
    <cellStyle name="20% - Accent4 2 3 3 4" xfId="5260"/>
    <cellStyle name="20% - Accent4 2 3 3 5" xfId="6041"/>
    <cellStyle name="20% - Accent4 2 3 4" xfId="2750"/>
    <cellStyle name="20% - Accent4 2 3 4 2" xfId="4697"/>
    <cellStyle name="20% - Accent4 2 3 4 3" xfId="5539"/>
    <cellStyle name="20% - Accent4 2 3 4 4" xfId="6222"/>
    <cellStyle name="20% - Accent4 2 3 5" xfId="3553"/>
    <cellStyle name="20% - Accent4 2 3 6" xfId="3450"/>
    <cellStyle name="20% - Accent4 2 3 7" xfId="3903"/>
    <cellStyle name="20% - Accent4 2 3 8" xfId="21988"/>
    <cellStyle name="20% - Accent4 2 4" xfId="1731"/>
    <cellStyle name="20% - Accent4 2 4 2" xfId="2197"/>
    <cellStyle name="20% - Accent4 2 4 2 2" xfId="3141"/>
    <cellStyle name="20% - Accent4 2 4 2 2 2" xfId="5031"/>
    <cellStyle name="20% - Accent4 2 4 2 2 3" xfId="5830"/>
    <cellStyle name="20% - Accent4 2 4 2 2 4" xfId="6460"/>
    <cellStyle name="20% - Accent4 2 4 2 3" xfId="4283"/>
    <cellStyle name="20% - Accent4 2 4 2 4" xfId="5193"/>
    <cellStyle name="20% - Accent4 2 4 2 5" xfId="5992"/>
    <cellStyle name="20% - Accent4 2 4 3" xfId="2436"/>
    <cellStyle name="20% - Accent4 2 4 3 2" xfId="3228"/>
    <cellStyle name="20% - Accent4 2 4 3 2 2" xfId="5118"/>
    <cellStyle name="20% - Accent4 2 4 3 2 3" xfId="5917"/>
    <cellStyle name="20% - Accent4 2 4 3 2 4" xfId="6547"/>
    <cellStyle name="20% - Accent4 2 4 3 3" xfId="4459"/>
    <cellStyle name="20% - Accent4 2 4 3 4" xfId="5337"/>
    <cellStyle name="20% - Accent4 2 4 3 5" xfId="6079"/>
    <cellStyle name="20% - Accent4 2 4 4" xfId="2763"/>
    <cellStyle name="20% - Accent4 2 4 4 2" xfId="4710"/>
    <cellStyle name="20% - Accent4 2 4 4 3" xfId="5552"/>
    <cellStyle name="20% - Accent4 2 4 4 4" xfId="6235"/>
    <cellStyle name="20% - Accent4 2 4 5" xfId="3854"/>
    <cellStyle name="20% - Accent4 2 4 6" xfId="4237"/>
    <cellStyle name="20% - Accent4 2 4 7" xfId="3366"/>
    <cellStyle name="20% - Accent4 2 5" xfId="1894"/>
    <cellStyle name="20% - Accent4 2 5 2" xfId="2317"/>
    <cellStyle name="20% - Accent4 2 5 2 2" xfId="3209"/>
    <cellStyle name="20% - Accent4 2 5 2 2 2" xfId="5099"/>
    <cellStyle name="20% - Accent4 2 5 2 2 3" xfId="5898"/>
    <cellStyle name="20% - Accent4 2 5 2 2 4" xfId="6528"/>
    <cellStyle name="20% - Accent4 2 5 2 3" xfId="4384"/>
    <cellStyle name="20% - Accent4 2 5 2 4" xfId="5282"/>
    <cellStyle name="20% - Accent4 2 5 2 5" xfId="6060"/>
    <cellStyle name="20% - Accent4 2 5 3" xfId="2549"/>
    <cellStyle name="20% - Accent4 2 5 3 2" xfId="3289"/>
    <cellStyle name="20% - Accent4 2 5 3 2 2" xfId="5179"/>
    <cellStyle name="20% - Accent4 2 5 3 2 3" xfId="5978"/>
    <cellStyle name="20% - Accent4 2 5 3 2 4" xfId="6608"/>
    <cellStyle name="20% - Accent4 2 5 3 3" xfId="4546"/>
    <cellStyle name="20% - Accent4 2 5 3 4" xfId="5415"/>
    <cellStyle name="20% - Accent4 2 5 3 5" xfId="6140"/>
    <cellStyle name="20% - Accent4 2 5 4" xfId="2876"/>
    <cellStyle name="20% - Accent4 2 5 4 2" xfId="4802"/>
    <cellStyle name="20% - Accent4 2 5 4 3" xfId="5633"/>
    <cellStyle name="20% - Accent4 2 5 4 4" xfId="6296"/>
    <cellStyle name="20% - Accent4 2 5 5" xfId="3998"/>
    <cellStyle name="20% - Accent4 2 5 6" xfId="3759"/>
    <cellStyle name="20% - Accent4 2 5 7" xfId="3992"/>
    <cellStyle name="20% - Accent4 2 6" xfId="1937"/>
    <cellStyle name="20% - Accent4 2 6 2" xfId="2359"/>
    <cellStyle name="20% - Accent4 2 6 2 2" xfId="3216"/>
    <cellStyle name="20% - Accent4 2 6 2 2 2" xfId="5106"/>
    <cellStyle name="20% - Accent4 2 6 2 2 3" xfId="5905"/>
    <cellStyle name="20% - Accent4 2 6 2 2 4" xfId="6535"/>
    <cellStyle name="20% - Accent4 2 6 2 3" xfId="4409"/>
    <cellStyle name="20% - Accent4 2 6 2 4" xfId="5303"/>
    <cellStyle name="20% - Accent4 2 6 2 5" xfId="6067"/>
    <cellStyle name="20% - Accent4 2 6 3" xfId="2590"/>
    <cellStyle name="20% - Accent4 2 6 3 2" xfId="3295"/>
    <cellStyle name="20% - Accent4 2 6 3 2 2" xfId="5185"/>
    <cellStyle name="20% - Accent4 2 6 3 2 3" xfId="5984"/>
    <cellStyle name="20% - Accent4 2 6 3 2 4" xfId="6614"/>
    <cellStyle name="20% - Accent4 2 6 3 3" xfId="4571"/>
    <cellStyle name="20% - Accent4 2 6 3 4" xfId="5430"/>
    <cellStyle name="20% - Accent4 2 6 3 5" xfId="6146"/>
    <cellStyle name="20% - Accent4 2 6 4" xfId="2917"/>
    <cellStyle name="20% - Accent4 2 6 4 2" xfId="4829"/>
    <cellStyle name="20% - Accent4 2 6 4 3" xfId="5650"/>
    <cellStyle name="20% - Accent4 2 6 4 4" xfId="6302"/>
    <cellStyle name="20% - Accent4 2 6 5" xfId="4042"/>
    <cellStyle name="20% - Accent4 2 6 6" xfId="4864"/>
    <cellStyle name="20% - Accent4 2 6 7" xfId="5669"/>
    <cellStyle name="20% - Accent4 2 7" xfId="2016"/>
    <cellStyle name="20% - Accent4 2 7 2" xfId="2995"/>
    <cellStyle name="20% - Accent4 2 7 2 2" xfId="4885"/>
    <cellStyle name="20% - Accent4 2 7 2 3" xfId="5684"/>
    <cellStyle name="20% - Accent4 2 7 2 4" xfId="6314"/>
    <cellStyle name="20% - Accent4 2 7 3" xfId="4120"/>
    <cellStyle name="20% - Accent4 2 7 4" xfId="4596"/>
    <cellStyle name="20% - Accent4 2 7 5" xfId="5447"/>
    <cellStyle name="20% - Accent4 2 8" xfId="2189"/>
    <cellStyle name="20% - Accent4 2 8 2" xfId="3133"/>
    <cellStyle name="20% - Accent4 2 8 2 2" xfId="5023"/>
    <cellStyle name="20% - Accent4 2 8 2 3" xfId="5822"/>
    <cellStyle name="20% - Accent4 2 8 2 4" xfId="6452"/>
    <cellStyle name="20% - Accent4 2 8 3" xfId="4275"/>
    <cellStyle name="20% - Accent4 2 8 4" xfId="3312"/>
    <cellStyle name="20% - Accent4 2 8 5" xfId="3907"/>
    <cellStyle name="20% - Accent4 2 9" xfId="2668"/>
    <cellStyle name="20% - Accent4 2 9 2" xfId="4624"/>
    <cellStyle name="20% - Accent4 2 9 3" xfId="5467"/>
    <cellStyle name="20% - Accent4 2 9 4" xfId="6157"/>
    <cellStyle name="20% - Accent4 20" xfId="21989"/>
    <cellStyle name="20% - Accent4 20 2" xfId="21990"/>
    <cellStyle name="20% - Accent4 20 3" xfId="21991"/>
    <cellStyle name="20% - Accent4 200" xfId="21992"/>
    <cellStyle name="20% - Accent4 200 2" xfId="21993"/>
    <cellStyle name="20% - Accent4 201" xfId="21994"/>
    <cellStyle name="20% - Accent4 201 2" xfId="21995"/>
    <cellStyle name="20% - Accent4 202" xfId="21996"/>
    <cellStyle name="20% - Accent4 202 2" xfId="21997"/>
    <cellStyle name="20% - Accent4 203" xfId="21998"/>
    <cellStyle name="20% - Accent4 203 2" xfId="21999"/>
    <cellStyle name="20% - Accent4 204" xfId="22001"/>
    <cellStyle name="20% - Accent4 204 2" xfId="22002"/>
    <cellStyle name="20% - Accent4 205" xfId="22003"/>
    <cellStyle name="20% - Accent4 205 2" xfId="22004"/>
    <cellStyle name="20% - Accent4 206" xfId="22005"/>
    <cellStyle name="20% - Accent4 206 2" xfId="22006"/>
    <cellStyle name="20% - Accent4 207" xfId="22007"/>
    <cellStyle name="20% - Accent4 207 2" xfId="22008"/>
    <cellStyle name="20% - Accent4 208" xfId="22009"/>
    <cellStyle name="20% - Accent4 208 2" xfId="22010"/>
    <cellStyle name="20% - Accent4 209" xfId="22011"/>
    <cellStyle name="20% - Accent4 209 2" xfId="22012"/>
    <cellStyle name="20% - Accent4 21" xfId="22013"/>
    <cellStyle name="20% - Accent4 21 2" xfId="22014"/>
    <cellStyle name="20% - Accent4 21 3" xfId="22015"/>
    <cellStyle name="20% - Accent4 210" xfId="22016"/>
    <cellStyle name="20% - Accent4 210 2" xfId="22017"/>
    <cellStyle name="20% - Accent4 211" xfId="22018"/>
    <cellStyle name="20% - Accent4 211 2" xfId="22019"/>
    <cellStyle name="20% - Accent4 212" xfId="22020"/>
    <cellStyle name="20% - Accent4 212 2" xfId="22021"/>
    <cellStyle name="20% - Accent4 213" xfId="22022"/>
    <cellStyle name="20% - Accent4 213 2" xfId="22023"/>
    <cellStyle name="20% - Accent4 214" xfId="22024"/>
    <cellStyle name="20% - Accent4 214 2" xfId="22025"/>
    <cellStyle name="20% - Accent4 215" xfId="24187"/>
    <cellStyle name="20% - Accent4 215 2" xfId="22026"/>
    <cellStyle name="20% - Accent4 216" xfId="22027"/>
    <cellStyle name="20% - Accent4 216 2" xfId="22028"/>
    <cellStyle name="20% - Accent4 217" xfId="22029"/>
    <cellStyle name="20% - Accent4 217 2" xfId="22030"/>
    <cellStyle name="20% - Accent4 218" xfId="22031"/>
    <cellStyle name="20% - Accent4 218 2" xfId="22032"/>
    <cellStyle name="20% - Accent4 219" xfId="22033"/>
    <cellStyle name="20% - Accent4 219 2" xfId="22034"/>
    <cellStyle name="20% - Accent4 22" xfId="22035"/>
    <cellStyle name="20% - Accent4 22 2" xfId="22036"/>
    <cellStyle name="20% - Accent4 22 3" xfId="22037"/>
    <cellStyle name="20% - Accent4 220" xfId="22038"/>
    <cellStyle name="20% - Accent4 220 2" xfId="22039"/>
    <cellStyle name="20% - Accent4 221" xfId="22040"/>
    <cellStyle name="20% - Accent4 221 2" xfId="22041"/>
    <cellStyle name="20% - Accent4 222" xfId="22042"/>
    <cellStyle name="20% - Accent4 222 2" xfId="22043"/>
    <cellStyle name="20% - Accent4 223" xfId="22045"/>
    <cellStyle name="20% - Accent4 223 2" xfId="22046"/>
    <cellStyle name="20% - Accent4 224" xfId="22047"/>
    <cellStyle name="20% - Accent4 224 2" xfId="22048"/>
    <cellStyle name="20% - Accent4 225" xfId="22049"/>
    <cellStyle name="20% - Accent4 225 2" xfId="22050"/>
    <cellStyle name="20% - Accent4 226" xfId="22051"/>
    <cellStyle name="20% - Accent4 226 2" xfId="22052"/>
    <cellStyle name="20% - Accent4 227" xfId="22053"/>
    <cellStyle name="20% - Accent4 227 2" xfId="22054"/>
    <cellStyle name="20% - Accent4 228" xfId="22055"/>
    <cellStyle name="20% - Accent4 228 2" xfId="22056"/>
    <cellStyle name="20% - Accent4 229" xfId="22057"/>
    <cellStyle name="20% - Accent4 229 2" xfId="22058"/>
    <cellStyle name="20% - Accent4 23" xfId="22059"/>
    <cellStyle name="20% - Accent4 23 2" xfId="22060"/>
    <cellStyle name="20% - Accent4 23 3" xfId="22061"/>
    <cellStyle name="20% - Accent4 230" xfId="22062"/>
    <cellStyle name="20% - Accent4 230 2" xfId="22063"/>
    <cellStyle name="20% - Accent4 231" xfId="22064"/>
    <cellStyle name="20% - Accent4 231 2" xfId="22065"/>
    <cellStyle name="20% - Accent4 232" xfId="22066"/>
    <cellStyle name="20% - Accent4 232 2" xfId="22067"/>
    <cellStyle name="20% - Accent4 233" xfId="22068"/>
    <cellStyle name="20% - Accent4 233 2" xfId="22069"/>
    <cellStyle name="20% - Accent4 234" xfId="22070"/>
    <cellStyle name="20% - Accent4 234 2" xfId="22071"/>
    <cellStyle name="20% - Accent4 235" xfId="22072"/>
    <cellStyle name="20% - Accent4 235 2" xfId="22073"/>
    <cellStyle name="20% - Accent4 236" xfId="22074"/>
    <cellStyle name="20% - Accent4 236 2" xfId="22075"/>
    <cellStyle name="20% - Accent4 237" xfId="22076"/>
    <cellStyle name="20% - Accent4 237 2" xfId="22077"/>
    <cellStyle name="20% - Accent4 238" xfId="22078"/>
    <cellStyle name="20% - Accent4 238 2" xfId="22079"/>
    <cellStyle name="20% - Accent4 239" xfId="22080"/>
    <cellStyle name="20% - Accent4 239 2" xfId="22081"/>
    <cellStyle name="20% - Accent4 24" xfId="22082"/>
    <cellStyle name="20% - Accent4 24 2" xfId="22083"/>
    <cellStyle name="20% - Accent4 24 3" xfId="22084"/>
    <cellStyle name="20% - Accent4 240" xfId="22085"/>
    <cellStyle name="20% - Accent4 240 2" xfId="22086"/>
    <cellStyle name="20% - Accent4 241" xfId="22087"/>
    <cellStyle name="20% - Accent4 241 2" xfId="22088"/>
    <cellStyle name="20% - Accent4 242" xfId="22089"/>
    <cellStyle name="20% - Accent4 242 2" xfId="22090"/>
    <cellStyle name="20% - Accent4 243" xfId="22091"/>
    <cellStyle name="20% - Accent4 243 2" xfId="22092"/>
    <cellStyle name="20% - Accent4 244" xfId="22093"/>
    <cellStyle name="20% - Accent4 244 2" xfId="22094"/>
    <cellStyle name="20% - Accent4 245" xfId="22095"/>
    <cellStyle name="20% - Accent4 245 2" xfId="22096"/>
    <cellStyle name="20% - Accent4 246" xfId="22097"/>
    <cellStyle name="20% - Accent4 246 2" xfId="22098"/>
    <cellStyle name="20% - Accent4 247" xfId="22099"/>
    <cellStyle name="20% - Accent4 247 2" xfId="22100"/>
    <cellStyle name="20% - Accent4 248" xfId="22101"/>
    <cellStyle name="20% - Accent4 248 2" xfId="22102"/>
    <cellStyle name="20% - Accent4 249" xfId="22103"/>
    <cellStyle name="20% - Accent4 249 2" xfId="22104"/>
    <cellStyle name="20% - Accent4 25" xfId="22105"/>
    <cellStyle name="20% - Accent4 25 2" xfId="22106"/>
    <cellStyle name="20% - Accent4 25 3" xfId="22107"/>
    <cellStyle name="20% - Accent4 250" xfId="22108"/>
    <cellStyle name="20% - Accent4 250 2" xfId="22109"/>
    <cellStyle name="20% - Accent4 251" xfId="22110"/>
    <cellStyle name="20% - Accent4 251 2" xfId="22111"/>
    <cellStyle name="20% - Accent4 252" xfId="22112"/>
    <cellStyle name="20% - Accent4 252 2" xfId="22113"/>
    <cellStyle name="20% - Accent4 253" xfId="22114"/>
    <cellStyle name="20% - Accent4 253 2" xfId="22115"/>
    <cellStyle name="20% - Accent4 254" xfId="22116"/>
    <cellStyle name="20% - Accent4 254 2" xfId="22117"/>
    <cellStyle name="20% - Accent4 255" xfId="22118"/>
    <cellStyle name="20% - Accent4 255 2" xfId="22119"/>
    <cellStyle name="20% - Accent4 256" xfId="22120"/>
    <cellStyle name="20% - Accent4 257" xfId="22121"/>
    <cellStyle name="20% - Accent4 258" xfId="22122"/>
    <cellStyle name="20% - Accent4 259" xfId="22123"/>
    <cellStyle name="20% - Accent4 26" xfId="22124"/>
    <cellStyle name="20% - Accent4 26 2" xfId="22125"/>
    <cellStyle name="20% - Accent4 26 3" xfId="22126"/>
    <cellStyle name="20% - Accent4 260" xfId="22127"/>
    <cellStyle name="20% - Accent4 261" xfId="22128"/>
    <cellStyle name="20% - Accent4 262" xfId="22129"/>
    <cellStyle name="20% - Accent4 263" xfId="22130"/>
    <cellStyle name="20% - Accent4 264" xfId="22131"/>
    <cellStyle name="20% - Accent4 27" xfId="22132"/>
    <cellStyle name="20% - Accent4 27 2" xfId="22133"/>
    <cellStyle name="20% - Accent4 27 3" xfId="22134"/>
    <cellStyle name="20% - Accent4 28" xfId="22135"/>
    <cellStyle name="20% - Accent4 28 2" xfId="22136"/>
    <cellStyle name="20% - Accent4 28 3" xfId="22137"/>
    <cellStyle name="20% - Accent4 29" xfId="22138"/>
    <cellStyle name="20% - Accent4 29 2" xfId="22139"/>
    <cellStyle name="20% - Accent4 29 3" xfId="22140"/>
    <cellStyle name="20% - Accent4 3" xfId="739"/>
    <cellStyle name="20% - Accent4 3 10" xfId="3311"/>
    <cellStyle name="20% - Accent4 3 11" xfId="3989"/>
    <cellStyle name="20% - Accent4 3 12" xfId="4495"/>
    <cellStyle name="20% - Accent4 3 13" xfId="1178"/>
    <cellStyle name="20% - Accent4 3 14" xfId="14929"/>
    <cellStyle name="20% - Accent4 3 15" xfId="22141"/>
    <cellStyle name="20% - Accent4 3 2" xfId="1084"/>
    <cellStyle name="20% - Accent4 3 2 2" xfId="2090"/>
    <cellStyle name="20% - Accent4 3 2 2 2" xfId="3041"/>
    <cellStyle name="20% - Accent4 3 2 2 2 2" xfId="4931"/>
    <cellStyle name="20% - Accent4 3 2 2 2 3" xfId="5730"/>
    <cellStyle name="20% - Accent4 3 2 2 2 4" xfId="6360"/>
    <cellStyle name="20% - Accent4 3 2 2 3" xfId="4179"/>
    <cellStyle name="20% - Accent4 3 2 2 4" xfId="3385"/>
    <cellStyle name="20% - Accent4 3 2 2 5" xfId="3822"/>
    <cellStyle name="20% - Accent4 3 2 3" xfId="2177"/>
    <cellStyle name="20% - Accent4 3 2 3 2" xfId="3123"/>
    <cellStyle name="20% - Accent4 3 2 3 2 2" xfId="5013"/>
    <cellStyle name="20% - Accent4 3 2 3 2 3" xfId="5812"/>
    <cellStyle name="20% - Accent4 3 2 3 2 4" xfId="6442"/>
    <cellStyle name="20% - Accent4 3 2 3 3" xfId="4265"/>
    <cellStyle name="20% - Accent4 3 2 3 4" xfId="3338"/>
    <cellStyle name="20% - Accent4 3 2 3 5" xfId="3735"/>
    <cellStyle name="20% - Accent4 3 2 4" xfId="2713"/>
    <cellStyle name="20% - Accent4 3 2 4 2" xfId="4659"/>
    <cellStyle name="20% - Accent4 3 2 4 3" xfId="5501"/>
    <cellStyle name="20% - Accent4 3 2 4 4" xfId="6184"/>
    <cellStyle name="20% - Accent4 3 2 5" xfId="3507"/>
    <cellStyle name="20% - Accent4 3 2 6" xfId="3689"/>
    <cellStyle name="20% - Accent4 3 2 7" xfId="4410"/>
    <cellStyle name="20% - Accent4 3 2 8" xfId="22142"/>
    <cellStyle name="20% - Accent4 3 2 9" xfId="42875"/>
    <cellStyle name="20% - Accent4 3 3" xfId="1141"/>
    <cellStyle name="20% - Accent4 3 3 2" xfId="2129"/>
    <cellStyle name="20% - Accent4 3 3 2 2" xfId="3081"/>
    <cellStyle name="20% - Accent4 3 3 2 2 2" xfId="4971"/>
    <cellStyle name="20% - Accent4 3 3 2 2 3" xfId="5770"/>
    <cellStyle name="20% - Accent4 3 3 2 2 4" xfId="6400"/>
    <cellStyle name="20% - Accent4 3 3 2 3" xfId="4219"/>
    <cellStyle name="20% - Accent4 3 3 2 4" xfId="4138"/>
    <cellStyle name="20% - Accent4 3 3 2 5" xfId="3704"/>
    <cellStyle name="20% - Accent4 3 3 3" xfId="2306"/>
    <cellStyle name="20% - Accent4 3 3 3 2" xfId="3201"/>
    <cellStyle name="20% - Accent4 3 3 3 2 2" xfId="5091"/>
    <cellStyle name="20% - Accent4 3 3 3 2 3" xfId="5890"/>
    <cellStyle name="20% - Accent4 3 3 3 2 4" xfId="6520"/>
    <cellStyle name="20% - Accent4 3 3 3 3" xfId="4374"/>
    <cellStyle name="20% - Accent4 3 3 3 4" xfId="5272"/>
    <cellStyle name="20% - Accent4 3 3 3 5" xfId="6052"/>
    <cellStyle name="20% - Accent4 3 3 4" xfId="2749"/>
    <cellStyle name="20% - Accent4 3 3 4 2" xfId="4696"/>
    <cellStyle name="20% - Accent4 3 3 4 3" xfId="5538"/>
    <cellStyle name="20% - Accent4 3 3 4 4" xfId="6221"/>
    <cellStyle name="20% - Accent4 3 3 5" xfId="3552"/>
    <cellStyle name="20% - Accent4 3 3 6" xfId="3451"/>
    <cellStyle name="20% - Accent4 3 3 7" xfId="3841"/>
    <cellStyle name="20% - Accent4 3 3 8" xfId="22143"/>
    <cellStyle name="20% - Accent4 3 4" xfId="1732"/>
    <cellStyle name="20% - Accent4 3 4 2" xfId="2198"/>
    <cellStyle name="20% - Accent4 3 4 2 2" xfId="3142"/>
    <cellStyle name="20% - Accent4 3 4 2 2 2" xfId="5032"/>
    <cellStyle name="20% - Accent4 3 4 2 2 3" xfId="5831"/>
    <cellStyle name="20% - Accent4 3 4 2 2 4" xfId="6461"/>
    <cellStyle name="20% - Accent4 3 4 2 3" xfId="4284"/>
    <cellStyle name="20% - Accent4 3 4 2 4" xfId="5194"/>
    <cellStyle name="20% - Accent4 3 4 2 5" xfId="5993"/>
    <cellStyle name="20% - Accent4 3 4 3" xfId="2437"/>
    <cellStyle name="20% - Accent4 3 4 3 2" xfId="3229"/>
    <cellStyle name="20% - Accent4 3 4 3 2 2" xfId="5119"/>
    <cellStyle name="20% - Accent4 3 4 3 2 3" xfId="5918"/>
    <cellStyle name="20% - Accent4 3 4 3 2 4" xfId="6548"/>
    <cellStyle name="20% - Accent4 3 4 3 3" xfId="4460"/>
    <cellStyle name="20% - Accent4 3 4 3 4" xfId="5338"/>
    <cellStyle name="20% - Accent4 3 4 3 5" xfId="6080"/>
    <cellStyle name="20% - Accent4 3 4 4" xfId="2764"/>
    <cellStyle name="20% - Accent4 3 4 4 2" xfId="4711"/>
    <cellStyle name="20% - Accent4 3 4 4 3" xfId="5553"/>
    <cellStyle name="20% - Accent4 3 4 4 4" xfId="6236"/>
    <cellStyle name="20% - Accent4 3 4 5" xfId="3855"/>
    <cellStyle name="20% - Accent4 3 4 6" xfId="4141"/>
    <cellStyle name="20% - Accent4 3 4 7" xfId="3682"/>
    <cellStyle name="20% - Accent4 3 5" xfId="1892"/>
    <cellStyle name="20% - Accent4 3 5 2" xfId="2315"/>
    <cellStyle name="20% - Accent4 3 5 2 2" xfId="3207"/>
    <cellStyle name="20% - Accent4 3 5 2 2 2" xfId="5097"/>
    <cellStyle name="20% - Accent4 3 5 2 2 3" xfId="5896"/>
    <cellStyle name="20% - Accent4 3 5 2 2 4" xfId="6526"/>
    <cellStyle name="20% - Accent4 3 5 2 3" xfId="4382"/>
    <cellStyle name="20% - Accent4 3 5 2 4" xfId="5280"/>
    <cellStyle name="20% - Accent4 3 5 2 5" xfId="6058"/>
    <cellStyle name="20% - Accent4 3 5 3" xfId="2547"/>
    <cellStyle name="20% - Accent4 3 5 3 2" xfId="3287"/>
    <cellStyle name="20% - Accent4 3 5 3 2 2" xfId="5177"/>
    <cellStyle name="20% - Accent4 3 5 3 2 3" xfId="5976"/>
    <cellStyle name="20% - Accent4 3 5 3 2 4" xfId="6606"/>
    <cellStyle name="20% - Accent4 3 5 3 3" xfId="4544"/>
    <cellStyle name="20% - Accent4 3 5 3 4" xfId="5413"/>
    <cellStyle name="20% - Accent4 3 5 3 5" xfId="6138"/>
    <cellStyle name="20% - Accent4 3 5 4" xfId="2874"/>
    <cellStyle name="20% - Accent4 3 5 4 2" xfId="4800"/>
    <cellStyle name="20% - Accent4 3 5 4 3" xfId="5631"/>
    <cellStyle name="20% - Accent4 3 5 4 4" xfId="6294"/>
    <cellStyle name="20% - Accent4 3 5 5" xfId="3996"/>
    <cellStyle name="20% - Accent4 3 5 6" xfId="3768"/>
    <cellStyle name="20% - Accent4 3 5 7" xfId="4607"/>
    <cellStyle name="20% - Accent4 3 6" xfId="1936"/>
    <cellStyle name="20% - Accent4 3 6 2" xfId="2358"/>
    <cellStyle name="20% - Accent4 3 6 2 2" xfId="3215"/>
    <cellStyle name="20% - Accent4 3 6 2 2 2" xfId="5105"/>
    <cellStyle name="20% - Accent4 3 6 2 2 3" xfId="5904"/>
    <cellStyle name="20% - Accent4 3 6 2 2 4" xfId="6534"/>
    <cellStyle name="20% - Accent4 3 6 2 3" xfId="4408"/>
    <cellStyle name="20% - Accent4 3 6 2 4" xfId="5302"/>
    <cellStyle name="20% - Accent4 3 6 2 5" xfId="6066"/>
    <cellStyle name="20% - Accent4 3 6 3" xfId="2589"/>
    <cellStyle name="20% - Accent4 3 6 3 2" xfId="3294"/>
    <cellStyle name="20% - Accent4 3 6 3 2 2" xfId="5184"/>
    <cellStyle name="20% - Accent4 3 6 3 2 3" xfId="5983"/>
    <cellStyle name="20% - Accent4 3 6 3 2 4" xfId="6613"/>
    <cellStyle name="20% - Accent4 3 6 3 3" xfId="4570"/>
    <cellStyle name="20% - Accent4 3 6 3 4" xfId="5429"/>
    <cellStyle name="20% - Accent4 3 6 3 5" xfId="6145"/>
    <cellStyle name="20% - Accent4 3 6 4" xfId="2916"/>
    <cellStyle name="20% - Accent4 3 6 4 2" xfId="4828"/>
    <cellStyle name="20% - Accent4 3 6 4 3" xfId="5649"/>
    <cellStyle name="20% - Accent4 3 6 4 4" xfId="6301"/>
    <cellStyle name="20% - Accent4 3 6 5" xfId="4041"/>
    <cellStyle name="20% - Accent4 3 6 6" xfId="3825"/>
    <cellStyle name="20% - Accent4 3 6 7" xfId="3830"/>
    <cellStyle name="20% - Accent4 3 7" xfId="2017"/>
    <cellStyle name="20% - Accent4 3 7 2" xfId="2996"/>
    <cellStyle name="20% - Accent4 3 7 2 2" xfId="4886"/>
    <cellStyle name="20% - Accent4 3 7 2 3" xfId="5685"/>
    <cellStyle name="20% - Accent4 3 7 2 4" xfId="6315"/>
    <cellStyle name="20% - Accent4 3 7 3" xfId="4121"/>
    <cellStyle name="20% - Accent4 3 7 4" xfId="4433"/>
    <cellStyle name="20% - Accent4 3 7 5" xfId="5317"/>
    <cellStyle name="20% - Accent4 3 8" xfId="2180"/>
    <cellStyle name="20% - Accent4 3 8 2" xfId="3126"/>
    <cellStyle name="20% - Accent4 3 8 2 2" xfId="5016"/>
    <cellStyle name="20% - Accent4 3 8 2 3" xfId="5815"/>
    <cellStyle name="20% - Accent4 3 8 2 4" xfId="6445"/>
    <cellStyle name="20% - Accent4 3 8 3" xfId="4268"/>
    <cellStyle name="20% - Accent4 3 8 4" xfId="3335"/>
    <cellStyle name="20% - Accent4 3 8 5" xfId="4168"/>
    <cellStyle name="20% - Accent4 3 9" xfId="2669"/>
    <cellStyle name="20% - Accent4 3 9 2" xfId="4625"/>
    <cellStyle name="20% - Accent4 3 9 3" xfId="5468"/>
    <cellStyle name="20% - Accent4 3 9 4" xfId="6158"/>
    <cellStyle name="20% - Accent4 30" xfId="22144"/>
    <cellStyle name="20% - Accent4 30 2" xfId="22145"/>
    <cellStyle name="20% - Accent4 30 3" xfId="22146"/>
    <cellStyle name="20% - Accent4 31" xfId="22147"/>
    <cellStyle name="20% - Accent4 31 2" xfId="22148"/>
    <cellStyle name="20% - Accent4 31 3" xfId="22149"/>
    <cellStyle name="20% - Accent4 32" xfId="22150"/>
    <cellStyle name="20% - Accent4 32 2" xfId="22151"/>
    <cellStyle name="20% - Accent4 32 3" xfId="22152"/>
    <cellStyle name="20% - Accent4 33" xfId="22153"/>
    <cellStyle name="20% - Accent4 33 2" xfId="22154"/>
    <cellStyle name="20% - Accent4 33 3" xfId="22155"/>
    <cellStyle name="20% - Accent4 34" xfId="22156"/>
    <cellStyle name="20% - Accent4 34 2" xfId="22157"/>
    <cellStyle name="20% - Accent4 34 3" xfId="22158"/>
    <cellStyle name="20% - Accent4 35" xfId="22159"/>
    <cellStyle name="20% - Accent4 35 2" xfId="22160"/>
    <cellStyle name="20% - Accent4 35 3" xfId="22161"/>
    <cellStyle name="20% - Accent4 36" xfId="22162"/>
    <cellStyle name="20% - Accent4 36 2" xfId="22163"/>
    <cellStyle name="20% - Accent4 36 3" xfId="22164"/>
    <cellStyle name="20% - Accent4 37" xfId="22165"/>
    <cellStyle name="20% - Accent4 37 2" xfId="22166"/>
    <cellStyle name="20% - Accent4 37 3" xfId="22167"/>
    <cellStyle name="20% - Accent4 38" xfId="22168"/>
    <cellStyle name="20% - Accent4 38 2" xfId="22169"/>
    <cellStyle name="20% - Accent4 38 3" xfId="22170"/>
    <cellStyle name="20% - Accent4 39" xfId="22171"/>
    <cellStyle name="20% - Accent4 39 2" xfId="22172"/>
    <cellStyle name="20% - Accent4 39 3" xfId="22173"/>
    <cellStyle name="20% - Accent4 4" xfId="716"/>
    <cellStyle name="20% - Accent4 4 2" xfId="999"/>
    <cellStyle name="20% - Accent4 4 2 2" xfId="22174"/>
    <cellStyle name="20% - Accent4 4 3" xfId="11809"/>
    <cellStyle name="20% - Accent4 4 3 2" xfId="22175"/>
    <cellStyle name="20% - Accent4 40" xfId="22176"/>
    <cellStyle name="20% - Accent4 40 2" xfId="22177"/>
    <cellStyle name="20% - Accent4 40 3" xfId="22178"/>
    <cellStyle name="20% - Accent4 41" xfId="22179"/>
    <cellStyle name="20% - Accent4 41 2" xfId="22180"/>
    <cellStyle name="20% - Accent4 41 3" xfId="22181"/>
    <cellStyle name="20% - Accent4 42" xfId="22182"/>
    <cellStyle name="20% - Accent4 42 2" xfId="22183"/>
    <cellStyle name="20% - Accent4 42 3" xfId="22184"/>
    <cellStyle name="20% - Accent4 43" xfId="22185"/>
    <cellStyle name="20% - Accent4 43 2" xfId="22186"/>
    <cellStyle name="20% - Accent4 43 3" xfId="22187"/>
    <cellStyle name="20% - Accent4 44" xfId="22188"/>
    <cellStyle name="20% - Accent4 44 2" xfId="22189"/>
    <cellStyle name="20% - Accent4 44 3" xfId="22190"/>
    <cellStyle name="20% - Accent4 45" xfId="22191"/>
    <cellStyle name="20% - Accent4 45 2" xfId="22192"/>
    <cellStyle name="20% - Accent4 45 3" xfId="22193"/>
    <cellStyle name="20% - Accent4 46" xfId="22194"/>
    <cellStyle name="20% - Accent4 46 2" xfId="22195"/>
    <cellStyle name="20% - Accent4 46 3" xfId="22196"/>
    <cellStyle name="20% - Accent4 47" xfId="22197"/>
    <cellStyle name="20% - Accent4 47 2" xfId="22198"/>
    <cellStyle name="20% - Accent4 47 3" xfId="22199"/>
    <cellStyle name="20% - Accent4 48" xfId="22200"/>
    <cellStyle name="20% - Accent4 48 2" xfId="22201"/>
    <cellStyle name="20% - Accent4 48 3" xfId="22202"/>
    <cellStyle name="20% - Accent4 49" xfId="22203"/>
    <cellStyle name="20% - Accent4 49 2" xfId="22204"/>
    <cellStyle name="20% - Accent4 49 3" xfId="22205"/>
    <cellStyle name="20% - Accent4 5" xfId="6737"/>
    <cellStyle name="20% - Accent4 5 2" xfId="22207"/>
    <cellStyle name="20% - Accent4 5 3" xfId="22208"/>
    <cellStyle name="20% - Accent4 5 4" xfId="22206"/>
    <cellStyle name="20% - Accent4 50" xfId="22209"/>
    <cellStyle name="20% - Accent4 50 2" xfId="22210"/>
    <cellStyle name="20% - Accent4 50 3" xfId="22211"/>
    <cellStyle name="20% - Accent4 51" xfId="22212"/>
    <cellStyle name="20% - Accent4 51 2" xfId="22213"/>
    <cellStyle name="20% - Accent4 51 3" xfId="22214"/>
    <cellStyle name="20% - Accent4 52" xfId="22215"/>
    <cellStyle name="20% - Accent4 52 2" xfId="22216"/>
    <cellStyle name="20% - Accent4 52 3" xfId="22217"/>
    <cellStyle name="20% - Accent4 53" xfId="22218"/>
    <cellStyle name="20% - Accent4 53 2" xfId="22219"/>
    <cellStyle name="20% - Accent4 53 3" xfId="22220"/>
    <cellStyle name="20% - Accent4 54" xfId="22221"/>
    <cellStyle name="20% - Accent4 54 2" xfId="22222"/>
    <cellStyle name="20% - Accent4 54 3" xfId="22223"/>
    <cellStyle name="20% - Accent4 55" xfId="22224"/>
    <cellStyle name="20% - Accent4 55 2" xfId="22225"/>
    <cellStyle name="20% - Accent4 55 3" xfId="22226"/>
    <cellStyle name="20% - Accent4 56" xfId="22227"/>
    <cellStyle name="20% - Accent4 56 2" xfId="22228"/>
    <cellStyle name="20% - Accent4 56 3" xfId="22229"/>
    <cellStyle name="20% - Accent4 57" xfId="22230"/>
    <cellStyle name="20% - Accent4 57 2" xfId="22231"/>
    <cellStyle name="20% - Accent4 57 3" xfId="22232"/>
    <cellStyle name="20% - Accent4 58" xfId="22233"/>
    <cellStyle name="20% - Accent4 58 2" xfId="22234"/>
    <cellStyle name="20% - Accent4 58 3" xfId="22235"/>
    <cellStyle name="20% - Accent4 59" xfId="22236"/>
    <cellStyle name="20% - Accent4 59 2" xfId="22237"/>
    <cellStyle name="20% - Accent4 59 3" xfId="22238"/>
    <cellStyle name="20% - Accent4 6" xfId="7198"/>
    <cellStyle name="20% - Accent4 6 2" xfId="22240"/>
    <cellStyle name="20% - Accent4 6 3" xfId="22241"/>
    <cellStyle name="20% - Accent4 6 4" xfId="22239"/>
    <cellStyle name="20% - Accent4 60" xfId="22242"/>
    <cellStyle name="20% - Accent4 60 2" xfId="22243"/>
    <cellStyle name="20% - Accent4 60 3" xfId="22244"/>
    <cellStyle name="20% - Accent4 61" xfId="22245"/>
    <cellStyle name="20% - Accent4 61 2" xfId="22246"/>
    <cellStyle name="20% - Accent4 61 3" xfId="22247"/>
    <cellStyle name="20% - Accent4 62" xfId="22248"/>
    <cellStyle name="20% - Accent4 62 2" xfId="22249"/>
    <cellStyle name="20% - Accent4 62 3" xfId="22250"/>
    <cellStyle name="20% - Accent4 63" xfId="22251"/>
    <cellStyle name="20% - Accent4 63 2" xfId="22252"/>
    <cellStyle name="20% - Accent4 63 3" xfId="22253"/>
    <cellStyle name="20% - Accent4 64" xfId="22254"/>
    <cellStyle name="20% - Accent4 64 2" xfId="22255"/>
    <cellStyle name="20% - Accent4 64 3" xfId="22256"/>
    <cellStyle name="20% - Accent4 65" xfId="22257"/>
    <cellStyle name="20% - Accent4 65 2" xfId="22258"/>
    <cellStyle name="20% - Accent4 65 3" xfId="22259"/>
    <cellStyle name="20% - Accent4 66" xfId="22260"/>
    <cellStyle name="20% - Accent4 66 2" xfId="22261"/>
    <cellStyle name="20% - Accent4 66 3" xfId="22262"/>
    <cellStyle name="20% - Accent4 67" xfId="22263"/>
    <cellStyle name="20% - Accent4 67 2" xfId="22264"/>
    <cellStyle name="20% - Accent4 67 3" xfId="22265"/>
    <cellStyle name="20% - Accent4 68" xfId="22266"/>
    <cellStyle name="20% - Accent4 68 2" xfId="22267"/>
    <cellStyle name="20% - Accent4 68 3" xfId="22268"/>
    <cellStyle name="20% - Accent4 69" xfId="22269"/>
    <cellStyle name="20% - Accent4 69 2" xfId="22270"/>
    <cellStyle name="20% - Accent4 69 3" xfId="22271"/>
    <cellStyle name="20% - Accent4 7" xfId="6749"/>
    <cellStyle name="20% - Accent4 7 2" xfId="22273"/>
    <cellStyle name="20% - Accent4 7 3" xfId="22274"/>
    <cellStyle name="20% - Accent4 7 4" xfId="22272"/>
    <cellStyle name="20% - Accent4 70" xfId="22275"/>
    <cellStyle name="20% - Accent4 70 2" xfId="22276"/>
    <cellStyle name="20% - Accent4 70 3" xfId="22277"/>
    <cellStyle name="20% - Accent4 71" xfId="22278"/>
    <cellStyle name="20% - Accent4 71 2" xfId="22279"/>
    <cellStyle name="20% - Accent4 71 3" xfId="22280"/>
    <cellStyle name="20% - Accent4 72" xfId="22281"/>
    <cellStyle name="20% - Accent4 72 2" xfId="22282"/>
    <cellStyle name="20% - Accent4 72 3" xfId="22283"/>
    <cellStyle name="20% - Accent4 73" xfId="22284"/>
    <cellStyle name="20% - Accent4 73 2" xfId="22285"/>
    <cellStyle name="20% - Accent4 73 3" xfId="22286"/>
    <cellStyle name="20% - Accent4 74" xfId="22287"/>
    <cellStyle name="20% - Accent4 74 2" xfId="22288"/>
    <cellStyle name="20% - Accent4 74 3" xfId="22289"/>
    <cellStyle name="20% - Accent4 75" xfId="22290"/>
    <cellStyle name="20% - Accent4 75 2" xfId="22291"/>
    <cellStyle name="20% - Accent4 75 3" xfId="22292"/>
    <cellStyle name="20% - Accent4 76" xfId="22293"/>
    <cellStyle name="20% - Accent4 76 2" xfId="22294"/>
    <cellStyle name="20% - Accent4 76 3" xfId="22295"/>
    <cellStyle name="20% - Accent4 77" xfId="22296"/>
    <cellStyle name="20% - Accent4 77 2" xfId="22297"/>
    <cellStyle name="20% - Accent4 77 3" xfId="22298"/>
    <cellStyle name="20% - Accent4 78" xfId="22299"/>
    <cellStyle name="20% - Accent4 78 2" xfId="22300"/>
    <cellStyle name="20% - Accent4 78 3" xfId="22301"/>
    <cellStyle name="20% - Accent4 79" xfId="22302"/>
    <cellStyle name="20% - Accent4 79 2" xfId="22303"/>
    <cellStyle name="20% - Accent4 79 3" xfId="22304"/>
    <cellStyle name="20% - Accent4 8" xfId="7090"/>
    <cellStyle name="20% - Accent4 8 2" xfId="22306"/>
    <cellStyle name="20% - Accent4 8 3" xfId="22307"/>
    <cellStyle name="20% - Accent4 8 4" xfId="22305"/>
    <cellStyle name="20% - Accent4 80" xfId="22308"/>
    <cellStyle name="20% - Accent4 80 2" xfId="22309"/>
    <cellStyle name="20% - Accent4 80 3" xfId="22310"/>
    <cellStyle name="20% - Accent4 81" xfId="22311"/>
    <cellStyle name="20% - Accent4 81 2" xfId="22312"/>
    <cellStyle name="20% - Accent4 81 3" xfId="22313"/>
    <cellStyle name="20% - Accent4 82" xfId="22314"/>
    <cellStyle name="20% - Accent4 82 2" xfId="22315"/>
    <cellStyle name="20% - Accent4 82 3" xfId="22316"/>
    <cellStyle name="20% - Accent4 83" xfId="22317"/>
    <cellStyle name="20% - Accent4 83 2" xfId="22318"/>
    <cellStyle name="20% - Accent4 83 3" xfId="22319"/>
    <cellStyle name="20% - Accent4 84" xfId="22320"/>
    <cellStyle name="20% - Accent4 84 2" xfId="22321"/>
    <cellStyle name="20% - Accent4 84 3" xfId="22322"/>
    <cellStyle name="20% - Accent4 85" xfId="22323"/>
    <cellStyle name="20% - Accent4 85 2" xfId="22324"/>
    <cellStyle name="20% - Accent4 85 3" xfId="22325"/>
    <cellStyle name="20% - Accent4 86" xfId="22326"/>
    <cellStyle name="20% - Accent4 86 2" xfId="22327"/>
    <cellStyle name="20% - Accent4 86 3" xfId="22328"/>
    <cellStyle name="20% - Accent4 87" xfId="22329"/>
    <cellStyle name="20% - Accent4 87 2" xfId="22330"/>
    <cellStyle name="20% - Accent4 87 3" xfId="22331"/>
    <cellStyle name="20% - Accent4 88" xfId="22332"/>
    <cellStyle name="20% - Accent4 88 2" xfId="22333"/>
    <cellStyle name="20% - Accent4 88 3" xfId="22334"/>
    <cellStyle name="20% - Accent4 89" xfId="22335"/>
    <cellStyle name="20% - Accent4 89 2" xfId="22336"/>
    <cellStyle name="20% - Accent4 89 3" xfId="22337"/>
    <cellStyle name="20% - Accent4 9" xfId="7041"/>
    <cellStyle name="20% - Accent4 9 2" xfId="22339"/>
    <cellStyle name="20% - Accent4 9 3" xfId="22340"/>
    <cellStyle name="20% - Accent4 9 4" xfId="22338"/>
    <cellStyle name="20% - Accent4 90" xfId="22341"/>
    <cellStyle name="20% - Accent4 90 2" xfId="22342"/>
    <cellStyle name="20% - Accent4 90 3" xfId="22343"/>
    <cellStyle name="20% - Accent4 91" xfId="22344"/>
    <cellStyle name="20% - Accent4 91 2" xfId="22345"/>
    <cellStyle name="20% - Accent4 91 3" xfId="22346"/>
    <cellStyle name="20% - Accent4 92" xfId="22347"/>
    <cellStyle name="20% - Accent4 92 2" xfId="22348"/>
    <cellStyle name="20% - Accent4 92 3" xfId="22349"/>
    <cellStyle name="20% - Accent4 93" xfId="22350"/>
    <cellStyle name="20% - Accent4 93 2" xfId="22351"/>
    <cellStyle name="20% - Accent4 93 3" xfId="22352"/>
    <cellStyle name="20% - Accent4 94" xfId="22353"/>
    <cellStyle name="20% - Accent4 94 2" xfId="22354"/>
    <cellStyle name="20% - Accent4 94 3" xfId="22355"/>
    <cellStyle name="20% - Accent4 95" xfId="22356"/>
    <cellStyle name="20% - Accent4 95 2" xfId="22357"/>
    <cellStyle name="20% - Accent4 95 3" xfId="22358"/>
    <cellStyle name="20% - Accent4 96" xfId="22359"/>
    <cellStyle name="20% - Accent4 96 2" xfId="22360"/>
    <cellStyle name="20% - Accent4 96 3" xfId="22361"/>
    <cellStyle name="20% - Accent4 97" xfId="22362"/>
    <cellStyle name="20% - Accent4 97 2" xfId="22363"/>
    <cellStyle name="20% - Accent4 97 3" xfId="22364"/>
    <cellStyle name="20% - Accent4 98" xfId="22365"/>
    <cellStyle name="20% - Accent4 98 2" xfId="22366"/>
    <cellStyle name="20% - Accent4 98 3" xfId="22367"/>
    <cellStyle name="20% - Accent4 99" xfId="22368"/>
    <cellStyle name="20% - Accent4 99 2" xfId="22369"/>
    <cellStyle name="20% - Accent4 99 3" xfId="22370"/>
    <cellStyle name="20% - Accent5 10" xfId="7380"/>
    <cellStyle name="20% - Accent5 10 2" xfId="22372"/>
    <cellStyle name="20% - Accent5 10 3" xfId="22373"/>
    <cellStyle name="20% - Accent5 10 4" xfId="22371"/>
    <cellStyle name="20% - Accent5 100" xfId="22374"/>
    <cellStyle name="20% - Accent5 100 2" xfId="22375"/>
    <cellStyle name="20% - Accent5 100 3" xfId="22376"/>
    <cellStyle name="20% - Accent5 101" xfId="22377"/>
    <cellStyle name="20% - Accent5 101 2" xfId="22378"/>
    <cellStyle name="20% - Accent5 101 3" xfId="22379"/>
    <cellStyle name="20% - Accent5 102" xfId="22380"/>
    <cellStyle name="20% - Accent5 102 2" xfId="22381"/>
    <cellStyle name="20% - Accent5 102 3" xfId="22382"/>
    <cellStyle name="20% - Accent5 103" xfId="22383"/>
    <cellStyle name="20% - Accent5 103 2" xfId="22384"/>
    <cellStyle name="20% - Accent5 103 3" xfId="22385"/>
    <cellStyle name="20% - Accent5 104" xfId="22386"/>
    <cellStyle name="20% - Accent5 104 2" xfId="22387"/>
    <cellStyle name="20% - Accent5 104 3" xfId="22388"/>
    <cellStyle name="20% - Accent5 105" xfId="22389"/>
    <cellStyle name="20% - Accent5 105 2" xfId="22390"/>
    <cellStyle name="20% - Accent5 105 3" xfId="22391"/>
    <cellStyle name="20% - Accent5 106" xfId="22392"/>
    <cellStyle name="20% - Accent5 106 2" xfId="22393"/>
    <cellStyle name="20% - Accent5 106 3" xfId="22394"/>
    <cellStyle name="20% - Accent5 107" xfId="22395"/>
    <cellStyle name="20% - Accent5 107 2" xfId="22396"/>
    <cellStyle name="20% - Accent5 107 3" xfId="22397"/>
    <cellStyle name="20% - Accent5 108" xfId="22398"/>
    <cellStyle name="20% - Accent5 108 2" xfId="22399"/>
    <cellStyle name="20% - Accent5 108 3" xfId="22400"/>
    <cellStyle name="20% - Accent5 109" xfId="22401"/>
    <cellStyle name="20% - Accent5 109 2" xfId="22402"/>
    <cellStyle name="20% - Accent5 109 3" xfId="22403"/>
    <cellStyle name="20% - Accent5 11" xfId="7260"/>
    <cellStyle name="20% - Accent5 11 2" xfId="22405"/>
    <cellStyle name="20% - Accent5 11 3" xfId="22406"/>
    <cellStyle name="20% - Accent5 11 4" xfId="22404"/>
    <cellStyle name="20% - Accent5 110" xfId="22407"/>
    <cellStyle name="20% - Accent5 110 2" xfId="22408"/>
    <cellStyle name="20% - Accent5 110 3" xfId="22409"/>
    <cellStyle name="20% - Accent5 111" xfId="22410"/>
    <cellStyle name="20% - Accent5 111 2" xfId="22411"/>
    <cellStyle name="20% - Accent5 111 3" xfId="22412"/>
    <cellStyle name="20% - Accent5 112" xfId="22413"/>
    <cellStyle name="20% - Accent5 112 2" xfId="22414"/>
    <cellStyle name="20% - Accent5 112 3" xfId="22415"/>
    <cellStyle name="20% - Accent5 113" xfId="22416"/>
    <cellStyle name="20% - Accent5 113 2" xfId="22417"/>
    <cellStyle name="20% - Accent5 113 3" xfId="22418"/>
    <cellStyle name="20% - Accent5 114" xfId="22419"/>
    <cellStyle name="20% - Accent5 114 2" xfId="22420"/>
    <cellStyle name="20% - Accent5 114 3" xfId="22421"/>
    <cellStyle name="20% - Accent5 115" xfId="22422"/>
    <cellStyle name="20% - Accent5 115 2" xfId="22423"/>
    <cellStyle name="20% - Accent5 115 3" xfId="22424"/>
    <cellStyle name="20% - Accent5 116" xfId="22425"/>
    <cellStyle name="20% - Accent5 116 2" xfId="22426"/>
    <cellStyle name="20% - Accent5 116 3" xfId="22427"/>
    <cellStyle name="20% - Accent5 117" xfId="22428"/>
    <cellStyle name="20% - Accent5 117 2" xfId="22429"/>
    <cellStyle name="20% - Accent5 117 3" xfId="22430"/>
    <cellStyle name="20% - Accent5 118" xfId="22431"/>
    <cellStyle name="20% - Accent5 118 2" xfId="22432"/>
    <cellStyle name="20% - Accent5 118 3" xfId="22433"/>
    <cellStyle name="20% - Accent5 119" xfId="22434"/>
    <cellStyle name="20% - Accent5 119 2" xfId="22435"/>
    <cellStyle name="20% - Accent5 119 3" xfId="22436"/>
    <cellStyle name="20% - Accent5 12" xfId="7064"/>
    <cellStyle name="20% - Accent5 12 2" xfId="22438"/>
    <cellStyle name="20% - Accent5 12 3" xfId="22439"/>
    <cellStyle name="20% - Accent5 12 4" xfId="22437"/>
    <cellStyle name="20% - Accent5 120" xfId="22440"/>
    <cellStyle name="20% - Accent5 120 2" xfId="22441"/>
    <cellStyle name="20% - Accent5 120 3" xfId="22442"/>
    <cellStyle name="20% - Accent5 121" xfId="22443"/>
    <cellStyle name="20% - Accent5 121 2" xfId="22444"/>
    <cellStyle name="20% - Accent5 121 3" xfId="22445"/>
    <cellStyle name="20% - Accent5 122" xfId="22446"/>
    <cellStyle name="20% - Accent5 122 2" xfId="22447"/>
    <cellStyle name="20% - Accent5 122 3" xfId="22448"/>
    <cellStyle name="20% - Accent5 123" xfId="22449"/>
    <cellStyle name="20% - Accent5 123 2" xfId="22450"/>
    <cellStyle name="20% - Accent5 123 3" xfId="22451"/>
    <cellStyle name="20% - Accent5 124" xfId="22452"/>
    <cellStyle name="20% - Accent5 124 2" xfId="22453"/>
    <cellStyle name="20% - Accent5 124 3" xfId="22454"/>
    <cellStyle name="20% - Accent5 125" xfId="22455"/>
    <cellStyle name="20% - Accent5 125 2" xfId="22456"/>
    <cellStyle name="20% - Accent5 125 3" xfId="22457"/>
    <cellStyle name="20% - Accent5 126" xfId="22458"/>
    <cellStyle name="20% - Accent5 126 2" xfId="22459"/>
    <cellStyle name="20% - Accent5 126 3" xfId="22460"/>
    <cellStyle name="20% - Accent5 127" xfId="22461"/>
    <cellStyle name="20% - Accent5 127 2" xfId="22462"/>
    <cellStyle name="20% - Accent5 127 3" xfId="22463"/>
    <cellStyle name="20% - Accent5 128" xfId="22464"/>
    <cellStyle name="20% - Accent5 128 2" xfId="22465"/>
    <cellStyle name="20% - Accent5 128 3" xfId="22466"/>
    <cellStyle name="20% - Accent5 129" xfId="22467"/>
    <cellStyle name="20% - Accent5 129 2" xfId="22468"/>
    <cellStyle name="20% - Accent5 129 3" xfId="22469"/>
    <cellStyle name="20% - Accent5 13" xfId="7218"/>
    <cellStyle name="20% - Accent5 13 2" xfId="22471"/>
    <cellStyle name="20% - Accent5 13 3" xfId="22472"/>
    <cellStyle name="20% - Accent5 13 4" xfId="22470"/>
    <cellStyle name="20% - Accent5 130" xfId="22473"/>
    <cellStyle name="20% - Accent5 130 2" xfId="22474"/>
    <cellStyle name="20% - Accent5 130 3" xfId="22475"/>
    <cellStyle name="20% - Accent5 131" xfId="22476"/>
    <cellStyle name="20% - Accent5 131 2" xfId="22477"/>
    <cellStyle name="20% - Accent5 131 3" xfId="22478"/>
    <cellStyle name="20% - Accent5 132" xfId="22479"/>
    <cellStyle name="20% - Accent5 132 2" xfId="22480"/>
    <cellStyle name="20% - Accent5 132 3" xfId="22481"/>
    <cellStyle name="20% - Accent5 133" xfId="22482"/>
    <cellStyle name="20% - Accent5 133 2" xfId="22483"/>
    <cellStyle name="20% - Accent5 133 3" xfId="22484"/>
    <cellStyle name="20% - Accent5 134" xfId="22485"/>
    <cellStyle name="20% - Accent5 134 2" xfId="22486"/>
    <cellStyle name="20% - Accent5 134 3" xfId="22487"/>
    <cellStyle name="20% - Accent5 135" xfId="22488"/>
    <cellStyle name="20% - Accent5 135 2" xfId="22489"/>
    <cellStyle name="20% - Accent5 135 3" xfId="22490"/>
    <cellStyle name="20% - Accent5 136" xfId="22491"/>
    <cellStyle name="20% - Accent5 136 2" xfId="22492"/>
    <cellStyle name="20% - Accent5 136 3" xfId="22493"/>
    <cellStyle name="20% - Accent5 137" xfId="22494"/>
    <cellStyle name="20% - Accent5 137 2" xfId="22495"/>
    <cellStyle name="20% - Accent5 137 3" xfId="22496"/>
    <cellStyle name="20% - Accent5 138" xfId="22497"/>
    <cellStyle name="20% - Accent5 138 2" xfId="22498"/>
    <cellStyle name="20% - Accent5 138 3" xfId="22499"/>
    <cellStyle name="20% - Accent5 139" xfId="22500"/>
    <cellStyle name="20% - Accent5 139 2" xfId="22501"/>
    <cellStyle name="20% - Accent5 139 3" xfId="22502"/>
    <cellStyle name="20% - Accent5 14" xfId="22503"/>
    <cellStyle name="20% - Accent5 14 2" xfId="22504"/>
    <cellStyle name="20% - Accent5 14 3" xfId="22505"/>
    <cellStyle name="20% - Accent5 140" xfId="22506"/>
    <cellStyle name="20% - Accent5 140 2" xfId="22507"/>
    <cellStyle name="20% - Accent5 140 3" xfId="22508"/>
    <cellStyle name="20% - Accent5 141" xfId="22509"/>
    <cellStyle name="20% - Accent5 141 2" xfId="22510"/>
    <cellStyle name="20% - Accent5 141 3" xfId="22511"/>
    <cellStyle name="20% - Accent5 142" xfId="22512"/>
    <cellStyle name="20% - Accent5 142 2" xfId="22513"/>
    <cellStyle name="20% - Accent5 142 3" xfId="22514"/>
    <cellStyle name="20% - Accent5 143" xfId="22515"/>
    <cellStyle name="20% - Accent5 143 2" xfId="22516"/>
    <cellStyle name="20% - Accent5 143 3" xfId="22517"/>
    <cellStyle name="20% - Accent5 144" xfId="22518"/>
    <cellStyle name="20% - Accent5 144 2" xfId="22519"/>
    <cellStyle name="20% - Accent5 144 3" xfId="22520"/>
    <cellStyle name="20% - Accent5 145" xfId="22521"/>
    <cellStyle name="20% - Accent5 145 2" xfId="22522"/>
    <cellStyle name="20% - Accent5 145 3" xfId="22523"/>
    <cellStyle name="20% - Accent5 146" xfId="22524"/>
    <cellStyle name="20% - Accent5 146 2" xfId="22525"/>
    <cellStyle name="20% - Accent5 146 3" xfId="22526"/>
    <cellStyle name="20% - Accent5 147" xfId="22527"/>
    <cellStyle name="20% - Accent5 147 2" xfId="22528"/>
    <cellStyle name="20% - Accent5 147 3" xfId="22529"/>
    <cellStyle name="20% - Accent5 148" xfId="22530"/>
    <cellStyle name="20% - Accent5 148 2" xfId="22531"/>
    <cellStyle name="20% - Accent5 148 3" xfId="22532"/>
    <cellStyle name="20% - Accent5 149" xfId="22533"/>
    <cellStyle name="20% - Accent5 149 2" xfId="22534"/>
    <cellStyle name="20% - Accent5 149 3" xfId="22535"/>
    <cellStyle name="20% - Accent5 15" xfId="22536"/>
    <cellStyle name="20% - Accent5 15 2" xfId="22537"/>
    <cellStyle name="20% - Accent5 15 3" xfId="22538"/>
    <cellStyle name="20% - Accent5 150" xfId="22539"/>
    <cellStyle name="20% - Accent5 150 2" xfId="22540"/>
    <cellStyle name="20% - Accent5 150 3" xfId="22541"/>
    <cellStyle name="20% - Accent5 151" xfId="22542"/>
    <cellStyle name="20% - Accent5 151 2" xfId="22543"/>
    <cellStyle name="20% - Accent5 151 3" xfId="22544"/>
    <cellStyle name="20% - Accent5 152" xfId="22545"/>
    <cellStyle name="20% - Accent5 152 2" xfId="22546"/>
    <cellStyle name="20% - Accent5 152 3" xfId="22547"/>
    <cellStyle name="20% - Accent5 153" xfId="22548"/>
    <cellStyle name="20% - Accent5 153 2" xfId="22549"/>
    <cellStyle name="20% - Accent5 153 3" xfId="22550"/>
    <cellStyle name="20% - Accent5 154" xfId="22551"/>
    <cellStyle name="20% - Accent5 154 2" xfId="22552"/>
    <cellStyle name="20% - Accent5 154 3" xfId="22553"/>
    <cellStyle name="20% - Accent5 155" xfId="22554"/>
    <cellStyle name="20% - Accent5 155 2" xfId="22555"/>
    <cellStyle name="20% - Accent5 155 3" xfId="22556"/>
    <cellStyle name="20% - Accent5 156" xfId="22557"/>
    <cellStyle name="20% - Accent5 156 2" xfId="22558"/>
    <cellStyle name="20% - Accent5 156 3" xfId="22559"/>
    <cellStyle name="20% - Accent5 157" xfId="22560"/>
    <cellStyle name="20% - Accent5 157 2" xfId="22561"/>
    <cellStyle name="20% - Accent5 157 3" xfId="22562"/>
    <cellStyle name="20% - Accent5 158" xfId="22563"/>
    <cellStyle name="20% - Accent5 158 2" xfId="22564"/>
    <cellStyle name="20% - Accent5 158 3" xfId="22565"/>
    <cellStyle name="20% - Accent5 159" xfId="22566"/>
    <cellStyle name="20% - Accent5 159 2" xfId="22567"/>
    <cellStyle name="20% - Accent5 159 3" xfId="22568"/>
    <cellStyle name="20% - Accent5 16" xfId="22569"/>
    <cellStyle name="20% - Accent5 16 2" xfId="22570"/>
    <cellStyle name="20% - Accent5 16 3" xfId="22571"/>
    <cellStyle name="20% - Accent5 160" xfId="22572"/>
    <cellStyle name="20% - Accent5 160 2" xfId="22573"/>
    <cellStyle name="20% - Accent5 160 3" xfId="22574"/>
    <cellStyle name="20% - Accent5 161" xfId="22575"/>
    <cellStyle name="20% - Accent5 161 2" xfId="22576"/>
    <cellStyle name="20% - Accent5 161 3" xfId="22577"/>
    <cellStyle name="20% - Accent5 162" xfId="22578"/>
    <cellStyle name="20% - Accent5 162 2" xfId="22579"/>
    <cellStyle name="20% - Accent5 162 3" xfId="22580"/>
    <cellStyle name="20% - Accent5 163" xfId="22581"/>
    <cellStyle name="20% - Accent5 163 2" xfId="22582"/>
    <cellStyle name="20% - Accent5 163 3" xfId="22583"/>
    <cellStyle name="20% - Accent5 164" xfId="22584"/>
    <cellStyle name="20% - Accent5 164 2" xfId="22585"/>
    <cellStyle name="20% - Accent5 164 3" xfId="22586"/>
    <cellStyle name="20% - Accent5 165" xfId="22587"/>
    <cellStyle name="20% - Accent5 165 2" xfId="22588"/>
    <cellStyle name="20% - Accent5 165 3" xfId="22589"/>
    <cellStyle name="20% - Accent5 166" xfId="22590"/>
    <cellStyle name="20% - Accent5 166 2" xfId="22591"/>
    <cellStyle name="20% - Accent5 166 3" xfId="22592"/>
    <cellStyle name="20% - Accent5 167" xfId="22593"/>
    <cellStyle name="20% - Accent5 167 2" xfId="22594"/>
    <cellStyle name="20% - Accent5 167 3" xfId="22595"/>
    <cellStyle name="20% - Accent5 168" xfId="22596"/>
    <cellStyle name="20% - Accent5 168 2" xfId="22597"/>
    <cellStyle name="20% - Accent5 168 3" xfId="22598"/>
    <cellStyle name="20% - Accent5 169" xfId="22599"/>
    <cellStyle name="20% - Accent5 169 2" xfId="22600"/>
    <cellStyle name="20% - Accent5 169 3" xfId="22601"/>
    <cellStyle name="20% - Accent5 17" xfId="22602"/>
    <cellStyle name="20% - Accent5 17 2" xfId="22603"/>
    <cellStyle name="20% - Accent5 17 3" xfId="22604"/>
    <cellStyle name="20% - Accent5 170" xfId="22605"/>
    <cellStyle name="20% - Accent5 170 2" xfId="22606"/>
    <cellStyle name="20% - Accent5 170 3" xfId="22607"/>
    <cellStyle name="20% - Accent5 171" xfId="22608"/>
    <cellStyle name="20% - Accent5 171 2" xfId="22609"/>
    <cellStyle name="20% - Accent5 171 3" xfId="22610"/>
    <cellStyle name="20% - Accent5 172" xfId="22611"/>
    <cellStyle name="20% - Accent5 172 2" xfId="22612"/>
    <cellStyle name="20% - Accent5 172 3" xfId="22613"/>
    <cellStyle name="20% - Accent5 173" xfId="22614"/>
    <cellStyle name="20% - Accent5 173 2" xfId="22615"/>
    <cellStyle name="20% - Accent5 173 3" xfId="22616"/>
    <cellStyle name="20% - Accent5 174" xfId="22617"/>
    <cellStyle name="20% - Accent5 174 2" xfId="22618"/>
    <cellStyle name="20% - Accent5 174 3" xfId="22619"/>
    <cellStyle name="20% - Accent5 175" xfId="22620"/>
    <cellStyle name="20% - Accent5 175 2" xfId="22621"/>
    <cellStyle name="20% - Accent5 175 3" xfId="22622"/>
    <cellStyle name="20% - Accent5 176" xfId="22623"/>
    <cellStyle name="20% - Accent5 176 2" xfId="22624"/>
    <cellStyle name="20% - Accent5 176 3" xfId="22625"/>
    <cellStyle name="20% - Accent5 177" xfId="22626"/>
    <cellStyle name="20% - Accent5 177 2" xfId="22627"/>
    <cellStyle name="20% - Accent5 177 3" xfId="22628"/>
    <cellStyle name="20% - Accent5 178" xfId="22629"/>
    <cellStyle name="20% - Accent5 178 2" xfId="22630"/>
    <cellStyle name="20% - Accent5 178 3" xfId="22631"/>
    <cellStyle name="20% - Accent5 179" xfId="22632"/>
    <cellStyle name="20% - Accent5 179 2" xfId="22633"/>
    <cellStyle name="20% - Accent5 179 3" xfId="22634"/>
    <cellStyle name="20% - Accent5 18" xfId="22635"/>
    <cellStyle name="20% - Accent5 18 2" xfId="22636"/>
    <cellStyle name="20% - Accent5 18 3" xfId="22637"/>
    <cellStyle name="20% - Accent5 180" xfId="22638"/>
    <cellStyle name="20% - Accent5 180 2" xfId="22639"/>
    <cellStyle name="20% - Accent5 180 3" xfId="22640"/>
    <cellStyle name="20% - Accent5 181" xfId="22641"/>
    <cellStyle name="20% - Accent5 181 2" xfId="22642"/>
    <cellStyle name="20% - Accent5 181 3" xfId="22643"/>
    <cellStyle name="20% - Accent5 182" xfId="22644"/>
    <cellStyle name="20% - Accent5 182 2" xfId="22645"/>
    <cellStyle name="20% - Accent5 182 3" xfId="22646"/>
    <cellStyle name="20% - Accent5 183" xfId="22647"/>
    <cellStyle name="20% - Accent5 183 2" xfId="22648"/>
    <cellStyle name="20% - Accent5 183 3" xfId="22649"/>
    <cellStyle name="20% - Accent5 184" xfId="22650"/>
    <cellStyle name="20% - Accent5 184 2" xfId="22651"/>
    <cellStyle name="20% - Accent5 184 3" xfId="22652"/>
    <cellStyle name="20% - Accent5 185" xfId="22653"/>
    <cellStyle name="20% - Accent5 185 2" xfId="22654"/>
    <cellStyle name="20% - Accent5 185 3" xfId="22655"/>
    <cellStyle name="20% - Accent5 186" xfId="22656"/>
    <cellStyle name="20% - Accent5 186 2" xfId="22657"/>
    <cellStyle name="20% - Accent5 186 3" xfId="22658"/>
    <cellStyle name="20% - Accent5 187" xfId="22659"/>
    <cellStyle name="20% - Accent5 187 2" xfId="22660"/>
    <cellStyle name="20% - Accent5 187 3" xfId="22661"/>
    <cellStyle name="20% - Accent5 188" xfId="22662"/>
    <cellStyle name="20% - Accent5 188 2" xfId="22663"/>
    <cellStyle name="20% - Accent5 188 3" xfId="22664"/>
    <cellStyle name="20% - Accent5 189" xfId="22665"/>
    <cellStyle name="20% - Accent5 189 2" xfId="22666"/>
    <cellStyle name="20% - Accent5 189 3" xfId="22667"/>
    <cellStyle name="20% - Accent5 19" xfId="22668"/>
    <cellStyle name="20% - Accent5 19 2" xfId="22669"/>
    <cellStyle name="20% - Accent5 19 3" xfId="22670"/>
    <cellStyle name="20% - Accent5 190" xfId="22671"/>
    <cellStyle name="20% - Accent5 190 2" xfId="22672"/>
    <cellStyle name="20% - Accent5 190 3" xfId="22673"/>
    <cellStyle name="20% - Accent5 191" xfId="22674"/>
    <cellStyle name="20% - Accent5 191 2" xfId="22675"/>
    <cellStyle name="20% - Accent5 191 3" xfId="22676"/>
    <cellStyle name="20% - Accent5 192" xfId="22677"/>
    <cellStyle name="20% - Accent5 192 2" xfId="22678"/>
    <cellStyle name="20% - Accent5 192 3" xfId="22679"/>
    <cellStyle name="20% - Accent5 193" xfId="22680"/>
    <cellStyle name="20% - Accent5 193 2" xfId="22681"/>
    <cellStyle name="20% - Accent5 194" xfId="22682"/>
    <cellStyle name="20% - Accent5 194 2" xfId="22683"/>
    <cellStyle name="20% - Accent5 195" xfId="22684"/>
    <cellStyle name="20% - Accent5 195 2" xfId="22685"/>
    <cellStyle name="20% - Accent5 196" xfId="22686"/>
    <cellStyle name="20% - Accent5 196 2" xfId="22687"/>
    <cellStyle name="20% - Accent5 197" xfId="22688"/>
    <cellStyle name="20% - Accent5 197 2" xfId="22689"/>
    <cellStyle name="20% - Accent5 198" xfId="22690"/>
    <cellStyle name="20% - Accent5 198 2" xfId="22691"/>
    <cellStyle name="20% - Accent5 199" xfId="22692"/>
    <cellStyle name="20% - Accent5 199 2" xfId="22693"/>
    <cellStyle name="20% - Accent5 2" xfId="169"/>
    <cellStyle name="20% - Accent5 2 10" xfId="3313"/>
    <cellStyle name="20% - Accent5 2 11" xfId="3843"/>
    <cellStyle name="20% - Accent5 2 12" xfId="4764"/>
    <cellStyle name="20% - Accent5 2 13" xfId="1102"/>
    <cellStyle name="20% - Accent5 2 14" xfId="6939"/>
    <cellStyle name="20% - Accent5 2 15" xfId="7365"/>
    <cellStyle name="20% - Accent5 2 16" xfId="6834"/>
    <cellStyle name="20% - Accent5 2 17" xfId="7121"/>
    <cellStyle name="20% - Accent5 2 18" xfId="7109"/>
    <cellStyle name="20% - Accent5 2 19" xfId="7367"/>
    <cellStyle name="20% - Accent5 2 2" xfId="740"/>
    <cellStyle name="20% - Accent5 2 2 2" xfId="2091"/>
    <cellStyle name="20% - Accent5 2 2 2 2" xfId="3042"/>
    <cellStyle name="20% - Accent5 2 2 2 2 2" xfId="4932"/>
    <cellStyle name="20% - Accent5 2 2 2 2 3" xfId="5731"/>
    <cellStyle name="20% - Accent5 2 2 2 2 4" xfId="6361"/>
    <cellStyle name="20% - Accent5 2 2 2 3" xfId="4180"/>
    <cellStyle name="20% - Accent5 2 2 2 4" xfId="3384"/>
    <cellStyle name="20% - Accent5 2 2 2 5" xfId="4400"/>
    <cellStyle name="20% - Accent5 2 2 3" xfId="2190"/>
    <cellStyle name="20% - Accent5 2 2 3 2" xfId="3134"/>
    <cellStyle name="20% - Accent5 2 2 3 2 2" xfId="5024"/>
    <cellStyle name="20% - Accent5 2 2 3 2 3" xfId="5823"/>
    <cellStyle name="20% - Accent5 2 2 3 2 4" xfId="6453"/>
    <cellStyle name="20% - Accent5 2 2 3 3" xfId="4276"/>
    <cellStyle name="20% - Accent5 2 2 3 4" xfId="3309"/>
    <cellStyle name="20% - Accent5 2 2 3 5" xfId="4167"/>
    <cellStyle name="20% - Accent5 2 2 4" xfId="2714"/>
    <cellStyle name="20% - Accent5 2 2 4 2" xfId="4660"/>
    <cellStyle name="20% - Accent5 2 2 4 3" xfId="5502"/>
    <cellStyle name="20% - Accent5 2 2 4 4" xfId="6185"/>
    <cellStyle name="20% - Accent5 2 2 5" xfId="3508"/>
    <cellStyle name="20% - Accent5 2 2 6" xfId="3683"/>
    <cellStyle name="20% - Accent5 2 2 7" xfId="4559"/>
    <cellStyle name="20% - Accent5 2 2 8" xfId="1177"/>
    <cellStyle name="20% - Accent5 2 2 9" xfId="22694"/>
    <cellStyle name="20% - Accent5 2 20" xfId="7587"/>
    <cellStyle name="20% - Accent5 2 21" xfId="6870"/>
    <cellStyle name="20% - Accent5 2 22" xfId="7595"/>
    <cellStyle name="20% - Accent5 2 23" xfId="9947"/>
    <cellStyle name="20% - Accent5 2 3" xfId="1007"/>
    <cellStyle name="20% - Accent5 2 3 2" xfId="2128"/>
    <cellStyle name="20% - Accent5 2 3 2 2" xfId="3080"/>
    <cellStyle name="20% - Accent5 2 3 2 2 2" xfId="4970"/>
    <cellStyle name="20% - Accent5 2 3 2 2 3" xfId="5769"/>
    <cellStyle name="20% - Accent5 2 3 2 2 4" xfId="6399"/>
    <cellStyle name="20% - Accent5 2 3 2 3" xfId="4218"/>
    <cellStyle name="20% - Accent5 2 3 2 4" xfId="4258"/>
    <cellStyle name="20% - Accent5 2 3 2 5" xfId="3345"/>
    <cellStyle name="20% - Accent5 2 3 3" xfId="2150"/>
    <cellStyle name="20% - Accent5 2 3 3 2" xfId="3099"/>
    <cellStyle name="20% - Accent5 2 3 3 2 2" xfId="4989"/>
    <cellStyle name="20% - Accent5 2 3 3 2 3" xfId="5788"/>
    <cellStyle name="20% - Accent5 2 3 3 2 4" xfId="6418"/>
    <cellStyle name="20% - Accent5 2 3 3 3" xfId="4239"/>
    <cellStyle name="20% - Accent5 2 3 3 4" xfId="3364"/>
    <cellStyle name="20% - Accent5 2 3 3 5" xfId="4857"/>
    <cellStyle name="20% - Accent5 2 3 4" xfId="2748"/>
    <cellStyle name="20% - Accent5 2 3 4 2" xfId="4695"/>
    <cellStyle name="20% - Accent5 2 3 4 3" xfId="5537"/>
    <cellStyle name="20% - Accent5 2 3 4 4" xfId="6220"/>
    <cellStyle name="20% - Accent5 2 3 5" xfId="3551"/>
    <cellStyle name="20% - Accent5 2 3 6" xfId="3452"/>
    <cellStyle name="20% - Accent5 2 3 7" xfId="3484"/>
    <cellStyle name="20% - Accent5 2 4" xfId="1733"/>
    <cellStyle name="20% - Accent5 2 4 2" xfId="2199"/>
    <cellStyle name="20% - Accent5 2 4 2 2" xfId="3143"/>
    <cellStyle name="20% - Accent5 2 4 2 2 2" xfId="5033"/>
    <cellStyle name="20% - Accent5 2 4 2 2 3" xfId="5832"/>
    <cellStyle name="20% - Accent5 2 4 2 2 4" xfId="6462"/>
    <cellStyle name="20% - Accent5 2 4 2 3" xfId="4285"/>
    <cellStyle name="20% - Accent5 2 4 2 4" xfId="5195"/>
    <cellStyle name="20% - Accent5 2 4 2 5" xfId="5994"/>
    <cellStyle name="20% - Accent5 2 4 3" xfId="2438"/>
    <cellStyle name="20% - Accent5 2 4 3 2" xfId="3230"/>
    <cellStyle name="20% - Accent5 2 4 3 2 2" xfId="5120"/>
    <cellStyle name="20% - Accent5 2 4 3 2 3" xfId="5919"/>
    <cellStyle name="20% - Accent5 2 4 3 2 4" xfId="6549"/>
    <cellStyle name="20% - Accent5 2 4 3 3" xfId="4461"/>
    <cellStyle name="20% - Accent5 2 4 3 4" xfId="5339"/>
    <cellStyle name="20% - Accent5 2 4 3 5" xfId="6081"/>
    <cellStyle name="20% - Accent5 2 4 4" xfId="2765"/>
    <cellStyle name="20% - Accent5 2 4 4 2" xfId="4712"/>
    <cellStyle name="20% - Accent5 2 4 4 3" xfId="5554"/>
    <cellStyle name="20% - Accent5 2 4 4 4" xfId="6237"/>
    <cellStyle name="20% - Accent5 2 4 5" xfId="3856"/>
    <cellStyle name="20% - Accent5 2 4 6" xfId="3655"/>
    <cellStyle name="20% - Accent5 2 4 7" xfId="3803"/>
    <cellStyle name="20% - Accent5 2 5" xfId="1889"/>
    <cellStyle name="20% - Accent5 2 5 2" xfId="2312"/>
    <cellStyle name="20% - Accent5 2 5 2 2" xfId="3205"/>
    <cellStyle name="20% - Accent5 2 5 2 2 2" xfId="5095"/>
    <cellStyle name="20% - Accent5 2 5 2 2 3" xfId="5894"/>
    <cellStyle name="20% - Accent5 2 5 2 2 4" xfId="6524"/>
    <cellStyle name="20% - Accent5 2 5 2 3" xfId="4379"/>
    <cellStyle name="20% - Accent5 2 5 2 4" xfId="5277"/>
    <cellStyle name="20% - Accent5 2 5 2 5" xfId="6056"/>
    <cellStyle name="20% - Accent5 2 5 3" xfId="2544"/>
    <cellStyle name="20% - Accent5 2 5 3 2" xfId="3285"/>
    <cellStyle name="20% - Accent5 2 5 3 2 2" xfId="5175"/>
    <cellStyle name="20% - Accent5 2 5 3 2 3" xfId="5974"/>
    <cellStyle name="20% - Accent5 2 5 3 2 4" xfId="6604"/>
    <cellStyle name="20% - Accent5 2 5 3 3" xfId="4541"/>
    <cellStyle name="20% - Accent5 2 5 3 4" xfId="5410"/>
    <cellStyle name="20% - Accent5 2 5 3 5" xfId="6136"/>
    <cellStyle name="20% - Accent5 2 5 4" xfId="2871"/>
    <cellStyle name="20% - Accent5 2 5 4 2" xfId="4797"/>
    <cellStyle name="20% - Accent5 2 5 4 3" xfId="5628"/>
    <cellStyle name="20% - Accent5 2 5 4 4" xfId="6292"/>
    <cellStyle name="20% - Accent5 2 5 5" xfId="3993"/>
    <cellStyle name="20% - Accent5 2 5 6" xfId="3783"/>
    <cellStyle name="20% - Accent5 2 5 7" xfId="3407"/>
    <cellStyle name="20% - Accent5 2 6" xfId="1737"/>
    <cellStyle name="20% - Accent5 2 6 2" xfId="2203"/>
    <cellStyle name="20% - Accent5 2 6 2 2" xfId="3147"/>
    <cellStyle name="20% - Accent5 2 6 2 2 2" xfId="5037"/>
    <cellStyle name="20% - Accent5 2 6 2 2 3" xfId="5836"/>
    <cellStyle name="20% - Accent5 2 6 2 2 4" xfId="6466"/>
    <cellStyle name="20% - Accent5 2 6 2 3" xfId="4289"/>
    <cellStyle name="20% - Accent5 2 6 2 4" xfId="5199"/>
    <cellStyle name="20% - Accent5 2 6 2 5" xfId="5998"/>
    <cellStyle name="20% - Accent5 2 6 3" xfId="2442"/>
    <cellStyle name="20% - Accent5 2 6 3 2" xfId="3234"/>
    <cellStyle name="20% - Accent5 2 6 3 2 2" xfId="5124"/>
    <cellStyle name="20% - Accent5 2 6 3 2 3" xfId="5923"/>
    <cellStyle name="20% - Accent5 2 6 3 2 4" xfId="6553"/>
    <cellStyle name="20% - Accent5 2 6 3 3" xfId="4465"/>
    <cellStyle name="20% - Accent5 2 6 3 4" xfId="5343"/>
    <cellStyle name="20% - Accent5 2 6 3 5" xfId="6085"/>
    <cellStyle name="20% - Accent5 2 6 4" xfId="2769"/>
    <cellStyle name="20% - Accent5 2 6 4 2" xfId="4716"/>
    <cellStyle name="20% - Accent5 2 6 4 3" xfId="5558"/>
    <cellStyle name="20% - Accent5 2 6 4 4" xfId="6241"/>
    <cellStyle name="20% - Accent5 2 6 5" xfId="3860"/>
    <cellStyle name="20% - Accent5 2 6 6" xfId="3628"/>
    <cellStyle name="20% - Accent5 2 6 7" xfId="4425"/>
    <cellStyle name="20% - Accent5 2 7" xfId="2018"/>
    <cellStyle name="20% - Accent5 2 7 2" xfId="2997"/>
    <cellStyle name="20% - Accent5 2 7 2 2" xfId="4887"/>
    <cellStyle name="20% - Accent5 2 7 2 3" xfId="5686"/>
    <cellStyle name="20% - Accent5 2 7 2 4" xfId="6316"/>
    <cellStyle name="20% - Accent5 2 7 3" xfId="4122"/>
    <cellStyle name="20% - Accent5 2 7 4" xfId="4825"/>
    <cellStyle name="20% - Accent5 2 7 5" xfId="5647"/>
    <cellStyle name="20% - Accent5 2 8" xfId="2080"/>
    <cellStyle name="20% - Accent5 2 8 2" xfId="3031"/>
    <cellStyle name="20% - Accent5 2 8 2 2" xfId="4921"/>
    <cellStyle name="20% - Accent5 2 8 2 3" xfId="5720"/>
    <cellStyle name="20% - Accent5 2 8 2 4" xfId="6350"/>
    <cellStyle name="20% - Accent5 2 8 3" xfId="4169"/>
    <cellStyle name="20% - Accent5 2 8 4" xfId="3671"/>
    <cellStyle name="20% - Accent5 2 8 5" xfId="3641"/>
    <cellStyle name="20% - Accent5 2 9" xfId="2670"/>
    <cellStyle name="20% - Accent5 2 9 2" xfId="4626"/>
    <cellStyle name="20% - Accent5 2 9 3" xfId="5469"/>
    <cellStyle name="20% - Accent5 2 9 4" xfId="6159"/>
    <cellStyle name="20% - Accent5 20" xfId="22695"/>
    <cellStyle name="20% - Accent5 20 2" xfId="22696"/>
    <cellStyle name="20% - Accent5 20 3" xfId="22697"/>
    <cellStyle name="20% - Accent5 200" xfId="22698"/>
    <cellStyle name="20% - Accent5 200 2" xfId="22699"/>
    <cellStyle name="20% - Accent5 201" xfId="22700"/>
    <cellStyle name="20% - Accent5 201 2" xfId="22701"/>
    <cellStyle name="20% - Accent5 202" xfId="22702"/>
    <cellStyle name="20% - Accent5 202 2" xfId="22703"/>
    <cellStyle name="20% - Accent5 203" xfId="22704"/>
    <cellStyle name="20% - Accent5 203 2" xfId="22705"/>
    <cellStyle name="20% - Accent5 204" xfId="22706"/>
    <cellStyle name="20% - Accent5 204 2" xfId="22707"/>
    <cellStyle name="20% - Accent5 205" xfId="22708"/>
    <cellStyle name="20% - Accent5 205 2" xfId="22709"/>
    <cellStyle name="20% - Accent5 206" xfId="22710"/>
    <cellStyle name="20% - Accent5 206 2" xfId="22711"/>
    <cellStyle name="20% - Accent5 207" xfId="22712"/>
    <cellStyle name="20% - Accent5 207 2" xfId="22713"/>
    <cellStyle name="20% - Accent5 208" xfId="22714"/>
    <cellStyle name="20% - Accent5 208 2" xfId="22715"/>
    <cellStyle name="20% - Accent5 209" xfId="22716"/>
    <cellStyle name="20% - Accent5 209 2" xfId="22717"/>
    <cellStyle name="20% - Accent5 21" xfId="22718"/>
    <cellStyle name="20% - Accent5 21 2" xfId="22719"/>
    <cellStyle name="20% - Accent5 21 3" xfId="22720"/>
    <cellStyle name="20% - Accent5 210" xfId="22721"/>
    <cellStyle name="20% - Accent5 210 2" xfId="22722"/>
    <cellStyle name="20% - Accent5 211" xfId="22723"/>
    <cellStyle name="20% - Accent5 211 2" xfId="22724"/>
    <cellStyle name="20% - Accent5 212" xfId="22725"/>
    <cellStyle name="20% - Accent5 212 2" xfId="22726"/>
    <cellStyle name="20% - Accent5 213" xfId="22727"/>
    <cellStyle name="20% - Accent5 213 2" xfId="22728"/>
    <cellStyle name="20% - Accent5 214" xfId="22729"/>
    <cellStyle name="20% - Accent5 214 2" xfId="22730"/>
    <cellStyle name="20% - Accent5 215" xfId="22731"/>
    <cellStyle name="20% - Accent5 215 2" xfId="22732"/>
    <cellStyle name="20% - Accent5 216" xfId="22733"/>
    <cellStyle name="20% - Accent5 216 2" xfId="22734"/>
    <cellStyle name="20% - Accent5 217" xfId="22735"/>
    <cellStyle name="20% - Accent5 217 2" xfId="22736"/>
    <cellStyle name="20% - Accent5 218" xfId="22737"/>
    <cellStyle name="20% - Accent5 218 2" xfId="22738"/>
    <cellStyle name="20% - Accent5 219" xfId="22739"/>
    <cellStyle name="20% - Accent5 219 2" xfId="22740"/>
    <cellStyle name="20% - Accent5 22" xfId="22741"/>
    <cellStyle name="20% - Accent5 22 2" xfId="22742"/>
    <cellStyle name="20% - Accent5 22 3" xfId="22743"/>
    <cellStyle name="20% - Accent5 220" xfId="22744"/>
    <cellStyle name="20% - Accent5 220 2" xfId="22745"/>
    <cellStyle name="20% - Accent5 221" xfId="22746"/>
    <cellStyle name="20% - Accent5 221 2" xfId="22747"/>
    <cellStyle name="20% - Accent5 222" xfId="22748"/>
    <cellStyle name="20% - Accent5 222 2" xfId="22749"/>
    <cellStyle name="20% - Accent5 223" xfId="22750"/>
    <cellStyle name="20% - Accent5 223 2" xfId="22751"/>
    <cellStyle name="20% - Accent5 224" xfId="22752"/>
    <cellStyle name="20% - Accent5 224 2" xfId="22753"/>
    <cellStyle name="20% - Accent5 225" xfId="22754"/>
    <cellStyle name="20% - Accent5 225 2" xfId="22755"/>
    <cellStyle name="20% - Accent5 226" xfId="22756"/>
    <cellStyle name="20% - Accent5 226 2" xfId="22757"/>
    <cellStyle name="20% - Accent5 227" xfId="22758"/>
    <cellStyle name="20% - Accent5 227 2" xfId="22759"/>
    <cellStyle name="20% - Accent5 228" xfId="22760"/>
    <cellStyle name="20% - Accent5 228 2" xfId="22761"/>
    <cellStyle name="20% - Accent5 229" xfId="22762"/>
    <cellStyle name="20% - Accent5 229 2" xfId="22763"/>
    <cellStyle name="20% - Accent5 23" xfId="22764"/>
    <cellStyle name="20% - Accent5 23 2" xfId="22765"/>
    <cellStyle name="20% - Accent5 23 3" xfId="22766"/>
    <cellStyle name="20% - Accent5 230" xfId="22767"/>
    <cellStyle name="20% - Accent5 230 2" xfId="22768"/>
    <cellStyle name="20% - Accent5 231" xfId="22769"/>
    <cellStyle name="20% - Accent5 231 2" xfId="22770"/>
    <cellStyle name="20% - Accent5 232" xfId="22771"/>
    <cellStyle name="20% - Accent5 232 2" xfId="22772"/>
    <cellStyle name="20% - Accent5 233" xfId="22773"/>
    <cellStyle name="20% - Accent5 233 2" xfId="22774"/>
    <cellStyle name="20% - Accent5 234" xfId="22775"/>
    <cellStyle name="20% - Accent5 234 2" xfId="22776"/>
    <cellStyle name="20% - Accent5 235" xfId="22777"/>
    <cellStyle name="20% - Accent5 235 2" xfId="22778"/>
    <cellStyle name="20% - Accent5 236" xfId="22779"/>
    <cellStyle name="20% - Accent5 236 2" xfId="22780"/>
    <cellStyle name="20% - Accent5 237" xfId="22781"/>
    <cellStyle name="20% - Accent5 237 2" xfId="22782"/>
    <cellStyle name="20% - Accent5 238" xfId="22783"/>
    <cellStyle name="20% - Accent5 238 2" xfId="22784"/>
    <cellStyle name="20% - Accent5 239" xfId="22785"/>
    <cellStyle name="20% - Accent5 239 2" xfId="22786"/>
    <cellStyle name="20% - Accent5 24" xfId="22787"/>
    <cellStyle name="20% - Accent5 24 2" xfId="22788"/>
    <cellStyle name="20% - Accent5 24 3" xfId="22789"/>
    <cellStyle name="20% - Accent5 240" xfId="22790"/>
    <cellStyle name="20% - Accent5 240 2" xfId="22791"/>
    <cellStyle name="20% - Accent5 241" xfId="22792"/>
    <cellStyle name="20% - Accent5 241 2" xfId="22793"/>
    <cellStyle name="20% - Accent5 242" xfId="22794"/>
    <cellStyle name="20% - Accent5 242 2" xfId="22795"/>
    <cellStyle name="20% - Accent5 243" xfId="22796"/>
    <cellStyle name="20% - Accent5 243 2" xfId="22797"/>
    <cellStyle name="20% - Accent5 244" xfId="22798"/>
    <cellStyle name="20% - Accent5 244 2" xfId="22799"/>
    <cellStyle name="20% - Accent5 245" xfId="22800"/>
    <cellStyle name="20% - Accent5 245 2" xfId="22801"/>
    <cellStyle name="20% - Accent5 246" xfId="22802"/>
    <cellStyle name="20% - Accent5 246 2" xfId="22803"/>
    <cellStyle name="20% - Accent5 247" xfId="22804"/>
    <cellStyle name="20% - Accent5 247 2" xfId="22805"/>
    <cellStyle name="20% - Accent5 248" xfId="22806"/>
    <cellStyle name="20% - Accent5 248 2" xfId="22807"/>
    <cellStyle name="20% - Accent5 249" xfId="22808"/>
    <cellStyle name="20% - Accent5 249 2" xfId="22809"/>
    <cellStyle name="20% - Accent5 25" xfId="22810"/>
    <cellStyle name="20% - Accent5 25 2" xfId="22811"/>
    <cellStyle name="20% - Accent5 25 3" xfId="22812"/>
    <cellStyle name="20% - Accent5 250" xfId="22813"/>
    <cellStyle name="20% - Accent5 250 2" xfId="22814"/>
    <cellStyle name="20% - Accent5 251" xfId="22815"/>
    <cellStyle name="20% - Accent5 251 2" xfId="22816"/>
    <cellStyle name="20% - Accent5 252" xfId="22817"/>
    <cellStyle name="20% - Accent5 252 2" xfId="22818"/>
    <cellStyle name="20% - Accent5 253" xfId="22819"/>
    <cellStyle name="20% - Accent5 253 2" xfId="22820"/>
    <cellStyle name="20% - Accent5 254" xfId="22821"/>
    <cellStyle name="20% - Accent5 254 2" xfId="22822"/>
    <cellStyle name="20% - Accent5 255" xfId="22823"/>
    <cellStyle name="20% - Accent5 255 2" xfId="22824"/>
    <cellStyle name="20% - Accent5 256" xfId="22825"/>
    <cellStyle name="20% - Accent5 257" xfId="22826"/>
    <cellStyle name="20% - Accent5 258" xfId="22827"/>
    <cellStyle name="20% - Accent5 259" xfId="22828"/>
    <cellStyle name="20% - Accent5 26" xfId="22829"/>
    <cellStyle name="20% - Accent5 26 2" xfId="22830"/>
    <cellStyle name="20% - Accent5 26 3" xfId="22831"/>
    <cellStyle name="20% - Accent5 260" xfId="22832"/>
    <cellStyle name="20% - Accent5 261" xfId="22833"/>
    <cellStyle name="20% - Accent5 262" xfId="22834"/>
    <cellStyle name="20% - Accent5 263" xfId="22835"/>
    <cellStyle name="20% - Accent5 264" xfId="22836"/>
    <cellStyle name="20% - Accent5 27" xfId="22837"/>
    <cellStyle name="20% - Accent5 27 2" xfId="22838"/>
    <cellStyle name="20% - Accent5 27 3" xfId="22839"/>
    <cellStyle name="20% - Accent5 28" xfId="22840"/>
    <cellStyle name="20% - Accent5 28 2" xfId="22841"/>
    <cellStyle name="20% - Accent5 28 3" xfId="22842"/>
    <cellStyle name="20% - Accent5 29" xfId="22843"/>
    <cellStyle name="20% - Accent5 29 2" xfId="22844"/>
    <cellStyle name="20% - Accent5 29 3" xfId="22845"/>
    <cellStyle name="20% - Accent5 3" xfId="741"/>
    <cellStyle name="20% - Accent5 3 10" xfId="3314"/>
    <cellStyle name="20% - Accent5 3 11" xfId="3820"/>
    <cellStyle name="20% - Accent5 3 12" xfId="4353"/>
    <cellStyle name="20% - Accent5 3 13" xfId="1176"/>
    <cellStyle name="20% - Accent5 3 14" xfId="14942"/>
    <cellStyle name="20% - Accent5 3 2" xfId="1108"/>
    <cellStyle name="20% - Accent5 3 2 2" xfId="2092"/>
    <cellStyle name="20% - Accent5 3 2 2 2" xfId="3043"/>
    <cellStyle name="20% - Accent5 3 2 2 2 2" xfId="4933"/>
    <cellStyle name="20% - Accent5 3 2 2 2 3" xfId="5732"/>
    <cellStyle name="20% - Accent5 3 2 2 2 4" xfId="6362"/>
    <cellStyle name="20% - Accent5 3 2 2 3" xfId="4181"/>
    <cellStyle name="20% - Accent5 3 2 2 4" xfId="3383"/>
    <cellStyle name="20% - Accent5 3 2 2 5" xfId="4562"/>
    <cellStyle name="20% - Accent5 3 2 3" xfId="2141"/>
    <cellStyle name="20% - Accent5 3 2 3 2" xfId="3093"/>
    <cellStyle name="20% - Accent5 3 2 3 2 2" xfId="4983"/>
    <cellStyle name="20% - Accent5 3 2 3 2 3" xfId="5782"/>
    <cellStyle name="20% - Accent5 3 2 3 2 4" xfId="6412"/>
    <cellStyle name="20% - Accent5 3 2 3 3" xfId="4231"/>
    <cellStyle name="20% - Accent5 3 2 3 4" xfId="3371"/>
    <cellStyle name="20% - Accent5 3 2 3 5" xfId="3832"/>
    <cellStyle name="20% - Accent5 3 2 4" xfId="2715"/>
    <cellStyle name="20% - Accent5 3 2 4 2" xfId="4661"/>
    <cellStyle name="20% - Accent5 3 2 4 3" xfId="5503"/>
    <cellStyle name="20% - Accent5 3 2 4 4" xfId="6186"/>
    <cellStyle name="20% - Accent5 3 2 5" xfId="3509"/>
    <cellStyle name="20% - Accent5 3 2 6" xfId="3677"/>
    <cellStyle name="20% - Accent5 3 2 7" xfId="3583"/>
    <cellStyle name="20% - Accent5 3 2 8" xfId="22846"/>
    <cellStyle name="20% - Accent5 3 3" xfId="1126"/>
    <cellStyle name="20% - Accent5 3 3 2" xfId="2127"/>
    <cellStyle name="20% - Accent5 3 3 2 2" xfId="3079"/>
    <cellStyle name="20% - Accent5 3 3 2 2 2" xfId="4969"/>
    <cellStyle name="20% - Accent5 3 3 2 2 3" xfId="5768"/>
    <cellStyle name="20% - Accent5 3 3 2 2 4" xfId="6398"/>
    <cellStyle name="20% - Accent5 3 3 2 3" xfId="4217"/>
    <cellStyle name="20% - Accent5 3 3 2 4" xfId="4642"/>
    <cellStyle name="20% - Accent5 3 3 2 5" xfId="5485"/>
    <cellStyle name="20% - Accent5 3 3 3" xfId="2151"/>
    <cellStyle name="20% - Accent5 3 3 3 2" xfId="3100"/>
    <cellStyle name="20% - Accent5 3 3 3 2 2" xfId="4990"/>
    <cellStyle name="20% - Accent5 3 3 3 2 3" xfId="5789"/>
    <cellStyle name="20% - Accent5 3 3 3 2 4" xfId="6419"/>
    <cellStyle name="20% - Accent5 3 3 3 3" xfId="4240"/>
    <cellStyle name="20% - Accent5 3 3 3 4" xfId="3363"/>
    <cellStyle name="20% - Accent5 3 3 3 5" xfId="3604"/>
    <cellStyle name="20% - Accent5 3 3 4" xfId="2747"/>
    <cellStyle name="20% - Accent5 3 3 4 2" xfId="4694"/>
    <cellStyle name="20% - Accent5 3 3 4 3" xfId="5536"/>
    <cellStyle name="20% - Accent5 3 3 4 4" xfId="6219"/>
    <cellStyle name="20% - Accent5 3 3 5" xfId="3550"/>
    <cellStyle name="20% - Accent5 3 3 6" xfId="3453"/>
    <cellStyle name="20% - Accent5 3 3 7" xfId="3483"/>
    <cellStyle name="20% - Accent5 3 4" xfId="1734"/>
    <cellStyle name="20% - Accent5 3 4 2" xfId="2200"/>
    <cellStyle name="20% - Accent5 3 4 2 2" xfId="3144"/>
    <cellStyle name="20% - Accent5 3 4 2 2 2" xfId="5034"/>
    <cellStyle name="20% - Accent5 3 4 2 2 3" xfId="5833"/>
    <cellStyle name="20% - Accent5 3 4 2 2 4" xfId="6463"/>
    <cellStyle name="20% - Accent5 3 4 2 3" xfId="4286"/>
    <cellStyle name="20% - Accent5 3 4 2 4" xfId="5196"/>
    <cellStyle name="20% - Accent5 3 4 2 5" xfId="5995"/>
    <cellStyle name="20% - Accent5 3 4 3" xfId="2439"/>
    <cellStyle name="20% - Accent5 3 4 3 2" xfId="3231"/>
    <cellStyle name="20% - Accent5 3 4 3 2 2" xfId="5121"/>
    <cellStyle name="20% - Accent5 3 4 3 2 3" xfId="5920"/>
    <cellStyle name="20% - Accent5 3 4 3 2 4" xfId="6550"/>
    <cellStyle name="20% - Accent5 3 4 3 3" xfId="4462"/>
    <cellStyle name="20% - Accent5 3 4 3 4" xfId="5340"/>
    <cellStyle name="20% - Accent5 3 4 3 5" xfId="6082"/>
    <cellStyle name="20% - Accent5 3 4 4" xfId="2766"/>
    <cellStyle name="20% - Accent5 3 4 4 2" xfId="4713"/>
    <cellStyle name="20% - Accent5 3 4 4 3" xfId="5555"/>
    <cellStyle name="20% - Accent5 3 4 4 4" xfId="6238"/>
    <cellStyle name="20% - Accent5 3 4 5" xfId="3857"/>
    <cellStyle name="20% - Accent5 3 4 6" xfId="3648"/>
    <cellStyle name="20% - Accent5 3 4 7" xfId="4341"/>
    <cellStyle name="20% - Accent5 3 5" xfId="1887"/>
    <cellStyle name="20% - Accent5 3 5 2" xfId="2311"/>
    <cellStyle name="20% - Accent5 3 5 2 2" xfId="3204"/>
    <cellStyle name="20% - Accent5 3 5 2 2 2" xfId="5094"/>
    <cellStyle name="20% - Accent5 3 5 2 2 3" xfId="5893"/>
    <cellStyle name="20% - Accent5 3 5 2 2 4" xfId="6523"/>
    <cellStyle name="20% - Accent5 3 5 2 3" xfId="4378"/>
    <cellStyle name="20% - Accent5 3 5 2 4" xfId="5276"/>
    <cellStyle name="20% - Accent5 3 5 2 5" xfId="6055"/>
    <cellStyle name="20% - Accent5 3 5 3" xfId="2543"/>
    <cellStyle name="20% - Accent5 3 5 3 2" xfId="3284"/>
    <cellStyle name="20% - Accent5 3 5 3 2 2" xfId="5174"/>
    <cellStyle name="20% - Accent5 3 5 3 2 3" xfId="5973"/>
    <cellStyle name="20% - Accent5 3 5 3 2 4" xfId="6603"/>
    <cellStyle name="20% - Accent5 3 5 3 3" xfId="4540"/>
    <cellStyle name="20% - Accent5 3 5 3 4" xfId="5409"/>
    <cellStyle name="20% - Accent5 3 5 3 5" xfId="6135"/>
    <cellStyle name="20% - Accent5 3 5 4" xfId="2870"/>
    <cellStyle name="20% - Accent5 3 5 4 2" xfId="4796"/>
    <cellStyle name="20% - Accent5 3 5 4 3" xfId="5627"/>
    <cellStyle name="20% - Accent5 3 5 4 4" xfId="6291"/>
    <cellStyle name="20% - Accent5 3 5 5" xfId="3991"/>
    <cellStyle name="20% - Accent5 3 5 6" xfId="3563"/>
    <cellStyle name="20% - Accent5 3 5 7" xfId="3440"/>
    <cellStyle name="20% - Accent5 3 6" xfId="1751"/>
    <cellStyle name="20% - Accent5 3 6 2" xfId="2216"/>
    <cellStyle name="20% - Accent5 3 6 2 2" xfId="3160"/>
    <cellStyle name="20% - Accent5 3 6 2 2 2" xfId="5050"/>
    <cellStyle name="20% - Accent5 3 6 2 2 3" xfId="5849"/>
    <cellStyle name="20% - Accent5 3 6 2 2 4" xfId="6479"/>
    <cellStyle name="20% - Accent5 3 6 2 3" xfId="4302"/>
    <cellStyle name="20% - Accent5 3 6 2 4" xfId="5212"/>
    <cellStyle name="20% - Accent5 3 6 2 5" xfId="6011"/>
    <cellStyle name="20% - Accent5 3 6 3" xfId="2455"/>
    <cellStyle name="20% - Accent5 3 6 3 2" xfId="3247"/>
    <cellStyle name="20% - Accent5 3 6 3 2 2" xfId="5137"/>
    <cellStyle name="20% - Accent5 3 6 3 2 3" xfId="5936"/>
    <cellStyle name="20% - Accent5 3 6 3 2 4" xfId="6566"/>
    <cellStyle name="20% - Accent5 3 6 3 3" xfId="4478"/>
    <cellStyle name="20% - Accent5 3 6 3 4" xfId="5356"/>
    <cellStyle name="20% - Accent5 3 6 3 5" xfId="6098"/>
    <cellStyle name="20% - Accent5 3 6 4" xfId="2782"/>
    <cellStyle name="20% - Accent5 3 6 4 2" xfId="4729"/>
    <cellStyle name="20% - Accent5 3 6 4 3" xfId="5571"/>
    <cellStyle name="20% - Accent5 3 6 4 4" xfId="6254"/>
    <cellStyle name="20% - Accent5 3 6 5" xfId="3874"/>
    <cellStyle name="20% - Accent5 3 6 6" xfId="3592"/>
    <cellStyle name="20% - Accent5 3 6 7" xfId="4810"/>
    <cellStyle name="20% - Accent5 3 7" xfId="2019"/>
    <cellStyle name="20% - Accent5 3 7 2" xfId="2998"/>
    <cellStyle name="20% - Accent5 3 7 2 2" xfId="4888"/>
    <cellStyle name="20% - Accent5 3 7 2 3" xfId="5687"/>
    <cellStyle name="20% - Accent5 3 7 2 4" xfId="6317"/>
    <cellStyle name="20% - Accent5 3 7 3" xfId="4123"/>
    <cellStyle name="20% - Accent5 3 7 4" xfId="4568"/>
    <cellStyle name="20% - Accent5 3 7 5" xfId="5427"/>
    <cellStyle name="20% - Accent5 3 8" xfId="2176"/>
    <cellStyle name="20% - Accent5 3 8 2" xfId="3122"/>
    <cellStyle name="20% - Accent5 3 8 2 2" xfId="5012"/>
    <cellStyle name="20% - Accent5 3 8 2 3" xfId="5811"/>
    <cellStyle name="20% - Accent5 3 8 2 4" xfId="6441"/>
    <cellStyle name="20% - Accent5 3 8 3" xfId="4264"/>
    <cellStyle name="20% - Accent5 3 8 4" xfId="3339"/>
    <cellStyle name="20% - Accent5 3 8 5" xfId="3730"/>
    <cellStyle name="20% - Accent5 3 9" xfId="2671"/>
    <cellStyle name="20% - Accent5 3 9 2" xfId="4627"/>
    <cellStyle name="20% - Accent5 3 9 3" xfId="5470"/>
    <cellStyle name="20% - Accent5 3 9 4" xfId="6160"/>
    <cellStyle name="20% - Accent5 30" xfId="22847"/>
    <cellStyle name="20% - Accent5 30 2" xfId="22848"/>
    <cellStyle name="20% - Accent5 30 3" xfId="22849"/>
    <cellStyle name="20% - Accent5 31" xfId="22850"/>
    <cellStyle name="20% - Accent5 31 2" xfId="22851"/>
    <cellStyle name="20% - Accent5 31 3" xfId="22852"/>
    <cellStyle name="20% - Accent5 32" xfId="22853"/>
    <cellStyle name="20% - Accent5 32 2" xfId="22854"/>
    <cellStyle name="20% - Accent5 32 3" xfId="22855"/>
    <cellStyle name="20% - Accent5 33" xfId="22856"/>
    <cellStyle name="20% - Accent5 33 2" xfId="22857"/>
    <cellStyle name="20% - Accent5 33 3" xfId="22858"/>
    <cellStyle name="20% - Accent5 34" xfId="22859"/>
    <cellStyle name="20% - Accent5 34 2" xfId="22860"/>
    <cellStyle name="20% - Accent5 34 3" xfId="22861"/>
    <cellStyle name="20% - Accent5 35" xfId="22862"/>
    <cellStyle name="20% - Accent5 35 2" xfId="22863"/>
    <cellStyle name="20% - Accent5 35 3" xfId="22864"/>
    <cellStyle name="20% - Accent5 36" xfId="22865"/>
    <cellStyle name="20% - Accent5 36 2" xfId="22866"/>
    <cellStyle name="20% - Accent5 36 3" xfId="22867"/>
    <cellStyle name="20% - Accent5 37" xfId="22868"/>
    <cellStyle name="20% - Accent5 37 2" xfId="22869"/>
    <cellStyle name="20% - Accent5 37 3" xfId="22870"/>
    <cellStyle name="20% - Accent5 38" xfId="22871"/>
    <cellStyle name="20% - Accent5 38 2" xfId="22872"/>
    <cellStyle name="20% - Accent5 38 3" xfId="22873"/>
    <cellStyle name="20% - Accent5 39" xfId="22874"/>
    <cellStyle name="20% - Accent5 39 2" xfId="22875"/>
    <cellStyle name="20% - Accent5 39 3" xfId="22876"/>
    <cellStyle name="20% - Accent5 4" xfId="720"/>
    <cellStyle name="20% - Accent5 4 2" xfId="1338"/>
    <cellStyle name="20% - Accent5 4 2 2" xfId="22877"/>
    <cellStyle name="20% - Accent5 4 3" xfId="11813"/>
    <cellStyle name="20% - Accent5 4 3 2" xfId="22878"/>
    <cellStyle name="20% - Accent5 40" xfId="22879"/>
    <cellStyle name="20% - Accent5 40 2" xfId="22880"/>
    <cellStyle name="20% - Accent5 40 3" xfId="22881"/>
    <cellStyle name="20% - Accent5 41" xfId="22882"/>
    <cellStyle name="20% - Accent5 41 2" xfId="22883"/>
    <cellStyle name="20% - Accent5 41 3" xfId="22884"/>
    <cellStyle name="20% - Accent5 42" xfId="22885"/>
    <cellStyle name="20% - Accent5 42 2" xfId="22886"/>
    <cellStyle name="20% - Accent5 42 3" xfId="22887"/>
    <cellStyle name="20% - Accent5 43" xfId="22888"/>
    <cellStyle name="20% - Accent5 43 2" xfId="22889"/>
    <cellStyle name="20% - Accent5 43 3" xfId="22890"/>
    <cellStyle name="20% - Accent5 44" xfId="22891"/>
    <cellStyle name="20% - Accent5 44 2" xfId="22892"/>
    <cellStyle name="20% - Accent5 44 3" xfId="22893"/>
    <cellStyle name="20% - Accent5 45" xfId="22894"/>
    <cellStyle name="20% - Accent5 45 2" xfId="22895"/>
    <cellStyle name="20% - Accent5 45 3" xfId="22896"/>
    <cellStyle name="20% - Accent5 46" xfId="22897"/>
    <cellStyle name="20% - Accent5 46 2" xfId="22898"/>
    <cellStyle name="20% - Accent5 46 3" xfId="22899"/>
    <cellStyle name="20% - Accent5 47" xfId="22900"/>
    <cellStyle name="20% - Accent5 47 2" xfId="22901"/>
    <cellStyle name="20% - Accent5 47 3" xfId="22902"/>
    <cellStyle name="20% - Accent5 48" xfId="22903"/>
    <cellStyle name="20% - Accent5 48 2" xfId="22904"/>
    <cellStyle name="20% - Accent5 48 3" xfId="22905"/>
    <cellStyle name="20% - Accent5 49" xfId="22906"/>
    <cellStyle name="20% - Accent5 49 2" xfId="22907"/>
    <cellStyle name="20% - Accent5 49 3" xfId="22908"/>
    <cellStyle name="20% - Accent5 5" xfId="6934"/>
    <cellStyle name="20% - Accent5 5 2" xfId="22910"/>
    <cellStyle name="20% - Accent5 5 3" xfId="22911"/>
    <cellStyle name="20% - Accent5 5 4" xfId="22909"/>
    <cellStyle name="20% - Accent5 50" xfId="22912"/>
    <cellStyle name="20% - Accent5 50 2" xfId="22913"/>
    <cellStyle name="20% - Accent5 50 3" xfId="22914"/>
    <cellStyle name="20% - Accent5 51" xfId="22915"/>
    <cellStyle name="20% - Accent5 51 2" xfId="22916"/>
    <cellStyle name="20% - Accent5 51 3" xfId="22917"/>
    <cellStyle name="20% - Accent5 52" xfId="22918"/>
    <cellStyle name="20% - Accent5 52 2" xfId="22919"/>
    <cellStyle name="20% - Accent5 52 3" xfId="22920"/>
    <cellStyle name="20% - Accent5 53" xfId="22921"/>
    <cellStyle name="20% - Accent5 53 2" xfId="22922"/>
    <cellStyle name="20% - Accent5 53 3" xfId="22923"/>
    <cellStyle name="20% - Accent5 54" xfId="22924"/>
    <cellStyle name="20% - Accent5 54 2" xfId="22925"/>
    <cellStyle name="20% - Accent5 54 3" xfId="22926"/>
    <cellStyle name="20% - Accent5 55" xfId="22927"/>
    <cellStyle name="20% - Accent5 55 2" xfId="22928"/>
    <cellStyle name="20% - Accent5 55 3" xfId="22929"/>
    <cellStyle name="20% - Accent5 56" xfId="22930"/>
    <cellStyle name="20% - Accent5 56 2" xfId="22931"/>
    <cellStyle name="20% - Accent5 56 3" xfId="22932"/>
    <cellStyle name="20% - Accent5 57" xfId="22933"/>
    <cellStyle name="20% - Accent5 57 2" xfId="22934"/>
    <cellStyle name="20% - Accent5 57 3" xfId="22935"/>
    <cellStyle name="20% - Accent5 58" xfId="22936"/>
    <cellStyle name="20% - Accent5 58 2" xfId="22937"/>
    <cellStyle name="20% - Accent5 58 3" xfId="22938"/>
    <cellStyle name="20% - Accent5 59" xfId="22939"/>
    <cellStyle name="20% - Accent5 59 2" xfId="22940"/>
    <cellStyle name="20% - Accent5 59 3" xfId="22941"/>
    <cellStyle name="20% - Accent5 6" xfId="7246"/>
    <cellStyle name="20% - Accent5 6 2" xfId="22943"/>
    <cellStyle name="20% - Accent5 6 3" xfId="22944"/>
    <cellStyle name="20% - Accent5 6 4" xfId="22942"/>
    <cellStyle name="20% - Accent5 60" xfId="22945"/>
    <cellStyle name="20% - Accent5 60 2" xfId="22946"/>
    <cellStyle name="20% - Accent5 60 3" xfId="22947"/>
    <cellStyle name="20% - Accent5 61" xfId="22948"/>
    <cellStyle name="20% - Accent5 61 2" xfId="22949"/>
    <cellStyle name="20% - Accent5 61 3" xfId="22950"/>
    <cellStyle name="20% - Accent5 62" xfId="22951"/>
    <cellStyle name="20% - Accent5 62 2" xfId="22952"/>
    <cellStyle name="20% - Accent5 62 3" xfId="22953"/>
    <cellStyle name="20% - Accent5 63" xfId="22954"/>
    <cellStyle name="20% - Accent5 63 2" xfId="22955"/>
    <cellStyle name="20% - Accent5 63 3" xfId="22956"/>
    <cellStyle name="20% - Accent5 64" xfId="22957"/>
    <cellStyle name="20% - Accent5 64 2" xfId="22958"/>
    <cellStyle name="20% - Accent5 64 3" xfId="22959"/>
    <cellStyle name="20% - Accent5 65" xfId="22960"/>
    <cellStyle name="20% - Accent5 65 2" xfId="22961"/>
    <cellStyle name="20% - Accent5 65 3" xfId="22962"/>
    <cellStyle name="20% - Accent5 66" xfId="22963"/>
    <cellStyle name="20% - Accent5 66 2" xfId="22964"/>
    <cellStyle name="20% - Accent5 66 3" xfId="22965"/>
    <cellStyle name="20% - Accent5 67" xfId="22966"/>
    <cellStyle name="20% - Accent5 67 2" xfId="22967"/>
    <cellStyle name="20% - Accent5 67 3" xfId="22968"/>
    <cellStyle name="20% - Accent5 68" xfId="22969"/>
    <cellStyle name="20% - Accent5 68 2" xfId="22970"/>
    <cellStyle name="20% - Accent5 68 3" xfId="22971"/>
    <cellStyle name="20% - Accent5 69" xfId="22972"/>
    <cellStyle name="20% - Accent5 69 2" xfId="22973"/>
    <cellStyle name="20% - Accent5 69 3" xfId="22974"/>
    <cellStyle name="20% - Accent5 7" xfId="7551"/>
    <cellStyle name="20% - Accent5 7 2" xfId="22976"/>
    <cellStyle name="20% - Accent5 7 3" xfId="22977"/>
    <cellStyle name="20% - Accent5 7 4" xfId="22975"/>
    <cellStyle name="20% - Accent5 70" xfId="22978"/>
    <cellStyle name="20% - Accent5 70 2" xfId="22979"/>
    <cellStyle name="20% - Accent5 70 3" xfId="22980"/>
    <cellStyle name="20% - Accent5 71" xfId="22981"/>
    <cellStyle name="20% - Accent5 71 2" xfId="22982"/>
    <cellStyle name="20% - Accent5 71 3" xfId="22983"/>
    <cellStyle name="20% - Accent5 72" xfId="22984"/>
    <cellStyle name="20% - Accent5 72 2" xfId="22985"/>
    <cellStyle name="20% - Accent5 72 3" xfId="22986"/>
    <cellStyle name="20% - Accent5 73" xfId="22987"/>
    <cellStyle name="20% - Accent5 73 2" xfId="22988"/>
    <cellStyle name="20% - Accent5 73 3" xfId="22989"/>
    <cellStyle name="20% - Accent5 74" xfId="22990"/>
    <cellStyle name="20% - Accent5 74 2" xfId="22991"/>
    <cellStyle name="20% - Accent5 74 3" xfId="22992"/>
    <cellStyle name="20% - Accent5 75" xfId="22993"/>
    <cellStyle name="20% - Accent5 75 2" xfId="22994"/>
    <cellStyle name="20% - Accent5 75 3" xfId="22995"/>
    <cellStyle name="20% - Accent5 76" xfId="22996"/>
    <cellStyle name="20% - Accent5 76 2" xfId="22997"/>
    <cellStyle name="20% - Accent5 76 3" xfId="22998"/>
    <cellStyle name="20% - Accent5 77" xfId="22999"/>
    <cellStyle name="20% - Accent5 77 2" xfId="23000"/>
    <cellStyle name="20% - Accent5 77 3" xfId="23001"/>
    <cellStyle name="20% - Accent5 78" xfId="23002"/>
    <cellStyle name="20% - Accent5 78 2" xfId="23003"/>
    <cellStyle name="20% - Accent5 78 3" xfId="23004"/>
    <cellStyle name="20% - Accent5 79" xfId="23005"/>
    <cellStyle name="20% - Accent5 79 2" xfId="23006"/>
    <cellStyle name="20% - Accent5 79 3" xfId="23007"/>
    <cellStyle name="20% - Accent5 8" xfId="6831"/>
    <cellStyle name="20% - Accent5 8 2" xfId="23009"/>
    <cellStyle name="20% - Accent5 8 3" xfId="23010"/>
    <cellStyle name="20% - Accent5 8 4" xfId="23008"/>
    <cellStyle name="20% - Accent5 80" xfId="23011"/>
    <cellStyle name="20% - Accent5 80 2" xfId="23012"/>
    <cellStyle name="20% - Accent5 80 3" xfId="23013"/>
    <cellStyle name="20% - Accent5 81" xfId="23014"/>
    <cellStyle name="20% - Accent5 81 2" xfId="23015"/>
    <cellStyle name="20% - Accent5 81 3" xfId="23016"/>
    <cellStyle name="20% - Accent5 82" xfId="23017"/>
    <cellStyle name="20% - Accent5 82 2" xfId="23018"/>
    <cellStyle name="20% - Accent5 82 3" xfId="23019"/>
    <cellStyle name="20% - Accent5 83" xfId="23020"/>
    <cellStyle name="20% - Accent5 83 2" xfId="23021"/>
    <cellStyle name="20% - Accent5 83 3" xfId="23022"/>
    <cellStyle name="20% - Accent5 84" xfId="23023"/>
    <cellStyle name="20% - Accent5 84 2" xfId="23024"/>
    <cellStyle name="20% - Accent5 84 3" xfId="23025"/>
    <cellStyle name="20% - Accent5 85" xfId="23026"/>
    <cellStyle name="20% - Accent5 85 2" xfId="23027"/>
    <cellStyle name="20% - Accent5 85 3" xfId="23028"/>
    <cellStyle name="20% - Accent5 86" xfId="23029"/>
    <cellStyle name="20% - Accent5 86 2" xfId="23030"/>
    <cellStyle name="20% - Accent5 86 3" xfId="23031"/>
    <cellStyle name="20% - Accent5 87" xfId="23032"/>
    <cellStyle name="20% - Accent5 87 2" xfId="23033"/>
    <cellStyle name="20% - Accent5 87 3" xfId="23034"/>
    <cellStyle name="20% - Accent5 88" xfId="23035"/>
    <cellStyle name="20% - Accent5 88 2" xfId="23036"/>
    <cellStyle name="20% - Accent5 88 3" xfId="23037"/>
    <cellStyle name="20% - Accent5 89" xfId="23038"/>
    <cellStyle name="20% - Accent5 89 2" xfId="23039"/>
    <cellStyle name="20% - Accent5 89 3" xfId="23040"/>
    <cellStyle name="20% - Accent5 9" xfId="7542"/>
    <cellStyle name="20% - Accent5 9 2" xfId="23042"/>
    <cellStyle name="20% - Accent5 9 3" xfId="23043"/>
    <cellStyle name="20% - Accent5 9 4" xfId="23041"/>
    <cellStyle name="20% - Accent5 90" xfId="23044"/>
    <cellStyle name="20% - Accent5 90 2" xfId="23045"/>
    <cellStyle name="20% - Accent5 90 3" xfId="23046"/>
    <cellStyle name="20% - Accent5 91" xfId="23047"/>
    <cellStyle name="20% - Accent5 91 2" xfId="23048"/>
    <cellStyle name="20% - Accent5 91 3" xfId="23049"/>
    <cellStyle name="20% - Accent5 92" xfId="23050"/>
    <cellStyle name="20% - Accent5 92 2" xfId="23051"/>
    <cellStyle name="20% - Accent5 92 3" xfId="23052"/>
    <cellStyle name="20% - Accent5 93" xfId="23053"/>
    <cellStyle name="20% - Accent5 93 2" xfId="23054"/>
    <cellStyle name="20% - Accent5 93 3" xfId="23055"/>
    <cellStyle name="20% - Accent5 94" xfId="23056"/>
    <cellStyle name="20% - Accent5 94 2" xfId="23057"/>
    <cellStyle name="20% - Accent5 94 3" xfId="23058"/>
    <cellStyle name="20% - Accent5 95" xfId="23059"/>
    <cellStyle name="20% - Accent5 95 2" xfId="23060"/>
    <cellStyle name="20% - Accent5 95 3" xfId="23061"/>
    <cellStyle name="20% - Accent5 96" xfId="23062"/>
    <cellStyle name="20% - Accent5 96 2" xfId="23063"/>
    <cellStyle name="20% - Accent5 96 3" xfId="23064"/>
    <cellStyle name="20% - Accent5 97" xfId="23065"/>
    <cellStyle name="20% - Accent5 97 2" xfId="23066"/>
    <cellStyle name="20% - Accent5 97 3" xfId="23067"/>
    <cellStyle name="20% - Accent5 98" xfId="23068"/>
    <cellStyle name="20% - Accent5 98 2" xfId="23069"/>
    <cellStyle name="20% - Accent5 98 3" xfId="23070"/>
    <cellStyle name="20% - Accent5 99" xfId="23071"/>
    <cellStyle name="20% - Accent5 99 2" xfId="23072"/>
    <cellStyle name="20% - Accent5 99 3" xfId="23073"/>
    <cellStyle name="20% - Accent6 10" xfId="7438"/>
    <cellStyle name="20% - Accent6 10 2" xfId="23075"/>
    <cellStyle name="20% - Accent6 10 3" xfId="23076"/>
    <cellStyle name="20% - Accent6 10 4" xfId="23074"/>
    <cellStyle name="20% - Accent6 100" xfId="23077"/>
    <cellStyle name="20% - Accent6 100 2" xfId="23078"/>
    <cellStyle name="20% - Accent6 100 3" xfId="23079"/>
    <cellStyle name="20% - Accent6 101" xfId="23080"/>
    <cellStyle name="20% - Accent6 101 2" xfId="23081"/>
    <cellStyle name="20% - Accent6 101 3" xfId="23082"/>
    <cellStyle name="20% - Accent6 102" xfId="23083"/>
    <cellStyle name="20% - Accent6 102 2" xfId="23084"/>
    <cellStyle name="20% - Accent6 102 3" xfId="23085"/>
    <cellStyle name="20% - Accent6 103" xfId="23086"/>
    <cellStyle name="20% - Accent6 103 2" xfId="23087"/>
    <cellStyle name="20% - Accent6 103 3" xfId="23088"/>
    <cellStyle name="20% - Accent6 104" xfId="23089"/>
    <cellStyle name="20% - Accent6 104 2" xfId="23090"/>
    <cellStyle name="20% - Accent6 104 3" xfId="23091"/>
    <cellStyle name="20% - Accent6 105" xfId="23092"/>
    <cellStyle name="20% - Accent6 105 2" xfId="23093"/>
    <cellStyle name="20% - Accent6 105 3" xfId="23094"/>
    <cellStyle name="20% - Accent6 106" xfId="23095"/>
    <cellStyle name="20% - Accent6 106 2" xfId="23096"/>
    <cellStyle name="20% - Accent6 106 3" xfId="23097"/>
    <cellStyle name="20% - Accent6 107" xfId="23098"/>
    <cellStyle name="20% - Accent6 107 2" xfId="23099"/>
    <cellStyle name="20% - Accent6 107 3" xfId="23100"/>
    <cellStyle name="20% - Accent6 108" xfId="23101"/>
    <cellStyle name="20% - Accent6 108 2" xfId="23102"/>
    <cellStyle name="20% - Accent6 108 3" xfId="23103"/>
    <cellStyle name="20% - Accent6 109" xfId="23104"/>
    <cellStyle name="20% - Accent6 109 2" xfId="23105"/>
    <cellStyle name="20% - Accent6 109 3" xfId="23106"/>
    <cellStyle name="20% - Accent6 11" xfId="7667"/>
    <cellStyle name="20% - Accent6 11 2" xfId="23108"/>
    <cellStyle name="20% - Accent6 11 3" xfId="23109"/>
    <cellStyle name="20% - Accent6 11 4" xfId="23107"/>
    <cellStyle name="20% - Accent6 110" xfId="23110"/>
    <cellStyle name="20% - Accent6 110 2" xfId="23111"/>
    <cellStyle name="20% - Accent6 110 3" xfId="23112"/>
    <cellStyle name="20% - Accent6 111" xfId="23113"/>
    <cellStyle name="20% - Accent6 111 2" xfId="23114"/>
    <cellStyle name="20% - Accent6 111 3" xfId="23115"/>
    <cellStyle name="20% - Accent6 112" xfId="23116"/>
    <cellStyle name="20% - Accent6 112 2" xfId="23117"/>
    <cellStyle name="20% - Accent6 112 3" xfId="23118"/>
    <cellStyle name="20% - Accent6 113" xfId="23119"/>
    <cellStyle name="20% - Accent6 113 2" xfId="23120"/>
    <cellStyle name="20% - Accent6 113 3" xfId="23121"/>
    <cellStyle name="20% - Accent6 114" xfId="23122"/>
    <cellStyle name="20% - Accent6 114 2" xfId="23123"/>
    <cellStyle name="20% - Accent6 114 3" xfId="23124"/>
    <cellStyle name="20% - Accent6 115" xfId="23125"/>
    <cellStyle name="20% - Accent6 115 2" xfId="23126"/>
    <cellStyle name="20% - Accent6 115 3" xfId="23127"/>
    <cellStyle name="20% - Accent6 116" xfId="23128"/>
    <cellStyle name="20% - Accent6 116 2" xfId="23129"/>
    <cellStyle name="20% - Accent6 116 3" xfId="23130"/>
    <cellStyle name="20% - Accent6 117" xfId="23131"/>
    <cellStyle name="20% - Accent6 117 2" xfId="23132"/>
    <cellStyle name="20% - Accent6 117 3" xfId="23133"/>
    <cellStyle name="20% - Accent6 118" xfId="23134"/>
    <cellStyle name="20% - Accent6 118 2" xfId="23135"/>
    <cellStyle name="20% - Accent6 118 3" xfId="23136"/>
    <cellStyle name="20% - Accent6 119" xfId="23137"/>
    <cellStyle name="20% - Accent6 119 2" xfId="23138"/>
    <cellStyle name="20% - Accent6 119 3" xfId="23139"/>
    <cellStyle name="20% - Accent6 12" xfId="7373"/>
    <cellStyle name="20% - Accent6 12 2" xfId="23141"/>
    <cellStyle name="20% - Accent6 12 3" xfId="23142"/>
    <cellStyle name="20% - Accent6 12 4" xfId="23140"/>
    <cellStyle name="20% - Accent6 120" xfId="23143"/>
    <cellStyle name="20% - Accent6 120 2" xfId="23144"/>
    <cellStyle name="20% - Accent6 120 3" xfId="23145"/>
    <cellStyle name="20% - Accent6 121" xfId="23146"/>
    <cellStyle name="20% - Accent6 121 2" xfId="23147"/>
    <cellStyle name="20% - Accent6 121 3" xfId="23148"/>
    <cellStyle name="20% - Accent6 122" xfId="23149"/>
    <cellStyle name="20% - Accent6 122 2" xfId="23150"/>
    <cellStyle name="20% - Accent6 122 3" xfId="23151"/>
    <cellStyle name="20% - Accent6 123" xfId="23152"/>
    <cellStyle name="20% - Accent6 123 2" xfId="23153"/>
    <cellStyle name="20% - Accent6 123 3" xfId="23154"/>
    <cellStyle name="20% - Accent6 124" xfId="23155"/>
    <cellStyle name="20% - Accent6 124 2" xfId="23156"/>
    <cellStyle name="20% - Accent6 124 3" xfId="23157"/>
    <cellStyle name="20% - Accent6 125" xfId="23158"/>
    <cellStyle name="20% - Accent6 125 2" xfId="23159"/>
    <cellStyle name="20% - Accent6 125 3" xfId="23160"/>
    <cellStyle name="20% - Accent6 126" xfId="23161"/>
    <cellStyle name="20% - Accent6 126 2" xfId="23162"/>
    <cellStyle name="20% - Accent6 126 3" xfId="23163"/>
    <cellStyle name="20% - Accent6 127" xfId="23164"/>
    <cellStyle name="20% - Accent6 127 2" xfId="23165"/>
    <cellStyle name="20% - Accent6 127 3" xfId="23166"/>
    <cellStyle name="20% - Accent6 128" xfId="23167"/>
    <cellStyle name="20% - Accent6 128 2" xfId="23168"/>
    <cellStyle name="20% - Accent6 128 3" xfId="23169"/>
    <cellStyle name="20% - Accent6 129" xfId="23170"/>
    <cellStyle name="20% - Accent6 129 2" xfId="23171"/>
    <cellStyle name="20% - Accent6 129 3" xfId="23172"/>
    <cellStyle name="20% - Accent6 13" xfId="7590"/>
    <cellStyle name="20% - Accent6 13 2" xfId="23174"/>
    <cellStyle name="20% - Accent6 13 3" xfId="23175"/>
    <cellStyle name="20% - Accent6 13 4" xfId="23173"/>
    <cellStyle name="20% - Accent6 130" xfId="23176"/>
    <cellStyle name="20% - Accent6 130 2" xfId="23177"/>
    <cellStyle name="20% - Accent6 130 3" xfId="23178"/>
    <cellStyle name="20% - Accent6 131" xfId="23179"/>
    <cellStyle name="20% - Accent6 131 2" xfId="23180"/>
    <cellStyle name="20% - Accent6 131 3" xfId="23181"/>
    <cellStyle name="20% - Accent6 132" xfId="23182"/>
    <cellStyle name="20% - Accent6 132 2" xfId="23183"/>
    <cellStyle name="20% - Accent6 132 3" xfId="23184"/>
    <cellStyle name="20% - Accent6 133" xfId="23185"/>
    <cellStyle name="20% - Accent6 133 2" xfId="23186"/>
    <cellStyle name="20% - Accent6 133 3" xfId="23187"/>
    <cellStyle name="20% - Accent6 134" xfId="23188"/>
    <cellStyle name="20% - Accent6 134 2" xfId="23189"/>
    <cellStyle name="20% - Accent6 134 3" xfId="23190"/>
    <cellStyle name="20% - Accent6 135" xfId="23191"/>
    <cellStyle name="20% - Accent6 135 2" xfId="23192"/>
    <cellStyle name="20% - Accent6 135 3" xfId="23193"/>
    <cellStyle name="20% - Accent6 136" xfId="23194"/>
    <cellStyle name="20% - Accent6 136 2" xfId="23195"/>
    <cellStyle name="20% - Accent6 136 3" xfId="23196"/>
    <cellStyle name="20% - Accent6 137" xfId="23197"/>
    <cellStyle name="20% - Accent6 137 2" xfId="23198"/>
    <cellStyle name="20% - Accent6 137 3" xfId="23199"/>
    <cellStyle name="20% - Accent6 138" xfId="23200"/>
    <cellStyle name="20% - Accent6 138 2" xfId="23201"/>
    <cellStyle name="20% - Accent6 138 3" xfId="23202"/>
    <cellStyle name="20% - Accent6 139" xfId="23203"/>
    <cellStyle name="20% - Accent6 139 2" xfId="23204"/>
    <cellStyle name="20% - Accent6 139 3" xfId="23205"/>
    <cellStyle name="20% - Accent6 14" xfId="23206"/>
    <cellStyle name="20% - Accent6 14 2" xfId="23207"/>
    <cellStyle name="20% - Accent6 14 3" xfId="23208"/>
    <cellStyle name="20% - Accent6 140" xfId="23209"/>
    <cellStyle name="20% - Accent6 140 2" xfId="23210"/>
    <cellStyle name="20% - Accent6 140 3" xfId="23211"/>
    <cellStyle name="20% - Accent6 141" xfId="23212"/>
    <cellStyle name="20% - Accent6 141 2" xfId="23213"/>
    <cellStyle name="20% - Accent6 141 3" xfId="23214"/>
    <cellStyle name="20% - Accent6 142" xfId="23215"/>
    <cellStyle name="20% - Accent6 142 2" xfId="23216"/>
    <cellStyle name="20% - Accent6 142 3" xfId="23217"/>
    <cellStyle name="20% - Accent6 143" xfId="23218"/>
    <cellStyle name="20% - Accent6 143 2" xfId="23219"/>
    <cellStyle name="20% - Accent6 143 3" xfId="23220"/>
    <cellStyle name="20% - Accent6 144" xfId="23221"/>
    <cellStyle name="20% - Accent6 144 2" xfId="23222"/>
    <cellStyle name="20% - Accent6 144 3" xfId="23223"/>
    <cellStyle name="20% - Accent6 145" xfId="23224"/>
    <cellStyle name="20% - Accent6 145 2" xfId="23225"/>
    <cellStyle name="20% - Accent6 145 3" xfId="23226"/>
    <cellStyle name="20% - Accent6 146" xfId="23227"/>
    <cellStyle name="20% - Accent6 146 2" xfId="23228"/>
    <cellStyle name="20% - Accent6 146 3" xfId="23229"/>
    <cellStyle name="20% - Accent6 147" xfId="23230"/>
    <cellStyle name="20% - Accent6 147 2" xfId="23231"/>
    <cellStyle name="20% - Accent6 147 3" xfId="23232"/>
    <cellStyle name="20% - Accent6 148" xfId="23233"/>
    <cellStyle name="20% - Accent6 148 2" xfId="23234"/>
    <cellStyle name="20% - Accent6 148 3" xfId="23235"/>
    <cellStyle name="20% - Accent6 149" xfId="23236"/>
    <cellStyle name="20% - Accent6 149 2" xfId="23237"/>
    <cellStyle name="20% - Accent6 149 3" xfId="23238"/>
    <cellStyle name="20% - Accent6 15" xfId="23239"/>
    <cellStyle name="20% - Accent6 15 2" xfId="23240"/>
    <cellStyle name="20% - Accent6 15 3" xfId="23241"/>
    <cellStyle name="20% - Accent6 150" xfId="23242"/>
    <cellStyle name="20% - Accent6 150 2" xfId="23243"/>
    <cellStyle name="20% - Accent6 150 3" xfId="23244"/>
    <cellStyle name="20% - Accent6 151" xfId="23245"/>
    <cellStyle name="20% - Accent6 151 2" xfId="23246"/>
    <cellStyle name="20% - Accent6 151 3" xfId="23247"/>
    <cellStyle name="20% - Accent6 152" xfId="23248"/>
    <cellStyle name="20% - Accent6 152 2" xfId="23249"/>
    <cellStyle name="20% - Accent6 152 3" xfId="23250"/>
    <cellStyle name="20% - Accent6 153" xfId="23251"/>
    <cellStyle name="20% - Accent6 153 2" xfId="23252"/>
    <cellStyle name="20% - Accent6 153 3" xfId="23253"/>
    <cellStyle name="20% - Accent6 154" xfId="23254"/>
    <cellStyle name="20% - Accent6 154 2" xfId="23255"/>
    <cellStyle name="20% - Accent6 154 3" xfId="23256"/>
    <cellStyle name="20% - Accent6 155" xfId="23257"/>
    <cellStyle name="20% - Accent6 155 2" xfId="23258"/>
    <cellStyle name="20% - Accent6 155 3" xfId="23259"/>
    <cellStyle name="20% - Accent6 156" xfId="23260"/>
    <cellStyle name="20% - Accent6 156 2" xfId="23261"/>
    <cellStyle name="20% - Accent6 156 3" xfId="23262"/>
    <cellStyle name="20% - Accent6 157" xfId="23263"/>
    <cellStyle name="20% - Accent6 157 2" xfId="23264"/>
    <cellStyle name="20% - Accent6 157 3" xfId="23265"/>
    <cellStyle name="20% - Accent6 158" xfId="23266"/>
    <cellStyle name="20% - Accent6 158 2" xfId="23267"/>
    <cellStyle name="20% - Accent6 158 3" xfId="23268"/>
    <cellStyle name="20% - Accent6 159" xfId="23269"/>
    <cellStyle name="20% - Accent6 159 2" xfId="23270"/>
    <cellStyle name="20% - Accent6 159 3" xfId="23271"/>
    <cellStyle name="20% - Accent6 16" xfId="23272"/>
    <cellStyle name="20% - Accent6 16 2" xfId="23273"/>
    <cellStyle name="20% - Accent6 16 3" xfId="23274"/>
    <cellStyle name="20% - Accent6 160" xfId="23275"/>
    <cellStyle name="20% - Accent6 160 2" xfId="23276"/>
    <cellStyle name="20% - Accent6 160 3" xfId="23277"/>
    <cellStyle name="20% - Accent6 161" xfId="23278"/>
    <cellStyle name="20% - Accent6 161 2" xfId="23279"/>
    <cellStyle name="20% - Accent6 161 3" xfId="23280"/>
    <cellStyle name="20% - Accent6 162" xfId="23281"/>
    <cellStyle name="20% - Accent6 162 2" xfId="23282"/>
    <cellStyle name="20% - Accent6 162 3" xfId="23283"/>
    <cellStyle name="20% - Accent6 163" xfId="23284"/>
    <cellStyle name="20% - Accent6 163 2" xfId="23285"/>
    <cellStyle name="20% - Accent6 163 3" xfId="23286"/>
    <cellStyle name="20% - Accent6 164" xfId="23287"/>
    <cellStyle name="20% - Accent6 164 2" xfId="23288"/>
    <cellStyle name="20% - Accent6 164 3" xfId="23289"/>
    <cellStyle name="20% - Accent6 165" xfId="23290"/>
    <cellStyle name="20% - Accent6 165 2" xfId="23291"/>
    <cellStyle name="20% - Accent6 165 3" xfId="23292"/>
    <cellStyle name="20% - Accent6 166" xfId="23293"/>
    <cellStyle name="20% - Accent6 166 2" xfId="23294"/>
    <cellStyle name="20% - Accent6 166 3" xfId="23295"/>
    <cellStyle name="20% - Accent6 167" xfId="23296"/>
    <cellStyle name="20% - Accent6 167 2" xfId="23297"/>
    <cellStyle name="20% - Accent6 167 3" xfId="23298"/>
    <cellStyle name="20% - Accent6 168" xfId="23299"/>
    <cellStyle name="20% - Accent6 168 2" xfId="23300"/>
    <cellStyle name="20% - Accent6 168 3" xfId="23301"/>
    <cellStyle name="20% - Accent6 169" xfId="23302"/>
    <cellStyle name="20% - Accent6 169 2" xfId="23303"/>
    <cellStyle name="20% - Accent6 169 3" xfId="23304"/>
    <cellStyle name="20% - Accent6 17" xfId="23305"/>
    <cellStyle name="20% - Accent6 17 2" xfId="23306"/>
    <cellStyle name="20% - Accent6 17 3" xfId="23307"/>
    <cellStyle name="20% - Accent6 170" xfId="23308"/>
    <cellStyle name="20% - Accent6 170 2" xfId="23309"/>
    <cellStyle name="20% - Accent6 170 3" xfId="23310"/>
    <cellStyle name="20% - Accent6 171" xfId="23311"/>
    <cellStyle name="20% - Accent6 171 2" xfId="23312"/>
    <cellStyle name="20% - Accent6 171 3" xfId="23313"/>
    <cellStyle name="20% - Accent6 172" xfId="23314"/>
    <cellStyle name="20% - Accent6 172 2" xfId="23315"/>
    <cellStyle name="20% - Accent6 172 3" xfId="23316"/>
    <cellStyle name="20% - Accent6 173" xfId="23317"/>
    <cellStyle name="20% - Accent6 173 2" xfId="23318"/>
    <cellStyle name="20% - Accent6 173 3" xfId="23319"/>
    <cellStyle name="20% - Accent6 174" xfId="23320"/>
    <cellStyle name="20% - Accent6 174 2" xfId="23321"/>
    <cellStyle name="20% - Accent6 174 3" xfId="23322"/>
    <cellStyle name="20% - Accent6 175" xfId="23323"/>
    <cellStyle name="20% - Accent6 175 2" xfId="23324"/>
    <cellStyle name="20% - Accent6 175 3" xfId="23325"/>
    <cellStyle name="20% - Accent6 176" xfId="23326"/>
    <cellStyle name="20% - Accent6 176 2" xfId="23327"/>
    <cellStyle name="20% - Accent6 176 3" xfId="23328"/>
    <cellStyle name="20% - Accent6 177" xfId="23329"/>
    <cellStyle name="20% - Accent6 177 2" xfId="23330"/>
    <cellStyle name="20% - Accent6 177 3" xfId="23331"/>
    <cellStyle name="20% - Accent6 178" xfId="23332"/>
    <cellStyle name="20% - Accent6 178 2" xfId="23333"/>
    <cellStyle name="20% - Accent6 178 3" xfId="23334"/>
    <cellStyle name="20% - Accent6 179" xfId="23335"/>
    <cellStyle name="20% - Accent6 179 2" xfId="23336"/>
    <cellStyle name="20% - Accent6 179 3" xfId="23337"/>
    <cellStyle name="20% - Accent6 18" xfId="23338"/>
    <cellStyle name="20% - Accent6 18 2" xfId="23339"/>
    <cellStyle name="20% - Accent6 18 3" xfId="23340"/>
    <cellStyle name="20% - Accent6 180" xfId="23341"/>
    <cellStyle name="20% - Accent6 180 2" xfId="23342"/>
    <cellStyle name="20% - Accent6 180 3" xfId="23343"/>
    <cellStyle name="20% - Accent6 181" xfId="23344"/>
    <cellStyle name="20% - Accent6 181 2" xfId="23345"/>
    <cellStyle name="20% - Accent6 181 3" xfId="23346"/>
    <cellStyle name="20% - Accent6 182" xfId="23347"/>
    <cellStyle name="20% - Accent6 182 2" xfId="23348"/>
    <cellStyle name="20% - Accent6 182 3" xfId="23349"/>
    <cellStyle name="20% - Accent6 183" xfId="23350"/>
    <cellStyle name="20% - Accent6 183 2" xfId="23351"/>
    <cellStyle name="20% - Accent6 183 3" xfId="23352"/>
    <cellStyle name="20% - Accent6 184" xfId="23353"/>
    <cellStyle name="20% - Accent6 184 2" xfId="23354"/>
    <cellStyle name="20% - Accent6 184 3" xfId="23355"/>
    <cellStyle name="20% - Accent6 185" xfId="23356"/>
    <cellStyle name="20% - Accent6 185 2" xfId="23357"/>
    <cellStyle name="20% - Accent6 185 3" xfId="23358"/>
    <cellStyle name="20% - Accent6 186" xfId="23359"/>
    <cellStyle name="20% - Accent6 186 2" xfId="23360"/>
    <cellStyle name="20% - Accent6 186 3" xfId="23361"/>
    <cellStyle name="20% - Accent6 187" xfId="23362"/>
    <cellStyle name="20% - Accent6 187 2" xfId="23363"/>
    <cellStyle name="20% - Accent6 187 3" xfId="23364"/>
    <cellStyle name="20% - Accent6 188" xfId="23365"/>
    <cellStyle name="20% - Accent6 188 2" xfId="23366"/>
    <cellStyle name="20% - Accent6 188 3" xfId="23367"/>
    <cellStyle name="20% - Accent6 189" xfId="23368"/>
    <cellStyle name="20% - Accent6 189 2" xfId="23369"/>
    <cellStyle name="20% - Accent6 189 3" xfId="23370"/>
    <cellStyle name="20% - Accent6 19" xfId="23371"/>
    <cellStyle name="20% - Accent6 19 2" xfId="23372"/>
    <cellStyle name="20% - Accent6 19 3" xfId="23373"/>
    <cellStyle name="20% - Accent6 190" xfId="23374"/>
    <cellStyle name="20% - Accent6 190 2" xfId="23375"/>
    <cellStyle name="20% - Accent6 190 3" xfId="23376"/>
    <cellStyle name="20% - Accent6 191" xfId="23377"/>
    <cellStyle name="20% - Accent6 191 2" xfId="23378"/>
    <cellStyle name="20% - Accent6 191 3" xfId="23379"/>
    <cellStyle name="20% - Accent6 192" xfId="23380"/>
    <cellStyle name="20% - Accent6 192 2" xfId="23381"/>
    <cellStyle name="20% - Accent6 192 3" xfId="23382"/>
    <cellStyle name="20% - Accent6 193" xfId="23383"/>
    <cellStyle name="20% - Accent6 193 2" xfId="23384"/>
    <cellStyle name="20% - Accent6 194" xfId="23385"/>
    <cellStyle name="20% - Accent6 194 2" xfId="23386"/>
    <cellStyle name="20% - Accent6 195" xfId="23387"/>
    <cellStyle name="20% - Accent6 195 2" xfId="23388"/>
    <cellStyle name="20% - Accent6 196" xfId="23389"/>
    <cellStyle name="20% - Accent6 196 2" xfId="23390"/>
    <cellStyle name="20% - Accent6 197" xfId="23391"/>
    <cellStyle name="20% - Accent6 197 2" xfId="23392"/>
    <cellStyle name="20% - Accent6 198" xfId="23393"/>
    <cellStyle name="20% - Accent6 198 2" xfId="23394"/>
    <cellStyle name="20% - Accent6 199" xfId="23395"/>
    <cellStyle name="20% - Accent6 199 2" xfId="23396"/>
    <cellStyle name="20% - Accent6 2" xfId="170"/>
    <cellStyle name="20% - Accent6 2 10" xfId="3315"/>
    <cellStyle name="20% - Accent6 2 11" xfId="3496"/>
    <cellStyle name="20% - Accent6 2 12" xfId="3698"/>
    <cellStyle name="20% - Accent6 2 13" xfId="1043"/>
    <cellStyle name="20% - Accent6 2 14" xfId="6895"/>
    <cellStyle name="20% - Accent6 2 15" xfId="7055"/>
    <cellStyle name="20% - Accent6 2 16" xfId="7289"/>
    <cellStyle name="20% - Accent6 2 17" xfId="6979"/>
    <cellStyle name="20% - Accent6 2 18" xfId="7649"/>
    <cellStyle name="20% - Accent6 2 19" xfId="7522"/>
    <cellStyle name="20% - Accent6 2 2" xfId="742"/>
    <cellStyle name="20% - Accent6 2 2 10" xfId="23397"/>
    <cellStyle name="20% - Accent6 2 2 2" xfId="2093"/>
    <cellStyle name="20% - Accent6 2 2 2 2" xfId="3044"/>
    <cellStyle name="20% - Accent6 2 2 2 2 2" xfId="4934"/>
    <cellStyle name="20% - Accent6 2 2 2 2 3" xfId="5733"/>
    <cellStyle name="20% - Accent6 2 2 2 2 4" xfId="6363"/>
    <cellStyle name="20% - Accent6 2 2 2 3" xfId="4182"/>
    <cellStyle name="20% - Accent6 2 2 2 4" xfId="3382"/>
    <cellStyle name="20% - Accent6 2 2 2 5" xfId="4818"/>
    <cellStyle name="20% - Accent6 2 2 3" xfId="2057"/>
    <cellStyle name="20% - Accent6 2 2 3 2" xfId="3025"/>
    <cellStyle name="20% - Accent6 2 2 3 2 2" xfId="4915"/>
    <cellStyle name="20% - Accent6 2 2 3 2 3" xfId="5714"/>
    <cellStyle name="20% - Accent6 2 2 3 2 4" xfId="6344"/>
    <cellStyle name="20% - Accent6 2 2 3 3" xfId="4154"/>
    <cellStyle name="20% - Accent6 2 2 3 4" xfId="4835"/>
    <cellStyle name="20% - Accent6 2 2 3 5" xfId="5654"/>
    <cellStyle name="20% - Accent6 2 2 4" xfId="2716"/>
    <cellStyle name="20% - Accent6 2 2 4 2" xfId="4662"/>
    <cellStyle name="20% - Accent6 2 2 4 3" xfId="5504"/>
    <cellStyle name="20% - Accent6 2 2 4 4" xfId="6187"/>
    <cellStyle name="20% - Accent6 2 2 5" xfId="3510"/>
    <cellStyle name="20% - Accent6 2 2 6" xfId="3672"/>
    <cellStyle name="20% - Accent6 2 2 7" xfId="3634"/>
    <cellStyle name="20% - Accent6 2 2 8" xfId="1175"/>
    <cellStyle name="20% - Accent6 2 2 9" xfId="11867"/>
    <cellStyle name="20% - Accent6 2 20" xfId="6924"/>
    <cellStyle name="20% - Accent6 2 21" xfId="6921"/>
    <cellStyle name="20% - Accent6 2 22" xfId="7076"/>
    <cellStyle name="20% - Accent6 2 23" xfId="9948"/>
    <cellStyle name="20% - Accent6 2 3" xfId="1114"/>
    <cellStyle name="20% - Accent6 2 3 2" xfId="2126"/>
    <cellStyle name="20% - Accent6 2 3 2 2" xfId="3078"/>
    <cellStyle name="20% - Accent6 2 3 2 2 2" xfId="4968"/>
    <cellStyle name="20% - Accent6 2 3 2 2 3" xfId="5767"/>
    <cellStyle name="20% - Accent6 2 3 2 2 4" xfId="6397"/>
    <cellStyle name="20% - Accent6 2 3 2 3" xfId="4216"/>
    <cellStyle name="20% - Accent6 2 3 2 4" xfId="3379"/>
    <cellStyle name="20% - Accent6 2 3 2 5" xfId="4847"/>
    <cellStyle name="20% - Accent6 2 3 3" xfId="2152"/>
    <cellStyle name="20% - Accent6 2 3 3 2" xfId="3101"/>
    <cellStyle name="20% - Accent6 2 3 3 2 2" xfId="4991"/>
    <cellStyle name="20% - Accent6 2 3 3 2 3" xfId="5790"/>
    <cellStyle name="20% - Accent6 2 3 3 2 4" xfId="6420"/>
    <cellStyle name="20% - Accent6 2 3 3 3" xfId="4241"/>
    <cellStyle name="20% - Accent6 2 3 3 4" xfId="3362"/>
    <cellStyle name="20% - Accent6 2 3 3 5" xfId="3611"/>
    <cellStyle name="20% - Accent6 2 3 4" xfId="2746"/>
    <cellStyle name="20% - Accent6 2 3 4 2" xfId="4693"/>
    <cellStyle name="20% - Accent6 2 3 4 3" xfId="5535"/>
    <cellStyle name="20% - Accent6 2 3 4 4" xfId="6218"/>
    <cellStyle name="20% - Accent6 2 3 5" xfId="3549"/>
    <cellStyle name="20% - Accent6 2 3 6" xfId="3454"/>
    <cellStyle name="20% - Accent6 2 3 7" xfId="3630"/>
    <cellStyle name="20% - Accent6 2 3 8" xfId="23398"/>
    <cellStyle name="20% - Accent6 2 4" xfId="1735"/>
    <cellStyle name="20% - Accent6 2 4 2" xfId="2201"/>
    <cellStyle name="20% - Accent6 2 4 2 2" xfId="3145"/>
    <cellStyle name="20% - Accent6 2 4 2 2 2" xfId="5035"/>
    <cellStyle name="20% - Accent6 2 4 2 2 3" xfId="5834"/>
    <cellStyle name="20% - Accent6 2 4 2 2 4" xfId="6464"/>
    <cellStyle name="20% - Accent6 2 4 2 3" xfId="4287"/>
    <cellStyle name="20% - Accent6 2 4 2 4" xfId="5197"/>
    <cellStyle name="20% - Accent6 2 4 2 5" xfId="5996"/>
    <cellStyle name="20% - Accent6 2 4 3" xfId="2440"/>
    <cellStyle name="20% - Accent6 2 4 3 2" xfId="3232"/>
    <cellStyle name="20% - Accent6 2 4 3 2 2" xfId="5122"/>
    <cellStyle name="20% - Accent6 2 4 3 2 3" xfId="5921"/>
    <cellStyle name="20% - Accent6 2 4 3 2 4" xfId="6551"/>
    <cellStyle name="20% - Accent6 2 4 3 3" xfId="4463"/>
    <cellStyle name="20% - Accent6 2 4 3 4" xfId="5341"/>
    <cellStyle name="20% - Accent6 2 4 3 5" xfId="6083"/>
    <cellStyle name="20% - Accent6 2 4 4" xfId="2767"/>
    <cellStyle name="20% - Accent6 2 4 4 2" xfId="4714"/>
    <cellStyle name="20% - Accent6 2 4 4 3" xfId="5556"/>
    <cellStyle name="20% - Accent6 2 4 4 4" xfId="6239"/>
    <cellStyle name="20% - Accent6 2 4 5" xfId="3858"/>
    <cellStyle name="20% - Accent6 2 4 6" xfId="3642"/>
    <cellStyle name="20% - Accent6 2 4 7" xfId="3760"/>
    <cellStyle name="20% - Accent6 2 5" xfId="1884"/>
    <cellStyle name="20% - Accent6 2 5 2" xfId="2308"/>
    <cellStyle name="20% - Accent6 2 5 2 2" xfId="3202"/>
    <cellStyle name="20% - Accent6 2 5 2 2 2" xfId="5092"/>
    <cellStyle name="20% - Accent6 2 5 2 2 3" xfId="5891"/>
    <cellStyle name="20% - Accent6 2 5 2 2 4" xfId="6521"/>
    <cellStyle name="20% - Accent6 2 5 2 3" xfId="4376"/>
    <cellStyle name="20% - Accent6 2 5 2 4" xfId="5274"/>
    <cellStyle name="20% - Accent6 2 5 2 5" xfId="6053"/>
    <cellStyle name="20% - Accent6 2 5 3" xfId="2541"/>
    <cellStyle name="20% - Accent6 2 5 3 2" xfId="3283"/>
    <cellStyle name="20% - Accent6 2 5 3 2 2" xfId="5173"/>
    <cellStyle name="20% - Accent6 2 5 3 2 3" xfId="5972"/>
    <cellStyle name="20% - Accent6 2 5 3 2 4" xfId="6602"/>
    <cellStyle name="20% - Accent6 2 5 3 3" xfId="4539"/>
    <cellStyle name="20% - Accent6 2 5 3 4" xfId="5408"/>
    <cellStyle name="20% - Accent6 2 5 3 5" xfId="6134"/>
    <cellStyle name="20% - Accent6 2 5 4" xfId="2868"/>
    <cellStyle name="20% - Accent6 2 5 4 2" xfId="4795"/>
    <cellStyle name="20% - Accent6 2 5 4 3" xfId="5626"/>
    <cellStyle name="20% - Accent6 2 5 4 4" xfId="6290"/>
    <cellStyle name="20% - Accent6 2 5 5" xfId="3988"/>
    <cellStyle name="20% - Accent6 2 5 6" xfId="4746"/>
    <cellStyle name="20% - Accent6 2 5 7" xfId="5588"/>
    <cellStyle name="20% - Accent6 2 6" xfId="1753"/>
    <cellStyle name="20% - Accent6 2 6 2" xfId="2218"/>
    <cellStyle name="20% - Accent6 2 6 2 2" xfId="3162"/>
    <cellStyle name="20% - Accent6 2 6 2 2 2" xfId="5052"/>
    <cellStyle name="20% - Accent6 2 6 2 2 3" xfId="5851"/>
    <cellStyle name="20% - Accent6 2 6 2 2 4" xfId="6481"/>
    <cellStyle name="20% - Accent6 2 6 2 3" xfId="4304"/>
    <cellStyle name="20% - Accent6 2 6 2 4" xfId="5214"/>
    <cellStyle name="20% - Accent6 2 6 2 5" xfId="6013"/>
    <cellStyle name="20% - Accent6 2 6 3" xfId="2456"/>
    <cellStyle name="20% - Accent6 2 6 3 2" xfId="3248"/>
    <cellStyle name="20% - Accent6 2 6 3 2 2" xfId="5138"/>
    <cellStyle name="20% - Accent6 2 6 3 2 3" xfId="5937"/>
    <cellStyle name="20% - Accent6 2 6 3 2 4" xfId="6567"/>
    <cellStyle name="20% - Accent6 2 6 3 3" xfId="4479"/>
    <cellStyle name="20% - Accent6 2 6 3 4" xfId="5357"/>
    <cellStyle name="20% - Accent6 2 6 3 5" xfId="6099"/>
    <cellStyle name="20% - Accent6 2 6 4" xfId="2783"/>
    <cellStyle name="20% - Accent6 2 6 4 2" xfId="4730"/>
    <cellStyle name="20% - Accent6 2 6 4 3" xfId="5572"/>
    <cellStyle name="20% - Accent6 2 6 4 4" xfId="6255"/>
    <cellStyle name="20% - Accent6 2 6 5" xfId="3876"/>
    <cellStyle name="20% - Accent6 2 6 6" xfId="4869"/>
    <cellStyle name="20% - Accent6 2 6 7" xfId="5673"/>
    <cellStyle name="20% - Accent6 2 7" xfId="2020"/>
    <cellStyle name="20% - Accent6 2 7 2" xfId="2999"/>
    <cellStyle name="20% - Accent6 2 7 2 2" xfId="4889"/>
    <cellStyle name="20% - Accent6 2 7 2 3" xfId="5688"/>
    <cellStyle name="20% - Accent6 2 7 2 4" xfId="6318"/>
    <cellStyle name="20% - Accent6 2 7 3" xfId="4124"/>
    <cellStyle name="20% - Accent6 2 7 4" xfId="4405"/>
    <cellStyle name="20% - Accent6 2 7 5" xfId="5299"/>
    <cellStyle name="20% - Accent6 2 8" xfId="2175"/>
    <cellStyle name="20% - Accent6 2 8 2" xfId="3121"/>
    <cellStyle name="20% - Accent6 2 8 2 2" xfId="5011"/>
    <cellStyle name="20% - Accent6 2 8 2 3" xfId="5810"/>
    <cellStyle name="20% - Accent6 2 8 2 4" xfId="6440"/>
    <cellStyle name="20% - Accent6 2 8 3" xfId="4263"/>
    <cellStyle name="20% - Accent6 2 8 4" xfId="3340"/>
    <cellStyle name="20% - Accent6 2 8 5" xfId="3724"/>
    <cellStyle name="20% - Accent6 2 9" xfId="2672"/>
    <cellStyle name="20% - Accent6 2 9 2" xfId="4628"/>
    <cellStyle name="20% - Accent6 2 9 3" xfId="5471"/>
    <cellStyle name="20% - Accent6 2 9 4" xfId="6161"/>
    <cellStyle name="20% - Accent6 20" xfId="23399"/>
    <cellStyle name="20% - Accent6 20 2" xfId="23400"/>
    <cellStyle name="20% - Accent6 20 3" xfId="23401"/>
    <cellStyle name="20% - Accent6 200" xfId="23402"/>
    <cellStyle name="20% - Accent6 200 2" xfId="23403"/>
    <cellStyle name="20% - Accent6 201" xfId="23404"/>
    <cellStyle name="20% - Accent6 201 2" xfId="23405"/>
    <cellStyle name="20% - Accent6 202" xfId="23406"/>
    <cellStyle name="20% - Accent6 202 2" xfId="23407"/>
    <cellStyle name="20% - Accent6 203" xfId="23408"/>
    <cellStyle name="20% - Accent6 203 2" xfId="23409"/>
    <cellStyle name="20% - Accent6 204" xfId="23410"/>
    <cellStyle name="20% - Accent6 204 2" xfId="23411"/>
    <cellStyle name="20% - Accent6 205" xfId="23412"/>
    <cellStyle name="20% - Accent6 205 2" xfId="23413"/>
    <cellStyle name="20% - Accent6 206" xfId="23414"/>
    <cellStyle name="20% - Accent6 206 2" xfId="23415"/>
    <cellStyle name="20% - Accent6 207" xfId="23416"/>
    <cellStyle name="20% - Accent6 207 2" xfId="23417"/>
    <cellStyle name="20% - Accent6 208" xfId="23418"/>
    <cellStyle name="20% - Accent6 208 2" xfId="23419"/>
    <cellStyle name="20% - Accent6 209" xfId="23420"/>
    <cellStyle name="20% - Accent6 209 2" xfId="23421"/>
    <cellStyle name="20% - Accent6 21" xfId="23422"/>
    <cellStyle name="20% - Accent6 21 2" xfId="23423"/>
    <cellStyle name="20% - Accent6 21 3" xfId="23424"/>
    <cellStyle name="20% - Accent6 210" xfId="23425"/>
    <cellStyle name="20% - Accent6 210 2" xfId="23426"/>
    <cellStyle name="20% - Accent6 211" xfId="23427"/>
    <cellStyle name="20% - Accent6 211 2" xfId="23428"/>
    <cellStyle name="20% - Accent6 212" xfId="23429"/>
    <cellStyle name="20% - Accent6 212 2" xfId="23430"/>
    <cellStyle name="20% - Accent6 213" xfId="23431"/>
    <cellStyle name="20% - Accent6 213 2" xfId="23432"/>
    <cellStyle name="20% - Accent6 214" xfId="23433"/>
    <cellStyle name="20% - Accent6 214 2" xfId="23434"/>
    <cellStyle name="20% - Accent6 215" xfId="23435"/>
    <cellStyle name="20% - Accent6 215 2" xfId="23436"/>
    <cellStyle name="20% - Accent6 216" xfId="23437"/>
    <cellStyle name="20% - Accent6 216 2" xfId="23438"/>
    <cellStyle name="20% - Accent6 217" xfId="23439"/>
    <cellStyle name="20% - Accent6 217 2" xfId="23440"/>
    <cellStyle name="20% - Accent6 218" xfId="23441"/>
    <cellStyle name="20% - Accent6 218 2" xfId="23442"/>
    <cellStyle name="20% - Accent6 219" xfId="23443"/>
    <cellStyle name="20% - Accent6 219 2" xfId="23444"/>
    <cellStyle name="20% - Accent6 22" xfId="23445"/>
    <cellStyle name="20% - Accent6 22 2" xfId="23446"/>
    <cellStyle name="20% - Accent6 22 3" xfId="23447"/>
    <cellStyle name="20% - Accent6 220" xfId="23448"/>
    <cellStyle name="20% - Accent6 220 2" xfId="23449"/>
    <cellStyle name="20% - Accent6 221" xfId="23450"/>
    <cellStyle name="20% - Accent6 221 2" xfId="23451"/>
    <cellStyle name="20% - Accent6 222" xfId="23452"/>
    <cellStyle name="20% - Accent6 222 2" xfId="23453"/>
    <cellStyle name="20% - Accent6 223" xfId="23454"/>
    <cellStyle name="20% - Accent6 223 2" xfId="23455"/>
    <cellStyle name="20% - Accent6 224" xfId="23456"/>
    <cellStyle name="20% - Accent6 224 2" xfId="23457"/>
    <cellStyle name="20% - Accent6 225" xfId="23458"/>
    <cellStyle name="20% - Accent6 225 2" xfId="23459"/>
    <cellStyle name="20% - Accent6 226" xfId="23460"/>
    <cellStyle name="20% - Accent6 226 2" xfId="23461"/>
    <cellStyle name="20% - Accent6 227" xfId="23462"/>
    <cellStyle name="20% - Accent6 227 2" xfId="23463"/>
    <cellStyle name="20% - Accent6 228" xfId="23464"/>
    <cellStyle name="20% - Accent6 228 2" xfId="23465"/>
    <cellStyle name="20% - Accent6 229" xfId="23466"/>
    <cellStyle name="20% - Accent6 229 2" xfId="23467"/>
    <cellStyle name="20% - Accent6 23" xfId="23468"/>
    <cellStyle name="20% - Accent6 23 2" xfId="23469"/>
    <cellStyle name="20% - Accent6 23 3" xfId="23470"/>
    <cellStyle name="20% - Accent6 230" xfId="23471"/>
    <cellStyle name="20% - Accent6 230 2" xfId="23472"/>
    <cellStyle name="20% - Accent6 231" xfId="23473"/>
    <cellStyle name="20% - Accent6 231 2" xfId="23474"/>
    <cellStyle name="20% - Accent6 232" xfId="23475"/>
    <cellStyle name="20% - Accent6 232 2" xfId="23476"/>
    <cellStyle name="20% - Accent6 233" xfId="23477"/>
    <cellStyle name="20% - Accent6 233 2" xfId="23478"/>
    <cellStyle name="20% - Accent6 234" xfId="23479"/>
    <cellStyle name="20% - Accent6 234 2" xfId="23480"/>
    <cellStyle name="20% - Accent6 235" xfId="23481"/>
    <cellStyle name="20% - Accent6 235 2" xfId="23482"/>
    <cellStyle name="20% - Accent6 236" xfId="23483"/>
    <cellStyle name="20% - Accent6 236 2" xfId="23484"/>
    <cellStyle name="20% - Accent6 237" xfId="23485"/>
    <cellStyle name="20% - Accent6 237 2" xfId="23486"/>
    <cellStyle name="20% - Accent6 238" xfId="23487"/>
    <cellStyle name="20% - Accent6 238 2" xfId="23488"/>
    <cellStyle name="20% - Accent6 239" xfId="23489"/>
    <cellStyle name="20% - Accent6 239 2" xfId="23490"/>
    <cellStyle name="20% - Accent6 24" xfId="23491"/>
    <cellStyle name="20% - Accent6 24 2" xfId="23492"/>
    <cellStyle name="20% - Accent6 24 3" xfId="23493"/>
    <cellStyle name="20% - Accent6 240" xfId="23494"/>
    <cellStyle name="20% - Accent6 240 2" xfId="23495"/>
    <cellStyle name="20% - Accent6 241" xfId="23496"/>
    <cellStyle name="20% - Accent6 241 2" xfId="23497"/>
    <cellStyle name="20% - Accent6 242" xfId="23498"/>
    <cellStyle name="20% - Accent6 242 2" xfId="23499"/>
    <cellStyle name="20% - Accent6 243" xfId="23500"/>
    <cellStyle name="20% - Accent6 243 2" xfId="23501"/>
    <cellStyle name="20% - Accent6 244" xfId="23502"/>
    <cellStyle name="20% - Accent6 244 2" xfId="23503"/>
    <cellStyle name="20% - Accent6 245" xfId="23504"/>
    <cellStyle name="20% - Accent6 245 2" xfId="23505"/>
    <cellStyle name="20% - Accent6 246" xfId="23506"/>
    <cellStyle name="20% - Accent6 246 2" xfId="23507"/>
    <cellStyle name="20% - Accent6 247" xfId="23508"/>
    <cellStyle name="20% - Accent6 247 2" xfId="23509"/>
    <cellStyle name="20% - Accent6 248" xfId="23510"/>
    <cellStyle name="20% - Accent6 248 2" xfId="23511"/>
    <cellStyle name="20% - Accent6 249" xfId="23512"/>
    <cellStyle name="20% - Accent6 249 2" xfId="23513"/>
    <cellStyle name="20% - Accent6 25" xfId="23514"/>
    <cellStyle name="20% - Accent6 25 2" xfId="23515"/>
    <cellStyle name="20% - Accent6 25 3" xfId="23516"/>
    <cellStyle name="20% - Accent6 250" xfId="23517"/>
    <cellStyle name="20% - Accent6 250 2" xfId="23518"/>
    <cellStyle name="20% - Accent6 251" xfId="23519"/>
    <cellStyle name="20% - Accent6 251 2" xfId="23520"/>
    <cellStyle name="20% - Accent6 252" xfId="23521"/>
    <cellStyle name="20% - Accent6 252 2" xfId="23522"/>
    <cellStyle name="20% - Accent6 253" xfId="23523"/>
    <cellStyle name="20% - Accent6 253 2" xfId="23524"/>
    <cellStyle name="20% - Accent6 254" xfId="23525"/>
    <cellStyle name="20% - Accent6 254 2" xfId="23526"/>
    <cellStyle name="20% - Accent6 255" xfId="23527"/>
    <cellStyle name="20% - Accent6 255 2" xfId="23528"/>
    <cellStyle name="20% - Accent6 256" xfId="23529"/>
    <cellStyle name="20% - Accent6 257" xfId="23530"/>
    <cellStyle name="20% - Accent6 258" xfId="23531"/>
    <cellStyle name="20% - Accent6 259" xfId="23532"/>
    <cellStyle name="20% - Accent6 26" xfId="23533"/>
    <cellStyle name="20% - Accent6 26 2" xfId="23534"/>
    <cellStyle name="20% - Accent6 26 3" xfId="23535"/>
    <cellStyle name="20% - Accent6 260" xfId="23536"/>
    <cellStyle name="20% - Accent6 261" xfId="23537"/>
    <cellStyle name="20% - Accent6 262" xfId="23538"/>
    <cellStyle name="20% - Accent6 263" xfId="23539"/>
    <cellStyle name="20% - Accent6 264" xfId="23540"/>
    <cellStyle name="20% - Accent6 27" xfId="23541"/>
    <cellStyle name="20% - Accent6 27 2" xfId="23542"/>
    <cellStyle name="20% - Accent6 27 3" xfId="23543"/>
    <cellStyle name="20% - Accent6 28" xfId="23544"/>
    <cellStyle name="20% - Accent6 28 2" xfId="23545"/>
    <cellStyle name="20% - Accent6 28 3" xfId="23546"/>
    <cellStyle name="20% - Accent6 29" xfId="23547"/>
    <cellStyle name="20% - Accent6 29 2" xfId="23548"/>
    <cellStyle name="20% - Accent6 29 3" xfId="23549"/>
    <cellStyle name="20% - Accent6 3" xfId="743"/>
    <cellStyle name="20% - Accent6 3 10" xfId="3316"/>
    <cellStyle name="20% - Accent6 3 11" xfId="3794"/>
    <cellStyle name="20% - Accent6 3 12" xfId="3404"/>
    <cellStyle name="20% - Accent6 3 13" xfId="1174"/>
    <cellStyle name="20% - Accent6 3 14" xfId="14936"/>
    <cellStyle name="20% - Accent6 3 15" xfId="23550"/>
    <cellStyle name="20% - Accent6 3 2" xfId="1085"/>
    <cellStyle name="20% - Accent6 3 2 2" xfId="2094"/>
    <cellStyle name="20% - Accent6 3 2 2 2" xfId="3045"/>
    <cellStyle name="20% - Accent6 3 2 2 2 2" xfId="4935"/>
    <cellStyle name="20% - Accent6 3 2 2 2 3" xfId="5734"/>
    <cellStyle name="20% - Accent6 3 2 2 2 4" xfId="6364"/>
    <cellStyle name="20% - Accent6 3 2 2 3" xfId="4183"/>
    <cellStyle name="20% - Accent6 3 2 2 4" xfId="3819"/>
    <cellStyle name="20% - Accent6 3 2 2 5" xfId="4775"/>
    <cellStyle name="20% - Accent6 3 2 3" xfId="2009"/>
    <cellStyle name="20% - Accent6 3 2 3 2" xfId="2988"/>
    <cellStyle name="20% - Accent6 3 2 3 2 2" xfId="4878"/>
    <cellStyle name="20% - Accent6 3 2 3 2 3" xfId="5677"/>
    <cellStyle name="20% - Accent6 3 2 3 2 4" xfId="6307"/>
    <cellStyle name="20% - Accent6 3 2 3 3" xfId="4113"/>
    <cellStyle name="20% - Accent6 3 2 3 4" xfId="3765"/>
    <cellStyle name="20% - Accent6 3 2 3 5" xfId="4824"/>
    <cellStyle name="20% - Accent6 3 2 4" xfId="2717"/>
    <cellStyle name="20% - Accent6 3 2 4 2" xfId="4663"/>
    <cellStyle name="20% - Accent6 3 2 4 3" xfId="5505"/>
    <cellStyle name="20% - Accent6 3 2 4 4" xfId="6188"/>
    <cellStyle name="20% - Accent6 3 2 5" xfId="3511"/>
    <cellStyle name="20% - Accent6 3 2 6" xfId="3666"/>
    <cellStyle name="20% - Accent6 3 2 7" xfId="3532"/>
    <cellStyle name="20% - Accent6 3 2 8" xfId="23551"/>
    <cellStyle name="20% - Accent6 3 2 9" xfId="42878"/>
    <cellStyle name="20% - Accent6 3 3" xfId="1004"/>
    <cellStyle name="20% - Accent6 3 3 2" xfId="2125"/>
    <cellStyle name="20% - Accent6 3 3 2 2" xfId="3077"/>
    <cellStyle name="20% - Accent6 3 3 2 2 2" xfId="4967"/>
    <cellStyle name="20% - Accent6 3 3 2 2 3" xfId="5766"/>
    <cellStyle name="20% - Accent6 3 3 2 2 4" xfId="6396"/>
    <cellStyle name="20% - Accent6 3 3 2 3" xfId="4215"/>
    <cellStyle name="20% - Accent6 3 3 2 4" xfId="3380"/>
    <cellStyle name="20% - Accent6 3 3 2 5" xfId="4590"/>
    <cellStyle name="20% - Accent6 3 3 3" xfId="2153"/>
    <cellStyle name="20% - Accent6 3 3 3 2" xfId="3102"/>
    <cellStyle name="20% - Accent6 3 3 3 2 2" xfId="4992"/>
    <cellStyle name="20% - Accent6 3 3 3 2 3" xfId="5791"/>
    <cellStyle name="20% - Accent6 3 3 3 2 4" xfId="6421"/>
    <cellStyle name="20% - Accent6 3 3 3 3" xfId="4242"/>
    <cellStyle name="20% - Accent6 3 3 3 4" xfId="3361"/>
    <cellStyle name="20% - Accent6 3 3 3 5" xfId="3616"/>
    <cellStyle name="20% - Accent6 3 3 4" xfId="2745"/>
    <cellStyle name="20% - Accent6 3 3 4 2" xfId="4692"/>
    <cellStyle name="20% - Accent6 3 3 4 3" xfId="5534"/>
    <cellStyle name="20% - Accent6 3 3 4 4" xfId="6217"/>
    <cellStyle name="20% - Accent6 3 3 5" xfId="3548"/>
    <cellStyle name="20% - Accent6 3 3 6" xfId="3455"/>
    <cellStyle name="20% - Accent6 3 3 7" xfId="3623"/>
    <cellStyle name="20% - Accent6 3 3 8" xfId="23552"/>
    <cellStyle name="20% - Accent6 3 4" xfId="1736"/>
    <cellStyle name="20% - Accent6 3 4 2" xfId="2202"/>
    <cellStyle name="20% - Accent6 3 4 2 2" xfId="3146"/>
    <cellStyle name="20% - Accent6 3 4 2 2 2" xfId="5036"/>
    <cellStyle name="20% - Accent6 3 4 2 2 3" xfId="5835"/>
    <cellStyle name="20% - Accent6 3 4 2 2 4" xfId="6465"/>
    <cellStyle name="20% - Accent6 3 4 2 3" xfId="4288"/>
    <cellStyle name="20% - Accent6 3 4 2 4" xfId="5198"/>
    <cellStyle name="20% - Accent6 3 4 2 5" xfId="5997"/>
    <cellStyle name="20% - Accent6 3 4 3" xfId="2441"/>
    <cellStyle name="20% - Accent6 3 4 3 2" xfId="3233"/>
    <cellStyle name="20% - Accent6 3 4 3 2 2" xfId="5123"/>
    <cellStyle name="20% - Accent6 3 4 3 2 3" xfId="5922"/>
    <cellStyle name="20% - Accent6 3 4 3 2 4" xfId="6552"/>
    <cellStyle name="20% - Accent6 3 4 3 3" xfId="4464"/>
    <cellStyle name="20% - Accent6 3 4 3 4" xfId="5342"/>
    <cellStyle name="20% - Accent6 3 4 3 5" xfId="6084"/>
    <cellStyle name="20% - Accent6 3 4 4" xfId="2768"/>
    <cellStyle name="20% - Accent6 3 4 4 2" xfId="4715"/>
    <cellStyle name="20% - Accent6 3 4 4 3" xfId="5557"/>
    <cellStyle name="20% - Accent6 3 4 4 4" xfId="6240"/>
    <cellStyle name="20% - Accent6 3 4 5" xfId="3859"/>
    <cellStyle name="20% - Accent6 3 4 6" xfId="3635"/>
    <cellStyle name="20% - Accent6 3 4 7" xfId="4830"/>
    <cellStyle name="20% - Accent6 3 5" xfId="1880"/>
    <cellStyle name="20% - Accent6 3 5 2" xfId="2304"/>
    <cellStyle name="20% - Accent6 3 5 2 2" xfId="3199"/>
    <cellStyle name="20% - Accent6 3 5 2 2 2" xfId="5089"/>
    <cellStyle name="20% - Accent6 3 5 2 2 3" xfId="5888"/>
    <cellStyle name="20% - Accent6 3 5 2 2 4" xfId="6518"/>
    <cellStyle name="20% - Accent6 3 5 2 3" xfId="4372"/>
    <cellStyle name="20% - Accent6 3 5 2 4" xfId="5270"/>
    <cellStyle name="20% - Accent6 3 5 2 5" xfId="6050"/>
    <cellStyle name="20% - Accent6 3 5 3" xfId="2538"/>
    <cellStyle name="20% - Accent6 3 5 3 2" xfId="3281"/>
    <cellStyle name="20% - Accent6 3 5 3 2 2" xfId="5171"/>
    <cellStyle name="20% - Accent6 3 5 3 2 3" xfId="5970"/>
    <cellStyle name="20% - Accent6 3 5 3 2 4" xfId="6600"/>
    <cellStyle name="20% - Accent6 3 5 3 3" xfId="4536"/>
    <cellStyle name="20% - Accent6 3 5 3 4" xfId="5405"/>
    <cellStyle name="20% - Accent6 3 5 3 5" xfId="6132"/>
    <cellStyle name="20% - Accent6 3 5 4" xfId="2865"/>
    <cellStyle name="20% - Accent6 3 5 4 2" xfId="4792"/>
    <cellStyle name="20% - Accent6 3 5 4 3" xfId="5623"/>
    <cellStyle name="20% - Accent6 3 5 4 4" xfId="6288"/>
    <cellStyle name="20% - Accent6 3 5 5" xfId="3985"/>
    <cellStyle name="20% - Accent6 3 5 6" xfId="4338"/>
    <cellStyle name="20% - Accent6 3 5 7" xfId="5242"/>
    <cellStyle name="20% - Accent6 3 6" xfId="1754"/>
    <cellStyle name="20% - Accent6 3 6 2" xfId="2219"/>
    <cellStyle name="20% - Accent6 3 6 2 2" xfId="3163"/>
    <cellStyle name="20% - Accent6 3 6 2 2 2" xfId="5053"/>
    <cellStyle name="20% - Accent6 3 6 2 2 3" xfId="5852"/>
    <cellStyle name="20% - Accent6 3 6 2 2 4" xfId="6482"/>
    <cellStyle name="20% - Accent6 3 6 2 3" xfId="4305"/>
    <cellStyle name="20% - Accent6 3 6 2 4" xfId="5215"/>
    <cellStyle name="20% - Accent6 3 6 2 5" xfId="6014"/>
    <cellStyle name="20% - Accent6 3 6 3" xfId="2457"/>
    <cellStyle name="20% - Accent6 3 6 3 2" xfId="3249"/>
    <cellStyle name="20% - Accent6 3 6 3 2 2" xfId="5139"/>
    <cellStyle name="20% - Accent6 3 6 3 2 3" xfId="5938"/>
    <cellStyle name="20% - Accent6 3 6 3 2 4" xfId="6568"/>
    <cellStyle name="20% - Accent6 3 6 3 3" xfId="4480"/>
    <cellStyle name="20% - Accent6 3 6 3 4" xfId="5358"/>
    <cellStyle name="20% - Accent6 3 6 3 5" xfId="6100"/>
    <cellStyle name="20% - Accent6 3 6 4" xfId="2784"/>
    <cellStyle name="20% - Accent6 3 6 4 2" xfId="4731"/>
    <cellStyle name="20% - Accent6 3 6 4 3" xfId="5573"/>
    <cellStyle name="20% - Accent6 3 6 4 4" xfId="6256"/>
    <cellStyle name="20% - Accent6 3 6 5" xfId="3877"/>
    <cellStyle name="20% - Accent6 3 6 6" xfId="4610"/>
    <cellStyle name="20% - Accent6 3 6 7" xfId="5456"/>
    <cellStyle name="20% - Accent6 3 7" xfId="2021"/>
    <cellStyle name="20% - Accent6 3 7 2" xfId="3000"/>
    <cellStyle name="20% - Accent6 3 7 2 2" xfId="4890"/>
    <cellStyle name="20% - Accent6 3 7 2 3" xfId="5689"/>
    <cellStyle name="20% - Accent6 3 7 2 4" xfId="6319"/>
    <cellStyle name="20% - Accent6 3 7 3" xfId="4125"/>
    <cellStyle name="20% - Accent6 3 7 4" xfId="4745"/>
    <cellStyle name="20% - Accent6 3 7 5" xfId="5587"/>
    <cellStyle name="20% - Accent6 3 8" xfId="2174"/>
    <cellStyle name="20% - Accent6 3 8 2" xfId="3120"/>
    <cellStyle name="20% - Accent6 3 8 2 2" xfId="5010"/>
    <cellStyle name="20% - Accent6 3 8 2 3" xfId="5809"/>
    <cellStyle name="20% - Accent6 3 8 2 4" xfId="6439"/>
    <cellStyle name="20% - Accent6 3 8 3" xfId="4262"/>
    <cellStyle name="20% - Accent6 3 8 4" xfId="3341"/>
    <cellStyle name="20% - Accent6 3 8 5" xfId="3719"/>
    <cellStyle name="20% - Accent6 3 9" xfId="2673"/>
    <cellStyle name="20% - Accent6 3 9 2" xfId="4629"/>
    <cellStyle name="20% - Accent6 3 9 3" xfId="5472"/>
    <cellStyle name="20% - Accent6 3 9 4" xfId="6162"/>
    <cellStyle name="20% - Accent6 30" xfId="23553"/>
    <cellStyle name="20% - Accent6 30 2" xfId="23554"/>
    <cellStyle name="20% - Accent6 30 3" xfId="23555"/>
    <cellStyle name="20% - Accent6 31" xfId="23556"/>
    <cellStyle name="20% - Accent6 31 2" xfId="23557"/>
    <cellStyle name="20% - Accent6 31 3" xfId="23558"/>
    <cellStyle name="20% - Accent6 32" xfId="23559"/>
    <cellStyle name="20% - Accent6 32 2" xfId="23560"/>
    <cellStyle name="20% - Accent6 32 3" xfId="23561"/>
    <cellStyle name="20% - Accent6 33" xfId="23562"/>
    <cellStyle name="20% - Accent6 33 2" xfId="23563"/>
    <cellStyle name="20% - Accent6 33 3" xfId="23564"/>
    <cellStyle name="20% - Accent6 34" xfId="23565"/>
    <cellStyle name="20% - Accent6 34 2" xfId="23566"/>
    <cellStyle name="20% - Accent6 34 3" xfId="23567"/>
    <cellStyle name="20% - Accent6 35" xfId="23568"/>
    <cellStyle name="20% - Accent6 35 2" xfId="23569"/>
    <cellStyle name="20% - Accent6 35 3" xfId="23570"/>
    <cellStyle name="20% - Accent6 36" xfId="23571"/>
    <cellStyle name="20% - Accent6 36 2" xfId="23572"/>
    <cellStyle name="20% - Accent6 36 3" xfId="23573"/>
    <cellStyle name="20% - Accent6 37" xfId="23574"/>
    <cellStyle name="20% - Accent6 37 2" xfId="23575"/>
    <cellStyle name="20% - Accent6 37 3" xfId="23576"/>
    <cellStyle name="20% - Accent6 38" xfId="23577"/>
    <cellStyle name="20% - Accent6 38 2" xfId="23578"/>
    <cellStyle name="20% - Accent6 38 3" xfId="23579"/>
    <cellStyle name="20% - Accent6 39" xfId="23580"/>
    <cellStyle name="20% - Accent6 39 2" xfId="23581"/>
    <cellStyle name="20% - Accent6 39 3" xfId="23582"/>
    <cellStyle name="20% - Accent6 4" xfId="724"/>
    <cellStyle name="20% - Accent6 4 2" xfId="850"/>
    <cellStyle name="20% - Accent6 4 2 2" xfId="23583"/>
    <cellStyle name="20% - Accent6 4 3" xfId="11817"/>
    <cellStyle name="20% - Accent6 4 3 2" xfId="23584"/>
    <cellStyle name="20% - Accent6 40" xfId="23585"/>
    <cellStyle name="20% - Accent6 40 2" xfId="23586"/>
    <cellStyle name="20% - Accent6 40 3" xfId="23587"/>
    <cellStyle name="20% - Accent6 41" xfId="23588"/>
    <cellStyle name="20% - Accent6 41 2" xfId="23589"/>
    <cellStyle name="20% - Accent6 41 3" xfId="23590"/>
    <cellStyle name="20% - Accent6 42" xfId="23591"/>
    <cellStyle name="20% - Accent6 42 2" xfId="23592"/>
    <cellStyle name="20% - Accent6 42 3" xfId="23593"/>
    <cellStyle name="20% - Accent6 43" xfId="23594"/>
    <cellStyle name="20% - Accent6 43 2" xfId="23595"/>
    <cellStyle name="20% - Accent6 43 3" xfId="23596"/>
    <cellStyle name="20% - Accent6 44" xfId="23597"/>
    <cellStyle name="20% - Accent6 44 2" xfId="23598"/>
    <cellStyle name="20% - Accent6 44 3" xfId="23599"/>
    <cellStyle name="20% - Accent6 45" xfId="23600"/>
    <cellStyle name="20% - Accent6 45 2" xfId="23601"/>
    <cellStyle name="20% - Accent6 45 3" xfId="23602"/>
    <cellStyle name="20% - Accent6 46" xfId="23603"/>
    <cellStyle name="20% - Accent6 46 2" xfId="23604"/>
    <cellStyle name="20% - Accent6 46 3" xfId="23605"/>
    <cellStyle name="20% - Accent6 47" xfId="23606"/>
    <cellStyle name="20% - Accent6 47 2" xfId="23607"/>
    <cellStyle name="20% - Accent6 47 3" xfId="23608"/>
    <cellStyle name="20% - Accent6 48" xfId="23609"/>
    <cellStyle name="20% - Accent6 48 2" xfId="23610"/>
    <cellStyle name="20% - Accent6 48 3" xfId="23611"/>
    <cellStyle name="20% - Accent6 49" xfId="23612"/>
    <cellStyle name="20% - Accent6 49 2" xfId="23613"/>
    <cellStyle name="20% - Accent6 49 3" xfId="23614"/>
    <cellStyle name="20% - Accent6 5" xfId="6909"/>
    <cellStyle name="20% - Accent6 5 2" xfId="23616"/>
    <cellStyle name="20% - Accent6 5 3" xfId="23617"/>
    <cellStyle name="20% - Accent6 5 4" xfId="23615"/>
    <cellStyle name="20% - Accent6 50" xfId="23618"/>
    <cellStyle name="20% - Accent6 50 2" xfId="23619"/>
    <cellStyle name="20% - Accent6 50 3" xfId="23620"/>
    <cellStyle name="20% - Accent6 51" xfId="23621"/>
    <cellStyle name="20% - Accent6 51 2" xfId="23622"/>
    <cellStyle name="20% - Accent6 51 3" xfId="23623"/>
    <cellStyle name="20% - Accent6 52" xfId="23624"/>
    <cellStyle name="20% - Accent6 52 2" xfId="23625"/>
    <cellStyle name="20% - Accent6 52 3" xfId="23626"/>
    <cellStyle name="20% - Accent6 53" xfId="23627"/>
    <cellStyle name="20% - Accent6 53 2" xfId="23628"/>
    <cellStyle name="20% - Accent6 53 3" xfId="23629"/>
    <cellStyle name="20% - Accent6 54" xfId="23630"/>
    <cellStyle name="20% - Accent6 54 2" xfId="23631"/>
    <cellStyle name="20% - Accent6 54 3" xfId="23632"/>
    <cellStyle name="20% - Accent6 55" xfId="23633"/>
    <cellStyle name="20% - Accent6 55 2" xfId="23634"/>
    <cellStyle name="20% - Accent6 55 3" xfId="23635"/>
    <cellStyle name="20% - Accent6 56" xfId="23636"/>
    <cellStyle name="20% - Accent6 56 2" xfId="23637"/>
    <cellStyle name="20% - Accent6 56 3" xfId="23638"/>
    <cellStyle name="20% - Accent6 57" xfId="23639"/>
    <cellStyle name="20% - Accent6 57 2" xfId="23640"/>
    <cellStyle name="20% - Accent6 57 3" xfId="23641"/>
    <cellStyle name="20% - Accent6 58" xfId="23642"/>
    <cellStyle name="20% - Accent6 58 2" xfId="23643"/>
    <cellStyle name="20% - Accent6 58 3" xfId="23644"/>
    <cellStyle name="20% - Accent6 59" xfId="23645"/>
    <cellStyle name="20% - Accent6 59 2" xfId="23646"/>
    <cellStyle name="20% - Accent6 59 3" xfId="23647"/>
    <cellStyle name="20% - Accent6 6" xfId="6898"/>
    <cellStyle name="20% - Accent6 6 2" xfId="23649"/>
    <cellStyle name="20% - Accent6 6 3" xfId="23650"/>
    <cellStyle name="20% - Accent6 6 4" xfId="23648"/>
    <cellStyle name="20% - Accent6 60" xfId="23651"/>
    <cellStyle name="20% - Accent6 60 2" xfId="23652"/>
    <cellStyle name="20% - Accent6 60 3" xfId="23653"/>
    <cellStyle name="20% - Accent6 61" xfId="23654"/>
    <cellStyle name="20% - Accent6 61 2" xfId="23655"/>
    <cellStyle name="20% - Accent6 61 3" xfId="23656"/>
    <cellStyle name="20% - Accent6 62" xfId="23657"/>
    <cellStyle name="20% - Accent6 62 2" xfId="23658"/>
    <cellStyle name="20% - Accent6 62 3" xfId="23659"/>
    <cellStyle name="20% - Accent6 63" xfId="23660"/>
    <cellStyle name="20% - Accent6 63 2" xfId="23661"/>
    <cellStyle name="20% - Accent6 63 3" xfId="23662"/>
    <cellStyle name="20% - Accent6 64" xfId="23663"/>
    <cellStyle name="20% - Accent6 64 2" xfId="23664"/>
    <cellStyle name="20% - Accent6 64 3" xfId="23665"/>
    <cellStyle name="20% - Accent6 65" xfId="23666"/>
    <cellStyle name="20% - Accent6 65 2" xfId="23667"/>
    <cellStyle name="20% - Accent6 65 3" xfId="23668"/>
    <cellStyle name="20% - Accent6 66" xfId="23669"/>
    <cellStyle name="20% - Accent6 66 2" xfId="23670"/>
    <cellStyle name="20% - Accent6 66 3" xfId="23671"/>
    <cellStyle name="20% - Accent6 67" xfId="23672"/>
    <cellStyle name="20% - Accent6 67 2" xfId="23673"/>
    <cellStyle name="20% - Accent6 67 3" xfId="23674"/>
    <cellStyle name="20% - Accent6 68" xfId="23675"/>
    <cellStyle name="20% - Accent6 68 2" xfId="23676"/>
    <cellStyle name="20% - Accent6 68 3" xfId="23677"/>
    <cellStyle name="20% - Accent6 69" xfId="23678"/>
    <cellStyle name="20% - Accent6 69 2" xfId="23679"/>
    <cellStyle name="20% - Accent6 69 3" xfId="23680"/>
    <cellStyle name="20% - Accent6 7" xfId="7378"/>
    <cellStyle name="20% - Accent6 7 2" xfId="23682"/>
    <cellStyle name="20% - Accent6 7 3" xfId="23683"/>
    <cellStyle name="20% - Accent6 7 4" xfId="23681"/>
    <cellStyle name="20% - Accent6 70" xfId="23684"/>
    <cellStyle name="20% - Accent6 70 2" xfId="23685"/>
    <cellStyle name="20% - Accent6 70 3" xfId="23686"/>
    <cellStyle name="20% - Accent6 71" xfId="23687"/>
    <cellStyle name="20% - Accent6 71 2" xfId="23688"/>
    <cellStyle name="20% - Accent6 71 3" xfId="23689"/>
    <cellStyle name="20% - Accent6 72" xfId="23690"/>
    <cellStyle name="20% - Accent6 72 2" xfId="23691"/>
    <cellStyle name="20% - Accent6 72 3" xfId="23692"/>
    <cellStyle name="20% - Accent6 73" xfId="23693"/>
    <cellStyle name="20% - Accent6 73 2" xfId="23694"/>
    <cellStyle name="20% - Accent6 73 3" xfId="23695"/>
    <cellStyle name="20% - Accent6 74" xfId="23696"/>
    <cellStyle name="20% - Accent6 74 2" xfId="23697"/>
    <cellStyle name="20% - Accent6 74 3" xfId="23698"/>
    <cellStyle name="20% - Accent6 75" xfId="23699"/>
    <cellStyle name="20% - Accent6 75 2" xfId="23700"/>
    <cellStyle name="20% - Accent6 75 3" xfId="23701"/>
    <cellStyle name="20% - Accent6 76" xfId="23702"/>
    <cellStyle name="20% - Accent6 76 2" xfId="23703"/>
    <cellStyle name="20% - Accent6 76 3" xfId="23704"/>
    <cellStyle name="20% - Accent6 77" xfId="23705"/>
    <cellStyle name="20% - Accent6 77 2" xfId="23706"/>
    <cellStyle name="20% - Accent6 77 3" xfId="23707"/>
    <cellStyle name="20% - Accent6 78" xfId="23708"/>
    <cellStyle name="20% - Accent6 78 2" xfId="23709"/>
    <cellStyle name="20% - Accent6 78 3" xfId="23710"/>
    <cellStyle name="20% - Accent6 79" xfId="23711"/>
    <cellStyle name="20% - Accent6 79 2" xfId="23712"/>
    <cellStyle name="20% - Accent6 79 3" xfId="23713"/>
    <cellStyle name="20% - Accent6 8" xfId="7171"/>
    <cellStyle name="20% - Accent6 8 2" xfId="23715"/>
    <cellStyle name="20% - Accent6 8 3" xfId="23716"/>
    <cellStyle name="20% - Accent6 8 4" xfId="23714"/>
    <cellStyle name="20% - Accent6 80" xfId="23717"/>
    <cellStyle name="20% - Accent6 80 2" xfId="23718"/>
    <cellStyle name="20% - Accent6 80 3" xfId="23719"/>
    <cellStyle name="20% - Accent6 81" xfId="23720"/>
    <cellStyle name="20% - Accent6 81 2" xfId="23721"/>
    <cellStyle name="20% - Accent6 81 3" xfId="23722"/>
    <cellStyle name="20% - Accent6 82" xfId="23723"/>
    <cellStyle name="20% - Accent6 82 2" xfId="23724"/>
    <cellStyle name="20% - Accent6 82 3" xfId="23725"/>
    <cellStyle name="20% - Accent6 83" xfId="23726"/>
    <cellStyle name="20% - Accent6 83 2" xfId="23727"/>
    <cellStyle name="20% - Accent6 83 3" xfId="23728"/>
    <cellStyle name="20% - Accent6 84" xfId="23729"/>
    <cellStyle name="20% - Accent6 84 2" xfId="23730"/>
    <cellStyle name="20% - Accent6 84 3" xfId="23731"/>
    <cellStyle name="20% - Accent6 85" xfId="23732"/>
    <cellStyle name="20% - Accent6 85 2" xfId="23733"/>
    <cellStyle name="20% - Accent6 85 3" xfId="23734"/>
    <cellStyle name="20% - Accent6 86" xfId="23735"/>
    <cellStyle name="20% - Accent6 86 2" xfId="23736"/>
    <cellStyle name="20% - Accent6 86 3" xfId="23737"/>
    <cellStyle name="20% - Accent6 87" xfId="23738"/>
    <cellStyle name="20% - Accent6 87 2" xfId="23739"/>
    <cellStyle name="20% - Accent6 87 3" xfId="23740"/>
    <cellStyle name="20% - Accent6 88" xfId="23741"/>
    <cellStyle name="20% - Accent6 88 2" xfId="23742"/>
    <cellStyle name="20% - Accent6 88 3" xfId="23743"/>
    <cellStyle name="20% - Accent6 89" xfId="23744"/>
    <cellStyle name="20% - Accent6 89 2" xfId="23745"/>
    <cellStyle name="20% - Accent6 89 3" xfId="23746"/>
    <cellStyle name="20% - Accent6 9" xfId="6704"/>
    <cellStyle name="20% - Accent6 9 2" xfId="23748"/>
    <cellStyle name="20% - Accent6 9 3" xfId="23749"/>
    <cellStyle name="20% - Accent6 9 4" xfId="23747"/>
    <cellStyle name="20% - Accent6 90" xfId="23750"/>
    <cellStyle name="20% - Accent6 90 2" xfId="23751"/>
    <cellStyle name="20% - Accent6 90 3" xfId="23752"/>
    <cellStyle name="20% - Accent6 91" xfId="23753"/>
    <cellStyle name="20% - Accent6 91 2" xfId="23754"/>
    <cellStyle name="20% - Accent6 91 3" xfId="23755"/>
    <cellStyle name="20% - Accent6 92" xfId="23756"/>
    <cellStyle name="20% - Accent6 92 2" xfId="23757"/>
    <cellStyle name="20% - Accent6 92 3" xfId="23758"/>
    <cellStyle name="20% - Accent6 93" xfId="23759"/>
    <cellStyle name="20% - Accent6 93 2" xfId="23760"/>
    <cellStyle name="20% - Accent6 93 3" xfId="23761"/>
    <cellStyle name="20% - Accent6 94" xfId="23762"/>
    <cellStyle name="20% - Accent6 94 2" xfId="23763"/>
    <cellStyle name="20% - Accent6 94 3" xfId="23764"/>
    <cellStyle name="20% - Accent6 95" xfId="23765"/>
    <cellStyle name="20% - Accent6 95 2" xfId="23766"/>
    <cellStyle name="20% - Accent6 95 3" xfId="23767"/>
    <cellStyle name="20% - Accent6 96" xfId="23768"/>
    <cellStyle name="20% - Accent6 96 2" xfId="23769"/>
    <cellStyle name="20% - Accent6 96 3" xfId="23770"/>
    <cellStyle name="20% - Accent6 97" xfId="23771"/>
    <cellStyle name="20% - Accent6 97 2" xfId="23772"/>
    <cellStyle name="20% - Accent6 97 3" xfId="23773"/>
    <cellStyle name="20% - Accent6 98" xfId="23774"/>
    <cellStyle name="20% - Accent6 98 2" xfId="23775"/>
    <cellStyle name="20% - Accent6 98 3" xfId="23776"/>
    <cellStyle name="20% - Accent6 99" xfId="23777"/>
    <cellStyle name="20% - Accent6 99 2" xfId="23778"/>
    <cellStyle name="20% - Accent6 99 3" xfId="23779"/>
    <cellStyle name="40% - Accent1 10" xfId="7499"/>
    <cellStyle name="40% - Accent1 10 2" xfId="23781"/>
    <cellStyle name="40% - Accent1 10 3" xfId="23782"/>
    <cellStyle name="40% - Accent1 10 4" xfId="23780"/>
    <cellStyle name="40% - Accent1 100" xfId="23783"/>
    <cellStyle name="40% - Accent1 100 2" xfId="23784"/>
    <cellStyle name="40% - Accent1 100 3" xfId="23785"/>
    <cellStyle name="40% - Accent1 101" xfId="23786"/>
    <cellStyle name="40% - Accent1 101 2" xfId="23787"/>
    <cellStyle name="40% - Accent1 101 3" xfId="23788"/>
    <cellStyle name="40% - Accent1 102" xfId="23789"/>
    <cellStyle name="40% - Accent1 102 2" xfId="23790"/>
    <cellStyle name="40% - Accent1 102 3" xfId="23791"/>
    <cellStyle name="40% - Accent1 103" xfId="23792"/>
    <cellStyle name="40% - Accent1 103 2" xfId="23793"/>
    <cellStyle name="40% - Accent1 103 3" xfId="23794"/>
    <cellStyle name="40% - Accent1 104" xfId="23795"/>
    <cellStyle name="40% - Accent1 104 2" xfId="23796"/>
    <cellStyle name="40% - Accent1 104 3" xfId="23797"/>
    <cellStyle name="40% - Accent1 105" xfId="23798"/>
    <cellStyle name="40% - Accent1 105 2" xfId="23799"/>
    <cellStyle name="40% - Accent1 105 3" xfId="23800"/>
    <cellStyle name="40% - Accent1 106" xfId="23801"/>
    <cellStyle name="40% - Accent1 106 2" xfId="23802"/>
    <cellStyle name="40% - Accent1 106 3" xfId="23803"/>
    <cellStyle name="40% - Accent1 107" xfId="23804"/>
    <cellStyle name="40% - Accent1 107 2" xfId="23805"/>
    <cellStyle name="40% - Accent1 107 3" xfId="23806"/>
    <cellStyle name="40% - Accent1 108" xfId="23807"/>
    <cellStyle name="40% - Accent1 108 2" xfId="23808"/>
    <cellStyle name="40% - Accent1 108 3" xfId="23809"/>
    <cellStyle name="40% - Accent1 109" xfId="23810"/>
    <cellStyle name="40% - Accent1 109 2" xfId="23811"/>
    <cellStyle name="40% - Accent1 109 3" xfId="23812"/>
    <cellStyle name="40% - Accent1 11" xfId="7607"/>
    <cellStyle name="40% - Accent1 11 2" xfId="23814"/>
    <cellStyle name="40% - Accent1 11 3" xfId="23815"/>
    <cellStyle name="40% - Accent1 11 4" xfId="23813"/>
    <cellStyle name="40% - Accent1 110" xfId="23816"/>
    <cellStyle name="40% - Accent1 110 2" xfId="23817"/>
    <cellStyle name="40% - Accent1 110 3" xfId="23818"/>
    <cellStyle name="40% - Accent1 111" xfId="23819"/>
    <cellStyle name="40% - Accent1 111 2" xfId="23820"/>
    <cellStyle name="40% - Accent1 111 3" xfId="23821"/>
    <cellStyle name="40% - Accent1 112" xfId="23822"/>
    <cellStyle name="40% - Accent1 112 2" xfId="23823"/>
    <cellStyle name="40% - Accent1 112 3" xfId="23824"/>
    <cellStyle name="40% - Accent1 113" xfId="23825"/>
    <cellStyle name="40% - Accent1 113 2" xfId="23826"/>
    <cellStyle name="40% - Accent1 113 3" xfId="23827"/>
    <cellStyle name="40% - Accent1 114" xfId="23828"/>
    <cellStyle name="40% - Accent1 114 2" xfId="23829"/>
    <cellStyle name="40% - Accent1 114 3" xfId="23830"/>
    <cellStyle name="40% - Accent1 115" xfId="23831"/>
    <cellStyle name="40% - Accent1 115 2" xfId="23832"/>
    <cellStyle name="40% - Accent1 115 3" xfId="23833"/>
    <cellStyle name="40% - Accent1 116" xfId="23834"/>
    <cellStyle name="40% - Accent1 116 2" xfId="23835"/>
    <cellStyle name="40% - Accent1 116 3" xfId="23836"/>
    <cellStyle name="40% - Accent1 117" xfId="23837"/>
    <cellStyle name="40% - Accent1 117 2" xfId="23838"/>
    <cellStyle name="40% - Accent1 117 3" xfId="23839"/>
    <cellStyle name="40% - Accent1 118" xfId="23840"/>
    <cellStyle name="40% - Accent1 118 2" xfId="23841"/>
    <cellStyle name="40% - Accent1 118 3" xfId="23842"/>
    <cellStyle name="40% - Accent1 119" xfId="23843"/>
    <cellStyle name="40% - Accent1 119 2" xfId="23844"/>
    <cellStyle name="40% - Accent1 119 3" xfId="23845"/>
    <cellStyle name="40% - Accent1 12" xfId="7060"/>
    <cellStyle name="40% - Accent1 12 2" xfId="23847"/>
    <cellStyle name="40% - Accent1 12 3" xfId="23848"/>
    <cellStyle name="40% - Accent1 12 4" xfId="23846"/>
    <cellStyle name="40% - Accent1 120" xfId="23849"/>
    <cellStyle name="40% - Accent1 120 2" xfId="23850"/>
    <cellStyle name="40% - Accent1 120 3" xfId="23851"/>
    <cellStyle name="40% - Accent1 121" xfId="23852"/>
    <cellStyle name="40% - Accent1 121 2" xfId="23853"/>
    <cellStyle name="40% - Accent1 121 3" xfId="23854"/>
    <cellStyle name="40% - Accent1 122" xfId="23855"/>
    <cellStyle name="40% - Accent1 122 2" xfId="23856"/>
    <cellStyle name="40% - Accent1 122 3" xfId="23857"/>
    <cellStyle name="40% - Accent1 123" xfId="23858"/>
    <cellStyle name="40% - Accent1 123 2" xfId="23859"/>
    <cellStyle name="40% - Accent1 123 3" xfId="23860"/>
    <cellStyle name="40% - Accent1 124" xfId="23861"/>
    <cellStyle name="40% - Accent1 124 2" xfId="23862"/>
    <cellStyle name="40% - Accent1 124 3" xfId="23863"/>
    <cellStyle name="40% - Accent1 125" xfId="23864"/>
    <cellStyle name="40% - Accent1 125 2" xfId="23865"/>
    <cellStyle name="40% - Accent1 125 3" xfId="23866"/>
    <cellStyle name="40% - Accent1 126" xfId="23867"/>
    <cellStyle name="40% - Accent1 126 2" xfId="23868"/>
    <cellStyle name="40% - Accent1 126 3" xfId="23869"/>
    <cellStyle name="40% - Accent1 127" xfId="23870"/>
    <cellStyle name="40% - Accent1 127 2" xfId="23871"/>
    <cellStyle name="40% - Accent1 127 3" xfId="23872"/>
    <cellStyle name="40% - Accent1 128" xfId="23873"/>
    <cellStyle name="40% - Accent1 128 2" xfId="23874"/>
    <cellStyle name="40% - Accent1 128 3" xfId="23875"/>
    <cellStyle name="40% - Accent1 129" xfId="23876"/>
    <cellStyle name="40% - Accent1 129 2" xfId="23877"/>
    <cellStyle name="40% - Accent1 129 3" xfId="23878"/>
    <cellStyle name="40% - Accent1 13" xfId="7700"/>
    <cellStyle name="40% - Accent1 13 2" xfId="23880"/>
    <cellStyle name="40% - Accent1 13 3" xfId="23881"/>
    <cellStyle name="40% - Accent1 13 4" xfId="23879"/>
    <cellStyle name="40% - Accent1 130" xfId="23882"/>
    <cellStyle name="40% - Accent1 130 2" xfId="23883"/>
    <cellStyle name="40% - Accent1 130 3" xfId="23884"/>
    <cellStyle name="40% - Accent1 131" xfId="23885"/>
    <cellStyle name="40% - Accent1 131 2" xfId="23886"/>
    <cellStyle name="40% - Accent1 131 3" xfId="23887"/>
    <cellStyle name="40% - Accent1 132" xfId="23888"/>
    <cellStyle name="40% - Accent1 132 2" xfId="23889"/>
    <cellStyle name="40% - Accent1 132 3" xfId="23890"/>
    <cellStyle name="40% - Accent1 133" xfId="23891"/>
    <cellStyle name="40% - Accent1 133 2" xfId="23892"/>
    <cellStyle name="40% - Accent1 133 3" xfId="23893"/>
    <cellStyle name="40% - Accent1 134" xfId="23894"/>
    <cellStyle name="40% - Accent1 134 2" xfId="23895"/>
    <cellStyle name="40% - Accent1 134 3" xfId="23896"/>
    <cellStyle name="40% - Accent1 135" xfId="23897"/>
    <cellStyle name="40% - Accent1 135 2" xfId="23898"/>
    <cellStyle name="40% - Accent1 135 3" xfId="23899"/>
    <cellStyle name="40% - Accent1 136" xfId="23900"/>
    <cellStyle name="40% - Accent1 136 2" xfId="23901"/>
    <cellStyle name="40% - Accent1 136 3" xfId="23902"/>
    <cellStyle name="40% - Accent1 137" xfId="23903"/>
    <cellStyle name="40% - Accent1 137 2" xfId="23904"/>
    <cellStyle name="40% - Accent1 137 3" xfId="23905"/>
    <cellStyle name="40% - Accent1 138" xfId="23906"/>
    <cellStyle name="40% - Accent1 138 2" xfId="23907"/>
    <cellStyle name="40% - Accent1 138 3" xfId="23908"/>
    <cellStyle name="40% - Accent1 139" xfId="23909"/>
    <cellStyle name="40% - Accent1 139 2" xfId="23910"/>
    <cellStyle name="40% - Accent1 139 3" xfId="23911"/>
    <cellStyle name="40% - Accent1 14" xfId="23912"/>
    <cellStyle name="40% - Accent1 14 2" xfId="23913"/>
    <cellStyle name="40% - Accent1 14 3" xfId="23914"/>
    <cellStyle name="40% - Accent1 140" xfId="23915"/>
    <cellStyle name="40% - Accent1 140 2" xfId="23916"/>
    <cellStyle name="40% - Accent1 140 3" xfId="23917"/>
    <cellStyle name="40% - Accent1 141" xfId="23918"/>
    <cellStyle name="40% - Accent1 141 2" xfId="23919"/>
    <cellStyle name="40% - Accent1 141 3" xfId="23920"/>
    <cellStyle name="40% - Accent1 142" xfId="20266"/>
    <cellStyle name="40% - Accent1 142 2" xfId="20269"/>
    <cellStyle name="40% - Accent1 142 3" xfId="20268"/>
    <cellStyle name="40% - Accent1 143" xfId="20267"/>
    <cellStyle name="40% - Accent1 143 2" xfId="23921"/>
    <cellStyle name="40% - Accent1 143 3" xfId="23922"/>
    <cellStyle name="40% - Accent1 144" xfId="23923"/>
    <cellStyle name="40% - Accent1 144 2" xfId="23924"/>
    <cellStyle name="40% - Accent1 144 3" xfId="23925"/>
    <cellStyle name="40% - Accent1 145" xfId="23926"/>
    <cellStyle name="40% - Accent1 145 2" xfId="23927"/>
    <cellStyle name="40% - Accent1 145 3" xfId="23928"/>
    <cellStyle name="40% - Accent1 146" xfId="23929"/>
    <cellStyle name="40% - Accent1 146 2" xfId="23930"/>
    <cellStyle name="40% - Accent1 146 3" xfId="23931"/>
    <cellStyle name="40% - Accent1 147" xfId="23932"/>
    <cellStyle name="40% - Accent1 147 2" xfId="23933"/>
    <cellStyle name="40% - Accent1 147 3" xfId="23934"/>
    <cellStyle name="40% - Accent1 148" xfId="23935"/>
    <cellStyle name="40% - Accent1 148 2" xfId="23936"/>
    <cellStyle name="40% - Accent1 148 3" xfId="23937"/>
    <cellStyle name="40% - Accent1 149" xfId="23938"/>
    <cellStyle name="40% - Accent1 149 2" xfId="23939"/>
    <cellStyle name="40% - Accent1 149 3" xfId="23940"/>
    <cellStyle name="40% - Accent1 15" xfId="23941"/>
    <cellStyle name="40% - Accent1 15 2" xfId="23942"/>
    <cellStyle name="40% - Accent1 15 3" xfId="23943"/>
    <cellStyle name="40% - Accent1 150" xfId="23944"/>
    <cellStyle name="40% - Accent1 150 2" xfId="23945"/>
    <cellStyle name="40% - Accent1 150 3" xfId="23946"/>
    <cellStyle name="40% - Accent1 151" xfId="23947"/>
    <cellStyle name="40% - Accent1 151 2" xfId="23948"/>
    <cellStyle name="40% - Accent1 151 3" xfId="23949"/>
    <cellStyle name="40% - Accent1 152" xfId="23950"/>
    <cellStyle name="40% - Accent1 152 2" xfId="23951"/>
    <cellStyle name="40% - Accent1 152 3" xfId="20270"/>
    <cellStyle name="40% - Accent1 153" xfId="23952"/>
    <cellStyle name="40% - Accent1 153 2" xfId="23953"/>
    <cellStyle name="40% - Accent1 153 3" xfId="23954"/>
    <cellStyle name="40% - Accent1 154" xfId="23955"/>
    <cellStyle name="40% - Accent1 154 2" xfId="23956"/>
    <cellStyle name="40% - Accent1 154 3" xfId="23957"/>
    <cellStyle name="40% - Accent1 155" xfId="23958"/>
    <cellStyle name="40% - Accent1 155 2" xfId="23959"/>
    <cellStyle name="40% - Accent1 155 3" xfId="23960"/>
    <cellStyle name="40% - Accent1 156" xfId="23961"/>
    <cellStyle name="40% - Accent1 156 2" xfId="23962"/>
    <cellStyle name="40% - Accent1 156 3" xfId="23963"/>
    <cellStyle name="40% - Accent1 157" xfId="23964"/>
    <cellStyle name="40% - Accent1 157 2" xfId="23965"/>
    <cellStyle name="40% - Accent1 157 3" xfId="23966"/>
    <cellStyle name="40% - Accent1 158" xfId="23967"/>
    <cellStyle name="40% - Accent1 158 2" xfId="23968"/>
    <cellStyle name="40% - Accent1 158 3" xfId="23969"/>
    <cellStyle name="40% - Accent1 159" xfId="23970"/>
    <cellStyle name="40% - Accent1 159 2" xfId="23971"/>
    <cellStyle name="40% - Accent1 159 3" xfId="23972"/>
    <cellStyle name="40% - Accent1 16" xfId="23973"/>
    <cellStyle name="40% - Accent1 16 2" xfId="23974"/>
    <cellStyle name="40% - Accent1 16 3" xfId="23975"/>
    <cellStyle name="40% - Accent1 160" xfId="23976"/>
    <cellStyle name="40% - Accent1 160 2" xfId="23977"/>
    <cellStyle name="40% - Accent1 160 3" xfId="23978"/>
    <cellStyle name="40% - Accent1 161" xfId="23979"/>
    <cellStyle name="40% - Accent1 161 2" xfId="23980"/>
    <cellStyle name="40% - Accent1 161 3" xfId="23981"/>
    <cellStyle name="40% - Accent1 162" xfId="23982"/>
    <cellStyle name="40% - Accent1 162 2" xfId="23983"/>
    <cellStyle name="40% - Accent1 162 3" xfId="23984"/>
    <cellStyle name="40% - Accent1 163" xfId="23985"/>
    <cellStyle name="40% - Accent1 163 2" xfId="23986"/>
    <cellStyle name="40% - Accent1 163 3" xfId="23987"/>
    <cellStyle name="40% - Accent1 164" xfId="23988"/>
    <cellStyle name="40% - Accent1 164 2" xfId="23989"/>
    <cellStyle name="40% - Accent1 164 3" xfId="23990"/>
    <cellStyle name="40% - Accent1 165" xfId="23991"/>
    <cellStyle name="40% - Accent1 165 2" xfId="23992"/>
    <cellStyle name="40% - Accent1 165 3" xfId="23993"/>
    <cellStyle name="40% - Accent1 166" xfId="23994"/>
    <cellStyle name="40% - Accent1 166 2" xfId="23995"/>
    <cellStyle name="40% - Accent1 166 3" xfId="23996"/>
    <cellStyle name="40% - Accent1 167" xfId="23997"/>
    <cellStyle name="40% - Accent1 167 2" xfId="23998"/>
    <cellStyle name="40% - Accent1 167 3" xfId="23999"/>
    <cellStyle name="40% - Accent1 168" xfId="24000"/>
    <cellStyle name="40% - Accent1 168 2" xfId="24001"/>
    <cellStyle name="40% - Accent1 168 3" xfId="24002"/>
    <cellStyle name="40% - Accent1 169" xfId="24003"/>
    <cellStyle name="40% - Accent1 169 2" xfId="24004"/>
    <cellStyle name="40% - Accent1 169 3" xfId="24005"/>
    <cellStyle name="40% - Accent1 17" xfId="24006"/>
    <cellStyle name="40% - Accent1 17 2" xfId="24007"/>
    <cellStyle name="40% - Accent1 17 3" xfId="24008"/>
    <cellStyle name="40% - Accent1 170" xfId="24009"/>
    <cellStyle name="40% - Accent1 170 2" xfId="24010"/>
    <cellStyle name="40% - Accent1 170 3" xfId="24011"/>
    <cellStyle name="40% - Accent1 171" xfId="24012"/>
    <cellStyle name="40% - Accent1 171 2" xfId="24013"/>
    <cellStyle name="40% - Accent1 171 3" xfId="24014"/>
    <cellStyle name="40% - Accent1 172" xfId="24015"/>
    <cellStyle name="40% - Accent1 172 2" xfId="24016"/>
    <cellStyle name="40% - Accent1 172 3" xfId="24017"/>
    <cellStyle name="40% - Accent1 173" xfId="24018"/>
    <cellStyle name="40% - Accent1 173 2" xfId="24019"/>
    <cellStyle name="40% - Accent1 173 3" xfId="24020"/>
    <cellStyle name="40% - Accent1 174" xfId="24021"/>
    <cellStyle name="40% - Accent1 174 2" xfId="24022"/>
    <cellStyle name="40% - Accent1 174 3" xfId="24023"/>
    <cellStyle name="40% - Accent1 175" xfId="24024"/>
    <cellStyle name="40% - Accent1 175 2" xfId="24025"/>
    <cellStyle name="40% - Accent1 175 3" xfId="24026"/>
    <cellStyle name="40% - Accent1 176" xfId="24027"/>
    <cellStyle name="40% - Accent1 176 2" xfId="24028"/>
    <cellStyle name="40% - Accent1 176 3" xfId="24029"/>
    <cellStyle name="40% - Accent1 177" xfId="24030"/>
    <cellStyle name="40% - Accent1 177 2" xfId="24031"/>
    <cellStyle name="40% - Accent1 177 3" xfId="24032"/>
    <cellStyle name="40% - Accent1 178" xfId="24033"/>
    <cellStyle name="40% - Accent1 178 2" xfId="24034"/>
    <cellStyle name="40% - Accent1 178 3" xfId="24035"/>
    <cellStyle name="40% - Accent1 179" xfId="24036"/>
    <cellStyle name="40% - Accent1 179 2" xfId="24037"/>
    <cellStyle name="40% - Accent1 179 3" xfId="24038"/>
    <cellStyle name="40% - Accent1 18" xfId="24188"/>
    <cellStyle name="40% - Accent1 18 2" xfId="24039"/>
    <cellStyle name="40% - Accent1 18 3" xfId="24040"/>
    <cellStyle name="40% - Accent1 180" xfId="24041"/>
    <cellStyle name="40% - Accent1 180 2" xfId="24042"/>
    <cellStyle name="40% - Accent1 180 3" xfId="24043"/>
    <cellStyle name="40% - Accent1 181" xfId="24044"/>
    <cellStyle name="40% - Accent1 181 2" xfId="24045"/>
    <cellStyle name="40% - Accent1 181 3" xfId="24046"/>
    <cellStyle name="40% - Accent1 182" xfId="24047"/>
    <cellStyle name="40% - Accent1 182 2" xfId="24048"/>
    <cellStyle name="40% - Accent1 182 3" xfId="24049"/>
    <cellStyle name="40% - Accent1 183" xfId="24050"/>
    <cellStyle name="40% - Accent1 183 2" xfId="24051"/>
    <cellStyle name="40% - Accent1 183 3" xfId="24052"/>
    <cellStyle name="40% - Accent1 184" xfId="24053"/>
    <cellStyle name="40% - Accent1 184 2" xfId="24054"/>
    <cellStyle name="40% - Accent1 184 3" xfId="24055"/>
    <cellStyle name="40% - Accent1 185" xfId="24056"/>
    <cellStyle name="40% - Accent1 185 2" xfId="24057"/>
    <cellStyle name="40% - Accent1 185 3" xfId="24058"/>
    <cellStyle name="40% - Accent1 186" xfId="24059"/>
    <cellStyle name="40% - Accent1 186 2" xfId="24060"/>
    <cellStyle name="40% - Accent1 186 3" xfId="24061"/>
    <cellStyle name="40% - Accent1 187" xfId="24062"/>
    <cellStyle name="40% - Accent1 187 2" xfId="24063"/>
    <cellStyle name="40% - Accent1 187 3" xfId="24064"/>
    <cellStyle name="40% - Accent1 188" xfId="24065"/>
    <cellStyle name="40% - Accent1 188 2" xfId="24066"/>
    <cellStyle name="40% - Accent1 188 3" xfId="24067"/>
    <cellStyle name="40% - Accent1 189" xfId="24068"/>
    <cellStyle name="40% - Accent1 189 2" xfId="24069"/>
    <cellStyle name="40% - Accent1 189 3" xfId="24070"/>
    <cellStyle name="40% - Accent1 19" xfId="24071"/>
    <cellStyle name="40% - Accent1 19 2" xfId="24072"/>
    <cellStyle name="40% - Accent1 19 3" xfId="24073"/>
    <cellStyle name="40% - Accent1 190" xfId="24074"/>
    <cellStyle name="40% - Accent1 190 2" xfId="24075"/>
    <cellStyle name="40% - Accent1 190 3" xfId="24076"/>
    <cellStyle name="40% - Accent1 191" xfId="24077"/>
    <cellStyle name="40% - Accent1 191 2" xfId="24078"/>
    <cellStyle name="40% - Accent1 191 3" xfId="24079"/>
    <cellStyle name="40% - Accent1 192" xfId="24080"/>
    <cellStyle name="40% - Accent1 192 2" xfId="24081"/>
    <cellStyle name="40% - Accent1 192 3" xfId="24082"/>
    <cellStyle name="40% - Accent1 193" xfId="24083"/>
    <cellStyle name="40% - Accent1 193 2" xfId="24084"/>
    <cellStyle name="40% - Accent1 194" xfId="24085"/>
    <cellStyle name="40% - Accent1 194 2" xfId="24086"/>
    <cellStyle name="40% - Accent1 195" xfId="24087"/>
    <cellStyle name="40% - Accent1 195 2" xfId="24088"/>
    <cellStyle name="40% - Accent1 196" xfId="24089"/>
    <cellStyle name="40% - Accent1 196 2" xfId="24090"/>
    <cellStyle name="40% - Accent1 197" xfId="24091"/>
    <cellStyle name="40% - Accent1 197 2" xfId="24092"/>
    <cellStyle name="40% - Accent1 198" xfId="24093"/>
    <cellStyle name="40% - Accent1 198 2" xfId="24094"/>
    <cellStyle name="40% - Accent1 199" xfId="24095"/>
    <cellStyle name="40% - Accent1 199 2" xfId="24096"/>
    <cellStyle name="40% - Accent1 2" xfId="171"/>
    <cellStyle name="40% - Accent1 2 10" xfId="3318"/>
    <cellStyle name="40% - Accent1 2 11" xfId="3786"/>
    <cellStyle name="40% - Accent1 2 12" xfId="3939"/>
    <cellStyle name="40% - Accent1 2 13" xfId="922"/>
    <cellStyle name="40% - Accent1 2 14" xfId="6874"/>
    <cellStyle name="40% - Accent1 2 15" xfId="6920"/>
    <cellStyle name="40% - Accent1 2 16" xfId="7316"/>
    <cellStyle name="40% - Accent1 2 17" xfId="6787"/>
    <cellStyle name="40% - Accent1 2 18" xfId="7650"/>
    <cellStyle name="40% - Accent1 2 19" xfId="7067"/>
    <cellStyle name="40% - Accent1 2 2" xfId="744"/>
    <cellStyle name="40% - Accent1 2 2 10" xfId="24097"/>
    <cellStyle name="40% - Accent1 2 2 2" xfId="2095"/>
    <cellStyle name="40% - Accent1 2 2 2 2" xfId="3046"/>
    <cellStyle name="40% - Accent1 2 2 2 2 2" xfId="4936"/>
    <cellStyle name="40% - Accent1 2 2 2 2 3" xfId="5735"/>
    <cellStyle name="40% - Accent1 2 2 2 2 4" xfId="6365"/>
    <cellStyle name="40% - Accent1 2 2 2 3" xfId="4184"/>
    <cellStyle name="40% - Accent1 2 2 2 4" xfId="4874"/>
    <cellStyle name="40% - Accent1 2 2 2 5" xfId="5674"/>
    <cellStyle name="40% - Accent1 2 2 3" xfId="2056"/>
    <cellStyle name="40% - Accent1 2 2 3 2" xfId="3024"/>
    <cellStyle name="40% - Accent1 2 2 3 2 2" xfId="4914"/>
    <cellStyle name="40% - Accent1 2 2 3 2 3" xfId="5713"/>
    <cellStyle name="40% - Accent1 2 2 3 2 4" xfId="6343"/>
    <cellStyle name="40% - Accent1 2 2 3 3" xfId="4153"/>
    <cellStyle name="40% - Accent1 2 2 3 4" xfId="4438"/>
    <cellStyle name="40% - Accent1 2 2 3 5" xfId="5321"/>
    <cellStyle name="40% - Accent1 2 2 4" xfId="2718"/>
    <cellStyle name="40% - Accent1 2 2 4 2" xfId="4664"/>
    <cellStyle name="40% - Accent1 2 2 4 3" xfId="5506"/>
    <cellStyle name="40% - Accent1 2 2 4 4" xfId="6189"/>
    <cellStyle name="40% - Accent1 2 2 5" xfId="3512"/>
    <cellStyle name="40% - Accent1 2 2 6" xfId="3661"/>
    <cellStyle name="40% - Accent1 2 2 7" xfId="3676"/>
    <cellStyle name="40% - Accent1 2 2 8" xfId="1173"/>
    <cellStyle name="40% - Accent1 2 2 9" xfId="11850"/>
    <cellStyle name="40% - Accent1 2 20" xfId="7267"/>
    <cellStyle name="40% - Accent1 2 21" xfId="7578"/>
    <cellStyle name="40% - Accent1 2 22" xfId="7089"/>
    <cellStyle name="40% - Accent1 2 23" xfId="9949"/>
    <cellStyle name="40% - Accent1 2 3" xfId="1000"/>
    <cellStyle name="40% - Accent1 2 3 2" xfId="2124"/>
    <cellStyle name="40% - Accent1 2 3 2 2" xfId="3076"/>
    <cellStyle name="40% - Accent1 2 3 2 2 2" xfId="4966"/>
    <cellStyle name="40% - Accent1 2 3 2 2 3" xfId="5765"/>
    <cellStyle name="40% - Accent1 2 3 2 2 4" xfId="6395"/>
    <cellStyle name="40% - Accent1 2 3 2 3" xfId="4214"/>
    <cellStyle name="40% - Accent1 2 3 2 4" xfId="3381"/>
    <cellStyle name="40% - Accent1 2 3 2 5" xfId="4428"/>
    <cellStyle name="40% - Accent1 2 3 3" xfId="2155"/>
    <cellStyle name="40% - Accent1 2 3 3 2" xfId="3103"/>
    <cellStyle name="40% - Accent1 2 3 3 2 2" xfId="4993"/>
    <cellStyle name="40% - Accent1 2 3 3 2 3" xfId="5792"/>
    <cellStyle name="40% - Accent1 2 3 3 2 4" xfId="6422"/>
    <cellStyle name="40% - Accent1 2 3 3 3" xfId="4244"/>
    <cellStyle name="40% - Accent1 2 3 3 4" xfId="3359"/>
    <cellStyle name="40% - Accent1 2 3 3 5" xfId="3489"/>
    <cellStyle name="40% - Accent1 2 3 4" xfId="2744"/>
    <cellStyle name="40% - Accent1 2 3 4 2" xfId="4691"/>
    <cellStyle name="40% - Accent1 2 3 4 3" xfId="5533"/>
    <cellStyle name="40% - Accent1 2 3 4 4" xfId="6216"/>
    <cellStyle name="40% - Accent1 2 3 5" xfId="3547"/>
    <cellStyle name="40% - Accent1 2 3 6" xfId="3456"/>
    <cellStyle name="40% - Accent1 2 3 7" xfId="3603"/>
    <cellStyle name="40% - Accent1 2 3 8" xfId="24098"/>
    <cellStyle name="40% - Accent1 2 4" xfId="1738"/>
    <cellStyle name="40% - Accent1 2 4 2" xfId="2204"/>
    <cellStyle name="40% - Accent1 2 4 2 2" xfId="3148"/>
    <cellStyle name="40% - Accent1 2 4 2 2 2" xfId="5038"/>
    <cellStyle name="40% - Accent1 2 4 2 2 3" xfId="5837"/>
    <cellStyle name="40% - Accent1 2 4 2 2 4" xfId="6467"/>
    <cellStyle name="40% - Accent1 2 4 2 3" xfId="4290"/>
    <cellStyle name="40% - Accent1 2 4 2 4" xfId="5200"/>
    <cellStyle name="40% - Accent1 2 4 2 5" xfId="5999"/>
    <cellStyle name="40% - Accent1 2 4 3" xfId="2443"/>
    <cellStyle name="40% - Accent1 2 4 3 2" xfId="3235"/>
    <cellStyle name="40% - Accent1 2 4 3 2 2" xfId="5125"/>
    <cellStyle name="40% - Accent1 2 4 3 2 3" xfId="5924"/>
    <cellStyle name="40% - Accent1 2 4 3 2 4" xfId="6554"/>
    <cellStyle name="40% - Accent1 2 4 3 3" xfId="4466"/>
    <cellStyle name="40% - Accent1 2 4 3 4" xfId="5344"/>
    <cellStyle name="40% - Accent1 2 4 3 5" xfId="6086"/>
    <cellStyle name="40% - Accent1 2 4 4" xfId="2770"/>
    <cellStyle name="40% - Accent1 2 4 4 2" xfId="4717"/>
    <cellStyle name="40% - Accent1 2 4 4 3" xfId="5559"/>
    <cellStyle name="40% - Accent1 2 4 4 4" xfId="6242"/>
    <cellStyle name="40% - Accent1 2 4 5" xfId="3861"/>
    <cellStyle name="40% - Accent1 2 4 6" xfId="3621"/>
    <cellStyle name="40% - Accent1 2 4 7" xfId="3594"/>
    <cellStyle name="40% - Accent1 2 5" xfId="1933"/>
    <cellStyle name="40% - Accent1 2 5 2" xfId="2355"/>
    <cellStyle name="40% - Accent1 2 5 2 2" xfId="3213"/>
    <cellStyle name="40% - Accent1 2 5 2 2 2" xfId="5103"/>
    <cellStyle name="40% - Accent1 2 5 2 2 3" xfId="5902"/>
    <cellStyle name="40% - Accent1 2 5 2 2 4" xfId="6532"/>
    <cellStyle name="40% - Accent1 2 5 2 3" xfId="4406"/>
    <cellStyle name="40% - Accent1 2 5 2 4" xfId="5300"/>
    <cellStyle name="40% - Accent1 2 5 2 5" xfId="6064"/>
    <cellStyle name="40% - Accent1 2 5 3" xfId="2587"/>
    <cellStyle name="40% - Accent1 2 5 3 2" xfId="3293"/>
    <cellStyle name="40% - Accent1 2 5 3 2 2" xfId="5183"/>
    <cellStyle name="40% - Accent1 2 5 3 2 3" xfId="5982"/>
    <cellStyle name="40% - Accent1 2 5 3 2 4" xfId="6612"/>
    <cellStyle name="40% - Accent1 2 5 3 3" xfId="4569"/>
    <cellStyle name="40% - Accent1 2 5 3 4" xfId="5428"/>
    <cellStyle name="40% - Accent1 2 5 3 5" xfId="6144"/>
    <cellStyle name="40% - Accent1 2 5 4" xfId="2914"/>
    <cellStyle name="40% - Accent1 2 5 4 2" xfId="4826"/>
    <cellStyle name="40% - Accent1 2 5 4 3" xfId="5648"/>
    <cellStyle name="40% - Accent1 2 5 4 4" xfId="6300"/>
    <cellStyle name="40% - Accent1 2 5 5" xfId="4038"/>
    <cellStyle name="40% - Accent1 2 5 6" xfId="4821"/>
    <cellStyle name="40% - Accent1 2 5 7" xfId="5645"/>
    <cellStyle name="40% - Accent1 2 6" xfId="1975"/>
    <cellStyle name="40% - Accent1 2 6 2" xfId="2397"/>
    <cellStyle name="40% - Accent1 2 6 2 2" xfId="3220"/>
    <cellStyle name="40% - Accent1 2 6 2 2 2" xfId="5110"/>
    <cellStyle name="40% - Accent1 2 6 2 2 3" xfId="5909"/>
    <cellStyle name="40% - Accent1 2 6 2 2 4" xfId="6539"/>
    <cellStyle name="40% - Accent1 2 6 2 3" xfId="4434"/>
    <cellStyle name="40% - Accent1 2 6 2 4" xfId="5318"/>
    <cellStyle name="40% - Accent1 2 6 2 5" xfId="6071"/>
    <cellStyle name="40% - Accent1 2 6 3" xfId="2628"/>
    <cellStyle name="40% - Accent1 2 6 3 2" xfId="3299"/>
    <cellStyle name="40% - Accent1 2 6 3 2 2" xfId="5189"/>
    <cellStyle name="40% - Accent1 2 6 3 2 3" xfId="5988"/>
    <cellStyle name="40% - Accent1 2 6 3 2 4" xfId="6618"/>
    <cellStyle name="40% - Accent1 2 6 3 3" xfId="4597"/>
    <cellStyle name="40% - Accent1 2 6 3 4" xfId="5448"/>
    <cellStyle name="40% - Accent1 2 6 3 5" xfId="6150"/>
    <cellStyle name="40% - Accent1 2 6 4" xfId="2955"/>
    <cellStyle name="40% - Accent1 2 6 4 2" xfId="4856"/>
    <cellStyle name="40% - Accent1 2 6 4 3" xfId="5666"/>
    <cellStyle name="40% - Accent1 2 6 4 4" xfId="6306"/>
    <cellStyle name="40% - Accent1 2 6 5" xfId="4080"/>
    <cellStyle name="40% - Accent1 2 6 6" xfId="3389"/>
    <cellStyle name="40% - Accent1 2 6 7" xfId="4574"/>
    <cellStyle name="40% - Accent1 2 7" xfId="2022"/>
    <cellStyle name="40% - Accent1 2 7 2" xfId="3001"/>
    <cellStyle name="40% - Accent1 2 7 2 2" xfId="4891"/>
    <cellStyle name="40% - Accent1 2 7 2 3" xfId="5690"/>
    <cellStyle name="40% - Accent1 2 7 2 4" xfId="6320"/>
    <cellStyle name="40% - Accent1 2 7 3" xfId="4126"/>
    <cellStyle name="40% - Accent1 2 7 4" xfId="4494"/>
    <cellStyle name="40% - Accent1 2 7 5" xfId="5372"/>
    <cellStyle name="40% - Accent1 2 8" xfId="2173"/>
    <cellStyle name="40% - Accent1 2 8 2" xfId="3119"/>
    <cellStyle name="40% - Accent1 2 8 2 2" xfId="5009"/>
    <cellStyle name="40% - Accent1 2 8 2 3" xfId="5808"/>
    <cellStyle name="40% - Accent1 2 8 2 4" xfId="6438"/>
    <cellStyle name="40% - Accent1 2 8 3" xfId="4261"/>
    <cellStyle name="40% - Accent1 2 8 4" xfId="3342"/>
    <cellStyle name="40% - Accent1 2 8 5" xfId="3713"/>
    <cellStyle name="40% - Accent1 2 9" xfId="2674"/>
    <cellStyle name="40% - Accent1 2 9 2" xfId="4630"/>
    <cellStyle name="40% - Accent1 2 9 3" xfId="5473"/>
    <cellStyle name="40% - Accent1 2 9 4" xfId="6163"/>
    <cellStyle name="40% - Accent1 20" xfId="24099"/>
    <cellStyle name="40% - Accent1 20 2" xfId="24100"/>
    <cellStyle name="40% - Accent1 20 3" xfId="24101"/>
    <cellStyle name="40% - Accent1 200" xfId="24102"/>
    <cellStyle name="40% - Accent1 200 2" xfId="24103"/>
    <cellStyle name="40% - Accent1 201" xfId="24104"/>
    <cellStyle name="40% - Accent1 201 2" xfId="24105"/>
    <cellStyle name="40% - Accent1 202" xfId="24106"/>
    <cellStyle name="40% - Accent1 202 2" xfId="24107"/>
    <cellStyle name="40% - Accent1 203" xfId="24108"/>
    <cellStyle name="40% - Accent1 203 2" xfId="24109"/>
    <cellStyle name="40% - Accent1 204" xfId="24110"/>
    <cellStyle name="40% - Accent1 204 2" xfId="24111"/>
    <cellStyle name="40% - Accent1 205" xfId="24112"/>
    <cellStyle name="40% - Accent1 205 2" xfId="24113"/>
    <cellStyle name="40% - Accent1 206" xfId="24114"/>
    <cellStyle name="40% - Accent1 206 2" xfId="24115"/>
    <cellStyle name="40% - Accent1 207" xfId="24116"/>
    <cellStyle name="40% - Accent1 207 2" xfId="24117"/>
    <cellStyle name="40% - Accent1 208" xfId="24118"/>
    <cellStyle name="40% - Accent1 208 2" xfId="24119"/>
    <cellStyle name="40% - Accent1 209" xfId="24120"/>
    <cellStyle name="40% - Accent1 209 2" xfId="24121"/>
    <cellStyle name="40% - Accent1 21" xfId="24122"/>
    <cellStyle name="40% - Accent1 21 2" xfId="24123"/>
    <cellStyle name="40% - Accent1 21 3" xfId="24124"/>
    <cellStyle name="40% - Accent1 210" xfId="24125"/>
    <cellStyle name="40% - Accent1 210 2" xfId="24126"/>
    <cellStyle name="40% - Accent1 211" xfId="24127"/>
    <cellStyle name="40% - Accent1 211 2" xfId="24128"/>
    <cellStyle name="40% - Accent1 212" xfId="24129"/>
    <cellStyle name="40% - Accent1 212 2" xfId="24130"/>
    <cellStyle name="40% - Accent1 213" xfId="24131"/>
    <cellStyle name="40% - Accent1 213 2" xfId="24132"/>
    <cellStyle name="40% - Accent1 214" xfId="24133"/>
    <cellStyle name="40% - Accent1 214 2" xfId="24134"/>
    <cellStyle name="40% - Accent1 215" xfId="24135"/>
    <cellStyle name="40% - Accent1 215 2" xfId="24136"/>
    <cellStyle name="40% - Accent1 216" xfId="24137"/>
    <cellStyle name="40% - Accent1 216 2" xfId="24138"/>
    <cellStyle name="40% - Accent1 217" xfId="24139"/>
    <cellStyle name="40% - Accent1 217 2" xfId="24140"/>
    <cellStyle name="40% - Accent1 218" xfId="24141"/>
    <cellStyle name="40% - Accent1 218 2" xfId="24142"/>
    <cellStyle name="40% - Accent1 219" xfId="24143"/>
    <cellStyle name="40% - Accent1 219 2" xfId="24144"/>
    <cellStyle name="40% - Accent1 22" xfId="24145"/>
    <cellStyle name="40% - Accent1 22 2" xfId="24146"/>
    <cellStyle name="40% - Accent1 22 3" xfId="24147"/>
    <cellStyle name="40% - Accent1 220" xfId="24148"/>
    <cellStyle name="40% - Accent1 220 2" xfId="24149"/>
    <cellStyle name="40% - Accent1 221" xfId="24150"/>
    <cellStyle name="40% - Accent1 221 2" xfId="24151"/>
    <cellStyle name="40% - Accent1 222" xfId="24152"/>
    <cellStyle name="40% - Accent1 222 2" xfId="24153"/>
    <cellStyle name="40% - Accent1 223" xfId="24154"/>
    <cellStyle name="40% - Accent1 223 2" xfId="24155"/>
    <cellStyle name="40% - Accent1 224" xfId="24156"/>
    <cellStyle name="40% - Accent1 224 2" xfId="24157"/>
    <cellStyle name="40% - Accent1 225" xfId="24158"/>
    <cellStyle name="40% - Accent1 225 2" xfId="24159"/>
    <cellStyle name="40% - Accent1 226" xfId="24160"/>
    <cellStyle name="40% - Accent1 226 2" xfId="24161"/>
    <cellStyle name="40% - Accent1 227" xfId="24162"/>
    <cellStyle name="40% - Accent1 227 2" xfId="24163"/>
    <cellStyle name="40% - Accent1 228" xfId="24164"/>
    <cellStyle name="40% - Accent1 228 2" xfId="24165"/>
    <cellStyle name="40% - Accent1 229" xfId="24166"/>
    <cellStyle name="40% - Accent1 229 2" xfId="24167"/>
    <cellStyle name="40% - Accent1 23" xfId="24168"/>
    <cellStyle name="40% - Accent1 23 2" xfId="24169"/>
    <cellStyle name="40% - Accent1 23 3" xfId="24170"/>
    <cellStyle name="40% - Accent1 230" xfId="24171"/>
    <cellStyle name="40% - Accent1 230 2" xfId="24172"/>
    <cellStyle name="40% - Accent1 231" xfId="24173"/>
    <cellStyle name="40% - Accent1 231 2" xfId="24174"/>
    <cellStyle name="40% - Accent1 232" xfId="24175"/>
    <cellStyle name="40% - Accent1 232 2" xfId="24176"/>
    <cellStyle name="40% - Accent1 233" xfId="24177"/>
    <cellStyle name="40% - Accent1 233 2" xfId="24178"/>
    <cellStyle name="40% - Accent1 234" xfId="24179"/>
    <cellStyle name="40% - Accent1 234 2" xfId="24180"/>
    <cellStyle name="40% - Accent1 235" xfId="24191"/>
    <cellStyle name="40% - Accent1 235 2" xfId="24192"/>
    <cellStyle name="40% - Accent1 236" xfId="24193"/>
    <cellStyle name="40% - Accent1 236 2" xfId="24194"/>
    <cellStyle name="40% - Accent1 237" xfId="24195"/>
    <cellStyle name="40% - Accent1 237 2" xfId="24196"/>
    <cellStyle name="40% - Accent1 238" xfId="24197"/>
    <cellStyle name="40% - Accent1 238 2" xfId="24198"/>
    <cellStyle name="40% - Accent1 239" xfId="24199"/>
    <cellStyle name="40% - Accent1 239 2" xfId="24200"/>
    <cellStyle name="40% - Accent1 24" xfId="24201"/>
    <cellStyle name="40% - Accent1 24 2" xfId="24202"/>
    <cellStyle name="40% - Accent1 24 3" xfId="24203"/>
    <cellStyle name="40% - Accent1 240" xfId="24204"/>
    <cellStyle name="40% - Accent1 240 2" xfId="24205"/>
    <cellStyle name="40% - Accent1 241" xfId="24206"/>
    <cellStyle name="40% - Accent1 241 2" xfId="24207"/>
    <cellStyle name="40% - Accent1 242" xfId="24208"/>
    <cellStyle name="40% - Accent1 242 2" xfId="24209"/>
    <cellStyle name="40% - Accent1 243" xfId="24210"/>
    <cellStyle name="40% - Accent1 243 2" xfId="24211"/>
    <cellStyle name="40% - Accent1 244" xfId="24212"/>
    <cellStyle name="40% - Accent1 244 2" xfId="24213"/>
    <cellStyle name="40% - Accent1 245" xfId="24214"/>
    <cellStyle name="40% - Accent1 245 2" xfId="24215"/>
    <cellStyle name="40% - Accent1 246" xfId="24216"/>
    <cellStyle name="40% - Accent1 246 2" xfId="24217"/>
    <cellStyle name="40% - Accent1 247" xfId="24218"/>
    <cellStyle name="40% - Accent1 247 2" xfId="24219"/>
    <cellStyle name="40% - Accent1 248" xfId="24220"/>
    <cellStyle name="40% - Accent1 248 2" xfId="24221"/>
    <cellStyle name="40% - Accent1 249" xfId="24222"/>
    <cellStyle name="40% - Accent1 249 2" xfId="24223"/>
    <cellStyle name="40% - Accent1 25" xfId="24224"/>
    <cellStyle name="40% - Accent1 25 2" xfId="24225"/>
    <cellStyle name="40% - Accent1 25 3" xfId="24226"/>
    <cellStyle name="40% - Accent1 250" xfId="24227"/>
    <cellStyle name="40% - Accent1 250 2" xfId="24228"/>
    <cellStyle name="40% - Accent1 251" xfId="24229"/>
    <cellStyle name="40% - Accent1 251 2" xfId="24230"/>
    <cellStyle name="40% - Accent1 252" xfId="24231"/>
    <cellStyle name="40% - Accent1 252 2" xfId="24232"/>
    <cellStyle name="40% - Accent1 253" xfId="24233"/>
    <cellStyle name="40% - Accent1 253 2" xfId="24234"/>
    <cellStyle name="40% - Accent1 254" xfId="24235"/>
    <cellStyle name="40% - Accent1 254 2" xfId="24236"/>
    <cellStyle name="40% - Accent1 255" xfId="24237"/>
    <cellStyle name="40% - Accent1 255 2" xfId="24238"/>
    <cellStyle name="40% - Accent1 256" xfId="24239"/>
    <cellStyle name="40% - Accent1 257" xfId="24240"/>
    <cellStyle name="40% - Accent1 258" xfId="24241"/>
    <cellStyle name="40% - Accent1 259" xfId="24242"/>
    <cellStyle name="40% - Accent1 26" xfId="24243"/>
    <cellStyle name="40% - Accent1 26 2" xfId="24244"/>
    <cellStyle name="40% - Accent1 26 3" xfId="24245"/>
    <cellStyle name="40% - Accent1 260" xfId="24246"/>
    <cellStyle name="40% - Accent1 261" xfId="24247"/>
    <cellStyle name="40% - Accent1 262" xfId="24248"/>
    <cellStyle name="40% - Accent1 263" xfId="24249"/>
    <cellStyle name="40% - Accent1 264" xfId="24250"/>
    <cellStyle name="40% - Accent1 27" xfId="24251"/>
    <cellStyle name="40% - Accent1 27 2" xfId="24252"/>
    <cellStyle name="40% - Accent1 27 3" xfId="24253"/>
    <cellStyle name="40% - Accent1 28" xfId="24254"/>
    <cellStyle name="40% - Accent1 28 2" xfId="24255"/>
    <cellStyle name="40% - Accent1 28 3" xfId="24256"/>
    <cellStyle name="40% - Accent1 29" xfId="24257"/>
    <cellStyle name="40% - Accent1 29 2" xfId="24258"/>
    <cellStyle name="40% - Accent1 29 3" xfId="24259"/>
    <cellStyle name="40% - Accent1 3" xfId="745"/>
    <cellStyle name="40% - Accent1 3 10" xfId="3319"/>
    <cellStyle name="40% - Accent1 3 11" xfId="3782"/>
    <cellStyle name="40% - Accent1 3 12" xfId="3575"/>
    <cellStyle name="40% - Accent1 3 13" xfId="1172"/>
    <cellStyle name="40% - Accent1 3 14" xfId="14944"/>
    <cellStyle name="40% - Accent1 3 15" xfId="24260"/>
    <cellStyle name="40% - Accent1 3 2" xfId="1086"/>
    <cellStyle name="40% - Accent1 3 2 2" xfId="2096"/>
    <cellStyle name="40% - Accent1 3 2 2 2" xfId="3047"/>
    <cellStyle name="40% - Accent1 3 2 2 2 2" xfId="4937"/>
    <cellStyle name="40% - Accent1 3 2 2 2 3" xfId="5736"/>
    <cellStyle name="40% - Accent1 3 2 2 2 4" xfId="6366"/>
    <cellStyle name="40% - Accent1 3 2 2 3" xfId="4185"/>
    <cellStyle name="40% - Accent1 3 2 2 4" xfId="4613"/>
    <cellStyle name="40% - Accent1 3 2 2 5" xfId="5457"/>
    <cellStyle name="40% - Accent1 3 2 3" xfId="2055"/>
    <cellStyle name="40% - Accent1 3 2 3 2" xfId="3023"/>
    <cellStyle name="40% - Accent1 3 2 3 2 2" xfId="4913"/>
    <cellStyle name="40% - Accent1 3 2 3 2 3" xfId="5712"/>
    <cellStyle name="40% - Accent1 3 2 3 2 4" xfId="6342"/>
    <cellStyle name="40% - Accent1 3 2 3 3" xfId="4152"/>
    <cellStyle name="40% - Accent1 3 2 3 4" xfId="4603"/>
    <cellStyle name="40% - Accent1 3 2 3 5" xfId="5451"/>
    <cellStyle name="40% - Accent1 3 2 4" xfId="2719"/>
    <cellStyle name="40% - Accent1 3 2 4 2" xfId="4665"/>
    <cellStyle name="40% - Accent1 3 2 4 3" xfId="5507"/>
    <cellStyle name="40% - Accent1 3 2 4 4" xfId="6190"/>
    <cellStyle name="40% - Accent1 3 2 5" xfId="3513"/>
    <cellStyle name="40% - Accent1 3 2 6" xfId="3657"/>
    <cellStyle name="40% - Accent1 3 2 7" xfId="3569"/>
    <cellStyle name="40% - Accent1 3 2 8" xfId="24261"/>
    <cellStyle name="40% - Accent1 3 2 9" xfId="42882"/>
    <cellStyle name="40% - Accent1 3 3" xfId="1014"/>
    <cellStyle name="40% - Accent1 3 3 2" xfId="2123"/>
    <cellStyle name="40% - Accent1 3 3 2 2" xfId="3075"/>
    <cellStyle name="40% - Accent1 3 3 2 2 2" xfId="4965"/>
    <cellStyle name="40% - Accent1 3 3 2 2 3" xfId="5764"/>
    <cellStyle name="40% - Accent1 3 3 2 2 4" xfId="6394"/>
    <cellStyle name="40% - Accent1 3 3 2 3" xfId="4213"/>
    <cellStyle name="40% - Accent1 3 3 2 4" xfId="3571"/>
    <cellStyle name="40% - Accent1 3 3 2 5" xfId="3435"/>
    <cellStyle name="40% - Accent1 3 3 3" xfId="2156"/>
    <cellStyle name="40% - Accent1 3 3 3 2" xfId="3104"/>
    <cellStyle name="40% - Accent1 3 3 3 2 2" xfId="4994"/>
    <cellStyle name="40% - Accent1 3 3 3 2 3" xfId="5793"/>
    <cellStyle name="40% - Accent1 3 3 3 2 4" xfId="6423"/>
    <cellStyle name="40% - Accent1 3 3 3 3" xfId="4245"/>
    <cellStyle name="40% - Accent1 3 3 3 4" xfId="3358"/>
    <cellStyle name="40% - Accent1 3 3 3 5" xfId="3490"/>
    <cellStyle name="40% - Accent1 3 3 4" xfId="2743"/>
    <cellStyle name="40% - Accent1 3 3 4 2" xfId="4690"/>
    <cellStyle name="40% - Accent1 3 3 4 3" xfId="5532"/>
    <cellStyle name="40% - Accent1 3 3 4 4" xfId="6215"/>
    <cellStyle name="40% - Accent1 3 3 5" xfId="3546"/>
    <cellStyle name="40% - Accent1 3 3 6" xfId="3457"/>
    <cellStyle name="40% - Accent1 3 3 7" xfId="4872"/>
    <cellStyle name="40% - Accent1 3 3 8" xfId="24262"/>
    <cellStyle name="40% - Accent1 3 4" xfId="1739"/>
    <cellStyle name="40% - Accent1 3 4 2" xfId="2205"/>
    <cellStyle name="40% - Accent1 3 4 2 2" xfId="3149"/>
    <cellStyle name="40% - Accent1 3 4 2 2 2" xfId="5039"/>
    <cellStyle name="40% - Accent1 3 4 2 2 3" xfId="5838"/>
    <cellStyle name="40% - Accent1 3 4 2 2 4" xfId="6468"/>
    <cellStyle name="40% - Accent1 3 4 2 3" xfId="4291"/>
    <cellStyle name="40% - Accent1 3 4 2 4" xfId="5201"/>
    <cellStyle name="40% - Accent1 3 4 2 5" xfId="6000"/>
    <cellStyle name="40% - Accent1 3 4 3" xfId="2444"/>
    <cellStyle name="40% - Accent1 3 4 3 2" xfId="3236"/>
    <cellStyle name="40% - Accent1 3 4 3 2 2" xfId="5126"/>
    <cellStyle name="40% - Accent1 3 4 3 2 3" xfId="5925"/>
    <cellStyle name="40% - Accent1 3 4 3 2 4" xfId="6555"/>
    <cellStyle name="40% - Accent1 3 4 3 3" xfId="4467"/>
    <cellStyle name="40% - Accent1 3 4 3 4" xfId="5345"/>
    <cellStyle name="40% - Accent1 3 4 3 5" xfId="6087"/>
    <cellStyle name="40% - Accent1 3 4 4" xfId="2771"/>
    <cellStyle name="40% - Accent1 3 4 4 2" xfId="4718"/>
    <cellStyle name="40% - Accent1 3 4 4 3" xfId="5560"/>
    <cellStyle name="40% - Accent1 3 4 4 4" xfId="6243"/>
    <cellStyle name="40% - Accent1 3 4 5" xfId="3862"/>
    <cellStyle name="40% - Accent1 3 4 6" xfId="3614"/>
    <cellStyle name="40% - Accent1 3 4 7" xfId="3421"/>
    <cellStyle name="40% - Accent1 3 5" xfId="1911"/>
    <cellStyle name="40% - Accent1 3 5 2" xfId="2335"/>
    <cellStyle name="40% - Accent1 3 5 2 2" xfId="3211"/>
    <cellStyle name="40% - Accent1 3 5 2 2 2" xfId="5101"/>
    <cellStyle name="40% - Accent1 3 5 2 2 3" xfId="5900"/>
    <cellStyle name="40% - Accent1 3 5 2 2 4" xfId="6530"/>
    <cellStyle name="40% - Accent1 3 5 2 3" xfId="4394"/>
    <cellStyle name="40% - Accent1 3 5 2 4" xfId="5290"/>
    <cellStyle name="40% - Accent1 3 5 2 5" xfId="6062"/>
    <cellStyle name="40% - Accent1 3 5 3" xfId="2567"/>
    <cellStyle name="40% - Accent1 3 5 3 2" xfId="3291"/>
    <cellStyle name="40% - Accent1 3 5 3 2 2" xfId="5181"/>
    <cellStyle name="40% - Accent1 3 5 3 2 3" xfId="5980"/>
    <cellStyle name="40% - Accent1 3 5 3 2 4" xfId="6610"/>
    <cellStyle name="40% - Accent1 3 5 3 3" xfId="4556"/>
    <cellStyle name="40% - Accent1 3 5 3 4" xfId="5420"/>
    <cellStyle name="40% - Accent1 3 5 3 5" xfId="6142"/>
    <cellStyle name="40% - Accent1 3 5 4" xfId="2894"/>
    <cellStyle name="40% - Accent1 3 5 4 2" xfId="4811"/>
    <cellStyle name="40% - Accent1 3 5 4 3" xfId="5639"/>
    <cellStyle name="40% - Accent1 3 5 4 4" xfId="6298"/>
    <cellStyle name="40% - Accent1 3 5 5" xfId="4016"/>
    <cellStyle name="40% - Accent1 3 5 6" xfId="3565"/>
    <cellStyle name="40% - Accent1 3 5 7" xfId="3438"/>
    <cellStyle name="40% - Accent1 3 6" xfId="1955"/>
    <cellStyle name="40% - Accent1 3 6 2" xfId="2377"/>
    <cellStyle name="40% - Accent1 3 6 2 2" xfId="3218"/>
    <cellStyle name="40% - Accent1 3 6 2 2 2" xfId="5108"/>
    <cellStyle name="40% - Accent1 3 6 2 2 3" xfId="5907"/>
    <cellStyle name="40% - Accent1 3 6 2 2 4" xfId="6537"/>
    <cellStyle name="40% - Accent1 3 6 2 3" xfId="4421"/>
    <cellStyle name="40% - Accent1 3 6 2 4" xfId="5309"/>
    <cellStyle name="40% - Accent1 3 6 2 5" xfId="6069"/>
    <cellStyle name="40% - Accent1 3 6 3" xfId="2608"/>
    <cellStyle name="40% - Accent1 3 6 3 2" xfId="3297"/>
    <cellStyle name="40% - Accent1 3 6 3 2 2" xfId="5187"/>
    <cellStyle name="40% - Accent1 3 6 3 2 3" xfId="5986"/>
    <cellStyle name="40% - Accent1 3 6 3 2 4" xfId="6616"/>
    <cellStyle name="40% - Accent1 3 6 3 3" xfId="4583"/>
    <cellStyle name="40% - Accent1 3 6 3 4" xfId="5438"/>
    <cellStyle name="40% - Accent1 3 6 3 5" xfId="6148"/>
    <cellStyle name="40% - Accent1 3 6 4" xfId="2935"/>
    <cellStyle name="40% - Accent1 3 6 4 2" xfId="4841"/>
    <cellStyle name="40% - Accent1 3 6 4 3" xfId="5657"/>
    <cellStyle name="40% - Accent1 3 6 4 4" xfId="6304"/>
    <cellStyle name="40% - Accent1 3 6 5" xfId="4060"/>
    <cellStyle name="40% - Accent1 3 6 6" xfId="4332"/>
    <cellStyle name="40% - Accent1 3 6 7" xfId="5236"/>
    <cellStyle name="40% - Accent1 3 7" xfId="2023"/>
    <cellStyle name="40% - Accent1 3 7 2" xfId="3002"/>
    <cellStyle name="40% - Accent1 3 7 2 2" xfId="4892"/>
    <cellStyle name="40% - Accent1 3 7 2 3" xfId="5691"/>
    <cellStyle name="40% - Accent1 3 7 2 4" xfId="6321"/>
    <cellStyle name="40% - Accent1 3 7 3" xfId="4127"/>
    <cellStyle name="40% - Accent1 3 7 4" xfId="4321"/>
    <cellStyle name="40% - Accent1 3 7 5" xfId="5231"/>
    <cellStyle name="40% - Accent1 3 8" xfId="2172"/>
    <cellStyle name="40% - Accent1 3 8 2" xfId="3118"/>
    <cellStyle name="40% - Accent1 3 8 2 2" xfId="5008"/>
    <cellStyle name="40% - Accent1 3 8 2 3" xfId="5807"/>
    <cellStyle name="40% - Accent1 3 8 2 4" xfId="6437"/>
    <cellStyle name="40% - Accent1 3 8 3" xfId="4260"/>
    <cellStyle name="40% - Accent1 3 8 4" xfId="3343"/>
    <cellStyle name="40% - Accent1 3 8 5" xfId="3708"/>
    <cellStyle name="40% - Accent1 3 9" xfId="2675"/>
    <cellStyle name="40% - Accent1 3 9 2" xfId="4631"/>
    <cellStyle name="40% - Accent1 3 9 3" xfId="5474"/>
    <cellStyle name="40% - Accent1 3 9 4" xfId="6164"/>
    <cellStyle name="40% - Accent1 30" xfId="24263"/>
    <cellStyle name="40% - Accent1 30 2" xfId="24264"/>
    <cellStyle name="40% - Accent1 30 3" xfId="24265"/>
    <cellStyle name="40% - Accent1 31" xfId="24266"/>
    <cellStyle name="40% - Accent1 31 2" xfId="24267"/>
    <cellStyle name="40% - Accent1 31 3" xfId="24268"/>
    <cellStyle name="40% - Accent1 32" xfId="24269"/>
    <cellStyle name="40% - Accent1 32 2" xfId="24270"/>
    <cellStyle name="40% - Accent1 32 3" xfId="24271"/>
    <cellStyle name="40% - Accent1 33" xfId="24272"/>
    <cellStyle name="40% - Accent1 33 2" xfId="24273"/>
    <cellStyle name="40% - Accent1 33 3" xfId="24274"/>
    <cellStyle name="40% - Accent1 34" xfId="24275"/>
    <cellStyle name="40% - Accent1 34 2" xfId="24276"/>
    <cellStyle name="40% - Accent1 34 3" xfId="24277"/>
    <cellStyle name="40% - Accent1 35" xfId="24278"/>
    <cellStyle name="40% - Accent1 35 2" xfId="24279"/>
    <cellStyle name="40% - Accent1 35 3" xfId="24280"/>
    <cellStyle name="40% - Accent1 36" xfId="24281"/>
    <cellStyle name="40% - Accent1 36 2" xfId="24282"/>
    <cellStyle name="40% - Accent1 36 3" xfId="24283"/>
    <cellStyle name="40% - Accent1 37" xfId="24284"/>
    <cellStyle name="40% - Accent1 37 2" xfId="24285"/>
    <cellStyle name="40% - Accent1 37 3" xfId="24286"/>
    <cellStyle name="40% - Accent1 38" xfId="24287"/>
    <cellStyle name="40% - Accent1 38 2" xfId="24288"/>
    <cellStyle name="40% - Accent1 38 3" xfId="24289"/>
    <cellStyle name="40% - Accent1 39" xfId="24290"/>
    <cellStyle name="40% - Accent1 39 2" xfId="24291"/>
    <cellStyle name="40% - Accent1 39 3" xfId="24292"/>
    <cellStyle name="40% - Accent1 4" xfId="705"/>
    <cellStyle name="40% - Accent1 4 2" xfId="1025"/>
    <cellStyle name="40% - Accent1 4 2 2" xfId="24293"/>
    <cellStyle name="40% - Accent1 4 3" xfId="11798"/>
    <cellStyle name="40% - Accent1 4 3 2" xfId="24294"/>
    <cellStyle name="40% - Accent1 40" xfId="24295"/>
    <cellStyle name="40% - Accent1 40 2" xfId="24296"/>
    <cellStyle name="40% - Accent1 40 3" xfId="24297"/>
    <cellStyle name="40% - Accent1 41" xfId="24298"/>
    <cellStyle name="40% - Accent1 41 2" xfId="24299"/>
    <cellStyle name="40% - Accent1 41 3" xfId="24300"/>
    <cellStyle name="40% - Accent1 42" xfId="24301"/>
    <cellStyle name="40% - Accent1 42 2" xfId="24302"/>
    <cellStyle name="40% - Accent1 42 3" xfId="24303"/>
    <cellStyle name="40% - Accent1 43" xfId="24304"/>
    <cellStyle name="40% - Accent1 43 2" xfId="24305"/>
    <cellStyle name="40% - Accent1 43 3" xfId="24306"/>
    <cellStyle name="40% - Accent1 44" xfId="24307"/>
    <cellStyle name="40% - Accent1 44 2" xfId="24308"/>
    <cellStyle name="40% - Accent1 44 3" xfId="24309"/>
    <cellStyle name="40% - Accent1 45" xfId="24310"/>
    <cellStyle name="40% - Accent1 45 2" xfId="24311"/>
    <cellStyle name="40% - Accent1 45 3" xfId="24312"/>
    <cellStyle name="40% - Accent1 46" xfId="24313"/>
    <cellStyle name="40% - Accent1 46 2" xfId="24314"/>
    <cellStyle name="40% - Accent1 46 3" xfId="24315"/>
    <cellStyle name="40% - Accent1 47" xfId="24316"/>
    <cellStyle name="40% - Accent1 47 2" xfId="24317"/>
    <cellStyle name="40% - Accent1 47 3" xfId="24318"/>
    <cellStyle name="40% - Accent1 48" xfId="24319"/>
    <cellStyle name="40% - Accent1 48 2" xfId="24320"/>
    <cellStyle name="40% - Accent1 48 3" xfId="24321"/>
    <cellStyle name="40% - Accent1 49" xfId="24322"/>
    <cellStyle name="40% - Accent1 49 2" xfId="24323"/>
    <cellStyle name="40% - Accent1 49 3" xfId="24324"/>
    <cellStyle name="40% - Accent1 5" xfId="6872"/>
    <cellStyle name="40% - Accent1 5 2" xfId="24326"/>
    <cellStyle name="40% - Accent1 5 3" xfId="24327"/>
    <cellStyle name="40% - Accent1 5 4" xfId="24325"/>
    <cellStyle name="40% - Accent1 50" xfId="24328"/>
    <cellStyle name="40% - Accent1 50 2" xfId="24329"/>
    <cellStyle name="40% - Accent1 50 3" xfId="24330"/>
    <cellStyle name="40% - Accent1 51" xfId="24331"/>
    <cellStyle name="40% - Accent1 51 2" xfId="24332"/>
    <cellStyle name="40% - Accent1 51 3" xfId="24333"/>
    <cellStyle name="40% - Accent1 52" xfId="24334"/>
    <cellStyle name="40% - Accent1 52 2" xfId="24335"/>
    <cellStyle name="40% - Accent1 52 3" xfId="24336"/>
    <cellStyle name="40% - Accent1 53" xfId="24337"/>
    <cellStyle name="40% - Accent1 53 2" xfId="24338"/>
    <cellStyle name="40% - Accent1 53 3" xfId="24339"/>
    <cellStyle name="40% - Accent1 54" xfId="24340"/>
    <cellStyle name="40% - Accent1 54 2" xfId="24341"/>
    <cellStyle name="40% - Accent1 54 3" xfId="24342"/>
    <cellStyle name="40% - Accent1 55" xfId="24343"/>
    <cellStyle name="40% - Accent1 55 2" xfId="24344"/>
    <cellStyle name="40% - Accent1 55 3" xfId="24345"/>
    <cellStyle name="40% - Accent1 56" xfId="24346"/>
    <cellStyle name="40% - Accent1 56 2" xfId="24347"/>
    <cellStyle name="40% - Accent1 56 3" xfId="24348"/>
    <cellStyle name="40% - Accent1 57" xfId="24349"/>
    <cellStyle name="40% - Accent1 57 2" xfId="24350"/>
    <cellStyle name="40% - Accent1 57 3" xfId="24351"/>
    <cellStyle name="40% - Accent1 58" xfId="24352"/>
    <cellStyle name="40% - Accent1 58 2" xfId="24353"/>
    <cellStyle name="40% - Accent1 58 3" xfId="24354"/>
    <cellStyle name="40% - Accent1 59" xfId="24355"/>
    <cellStyle name="40% - Accent1 59 2" xfId="24356"/>
    <cellStyle name="40% - Accent1 59 3" xfId="24357"/>
    <cellStyle name="40% - Accent1 6" xfId="7296"/>
    <cellStyle name="40% - Accent1 6 2" xfId="24359"/>
    <cellStyle name="40% - Accent1 6 3" xfId="24360"/>
    <cellStyle name="40% - Accent1 6 4" xfId="24358"/>
    <cellStyle name="40% - Accent1 60" xfId="24361"/>
    <cellStyle name="40% - Accent1 60 2" xfId="24362"/>
    <cellStyle name="40% - Accent1 60 3" xfId="24363"/>
    <cellStyle name="40% - Accent1 61" xfId="24364"/>
    <cellStyle name="40% - Accent1 61 2" xfId="24365"/>
    <cellStyle name="40% - Accent1 61 3" xfId="24366"/>
    <cellStyle name="40% - Accent1 62" xfId="24367"/>
    <cellStyle name="40% - Accent1 62 2" xfId="24368"/>
    <cellStyle name="40% - Accent1 62 3" xfId="24369"/>
    <cellStyle name="40% - Accent1 63" xfId="24370"/>
    <cellStyle name="40% - Accent1 63 2" xfId="24371"/>
    <cellStyle name="40% - Accent1 63 3" xfId="24372"/>
    <cellStyle name="40% - Accent1 64" xfId="24373"/>
    <cellStyle name="40% - Accent1 64 2" xfId="24374"/>
    <cellStyle name="40% - Accent1 64 3" xfId="24375"/>
    <cellStyle name="40% - Accent1 65" xfId="24376"/>
    <cellStyle name="40% - Accent1 65 2" xfId="24377"/>
    <cellStyle name="40% - Accent1 65 3" xfId="24378"/>
    <cellStyle name="40% - Accent1 66" xfId="24379"/>
    <cellStyle name="40% - Accent1 66 2" xfId="24380"/>
    <cellStyle name="40% - Accent1 66 3" xfId="24381"/>
    <cellStyle name="40% - Accent1 67" xfId="24382"/>
    <cellStyle name="40% - Accent1 67 2" xfId="24383"/>
    <cellStyle name="40% - Accent1 67 3" xfId="24384"/>
    <cellStyle name="40% - Accent1 68" xfId="24385"/>
    <cellStyle name="40% - Accent1 68 2" xfId="24386"/>
    <cellStyle name="40% - Accent1 68 3" xfId="24387"/>
    <cellStyle name="40% - Accent1 69" xfId="24388"/>
    <cellStyle name="40% - Accent1 69 2" xfId="24389"/>
    <cellStyle name="40% - Accent1 69 3" xfId="24390"/>
    <cellStyle name="40% - Accent1 7" xfId="7445"/>
    <cellStyle name="40% - Accent1 7 2" xfId="24392"/>
    <cellStyle name="40% - Accent1 7 3" xfId="24393"/>
    <cellStyle name="40% - Accent1 7 4" xfId="24391"/>
    <cellStyle name="40% - Accent1 70" xfId="24394"/>
    <cellStyle name="40% - Accent1 70 2" xfId="24395"/>
    <cellStyle name="40% - Accent1 70 3" xfId="24396"/>
    <cellStyle name="40% - Accent1 71" xfId="24397"/>
    <cellStyle name="40% - Accent1 71 2" xfId="24398"/>
    <cellStyle name="40% - Accent1 71 3" xfId="24399"/>
    <cellStyle name="40% - Accent1 72" xfId="24400"/>
    <cellStyle name="40% - Accent1 72 2" xfId="24401"/>
    <cellStyle name="40% - Accent1 72 3" xfId="24402"/>
    <cellStyle name="40% - Accent1 73" xfId="24403"/>
    <cellStyle name="40% - Accent1 73 2" xfId="24404"/>
    <cellStyle name="40% - Accent1 73 3" xfId="24405"/>
    <cellStyle name="40% - Accent1 74" xfId="24406"/>
    <cellStyle name="40% - Accent1 74 2" xfId="24407"/>
    <cellStyle name="40% - Accent1 74 3" xfId="24408"/>
    <cellStyle name="40% - Accent1 75" xfId="24409"/>
    <cellStyle name="40% - Accent1 75 2" xfId="24410"/>
    <cellStyle name="40% - Accent1 75 3" xfId="24411"/>
    <cellStyle name="40% - Accent1 76" xfId="24412"/>
    <cellStyle name="40% - Accent1 76 2" xfId="24413"/>
    <cellStyle name="40% - Accent1 76 3" xfId="24414"/>
    <cellStyle name="40% - Accent1 77" xfId="24415"/>
    <cellStyle name="40% - Accent1 77 2" xfId="24416"/>
    <cellStyle name="40% - Accent1 77 3" xfId="24417"/>
    <cellStyle name="40% - Accent1 78" xfId="24418"/>
    <cellStyle name="40% - Accent1 78 2" xfId="24419"/>
    <cellStyle name="40% - Accent1 78 3" xfId="24420"/>
    <cellStyle name="40% - Accent1 79" xfId="24421"/>
    <cellStyle name="40% - Accent1 79 2" xfId="24422"/>
    <cellStyle name="40% - Accent1 79 3" xfId="24423"/>
    <cellStyle name="40% - Accent1 8" xfId="7575"/>
    <cellStyle name="40% - Accent1 8 2" xfId="24425"/>
    <cellStyle name="40% - Accent1 8 3" xfId="24426"/>
    <cellStyle name="40% - Accent1 8 4" xfId="24424"/>
    <cellStyle name="40% - Accent1 80" xfId="24427"/>
    <cellStyle name="40% - Accent1 80 2" xfId="24428"/>
    <cellStyle name="40% - Accent1 80 3" xfId="24429"/>
    <cellStyle name="40% - Accent1 81" xfId="24430"/>
    <cellStyle name="40% - Accent1 81 2" xfId="24431"/>
    <cellStyle name="40% - Accent1 81 3" xfId="24432"/>
    <cellStyle name="40% - Accent1 82" xfId="24433"/>
    <cellStyle name="40% - Accent1 82 2" xfId="24434"/>
    <cellStyle name="40% - Accent1 82 3" xfId="24435"/>
    <cellStyle name="40% - Accent1 83" xfId="24436"/>
    <cellStyle name="40% - Accent1 83 2" xfId="24437"/>
    <cellStyle name="40% - Accent1 83 3" xfId="24438"/>
    <cellStyle name="40% - Accent1 84" xfId="24439"/>
    <cellStyle name="40% - Accent1 84 2" xfId="24440"/>
    <cellStyle name="40% - Accent1 84 3" xfId="24441"/>
    <cellStyle name="40% - Accent1 85" xfId="24442"/>
    <cellStyle name="40% - Accent1 85 2" xfId="24443"/>
    <cellStyle name="40% - Accent1 85 3" xfId="24444"/>
    <cellStyle name="40% - Accent1 86" xfId="24445"/>
    <cellStyle name="40% - Accent1 86 2" xfId="24446"/>
    <cellStyle name="40% - Accent1 86 3" xfId="24447"/>
    <cellStyle name="40% - Accent1 87" xfId="24448"/>
    <cellStyle name="40% - Accent1 87 2" xfId="24449"/>
    <cellStyle name="40% - Accent1 87 3" xfId="24450"/>
    <cellStyle name="40% - Accent1 88" xfId="24451"/>
    <cellStyle name="40% - Accent1 88 2" xfId="24452"/>
    <cellStyle name="40% - Accent1 88 3" xfId="24453"/>
    <cellStyle name="40% - Accent1 89" xfId="24454"/>
    <cellStyle name="40% - Accent1 89 2" xfId="24455"/>
    <cellStyle name="40% - Accent1 89 3" xfId="24456"/>
    <cellStyle name="40% - Accent1 9" xfId="6743"/>
    <cellStyle name="40% - Accent1 9 2" xfId="24458"/>
    <cellStyle name="40% - Accent1 9 3" xfId="24459"/>
    <cellStyle name="40% - Accent1 9 4" xfId="24457"/>
    <cellStyle name="40% - Accent1 90" xfId="24460"/>
    <cellStyle name="40% - Accent1 90 2" xfId="24461"/>
    <cellStyle name="40% - Accent1 90 3" xfId="24462"/>
    <cellStyle name="40% - Accent1 91" xfId="24463"/>
    <cellStyle name="40% - Accent1 91 2" xfId="24464"/>
    <cellStyle name="40% - Accent1 91 3" xfId="24465"/>
    <cellStyle name="40% - Accent1 92" xfId="24466"/>
    <cellStyle name="40% - Accent1 92 2" xfId="24467"/>
    <cellStyle name="40% - Accent1 92 3" xfId="24468"/>
    <cellStyle name="40% - Accent1 93" xfId="24469"/>
    <cellStyle name="40% - Accent1 93 2" xfId="24470"/>
    <cellStyle name="40% - Accent1 93 3" xfId="24471"/>
    <cellStyle name="40% - Accent1 94" xfId="24472"/>
    <cellStyle name="40% - Accent1 94 2" xfId="24473"/>
    <cellStyle name="40% - Accent1 94 3" xfId="24474"/>
    <cellStyle name="40% - Accent1 95" xfId="24475"/>
    <cellStyle name="40% - Accent1 95 2" xfId="24476"/>
    <cellStyle name="40% - Accent1 95 3" xfId="24477"/>
    <cellStyle name="40% - Accent1 96" xfId="24478"/>
    <cellStyle name="40% - Accent1 96 2" xfId="24479"/>
    <cellStyle name="40% - Accent1 96 3" xfId="24480"/>
    <cellStyle name="40% - Accent1 97" xfId="24481"/>
    <cellStyle name="40% - Accent1 97 2" xfId="24482"/>
    <cellStyle name="40% - Accent1 97 3" xfId="24483"/>
    <cellStyle name="40% - Accent1 98" xfId="24484"/>
    <cellStyle name="40% - Accent1 98 2" xfId="24485"/>
    <cellStyle name="40% - Accent1 98 3" xfId="24486"/>
    <cellStyle name="40% - Accent1 99" xfId="24487"/>
    <cellStyle name="40% - Accent1 99 2" xfId="24488"/>
    <cellStyle name="40% - Accent1 99 3" xfId="24489"/>
    <cellStyle name="40% - Accent2 10" xfId="7073"/>
    <cellStyle name="40% - Accent2 10 2" xfId="24491"/>
    <cellStyle name="40% - Accent2 10 3" xfId="24492"/>
    <cellStyle name="40% - Accent2 10 4" xfId="24490"/>
    <cellStyle name="40% - Accent2 100" xfId="24493"/>
    <cellStyle name="40% - Accent2 100 2" xfId="24494"/>
    <cellStyle name="40% - Accent2 100 3" xfId="24495"/>
    <cellStyle name="40% - Accent2 101" xfId="24496"/>
    <cellStyle name="40% - Accent2 101 2" xfId="24497"/>
    <cellStyle name="40% - Accent2 101 3" xfId="24498"/>
    <cellStyle name="40% - Accent2 102" xfId="24499"/>
    <cellStyle name="40% - Accent2 102 2" xfId="24500"/>
    <cellStyle name="40% - Accent2 102 3" xfId="24501"/>
    <cellStyle name="40% - Accent2 103" xfId="24502"/>
    <cellStyle name="40% - Accent2 103 2" xfId="24503"/>
    <cellStyle name="40% - Accent2 103 3" xfId="24504"/>
    <cellStyle name="40% - Accent2 104" xfId="24505"/>
    <cellStyle name="40% - Accent2 104 2" xfId="24506"/>
    <cellStyle name="40% - Accent2 104 3" xfId="24507"/>
    <cellStyle name="40% - Accent2 105" xfId="24508"/>
    <cellStyle name="40% - Accent2 105 2" xfId="24509"/>
    <cellStyle name="40% - Accent2 105 3" xfId="24510"/>
    <cellStyle name="40% - Accent2 106" xfId="24511"/>
    <cellStyle name="40% - Accent2 106 2" xfId="24512"/>
    <cellStyle name="40% - Accent2 106 3" xfId="24513"/>
    <cellStyle name="40% - Accent2 107" xfId="24514"/>
    <cellStyle name="40% - Accent2 107 2" xfId="24515"/>
    <cellStyle name="40% - Accent2 107 3" xfId="24516"/>
    <cellStyle name="40% - Accent2 108" xfId="24517"/>
    <cellStyle name="40% - Accent2 108 2" xfId="24518"/>
    <cellStyle name="40% - Accent2 108 3" xfId="24519"/>
    <cellStyle name="40% - Accent2 109" xfId="24520"/>
    <cellStyle name="40% - Accent2 109 2" xfId="24521"/>
    <cellStyle name="40% - Accent2 109 3" xfId="24522"/>
    <cellStyle name="40% - Accent2 11" xfId="7692"/>
    <cellStyle name="40% - Accent2 11 2" xfId="24524"/>
    <cellStyle name="40% - Accent2 11 3" xfId="24525"/>
    <cellStyle name="40% - Accent2 11 4" xfId="24523"/>
    <cellStyle name="40% - Accent2 110" xfId="24526"/>
    <cellStyle name="40% - Accent2 110 2" xfId="24527"/>
    <cellStyle name="40% - Accent2 110 3" xfId="24528"/>
    <cellStyle name="40% - Accent2 111" xfId="24529"/>
    <cellStyle name="40% - Accent2 111 2" xfId="24530"/>
    <cellStyle name="40% - Accent2 111 3" xfId="24531"/>
    <cellStyle name="40% - Accent2 112" xfId="24532"/>
    <cellStyle name="40% - Accent2 112 2" xfId="24533"/>
    <cellStyle name="40% - Accent2 112 3" xfId="24534"/>
    <cellStyle name="40% - Accent2 113" xfId="24535"/>
    <cellStyle name="40% - Accent2 113 2" xfId="24536"/>
    <cellStyle name="40% - Accent2 113 3" xfId="24537"/>
    <cellStyle name="40% - Accent2 114" xfId="24538"/>
    <cellStyle name="40% - Accent2 114 2" xfId="24539"/>
    <cellStyle name="40% - Accent2 114 3" xfId="24540"/>
    <cellStyle name="40% - Accent2 115" xfId="24541"/>
    <cellStyle name="40% - Accent2 115 2" xfId="24542"/>
    <cellStyle name="40% - Accent2 115 3" xfId="24543"/>
    <cellStyle name="40% - Accent2 116" xfId="24544"/>
    <cellStyle name="40% - Accent2 116 2" xfId="24545"/>
    <cellStyle name="40% - Accent2 116 3" xfId="24546"/>
    <cellStyle name="40% - Accent2 117" xfId="24547"/>
    <cellStyle name="40% - Accent2 117 2" xfId="24548"/>
    <cellStyle name="40% - Accent2 117 3" xfId="24549"/>
    <cellStyle name="40% - Accent2 118" xfId="24550"/>
    <cellStyle name="40% - Accent2 118 2" xfId="24551"/>
    <cellStyle name="40% - Accent2 118 3" xfId="24552"/>
    <cellStyle name="40% - Accent2 119" xfId="24553"/>
    <cellStyle name="40% - Accent2 119 2" xfId="24554"/>
    <cellStyle name="40% - Accent2 119 3" xfId="24555"/>
    <cellStyle name="40% - Accent2 12" xfId="7749"/>
    <cellStyle name="40% - Accent2 12 2" xfId="24557"/>
    <cellStyle name="40% - Accent2 12 3" xfId="24558"/>
    <cellStyle name="40% - Accent2 12 4" xfId="24556"/>
    <cellStyle name="40% - Accent2 120" xfId="24559"/>
    <cellStyle name="40% - Accent2 120 2" xfId="24560"/>
    <cellStyle name="40% - Accent2 120 3" xfId="24561"/>
    <cellStyle name="40% - Accent2 121" xfId="24562"/>
    <cellStyle name="40% - Accent2 121 2" xfId="24563"/>
    <cellStyle name="40% - Accent2 121 3" xfId="24564"/>
    <cellStyle name="40% - Accent2 122" xfId="24565"/>
    <cellStyle name="40% - Accent2 122 2" xfId="24566"/>
    <cellStyle name="40% - Accent2 122 3" xfId="24567"/>
    <cellStyle name="40% - Accent2 123" xfId="24568"/>
    <cellStyle name="40% - Accent2 123 2" xfId="24569"/>
    <cellStyle name="40% - Accent2 123 3" xfId="24570"/>
    <cellStyle name="40% - Accent2 124" xfId="24571"/>
    <cellStyle name="40% - Accent2 124 2" xfId="24572"/>
    <cellStyle name="40% - Accent2 124 3" xfId="24573"/>
    <cellStyle name="40% - Accent2 125" xfId="24574"/>
    <cellStyle name="40% - Accent2 125 2" xfId="24575"/>
    <cellStyle name="40% - Accent2 125 3" xfId="24576"/>
    <cellStyle name="40% - Accent2 126" xfId="24577"/>
    <cellStyle name="40% - Accent2 126 2" xfId="24578"/>
    <cellStyle name="40% - Accent2 126 3" xfId="24579"/>
    <cellStyle name="40% - Accent2 127" xfId="24580"/>
    <cellStyle name="40% - Accent2 127 2" xfId="24581"/>
    <cellStyle name="40% - Accent2 127 3" xfId="24582"/>
    <cellStyle name="40% - Accent2 128" xfId="24583"/>
    <cellStyle name="40% - Accent2 128 2" xfId="24584"/>
    <cellStyle name="40% - Accent2 128 3" xfId="24585"/>
    <cellStyle name="40% - Accent2 129" xfId="24586"/>
    <cellStyle name="40% - Accent2 129 2" xfId="24587"/>
    <cellStyle name="40% - Accent2 129 3" xfId="24588"/>
    <cellStyle name="40% - Accent2 13" xfId="7608"/>
    <cellStyle name="40% - Accent2 13 2" xfId="24590"/>
    <cellStyle name="40% - Accent2 13 3" xfId="24591"/>
    <cellStyle name="40% - Accent2 13 4" xfId="24589"/>
    <cellStyle name="40% - Accent2 130" xfId="24592"/>
    <cellStyle name="40% - Accent2 130 2" xfId="24593"/>
    <cellStyle name="40% - Accent2 130 3" xfId="24594"/>
    <cellStyle name="40% - Accent2 131" xfId="24595"/>
    <cellStyle name="40% - Accent2 131 2" xfId="24596"/>
    <cellStyle name="40% - Accent2 131 3" xfId="24597"/>
    <cellStyle name="40% - Accent2 132" xfId="24598"/>
    <cellStyle name="40% - Accent2 132 2" xfId="24599"/>
    <cellStyle name="40% - Accent2 132 3" xfId="24600"/>
    <cellStyle name="40% - Accent2 133" xfId="24601"/>
    <cellStyle name="40% - Accent2 133 2" xfId="24602"/>
    <cellStyle name="40% - Accent2 133 3" xfId="24603"/>
    <cellStyle name="40% - Accent2 134" xfId="24604"/>
    <cellStyle name="40% - Accent2 134 2" xfId="24605"/>
    <cellStyle name="40% - Accent2 134 3" xfId="24606"/>
    <cellStyle name="40% - Accent2 135" xfId="24607"/>
    <cellStyle name="40% - Accent2 135 2" xfId="24608"/>
    <cellStyle name="40% - Accent2 135 3" xfId="24609"/>
    <cellStyle name="40% - Accent2 136" xfId="24610"/>
    <cellStyle name="40% - Accent2 136 2" xfId="24611"/>
    <cellStyle name="40% - Accent2 136 3" xfId="24612"/>
    <cellStyle name="40% - Accent2 137" xfId="24613"/>
    <cellStyle name="40% - Accent2 137 2" xfId="24614"/>
    <cellStyle name="40% - Accent2 137 3" xfId="24615"/>
    <cellStyle name="40% - Accent2 138" xfId="24616"/>
    <cellStyle name="40% - Accent2 138 2" xfId="24617"/>
    <cellStyle name="40% - Accent2 138 3" xfId="24618"/>
    <cellStyle name="40% - Accent2 139" xfId="24619"/>
    <cellStyle name="40% - Accent2 139 2" xfId="24620"/>
    <cellStyle name="40% - Accent2 139 3" xfId="24621"/>
    <cellStyle name="40% - Accent2 14" xfId="24622"/>
    <cellStyle name="40% - Accent2 14 2" xfId="24623"/>
    <cellStyle name="40% - Accent2 14 3" xfId="24624"/>
    <cellStyle name="40% - Accent2 140" xfId="24625"/>
    <cellStyle name="40% - Accent2 140 2" xfId="24626"/>
    <cellStyle name="40% - Accent2 140 3" xfId="24627"/>
    <cellStyle name="40% - Accent2 141" xfId="24628"/>
    <cellStyle name="40% - Accent2 141 2" xfId="24629"/>
    <cellStyle name="40% - Accent2 141 3" xfId="24630"/>
    <cellStyle name="40% - Accent2 142" xfId="24631"/>
    <cellStyle name="40% - Accent2 142 2" xfId="24632"/>
    <cellStyle name="40% - Accent2 142 3" xfId="24633"/>
    <cellStyle name="40% - Accent2 143" xfId="24634"/>
    <cellStyle name="40% - Accent2 143 2" xfId="24635"/>
    <cellStyle name="40% - Accent2 143 3" xfId="24636"/>
    <cellStyle name="40% - Accent2 144" xfId="24637"/>
    <cellStyle name="40% - Accent2 144 2" xfId="24638"/>
    <cellStyle name="40% - Accent2 144 3" xfId="24639"/>
    <cellStyle name="40% - Accent2 145" xfId="24640"/>
    <cellStyle name="40% - Accent2 145 2" xfId="24641"/>
    <cellStyle name="40% - Accent2 145 3" xfId="24642"/>
    <cellStyle name="40% - Accent2 146" xfId="24643"/>
    <cellStyle name="40% - Accent2 146 2" xfId="24644"/>
    <cellStyle name="40% - Accent2 146 3" xfId="24645"/>
    <cellStyle name="40% - Accent2 147" xfId="24646"/>
    <cellStyle name="40% - Accent2 147 2" xfId="24647"/>
    <cellStyle name="40% - Accent2 147 3" xfId="24648"/>
    <cellStyle name="40% - Accent2 148" xfId="24649"/>
    <cellStyle name="40% - Accent2 148 2" xfId="24650"/>
    <cellStyle name="40% - Accent2 148 3" xfId="24651"/>
    <cellStyle name="40% - Accent2 149" xfId="24652"/>
    <cellStyle name="40% - Accent2 149 2" xfId="24653"/>
    <cellStyle name="40% - Accent2 149 3" xfId="24654"/>
    <cellStyle name="40% - Accent2 15" xfId="24655"/>
    <cellStyle name="40% - Accent2 15 2" xfId="24656"/>
    <cellStyle name="40% - Accent2 15 3" xfId="24657"/>
    <cellStyle name="40% - Accent2 150" xfId="24658"/>
    <cellStyle name="40% - Accent2 150 2" xfId="24659"/>
    <cellStyle name="40% - Accent2 150 3" xfId="24660"/>
    <cellStyle name="40% - Accent2 151" xfId="24661"/>
    <cellStyle name="40% - Accent2 151 2" xfId="24662"/>
    <cellStyle name="40% - Accent2 151 3" xfId="24663"/>
    <cellStyle name="40% - Accent2 152" xfId="24664"/>
    <cellStyle name="40% - Accent2 152 2" xfId="24665"/>
    <cellStyle name="40% - Accent2 152 3" xfId="24666"/>
    <cellStyle name="40% - Accent2 153" xfId="24667"/>
    <cellStyle name="40% - Accent2 153 2" xfId="24668"/>
    <cellStyle name="40% - Accent2 153 3" xfId="24669"/>
    <cellStyle name="40% - Accent2 154" xfId="24670"/>
    <cellStyle name="40% - Accent2 154 2" xfId="24671"/>
    <cellStyle name="40% - Accent2 154 3" xfId="24672"/>
    <cellStyle name="40% - Accent2 155" xfId="24673"/>
    <cellStyle name="40% - Accent2 155 2" xfId="24674"/>
    <cellStyle name="40% - Accent2 155 3" xfId="24675"/>
    <cellStyle name="40% - Accent2 156" xfId="24676"/>
    <cellStyle name="40% - Accent2 156 2" xfId="24677"/>
    <cellStyle name="40% - Accent2 156 3" xfId="24678"/>
    <cellStyle name="40% - Accent2 157" xfId="24679"/>
    <cellStyle name="40% - Accent2 157 2" xfId="24680"/>
    <cellStyle name="40% - Accent2 157 3" xfId="24681"/>
    <cellStyle name="40% - Accent2 158" xfId="24682"/>
    <cellStyle name="40% - Accent2 158 2" xfId="24683"/>
    <cellStyle name="40% - Accent2 158 3" xfId="24684"/>
    <cellStyle name="40% - Accent2 159" xfId="24685"/>
    <cellStyle name="40% - Accent2 159 2" xfId="24686"/>
    <cellStyle name="40% - Accent2 159 3" xfId="24687"/>
    <cellStyle name="40% - Accent2 16" xfId="24688"/>
    <cellStyle name="40% - Accent2 16 2" xfId="24689"/>
    <cellStyle name="40% - Accent2 16 3" xfId="24690"/>
    <cellStyle name="40% - Accent2 160" xfId="24691"/>
    <cellStyle name="40% - Accent2 160 2" xfId="24692"/>
    <cellStyle name="40% - Accent2 160 3" xfId="24693"/>
    <cellStyle name="40% - Accent2 161" xfId="24694"/>
    <cellStyle name="40% - Accent2 161 2" xfId="24695"/>
    <cellStyle name="40% - Accent2 161 3" xfId="24696"/>
    <cellStyle name="40% - Accent2 162" xfId="24697"/>
    <cellStyle name="40% - Accent2 162 2" xfId="24698"/>
    <cellStyle name="40% - Accent2 162 3" xfId="24699"/>
    <cellStyle name="40% - Accent2 163" xfId="24700"/>
    <cellStyle name="40% - Accent2 163 2" xfId="24701"/>
    <cellStyle name="40% - Accent2 163 3" xfId="24702"/>
    <cellStyle name="40% - Accent2 164" xfId="24703"/>
    <cellStyle name="40% - Accent2 164 2" xfId="24704"/>
    <cellStyle name="40% - Accent2 164 3" xfId="24705"/>
    <cellStyle name="40% - Accent2 165" xfId="24706"/>
    <cellStyle name="40% - Accent2 165 2" xfId="24707"/>
    <cellStyle name="40% - Accent2 165 3" xfId="24708"/>
    <cellStyle name="40% - Accent2 166" xfId="24709"/>
    <cellStyle name="40% - Accent2 166 2" xfId="24710"/>
    <cellStyle name="40% - Accent2 166 3" xfId="24711"/>
    <cellStyle name="40% - Accent2 167" xfId="24712"/>
    <cellStyle name="40% - Accent2 167 2" xfId="24713"/>
    <cellStyle name="40% - Accent2 167 3" xfId="24714"/>
    <cellStyle name="40% - Accent2 168" xfId="24715"/>
    <cellStyle name="40% - Accent2 168 2" xfId="24716"/>
    <cellStyle name="40% - Accent2 168 3" xfId="24717"/>
    <cellStyle name="40% - Accent2 169" xfId="24718"/>
    <cellStyle name="40% - Accent2 169 2" xfId="24719"/>
    <cellStyle name="40% - Accent2 169 3" xfId="24720"/>
    <cellStyle name="40% - Accent2 17" xfId="24721"/>
    <cellStyle name="40% - Accent2 17 2" xfId="24722"/>
    <cellStyle name="40% - Accent2 17 3" xfId="24723"/>
    <cellStyle name="40% - Accent2 170" xfId="24724"/>
    <cellStyle name="40% - Accent2 170 2" xfId="24725"/>
    <cellStyle name="40% - Accent2 170 3" xfId="24726"/>
    <cellStyle name="40% - Accent2 171" xfId="24727"/>
    <cellStyle name="40% - Accent2 171 2" xfId="24728"/>
    <cellStyle name="40% - Accent2 171 3" xfId="24729"/>
    <cellStyle name="40% - Accent2 172" xfId="24730"/>
    <cellStyle name="40% - Accent2 172 2" xfId="24731"/>
    <cellStyle name="40% - Accent2 172 3" xfId="24732"/>
    <cellStyle name="40% - Accent2 173" xfId="24733"/>
    <cellStyle name="40% - Accent2 173 2" xfId="24734"/>
    <cellStyle name="40% - Accent2 173 3" xfId="24735"/>
    <cellStyle name="40% - Accent2 174" xfId="24736"/>
    <cellStyle name="40% - Accent2 174 2" xfId="24737"/>
    <cellStyle name="40% - Accent2 174 3" xfId="24738"/>
    <cellStyle name="40% - Accent2 175" xfId="24739"/>
    <cellStyle name="40% - Accent2 175 2" xfId="24740"/>
    <cellStyle name="40% - Accent2 175 3" xfId="24741"/>
    <cellStyle name="40% - Accent2 176" xfId="24742"/>
    <cellStyle name="40% - Accent2 176 2" xfId="24743"/>
    <cellStyle name="40% - Accent2 176 3" xfId="24744"/>
    <cellStyle name="40% - Accent2 177" xfId="24745"/>
    <cellStyle name="40% - Accent2 177 2" xfId="24746"/>
    <cellStyle name="40% - Accent2 177 3" xfId="24747"/>
    <cellStyle name="40% - Accent2 178" xfId="24748"/>
    <cellStyle name="40% - Accent2 178 2" xfId="24749"/>
    <cellStyle name="40% - Accent2 178 3" xfId="24750"/>
    <cellStyle name="40% - Accent2 179" xfId="24751"/>
    <cellStyle name="40% - Accent2 179 2" xfId="24752"/>
    <cellStyle name="40% - Accent2 179 3" xfId="24753"/>
    <cellStyle name="40% - Accent2 18" xfId="24754"/>
    <cellStyle name="40% - Accent2 18 2" xfId="24755"/>
    <cellStyle name="40% - Accent2 18 3" xfId="24756"/>
    <cellStyle name="40% - Accent2 180" xfId="24757"/>
    <cellStyle name="40% - Accent2 180 2" xfId="24758"/>
    <cellStyle name="40% - Accent2 180 3" xfId="24759"/>
    <cellStyle name="40% - Accent2 181" xfId="24760"/>
    <cellStyle name="40% - Accent2 181 2" xfId="24761"/>
    <cellStyle name="40% - Accent2 181 3" xfId="24762"/>
    <cellStyle name="40% - Accent2 182" xfId="24763"/>
    <cellStyle name="40% - Accent2 182 2" xfId="24764"/>
    <cellStyle name="40% - Accent2 182 3" xfId="24765"/>
    <cellStyle name="40% - Accent2 183" xfId="24766"/>
    <cellStyle name="40% - Accent2 183 2" xfId="24767"/>
    <cellStyle name="40% - Accent2 183 3" xfId="24768"/>
    <cellStyle name="40% - Accent2 184" xfId="24769"/>
    <cellStyle name="40% - Accent2 184 2" xfId="24770"/>
    <cellStyle name="40% - Accent2 184 3" xfId="24771"/>
    <cellStyle name="40% - Accent2 185" xfId="24772"/>
    <cellStyle name="40% - Accent2 185 2" xfId="24773"/>
    <cellStyle name="40% - Accent2 185 3" xfId="24774"/>
    <cellStyle name="40% - Accent2 186" xfId="24775"/>
    <cellStyle name="40% - Accent2 186 2" xfId="24776"/>
    <cellStyle name="40% - Accent2 186 3" xfId="24777"/>
    <cellStyle name="40% - Accent2 187" xfId="24778"/>
    <cellStyle name="40% - Accent2 187 2" xfId="24779"/>
    <cellStyle name="40% - Accent2 187 3" xfId="24780"/>
    <cellStyle name="40% - Accent2 188" xfId="24781"/>
    <cellStyle name="40% - Accent2 188 2" xfId="24782"/>
    <cellStyle name="40% - Accent2 188 3" xfId="24783"/>
    <cellStyle name="40% - Accent2 189" xfId="24784"/>
    <cellStyle name="40% - Accent2 189 2" xfId="24785"/>
    <cellStyle name="40% - Accent2 189 3" xfId="24786"/>
    <cellStyle name="40% - Accent2 19" xfId="24787"/>
    <cellStyle name="40% - Accent2 19 2" xfId="24788"/>
    <cellStyle name="40% - Accent2 19 3" xfId="24789"/>
    <cellStyle name="40% - Accent2 190" xfId="24790"/>
    <cellStyle name="40% - Accent2 190 2" xfId="24791"/>
    <cellStyle name="40% - Accent2 190 3" xfId="24792"/>
    <cellStyle name="40% - Accent2 191" xfId="24793"/>
    <cellStyle name="40% - Accent2 191 2" xfId="24794"/>
    <cellStyle name="40% - Accent2 191 3" xfId="24795"/>
    <cellStyle name="40% - Accent2 192" xfId="24796"/>
    <cellStyle name="40% - Accent2 192 2" xfId="24797"/>
    <cellStyle name="40% - Accent2 192 3" xfId="24798"/>
    <cellStyle name="40% - Accent2 193" xfId="24799"/>
    <cellStyle name="40% - Accent2 193 2" xfId="24800"/>
    <cellStyle name="40% - Accent2 194" xfId="24801"/>
    <cellStyle name="40% - Accent2 194 2" xfId="24802"/>
    <cellStyle name="40% - Accent2 195" xfId="24803"/>
    <cellStyle name="40% - Accent2 195 2" xfId="24804"/>
    <cellStyle name="40% - Accent2 196" xfId="24805"/>
    <cellStyle name="40% - Accent2 196 2" xfId="24806"/>
    <cellStyle name="40% - Accent2 197" xfId="24807"/>
    <cellStyle name="40% - Accent2 197 2" xfId="24808"/>
    <cellStyle name="40% - Accent2 198" xfId="24809"/>
    <cellStyle name="40% - Accent2 198 2" xfId="24810"/>
    <cellStyle name="40% - Accent2 199" xfId="24811"/>
    <cellStyle name="40% - Accent2 199 2" xfId="24812"/>
    <cellStyle name="40% - Accent2 2" xfId="172"/>
    <cellStyle name="40% - Accent2 2 10" xfId="3321"/>
    <cellStyle name="40% - Accent2 2 11" xfId="3772"/>
    <cellStyle name="40% - Accent2 2 12" xfId="4554"/>
    <cellStyle name="40% - Accent2 2 13" xfId="971"/>
    <cellStyle name="40% - Accent2 2 14" xfId="6855"/>
    <cellStyle name="40% - Accent2 2 15" xfId="7600"/>
    <cellStyle name="40% - Accent2 2 16" xfId="7687"/>
    <cellStyle name="40% - Accent2 2 17" xfId="7682"/>
    <cellStyle name="40% - Accent2 2 18" xfId="6871"/>
    <cellStyle name="40% - Accent2 2 19" xfId="7419"/>
    <cellStyle name="40% - Accent2 2 2" xfId="746"/>
    <cellStyle name="40% - Accent2 2 2 2" xfId="2097"/>
    <cellStyle name="40% - Accent2 2 2 2 2" xfId="3048"/>
    <cellStyle name="40% - Accent2 2 2 2 2 2" xfId="4938"/>
    <cellStyle name="40% - Accent2 2 2 2 2 3" xfId="5737"/>
    <cellStyle name="40% - Accent2 2 2 2 2 4" xfId="6367"/>
    <cellStyle name="40% - Accent2 2 2 2 3" xfId="4186"/>
    <cellStyle name="40% - Accent2 2 2 2 4" xfId="4448"/>
    <cellStyle name="40% - Accent2 2 2 2 5" xfId="5326"/>
    <cellStyle name="40% - Accent2 2 2 3" xfId="2054"/>
    <cellStyle name="40% - Accent2 2 2 3 2" xfId="3022"/>
    <cellStyle name="40% - Accent2 2 2 3 2 2" xfId="4912"/>
    <cellStyle name="40% - Accent2 2 2 3 2 3" xfId="5711"/>
    <cellStyle name="40% - Accent2 2 2 3 2 4" xfId="6341"/>
    <cellStyle name="40% - Accent2 2 2 3 3" xfId="4151"/>
    <cellStyle name="40% - Accent2 2 2 3 4" xfId="4863"/>
    <cellStyle name="40% - Accent2 2 2 3 5" xfId="5668"/>
    <cellStyle name="40% - Accent2 2 2 4" xfId="2720"/>
    <cellStyle name="40% - Accent2 2 2 4 2" xfId="4666"/>
    <cellStyle name="40% - Accent2 2 2 4 3" xfId="5508"/>
    <cellStyle name="40% - Accent2 2 2 4 4" xfId="6191"/>
    <cellStyle name="40% - Accent2 2 2 5" xfId="3514"/>
    <cellStyle name="40% - Accent2 2 2 6" xfId="3650"/>
    <cellStyle name="40% - Accent2 2 2 7" xfId="4518"/>
    <cellStyle name="40% - Accent2 2 2 8" xfId="1170"/>
    <cellStyle name="40% - Accent2 2 2 9" xfId="24813"/>
    <cellStyle name="40% - Accent2 2 20" xfId="7021"/>
    <cellStyle name="40% - Accent2 2 21" xfId="7414"/>
    <cellStyle name="40% - Accent2 2 22" xfId="7569"/>
    <cellStyle name="40% - Accent2 2 23" xfId="9950"/>
    <cellStyle name="40% - Accent2 2 3" xfId="1099"/>
    <cellStyle name="40% - Accent2 2 3 2" xfId="2122"/>
    <cellStyle name="40% - Accent2 2 3 2 2" xfId="3074"/>
    <cellStyle name="40% - Accent2 2 3 2 2 2" xfId="4964"/>
    <cellStyle name="40% - Accent2 2 3 2 2 3" xfId="5763"/>
    <cellStyle name="40% - Accent2 2 3 2 2 4" xfId="6393"/>
    <cellStyle name="40% - Accent2 2 3 2 3" xfId="4212"/>
    <cellStyle name="40% - Accent2 2 3 2 4" xfId="4330"/>
    <cellStyle name="40% - Accent2 2 3 2 5" xfId="5235"/>
    <cellStyle name="40% - Accent2 2 3 3" xfId="2157"/>
    <cellStyle name="40% - Accent2 2 3 3 2" xfId="3105"/>
    <cellStyle name="40% - Accent2 2 3 3 2 2" xfId="4995"/>
    <cellStyle name="40% - Accent2 2 3 3 2 3" xfId="5794"/>
    <cellStyle name="40% - Accent2 2 3 3 2 4" xfId="6424"/>
    <cellStyle name="40% - Accent2 2 3 3 3" xfId="4246"/>
    <cellStyle name="40% - Accent2 2 3 3 4" xfId="3357"/>
    <cellStyle name="40% - Accent2 2 3 3 5" xfId="3491"/>
    <cellStyle name="40% - Accent2 2 3 4" xfId="2742"/>
    <cellStyle name="40% - Accent2 2 3 4 2" xfId="4689"/>
    <cellStyle name="40% - Accent2 2 3 4 3" xfId="5531"/>
    <cellStyle name="40% - Accent2 2 3 4 4" xfId="6214"/>
    <cellStyle name="40% - Accent2 2 3 5" xfId="3545"/>
    <cellStyle name="40% - Accent2 2 3 6" xfId="3458"/>
    <cellStyle name="40% - Accent2 2 3 7" xfId="4611"/>
    <cellStyle name="40% - Accent2 2 4" xfId="1740"/>
    <cellStyle name="40% - Accent2 2 4 2" xfId="2206"/>
    <cellStyle name="40% - Accent2 2 4 2 2" xfId="3150"/>
    <cellStyle name="40% - Accent2 2 4 2 2 2" xfId="5040"/>
    <cellStyle name="40% - Accent2 2 4 2 2 3" xfId="5839"/>
    <cellStyle name="40% - Accent2 2 4 2 2 4" xfId="6469"/>
    <cellStyle name="40% - Accent2 2 4 2 3" xfId="4292"/>
    <cellStyle name="40% - Accent2 2 4 2 4" xfId="5202"/>
    <cellStyle name="40% - Accent2 2 4 2 5" xfId="6001"/>
    <cellStyle name="40% - Accent2 2 4 3" xfId="2445"/>
    <cellStyle name="40% - Accent2 2 4 3 2" xfId="3237"/>
    <cellStyle name="40% - Accent2 2 4 3 2 2" xfId="5127"/>
    <cellStyle name="40% - Accent2 2 4 3 2 3" xfId="5926"/>
    <cellStyle name="40% - Accent2 2 4 3 2 4" xfId="6556"/>
    <cellStyle name="40% - Accent2 2 4 3 3" xfId="4468"/>
    <cellStyle name="40% - Accent2 2 4 3 4" xfId="5346"/>
    <cellStyle name="40% - Accent2 2 4 3 5" xfId="6088"/>
    <cellStyle name="40% - Accent2 2 4 4" xfId="2772"/>
    <cellStyle name="40% - Accent2 2 4 4 2" xfId="4719"/>
    <cellStyle name="40% - Accent2 2 4 4 3" xfId="5561"/>
    <cellStyle name="40% - Accent2 2 4 4 4" xfId="6244"/>
    <cellStyle name="40% - Accent2 2 4 5" xfId="3863"/>
    <cellStyle name="40% - Accent2 2 4 6" xfId="3609"/>
    <cellStyle name="40% - Accent2 2 4 7" xfId="3423"/>
    <cellStyle name="40% - Accent2 2 5" xfId="1876"/>
    <cellStyle name="40% - Accent2 2 5 2" xfId="2301"/>
    <cellStyle name="40% - Accent2 2 5 2 2" xfId="3196"/>
    <cellStyle name="40% - Accent2 2 5 2 2 2" xfId="5086"/>
    <cellStyle name="40% - Accent2 2 5 2 2 3" xfId="5885"/>
    <cellStyle name="40% - Accent2 2 5 2 2 4" xfId="6515"/>
    <cellStyle name="40% - Accent2 2 5 2 3" xfId="4369"/>
    <cellStyle name="40% - Accent2 2 5 2 4" xfId="5267"/>
    <cellStyle name="40% - Accent2 2 5 2 5" xfId="6047"/>
    <cellStyle name="40% - Accent2 2 5 3" xfId="2536"/>
    <cellStyle name="40% - Accent2 2 5 3 2" xfId="3279"/>
    <cellStyle name="40% - Accent2 2 5 3 2 2" xfId="5169"/>
    <cellStyle name="40% - Accent2 2 5 3 2 3" xfId="5968"/>
    <cellStyle name="40% - Accent2 2 5 3 2 4" xfId="6598"/>
    <cellStyle name="40% - Accent2 2 5 3 3" xfId="4534"/>
    <cellStyle name="40% - Accent2 2 5 3 4" xfId="5403"/>
    <cellStyle name="40% - Accent2 2 5 3 5" xfId="6130"/>
    <cellStyle name="40% - Accent2 2 5 4" xfId="2863"/>
    <cellStyle name="40% - Accent2 2 5 4 2" xfId="4790"/>
    <cellStyle name="40% - Accent2 2 5 4 3" xfId="5621"/>
    <cellStyle name="40% - Accent2 2 5 4 4" xfId="6286"/>
    <cellStyle name="40% - Accent2 2 5 5" xfId="3982"/>
    <cellStyle name="40% - Accent2 2 5 6" xfId="4396"/>
    <cellStyle name="40% - Accent2 2 5 7" xfId="5292"/>
    <cellStyle name="40% - Accent2 2 6" xfId="1757"/>
    <cellStyle name="40% - Accent2 2 6 2" xfId="2220"/>
    <cellStyle name="40% - Accent2 2 6 2 2" xfId="3164"/>
    <cellStyle name="40% - Accent2 2 6 2 2 2" xfId="5054"/>
    <cellStyle name="40% - Accent2 2 6 2 2 3" xfId="5853"/>
    <cellStyle name="40% - Accent2 2 6 2 2 4" xfId="6483"/>
    <cellStyle name="40% - Accent2 2 6 2 3" xfId="4306"/>
    <cellStyle name="40% - Accent2 2 6 2 4" xfId="5216"/>
    <cellStyle name="40% - Accent2 2 6 2 5" xfId="6015"/>
    <cellStyle name="40% - Accent2 2 6 3" xfId="2458"/>
    <cellStyle name="40% - Accent2 2 6 3 2" xfId="3250"/>
    <cellStyle name="40% - Accent2 2 6 3 2 2" xfId="5140"/>
    <cellStyle name="40% - Accent2 2 6 3 2 3" xfId="5939"/>
    <cellStyle name="40% - Accent2 2 6 3 2 4" xfId="6569"/>
    <cellStyle name="40% - Accent2 2 6 3 3" xfId="4481"/>
    <cellStyle name="40% - Accent2 2 6 3 4" xfId="5359"/>
    <cellStyle name="40% - Accent2 2 6 3 5" xfId="6101"/>
    <cellStyle name="40% - Accent2 2 6 4" xfId="2785"/>
    <cellStyle name="40% - Accent2 2 6 4 2" xfId="4732"/>
    <cellStyle name="40% - Accent2 2 6 4 3" xfId="5574"/>
    <cellStyle name="40% - Accent2 2 6 4 4" xfId="6257"/>
    <cellStyle name="40% - Accent2 2 6 5" xfId="3879"/>
    <cellStyle name="40% - Accent2 2 6 6" xfId="4586"/>
    <cellStyle name="40% - Accent2 2 6 7" xfId="5441"/>
    <cellStyle name="40% - Accent2 2 7" xfId="2024"/>
    <cellStyle name="40% - Accent2 2 7 2" xfId="3003"/>
    <cellStyle name="40% - Accent2 2 7 2 2" xfId="4893"/>
    <cellStyle name="40% - Accent2 2 7 2 3" xfId="5692"/>
    <cellStyle name="40% - Accent2 2 7 2 4" xfId="6322"/>
    <cellStyle name="40% - Accent2 2 7 3" xfId="4128"/>
    <cellStyle name="40% - Accent2 2 7 4" xfId="3816"/>
    <cellStyle name="40% - Accent2 2 7 5" xfId="3755"/>
    <cellStyle name="40% - Accent2 2 8" xfId="2171"/>
    <cellStyle name="40% - Accent2 2 8 2" xfId="3117"/>
    <cellStyle name="40% - Accent2 2 8 2 2" xfId="5007"/>
    <cellStyle name="40% - Accent2 2 8 2 3" xfId="5806"/>
    <cellStyle name="40% - Accent2 2 8 2 4" xfId="6436"/>
    <cellStyle name="40% - Accent2 2 8 3" xfId="4259"/>
    <cellStyle name="40% - Accent2 2 8 4" xfId="3344"/>
    <cellStyle name="40% - Accent2 2 8 5" xfId="3700"/>
    <cellStyle name="40% - Accent2 2 9" xfId="2676"/>
    <cellStyle name="40% - Accent2 2 9 2" xfId="4632"/>
    <cellStyle name="40% - Accent2 2 9 3" xfId="5475"/>
    <cellStyle name="40% - Accent2 2 9 4" xfId="6165"/>
    <cellStyle name="40% - Accent2 20" xfId="24814"/>
    <cellStyle name="40% - Accent2 20 2" xfId="24815"/>
    <cellStyle name="40% - Accent2 20 3" xfId="24816"/>
    <cellStyle name="40% - Accent2 200" xfId="24817"/>
    <cellStyle name="40% - Accent2 200 2" xfId="24818"/>
    <cellStyle name="40% - Accent2 201" xfId="24819"/>
    <cellStyle name="40% - Accent2 201 2" xfId="24820"/>
    <cellStyle name="40% - Accent2 202" xfId="24821"/>
    <cellStyle name="40% - Accent2 202 2" xfId="24822"/>
    <cellStyle name="40% - Accent2 203" xfId="24823"/>
    <cellStyle name="40% - Accent2 203 2" xfId="24824"/>
    <cellStyle name="40% - Accent2 204" xfId="24825"/>
    <cellStyle name="40% - Accent2 204 2" xfId="24826"/>
    <cellStyle name="40% - Accent2 205" xfId="24827"/>
    <cellStyle name="40% - Accent2 205 2" xfId="24828"/>
    <cellStyle name="40% - Accent2 206" xfId="24829"/>
    <cellStyle name="40% - Accent2 206 2" xfId="24830"/>
    <cellStyle name="40% - Accent2 207" xfId="24831"/>
    <cellStyle name="40% - Accent2 207 2" xfId="24832"/>
    <cellStyle name="40% - Accent2 208" xfId="24833"/>
    <cellStyle name="40% - Accent2 208 2" xfId="24834"/>
    <cellStyle name="40% - Accent2 209" xfId="24835"/>
    <cellStyle name="40% - Accent2 209 2" xfId="24836"/>
    <cellStyle name="40% - Accent2 21" xfId="24837"/>
    <cellStyle name="40% - Accent2 21 2" xfId="24838"/>
    <cellStyle name="40% - Accent2 21 3" xfId="24839"/>
    <cellStyle name="40% - Accent2 210" xfId="24840"/>
    <cellStyle name="40% - Accent2 210 2" xfId="24841"/>
    <cellStyle name="40% - Accent2 211" xfId="24842"/>
    <cellStyle name="40% - Accent2 211 2" xfId="24843"/>
    <cellStyle name="40% - Accent2 212" xfId="24844"/>
    <cellStyle name="40% - Accent2 212 2" xfId="24845"/>
    <cellStyle name="40% - Accent2 213" xfId="24846"/>
    <cellStyle name="40% - Accent2 213 2" xfId="24847"/>
    <cellStyle name="40% - Accent2 214" xfId="24848"/>
    <cellStyle name="40% - Accent2 214 2" xfId="24849"/>
    <cellStyle name="40% - Accent2 215" xfId="24850"/>
    <cellStyle name="40% - Accent2 215 2" xfId="24851"/>
    <cellStyle name="40% - Accent2 216" xfId="24852"/>
    <cellStyle name="40% - Accent2 216 2" xfId="24853"/>
    <cellStyle name="40% - Accent2 217" xfId="24854"/>
    <cellStyle name="40% - Accent2 217 2" xfId="24855"/>
    <cellStyle name="40% - Accent2 218" xfId="24856"/>
    <cellStyle name="40% - Accent2 218 2" xfId="24857"/>
    <cellStyle name="40% - Accent2 219" xfId="24858"/>
    <cellStyle name="40% - Accent2 219 2" xfId="24859"/>
    <cellStyle name="40% - Accent2 22" xfId="24860"/>
    <cellStyle name="40% - Accent2 22 2" xfId="24861"/>
    <cellStyle name="40% - Accent2 22 3" xfId="24862"/>
    <cellStyle name="40% - Accent2 220" xfId="24863"/>
    <cellStyle name="40% - Accent2 220 2" xfId="24864"/>
    <cellStyle name="40% - Accent2 221" xfId="24865"/>
    <cellStyle name="40% - Accent2 221 2" xfId="24866"/>
    <cellStyle name="40% - Accent2 222" xfId="24867"/>
    <cellStyle name="40% - Accent2 222 2" xfId="24868"/>
    <cellStyle name="40% - Accent2 223" xfId="24869"/>
    <cellStyle name="40% - Accent2 223 2" xfId="24870"/>
    <cellStyle name="40% - Accent2 224" xfId="24871"/>
    <cellStyle name="40% - Accent2 224 2" xfId="24872"/>
    <cellStyle name="40% - Accent2 225" xfId="24873"/>
    <cellStyle name="40% - Accent2 225 2" xfId="24874"/>
    <cellStyle name="40% - Accent2 226" xfId="24875"/>
    <cellStyle name="40% - Accent2 226 2" xfId="24876"/>
    <cellStyle name="40% - Accent2 227" xfId="24877"/>
    <cellStyle name="40% - Accent2 227 2" xfId="24878"/>
    <cellStyle name="40% - Accent2 228" xfId="24879"/>
    <cellStyle name="40% - Accent2 228 2" xfId="24880"/>
    <cellStyle name="40% - Accent2 229" xfId="24881"/>
    <cellStyle name="40% - Accent2 229 2" xfId="24882"/>
    <cellStyle name="40% - Accent2 23" xfId="24883"/>
    <cellStyle name="40% - Accent2 23 2" xfId="24884"/>
    <cellStyle name="40% - Accent2 23 3" xfId="24885"/>
    <cellStyle name="40% - Accent2 230" xfId="24886"/>
    <cellStyle name="40% - Accent2 230 2" xfId="24887"/>
    <cellStyle name="40% - Accent2 231" xfId="24888"/>
    <cellStyle name="40% - Accent2 231 2" xfId="24889"/>
    <cellStyle name="40% - Accent2 232" xfId="24890"/>
    <cellStyle name="40% - Accent2 232 2" xfId="24891"/>
    <cellStyle name="40% - Accent2 233" xfId="24892"/>
    <cellStyle name="40% - Accent2 233 2" xfId="24893"/>
    <cellStyle name="40% - Accent2 234" xfId="24894"/>
    <cellStyle name="40% - Accent2 234 2" xfId="24895"/>
    <cellStyle name="40% - Accent2 235" xfId="24896"/>
    <cellStyle name="40% - Accent2 235 2" xfId="24897"/>
    <cellStyle name="40% - Accent2 236" xfId="24898"/>
    <cellStyle name="40% - Accent2 236 2" xfId="24899"/>
    <cellStyle name="40% - Accent2 237" xfId="24900"/>
    <cellStyle name="40% - Accent2 237 2" xfId="24901"/>
    <cellStyle name="40% - Accent2 238" xfId="24902"/>
    <cellStyle name="40% - Accent2 238 2" xfId="24903"/>
    <cellStyle name="40% - Accent2 239" xfId="24904"/>
    <cellStyle name="40% - Accent2 239 2" xfId="24905"/>
    <cellStyle name="40% - Accent2 24" xfId="24906"/>
    <cellStyle name="40% - Accent2 24 2" xfId="24907"/>
    <cellStyle name="40% - Accent2 24 3" xfId="24908"/>
    <cellStyle name="40% - Accent2 240" xfId="24909"/>
    <cellStyle name="40% - Accent2 240 2" xfId="24910"/>
    <cellStyle name="40% - Accent2 241" xfId="24911"/>
    <cellStyle name="40% - Accent2 241 2" xfId="24912"/>
    <cellStyle name="40% - Accent2 242" xfId="24913"/>
    <cellStyle name="40% - Accent2 242 2" xfId="24914"/>
    <cellStyle name="40% - Accent2 243" xfId="24915"/>
    <cellStyle name="40% - Accent2 243 2" xfId="24916"/>
    <cellStyle name="40% - Accent2 244" xfId="24917"/>
    <cellStyle name="40% - Accent2 244 2" xfId="24918"/>
    <cellStyle name="40% - Accent2 245" xfId="24919"/>
    <cellStyle name="40% - Accent2 245 2" xfId="24920"/>
    <cellStyle name="40% - Accent2 246" xfId="24921"/>
    <cellStyle name="40% - Accent2 246 2" xfId="24922"/>
    <cellStyle name="40% - Accent2 247" xfId="24923"/>
    <cellStyle name="40% - Accent2 247 2" xfId="24924"/>
    <cellStyle name="40% - Accent2 248" xfId="24925"/>
    <cellStyle name="40% - Accent2 248 2" xfId="24926"/>
    <cellStyle name="40% - Accent2 249" xfId="24927"/>
    <cellStyle name="40% - Accent2 249 2" xfId="24928"/>
    <cellStyle name="40% - Accent2 25" xfId="24929"/>
    <cellStyle name="40% - Accent2 25 2" xfId="24930"/>
    <cellStyle name="40% - Accent2 25 3" xfId="24931"/>
    <cellStyle name="40% - Accent2 250" xfId="24932"/>
    <cellStyle name="40% - Accent2 250 2" xfId="24933"/>
    <cellStyle name="40% - Accent2 251" xfId="24934"/>
    <cellStyle name="40% - Accent2 251 2" xfId="24935"/>
    <cellStyle name="40% - Accent2 252" xfId="24936"/>
    <cellStyle name="40% - Accent2 252 2" xfId="24937"/>
    <cellStyle name="40% - Accent2 253" xfId="24938"/>
    <cellStyle name="40% - Accent2 253 2" xfId="24939"/>
    <cellStyle name="40% - Accent2 254" xfId="24940"/>
    <cellStyle name="40% - Accent2 254 2" xfId="24941"/>
    <cellStyle name="40% - Accent2 255" xfId="24942"/>
    <cellStyle name="40% - Accent2 255 2" xfId="24943"/>
    <cellStyle name="40% - Accent2 256" xfId="24944"/>
    <cellStyle name="40% - Accent2 257" xfId="24945"/>
    <cellStyle name="40% - Accent2 258" xfId="24946"/>
    <cellStyle name="40% - Accent2 259" xfId="24947"/>
    <cellStyle name="40% - Accent2 26" xfId="24948"/>
    <cellStyle name="40% - Accent2 26 2" xfId="24949"/>
    <cellStyle name="40% - Accent2 26 3" xfId="24950"/>
    <cellStyle name="40% - Accent2 260" xfId="24951"/>
    <cellStyle name="40% - Accent2 261" xfId="24952"/>
    <cellStyle name="40% - Accent2 262" xfId="24953"/>
    <cellStyle name="40% - Accent2 263" xfId="24954"/>
    <cellStyle name="40% - Accent2 264" xfId="24955"/>
    <cellStyle name="40% - Accent2 27" xfId="24956"/>
    <cellStyle name="40% - Accent2 27 2" xfId="24957"/>
    <cellStyle name="40% - Accent2 27 3" xfId="24958"/>
    <cellStyle name="40% - Accent2 28" xfId="24959"/>
    <cellStyle name="40% - Accent2 28 2" xfId="24960"/>
    <cellStyle name="40% - Accent2 28 3" xfId="24961"/>
    <cellStyle name="40% - Accent2 29" xfId="24962"/>
    <cellStyle name="40% - Accent2 29 2" xfId="24963"/>
    <cellStyle name="40% - Accent2 29 3" xfId="24964"/>
    <cellStyle name="40% - Accent2 3" xfId="747"/>
    <cellStyle name="40% - Accent2 3 10" xfId="3322"/>
    <cellStyle name="40% - Accent2 3 11" xfId="3767"/>
    <cellStyle name="40% - Accent2 3 12" xfId="4866"/>
    <cellStyle name="40% - Accent2 3 13" xfId="1169"/>
    <cellStyle name="40% - Accent2 3 14" xfId="14948"/>
    <cellStyle name="40% - Accent2 3 2" xfId="1089"/>
    <cellStyle name="40% - Accent2 3 2 2" xfId="2098"/>
    <cellStyle name="40% - Accent2 3 2 2 2" xfId="3049"/>
    <cellStyle name="40% - Accent2 3 2 2 2 2" xfId="4939"/>
    <cellStyle name="40% - Accent2 3 2 2 2 3" xfId="5738"/>
    <cellStyle name="40% - Accent2 3 2 2 2 4" xfId="6368"/>
    <cellStyle name="40% - Accent2 3 2 2 3" xfId="4187"/>
    <cellStyle name="40% - Accent2 3 2 2 4" xfId="4849"/>
    <cellStyle name="40% - Accent2 3 2 2 5" xfId="5661"/>
    <cellStyle name="40% - Accent2 3 2 3" xfId="2053"/>
    <cellStyle name="40% - Accent2 3 2 3 2" xfId="3021"/>
    <cellStyle name="40% - Accent2 3 2 3 2 2" xfId="4911"/>
    <cellStyle name="40% - Accent2 3 2 3 2 3" xfId="5710"/>
    <cellStyle name="40% - Accent2 3 2 3 2 4" xfId="6340"/>
    <cellStyle name="40% - Accent2 3 2 3 3" xfId="4150"/>
    <cellStyle name="40% - Accent2 3 2 3 4" xfId="3824"/>
    <cellStyle name="40% - Accent2 3 2 3 5" xfId="3831"/>
    <cellStyle name="40% - Accent2 3 2 4" xfId="2721"/>
    <cellStyle name="40% - Accent2 3 2 4 2" xfId="4667"/>
    <cellStyle name="40% - Accent2 3 2 4 3" xfId="5509"/>
    <cellStyle name="40% - Accent2 3 2 4 4" xfId="6192"/>
    <cellStyle name="40% - Accent2 3 2 5" xfId="3515"/>
    <cellStyle name="40% - Accent2 3 2 6" xfId="3644"/>
    <cellStyle name="40% - Accent2 3 2 7" xfId="3748"/>
    <cellStyle name="40% - Accent2 3 2 8" xfId="24965"/>
    <cellStyle name="40% - Accent2 3 3" xfId="997"/>
    <cellStyle name="40% - Accent2 3 3 2" xfId="2121"/>
    <cellStyle name="40% - Accent2 3 3 2 2" xfId="3073"/>
    <cellStyle name="40% - Accent2 3 3 2 2 2" xfId="4963"/>
    <cellStyle name="40% - Accent2 3 3 2 2 3" xfId="5762"/>
    <cellStyle name="40% - Accent2 3 3 2 2 4" xfId="6392"/>
    <cellStyle name="40% - Accent2 3 3 2 3" xfId="4211"/>
    <cellStyle name="40% - Accent2 3 3 2 4" xfId="4501"/>
    <cellStyle name="40% - Accent2 3 3 2 5" xfId="5376"/>
    <cellStyle name="40% - Accent2 3 3 3" xfId="2158"/>
    <cellStyle name="40% - Accent2 3 3 3 2" xfId="3106"/>
    <cellStyle name="40% - Accent2 3 3 3 2 2" xfId="4996"/>
    <cellStyle name="40% - Accent2 3 3 3 2 3" xfId="5795"/>
    <cellStyle name="40% - Accent2 3 3 3 2 4" xfId="6425"/>
    <cellStyle name="40% - Accent2 3 3 3 3" xfId="4247"/>
    <cellStyle name="40% - Accent2 3 3 3 4" xfId="3356"/>
    <cellStyle name="40% - Accent2 3 3 3 5" xfId="3492"/>
    <cellStyle name="40% - Accent2 3 3 4" xfId="2741"/>
    <cellStyle name="40% - Accent2 3 3 4 2" xfId="4688"/>
    <cellStyle name="40% - Accent2 3 3 4 3" xfId="5530"/>
    <cellStyle name="40% - Accent2 3 3 4 4" xfId="6213"/>
    <cellStyle name="40% - Accent2 3 3 5" xfId="3544"/>
    <cellStyle name="40% - Accent2 3 3 6" xfId="3459"/>
    <cellStyle name="40% - Accent2 3 3 7" xfId="4446"/>
    <cellStyle name="40% - Accent2 3 4" xfId="1741"/>
    <cellStyle name="40% - Accent2 3 4 2" xfId="2207"/>
    <cellStyle name="40% - Accent2 3 4 2 2" xfId="3151"/>
    <cellStyle name="40% - Accent2 3 4 2 2 2" xfId="5041"/>
    <cellStyle name="40% - Accent2 3 4 2 2 3" xfId="5840"/>
    <cellStyle name="40% - Accent2 3 4 2 2 4" xfId="6470"/>
    <cellStyle name="40% - Accent2 3 4 2 3" xfId="4293"/>
    <cellStyle name="40% - Accent2 3 4 2 4" xfId="5203"/>
    <cellStyle name="40% - Accent2 3 4 2 5" xfId="6002"/>
    <cellStyle name="40% - Accent2 3 4 3" xfId="2446"/>
    <cellStyle name="40% - Accent2 3 4 3 2" xfId="3238"/>
    <cellStyle name="40% - Accent2 3 4 3 2 2" xfId="5128"/>
    <cellStyle name="40% - Accent2 3 4 3 2 3" xfId="5927"/>
    <cellStyle name="40% - Accent2 3 4 3 2 4" xfId="6557"/>
    <cellStyle name="40% - Accent2 3 4 3 3" xfId="4469"/>
    <cellStyle name="40% - Accent2 3 4 3 4" xfId="5347"/>
    <cellStyle name="40% - Accent2 3 4 3 5" xfId="6089"/>
    <cellStyle name="40% - Accent2 3 4 4" xfId="2773"/>
    <cellStyle name="40% - Accent2 3 4 4 2" xfId="4720"/>
    <cellStyle name="40% - Accent2 3 4 4 3" xfId="5562"/>
    <cellStyle name="40% - Accent2 3 4 4 4" xfId="6245"/>
    <cellStyle name="40% - Accent2 3 4 5" xfId="3864"/>
    <cellStyle name="40% - Accent2 3 4 6" xfId="3601"/>
    <cellStyle name="40% - Accent2 3 4 7" xfId="3427"/>
    <cellStyle name="40% - Accent2 3 5" xfId="1873"/>
    <cellStyle name="40% - Accent2 3 5 2" xfId="2298"/>
    <cellStyle name="40% - Accent2 3 5 2 2" xfId="3194"/>
    <cellStyle name="40% - Accent2 3 5 2 2 2" xfId="5084"/>
    <cellStyle name="40% - Accent2 3 5 2 2 3" xfId="5883"/>
    <cellStyle name="40% - Accent2 3 5 2 2 4" xfId="6513"/>
    <cellStyle name="40% - Accent2 3 5 2 3" xfId="4366"/>
    <cellStyle name="40% - Accent2 3 5 2 4" xfId="5264"/>
    <cellStyle name="40% - Accent2 3 5 2 5" xfId="6045"/>
    <cellStyle name="40% - Accent2 3 5 3" xfId="2533"/>
    <cellStyle name="40% - Accent2 3 5 3 2" xfId="3277"/>
    <cellStyle name="40% - Accent2 3 5 3 2 2" xfId="5167"/>
    <cellStyle name="40% - Accent2 3 5 3 2 3" xfId="5966"/>
    <cellStyle name="40% - Accent2 3 5 3 2 4" xfId="6596"/>
    <cellStyle name="40% - Accent2 3 5 3 3" xfId="4531"/>
    <cellStyle name="40% - Accent2 3 5 3 4" xfId="5400"/>
    <cellStyle name="40% - Accent2 3 5 3 5" xfId="6128"/>
    <cellStyle name="40% - Accent2 3 5 4" xfId="2860"/>
    <cellStyle name="40% - Accent2 3 5 4 2" xfId="4787"/>
    <cellStyle name="40% - Accent2 3 5 4 3" xfId="5618"/>
    <cellStyle name="40% - Accent2 3 5 4 4" xfId="6284"/>
    <cellStyle name="40% - Accent2 3 5 5" xfId="3979"/>
    <cellStyle name="40% - Accent2 3 5 6" xfId="4423"/>
    <cellStyle name="40% - Accent2 3 5 7" xfId="5311"/>
    <cellStyle name="40% - Accent2 3 6" xfId="1758"/>
    <cellStyle name="40% - Accent2 3 6 2" xfId="2221"/>
    <cellStyle name="40% - Accent2 3 6 2 2" xfId="3165"/>
    <cellStyle name="40% - Accent2 3 6 2 2 2" xfId="5055"/>
    <cellStyle name="40% - Accent2 3 6 2 2 3" xfId="5854"/>
    <cellStyle name="40% - Accent2 3 6 2 2 4" xfId="6484"/>
    <cellStyle name="40% - Accent2 3 6 2 3" xfId="4307"/>
    <cellStyle name="40% - Accent2 3 6 2 4" xfId="5217"/>
    <cellStyle name="40% - Accent2 3 6 2 5" xfId="6016"/>
    <cellStyle name="40% - Accent2 3 6 3" xfId="2459"/>
    <cellStyle name="40% - Accent2 3 6 3 2" xfId="3251"/>
    <cellStyle name="40% - Accent2 3 6 3 2 2" xfId="5141"/>
    <cellStyle name="40% - Accent2 3 6 3 2 3" xfId="5940"/>
    <cellStyle name="40% - Accent2 3 6 3 2 4" xfId="6570"/>
    <cellStyle name="40% - Accent2 3 6 3 3" xfId="4482"/>
    <cellStyle name="40% - Accent2 3 6 3 4" xfId="5360"/>
    <cellStyle name="40% - Accent2 3 6 3 5" xfId="6102"/>
    <cellStyle name="40% - Accent2 3 6 4" xfId="2786"/>
    <cellStyle name="40% - Accent2 3 6 4 2" xfId="4733"/>
    <cellStyle name="40% - Accent2 3 6 4 3" xfId="5575"/>
    <cellStyle name="40% - Accent2 3 6 4 4" xfId="6258"/>
    <cellStyle name="40% - Accent2 3 6 5" xfId="3880"/>
    <cellStyle name="40% - Accent2 3 6 6" xfId="4424"/>
    <cellStyle name="40% - Accent2 3 6 7" xfId="5312"/>
    <cellStyle name="40% - Accent2 3 7" xfId="2025"/>
    <cellStyle name="40% - Accent2 3 7 2" xfId="3004"/>
    <cellStyle name="40% - Accent2 3 7 2 2" xfId="4894"/>
    <cellStyle name="40% - Accent2 3 7 2 3" xfId="5693"/>
    <cellStyle name="40% - Accent2 3 7 2 4" xfId="6323"/>
    <cellStyle name="40% - Accent2 3 7 3" xfId="4129"/>
    <cellStyle name="40% - Accent2 3 7 4" xfId="3828"/>
    <cellStyle name="40% - Accent2 3 7 5" xfId="3697"/>
    <cellStyle name="40% - Accent2 3 8" xfId="2169"/>
    <cellStyle name="40% - Accent2 3 8 2" xfId="3116"/>
    <cellStyle name="40% - Accent2 3 8 2 2" xfId="5006"/>
    <cellStyle name="40% - Accent2 3 8 2 3" xfId="5805"/>
    <cellStyle name="40% - Accent2 3 8 2 4" xfId="6435"/>
    <cellStyle name="40% - Accent2 3 8 3" xfId="4257"/>
    <cellStyle name="40% - Accent2 3 8 4" xfId="3346"/>
    <cellStyle name="40% - Accent2 3 8 5" xfId="3494"/>
    <cellStyle name="40% - Accent2 3 9" xfId="2677"/>
    <cellStyle name="40% - Accent2 3 9 2" xfId="4633"/>
    <cellStyle name="40% - Accent2 3 9 3" xfId="5476"/>
    <cellStyle name="40% - Accent2 3 9 4" xfId="6166"/>
    <cellStyle name="40% - Accent2 30" xfId="24966"/>
    <cellStyle name="40% - Accent2 30 2" xfId="24967"/>
    <cellStyle name="40% - Accent2 30 3" xfId="24968"/>
    <cellStyle name="40% - Accent2 31" xfId="24969"/>
    <cellStyle name="40% - Accent2 31 2" xfId="24970"/>
    <cellStyle name="40% - Accent2 31 3" xfId="24971"/>
    <cellStyle name="40% - Accent2 32" xfId="24972"/>
    <cellStyle name="40% - Accent2 32 2" xfId="24973"/>
    <cellStyle name="40% - Accent2 32 3" xfId="24974"/>
    <cellStyle name="40% - Accent2 33" xfId="24975"/>
    <cellStyle name="40% - Accent2 33 2" xfId="24976"/>
    <cellStyle name="40% - Accent2 33 3" xfId="24977"/>
    <cellStyle name="40% - Accent2 34" xfId="24978"/>
    <cellStyle name="40% - Accent2 34 2" xfId="24979"/>
    <cellStyle name="40% - Accent2 34 3" xfId="24980"/>
    <cellStyle name="40% - Accent2 35" xfId="24981"/>
    <cellStyle name="40% - Accent2 35 2" xfId="24982"/>
    <cellStyle name="40% - Accent2 35 3" xfId="24983"/>
    <cellStyle name="40% - Accent2 36" xfId="24984"/>
    <cellStyle name="40% - Accent2 36 2" xfId="24985"/>
    <cellStyle name="40% - Accent2 36 3" xfId="24986"/>
    <cellStyle name="40% - Accent2 37" xfId="24987"/>
    <cellStyle name="40% - Accent2 37 2" xfId="24988"/>
    <cellStyle name="40% - Accent2 37 3" xfId="24989"/>
    <cellStyle name="40% - Accent2 38" xfId="24990"/>
    <cellStyle name="40% - Accent2 38 2" xfId="24991"/>
    <cellStyle name="40% - Accent2 38 3" xfId="24992"/>
    <cellStyle name="40% - Accent2 39" xfId="24993"/>
    <cellStyle name="40% - Accent2 39 2" xfId="24994"/>
    <cellStyle name="40% - Accent2 39 3" xfId="24995"/>
    <cellStyle name="40% - Accent2 4" xfId="709"/>
    <cellStyle name="40% - Accent2 4 2" xfId="968"/>
    <cellStyle name="40% - Accent2 4 2 2" xfId="24996"/>
    <cellStyle name="40% - Accent2 4 3" xfId="11802"/>
    <cellStyle name="40% - Accent2 4 3 2" xfId="24997"/>
    <cellStyle name="40% - Accent2 40" xfId="24998"/>
    <cellStyle name="40% - Accent2 40 2" xfId="24999"/>
    <cellStyle name="40% - Accent2 40 3" xfId="25000"/>
    <cellStyle name="40% - Accent2 41" xfId="25001"/>
    <cellStyle name="40% - Accent2 41 2" xfId="25002"/>
    <cellStyle name="40% - Accent2 41 3" xfId="25003"/>
    <cellStyle name="40% - Accent2 42" xfId="25004"/>
    <cellStyle name="40% - Accent2 42 2" xfId="25005"/>
    <cellStyle name="40% - Accent2 42 3" xfId="25006"/>
    <cellStyle name="40% - Accent2 43" xfId="25007"/>
    <cellStyle name="40% - Accent2 43 2" xfId="25008"/>
    <cellStyle name="40% - Accent2 43 3" xfId="25009"/>
    <cellStyle name="40% - Accent2 44" xfId="25010"/>
    <cellStyle name="40% - Accent2 44 2" xfId="25011"/>
    <cellStyle name="40% - Accent2 44 3" xfId="25012"/>
    <cellStyle name="40% - Accent2 45" xfId="25013"/>
    <cellStyle name="40% - Accent2 45 2" xfId="25014"/>
    <cellStyle name="40% - Accent2 45 3" xfId="25015"/>
    <cellStyle name="40% - Accent2 46" xfId="25016"/>
    <cellStyle name="40% - Accent2 46 2" xfId="25017"/>
    <cellStyle name="40% - Accent2 46 3" xfId="25018"/>
    <cellStyle name="40% - Accent2 47" xfId="25019"/>
    <cellStyle name="40% - Accent2 47 2" xfId="25020"/>
    <cellStyle name="40% - Accent2 47 3" xfId="25021"/>
    <cellStyle name="40% - Accent2 48" xfId="25022"/>
    <cellStyle name="40% - Accent2 48 2" xfId="25023"/>
    <cellStyle name="40% - Accent2 48 3" xfId="25024"/>
    <cellStyle name="40% - Accent2 49" xfId="25025"/>
    <cellStyle name="40% - Accent2 49 2" xfId="25026"/>
    <cellStyle name="40% - Accent2 49 3" xfId="25027"/>
    <cellStyle name="40% - Accent2 5" xfId="6859"/>
    <cellStyle name="40% - Accent2 5 2" xfId="25029"/>
    <cellStyle name="40% - Accent2 5 3" xfId="25030"/>
    <cellStyle name="40% - Accent2 5 4" xfId="25028"/>
    <cellStyle name="40% - Accent2 50" xfId="25031"/>
    <cellStyle name="40% - Accent2 50 2" xfId="25032"/>
    <cellStyle name="40% - Accent2 50 3" xfId="25033"/>
    <cellStyle name="40% - Accent2 51" xfId="25034"/>
    <cellStyle name="40% - Accent2 51 2" xfId="25035"/>
    <cellStyle name="40% - Accent2 51 3" xfId="25036"/>
    <cellStyle name="40% - Accent2 52" xfId="25037"/>
    <cellStyle name="40% - Accent2 52 2" xfId="25038"/>
    <cellStyle name="40% - Accent2 52 3" xfId="25039"/>
    <cellStyle name="40% - Accent2 53" xfId="25040"/>
    <cellStyle name="40% - Accent2 53 2" xfId="25041"/>
    <cellStyle name="40% - Accent2 53 3" xfId="25042"/>
    <cellStyle name="40% - Accent2 54" xfId="25043"/>
    <cellStyle name="40% - Accent2 54 2" xfId="25044"/>
    <cellStyle name="40% - Accent2 54 3" xfId="25045"/>
    <cellStyle name="40% - Accent2 55" xfId="25046"/>
    <cellStyle name="40% - Accent2 55 2" xfId="25047"/>
    <cellStyle name="40% - Accent2 55 3" xfId="25048"/>
    <cellStyle name="40% - Accent2 56" xfId="25049"/>
    <cellStyle name="40% - Accent2 56 2" xfId="25050"/>
    <cellStyle name="40% - Accent2 56 3" xfId="25051"/>
    <cellStyle name="40% - Accent2 57" xfId="25052"/>
    <cellStyle name="40% - Accent2 57 2" xfId="25053"/>
    <cellStyle name="40% - Accent2 57 3" xfId="25054"/>
    <cellStyle name="40% - Accent2 58" xfId="25055"/>
    <cellStyle name="40% - Accent2 58 2" xfId="25056"/>
    <cellStyle name="40% - Accent2 58 3" xfId="25057"/>
    <cellStyle name="40% - Accent2 59" xfId="25058"/>
    <cellStyle name="40% - Accent2 59 2" xfId="25059"/>
    <cellStyle name="40% - Accent2 59 3" xfId="25060"/>
    <cellStyle name="40% - Accent2 6" xfId="7688"/>
    <cellStyle name="40% - Accent2 6 2" xfId="25062"/>
    <cellStyle name="40% - Accent2 6 3" xfId="25063"/>
    <cellStyle name="40% - Accent2 6 4" xfId="25061"/>
    <cellStyle name="40% - Accent2 60" xfId="25064"/>
    <cellStyle name="40% - Accent2 60 2" xfId="25065"/>
    <cellStyle name="40% - Accent2 60 3" xfId="25066"/>
    <cellStyle name="40% - Accent2 61" xfId="25067"/>
    <cellStyle name="40% - Accent2 61 2" xfId="25068"/>
    <cellStyle name="40% - Accent2 61 3" xfId="25069"/>
    <cellStyle name="40% - Accent2 62" xfId="25070"/>
    <cellStyle name="40% - Accent2 62 2" xfId="25071"/>
    <cellStyle name="40% - Accent2 62 3" xfId="25072"/>
    <cellStyle name="40% - Accent2 63" xfId="25073"/>
    <cellStyle name="40% - Accent2 63 2" xfId="25074"/>
    <cellStyle name="40% - Accent2 63 3" xfId="25075"/>
    <cellStyle name="40% - Accent2 64" xfId="25076"/>
    <cellStyle name="40% - Accent2 64 2" xfId="25077"/>
    <cellStyle name="40% - Accent2 64 3" xfId="25078"/>
    <cellStyle name="40% - Accent2 65" xfId="25079"/>
    <cellStyle name="40% - Accent2 65 2" xfId="25080"/>
    <cellStyle name="40% - Accent2 65 3" xfId="25081"/>
    <cellStyle name="40% - Accent2 66" xfId="25082"/>
    <cellStyle name="40% - Accent2 66 2" xfId="25083"/>
    <cellStyle name="40% - Accent2 66 3" xfId="25084"/>
    <cellStyle name="40% - Accent2 67" xfId="25085"/>
    <cellStyle name="40% - Accent2 67 2" xfId="25086"/>
    <cellStyle name="40% - Accent2 67 3" xfId="25087"/>
    <cellStyle name="40% - Accent2 68" xfId="25088"/>
    <cellStyle name="40% - Accent2 68 2" xfId="25089"/>
    <cellStyle name="40% - Accent2 68 3" xfId="25090"/>
    <cellStyle name="40% - Accent2 69" xfId="25091"/>
    <cellStyle name="40% - Accent2 69 2" xfId="25092"/>
    <cellStyle name="40% - Accent2 69 3" xfId="25093"/>
    <cellStyle name="40% - Accent2 7" xfId="7356"/>
    <cellStyle name="40% - Accent2 7 2" xfId="25095"/>
    <cellStyle name="40% - Accent2 7 3" xfId="25096"/>
    <cellStyle name="40% - Accent2 7 4" xfId="25094"/>
    <cellStyle name="40% - Accent2 70" xfId="25097"/>
    <cellStyle name="40% - Accent2 70 2" xfId="25098"/>
    <cellStyle name="40% - Accent2 70 3" xfId="25099"/>
    <cellStyle name="40% - Accent2 71" xfId="25100"/>
    <cellStyle name="40% - Accent2 71 2" xfId="25101"/>
    <cellStyle name="40% - Accent2 71 3" xfId="25102"/>
    <cellStyle name="40% - Accent2 72" xfId="25103"/>
    <cellStyle name="40% - Accent2 72 2" xfId="25104"/>
    <cellStyle name="40% - Accent2 72 3" xfId="25105"/>
    <cellStyle name="40% - Accent2 73" xfId="25106"/>
    <cellStyle name="40% - Accent2 73 2" xfId="25107"/>
    <cellStyle name="40% - Accent2 73 3" xfId="25108"/>
    <cellStyle name="40% - Accent2 74" xfId="25109"/>
    <cellStyle name="40% - Accent2 74 2" xfId="25110"/>
    <cellStyle name="40% - Accent2 74 3" xfId="25111"/>
    <cellStyle name="40% - Accent2 75" xfId="25112"/>
    <cellStyle name="40% - Accent2 75 2" xfId="25113"/>
    <cellStyle name="40% - Accent2 75 3" xfId="25114"/>
    <cellStyle name="40% - Accent2 76" xfId="25115"/>
    <cellStyle name="40% - Accent2 76 2" xfId="25116"/>
    <cellStyle name="40% - Accent2 76 3" xfId="25117"/>
    <cellStyle name="40% - Accent2 77" xfId="25118"/>
    <cellStyle name="40% - Accent2 77 2" xfId="25119"/>
    <cellStyle name="40% - Accent2 77 3" xfId="25120"/>
    <cellStyle name="40% - Accent2 78" xfId="25121"/>
    <cellStyle name="40% - Accent2 78 2" xfId="25122"/>
    <cellStyle name="40% - Accent2 78 3" xfId="25123"/>
    <cellStyle name="40% - Accent2 79" xfId="25124"/>
    <cellStyle name="40% - Accent2 79 2" xfId="25125"/>
    <cellStyle name="40% - Accent2 79 3" xfId="25126"/>
    <cellStyle name="40% - Accent2 8" xfId="7235"/>
    <cellStyle name="40% - Accent2 8 2" xfId="25128"/>
    <cellStyle name="40% - Accent2 8 3" xfId="25129"/>
    <cellStyle name="40% - Accent2 8 4" xfId="25127"/>
    <cellStyle name="40% - Accent2 80" xfId="25130"/>
    <cellStyle name="40% - Accent2 80 2" xfId="25131"/>
    <cellStyle name="40% - Accent2 80 3" xfId="25132"/>
    <cellStyle name="40% - Accent2 81" xfId="25133"/>
    <cellStyle name="40% - Accent2 81 2" xfId="25134"/>
    <cellStyle name="40% - Accent2 81 3" xfId="25135"/>
    <cellStyle name="40% - Accent2 82" xfId="25136"/>
    <cellStyle name="40% - Accent2 82 2" xfId="25137"/>
    <cellStyle name="40% - Accent2 82 3" xfId="25138"/>
    <cellStyle name="40% - Accent2 83" xfId="25139"/>
    <cellStyle name="40% - Accent2 83 2" xfId="25140"/>
    <cellStyle name="40% - Accent2 83 3" xfId="25141"/>
    <cellStyle name="40% - Accent2 84" xfId="25142"/>
    <cellStyle name="40% - Accent2 84 2" xfId="25143"/>
    <cellStyle name="40% - Accent2 84 3" xfId="25144"/>
    <cellStyle name="40% - Accent2 85" xfId="25145"/>
    <cellStyle name="40% - Accent2 85 2" xfId="25146"/>
    <cellStyle name="40% - Accent2 85 3" xfId="25147"/>
    <cellStyle name="40% - Accent2 86" xfId="25148"/>
    <cellStyle name="40% - Accent2 86 2" xfId="25149"/>
    <cellStyle name="40% - Accent2 86 3" xfId="25150"/>
    <cellStyle name="40% - Accent2 87" xfId="25151"/>
    <cellStyle name="40% - Accent2 87 2" xfId="25152"/>
    <cellStyle name="40% - Accent2 87 3" xfId="25153"/>
    <cellStyle name="40% - Accent2 88" xfId="25154"/>
    <cellStyle name="40% - Accent2 88 2" xfId="25155"/>
    <cellStyle name="40% - Accent2 88 3" xfId="25156"/>
    <cellStyle name="40% - Accent2 89" xfId="25157"/>
    <cellStyle name="40% - Accent2 89 2" xfId="25158"/>
    <cellStyle name="40% - Accent2 89 3" xfId="25159"/>
    <cellStyle name="40% - Accent2 9" xfId="6958"/>
    <cellStyle name="40% - Accent2 9 2" xfId="25161"/>
    <cellStyle name="40% - Accent2 9 3" xfId="25162"/>
    <cellStyle name="40% - Accent2 9 4" xfId="25160"/>
    <cellStyle name="40% - Accent2 90" xfId="25163"/>
    <cellStyle name="40% - Accent2 90 2" xfId="25164"/>
    <cellStyle name="40% - Accent2 90 3" xfId="25165"/>
    <cellStyle name="40% - Accent2 91" xfId="25166"/>
    <cellStyle name="40% - Accent2 91 2" xfId="25167"/>
    <cellStyle name="40% - Accent2 91 3" xfId="25168"/>
    <cellStyle name="40% - Accent2 92" xfId="25169"/>
    <cellStyle name="40% - Accent2 92 2" xfId="25170"/>
    <cellStyle name="40% - Accent2 92 3" xfId="25171"/>
    <cellStyle name="40% - Accent2 93" xfId="25172"/>
    <cellStyle name="40% - Accent2 93 2" xfId="25173"/>
    <cellStyle name="40% - Accent2 93 3" xfId="25174"/>
    <cellStyle name="40% - Accent2 94" xfId="25175"/>
    <cellStyle name="40% - Accent2 94 2" xfId="25176"/>
    <cellStyle name="40% - Accent2 94 3" xfId="25177"/>
    <cellStyle name="40% - Accent2 95" xfId="25178"/>
    <cellStyle name="40% - Accent2 95 2" xfId="25179"/>
    <cellStyle name="40% - Accent2 95 3" xfId="25180"/>
    <cellStyle name="40% - Accent2 96" xfId="25181"/>
    <cellStyle name="40% - Accent2 96 2" xfId="25182"/>
    <cellStyle name="40% - Accent2 96 3" xfId="25183"/>
    <cellStyle name="40% - Accent2 97" xfId="25184"/>
    <cellStyle name="40% - Accent2 97 2" xfId="25185"/>
    <cellStyle name="40% - Accent2 97 3" xfId="25186"/>
    <cellStyle name="40% - Accent2 98" xfId="25187"/>
    <cellStyle name="40% - Accent2 98 2" xfId="25188"/>
    <cellStyle name="40% - Accent2 98 3" xfId="25189"/>
    <cellStyle name="40% - Accent2 99" xfId="25190"/>
    <cellStyle name="40% - Accent2 99 2" xfId="25191"/>
    <cellStyle name="40% - Accent2 99 3" xfId="25192"/>
    <cellStyle name="40% - Accent3 10" xfId="7668"/>
    <cellStyle name="40% - Accent3 10 2" xfId="25194"/>
    <cellStyle name="40% - Accent3 10 3" xfId="25195"/>
    <cellStyle name="40% - Accent3 10 4" xfId="25193"/>
    <cellStyle name="40% - Accent3 100" xfId="25196"/>
    <cellStyle name="40% - Accent3 100 2" xfId="25197"/>
    <cellStyle name="40% - Accent3 100 3" xfId="25198"/>
    <cellStyle name="40% - Accent3 101" xfId="25199"/>
    <cellStyle name="40% - Accent3 101 2" xfId="25200"/>
    <cellStyle name="40% - Accent3 101 3" xfId="25201"/>
    <cellStyle name="40% - Accent3 102" xfId="25202"/>
    <cellStyle name="40% - Accent3 102 2" xfId="25203"/>
    <cellStyle name="40% - Accent3 102 3" xfId="25204"/>
    <cellStyle name="40% - Accent3 103" xfId="25205"/>
    <cellStyle name="40% - Accent3 103 2" xfId="25206"/>
    <cellStyle name="40% - Accent3 103 3" xfId="25207"/>
    <cellStyle name="40% - Accent3 104" xfId="25208"/>
    <cellStyle name="40% - Accent3 104 2" xfId="25209"/>
    <cellStyle name="40% - Accent3 104 3" xfId="25210"/>
    <cellStyle name="40% - Accent3 105" xfId="25211"/>
    <cellStyle name="40% - Accent3 105 2" xfId="25212"/>
    <cellStyle name="40% - Accent3 105 3" xfId="25213"/>
    <cellStyle name="40% - Accent3 106" xfId="25214"/>
    <cellStyle name="40% - Accent3 106 2" xfId="25215"/>
    <cellStyle name="40% - Accent3 106 3" xfId="25216"/>
    <cellStyle name="40% - Accent3 107" xfId="25217"/>
    <cellStyle name="40% - Accent3 107 2" xfId="25218"/>
    <cellStyle name="40% - Accent3 107 3" xfId="25219"/>
    <cellStyle name="40% - Accent3 108" xfId="25220"/>
    <cellStyle name="40% - Accent3 108 2" xfId="25221"/>
    <cellStyle name="40% - Accent3 108 3" xfId="25222"/>
    <cellStyle name="40% - Accent3 109" xfId="25223"/>
    <cellStyle name="40% - Accent3 109 2" xfId="25224"/>
    <cellStyle name="40% - Accent3 109 3" xfId="25225"/>
    <cellStyle name="40% - Accent3 11" xfId="7227"/>
    <cellStyle name="40% - Accent3 11 2" xfId="25227"/>
    <cellStyle name="40% - Accent3 11 3" xfId="25228"/>
    <cellStyle name="40% - Accent3 11 4" xfId="25226"/>
    <cellStyle name="40% - Accent3 110" xfId="25229"/>
    <cellStyle name="40% - Accent3 110 2" xfId="25230"/>
    <cellStyle name="40% - Accent3 110 3" xfId="25231"/>
    <cellStyle name="40% - Accent3 111" xfId="25232"/>
    <cellStyle name="40% - Accent3 111 2" xfId="25233"/>
    <cellStyle name="40% - Accent3 111 3" xfId="25234"/>
    <cellStyle name="40% - Accent3 112" xfId="25235"/>
    <cellStyle name="40% - Accent3 112 2" xfId="25236"/>
    <cellStyle name="40% - Accent3 112 3" xfId="25237"/>
    <cellStyle name="40% - Accent3 113" xfId="25238"/>
    <cellStyle name="40% - Accent3 113 2" xfId="25239"/>
    <cellStyle name="40% - Accent3 113 3" xfId="25240"/>
    <cellStyle name="40% - Accent3 114" xfId="25241"/>
    <cellStyle name="40% - Accent3 114 2" xfId="25242"/>
    <cellStyle name="40% - Accent3 114 3" xfId="25243"/>
    <cellStyle name="40% - Accent3 115" xfId="25244"/>
    <cellStyle name="40% - Accent3 115 2" xfId="25245"/>
    <cellStyle name="40% - Accent3 115 3" xfId="25246"/>
    <cellStyle name="40% - Accent3 116" xfId="25247"/>
    <cellStyle name="40% - Accent3 116 2" xfId="25248"/>
    <cellStyle name="40% - Accent3 116 3" xfId="25249"/>
    <cellStyle name="40% - Accent3 117" xfId="25250"/>
    <cellStyle name="40% - Accent3 117 2" xfId="25251"/>
    <cellStyle name="40% - Accent3 117 3" xfId="25252"/>
    <cellStyle name="40% - Accent3 118" xfId="25253"/>
    <cellStyle name="40% - Accent3 118 2" xfId="25254"/>
    <cellStyle name="40% - Accent3 118 3" xfId="25255"/>
    <cellStyle name="40% - Accent3 119" xfId="25256"/>
    <cellStyle name="40% - Accent3 119 2" xfId="25257"/>
    <cellStyle name="40% - Accent3 119 3" xfId="25258"/>
    <cellStyle name="40% - Accent3 12" xfId="7323"/>
    <cellStyle name="40% - Accent3 12 2" xfId="25260"/>
    <cellStyle name="40% - Accent3 12 3" xfId="25261"/>
    <cellStyle name="40% - Accent3 12 4" xfId="25259"/>
    <cellStyle name="40% - Accent3 120" xfId="25262"/>
    <cellStyle name="40% - Accent3 120 2" xfId="25263"/>
    <cellStyle name="40% - Accent3 120 3" xfId="25264"/>
    <cellStyle name="40% - Accent3 121" xfId="25265"/>
    <cellStyle name="40% - Accent3 121 2" xfId="25266"/>
    <cellStyle name="40% - Accent3 121 3" xfId="25267"/>
    <cellStyle name="40% - Accent3 122" xfId="25268"/>
    <cellStyle name="40% - Accent3 122 2" xfId="25269"/>
    <cellStyle name="40% - Accent3 122 3" xfId="25270"/>
    <cellStyle name="40% - Accent3 123" xfId="25271"/>
    <cellStyle name="40% - Accent3 123 2" xfId="25272"/>
    <cellStyle name="40% - Accent3 123 3" xfId="25273"/>
    <cellStyle name="40% - Accent3 124" xfId="25274"/>
    <cellStyle name="40% - Accent3 124 2" xfId="25275"/>
    <cellStyle name="40% - Accent3 124 3" xfId="25276"/>
    <cellStyle name="40% - Accent3 125" xfId="25277"/>
    <cellStyle name="40% - Accent3 125 2" xfId="25278"/>
    <cellStyle name="40% - Accent3 125 3" xfId="25279"/>
    <cellStyle name="40% - Accent3 126" xfId="25280"/>
    <cellStyle name="40% - Accent3 126 2" xfId="25281"/>
    <cellStyle name="40% - Accent3 126 3" xfId="25282"/>
    <cellStyle name="40% - Accent3 127" xfId="25283"/>
    <cellStyle name="40% - Accent3 127 2" xfId="25284"/>
    <cellStyle name="40% - Accent3 127 3" xfId="25285"/>
    <cellStyle name="40% - Accent3 128" xfId="25286"/>
    <cellStyle name="40% - Accent3 128 2" xfId="25287"/>
    <cellStyle name="40% - Accent3 128 3" xfId="25288"/>
    <cellStyle name="40% - Accent3 129" xfId="25289"/>
    <cellStyle name="40% - Accent3 129 2" xfId="25290"/>
    <cellStyle name="40% - Accent3 129 3" xfId="25291"/>
    <cellStyle name="40% - Accent3 13" xfId="7820"/>
    <cellStyle name="40% - Accent3 13 2" xfId="25293"/>
    <cellStyle name="40% - Accent3 13 3" xfId="25294"/>
    <cellStyle name="40% - Accent3 13 4" xfId="25292"/>
    <cellStyle name="40% - Accent3 130" xfId="25295"/>
    <cellStyle name="40% - Accent3 130 2" xfId="25296"/>
    <cellStyle name="40% - Accent3 130 3" xfId="25297"/>
    <cellStyle name="40% - Accent3 131" xfId="25298"/>
    <cellStyle name="40% - Accent3 131 2" xfId="25299"/>
    <cellStyle name="40% - Accent3 131 3" xfId="25300"/>
    <cellStyle name="40% - Accent3 132" xfId="25301"/>
    <cellStyle name="40% - Accent3 132 2" xfId="25302"/>
    <cellStyle name="40% - Accent3 132 3" xfId="25303"/>
    <cellStyle name="40% - Accent3 133" xfId="25304"/>
    <cellStyle name="40% - Accent3 133 2" xfId="25305"/>
    <cellStyle name="40% - Accent3 133 3" xfId="25306"/>
    <cellStyle name="40% - Accent3 134" xfId="25307"/>
    <cellStyle name="40% - Accent3 134 2" xfId="25308"/>
    <cellStyle name="40% - Accent3 134 3" xfId="25309"/>
    <cellStyle name="40% - Accent3 135" xfId="25310"/>
    <cellStyle name="40% - Accent3 135 2" xfId="25311"/>
    <cellStyle name="40% - Accent3 135 3" xfId="25312"/>
    <cellStyle name="40% - Accent3 136" xfId="25313"/>
    <cellStyle name="40% - Accent3 136 2" xfId="25314"/>
    <cellStyle name="40% - Accent3 136 3" xfId="25315"/>
    <cellStyle name="40% - Accent3 137" xfId="25316"/>
    <cellStyle name="40% - Accent3 137 2" xfId="25317"/>
    <cellStyle name="40% - Accent3 137 3" xfId="25318"/>
    <cellStyle name="40% - Accent3 138" xfId="25319"/>
    <cellStyle name="40% - Accent3 138 2" xfId="25320"/>
    <cellStyle name="40% - Accent3 138 3" xfId="25321"/>
    <cellStyle name="40% - Accent3 139" xfId="25322"/>
    <cellStyle name="40% - Accent3 139 2" xfId="25323"/>
    <cellStyle name="40% - Accent3 139 3" xfId="25324"/>
    <cellStyle name="40% - Accent3 14" xfId="25325"/>
    <cellStyle name="40% - Accent3 14 2" xfId="25326"/>
    <cellStyle name="40% - Accent3 14 3" xfId="25327"/>
    <cellStyle name="40% - Accent3 140" xfId="25328"/>
    <cellStyle name="40% - Accent3 140 2" xfId="25329"/>
    <cellStyle name="40% - Accent3 140 3" xfId="25330"/>
    <cellStyle name="40% - Accent3 141" xfId="25331"/>
    <cellStyle name="40% - Accent3 141 2" xfId="25332"/>
    <cellStyle name="40% - Accent3 141 3" xfId="25333"/>
    <cellStyle name="40% - Accent3 142" xfId="25334"/>
    <cellStyle name="40% - Accent3 142 2" xfId="25335"/>
    <cellStyle name="40% - Accent3 142 3" xfId="25336"/>
    <cellStyle name="40% - Accent3 143" xfId="25337"/>
    <cellStyle name="40% - Accent3 143 2" xfId="25338"/>
    <cellStyle name="40% - Accent3 143 3" xfId="25339"/>
    <cellStyle name="40% - Accent3 144" xfId="25340"/>
    <cellStyle name="40% - Accent3 144 2" xfId="25341"/>
    <cellStyle name="40% - Accent3 144 3" xfId="25342"/>
    <cellStyle name="40% - Accent3 145" xfId="25343"/>
    <cellStyle name="40% - Accent3 145 2" xfId="25344"/>
    <cellStyle name="40% - Accent3 145 3" xfId="25345"/>
    <cellStyle name="40% - Accent3 146" xfId="25346"/>
    <cellStyle name="40% - Accent3 146 2" xfId="25347"/>
    <cellStyle name="40% - Accent3 146 3" xfId="25348"/>
    <cellStyle name="40% - Accent3 147" xfId="25349"/>
    <cellStyle name="40% - Accent3 147 2" xfId="25350"/>
    <cellStyle name="40% - Accent3 147 3" xfId="25351"/>
    <cellStyle name="40% - Accent3 148" xfId="25352"/>
    <cellStyle name="40% - Accent3 148 2" xfId="25353"/>
    <cellStyle name="40% - Accent3 148 3" xfId="25354"/>
    <cellStyle name="40% - Accent3 149" xfId="25355"/>
    <cellStyle name="40% - Accent3 149 2" xfId="25356"/>
    <cellStyle name="40% - Accent3 149 3" xfId="25357"/>
    <cellStyle name="40% - Accent3 15" xfId="25358"/>
    <cellStyle name="40% - Accent3 15 2" xfId="25359"/>
    <cellStyle name="40% - Accent3 15 3" xfId="25360"/>
    <cellStyle name="40% - Accent3 150" xfId="25361"/>
    <cellStyle name="40% - Accent3 150 2" xfId="25362"/>
    <cellStyle name="40% - Accent3 150 3" xfId="25363"/>
    <cellStyle name="40% - Accent3 151" xfId="25364"/>
    <cellStyle name="40% - Accent3 151 2" xfId="25365"/>
    <cellStyle name="40% - Accent3 151 3" xfId="25366"/>
    <cellStyle name="40% - Accent3 152" xfId="25367"/>
    <cellStyle name="40% - Accent3 152 2" xfId="25368"/>
    <cellStyle name="40% - Accent3 152 3" xfId="25369"/>
    <cellStyle name="40% - Accent3 153" xfId="25370"/>
    <cellStyle name="40% - Accent3 153 2" xfId="25371"/>
    <cellStyle name="40% - Accent3 153 3" xfId="25372"/>
    <cellStyle name="40% - Accent3 154" xfId="25373"/>
    <cellStyle name="40% - Accent3 154 2" xfId="25374"/>
    <cellStyle name="40% - Accent3 154 3" xfId="25375"/>
    <cellStyle name="40% - Accent3 155" xfId="25376"/>
    <cellStyle name="40% - Accent3 155 2" xfId="25377"/>
    <cellStyle name="40% - Accent3 155 3" xfId="25378"/>
    <cellStyle name="40% - Accent3 156" xfId="25379"/>
    <cellStyle name="40% - Accent3 156 2" xfId="25380"/>
    <cellStyle name="40% - Accent3 156 3" xfId="25381"/>
    <cellStyle name="40% - Accent3 157" xfId="25382"/>
    <cellStyle name="40% - Accent3 157 2" xfId="25383"/>
    <cellStyle name="40% - Accent3 157 3" xfId="25384"/>
    <cellStyle name="40% - Accent3 158" xfId="25385"/>
    <cellStyle name="40% - Accent3 158 2" xfId="25386"/>
    <cellStyle name="40% - Accent3 158 3" xfId="25387"/>
    <cellStyle name="40% - Accent3 159" xfId="25388"/>
    <cellStyle name="40% - Accent3 159 2" xfId="25389"/>
    <cellStyle name="40% - Accent3 159 3" xfId="25390"/>
    <cellStyle name="40% - Accent3 16" xfId="25391"/>
    <cellStyle name="40% - Accent3 16 2" xfId="25392"/>
    <cellStyle name="40% - Accent3 16 3" xfId="25393"/>
    <cellStyle name="40% - Accent3 160" xfId="25394"/>
    <cellStyle name="40% - Accent3 160 2" xfId="25395"/>
    <cellStyle name="40% - Accent3 160 3" xfId="25396"/>
    <cellStyle name="40% - Accent3 161" xfId="25397"/>
    <cellStyle name="40% - Accent3 161 2" xfId="25398"/>
    <cellStyle name="40% - Accent3 161 3" xfId="25399"/>
    <cellStyle name="40% - Accent3 162" xfId="25400"/>
    <cellStyle name="40% - Accent3 162 2" xfId="25401"/>
    <cellStyle name="40% - Accent3 162 3" xfId="25402"/>
    <cellStyle name="40% - Accent3 163" xfId="25403"/>
    <cellStyle name="40% - Accent3 163 2" xfId="25404"/>
    <cellStyle name="40% - Accent3 163 3" xfId="25405"/>
    <cellStyle name="40% - Accent3 164" xfId="25406"/>
    <cellStyle name="40% - Accent3 164 2" xfId="25407"/>
    <cellStyle name="40% - Accent3 164 3" xfId="25408"/>
    <cellStyle name="40% - Accent3 165" xfId="25409"/>
    <cellStyle name="40% - Accent3 165 2" xfId="25410"/>
    <cellStyle name="40% - Accent3 165 3" xfId="25411"/>
    <cellStyle name="40% - Accent3 166" xfId="25412"/>
    <cellStyle name="40% - Accent3 166 2" xfId="25413"/>
    <cellStyle name="40% - Accent3 166 3" xfId="25414"/>
    <cellStyle name="40% - Accent3 167" xfId="25415"/>
    <cellStyle name="40% - Accent3 167 2" xfId="25416"/>
    <cellStyle name="40% - Accent3 167 3" xfId="25417"/>
    <cellStyle name="40% - Accent3 168" xfId="25418"/>
    <cellStyle name="40% - Accent3 168 2" xfId="25419"/>
    <cellStyle name="40% - Accent3 168 3" xfId="25420"/>
    <cellStyle name="40% - Accent3 169" xfId="25421"/>
    <cellStyle name="40% - Accent3 169 2" xfId="25422"/>
    <cellStyle name="40% - Accent3 169 3" xfId="25423"/>
    <cellStyle name="40% - Accent3 17" xfId="25424"/>
    <cellStyle name="40% - Accent3 17 2" xfId="25425"/>
    <cellStyle name="40% - Accent3 17 3" xfId="25426"/>
    <cellStyle name="40% - Accent3 170" xfId="25427"/>
    <cellStyle name="40% - Accent3 170 2" xfId="25428"/>
    <cellStyle name="40% - Accent3 170 3" xfId="25429"/>
    <cellStyle name="40% - Accent3 171" xfId="25430"/>
    <cellStyle name="40% - Accent3 171 2" xfId="25431"/>
    <cellStyle name="40% - Accent3 171 3" xfId="25432"/>
    <cellStyle name="40% - Accent3 172" xfId="25433"/>
    <cellStyle name="40% - Accent3 172 2" xfId="25434"/>
    <cellStyle name="40% - Accent3 172 3" xfId="25435"/>
    <cellStyle name="40% - Accent3 173" xfId="25436"/>
    <cellStyle name="40% - Accent3 173 2" xfId="25437"/>
    <cellStyle name="40% - Accent3 173 3" xfId="25438"/>
    <cellStyle name="40% - Accent3 174" xfId="25439"/>
    <cellStyle name="40% - Accent3 174 2" xfId="25440"/>
    <cellStyle name="40% - Accent3 174 3" xfId="25441"/>
    <cellStyle name="40% - Accent3 175" xfId="25442"/>
    <cellStyle name="40% - Accent3 175 2" xfId="25443"/>
    <cellStyle name="40% - Accent3 175 3" xfId="25444"/>
    <cellStyle name="40% - Accent3 176" xfId="25445"/>
    <cellStyle name="40% - Accent3 176 2" xfId="25446"/>
    <cellStyle name="40% - Accent3 176 3" xfId="25447"/>
    <cellStyle name="40% - Accent3 177" xfId="25448"/>
    <cellStyle name="40% - Accent3 177 2" xfId="25449"/>
    <cellStyle name="40% - Accent3 177 3" xfId="25450"/>
    <cellStyle name="40% - Accent3 178" xfId="25451"/>
    <cellStyle name="40% - Accent3 178 2" xfId="25452"/>
    <cellStyle name="40% - Accent3 178 3" xfId="25453"/>
    <cellStyle name="40% - Accent3 179" xfId="25454"/>
    <cellStyle name="40% - Accent3 179 2" xfId="25455"/>
    <cellStyle name="40% - Accent3 179 3" xfId="25456"/>
    <cellStyle name="40% - Accent3 18" xfId="25457"/>
    <cellStyle name="40% - Accent3 18 2" xfId="25458"/>
    <cellStyle name="40% - Accent3 18 3" xfId="25459"/>
    <cellStyle name="40% - Accent3 180" xfId="25460"/>
    <cellStyle name="40% - Accent3 180 2" xfId="25461"/>
    <cellStyle name="40% - Accent3 180 3" xfId="25462"/>
    <cellStyle name="40% - Accent3 181" xfId="25463"/>
    <cellStyle name="40% - Accent3 181 2" xfId="25464"/>
    <cellStyle name="40% - Accent3 181 3" xfId="25465"/>
    <cellStyle name="40% - Accent3 182" xfId="25466"/>
    <cellStyle name="40% - Accent3 182 2" xfId="25467"/>
    <cellStyle name="40% - Accent3 182 3" xfId="25468"/>
    <cellStyle name="40% - Accent3 183" xfId="25469"/>
    <cellStyle name="40% - Accent3 183 2" xfId="25470"/>
    <cellStyle name="40% - Accent3 183 3" xfId="25471"/>
    <cellStyle name="40% - Accent3 184" xfId="25472"/>
    <cellStyle name="40% - Accent3 184 2" xfId="25473"/>
    <cellStyle name="40% - Accent3 184 3" xfId="25474"/>
    <cellStyle name="40% - Accent3 185" xfId="25475"/>
    <cellStyle name="40% - Accent3 185 2" xfId="25476"/>
    <cellStyle name="40% - Accent3 185 3" xfId="25477"/>
    <cellStyle name="40% - Accent3 186" xfId="25478"/>
    <cellStyle name="40% - Accent3 186 2" xfId="25479"/>
    <cellStyle name="40% - Accent3 186 3" xfId="25480"/>
    <cellStyle name="40% - Accent3 187" xfId="25481"/>
    <cellStyle name="40% - Accent3 187 2" xfId="25482"/>
    <cellStyle name="40% - Accent3 187 3" xfId="25483"/>
    <cellStyle name="40% - Accent3 188" xfId="25484"/>
    <cellStyle name="40% - Accent3 188 2" xfId="25485"/>
    <cellStyle name="40% - Accent3 188 3" xfId="25486"/>
    <cellStyle name="40% - Accent3 189" xfId="25487"/>
    <cellStyle name="40% - Accent3 189 2" xfId="25488"/>
    <cellStyle name="40% - Accent3 189 3" xfId="25489"/>
    <cellStyle name="40% - Accent3 19" xfId="25490"/>
    <cellStyle name="40% - Accent3 19 2" xfId="25491"/>
    <cellStyle name="40% - Accent3 19 3" xfId="25492"/>
    <cellStyle name="40% - Accent3 190" xfId="25493"/>
    <cellStyle name="40% - Accent3 190 2" xfId="25494"/>
    <cellStyle name="40% - Accent3 190 3" xfId="25495"/>
    <cellStyle name="40% - Accent3 191" xfId="25496"/>
    <cellStyle name="40% - Accent3 191 2" xfId="25497"/>
    <cellStyle name="40% - Accent3 191 3" xfId="25498"/>
    <cellStyle name="40% - Accent3 192" xfId="25499"/>
    <cellStyle name="40% - Accent3 192 2" xfId="25500"/>
    <cellStyle name="40% - Accent3 192 3" xfId="25501"/>
    <cellStyle name="40% - Accent3 193" xfId="25502"/>
    <cellStyle name="40% - Accent3 193 2" xfId="25503"/>
    <cellStyle name="40% - Accent3 194" xfId="25504"/>
    <cellStyle name="40% - Accent3 194 2" xfId="25505"/>
    <cellStyle name="40% - Accent3 195" xfId="25506"/>
    <cellStyle name="40% - Accent3 195 2" xfId="25507"/>
    <cellStyle name="40% - Accent3 196" xfId="25508"/>
    <cellStyle name="40% - Accent3 196 2" xfId="25509"/>
    <cellStyle name="40% - Accent3 197" xfId="25510"/>
    <cellStyle name="40% - Accent3 197 2" xfId="25511"/>
    <cellStyle name="40% - Accent3 198" xfId="25512"/>
    <cellStyle name="40% - Accent3 198 2" xfId="25513"/>
    <cellStyle name="40% - Accent3 199" xfId="25514"/>
    <cellStyle name="40% - Accent3 199 2" xfId="25515"/>
    <cellStyle name="40% - Accent3 2" xfId="173"/>
    <cellStyle name="40% - Accent3 2 10" xfId="3324"/>
    <cellStyle name="40% - Accent3 2 11" xfId="3758"/>
    <cellStyle name="40% - Accent3 2 12" xfId="3867"/>
    <cellStyle name="40% - Accent3 2 13" xfId="944"/>
    <cellStyle name="40% - Accent3 2 14" xfId="6849"/>
    <cellStyle name="40% - Accent3 2 15" xfId="7152"/>
    <cellStyle name="40% - Accent3 2 16" xfId="7439"/>
    <cellStyle name="40% - Accent3 2 17" xfId="7427"/>
    <cellStyle name="40% - Accent3 2 18" xfId="7440"/>
    <cellStyle name="40% - Accent3 2 19" xfId="7401"/>
    <cellStyle name="40% - Accent3 2 2" xfId="748"/>
    <cellStyle name="40% - Accent3 2 2 10" xfId="25516"/>
    <cellStyle name="40% - Accent3 2 2 2" xfId="2099"/>
    <cellStyle name="40% - Accent3 2 2 2 2" xfId="3050"/>
    <cellStyle name="40% - Accent3 2 2 2 2 2" xfId="4940"/>
    <cellStyle name="40% - Accent3 2 2 2 2 3" xfId="5739"/>
    <cellStyle name="40% - Accent3 2 2 2 2 4" xfId="6369"/>
    <cellStyle name="40% - Accent3 2 2 2 3" xfId="4188"/>
    <cellStyle name="40% - Accent3 2 2 2 4" xfId="4591"/>
    <cellStyle name="40% - Accent3 2 2 2 5" xfId="5443"/>
    <cellStyle name="40% - Accent3 2 2 3" xfId="2052"/>
    <cellStyle name="40% - Accent3 2 2 3 2" xfId="3020"/>
    <cellStyle name="40% - Accent3 2 2 3 2 2" xfId="4910"/>
    <cellStyle name="40% - Accent3 2 2 3 2 3" xfId="5709"/>
    <cellStyle name="40% - Accent3 2 2 3 2 4" xfId="6339"/>
    <cellStyle name="40% - Accent3 2 2 3 3" xfId="4149"/>
    <cellStyle name="40% - Accent3 2 2 3 4" xfId="4402"/>
    <cellStyle name="40% - Accent3 2 2 3 5" xfId="5296"/>
    <cellStyle name="40% - Accent3 2 2 4" xfId="2722"/>
    <cellStyle name="40% - Accent3 2 2 4 2" xfId="4668"/>
    <cellStyle name="40% - Accent3 2 2 4 3" xfId="5510"/>
    <cellStyle name="40% - Accent3 2 2 4 4" xfId="6193"/>
    <cellStyle name="40% - Accent3 2 2 5" xfId="3516"/>
    <cellStyle name="40% - Accent3 2 2 6" xfId="3637"/>
    <cellStyle name="40% - Accent3 2 2 7" xfId="4411"/>
    <cellStyle name="40% - Accent3 2 2 8" xfId="1168"/>
    <cellStyle name="40% - Accent3 2 2 9" xfId="11857"/>
    <cellStyle name="40% - Accent3 2 20" xfId="6941"/>
    <cellStyle name="40% - Accent3 2 21" xfId="7461"/>
    <cellStyle name="40% - Accent3 2 22" xfId="7435"/>
    <cellStyle name="40% - Accent3 2 23" xfId="9951"/>
    <cellStyle name="40% - Accent3 2 3" xfId="1110"/>
    <cellStyle name="40% - Accent3 2 3 2" xfId="2120"/>
    <cellStyle name="40% - Accent3 2 3 2 2" xfId="3072"/>
    <cellStyle name="40% - Accent3 2 3 2 2 2" xfId="4962"/>
    <cellStyle name="40% - Accent3 2 3 2 2 3" xfId="5761"/>
    <cellStyle name="40% - Accent3 2 3 2 2 4" xfId="6391"/>
    <cellStyle name="40% - Accent3 2 3 2 3" xfId="4210"/>
    <cellStyle name="40% - Accent3 2 3 2 4" xfId="4753"/>
    <cellStyle name="40% - Accent3 2 3 2 5" xfId="5592"/>
    <cellStyle name="40% - Accent3 2 3 3" xfId="2139"/>
    <cellStyle name="40% - Accent3 2 3 3 2" xfId="3091"/>
    <cellStyle name="40% - Accent3 2 3 3 2 2" xfId="4981"/>
    <cellStyle name="40% - Accent3 2 3 3 2 3" xfId="5780"/>
    <cellStyle name="40% - Accent3 2 3 3 2 4" xfId="6410"/>
    <cellStyle name="40% - Accent3 2 3 3 3" xfId="4229"/>
    <cellStyle name="40% - Accent3 2 3 3 4" xfId="3373"/>
    <cellStyle name="40% - Accent3 2 3 3 5" xfId="3810"/>
    <cellStyle name="40% - Accent3 2 3 4" xfId="2740"/>
    <cellStyle name="40% - Accent3 2 3 4 2" xfId="4687"/>
    <cellStyle name="40% - Accent3 2 3 4 3" xfId="5529"/>
    <cellStyle name="40% - Accent3 2 3 4 4" xfId="6212"/>
    <cellStyle name="40% - Accent3 2 3 5" xfId="3543"/>
    <cellStyle name="40% - Accent3 2 3 6" xfId="3460"/>
    <cellStyle name="40% - Accent3 2 3 7" xfId="4846"/>
    <cellStyle name="40% - Accent3 2 3 8" xfId="25517"/>
    <cellStyle name="40% - Accent3 2 4" xfId="1742"/>
    <cellStyle name="40% - Accent3 2 4 2" xfId="2208"/>
    <cellStyle name="40% - Accent3 2 4 2 2" xfId="3152"/>
    <cellStyle name="40% - Accent3 2 4 2 2 2" xfId="5042"/>
    <cellStyle name="40% - Accent3 2 4 2 2 3" xfId="5841"/>
    <cellStyle name="40% - Accent3 2 4 2 2 4" xfId="6471"/>
    <cellStyle name="40% - Accent3 2 4 2 3" xfId="4294"/>
    <cellStyle name="40% - Accent3 2 4 2 4" xfId="5204"/>
    <cellStyle name="40% - Accent3 2 4 2 5" xfId="6003"/>
    <cellStyle name="40% - Accent3 2 4 3" xfId="2447"/>
    <cellStyle name="40% - Accent3 2 4 3 2" xfId="3239"/>
    <cellStyle name="40% - Accent3 2 4 3 2 2" xfId="5129"/>
    <cellStyle name="40% - Accent3 2 4 3 2 3" xfId="5928"/>
    <cellStyle name="40% - Accent3 2 4 3 2 4" xfId="6558"/>
    <cellStyle name="40% - Accent3 2 4 3 3" xfId="4470"/>
    <cellStyle name="40% - Accent3 2 4 3 4" xfId="5348"/>
    <cellStyle name="40% - Accent3 2 4 3 5" xfId="6090"/>
    <cellStyle name="40% - Accent3 2 4 4" xfId="2774"/>
    <cellStyle name="40% - Accent3 2 4 4 2" xfId="4721"/>
    <cellStyle name="40% - Accent3 2 4 4 3" xfId="5563"/>
    <cellStyle name="40% - Accent3 2 4 4 4" xfId="6246"/>
    <cellStyle name="40% - Accent3 2 4 5" xfId="3865"/>
    <cellStyle name="40% - Accent3 2 4 6" xfId="3596"/>
    <cellStyle name="40% - Accent3 2 4 7" xfId="4500"/>
    <cellStyle name="40% - Accent3 2 5" xfId="1869"/>
    <cellStyle name="40% - Accent3 2 5 2" xfId="2295"/>
    <cellStyle name="40% - Accent3 2 5 2 2" xfId="3192"/>
    <cellStyle name="40% - Accent3 2 5 2 2 2" xfId="5082"/>
    <cellStyle name="40% - Accent3 2 5 2 2 3" xfId="5881"/>
    <cellStyle name="40% - Accent3 2 5 2 2 4" xfId="6511"/>
    <cellStyle name="40% - Accent3 2 5 2 3" xfId="4364"/>
    <cellStyle name="40% - Accent3 2 5 2 4" xfId="5262"/>
    <cellStyle name="40% - Accent3 2 5 2 5" xfId="6043"/>
    <cellStyle name="40% - Accent3 2 5 3" xfId="2530"/>
    <cellStyle name="40% - Accent3 2 5 3 2" xfId="3275"/>
    <cellStyle name="40% - Accent3 2 5 3 2 2" xfId="5165"/>
    <cellStyle name="40% - Accent3 2 5 3 2 3" xfId="5964"/>
    <cellStyle name="40% - Accent3 2 5 3 2 4" xfId="6594"/>
    <cellStyle name="40% - Accent3 2 5 3 3" xfId="4529"/>
    <cellStyle name="40% - Accent3 2 5 3 4" xfId="5398"/>
    <cellStyle name="40% - Accent3 2 5 3 5" xfId="6126"/>
    <cellStyle name="40% - Accent3 2 5 4" xfId="2857"/>
    <cellStyle name="40% - Accent3 2 5 4 2" xfId="4785"/>
    <cellStyle name="40% - Accent3 2 5 4 3" xfId="5616"/>
    <cellStyle name="40% - Accent3 2 5 4 4" xfId="6282"/>
    <cellStyle name="40% - Accent3 2 5 5" xfId="3975"/>
    <cellStyle name="40% - Accent3 2 5 6" xfId="4609"/>
    <cellStyle name="40% - Accent3 2 5 7" xfId="5455"/>
    <cellStyle name="40% - Accent3 2 6" xfId="1845"/>
    <cellStyle name="40% - Accent3 2 6 2" xfId="2275"/>
    <cellStyle name="40% - Accent3 2 6 2 2" xfId="3182"/>
    <cellStyle name="40% - Accent3 2 6 2 2 2" xfId="5072"/>
    <cellStyle name="40% - Accent3 2 6 2 2 3" xfId="5871"/>
    <cellStyle name="40% - Accent3 2 6 2 2 4" xfId="6501"/>
    <cellStyle name="40% - Accent3 2 6 2 3" xfId="4350"/>
    <cellStyle name="40% - Accent3 2 6 2 4" xfId="5250"/>
    <cellStyle name="40% - Accent3 2 6 2 5" xfId="6033"/>
    <cellStyle name="40% - Accent3 2 6 3" xfId="2511"/>
    <cellStyle name="40% - Accent3 2 6 3 2" xfId="3266"/>
    <cellStyle name="40% - Accent3 2 6 3 2 2" xfId="5156"/>
    <cellStyle name="40% - Accent3 2 6 3 2 3" xfId="5955"/>
    <cellStyle name="40% - Accent3 2 6 3 2 4" xfId="6585"/>
    <cellStyle name="40% - Accent3 2 6 3 3" xfId="4516"/>
    <cellStyle name="40% - Accent3 2 6 3 4" xfId="5387"/>
    <cellStyle name="40% - Accent3 2 6 3 5" xfId="6117"/>
    <cellStyle name="40% - Accent3 2 6 4" xfId="2838"/>
    <cellStyle name="40% - Accent3 2 6 4 2" xfId="4771"/>
    <cellStyle name="40% - Accent3 2 6 4 3" xfId="5605"/>
    <cellStyle name="40% - Accent3 2 6 4 4" xfId="6273"/>
    <cellStyle name="40% - Accent3 2 6 5" xfId="3953"/>
    <cellStyle name="40% - Accent3 2 6 6" xfId="4644"/>
    <cellStyle name="40% - Accent3 2 6 7" xfId="5487"/>
    <cellStyle name="40% - Accent3 2 7" xfId="2026"/>
    <cellStyle name="40% - Accent3 2 7 2" xfId="3005"/>
    <cellStyle name="40% - Accent3 2 7 2 2" xfId="4895"/>
    <cellStyle name="40% - Accent3 2 7 2 3" xfId="5694"/>
    <cellStyle name="40% - Accent3 2 7 2 4" xfId="6324"/>
    <cellStyle name="40% - Accent3 2 7 3" xfId="4130"/>
    <cellStyle name="40% - Accent3 2 7 4" xfId="3800"/>
    <cellStyle name="40% - Accent3 2 7 5" xfId="4844"/>
    <cellStyle name="40% - Accent3 2 8" xfId="2302"/>
    <cellStyle name="40% - Accent3 2 8 2" xfId="3197"/>
    <cellStyle name="40% - Accent3 2 8 2 2" xfId="5087"/>
    <cellStyle name="40% - Accent3 2 8 2 3" xfId="5886"/>
    <cellStyle name="40% - Accent3 2 8 2 4" xfId="6516"/>
    <cellStyle name="40% - Accent3 2 8 3" xfId="4370"/>
    <cellStyle name="40% - Accent3 2 8 4" xfId="5268"/>
    <cellStyle name="40% - Accent3 2 8 5" xfId="6048"/>
    <cellStyle name="40% - Accent3 2 9" xfId="2678"/>
    <cellStyle name="40% - Accent3 2 9 2" xfId="4634"/>
    <cellStyle name="40% - Accent3 2 9 3" xfId="5477"/>
    <cellStyle name="40% - Accent3 2 9 4" xfId="6167"/>
    <cellStyle name="40% - Accent3 20" xfId="25518"/>
    <cellStyle name="40% - Accent3 20 2" xfId="25519"/>
    <cellStyle name="40% - Accent3 20 3" xfId="25520"/>
    <cellStyle name="40% - Accent3 200" xfId="25521"/>
    <cellStyle name="40% - Accent3 200 2" xfId="25522"/>
    <cellStyle name="40% - Accent3 201" xfId="25523"/>
    <cellStyle name="40% - Accent3 201 2" xfId="25524"/>
    <cellStyle name="40% - Accent3 202" xfId="25525"/>
    <cellStyle name="40% - Accent3 202 2" xfId="25526"/>
    <cellStyle name="40% - Accent3 203" xfId="25527"/>
    <cellStyle name="40% - Accent3 203 2" xfId="25528"/>
    <cellStyle name="40% - Accent3 204" xfId="25529"/>
    <cellStyle name="40% - Accent3 204 2" xfId="25530"/>
    <cellStyle name="40% - Accent3 205" xfId="25531"/>
    <cellStyle name="40% - Accent3 205 2" xfId="25532"/>
    <cellStyle name="40% - Accent3 206" xfId="25533"/>
    <cellStyle name="40% - Accent3 206 2" xfId="25534"/>
    <cellStyle name="40% - Accent3 207" xfId="25535"/>
    <cellStyle name="40% - Accent3 207 2" xfId="25536"/>
    <cellStyle name="40% - Accent3 208" xfId="25537"/>
    <cellStyle name="40% - Accent3 208 2" xfId="25538"/>
    <cellStyle name="40% - Accent3 209" xfId="25539"/>
    <cellStyle name="40% - Accent3 209 2" xfId="25540"/>
    <cellStyle name="40% - Accent3 21" xfId="25541"/>
    <cellStyle name="40% - Accent3 21 2" xfId="25542"/>
    <cellStyle name="40% - Accent3 21 3" xfId="25543"/>
    <cellStyle name="40% - Accent3 210" xfId="25544"/>
    <cellStyle name="40% - Accent3 210 2" xfId="25545"/>
    <cellStyle name="40% - Accent3 211" xfId="25546"/>
    <cellStyle name="40% - Accent3 211 2" xfId="25547"/>
    <cellStyle name="40% - Accent3 212" xfId="25548"/>
    <cellStyle name="40% - Accent3 212 2" xfId="25549"/>
    <cellStyle name="40% - Accent3 213" xfId="25550"/>
    <cellStyle name="40% - Accent3 213 2" xfId="25551"/>
    <cellStyle name="40% - Accent3 214" xfId="25552"/>
    <cellStyle name="40% - Accent3 214 2" xfId="25553"/>
    <cellStyle name="40% - Accent3 215" xfId="25554"/>
    <cellStyle name="40% - Accent3 215 2" xfId="25555"/>
    <cellStyle name="40% - Accent3 216" xfId="25556"/>
    <cellStyle name="40% - Accent3 216 2" xfId="25557"/>
    <cellStyle name="40% - Accent3 217" xfId="25558"/>
    <cellStyle name="40% - Accent3 217 2" xfId="25559"/>
    <cellStyle name="40% - Accent3 218" xfId="25560"/>
    <cellStyle name="40% - Accent3 218 2" xfId="25561"/>
    <cellStyle name="40% - Accent3 219" xfId="25562"/>
    <cellStyle name="40% - Accent3 219 2" xfId="25563"/>
    <cellStyle name="40% - Accent3 22" xfId="25564"/>
    <cellStyle name="40% - Accent3 22 2" xfId="25565"/>
    <cellStyle name="40% - Accent3 22 3" xfId="25566"/>
    <cellStyle name="40% - Accent3 220" xfId="25567"/>
    <cellStyle name="40% - Accent3 220 2" xfId="25568"/>
    <cellStyle name="40% - Accent3 221" xfId="25569"/>
    <cellStyle name="40% - Accent3 221 2" xfId="25570"/>
    <cellStyle name="40% - Accent3 222" xfId="25571"/>
    <cellStyle name="40% - Accent3 222 2" xfId="25572"/>
    <cellStyle name="40% - Accent3 223" xfId="25573"/>
    <cellStyle name="40% - Accent3 223 2" xfId="25574"/>
    <cellStyle name="40% - Accent3 224" xfId="25575"/>
    <cellStyle name="40% - Accent3 224 2" xfId="25576"/>
    <cellStyle name="40% - Accent3 225" xfId="25577"/>
    <cellStyle name="40% - Accent3 225 2" xfId="25578"/>
    <cellStyle name="40% - Accent3 226" xfId="25579"/>
    <cellStyle name="40% - Accent3 226 2" xfId="25580"/>
    <cellStyle name="40% - Accent3 227" xfId="25581"/>
    <cellStyle name="40% - Accent3 227 2" xfId="25582"/>
    <cellStyle name="40% - Accent3 228" xfId="25583"/>
    <cellStyle name="40% - Accent3 228 2" xfId="25584"/>
    <cellStyle name="40% - Accent3 229" xfId="25585"/>
    <cellStyle name="40% - Accent3 229 2" xfId="25586"/>
    <cellStyle name="40% - Accent3 23" xfId="25587"/>
    <cellStyle name="40% - Accent3 23 2" xfId="25588"/>
    <cellStyle name="40% - Accent3 23 3" xfId="25589"/>
    <cellStyle name="40% - Accent3 230" xfId="25590"/>
    <cellStyle name="40% - Accent3 230 2" xfId="25591"/>
    <cellStyle name="40% - Accent3 231" xfId="25592"/>
    <cellStyle name="40% - Accent3 231 2" xfId="25593"/>
    <cellStyle name="40% - Accent3 232" xfId="25594"/>
    <cellStyle name="40% - Accent3 232 2" xfId="25595"/>
    <cellStyle name="40% - Accent3 233" xfId="25596"/>
    <cellStyle name="40% - Accent3 233 2" xfId="25597"/>
    <cellStyle name="40% - Accent3 234" xfId="25598"/>
    <cellStyle name="40% - Accent3 234 2" xfId="25599"/>
    <cellStyle name="40% - Accent3 235" xfId="25600"/>
    <cellStyle name="40% - Accent3 235 2" xfId="25601"/>
    <cellStyle name="40% - Accent3 236" xfId="25602"/>
    <cellStyle name="40% - Accent3 236 2" xfId="25603"/>
    <cellStyle name="40% - Accent3 237" xfId="25604"/>
    <cellStyle name="40% - Accent3 237 2" xfId="25605"/>
    <cellStyle name="40% - Accent3 238" xfId="25606"/>
    <cellStyle name="40% - Accent3 238 2" xfId="25607"/>
    <cellStyle name="40% - Accent3 239" xfId="25608"/>
    <cellStyle name="40% - Accent3 239 2" xfId="25609"/>
    <cellStyle name="40% - Accent3 24" xfId="25610"/>
    <cellStyle name="40% - Accent3 24 2" xfId="25611"/>
    <cellStyle name="40% - Accent3 24 3" xfId="25612"/>
    <cellStyle name="40% - Accent3 240" xfId="25613"/>
    <cellStyle name="40% - Accent3 240 2" xfId="25614"/>
    <cellStyle name="40% - Accent3 241" xfId="25615"/>
    <cellStyle name="40% - Accent3 241 2" xfId="25616"/>
    <cellStyle name="40% - Accent3 242" xfId="25617"/>
    <cellStyle name="40% - Accent3 242 2" xfId="25618"/>
    <cellStyle name="40% - Accent3 243" xfId="25619"/>
    <cellStyle name="40% - Accent3 243 2" xfId="25620"/>
    <cellStyle name="40% - Accent3 244" xfId="25621"/>
    <cellStyle name="40% - Accent3 244 2" xfId="25622"/>
    <cellStyle name="40% - Accent3 245" xfId="25623"/>
    <cellStyle name="40% - Accent3 245 2" xfId="25624"/>
    <cellStyle name="40% - Accent3 246" xfId="25625"/>
    <cellStyle name="40% - Accent3 246 2" xfId="25626"/>
    <cellStyle name="40% - Accent3 247" xfId="25627"/>
    <cellStyle name="40% - Accent3 247 2" xfId="25628"/>
    <cellStyle name="40% - Accent3 248" xfId="25629"/>
    <cellStyle name="40% - Accent3 248 2" xfId="25630"/>
    <cellStyle name="40% - Accent3 249" xfId="25631"/>
    <cellStyle name="40% - Accent3 249 2" xfId="25632"/>
    <cellStyle name="40% - Accent3 25" xfId="25633"/>
    <cellStyle name="40% - Accent3 25 2" xfId="25634"/>
    <cellStyle name="40% - Accent3 25 3" xfId="25635"/>
    <cellStyle name="40% - Accent3 250" xfId="25636"/>
    <cellStyle name="40% - Accent3 250 2" xfId="25637"/>
    <cellStyle name="40% - Accent3 251" xfId="25638"/>
    <cellStyle name="40% - Accent3 251 2" xfId="25639"/>
    <cellStyle name="40% - Accent3 252" xfId="25640"/>
    <cellStyle name="40% - Accent3 252 2" xfId="25641"/>
    <cellStyle name="40% - Accent3 253" xfId="25642"/>
    <cellStyle name="40% - Accent3 253 2" xfId="25643"/>
    <cellStyle name="40% - Accent3 254" xfId="25644"/>
    <cellStyle name="40% - Accent3 254 2" xfId="25645"/>
    <cellStyle name="40% - Accent3 255" xfId="25646"/>
    <cellStyle name="40% - Accent3 255 2" xfId="25647"/>
    <cellStyle name="40% - Accent3 256" xfId="25648"/>
    <cellStyle name="40% - Accent3 257" xfId="25649"/>
    <cellStyle name="40% - Accent3 258" xfId="25650"/>
    <cellStyle name="40% - Accent3 259" xfId="25651"/>
    <cellStyle name="40% - Accent3 26" xfId="25652"/>
    <cellStyle name="40% - Accent3 26 2" xfId="25653"/>
    <cellStyle name="40% - Accent3 26 3" xfId="25654"/>
    <cellStyle name="40% - Accent3 260" xfId="25655"/>
    <cellStyle name="40% - Accent3 261" xfId="25656"/>
    <cellStyle name="40% - Accent3 262" xfId="25657"/>
    <cellStyle name="40% - Accent3 263" xfId="25658"/>
    <cellStyle name="40% - Accent3 264" xfId="25659"/>
    <cellStyle name="40% - Accent3 27" xfId="25660"/>
    <cellStyle name="40% - Accent3 27 2" xfId="25661"/>
    <cellStyle name="40% - Accent3 27 3" xfId="25662"/>
    <cellStyle name="40% - Accent3 28" xfId="25663"/>
    <cellStyle name="40% - Accent3 28 2" xfId="25664"/>
    <cellStyle name="40% - Accent3 28 3" xfId="25665"/>
    <cellStyle name="40% - Accent3 29" xfId="25666"/>
    <cellStyle name="40% - Accent3 29 2" xfId="25667"/>
    <cellStyle name="40% - Accent3 29 3" xfId="25668"/>
    <cellStyle name="40% - Accent3 3" xfId="749"/>
    <cellStyle name="40% - Accent3 3 10" xfId="3325"/>
    <cellStyle name="40% - Accent3 3 11" xfId="3752"/>
    <cellStyle name="40% - Accent3 3 12" xfId="4757"/>
    <cellStyle name="40% - Accent3 3 13" xfId="1167"/>
    <cellStyle name="40% - Accent3 3 14" xfId="14949"/>
    <cellStyle name="40% - Accent3 3 15" xfId="25669"/>
    <cellStyle name="40% - Accent3 3 2" xfId="1144"/>
    <cellStyle name="40% - Accent3 3 2 2" xfId="2100"/>
    <cellStyle name="40% - Accent3 3 2 2 2" xfId="3051"/>
    <cellStyle name="40% - Accent3 3 2 2 2 2" xfId="4941"/>
    <cellStyle name="40% - Accent3 3 2 2 2 3" xfId="5740"/>
    <cellStyle name="40% - Accent3 3 2 2 2 4" xfId="6370"/>
    <cellStyle name="40% - Accent3 3 2 2 3" xfId="4189"/>
    <cellStyle name="40% - Accent3 3 2 2 4" xfId="4429"/>
    <cellStyle name="40% - Accent3 3 2 2 5" xfId="5314"/>
    <cellStyle name="40% - Accent3 3 2 3" xfId="2051"/>
    <cellStyle name="40% - Accent3 3 2 3 2" xfId="3019"/>
    <cellStyle name="40% - Accent3 3 2 3 2 2" xfId="4909"/>
    <cellStyle name="40% - Accent3 3 2 3 2 3" xfId="5708"/>
    <cellStyle name="40% - Accent3 3 2 3 2 4" xfId="6338"/>
    <cellStyle name="40% - Accent3 3 2 3 3" xfId="4148"/>
    <cellStyle name="40% - Accent3 3 2 3 4" xfId="4564"/>
    <cellStyle name="40% - Accent3 3 2 3 5" xfId="5425"/>
    <cellStyle name="40% - Accent3 3 2 4" xfId="2723"/>
    <cellStyle name="40% - Accent3 3 2 4 2" xfId="4669"/>
    <cellStyle name="40% - Accent3 3 2 4 3" xfId="5511"/>
    <cellStyle name="40% - Accent3 3 2 4 4" xfId="6194"/>
    <cellStyle name="40% - Accent3 3 2 5" xfId="3517"/>
    <cellStyle name="40% - Accent3 3 2 6" xfId="3481"/>
    <cellStyle name="40% - Accent3 3 2 7" xfId="3757"/>
    <cellStyle name="40% - Accent3 3 2 8" xfId="25670"/>
    <cellStyle name="40% - Accent3 3 2 9" xfId="42889"/>
    <cellStyle name="40% - Accent3 3 3" xfId="1052"/>
    <cellStyle name="40% - Accent3 3 3 2" xfId="2119"/>
    <cellStyle name="40% - Accent3 3 3 2 2" xfId="3071"/>
    <cellStyle name="40% - Accent3 3 3 2 2 2" xfId="4961"/>
    <cellStyle name="40% - Accent3 3 3 2 2 3" xfId="5760"/>
    <cellStyle name="40% - Accent3 3 3 2 2 4" xfId="6390"/>
    <cellStyle name="40% - Accent3 3 3 2 3" xfId="4209"/>
    <cellStyle name="40% - Accent3 3 3 2 4" xfId="4337"/>
    <cellStyle name="40% - Accent3 3 3 2 5" xfId="5241"/>
    <cellStyle name="40% - Accent3 3 3 3" xfId="2142"/>
    <cellStyle name="40% - Accent3 3 3 3 2" xfId="3094"/>
    <cellStyle name="40% - Accent3 3 3 3 2 2" xfId="4984"/>
    <cellStyle name="40% - Accent3 3 3 3 2 3" xfId="5783"/>
    <cellStyle name="40% - Accent3 3 3 3 2 4" xfId="6413"/>
    <cellStyle name="40% - Accent3 3 3 3 3" xfId="4232"/>
    <cellStyle name="40% - Accent3 3 3 3 4" xfId="3370"/>
    <cellStyle name="40% - Accent3 3 3 3 5" xfId="4328"/>
    <cellStyle name="40% - Accent3 3 3 4" xfId="2739"/>
    <cellStyle name="40% - Accent3 3 3 4 2" xfId="4686"/>
    <cellStyle name="40% - Accent3 3 3 4 3" xfId="5528"/>
    <cellStyle name="40% - Accent3 3 3 4 4" xfId="6211"/>
    <cellStyle name="40% - Accent3 3 3 5" xfId="3542"/>
    <cellStyle name="40% - Accent3 3 3 6" xfId="3461"/>
    <cellStyle name="40% - Accent3 3 3 7" xfId="4589"/>
    <cellStyle name="40% - Accent3 3 3 8" xfId="25671"/>
    <cellStyle name="40% - Accent3 3 4" xfId="1743"/>
    <cellStyle name="40% - Accent3 3 4 2" xfId="2209"/>
    <cellStyle name="40% - Accent3 3 4 2 2" xfId="3153"/>
    <cellStyle name="40% - Accent3 3 4 2 2 2" xfId="5043"/>
    <cellStyle name="40% - Accent3 3 4 2 2 3" xfId="5842"/>
    <cellStyle name="40% - Accent3 3 4 2 2 4" xfId="6472"/>
    <cellStyle name="40% - Accent3 3 4 2 3" xfId="4295"/>
    <cellStyle name="40% - Accent3 3 4 2 4" xfId="5205"/>
    <cellStyle name="40% - Accent3 3 4 2 5" xfId="6004"/>
    <cellStyle name="40% - Accent3 3 4 3" xfId="2448"/>
    <cellStyle name="40% - Accent3 3 4 3 2" xfId="3240"/>
    <cellStyle name="40% - Accent3 3 4 3 2 2" xfId="5130"/>
    <cellStyle name="40% - Accent3 3 4 3 2 3" xfId="5929"/>
    <cellStyle name="40% - Accent3 3 4 3 2 4" xfId="6559"/>
    <cellStyle name="40% - Accent3 3 4 3 3" xfId="4471"/>
    <cellStyle name="40% - Accent3 3 4 3 4" xfId="5349"/>
    <cellStyle name="40% - Accent3 3 4 3 5" xfId="6091"/>
    <cellStyle name="40% - Accent3 3 4 4" xfId="2775"/>
    <cellStyle name="40% - Accent3 3 4 4 2" xfId="4722"/>
    <cellStyle name="40% - Accent3 3 4 4 3" xfId="5564"/>
    <cellStyle name="40% - Accent3 3 4 4 4" xfId="6247"/>
    <cellStyle name="40% - Accent3 3 4 5" xfId="3866"/>
    <cellStyle name="40% - Accent3 3 4 6" xfId="3402"/>
    <cellStyle name="40% - Accent3 3 4 7" xfId="4649"/>
    <cellStyle name="40% - Accent3 3 5" xfId="1866"/>
    <cellStyle name="40% - Accent3 3 5 2" xfId="2293"/>
    <cellStyle name="40% - Accent3 3 5 2 2" xfId="3191"/>
    <cellStyle name="40% - Accent3 3 5 2 2 2" xfId="5081"/>
    <cellStyle name="40% - Accent3 3 5 2 2 3" xfId="5880"/>
    <cellStyle name="40% - Accent3 3 5 2 2 4" xfId="6510"/>
    <cellStyle name="40% - Accent3 3 5 2 3" xfId="4363"/>
    <cellStyle name="40% - Accent3 3 5 2 4" xfId="5261"/>
    <cellStyle name="40% - Accent3 3 5 2 5" xfId="6042"/>
    <cellStyle name="40% - Accent3 3 5 3" xfId="2528"/>
    <cellStyle name="40% - Accent3 3 5 3 2" xfId="3274"/>
    <cellStyle name="40% - Accent3 3 5 3 2 2" xfId="5164"/>
    <cellStyle name="40% - Accent3 3 5 3 2 3" xfId="5963"/>
    <cellStyle name="40% - Accent3 3 5 3 2 4" xfId="6593"/>
    <cellStyle name="40% - Accent3 3 5 3 3" xfId="4527"/>
    <cellStyle name="40% - Accent3 3 5 3 4" xfId="5397"/>
    <cellStyle name="40% - Accent3 3 5 3 5" xfId="6125"/>
    <cellStyle name="40% - Accent3 3 5 4" xfId="2855"/>
    <cellStyle name="40% - Accent3 3 5 4 2" xfId="4783"/>
    <cellStyle name="40% - Accent3 3 5 4 3" xfId="5615"/>
    <cellStyle name="40% - Accent3 3 5 4 4" xfId="6281"/>
    <cellStyle name="40% - Accent3 3 5 5" xfId="3973"/>
    <cellStyle name="40% - Accent3 3 5 6" xfId="3593"/>
    <cellStyle name="40% - Accent3 3 5 7" xfId="4555"/>
    <cellStyle name="40% - Accent3 3 6" xfId="1862"/>
    <cellStyle name="40% - Accent3 3 6 2" xfId="2289"/>
    <cellStyle name="40% - Accent3 3 6 2 2" xfId="3188"/>
    <cellStyle name="40% - Accent3 3 6 2 2 2" xfId="5078"/>
    <cellStyle name="40% - Accent3 3 6 2 2 3" xfId="5877"/>
    <cellStyle name="40% - Accent3 3 6 2 2 4" xfId="6507"/>
    <cellStyle name="40% - Accent3 3 6 2 3" xfId="4359"/>
    <cellStyle name="40% - Accent3 3 6 2 4" xfId="5257"/>
    <cellStyle name="40% - Accent3 3 6 2 5" xfId="6039"/>
    <cellStyle name="40% - Accent3 3 6 3" xfId="2525"/>
    <cellStyle name="40% - Accent3 3 6 3 2" xfId="3272"/>
    <cellStyle name="40% - Accent3 3 6 3 2 2" xfId="5162"/>
    <cellStyle name="40% - Accent3 3 6 3 2 3" xfId="5961"/>
    <cellStyle name="40% - Accent3 3 6 3 2 4" xfId="6591"/>
    <cellStyle name="40% - Accent3 3 6 3 3" xfId="4524"/>
    <cellStyle name="40% - Accent3 3 6 3 4" xfId="5394"/>
    <cellStyle name="40% - Accent3 3 6 3 5" xfId="6123"/>
    <cellStyle name="40% - Accent3 3 6 4" xfId="2852"/>
    <cellStyle name="40% - Accent3 3 6 4 2" xfId="4780"/>
    <cellStyle name="40% - Accent3 3 6 4 3" xfId="5612"/>
    <cellStyle name="40% - Accent3 3 6 4 4" xfId="6279"/>
    <cellStyle name="40% - Accent3 3 6 5" xfId="3970"/>
    <cellStyle name="40% - Accent3 3 6 6" xfId="3394"/>
    <cellStyle name="40% - Accent3 3 6 7" xfId="3793"/>
    <cellStyle name="40% - Accent3 3 7" xfId="2027"/>
    <cellStyle name="40% - Accent3 3 7 2" xfId="3006"/>
    <cellStyle name="40% - Accent3 3 7 2 2" xfId="4896"/>
    <cellStyle name="40% - Accent3 3 7 2 3" xfId="5695"/>
    <cellStyle name="40% - Accent3 3 7 2 4" xfId="6325"/>
    <cellStyle name="40% - Accent3 3 7 3" xfId="4131"/>
    <cellStyle name="40% - Accent3 3 7 4" xfId="3576"/>
    <cellStyle name="40% - Accent3 3 7 5" xfId="3431"/>
    <cellStyle name="40% - Accent3 3 8" xfId="2233"/>
    <cellStyle name="40% - Accent3 3 8 2" xfId="3176"/>
    <cellStyle name="40% - Accent3 3 8 2 2" xfId="5066"/>
    <cellStyle name="40% - Accent3 3 8 2 3" xfId="5865"/>
    <cellStyle name="40% - Accent3 3 8 2 4" xfId="6495"/>
    <cellStyle name="40% - Accent3 3 8 3" xfId="4318"/>
    <cellStyle name="40% - Accent3 3 8 4" xfId="5228"/>
    <cellStyle name="40% - Accent3 3 8 5" xfId="6027"/>
    <cellStyle name="40% - Accent3 3 9" xfId="2679"/>
    <cellStyle name="40% - Accent3 3 9 2" xfId="4635"/>
    <cellStyle name="40% - Accent3 3 9 3" xfId="5478"/>
    <cellStyle name="40% - Accent3 3 9 4" xfId="6168"/>
    <cellStyle name="40% - Accent3 30" xfId="25672"/>
    <cellStyle name="40% - Accent3 30 2" xfId="25673"/>
    <cellStyle name="40% - Accent3 30 3" xfId="25674"/>
    <cellStyle name="40% - Accent3 31" xfId="25675"/>
    <cellStyle name="40% - Accent3 31 2" xfId="25676"/>
    <cellStyle name="40% - Accent3 31 3" xfId="25677"/>
    <cellStyle name="40% - Accent3 32" xfId="25678"/>
    <cellStyle name="40% - Accent3 32 2" xfId="25679"/>
    <cellStyle name="40% - Accent3 32 3" xfId="25680"/>
    <cellStyle name="40% - Accent3 33" xfId="25681"/>
    <cellStyle name="40% - Accent3 33 2" xfId="25682"/>
    <cellStyle name="40% - Accent3 33 3" xfId="25683"/>
    <cellStyle name="40% - Accent3 34" xfId="25684"/>
    <cellStyle name="40% - Accent3 34 2" xfId="25685"/>
    <cellStyle name="40% - Accent3 34 3" xfId="25686"/>
    <cellStyle name="40% - Accent3 35" xfId="25687"/>
    <cellStyle name="40% - Accent3 35 2" xfId="25688"/>
    <cellStyle name="40% - Accent3 35 3" xfId="25689"/>
    <cellStyle name="40% - Accent3 36" xfId="25690"/>
    <cellStyle name="40% - Accent3 36 2" xfId="25691"/>
    <cellStyle name="40% - Accent3 36 3" xfId="25692"/>
    <cellStyle name="40% - Accent3 37" xfId="25693"/>
    <cellStyle name="40% - Accent3 37 2" xfId="25694"/>
    <cellStyle name="40% - Accent3 37 3" xfId="25695"/>
    <cellStyle name="40% - Accent3 38" xfId="25696"/>
    <cellStyle name="40% - Accent3 38 2" xfId="25697"/>
    <cellStyle name="40% - Accent3 38 3" xfId="25698"/>
    <cellStyle name="40% - Accent3 39" xfId="25699"/>
    <cellStyle name="40% - Accent3 39 2" xfId="25700"/>
    <cellStyle name="40% - Accent3 39 3" xfId="25701"/>
    <cellStyle name="40% - Accent3 4" xfId="713"/>
    <cellStyle name="40% - Accent3 4 2" xfId="955"/>
    <cellStyle name="40% - Accent3 4 2 2" xfId="25702"/>
    <cellStyle name="40% - Accent3 4 3" xfId="11806"/>
    <cellStyle name="40% - Accent3 4 3 2" xfId="25703"/>
    <cellStyle name="40% - Accent3 40" xfId="25704"/>
    <cellStyle name="40% - Accent3 40 2" xfId="25705"/>
    <cellStyle name="40% - Accent3 40 3" xfId="25706"/>
    <cellStyle name="40% - Accent3 41" xfId="25707"/>
    <cellStyle name="40% - Accent3 41 2" xfId="25708"/>
    <cellStyle name="40% - Accent3 41 3" xfId="25709"/>
    <cellStyle name="40% - Accent3 42" xfId="25710"/>
    <cellStyle name="40% - Accent3 42 2" xfId="25711"/>
    <cellStyle name="40% - Accent3 42 3" xfId="25712"/>
    <cellStyle name="40% - Accent3 43" xfId="25713"/>
    <cellStyle name="40% - Accent3 43 2" xfId="25714"/>
    <cellStyle name="40% - Accent3 43 3" xfId="25715"/>
    <cellStyle name="40% - Accent3 44" xfId="25716"/>
    <cellStyle name="40% - Accent3 44 2" xfId="25717"/>
    <cellStyle name="40% - Accent3 44 3" xfId="25718"/>
    <cellStyle name="40% - Accent3 45" xfId="25719"/>
    <cellStyle name="40% - Accent3 45 2" xfId="25720"/>
    <cellStyle name="40% - Accent3 45 3" xfId="25721"/>
    <cellStyle name="40% - Accent3 46" xfId="25722"/>
    <cellStyle name="40% - Accent3 46 2" xfId="25723"/>
    <cellStyle name="40% - Accent3 46 3" xfId="25724"/>
    <cellStyle name="40% - Accent3 47" xfId="25725"/>
    <cellStyle name="40% - Accent3 47 2" xfId="25726"/>
    <cellStyle name="40% - Accent3 47 3" xfId="25727"/>
    <cellStyle name="40% - Accent3 48" xfId="25728"/>
    <cellStyle name="40% - Accent3 48 2" xfId="25729"/>
    <cellStyle name="40% - Accent3 48 3" xfId="25730"/>
    <cellStyle name="40% - Accent3 49" xfId="25731"/>
    <cellStyle name="40% - Accent3 49 2" xfId="25732"/>
    <cellStyle name="40% - Accent3 49 3" xfId="25733"/>
    <cellStyle name="40% - Accent3 5" xfId="6853"/>
    <cellStyle name="40% - Accent3 5 2" xfId="25735"/>
    <cellStyle name="40% - Accent3 5 3" xfId="25736"/>
    <cellStyle name="40% - Accent3 5 4" xfId="25734"/>
    <cellStyle name="40% - Accent3 50" xfId="25737"/>
    <cellStyle name="40% - Accent3 50 2" xfId="25738"/>
    <cellStyle name="40% - Accent3 50 3" xfId="25739"/>
    <cellStyle name="40% - Accent3 51" xfId="25740"/>
    <cellStyle name="40% - Accent3 51 2" xfId="25741"/>
    <cellStyle name="40% - Accent3 51 3" xfId="25742"/>
    <cellStyle name="40% - Accent3 52" xfId="25743"/>
    <cellStyle name="40% - Accent3 52 2" xfId="25744"/>
    <cellStyle name="40% - Accent3 52 3" xfId="25745"/>
    <cellStyle name="40% - Accent3 53" xfId="25746"/>
    <cellStyle name="40% - Accent3 53 2" xfId="25747"/>
    <cellStyle name="40% - Accent3 53 3" xfId="25748"/>
    <cellStyle name="40% - Accent3 54" xfId="25749"/>
    <cellStyle name="40% - Accent3 54 2" xfId="25750"/>
    <cellStyle name="40% - Accent3 54 3" xfId="25751"/>
    <cellStyle name="40% - Accent3 55" xfId="25752"/>
    <cellStyle name="40% - Accent3 55 2" xfId="25753"/>
    <cellStyle name="40% - Accent3 55 3" xfId="25754"/>
    <cellStyle name="40% - Accent3 56" xfId="25755"/>
    <cellStyle name="40% - Accent3 56 2" xfId="25756"/>
    <cellStyle name="40% - Accent3 56 3" xfId="25757"/>
    <cellStyle name="40% - Accent3 57" xfId="25758"/>
    <cellStyle name="40% - Accent3 57 2" xfId="25759"/>
    <cellStyle name="40% - Accent3 57 3" xfId="25760"/>
    <cellStyle name="40% - Accent3 58" xfId="25761"/>
    <cellStyle name="40% - Accent3 58 2" xfId="25762"/>
    <cellStyle name="40% - Accent3 58 3" xfId="25763"/>
    <cellStyle name="40% - Accent3 59" xfId="25764"/>
    <cellStyle name="40% - Accent3 59 2" xfId="25765"/>
    <cellStyle name="40% - Accent3 59 3" xfId="25766"/>
    <cellStyle name="40% - Accent3 6" xfId="7657"/>
    <cellStyle name="40% - Accent3 6 2" xfId="25768"/>
    <cellStyle name="40% - Accent3 6 3" xfId="25769"/>
    <cellStyle name="40% - Accent3 6 4" xfId="25767"/>
    <cellStyle name="40% - Accent3 60" xfId="25770"/>
    <cellStyle name="40% - Accent3 60 2" xfId="25771"/>
    <cellStyle name="40% - Accent3 60 3" xfId="25772"/>
    <cellStyle name="40% - Accent3 61" xfId="25773"/>
    <cellStyle name="40% - Accent3 61 2" xfId="25774"/>
    <cellStyle name="40% - Accent3 61 3" xfId="25775"/>
    <cellStyle name="40% - Accent3 62" xfId="25776"/>
    <cellStyle name="40% - Accent3 62 2" xfId="25777"/>
    <cellStyle name="40% - Accent3 62 3" xfId="25778"/>
    <cellStyle name="40% - Accent3 63" xfId="25779"/>
    <cellStyle name="40% - Accent3 63 2" xfId="25780"/>
    <cellStyle name="40% - Accent3 63 3" xfId="25781"/>
    <cellStyle name="40% - Accent3 64" xfId="25782"/>
    <cellStyle name="40% - Accent3 64 2" xfId="25783"/>
    <cellStyle name="40% - Accent3 64 3" xfId="25784"/>
    <cellStyle name="40% - Accent3 65" xfId="25785"/>
    <cellStyle name="40% - Accent3 65 2" xfId="25786"/>
    <cellStyle name="40% - Accent3 65 3" xfId="25787"/>
    <cellStyle name="40% - Accent3 66" xfId="25788"/>
    <cellStyle name="40% - Accent3 66 2" xfId="25789"/>
    <cellStyle name="40% - Accent3 66 3" xfId="25790"/>
    <cellStyle name="40% - Accent3 67" xfId="25791"/>
    <cellStyle name="40% - Accent3 67 2" xfId="25792"/>
    <cellStyle name="40% - Accent3 67 3" xfId="25793"/>
    <cellStyle name="40% - Accent3 68" xfId="25794"/>
    <cellStyle name="40% - Accent3 68 2" xfId="25795"/>
    <cellStyle name="40% - Accent3 68 3" xfId="25796"/>
    <cellStyle name="40% - Accent3 69" xfId="25797"/>
    <cellStyle name="40% - Accent3 69 2" xfId="25798"/>
    <cellStyle name="40% - Accent3 69 3" xfId="25799"/>
    <cellStyle name="40% - Accent3 7" xfId="6955"/>
    <cellStyle name="40% - Accent3 7 2" xfId="25801"/>
    <cellStyle name="40% - Accent3 7 3" xfId="25802"/>
    <cellStyle name="40% - Accent3 7 4" xfId="25800"/>
    <cellStyle name="40% - Accent3 70" xfId="25803"/>
    <cellStyle name="40% - Accent3 70 2" xfId="25804"/>
    <cellStyle name="40% - Accent3 70 3" xfId="25805"/>
    <cellStyle name="40% - Accent3 71" xfId="25806"/>
    <cellStyle name="40% - Accent3 71 2" xfId="25807"/>
    <cellStyle name="40% - Accent3 71 3" xfId="25808"/>
    <cellStyle name="40% - Accent3 72" xfId="25809"/>
    <cellStyle name="40% - Accent3 72 2" xfId="25810"/>
    <cellStyle name="40% - Accent3 72 3" xfId="25811"/>
    <cellStyle name="40% - Accent3 73" xfId="25812"/>
    <cellStyle name="40% - Accent3 73 2" xfId="25813"/>
    <cellStyle name="40% - Accent3 73 3" xfId="25814"/>
    <cellStyle name="40% - Accent3 74" xfId="25815"/>
    <cellStyle name="40% - Accent3 74 2" xfId="25816"/>
    <cellStyle name="40% - Accent3 74 3" xfId="25817"/>
    <cellStyle name="40% - Accent3 75" xfId="25818"/>
    <cellStyle name="40% - Accent3 75 2" xfId="25819"/>
    <cellStyle name="40% - Accent3 75 3" xfId="25820"/>
    <cellStyle name="40% - Accent3 76" xfId="25821"/>
    <cellStyle name="40% - Accent3 76 2" xfId="25822"/>
    <cellStyle name="40% - Accent3 76 3" xfId="25823"/>
    <cellStyle name="40% - Accent3 77" xfId="25824"/>
    <cellStyle name="40% - Accent3 77 2" xfId="25825"/>
    <cellStyle name="40% - Accent3 77 3" xfId="25826"/>
    <cellStyle name="40% - Accent3 78" xfId="25827"/>
    <cellStyle name="40% - Accent3 78 2" xfId="25828"/>
    <cellStyle name="40% - Accent3 78 3" xfId="25829"/>
    <cellStyle name="40% - Accent3 79" xfId="25830"/>
    <cellStyle name="40% - Accent3 79 2" xfId="25831"/>
    <cellStyle name="40% - Accent3 79 3" xfId="25832"/>
    <cellStyle name="40% - Accent3 8" xfId="7466"/>
    <cellStyle name="40% - Accent3 8 2" xfId="25834"/>
    <cellStyle name="40% - Accent3 8 3" xfId="25835"/>
    <cellStyle name="40% - Accent3 8 4" xfId="25833"/>
    <cellStyle name="40% - Accent3 80" xfId="25836"/>
    <cellStyle name="40% - Accent3 80 2" xfId="25837"/>
    <cellStyle name="40% - Accent3 80 3" xfId="25838"/>
    <cellStyle name="40% - Accent3 81" xfId="25839"/>
    <cellStyle name="40% - Accent3 81 2" xfId="25840"/>
    <cellStyle name="40% - Accent3 81 3" xfId="25841"/>
    <cellStyle name="40% - Accent3 82" xfId="25842"/>
    <cellStyle name="40% - Accent3 82 2" xfId="25843"/>
    <cellStyle name="40% - Accent3 82 3" xfId="25844"/>
    <cellStyle name="40% - Accent3 83" xfId="25845"/>
    <cellStyle name="40% - Accent3 83 2" xfId="25846"/>
    <cellStyle name="40% - Accent3 83 3" xfId="25847"/>
    <cellStyle name="40% - Accent3 84" xfId="25848"/>
    <cellStyle name="40% - Accent3 84 2" xfId="25849"/>
    <cellStyle name="40% - Accent3 84 3" xfId="25850"/>
    <cellStyle name="40% - Accent3 85" xfId="25851"/>
    <cellStyle name="40% - Accent3 85 2" xfId="25852"/>
    <cellStyle name="40% - Accent3 85 3" xfId="25853"/>
    <cellStyle name="40% - Accent3 86" xfId="25854"/>
    <cellStyle name="40% - Accent3 86 2" xfId="25855"/>
    <cellStyle name="40% - Accent3 86 3" xfId="25856"/>
    <cellStyle name="40% - Accent3 87" xfId="25857"/>
    <cellStyle name="40% - Accent3 87 2" xfId="25858"/>
    <cellStyle name="40% - Accent3 87 3" xfId="25859"/>
    <cellStyle name="40% - Accent3 88" xfId="25860"/>
    <cellStyle name="40% - Accent3 88 2" xfId="25861"/>
    <cellStyle name="40% - Accent3 88 3" xfId="25862"/>
    <cellStyle name="40% - Accent3 89" xfId="25863"/>
    <cellStyle name="40% - Accent3 89 2" xfId="25864"/>
    <cellStyle name="40% - Accent3 89 3" xfId="25865"/>
    <cellStyle name="40% - Accent3 9" xfId="7474"/>
    <cellStyle name="40% - Accent3 9 2" xfId="25867"/>
    <cellStyle name="40% - Accent3 9 3" xfId="25868"/>
    <cellStyle name="40% - Accent3 9 4" xfId="25866"/>
    <cellStyle name="40% - Accent3 90" xfId="25869"/>
    <cellStyle name="40% - Accent3 90 2" xfId="25870"/>
    <cellStyle name="40% - Accent3 90 3" xfId="25871"/>
    <cellStyle name="40% - Accent3 91" xfId="25872"/>
    <cellStyle name="40% - Accent3 91 2" xfId="25873"/>
    <cellStyle name="40% - Accent3 91 3" xfId="25874"/>
    <cellStyle name="40% - Accent3 92" xfId="25875"/>
    <cellStyle name="40% - Accent3 92 2" xfId="25876"/>
    <cellStyle name="40% - Accent3 92 3" xfId="25877"/>
    <cellStyle name="40% - Accent3 93" xfId="25878"/>
    <cellStyle name="40% - Accent3 93 2" xfId="25879"/>
    <cellStyle name="40% - Accent3 93 3" xfId="25880"/>
    <cellStyle name="40% - Accent3 94" xfId="25881"/>
    <cellStyle name="40% - Accent3 94 2" xfId="25882"/>
    <cellStyle name="40% - Accent3 94 3" xfId="25883"/>
    <cellStyle name="40% - Accent3 95" xfId="25884"/>
    <cellStyle name="40% - Accent3 95 2" xfId="25885"/>
    <cellStyle name="40% - Accent3 95 3" xfId="25886"/>
    <cellStyle name="40% - Accent3 96" xfId="25887"/>
    <cellStyle name="40% - Accent3 96 2" xfId="25888"/>
    <cellStyle name="40% - Accent3 96 3" xfId="25889"/>
    <cellStyle name="40% - Accent3 97" xfId="25890"/>
    <cellStyle name="40% - Accent3 97 2" xfId="25891"/>
    <cellStyle name="40% - Accent3 97 3" xfId="25892"/>
    <cellStyle name="40% - Accent3 98" xfId="25893"/>
    <cellStyle name="40% - Accent3 98 2" xfId="25894"/>
    <cellStyle name="40% - Accent3 98 3" xfId="25895"/>
    <cellStyle name="40% - Accent3 99" xfId="25896"/>
    <cellStyle name="40% - Accent3 99 2" xfId="25897"/>
    <cellStyle name="40% - Accent3 99 3" xfId="25898"/>
    <cellStyle name="40% - Accent4 10" xfId="7093"/>
    <cellStyle name="40% - Accent4 10 2" xfId="25900"/>
    <cellStyle name="40% - Accent4 10 3" xfId="25901"/>
    <cellStyle name="40% - Accent4 10 4" xfId="25899"/>
    <cellStyle name="40% - Accent4 100" xfId="25902"/>
    <cellStyle name="40% - Accent4 100 2" xfId="25903"/>
    <cellStyle name="40% - Accent4 100 3" xfId="25904"/>
    <cellStyle name="40% - Accent4 101" xfId="25905"/>
    <cellStyle name="40% - Accent4 101 2" xfId="25906"/>
    <cellStyle name="40% - Accent4 101 3" xfId="25907"/>
    <cellStyle name="40% - Accent4 102" xfId="25908"/>
    <cellStyle name="40% - Accent4 102 2" xfId="25909"/>
    <cellStyle name="40% - Accent4 102 3" xfId="25910"/>
    <cellStyle name="40% - Accent4 103" xfId="25911"/>
    <cellStyle name="40% - Accent4 103 2" xfId="25912"/>
    <cellStyle name="40% - Accent4 103 3" xfId="25913"/>
    <cellStyle name="40% - Accent4 104" xfId="25914"/>
    <cellStyle name="40% - Accent4 104 2" xfId="25915"/>
    <cellStyle name="40% - Accent4 104 3" xfId="25916"/>
    <cellStyle name="40% - Accent4 105" xfId="25917"/>
    <cellStyle name="40% - Accent4 105 2" xfId="25918"/>
    <cellStyle name="40% - Accent4 105 3" xfId="25919"/>
    <cellStyle name="40% - Accent4 106" xfId="25920"/>
    <cellStyle name="40% - Accent4 106 2" xfId="25921"/>
    <cellStyle name="40% - Accent4 106 3" xfId="25922"/>
    <cellStyle name="40% - Accent4 107" xfId="25923"/>
    <cellStyle name="40% - Accent4 107 2" xfId="25924"/>
    <cellStyle name="40% - Accent4 107 3" xfId="25925"/>
    <cellStyle name="40% - Accent4 108" xfId="25926"/>
    <cellStyle name="40% - Accent4 108 2" xfId="25927"/>
    <cellStyle name="40% - Accent4 108 3" xfId="25928"/>
    <cellStyle name="40% - Accent4 109" xfId="25929"/>
    <cellStyle name="40% - Accent4 109 2" xfId="25930"/>
    <cellStyle name="40% - Accent4 109 3" xfId="25931"/>
    <cellStyle name="40% - Accent4 11" xfId="7347"/>
    <cellStyle name="40% - Accent4 11 2" xfId="25933"/>
    <cellStyle name="40% - Accent4 11 3" xfId="25934"/>
    <cellStyle name="40% - Accent4 11 4" xfId="25932"/>
    <cellStyle name="40% - Accent4 110" xfId="25935"/>
    <cellStyle name="40% - Accent4 110 2" xfId="25936"/>
    <cellStyle name="40% - Accent4 110 3" xfId="25937"/>
    <cellStyle name="40% - Accent4 111" xfId="25938"/>
    <cellStyle name="40% - Accent4 111 2" xfId="25939"/>
    <cellStyle name="40% - Accent4 111 3" xfId="25940"/>
    <cellStyle name="40% - Accent4 112" xfId="25941"/>
    <cellStyle name="40% - Accent4 112 2" xfId="25942"/>
    <cellStyle name="40% - Accent4 112 3" xfId="25943"/>
    <cellStyle name="40% - Accent4 113" xfId="25944"/>
    <cellStyle name="40% - Accent4 113 2" xfId="25945"/>
    <cellStyle name="40% - Accent4 113 3" xfId="25946"/>
    <cellStyle name="40% - Accent4 114" xfId="25947"/>
    <cellStyle name="40% - Accent4 114 2" xfId="25948"/>
    <cellStyle name="40% - Accent4 114 3" xfId="25949"/>
    <cellStyle name="40% - Accent4 115" xfId="25950"/>
    <cellStyle name="40% - Accent4 115 2" xfId="25951"/>
    <cellStyle name="40% - Accent4 115 3" xfId="25952"/>
    <cellStyle name="40% - Accent4 116" xfId="25953"/>
    <cellStyle name="40% - Accent4 116 2" xfId="25954"/>
    <cellStyle name="40% - Accent4 116 3" xfId="25955"/>
    <cellStyle name="40% - Accent4 117" xfId="25956"/>
    <cellStyle name="40% - Accent4 117 2" xfId="25957"/>
    <cellStyle name="40% - Accent4 117 3" xfId="25958"/>
    <cellStyle name="40% - Accent4 118" xfId="25959"/>
    <cellStyle name="40% - Accent4 118 2" xfId="25960"/>
    <cellStyle name="40% - Accent4 118 3" xfId="25961"/>
    <cellStyle name="40% - Accent4 119" xfId="25962"/>
    <cellStyle name="40% - Accent4 119 2" xfId="25963"/>
    <cellStyle name="40% - Accent4 119 3" xfId="25964"/>
    <cellStyle name="40% - Accent4 12" xfId="7104"/>
    <cellStyle name="40% - Accent4 12 2" xfId="25966"/>
    <cellStyle name="40% - Accent4 12 3" xfId="25967"/>
    <cellStyle name="40% - Accent4 12 4" xfId="25965"/>
    <cellStyle name="40% - Accent4 120" xfId="25968"/>
    <cellStyle name="40% - Accent4 120 2" xfId="25969"/>
    <cellStyle name="40% - Accent4 120 3" xfId="25970"/>
    <cellStyle name="40% - Accent4 121" xfId="25971"/>
    <cellStyle name="40% - Accent4 121 2" xfId="25972"/>
    <cellStyle name="40% - Accent4 121 3" xfId="25973"/>
    <cellStyle name="40% - Accent4 122" xfId="25974"/>
    <cellStyle name="40% - Accent4 122 2" xfId="25975"/>
    <cellStyle name="40% - Accent4 122 3" xfId="25976"/>
    <cellStyle name="40% - Accent4 123" xfId="25977"/>
    <cellStyle name="40% - Accent4 123 2" xfId="25978"/>
    <cellStyle name="40% - Accent4 123 3" xfId="25979"/>
    <cellStyle name="40% - Accent4 124" xfId="25980"/>
    <cellStyle name="40% - Accent4 124 2" xfId="25981"/>
    <cellStyle name="40% - Accent4 124 3" xfId="25982"/>
    <cellStyle name="40% - Accent4 125" xfId="25983"/>
    <cellStyle name="40% - Accent4 125 2" xfId="25984"/>
    <cellStyle name="40% - Accent4 125 3" xfId="25985"/>
    <cellStyle name="40% - Accent4 126" xfId="25986"/>
    <cellStyle name="40% - Accent4 126 2" xfId="25987"/>
    <cellStyle name="40% - Accent4 126 3" xfId="25988"/>
    <cellStyle name="40% - Accent4 127" xfId="25989"/>
    <cellStyle name="40% - Accent4 127 2" xfId="25990"/>
    <cellStyle name="40% - Accent4 127 3" xfId="25991"/>
    <cellStyle name="40% - Accent4 128" xfId="25992"/>
    <cellStyle name="40% - Accent4 128 2" xfId="25993"/>
    <cellStyle name="40% - Accent4 128 3" xfId="25994"/>
    <cellStyle name="40% - Accent4 129" xfId="25995"/>
    <cellStyle name="40% - Accent4 129 2" xfId="25996"/>
    <cellStyle name="40% - Accent4 129 3" xfId="25997"/>
    <cellStyle name="40% - Accent4 13" xfId="6771"/>
    <cellStyle name="40% - Accent4 13 2" xfId="25999"/>
    <cellStyle name="40% - Accent4 13 3" xfId="26000"/>
    <cellStyle name="40% - Accent4 13 4" xfId="25998"/>
    <cellStyle name="40% - Accent4 130" xfId="26001"/>
    <cellStyle name="40% - Accent4 130 2" xfId="26002"/>
    <cellStyle name="40% - Accent4 130 3" xfId="26003"/>
    <cellStyle name="40% - Accent4 131" xfId="26004"/>
    <cellStyle name="40% - Accent4 131 2" xfId="26005"/>
    <cellStyle name="40% - Accent4 131 3" xfId="26006"/>
    <cellStyle name="40% - Accent4 132" xfId="26007"/>
    <cellStyle name="40% - Accent4 132 2" xfId="26008"/>
    <cellStyle name="40% - Accent4 132 3" xfId="26009"/>
    <cellStyle name="40% - Accent4 133" xfId="26010"/>
    <cellStyle name="40% - Accent4 133 2" xfId="26011"/>
    <cellStyle name="40% - Accent4 133 3" xfId="26012"/>
    <cellStyle name="40% - Accent4 134" xfId="26013"/>
    <cellStyle name="40% - Accent4 134 2" xfId="26014"/>
    <cellStyle name="40% - Accent4 134 3" xfId="26015"/>
    <cellStyle name="40% - Accent4 135" xfId="26016"/>
    <cellStyle name="40% - Accent4 135 2" xfId="26017"/>
    <cellStyle name="40% - Accent4 135 3" xfId="26018"/>
    <cellStyle name="40% - Accent4 136" xfId="26019"/>
    <cellStyle name="40% - Accent4 136 2" xfId="26020"/>
    <cellStyle name="40% - Accent4 136 3" xfId="26021"/>
    <cellStyle name="40% - Accent4 137" xfId="26022"/>
    <cellStyle name="40% - Accent4 137 2" xfId="26023"/>
    <cellStyle name="40% - Accent4 137 3" xfId="26024"/>
    <cellStyle name="40% - Accent4 138" xfId="26025"/>
    <cellStyle name="40% - Accent4 138 2" xfId="26026"/>
    <cellStyle name="40% - Accent4 138 3" xfId="26027"/>
    <cellStyle name="40% - Accent4 139" xfId="26028"/>
    <cellStyle name="40% - Accent4 139 2" xfId="26029"/>
    <cellStyle name="40% - Accent4 139 3" xfId="26030"/>
    <cellStyle name="40% - Accent4 14" xfId="26031"/>
    <cellStyle name="40% - Accent4 14 2" xfId="26032"/>
    <cellStyle name="40% - Accent4 14 3" xfId="26033"/>
    <cellStyle name="40% - Accent4 140" xfId="26034"/>
    <cellStyle name="40% - Accent4 140 2" xfId="26035"/>
    <cellStyle name="40% - Accent4 140 3" xfId="26036"/>
    <cellStyle name="40% - Accent4 141" xfId="26037"/>
    <cellStyle name="40% - Accent4 141 2" xfId="26038"/>
    <cellStyle name="40% - Accent4 141 3" xfId="26039"/>
    <cellStyle name="40% - Accent4 142" xfId="26040"/>
    <cellStyle name="40% - Accent4 142 2" xfId="26041"/>
    <cellStyle name="40% - Accent4 142 3" xfId="26042"/>
    <cellStyle name="40% - Accent4 143" xfId="26043"/>
    <cellStyle name="40% - Accent4 143 2" xfId="26044"/>
    <cellStyle name="40% - Accent4 143 3" xfId="26045"/>
    <cellStyle name="40% - Accent4 144" xfId="26046"/>
    <cellStyle name="40% - Accent4 144 2" xfId="26047"/>
    <cellStyle name="40% - Accent4 144 3" xfId="26048"/>
    <cellStyle name="40% - Accent4 145" xfId="26049"/>
    <cellStyle name="40% - Accent4 145 2" xfId="26050"/>
    <cellStyle name="40% - Accent4 145 3" xfId="26051"/>
    <cellStyle name="40% - Accent4 146" xfId="26052"/>
    <cellStyle name="40% - Accent4 146 2" xfId="26053"/>
    <cellStyle name="40% - Accent4 146 3" xfId="26054"/>
    <cellStyle name="40% - Accent4 147" xfId="26055"/>
    <cellStyle name="40% - Accent4 147 2" xfId="26056"/>
    <cellStyle name="40% - Accent4 147 3" xfId="26057"/>
    <cellStyle name="40% - Accent4 148" xfId="26058"/>
    <cellStyle name="40% - Accent4 148 2" xfId="26059"/>
    <cellStyle name="40% - Accent4 148 3" xfId="26060"/>
    <cellStyle name="40% - Accent4 149" xfId="26061"/>
    <cellStyle name="40% - Accent4 149 2" xfId="26062"/>
    <cellStyle name="40% - Accent4 149 3" xfId="26063"/>
    <cellStyle name="40% - Accent4 15" xfId="26064"/>
    <cellStyle name="40% - Accent4 15 2" xfId="26065"/>
    <cellStyle name="40% - Accent4 15 3" xfId="26066"/>
    <cellStyle name="40% - Accent4 150" xfId="26067"/>
    <cellStyle name="40% - Accent4 150 2" xfId="26068"/>
    <cellStyle name="40% - Accent4 150 3" xfId="26069"/>
    <cellStyle name="40% - Accent4 151" xfId="26070"/>
    <cellStyle name="40% - Accent4 151 2" xfId="26071"/>
    <cellStyle name="40% - Accent4 151 3" xfId="26072"/>
    <cellStyle name="40% - Accent4 152" xfId="26073"/>
    <cellStyle name="40% - Accent4 152 2" xfId="26074"/>
    <cellStyle name="40% - Accent4 152 3" xfId="26075"/>
    <cellStyle name="40% - Accent4 153" xfId="26076"/>
    <cellStyle name="40% - Accent4 153 2" xfId="26077"/>
    <cellStyle name="40% - Accent4 153 3" xfId="26078"/>
    <cellStyle name="40% - Accent4 154" xfId="26079"/>
    <cellStyle name="40% - Accent4 154 2" xfId="26080"/>
    <cellStyle name="40% - Accent4 154 3" xfId="26081"/>
    <cellStyle name="40% - Accent4 155" xfId="26082"/>
    <cellStyle name="40% - Accent4 155 2" xfId="26083"/>
    <cellStyle name="40% - Accent4 155 3" xfId="26084"/>
    <cellStyle name="40% - Accent4 156" xfId="26085"/>
    <cellStyle name="40% - Accent4 156 2" xfId="26086"/>
    <cellStyle name="40% - Accent4 156 3" xfId="26087"/>
    <cellStyle name="40% - Accent4 157" xfId="26088"/>
    <cellStyle name="40% - Accent4 157 2" xfId="26089"/>
    <cellStyle name="40% - Accent4 157 3" xfId="26090"/>
    <cellStyle name="40% - Accent4 158" xfId="26091"/>
    <cellStyle name="40% - Accent4 158 2" xfId="26092"/>
    <cellStyle name="40% - Accent4 158 3" xfId="26093"/>
    <cellStyle name="40% - Accent4 159" xfId="26094"/>
    <cellStyle name="40% - Accent4 159 2" xfId="26095"/>
    <cellStyle name="40% - Accent4 159 3" xfId="26096"/>
    <cellStyle name="40% - Accent4 16" xfId="26097"/>
    <cellStyle name="40% - Accent4 16 2" xfId="26098"/>
    <cellStyle name="40% - Accent4 16 3" xfId="26099"/>
    <cellStyle name="40% - Accent4 160" xfId="26100"/>
    <cellStyle name="40% - Accent4 160 2" xfId="26101"/>
    <cellStyle name="40% - Accent4 160 3" xfId="26102"/>
    <cellStyle name="40% - Accent4 161" xfId="26103"/>
    <cellStyle name="40% - Accent4 161 2" xfId="26104"/>
    <cellStyle name="40% - Accent4 161 3" xfId="26105"/>
    <cellStyle name="40% - Accent4 162" xfId="26106"/>
    <cellStyle name="40% - Accent4 162 2" xfId="26107"/>
    <cellStyle name="40% - Accent4 162 3" xfId="26108"/>
    <cellStyle name="40% - Accent4 163" xfId="26109"/>
    <cellStyle name="40% - Accent4 163 2" xfId="26110"/>
    <cellStyle name="40% - Accent4 163 3" xfId="26111"/>
    <cellStyle name="40% - Accent4 164" xfId="26112"/>
    <cellStyle name="40% - Accent4 164 2" xfId="26113"/>
    <cellStyle name="40% - Accent4 164 3" xfId="26114"/>
    <cellStyle name="40% - Accent4 165" xfId="26115"/>
    <cellStyle name="40% - Accent4 165 2" xfId="26116"/>
    <cellStyle name="40% - Accent4 165 3" xfId="26117"/>
    <cellStyle name="40% - Accent4 166" xfId="26118"/>
    <cellStyle name="40% - Accent4 166 2" xfId="26119"/>
    <cellStyle name="40% - Accent4 166 3" xfId="26120"/>
    <cellStyle name="40% - Accent4 167" xfId="26121"/>
    <cellStyle name="40% - Accent4 167 2" xfId="26122"/>
    <cellStyle name="40% - Accent4 167 3" xfId="26123"/>
    <cellStyle name="40% - Accent4 168" xfId="26124"/>
    <cellStyle name="40% - Accent4 168 2" xfId="26125"/>
    <cellStyle name="40% - Accent4 168 3" xfId="26126"/>
    <cellStyle name="40% - Accent4 169" xfId="26127"/>
    <cellStyle name="40% - Accent4 169 2" xfId="26128"/>
    <cellStyle name="40% - Accent4 169 3" xfId="26129"/>
    <cellStyle name="40% - Accent4 17" xfId="26130"/>
    <cellStyle name="40% - Accent4 17 2" xfId="26131"/>
    <cellStyle name="40% - Accent4 17 3" xfId="26132"/>
    <cellStyle name="40% - Accent4 170" xfId="26133"/>
    <cellStyle name="40% - Accent4 170 2" xfId="26134"/>
    <cellStyle name="40% - Accent4 170 3" xfId="26135"/>
    <cellStyle name="40% - Accent4 171" xfId="26136"/>
    <cellStyle name="40% - Accent4 171 2" xfId="26137"/>
    <cellStyle name="40% - Accent4 171 3" xfId="26138"/>
    <cellStyle name="40% - Accent4 172" xfId="26139"/>
    <cellStyle name="40% - Accent4 172 2" xfId="26140"/>
    <cellStyle name="40% - Accent4 172 3" xfId="26141"/>
    <cellStyle name="40% - Accent4 173" xfId="26142"/>
    <cellStyle name="40% - Accent4 173 2" xfId="26143"/>
    <cellStyle name="40% - Accent4 173 3" xfId="26144"/>
    <cellStyle name="40% - Accent4 174" xfId="26145"/>
    <cellStyle name="40% - Accent4 174 2" xfId="26146"/>
    <cellStyle name="40% - Accent4 174 3" xfId="26147"/>
    <cellStyle name="40% - Accent4 175" xfId="26148"/>
    <cellStyle name="40% - Accent4 175 2" xfId="26149"/>
    <cellStyle name="40% - Accent4 175 3" xfId="26150"/>
    <cellStyle name="40% - Accent4 176" xfId="26151"/>
    <cellStyle name="40% - Accent4 176 2" xfId="26152"/>
    <cellStyle name="40% - Accent4 176 3" xfId="26153"/>
    <cellStyle name="40% - Accent4 177" xfId="26154"/>
    <cellStyle name="40% - Accent4 177 2" xfId="26155"/>
    <cellStyle name="40% - Accent4 177 3" xfId="26156"/>
    <cellStyle name="40% - Accent4 178" xfId="26157"/>
    <cellStyle name="40% - Accent4 178 2" xfId="26158"/>
    <cellStyle name="40% - Accent4 178 3" xfId="26159"/>
    <cellStyle name="40% - Accent4 179" xfId="26160"/>
    <cellStyle name="40% - Accent4 179 2" xfId="26161"/>
    <cellStyle name="40% - Accent4 179 3" xfId="26162"/>
    <cellStyle name="40% - Accent4 18" xfId="26163"/>
    <cellStyle name="40% - Accent4 18 2" xfId="26164"/>
    <cellStyle name="40% - Accent4 18 3" xfId="26165"/>
    <cellStyle name="40% - Accent4 180" xfId="26166"/>
    <cellStyle name="40% - Accent4 180 2" xfId="26167"/>
    <cellStyle name="40% - Accent4 180 3" xfId="26168"/>
    <cellStyle name="40% - Accent4 181" xfId="26169"/>
    <cellStyle name="40% - Accent4 181 2" xfId="26170"/>
    <cellStyle name="40% - Accent4 181 3" xfId="26171"/>
    <cellStyle name="40% - Accent4 182" xfId="26172"/>
    <cellStyle name="40% - Accent4 182 2" xfId="26173"/>
    <cellStyle name="40% - Accent4 182 3" xfId="26174"/>
    <cellStyle name="40% - Accent4 183" xfId="26175"/>
    <cellStyle name="40% - Accent4 183 2" xfId="26176"/>
    <cellStyle name="40% - Accent4 183 3" xfId="26177"/>
    <cellStyle name="40% - Accent4 184" xfId="26178"/>
    <cellStyle name="40% - Accent4 184 2" xfId="26179"/>
    <cellStyle name="40% - Accent4 184 3" xfId="26180"/>
    <cellStyle name="40% - Accent4 185" xfId="26181"/>
    <cellStyle name="40% - Accent4 185 2" xfId="26182"/>
    <cellStyle name="40% - Accent4 185 3" xfId="26183"/>
    <cellStyle name="40% - Accent4 186" xfId="26184"/>
    <cellStyle name="40% - Accent4 186 2" xfId="26185"/>
    <cellStyle name="40% - Accent4 186 3" xfId="26186"/>
    <cellStyle name="40% - Accent4 187" xfId="26187"/>
    <cellStyle name="40% - Accent4 187 2" xfId="26188"/>
    <cellStyle name="40% - Accent4 187 3" xfId="26189"/>
    <cellStyle name="40% - Accent4 188" xfId="26190"/>
    <cellStyle name="40% - Accent4 188 2" xfId="26191"/>
    <cellStyle name="40% - Accent4 188 3" xfId="26192"/>
    <cellStyle name="40% - Accent4 189" xfId="26193"/>
    <cellStyle name="40% - Accent4 189 2" xfId="26194"/>
    <cellStyle name="40% - Accent4 189 3" xfId="26195"/>
    <cellStyle name="40% - Accent4 19" xfId="26196"/>
    <cellStyle name="40% - Accent4 19 2" xfId="26197"/>
    <cellStyle name="40% - Accent4 19 3" xfId="26198"/>
    <cellStyle name="40% - Accent4 190" xfId="26199"/>
    <cellStyle name="40% - Accent4 190 2" xfId="26200"/>
    <cellStyle name="40% - Accent4 190 3" xfId="26201"/>
    <cellStyle name="40% - Accent4 191" xfId="26202"/>
    <cellStyle name="40% - Accent4 191 2" xfId="26203"/>
    <cellStyle name="40% - Accent4 191 3" xfId="26204"/>
    <cellStyle name="40% - Accent4 192" xfId="26205"/>
    <cellStyle name="40% - Accent4 192 2" xfId="26206"/>
    <cellStyle name="40% - Accent4 192 3" xfId="26207"/>
    <cellStyle name="40% - Accent4 193" xfId="26208"/>
    <cellStyle name="40% - Accent4 193 2" xfId="26209"/>
    <cellStyle name="40% - Accent4 194" xfId="26210"/>
    <cellStyle name="40% - Accent4 194 2" xfId="26211"/>
    <cellStyle name="40% - Accent4 195" xfId="26212"/>
    <cellStyle name="40% - Accent4 195 2" xfId="26213"/>
    <cellStyle name="40% - Accent4 196" xfId="26214"/>
    <cellStyle name="40% - Accent4 196 2" xfId="26215"/>
    <cellStyle name="40% - Accent4 197" xfId="26216"/>
    <cellStyle name="40% - Accent4 197 2" xfId="26217"/>
    <cellStyle name="40% - Accent4 198" xfId="26218"/>
    <cellStyle name="40% - Accent4 198 2" xfId="26219"/>
    <cellStyle name="40% - Accent4 199" xfId="26220"/>
    <cellStyle name="40% - Accent4 199 2" xfId="26221"/>
    <cellStyle name="40% - Accent4 2" xfId="174"/>
    <cellStyle name="40% - Accent4 2 10" xfId="3327"/>
    <cellStyle name="40% - Accent4 2 11" xfId="3983"/>
    <cellStyle name="40% - Accent4 2 12" xfId="3812"/>
    <cellStyle name="40% - Accent4 2 13" xfId="1317"/>
    <cellStyle name="40% - Accent4 2 14" xfId="6843"/>
    <cellStyle name="40% - Accent4 2 15" xfId="7512"/>
    <cellStyle name="40% - Accent4 2 16" xfId="7505"/>
    <cellStyle name="40% - Accent4 2 17" xfId="7604"/>
    <cellStyle name="40% - Accent4 2 18" xfId="7167"/>
    <cellStyle name="40% - Accent4 2 19" xfId="7395"/>
    <cellStyle name="40% - Accent4 2 2" xfId="750"/>
    <cellStyle name="40% - Accent4 2 2 10" xfId="26222"/>
    <cellStyle name="40% - Accent4 2 2 2" xfId="2101"/>
    <cellStyle name="40% - Accent4 2 2 2 2" xfId="3052"/>
    <cellStyle name="40% - Accent4 2 2 2 2 2" xfId="4942"/>
    <cellStyle name="40% - Accent4 2 2 2 2 3" xfId="5741"/>
    <cellStyle name="40% - Accent4 2 2 2 2 4" xfId="6371"/>
    <cellStyle name="40% - Accent4 2 2 2 3" xfId="4190"/>
    <cellStyle name="40% - Accent4 2 2 2 4" xfId="4819"/>
    <cellStyle name="40% - Accent4 2 2 2 5" xfId="5643"/>
    <cellStyle name="40% - Accent4 2 2 3" xfId="2050"/>
    <cellStyle name="40% - Accent4 2 2 3 2" xfId="3018"/>
    <cellStyle name="40% - Accent4 2 2 3 2 2" xfId="4908"/>
    <cellStyle name="40% - Accent4 2 2 3 2 3" xfId="5707"/>
    <cellStyle name="40% - Accent4 2 2 3 2 4" xfId="6337"/>
    <cellStyle name="40% - Accent4 2 2 3 3" xfId="4147"/>
    <cellStyle name="40% - Accent4 2 2 3 4" xfId="4820"/>
    <cellStyle name="40% - Accent4 2 2 3 5" xfId="5644"/>
    <cellStyle name="40% - Accent4 2 2 4" xfId="2724"/>
    <cellStyle name="40% - Accent4 2 2 4 2" xfId="4670"/>
    <cellStyle name="40% - Accent4 2 2 4 3" xfId="5512"/>
    <cellStyle name="40% - Accent4 2 2 4 4" xfId="6195"/>
    <cellStyle name="40% - Accent4 2 2 5" xfId="3518"/>
    <cellStyle name="40% - Accent4 2 2 6" xfId="3480"/>
    <cellStyle name="40% - Accent4 2 2 7" xfId="3762"/>
    <cellStyle name="40% - Accent4 2 2 8" xfId="1166"/>
    <cellStyle name="40% - Accent4 2 2 9" xfId="11861"/>
    <cellStyle name="40% - Accent4 2 20" xfId="7524"/>
    <cellStyle name="40% - Accent4 2 21" xfId="7181"/>
    <cellStyle name="40% - Accent4 2 22" xfId="7592"/>
    <cellStyle name="40% - Accent4 2 23" xfId="9952"/>
    <cellStyle name="40% - Accent4 2 3" xfId="1105"/>
    <cellStyle name="40% - Accent4 2 3 2" xfId="2118"/>
    <cellStyle name="40% - Accent4 2 3 2 2" xfId="3070"/>
    <cellStyle name="40% - Accent4 2 3 2 2 2" xfId="4960"/>
    <cellStyle name="40% - Accent4 2 3 2 2 3" xfId="5759"/>
    <cellStyle name="40% - Accent4 2 3 2 2 4" xfId="6389"/>
    <cellStyle name="40% - Accent4 2 3 2 3" xfId="4208"/>
    <cellStyle name="40% - Accent4 2 3 2 4" xfId="4506"/>
    <cellStyle name="40% - Accent4 2 3 2 5" xfId="5380"/>
    <cellStyle name="40% - Accent4 2 3 3" xfId="2178"/>
    <cellStyle name="40% - Accent4 2 3 3 2" xfId="3124"/>
    <cellStyle name="40% - Accent4 2 3 3 2 2" xfId="5014"/>
    <cellStyle name="40% - Accent4 2 3 3 2 3" xfId="5813"/>
    <cellStyle name="40% - Accent4 2 3 3 2 4" xfId="6443"/>
    <cellStyle name="40% - Accent4 2 3 3 3" xfId="4266"/>
    <cellStyle name="40% - Accent4 2 3 3 4" xfId="3337"/>
    <cellStyle name="40% - Accent4 2 3 3 5" xfId="3740"/>
    <cellStyle name="40% - Accent4 2 3 4" xfId="2738"/>
    <cellStyle name="40% - Accent4 2 3 4 2" xfId="4685"/>
    <cellStyle name="40% - Accent4 2 3 4 3" xfId="5527"/>
    <cellStyle name="40% - Accent4 2 3 4 4" xfId="6210"/>
    <cellStyle name="40% - Accent4 2 3 5" xfId="3541"/>
    <cellStyle name="40% - Accent4 2 3 6" xfId="3462"/>
    <cellStyle name="40% - Accent4 2 3 7" xfId="4427"/>
    <cellStyle name="40% - Accent4 2 3 8" xfId="26223"/>
    <cellStyle name="40% - Accent4 2 4" xfId="1745"/>
    <cellStyle name="40% - Accent4 2 4 2" xfId="2210"/>
    <cellStyle name="40% - Accent4 2 4 2 2" xfId="3154"/>
    <cellStyle name="40% - Accent4 2 4 2 2 2" xfId="5044"/>
    <cellStyle name="40% - Accent4 2 4 2 2 3" xfId="5843"/>
    <cellStyle name="40% - Accent4 2 4 2 2 4" xfId="6473"/>
    <cellStyle name="40% - Accent4 2 4 2 3" xfId="4296"/>
    <cellStyle name="40% - Accent4 2 4 2 4" xfId="5206"/>
    <cellStyle name="40% - Accent4 2 4 2 5" xfId="6005"/>
    <cellStyle name="40% - Accent4 2 4 3" xfId="2449"/>
    <cellStyle name="40% - Accent4 2 4 3 2" xfId="3241"/>
    <cellStyle name="40% - Accent4 2 4 3 2 2" xfId="5131"/>
    <cellStyle name="40% - Accent4 2 4 3 2 3" xfId="5930"/>
    <cellStyle name="40% - Accent4 2 4 3 2 4" xfId="6560"/>
    <cellStyle name="40% - Accent4 2 4 3 3" xfId="4472"/>
    <cellStyle name="40% - Accent4 2 4 3 4" xfId="5350"/>
    <cellStyle name="40% - Accent4 2 4 3 5" xfId="6092"/>
    <cellStyle name="40% - Accent4 2 4 4" xfId="2776"/>
    <cellStyle name="40% - Accent4 2 4 4 2" xfId="4723"/>
    <cellStyle name="40% - Accent4 2 4 4 3" xfId="5565"/>
    <cellStyle name="40% - Accent4 2 4 4 4" xfId="6248"/>
    <cellStyle name="40% - Accent4 2 4 5" xfId="3868"/>
    <cellStyle name="40% - Accent4 2 4 6" xfId="3401"/>
    <cellStyle name="40% - Accent4 2 4 7" xfId="3808"/>
    <cellStyle name="40% - Accent4 2 5" xfId="1863"/>
    <cellStyle name="40% - Accent4 2 5 2" xfId="2290"/>
    <cellStyle name="40% - Accent4 2 5 2 2" xfId="3189"/>
    <cellStyle name="40% - Accent4 2 5 2 2 2" xfId="5079"/>
    <cellStyle name="40% - Accent4 2 5 2 2 3" xfId="5878"/>
    <cellStyle name="40% - Accent4 2 5 2 2 4" xfId="6508"/>
    <cellStyle name="40% - Accent4 2 5 2 3" xfId="4360"/>
    <cellStyle name="40% - Accent4 2 5 2 4" xfId="5258"/>
    <cellStyle name="40% - Accent4 2 5 2 5" xfId="6040"/>
    <cellStyle name="40% - Accent4 2 5 3" xfId="2526"/>
    <cellStyle name="40% - Accent4 2 5 3 2" xfId="3273"/>
    <cellStyle name="40% - Accent4 2 5 3 2 2" xfId="5163"/>
    <cellStyle name="40% - Accent4 2 5 3 2 3" xfId="5962"/>
    <cellStyle name="40% - Accent4 2 5 3 2 4" xfId="6592"/>
    <cellStyle name="40% - Accent4 2 5 3 3" xfId="4525"/>
    <cellStyle name="40% - Accent4 2 5 3 4" xfId="5395"/>
    <cellStyle name="40% - Accent4 2 5 3 5" xfId="6124"/>
    <cellStyle name="40% - Accent4 2 5 4" xfId="2853"/>
    <cellStyle name="40% - Accent4 2 5 4 2" xfId="4781"/>
    <cellStyle name="40% - Accent4 2 5 4 3" xfId="5613"/>
    <cellStyle name="40% - Accent4 2 5 4 4" xfId="6280"/>
    <cellStyle name="40% - Accent4 2 5 5" xfId="3971"/>
    <cellStyle name="40% - Accent4 2 5 6" xfId="3613"/>
    <cellStyle name="40% - Accent4 2 5 7" xfId="3891"/>
    <cellStyle name="40% - Accent4 2 6" xfId="1893"/>
    <cellStyle name="40% - Accent4 2 6 2" xfId="2316"/>
    <cellStyle name="40% - Accent4 2 6 2 2" xfId="3208"/>
    <cellStyle name="40% - Accent4 2 6 2 2 2" xfId="5098"/>
    <cellStyle name="40% - Accent4 2 6 2 2 3" xfId="5897"/>
    <cellStyle name="40% - Accent4 2 6 2 2 4" xfId="6527"/>
    <cellStyle name="40% - Accent4 2 6 2 3" xfId="4383"/>
    <cellStyle name="40% - Accent4 2 6 2 4" xfId="5281"/>
    <cellStyle name="40% - Accent4 2 6 2 5" xfId="6059"/>
    <cellStyle name="40% - Accent4 2 6 3" xfId="2548"/>
    <cellStyle name="40% - Accent4 2 6 3 2" xfId="3288"/>
    <cellStyle name="40% - Accent4 2 6 3 2 2" xfId="5178"/>
    <cellStyle name="40% - Accent4 2 6 3 2 3" xfId="5977"/>
    <cellStyle name="40% - Accent4 2 6 3 2 4" xfId="6607"/>
    <cellStyle name="40% - Accent4 2 6 3 3" xfId="4545"/>
    <cellStyle name="40% - Accent4 2 6 3 4" xfId="5414"/>
    <cellStyle name="40% - Accent4 2 6 3 5" xfId="6139"/>
    <cellStyle name="40% - Accent4 2 6 4" xfId="2875"/>
    <cellStyle name="40% - Accent4 2 6 4 2" xfId="4801"/>
    <cellStyle name="40% - Accent4 2 6 4 3" xfId="5632"/>
    <cellStyle name="40% - Accent4 2 6 4 4" xfId="6295"/>
    <cellStyle name="40% - Accent4 2 6 5" xfId="3997"/>
    <cellStyle name="40% - Accent4 2 6 6" xfId="3764"/>
    <cellStyle name="40% - Accent4 2 6 7" xfId="4854"/>
    <cellStyle name="40% - Accent4 2 7" xfId="2028"/>
    <cellStyle name="40% - Accent4 2 7 2" xfId="3007"/>
    <cellStyle name="40% - Accent4 2 7 2 2" xfId="4897"/>
    <cellStyle name="40% - Accent4 2 7 2 3" xfId="5696"/>
    <cellStyle name="40% - Accent4 2 7 2 4" xfId="6326"/>
    <cellStyle name="40% - Accent4 2 7 3" xfId="4132"/>
    <cellStyle name="40% - Accent4 2 7 4" xfId="3562"/>
    <cellStyle name="40% - Accent4 2 7 5" xfId="3441"/>
    <cellStyle name="40% - Accent4 2 8" xfId="2187"/>
    <cellStyle name="40% - Accent4 2 8 2" xfId="3132"/>
    <cellStyle name="40% - Accent4 2 8 2 2" xfId="5022"/>
    <cellStyle name="40% - Accent4 2 8 2 3" xfId="5821"/>
    <cellStyle name="40% - Accent4 2 8 2 4" xfId="6451"/>
    <cellStyle name="40% - Accent4 2 8 3" xfId="4274"/>
    <cellStyle name="40% - Accent4 2 8 4" xfId="3317"/>
    <cellStyle name="40% - Accent4 2 8 5" xfId="3788"/>
    <cellStyle name="40% - Accent4 2 9" xfId="2680"/>
    <cellStyle name="40% - Accent4 2 9 2" xfId="4636"/>
    <cellStyle name="40% - Accent4 2 9 3" xfId="5479"/>
    <cellStyle name="40% - Accent4 2 9 4" xfId="6169"/>
    <cellStyle name="40% - Accent4 20" xfId="26224"/>
    <cellStyle name="40% - Accent4 20 2" xfId="26225"/>
    <cellStyle name="40% - Accent4 20 3" xfId="26226"/>
    <cellStyle name="40% - Accent4 200" xfId="26227"/>
    <cellStyle name="40% - Accent4 200 2" xfId="26228"/>
    <cellStyle name="40% - Accent4 201" xfId="26229"/>
    <cellStyle name="40% - Accent4 201 2" xfId="26230"/>
    <cellStyle name="40% - Accent4 202" xfId="26231"/>
    <cellStyle name="40% - Accent4 202 2" xfId="26232"/>
    <cellStyle name="40% - Accent4 203" xfId="26233"/>
    <cellStyle name="40% - Accent4 203 2" xfId="26234"/>
    <cellStyle name="40% - Accent4 204" xfId="26235"/>
    <cellStyle name="40% - Accent4 204 2" xfId="26236"/>
    <cellStyle name="40% - Accent4 205" xfId="26237"/>
    <cellStyle name="40% - Accent4 205 2" xfId="26238"/>
    <cellStyle name="40% - Accent4 206" xfId="26239"/>
    <cellStyle name="40% - Accent4 206 2" xfId="26240"/>
    <cellStyle name="40% - Accent4 207" xfId="26241"/>
    <cellStyle name="40% - Accent4 207 2" xfId="26242"/>
    <cellStyle name="40% - Accent4 208" xfId="26243"/>
    <cellStyle name="40% - Accent4 208 2" xfId="26244"/>
    <cellStyle name="40% - Accent4 209" xfId="26245"/>
    <cellStyle name="40% - Accent4 209 2" xfId="26246"/>
    <cellStyle name="40% - Accent4 21" xfId="26247"/>
    <cellStyle name="40% - Accent4 21 2" xfId="26248"/>
    <cellStyle name="40% - Accent4 21 3" xfId="26249"/>
    <cellStyle name="40% - Accent4 210" xfId="26250"/>
    <cellStyle name="40% - Accent4 210 2" xfId="26251"/>
    <cellStyle name="40% - Accent4 211" xfId="26252"/>
    <cellStyle name="40% - Accent4 211 2" xfId="26253"/>
    <cellStyle name="40% - Accent4 212" xfId="26254"/>
    <cellStyle name="40% - Accent4 212 2" xfId="26255"/>
    <cellStyle name="40% - Accent4 213" xfId="26256"/>
    <cellStyle name="40% - Accent4 213 2" xfId="26257"/>
    <cellStyle name="40% - Accent4 214" xfId="26258"/>
    <cellStyle name="40% - Accent4 214 2" xfId="26259"/>
    <cellStyle name="40% - Accent4 215" xfId="26260"/>
    <cellStyle name="40% - Accent4 215 2" xfId="26261"/>
    <cellStyle name="40% - Accent4 216" xfId="26262"/>
    <cellStyle name="40% - Accent4 216 2" xfId="26263"/>
    <cellStyle name="40% - Accent4 217" xfId="26264"/>
    <cellStyle name="40% - Accent4 217 2" xfId="26265"/>
    <cellStyle name="40% - Accent4 218" xfId="26266"/>
    <cellStyle name="40% - Accent4 218 2" xfId="26267"/>
    <cellStyle name="40% - Accent4 219" xfId="26268"/>
    <cellStyle name="40% - Accent4 219 2" xfId="26269"/>
    <cellStyle name="40% - Accent4 22" xfId="26270"/>
    <cellStyle name="40% - Accent4 22 2" xfId="26271"/>
    <cellStyle name="40% - Accent4 22 3" xfId="26272"/>
    <cellStyle name="40% - Accent4 220" xfId="26273"/>
    <cellStyle name="40% - Accent4 220 2" xfId="26274"/>
    <cellStyle name="40% - Accent4 221" xfId="26275"/>
    <cellStyle name="40% - Accent4 221 2" xfId="26276"/>
    <cellStyle name="40% - Accent4 222" xfId="26277"/>
    <cellStyle name="40% - Accent4 222 2" xfId="26278"/>
    <cellStyle name="40% - Accent4 223" xfId="26279"/>
    <cellStyle name="40% - Accent4 223 2" xfId="26280"/>
    <cellStyle name="40% - Accent4 224" xfId="26281"/>
    <cellStyle name="40% - Accent4 224 2" xfId="26282"/>
    <cellStyle name="40% - Accent4 225" xfId="26283"/>
    <cellStyle name="40% - Accent4 225 2" xfId="26284"/>
    <cellStyle name="40% - Accent4 226" xfId="26285"/>
    <cellStyle name="40% - Accent4 226 2" xfId="26286"/>
    <cellStyle name="40% - Accent4 227" xfId="26287"/>
    <cellStyle name="40% - Accent4 227 2" xfId="26288"/>
    <cellStyle name="40% - Accent4 228" xfId="26289"/>
    <cellStyle name="40% - Accent4 228 2" xfId="26290"/>
    <cellStyle name="40% - Accent4 229" xfId="26291"/>
    <cellStyle name="40% - Accent4 229 2" xfId="26292"/>
    <cellStyle name="40% - Accent4 23" xfId="26293"/>
    <cellStyle name="40% - Accent4 23 2" xfId="26294"/>
    <cellStyle name="40% - Accent4 23 3" xfId="26295"/>
    <cellStyle name="40% - Accent4 230" xfId="26296"/>
    <cellStyle name="40% - Accent4 230 2" xfId="26297"/>
    <cellStyle name="40% - Accent4 231" xfId="26298"/>
    <cellStyle name="40% - Accent4 231 2" xfId="26299"/>
    <cellStyle name="40% - Accent4 232" xfId="26300"/>
    <cellStyle name="40% - Accent4 232 2" xfId="26301"/>
    <cellStyle name="40% - Accent4 233" xfId="26302"/>
    <cellStyle name="40% - Accent4 233 2" xfId="26303"/>
    <cellStyle name="40% - Accent4 234" xfId="26304"/>
    <cellStyle name="40% - Accent4 234 2" xfId="26305"/>
    <cellStyle name="40% - Accent4 235" xfId="26306"/>
    <cellStyle name="40% - Accent4 235 2" xfId="26307"/>
    <cellStyle name="40% - Accent4 236" xfId="26308"/>
    <cellStyle name="40% - Accent4 236 2" xfId="26309"/>
    <cellStyle name="40% - Accent4 237" xfId="26310"/>
    <cellStyle name="40% - Accent4 237 2" xfId="26311"/>
    <cellStyle name="40% - Accent4 238" xfId="26312"/>
    <cellStyle name="40% - Accent4 238 2" xfId="26313"/>
    <cellStyle name="40% - Accent4 239" xfId="26314"/>
    <cellStyle name="40% - Accent4 239 2" xfId="26315"/>
    <cellStyle name="40% - Accent4 24" xfId="26316"/>
    <cellStyle name="40% - Accent4 24 2" xfId="26317"/>
    <cellStyle name="40% - Accent4 24 3" xfId="26318"/>
    <cellStyle name="40% - Accent4 240" xfId="26319"/>
    <cellStyle name="40% - Accent4 240 2" xfId="26320"/>
    <cellStyle name="40% - Accent4 241" xfId="26321"/>
    <cellStyle name="40% - Accent4 241 2" xfId="26322"/>
    <cellStyle name="40% - Accent4 242" xfId="26323"/>
    <cellStyle name="40% - Accent4 242 2" xfId="26324"/>
    <cellStyle name="40% - Accent4 243" xfId="26325"/>
    <cellStyle name="40% - Accent4 243 2" xfId="26326"/>
    <cellStyle name="40% - Accent4 244" xfId="26327"/>
    <cellStyle name="40% - Accent4 244 2" xfId="26328"/>
    <cellStyle name="40% - Accent4 245" xfId="26329"/>
    <cellStyle name="40% - Accent4 245 2" xfId="26330"/>
    <cellStyle name="40% - Accent4 246" xfId="26331"/>
    <cellStyle name="40% - Accent4 246 2" xfId="26332"/>
    <cellStyle name="40% - Accent4 247" xfId="26333"/>
    <cellStyle name="40% - Accent4 247 2" xfId="26334"/>
    <cellStyle name="40% - Accent4 248" xfId="26335"/>
    <cellStyle name="40% - Accent4 248 2" xfId="26336"/>
    <cellStyle name="40% - Accent4 249" xfId="26337"/>
    <cellStyle name="40% - Accent4 249 2" xfId="26338"/>
    <cellStyle name="40% - Accent4 25" xfId="26339"/>
    <cellStyle name="40% - Accent4 25 2" xfId="26340"/>
    <cellStyle name="40% - Accent4 25 3" xfId="26341"/>
    <cellStyle name="40% - Accent4 250" xfId="26342"/>
    <cellStyle name="40% - Accent4 250 2" xfId="26343"/>
    <cellStyle name="40% - Accent4 251" xfId="26344"/>
    <cellStyle name="40% - Accent4 251 2" xfId="26345"/>
    <cellStyle name="40% - Accent4 252" xfId="26346"/>
    <cellStyle name="40% - Accent4 252 2" xfId="26347"/>
    <cellStyle name="40% - Accent4 253" xfId="26348"/>
    <cellStyle name="40% - Accent4 253 2" xfId="26349"/>
    <cellStyle name="40% - Accent4 254" xfId="26350"/>
    <cellStyle name="40% - Accent4 254 2" xfId="26351"/>
    <cellStyle name="40% - Accent4 255" xfId="26352"/>
    <cellStyle name="40% - Accent4 255 2" xfId="26353"/>
    <cellStyle name="40% - Accent4 256" xfId="26354"/>
    <cellStyle name="40% - Accent4 257" xfId="26355"/>
    <cellStyle name="40% - Accent4 258" xfId="26356"/>
    <cellStyle name="40% - Accent4 259" xfId="26357"/>
    <cellStyle name="40% - Accent4 26" xfId="26358"/>
    <cellStyle name="40% - Accent4 26 2" xfId="26359"/>
    <cellStyle name="40% - Accent4 26 3" xfId="26360"/>
    <cellStyle name="40% - Accent4 260" xfId="26361"/>
    <cellStyle name="40% - Accent4 261" xfId="26362"/>
    <cellStyle name="40% - Accent4 262" xfId="26363"/>
    <cellStyle name="40% - Accent4 263" xfId="26364"/>
    <cellStyle name="40% - Accent4 264" xfId="26365"/>
    <cellStyle name="40% - Accent4 27" xfId="26366"/>
    <cellStyle name="40% - Accent4 27 2" xfId="26367"/>
    <cellStyle name="40% - Accent4 27 3" xfId="26368"/>
    <cellStyle name="40% - Accent4 28" xfId="26369"/>
    <cellStyle name="40% - Accent4 28 2" xfId="26370"/>
    <cellStyle name="40% - Accent4 28 3" xfId="26371"/>
    <cellStyle name="40% - Accent4 29" xfId="26372"/>
    <cellStyle name="40% - Accent4 29 2" xfId="26373"/>
    <cellStyle name="40% - Accent4 29 3" xfId="26374"/>
    <cellStyle name="40% - Accent4 3" xfId="751"/>
    <cellStyle name="40% - Accent4 3 10" xfId="3328"/>
    <cellStyle name="40% - Accent4 3 11" xfId="3909"/>
    <cellStyle name="40% - Accent4 3 12" xfId="3718"/>
    <cellStyle name="40% - Accent4 3 13" xfId="1165"/>
    <cellStyle name="40% - Accent4 3 14" xfId="14950"/>
    <cellStyle name="40% - Accent4 3 15" xfId="26375"/>
    <cellStyle name="40% - Accent4 3 2" xfId="985"/>
    <cellStyle name="40% - Accent4 3 2 2" xfId="2102"/>
    <cellStyle name="40% - Accent4 3 2 2 2" xfId="3053"/>
    <cellStyle name="40% - Accent4 3 2 2 2 2" xfId="4943"/>
    <cellStyle name="40% - Accent4 3 2 2 2 3" xfId="5742"/>
    <cellStyle name="40% - Accent4 3 2 2 2 4" xfId="6372"/>
    <cellStyle name="40% - Accent4 3 2 2 3" xfId="4191"/>
    <cellStyle name="40% - Accent4 3 2 2 4" xfId="4563"/>
    <cellStyle name="40% - Accent4 3 2 2 5" xfId="5424"/>
    <cellStyle name="40% - Accent4 3 2 3" xfId="2049"/>
    <cellStyle name="40% - Accent4 3 2 3 2" xfId="3017"/>
    <cellStyle name="40% - Accent4 3 2 3 2 2" xfId="4907"/>
    <cellStyle name="40% - Accent4 3 2 3 2 3" xfId="5706"/>
    <cellStyle name="40% - Accent4 3 2 3 2 4" xfId="6336"/>
    <cellStyle name="40% - Accent4 3 2 3 3" xfId="4146"/>
    <cellStyle name="40% - Accent4 3 2 3 4" xfId="4430"/>
    <cellStyle name="40% - Accent4 3 2 3 5" xfId="5315"/>
    <cellStyle name="40% - Accent4 3 2 4" xfId="2725"/>
    <cellStyle name="40% - Accent4 3 2 4 2" xfId="4671"/>
    <cellStyle name="40% - Accent4 3 2 4 3" xfId="5513"/>
    <cellStyle name="40% - Accent4 3 2 4 4" xfId="6196"/>
    <cellStyle name="40% - Accent4 3 2 5" xfId="3519"/>
    <cellStyle name="40% - Accent4 3 2 6" xfId="3479"/>
    <cellStyle name="40% - Accent4 3 2 7" xfId="3766"/>
    <cellStyle name="40% - Accent4 3 2 8" xfId="26376"/>
    <cellStyle name="40% - Accent4 3 2 9" xfId="42893"/>
    <cellStyle name="40% - Accent4 3 3" xfId="1039"/>
    <cellStyle name="40% - Accent4 3 3 2" xfId="2117"/>
    <cellStyle name="40% - Accent4 3 3 2 2" xfId="3069"/>
    <cellStyle name="40% - Accent4 3 3 2 2 2" xfId="4959"/>
    <cellStyle name="40% - Accent4 3 3 2 2 3" xfId="5758"/>
    <cellStyle name="40% - Accent4 3 3 2 2 4" xfId="6388"/>
    <cellStyle name="40% - Accent4 3 3 2 3" xfId="4207"/>
    <cellStyle name="40% - Accent4 3 3 2 4" xfId="4760"/>
    <cellStyle name="40% - Accent4 3 3 2 5" xfId="5597"/>
    <cellStyle name="40% - Accent4 3 3 3" xfId="2184"/>
    <cellStyle name="40% - Accent4 3 3 3 2" xfId="3129"/>
    <cellStyle name="40% - Accent4 3 3 3 2 2" xfId="5019"/>
    <cellStyle name="40% - Accent4 3 3 3 2 3" xfId="5818"/>
    <cellStyle name="40% - Accent4 3 3 3 2 4" xfId="6448"/>
    <cellStyle name="40% - Accent4 3 3 3 3" xfId="4271"/>
    <cellStyle name="40% - Accent4 3 3 3 4" xfId="3326"/>
    <cellStyle name="40% - Accent4 3 3 3 5" xfId="3878"/>
    <cellStyle name="40% - Accent4 3 3 4" xfId="2737"/>
    <cellStyle name="40% - Accent4 3 3 4 2" xfId="4684"/>
    <cellStyle name="40% - Accent4 3 3 4 3" xfId="5526"/>
    <cellStyle name="40% - Accent4 3 3 4 4" xfId="6209"/>
    <cellStyle name="40% - Accent4 3 3 5" xfId="3540"/>
    <cellStyle name="40% - Accent4 3 3 6" xfId="3463"/>
    <cellStyle name="40% - Accent4 3 3 7" xfId="4817"/>
    <cellStyle name="40% - Accent4 3 3 8" xfId="26377"/>
    <cellStyle name="40% - Accent4 3 4" xfId="1746"/>
    <cellStyle name="40% - Accent4 3 4 2" xfId="2211"/>
    <cellStyle name="40% - Accent4 3 4 2 2" xfId="3155"/>
    <cellStyle name="40% - Accent4 3 4 2 2 2" xfId="5045"/>
    <cellStyle name="40% - Accent4 3 4 2 2 3" xfId="5844"/>
    <cellStyle name="40% - Accent4 3 4 2 2 4" xfId="6474"/>
    <cellStyle name="40% - Accent4 3 4 2 3" xfId="4297"/>
    <cellStyle name="40% - Accent4 3 4 2 4" xfId="5207"/>
    <cellStyle name="40% - Accent4 3 4 2 5" xfId="6006"/>
    <cellStyle name="40% - Accent4 3 4 3" xfId="2450"/>
    <cellStyle name="40% - Accent4 3 4 3 2" xfId="3242"/>
    <cellStyle name="40% - Accent4 3 4 3 2 2" xfId="5132"/>
    <cellStyle name="40% - Accent4 3 4 3 2 3" xfId="5931"/>
    <cellStyle name="40% - Accent4 3 4 3 2 4" xfId="6561"/>
    <cellStyle name="40% - Accent4 3 4 3 3" xfId="4473"/>
    <cellStyle name="40% - Accent4 3 4 3 4" xfId="5351"/>
    <cellStyle name="40% - Accent4 3 4 3 5" xfId="6093"/>
    <cellStyle name="40% - Accent4 3 4 4" xfId="2777"/>
    <cellStyle name="40% - Accent4 3 4 4 2" xfId="4724"/>
    <cellStyle name="40% - Accent4 3 4 4 3" xfId="5566"/>
    <cellStyle name="40% - Accent4 3 4 4 4" xfId="6249"/>
    <cellStyle name="40% - Accent4 3 4 5" xfId="3869"/>
    <cellStyle name="40% - Accent4 3 4 6" xfId="3400"/>
    <cellStyle name="40% - Accent4 3 4 7" xfId="3834"/>
    <cellStyle name="40% - Accent4 3 5" xfId="1859"/>
    <cellStyle name="40% - Accent4 3 5 2" xfId="2286"/>
    <cellStyle name="40% - Accent4 3 5 2 2" xfId="3187"/>
    <cellStyle name="40% - Accent4 3 5 2 2 2" xfId="5077"/>
    <cellStyle name="40% - Accent4 3 5 2 2 3" xfId="5876"/>
    <cellStyle name="40% - Accent4 3 5 2 2 4" xfId="6506"/>
    <cellStyle name="40% - Accent4 3 5 2 3" xfId="4357"/>
    <cellStyle name="40% - Accent4 3 5 2 4" xfId="5256"/>
    <cellStyle name="40% - Accent4 3 5 2 5" xfId="6038"/>
    <cellStyle name="40% - Accent4 3 5 3" xfId="2522"/>
    <cellStyle name="40% - Accent4 3 5 3 2" xfId="3271"/>
    <cellStyle name="40% - Accent4 3 5 3 2 2" xfId="5161"/>
    <cellStyle name="40% - Accent4 3 5 3 2 3" xfId="5960"/>
    <cellStyle name="40% - Accent4 3 5 3 2 4" xfId="6590"/>
    <cellStyle name="40% - Accent4 3 5 3 3" xfId="4523"/>
    <cellStyle name="40% - Accent4 3 5 3 4" xfId="5393"/>
    <cellStyle name="40% - Accent4 3 5 3 5" xfId="6122"/>
    <cellStyle name="40% - Accent4 3 5 4" xfId="2849"/>
    <cellStyle name="40% - Accent4 3 5 4 2" xfId="4779"/>
    <cellStyle name="40% - Accent4 3 5 4 3" xfId="5611"/>
    <cellStyle name="40% - Accent4 3 5 4 4" xfId="6278"/>
    <cellStyle name="40% - Accent4 3 5 5" xfId="3967"/>
    <cellStyle name="40% - Accent4 3 5 6" xfId="3397"/>
    <cellStyle name="40% - Accent4 3 5 7" xfId="3906"/>
    <cellStyle name="40% - Accent4 3 6" xfId="1762"/>
    <cellStyle name="40% - Accent4 3 6 2" xfId="2223"/>
    <cellStyle name="40% - Accent4 3 6 2 2" xfId="3166"/>
    <cellStyle name="40% - Accent4 3 6 2 2 2" xfId="5056"/>
    <cellStyle name="40% - Accent4 3 6 2 2 3" xfId="5855"/>
    <cellStyle name="40% - Accent4 3 6 2 2 4" xfId="6485"/>
    <cellStyle name="40% - Accent4 3 6 2 3" xfId="4308"/>
    <cellStyle name="40% - Accent4 3 6 2 4" xfId="5218"/>
    <cellStyle name="40% - Accent4 3 6 2 5" xfId="6017"/>
    <cellStyle name="40% - Accent4 3 6 3" xfId="2461"/>
    <cellStyle name="40% - Accent4 3 6 3 2" xfId="3252"/>
    <cellStyle name="40% - Accent4 3 6 3 2 2" xfId="5142"/>
    <cellStyle name="40% - Accent4 3 6 3 2 3" xfId="5941"/>
    <cellStyle name="40% - Accent4 3 6 3 2 4" xfId="6571"/>
    <cellStyle name="40% - Accent4 3 6 3 3" xfId="4483"/>
    <cellStyle name="40% - Accent4 3 6 3 4" xfId="5361"/>
    <cellStyle name="40% - Accent4 3 6 3 5" xfId="6103"/>
    <cellStyle name="40% - Accent4 3 6 4" xfId="2788"/>
    <cellStyle name="40% - Accent4 3 6 4 2" xfId="4734"/>
    <cellStyle name="40% - Accent4 3 6 4 3" xfId="5576"/>
    <cellStyle name="40% - Accent4 3 6 4 4" xfId="6259"/>
    <cellStyle name="40% - Accent4 3 6 5" xfId="3883"/>
    <cellStyle name="40% - Accent4 3 6 6" xfId="3813"/>
    <cellStyle name="40% - Accent4 3 6 7" xfId="3789"/>
    <cellStyle name="40% - Accent4 3 7" xfId="2029"/>
    <cellStyle name="40% - Accent4 3 7 2" xfId="3008"/>
    <cellStyle name="40% - Accent4 3 7 2 2" xfId="4898"/>
    <cellStyle name="40% - Accent4 3 7 2 3" xfId="5697"/>
    <cellStyle name="40% - Accent4 3 7 2 4" xfId="6327"/>
    <cellStyle name="40% - Accent4 3 7 3" xfId="4133"/>
    <cellStyle name="40% - Accent4 3 7 4" xfId="3733"/>
    <cellStyle name="40% - Accent4 3 7 5" xfId="3887"/>
    <cellStyle name="40% - Accent4 3 8" xfId="2186"/>
    <cellStyle name="40% - Accent4 3 8 2" xfId="3131"/>
    <cellStyle name="40% - Accent4 3 8 2 2" xfId="5021"/>
    <cellStyle name="40% - Accent4 3 8 2 3" xfId="5820"/>
    <cellStyle name="40% - Accent4 3 8 2 4" xfId="6450"/>
    <cellStyle name="40% - Accent4 3 8 3" xfId="4273"/>
    <cellStyle name="40% - Accent4 3 8 4" xfId="3320"/>
    <cellStyle name="40% - Accent4 3 8 5" xfId="3777"/>
    <cellStyle name="40% - Accent4 3 9" xfId="2681"/>
    <cellStyle name="40% - Accent4 3 9 2" xfId="4637"/>
    <cellStyle name="40% - Accent4 3 9 3" xfId="5480"/>
    <cellStyle name="40% - Accent4 3 9 4" xfId="6170"/>
    <cellStyle name="40% - Accent4 30" xfId="26378"/>
    <cellStyle name="40% - Accent4 30 2" xfId="26379"/>
    <cellStyle name="40% - Accent4 30 3" xfId="26380"/>
    <cellStyle name="40% - Accent4 31" xfId="26381"/>
    <cellStyle name="40% - Accent4 31 2" xfId="26382"/>
    <cellStyle name="40% - Accent4 31 3" xfId="26383"/>
    <cellStyle name="40% - Accent4 32" xfId="26384"/>
    <cellStyle name="40% - Accent4 32 2" xfId="26385"/>
    <cellStyle name="40% - Accent4 32 3" xfId="26386"/>
    <cellStyle name="40% - Accent4 33" xfId="26387"/>
    <cellStyle name="40% - Accent4 33 2" xfId="26388"/>
    <cellStyle name="40% - Accent4 33 3" xfId="26389"/>
    <cellStyle name="40% - Accent4 34" xfId="26390"/>
    <cellStyle name="40% - Accent4 34 2" xfId="26391"/>
    <cellStyle name="40% - Accent4 34 3" xfId="26392"/>
    <cellStyle name="40% - Accent4 35" xfId="26393"/>
    <cellStyle name="40% - Accent4 35 2" xfId="26394"/>
    <cellStyle name="40% - Accent4 35 3" xfId="26395"/>
    <cellStyle name="40% - Accent4 36" xfId="26396"/>
    <cellStyle name="40% - Accent4 36 2" xfId="26397"/>
    <cellStyle name="40% - Accent4 36 3" xfId="26398"/>
    <cellStyle name="40% - Accent4 37" xfId="26399"/>
    <cellStyle name="40% - Accent4 37 2" xfId="26400"/>
    <cellStyle name="40% - Accent4 37 3" xfId="26401"/>
    <cellStyle name="40% - Accent4 38" xfId="26402"/>
    <cellStyle name="40% - Accent4 38 2" xfId="26403"/>
    <cellStyle name="40% - Accent4 38 3" xfId="26404"/>
    <cellStyle name="40% - Accent4 39" xfId="26405"/>
    <cellStyle name="40% - Accent4 39 2" xfId="26406"/>
    <cellStyle name="40% - Accent4 39 3" xfId="26407"/>
    <cellStyle name="40% - Accent4 4" xfId="717"/>
    <cellStyle name="40% - Accent4 4 2" xfId="1308"/>
    <cellStyle name="40% - Accent4 4 2 2" xfId="26408"/>
    <cellStyle name="40% - Accent4 4 3" xfId="11810"/>
    <cellStyle name="40% - Accent4 4 3 2" xfId="26409"/>
    <cellStyle name="40% - Accent4 40" xfId="26410"/>
    <cellStyle name="40% - Accent4 40 2" xfId="26411"/>
    <cellStyle name="40% - Accent4 40 3" xfId="26412"/>
    <cellStyle name="40% - Accent4 41" xfId="26413"/>
    <cellStyle name="40% - Accent4 41 2" xfId="26414"/>
    <cellStyle name="40% - Accent4 41 3" xfId="26415"/>
    <cellStyle name="40% - Accent4 42" xfId="26416"/>
    <cellStyle name="40% - Accent4 42 2" xfId="26417"/>
    <cellStyle name="40% - Accent4 42 3" xfId="26418"/>
    <cellStyle name="40% - Accent4 43" xfId="26419"/>
    <cellStyle name="40% - Accent4 43 2" xfId="26420"/>
    <cellStyle name="40% - Accent4 43 3" xfId="26421"/>
    <cellStyle name="40% - Accent4 44" xfId="26422"/>
    <cellStyle name="40% - Accent4 44 2" xfId="26423"/>
    <cellStyle name="40% - Accent4 44 3" xfId="26424"/>
    <cellStyle name="40% - Accent4 45" xfId="26425"/>
    <cellStyle name="40% - Accent4 45 2" xfId="26426"/>
    <cellStyle name="40% - Accent4 45 3" xfId="26427"/>
    <cellStyle name="40% - Accent4 46" xfId="26428"/>
    <cellStyle name="40% - Accent4 46 2" xfId="26429"/>
    <cellStyle name="40% - Accent4 46 3" xfId="26430"/>
    <cellStyle name="40% - Accent4 47" xfId="26431"/>
    <cellStyle name="40% - Accent4 47 2" xfId="26432"/>
    <cellStyle name="40% - Accent4 47 3" xfId="26433"/>
    <cellStyle name="40% - Accent4 48" xfId="26434"/>
    <cellStyle name="40% - Accent4 48 2" xfId="26435"/>
    <cellStyle name="40% - Accent4 48 3" xfId="26436"/>
    <cellStyle name="40% - Accent4 49" xfId="26437"/>
    <cellStyle name="40% - Accent4 49 2" xfId="26438"/>
    <cellStyle name="40% - Accent4 49 3" xfId="26439"/>
    <cellStyle name="40% - Accent4 5" xfId="6846"/>
    <cellStyle name="40% - Accent4 5 2" xfId="26441"/>
    <cellStyle name="40% - Accent4 5 3" xfId="26442"/>
    <cellStyle name="40% - Accent4 5 4" xfId="26440"/>
    <cellStyle name="40% - Accent4 50" xfId="26443"/>
    <cellStyle name="40% - Accent4 50 2" xfId="26444"/>
    <cellStyle name="40% - Accent4 50 3" xfId="26445"/>
    <cellStyle name="40% - Accent4 51" xfId="26446"/>
    <cellStyle name="40% - Accent4 51 2" xfId="26447"/>
    <cellStyle name="40% - Accent4 51 3" xfId="26448"/>
    <cellStyle name="40% - Accent4 52" xfId="26449"/>
    <cellStyle name="40% - Accent4 52 2" xfId="26450"/>
    <cellStyle name="40% - Accent4 52 3" xfId="26451"/>
    <cellStyle name="40% - Accent4 53" xfId="26452"/>
    <cellStyle name="40% - Accent4 53 2" xfId="26453"/>
    <cellStyle name="40% - Accent4 53 3" xfId="26454"/>
    <cellStyle name="40% - Accent4 54" xfId="26455"/>
    <cellStyle name="40% - Accent4 54 2" xfId="26456"/>
    <cellStyle name="40% - Accent4 54 3" xfId="26457"/>
    <cellStyle name="40% - Accent4 55" xfId="26458"/>
    <cellStyle name="40% - Accent4 55 2" xfId="26459"/>
    <cellStyle name="40% - Accent4 55 3" xfId="26460"/>
    <cellStyle name="40% - Accent4 56" xfId="26461"/>
    <cellStyle name="40% - Accent4 56 2" xfId="26462"/>
    <cellStyle name="40% - Accent4 56 3" xfId="26463"/>
    <cellStyle name="40% - Accent4 57" xfId="26464"/>
    <cellStyle name="40% - Accent4 57 2" xfId="26465"/>
    <cellStyle name="40% - Accent4 57 3" xfId="26466"/>
    <cellStyle name="40% - Accent4 58" xfId="26467"/>
    <cellStyle name="40% - Accent4 58 2" xfId="26468"/>
    <cellStyle name="40% - Accent4 58 3" xfId="26469"/>
    <cellStyle name="40% - Accent4 59" xfId="26470"/>
    <cellStyle name="40% - Accent4 59 2" xfId="26471"/>
    <cellStyle name="40% - Accent4 59 3" xfId="26472"/>
    <cellStyle name="40% - Accent4 6" xfId="7510"/>
    <cellStyle name="40% - Accent4 6 2" xfId="26474"/>
    <cellStyle name="40% - Accent4 6 3" xfId="26475"/>
    <cellStyle name="40% - Accent4 6 4" xfId="26473"/>
    <cellStyle name="40% - Accent4 60" xfId="26476"/>
    <cellStyle name="40% - Accent4 60 2" xfId="26477"/>
    <cellStyle name="40% - Accent4 60 3" xfId="26478"/>
    <cellStyle name="40% - Accent4 61" xfId="26479"/>
    <cellStyle name="40% - Accent4 61 2" xfId="26480"/>
    <cellStyle name="40% - Accent4 61 3" xfId="26481"/>
    <cellStyle name="40% - Accent4 62" xfId="26482"/>
    <cellStyle name="40% - Accent4 62 2" xfId="26483"/>
    <cellStyle name="40% - Accent4 62 3" xfId="26484"/>
    <cellStyle name="40% - Accent4 63" xfId="26485"/>
    <cellStyle name="40% - Accent4 63 2" xfId="26486"/>
    <cellStyle name="40% - Accent4 63 3" xfId="26487"/>
    <cellStyle name="40% - Accent4 64" xfId="26488"/>
    <cellStyle name="40% - Accent4 64 2" xfId="26489"/>
    <cellStyle name="40% - Accent4 64 3" xfId="26490"/>
    <cellStyle name="40% - Accent4 65" xfId="26491"/>
    <cellStyle name="40% - Accent4 65 2" xfId="26492"/>
    <cellStyle name="40% - Accent4 65 3" xfId="26493"/>
    <cellStyle name="40% - Accent4 66" xfId="26494"/>
    <cellStyle name="40% - Accent4 66 2" xfId="26495"/>
    <cellStyle name="40% - Accent4 66 3" xfId="26496"/>
    <cellStyle name="40% - Accent4 67" xfId="26497"/>
    <cellStyle name="40% - Accent4 67 2" xfId="26498"/>
    <cellStyle name="40% - Accent4 67 3" xfId="26499"/>
    <cellStyle name="40% - Accent4 68" xfId="26500"/>
    <cellStyle name="40% - Accent4 68 2" xfId="26501"/>
    <cellStyle name="40% - Accent4 68 3" xfId="26502"/>
    <cellStyle name="40% - Accent4 69" xfId="26503"/>
    <cellStyle name="40% - Accent4 69 2" xfId="26504"/>
    <cellStyle name="40% - Accent4 69 3" xfId="26505"/>
    <cellStyle name="40% - Accent4 7" xfId="6793"/>
    <cellStyle name="40% - Accent4 7 2" xfId="26507"/>
    <cellStyle name="40% - Accent4 7 3" xfId="26508"/>
    <cellStyle name="40% - Accent4 7 4" xfId="26506"/>
    <cellStyle name="40% - Accent4 70" xfId="26509"/>
    <cellStyle name="40% - Accent4 70 2" xfId="26510"/>
    <cellStyle name="40% - Accent4 70 3" xfId="26511"/>
    <cellStyle name="40% - Accent4 71" xfId="26512"/>
    <cellStyle name="40% - Accent4 71 2" xfId="26513"/>
    <cellStyle name="40% - Accent4 71 3" xfId="26514"/>
    <cellStyle name="40% - Accent4 72" xfId="26515"/>
    <cellStyle name="40% - Accent4 72 2" xfId="26516"/>
    <cellStyle name="40% - Accent4 72 3" xfId="26517"/>
    <cellStyle name="40% - Accent4 73" xfId="26518"/>
    <cellStyle name="40% - Accent4 73 2" xfId="26519"/>
    <cellStyle name="40% - Accent4 73 3" xfId="26520"/>
    <cellStyle name="40% - Accent4 74" xfId="26521"/>
    <cellStyle name="40% - Accent4 74 2" xfId="26522"/>
    <cellStyle name="40% - Accent4 74 3" xfId="26523"/>
    <cellStyle name="40% - Accent4 75" xfId="26524"/>
    <cellStyle name="40% - Accent4 75 2" xfId="26525"/>
    <cellStyle name="40% - Accent4 75 3" xfId="26526"/>
    <cellStyle name="40% - Accent4 76" xfId="26527"/>
    <cellStyle name="40% - Accent4 76 2" xfId="26528"/>
    <cellStyle name="40% - Accent4 76 3" xfId="26529"/>
    <cellStyle name="40% - Accent4 77" xfId="26530"/>
    <cellStyle name="40% - Accent4 77 2" xfId="26531"/>
    <cellStyle name="40% - Accent4 77 3" xfId="26532"/>
    <cellStyle name="40% - Accent4 78" xfId="26533"/>
    <cellStyle name="40% - Accent4 78 2" xfId="26534"/>
    <cellStyle name="40% - Accent4 78 3" xfId="26535"/>
    <cellStyle name="40% - Accent4 79" xfId="26536"/>
    <cellStyle name="40% - Accent4 79 2" xfId="26537"/>
    <cellStyle name="40% - Accent4 79 3" xfId="26538"/>
    <cellStyle name="40% - Accent4 8" xfId="7070"/>
    <cellStyle name="40% - Accent4 8 2" xfId="26540"/>
    <cellStyle name="40% - Accent4 8 3" xfId="26541"/>
    <cellStyle name="40% - Accent4 8 4" xfId="26539"/>
    <cellStyle name="40% - Accent4 80" xfId="26542"/>
    <cellStyle name="40% - Accent4 80 2" xfId="26543"/>
    <cellStyle name="40% - Accent4 80 3" xfId="26544"/>
    <cellStyle name="40% - Accent4 81" xfId="26545"/>
    <cellStyle name="40% - Accent4 81 2" xfId="26546"/>
    <cellStyle name="40% - Accent4 81 3" xfId="26547"/>
    <cellStyle name="40% - Accent4 82" xfId="26548"/>
    <cellStyle name="40% - Accent4 82 2" xfId="26549"/>
    <cellStyle name="40% - Accent4 82 3" xfId="26550"/>
    <cellStyle name="40% - Accent4 83" xfId="26551"/>
    <cellStyle name="40% - Accent4 83 2" xfId="26552"/>
    <cellStyle name="40% - Accent4 83 3" xfId="26553"/>
    <cellStyle name="40% - Accent4 84" xfId="26554"/>
    <cellStyle name="40% - Accent4 84 2" xfId="26555"/>
    <cellStyle name="40% - Accent4 84 3" xfId="26556"/>
    <cellStyle name="40% - Accent4 85" xfId="26557"/>
    <cellStyle name="40% - Accent4 85 2" xfId="26558"/>
    <cellStyle name="40% - Accent4 85 3" xfId="26559"/>
    <cellStyle name="40% - Accent4 86" xfId="26560"/>
    <cellStyle name="40% - Accent4 86 2" xfId="26561"/>
    <cellStyle name="40% - Accent4 86 3" xfId="26562"/>
    <cellStyle name="40% - Accent4 87" xfId="26563"/>
    <cellStyle name="40% - Accent4 87 2" xfId="26564"/>
    <cellStyle name="40% - Accent4 87 3" xfId="26565"/>
    <cellStyle name="40% - Accent4 88" xfId="26566"/>
    <cellStyle name="40% - Accent4 88 2" xfId="26567"/>
    <cellStyle name="40% - Accent4 88 3" xfId="26568"/>
    <cellStyle name="40% - Accent4 89" xfId="26569"/>
    <cellStyle name="40% - Accent4 89 2" xfId="26570"/>
    <cellStyle name="40% - Accent4 89 3" xfId="26571"/>
    <cellStyle name="40% - Accent4 9" xfId="7128"/>
    <cellStyle name="40% - Accent4 9 2" xfId="26573"/>
    <cellStyle name="40% - Accent4 9 3" xfId="26574"/>
    <cellStyle name="40% - Accent4 9 4" xfId="26572"/>
    <cellStyle name="40% - Accent4 90" xfId="26575"/>
    <cellStyle name="40% - Accent4 90 2" xfId="26576"/>
    <cellStyle name="40% - Accent4 90 3" xfId="26577"/>
    <cellStyle name="40% - Accent4 91" xfId="26578"/>
    <cellStyle name="40% - Accent4 91 2" xfId="26579"/>
    <cellStyle name="40% - Accent4 91 3" xfId="26580"/>
    <cellStyle name="40% - Accent4 92" xfId="26581"/>
    <cellStyle name="40% - Accent4 92 2" xfId="26582"/>
    <cellStyle name="40% - Accent4 92 3" xfId="26583"/>
    <cellStyle name="40% - Accent4 93" xfId="26584"/>
    <cellStyle name="40% - Accent4 93 2" xfId="26585"/>
    <cellStyle name="40% - Accent4 93 3" xfId="26586"/>
    <cellStyle name="40% - Accent4 94" xfId="26587"/>
    <cellStyle name="40% - Accent4 94 2" xfId="26588"/>
    <cellStyle name="40% - Accent4 94 3" xfId="26589"/>
    <cellStyle name="40% - Accent4 95" xfId="26590"/>
    <cellStyle name="40% - Accent4 95 2" xfId="26591"/>
    <cellStyle name="40% - Accent4 95 3" xfId="26592"/>
    <cellStyle name="40% - Accent4 96" xfId="26593"/>
    <cellStyle name="40% - Accent4 96 2" xfId="26594"/>
    <cellStyle name="40% - Accent4 96 3" xfId="26595"/>
    <cellStyle name="40% - Accent4 97" xfId="26596"/>
    <cellStyle name="40% - Accent4 97 2" xfId="26597"/>
    <cellStyle name="40% - Accent4 97 3" xfId="26598"/>
    <cellStyle name="40% - Accent4 98" xfId="26599"/>
    <cellStyle name="40% - Accent4 98 2" xfId="26600"/>
    <cellStyle name="40% - Accent4 98 3" xfId="26601"/>
    <cellStyle name="40% - Accent4 99" xfId="26602"/>
    <cellStyle name="40% - Accent4 99 2" xfId="26603"/>
    <cellStyle name="40% - Accent4 99 3" xfId="26604"/>
    <cellStyle name="40% - Accent5 10" xfId="7345"/>
    <cellStyle name="40% - Accent5 10 2" xfId="26606"/>
    <cellStyle name="40% - Accent5 10 3" xfId="26607"/>
    <cellStyle name="40% - Accent5 10 4" xfId="26605"/>
    <cellStyle name="40% - Accent5 100" xfId="26608"/>
    <cellStyle name="40% - Accent5 100 2" xfId="26609"/>
    <cellStyle name="40% - Accent5 100 3" xfId="26610"/>
    <cellStyle name="40% - Accent5 101" xfId="26611"/>
    <cellStyle name="40% - Accent5 101 2" xfId="26612"/>
    <cellStyle name="40% - Accent5 101 3" xfId="26613"/>
    <cellStyle name="40% - Accent5 102" xfId="26614"/>
    <cellStyle name="40% - Accent5 102 2" xfId="26615"/>
    <cellStyle name="40% - Accent5 102 3" xfId="26616"/>
    <cellStyle name="40% - Accent5 103" xfId="26617"/>
    <cellStyle name="40% - Accent5 103 2" xfId="26618"/>
    <cellStyle name="40% - Accent5 103 3" xfId="26619"/>
    <cellStyle name="40% - Accent5 104" xfId="26620"/>
    <cellStyle name="40% - Accent5 104 2" xfId="26621"/>
    <cellStyle name="40% - Accent5 104 3" xfId="26622"/>
    <cellStyle name="40% - Accent5 105" xfId="26623"/>
    <cellStyle name="40% - Accent5 105 2" xfId="26624"/>
    <cellStyle name="40% - Accent5 105 3" xfId="26625"/>
    <cellStyle name="40% - Accent5 106" xfId="26626"/>
    <cellStyle name="40% - Accent5 106 2" xfId="26627"/>
    <cellStyle name="40% - Accent5 106 3" xfId="26628"/>
    <cellStyle name="40% - Accent5 107" xfId="26629"/>
    <cellStyle name="40% - Accent5 107 2" xfId="26630"/>
    <cellStyle name="40% - Accent5 107 3" xfId="26631"/>
    <cellStyle name="40% - Accent5 108" xfId="26632"/>
    <cellStyle name="40% - Accent5 108 2" xfId="26633"/>
    <cellStyle name="40% - Accent5 108 3" xfId="26634"/>
    <cellStyle name="40% - Accent5 109" xfId="26635"/>
    <cellStyle name="40% - Accent5 109 2" xfId="26636"/>
    <cellStyle name="40% - Accent5 109 3" xfId="26637"/>
    <cellStyle name="40% - Accent5 11" xfId="7015"/>
    <cellStyle name="40% - Accent5 11 2" xfId="26639"/>
    <cellStyle name="40% - Accent5 11 3" xfId="26640"/>
    <cellStyle name="40% - Accent5 11 4" xfId="26638"/>
    <cellStyle name="40% - Accent5 110" xfId="26641"/>
    <cellStyle name="40% - Accent5 110 2" xfId="26642"/>
    <cellStyle name="40% - Accent5 110 3" xfId="26643"/>
    <cellStyle name="40% - Accent5 111" xfId="26644"/>
    <cellStyle name="40% - Accent5 111 2" xfId="26645"/>
    <cellStyle name="40% - Accent5 111 3" xfId="26646"/>
    <cellStyle name="40% - Accent5 112" xfId="26647"/>
    <cellStyle name="40% - Accent5 112 2" xfId="26648"/>
    <cellStyle name="40% - Accent5 112 3" xfId="26649"/>
    <cellStyle name="40% - Accent5 113" xfId="26650"/>
    <cellStyle name="40% - Accent5 113 2" xfId="26651"/>
    <cellStyle name="40% - Accent5 113 3" xfId="26652"/>
    <cellStyle name="40% - Accent5 114" xfId="26653"/>
    <cellStyle name="40% - Accent5 114 2" xfId="26654"/>
    <cellStyle name="40% - Accent5 114 3" xfId="26655"/>
    <cellStyle name="40% - Accent5 115" xfId="26656"/>
    <cellStyle name="40% - Accent5 115 2" xfId="26657"/>
    <cellStyle name="40% - Accent5 115 3" xfId="26658"/>
    <cellStyle name="40% - Accent5 116" xfId="26659"/>
    <cellStyle name="40% - Accent5 116 2" xfId="26660"/>
    <cellStyle name="40% - Accent5 116 3" xfId="26661"/>
    <cellStyle name="40% - Accent5 117" xfId="26662"/>
    <cellStyle name="40% - Accent5 117 2" xfId="26663"/>
    <cellStyle name="40% - Accent5 117 3" xfId="26664"/>
    <cellStyle name="40% - Accent5 118" xfId="26665"/>
    <cellStyle name="40% - Accent5 118 2" xfId="26666"/>
    <cellStyle name="40% - Accent5 118 3" xfId="26667"/>
    <cellStyle name="40% - Accent5 119" xfId="26668"/>
    <cellStyle name="40% - Accent5 119 2" xfId="26669"/>
    <cellStyle name="40% - Accent5 119 3" xfId="26670"/>
    <cellStyle name="40% - Accent5 12" xfId="7399"/>
    <cellStyle name="40% - Accent5 12 2" xfId="26672"/>
    <cellStyle name="40% - Accent5 12 3" xfId="26673"/>
    <cellStyle name="40% - Accent5 12 4" xfId="26671"/>
    <cellStyle name="40% - Accent5 120" xfId="26674"/>
    <cellStyle name="40% - Accent5 120 2" xfId="26675"/>
    <cellStyle name="40% - Accent5 120 3" xfId="26676"/>
    <cellStyle name="40% - Accent5 121" xfId="26677"/>
    <cellStyle name="40% - Accent5 121 2" xfId="26678"/>
    <cellStyle name="40% - Accent5 121 3" xfId="26679"/>
    <cellStyle name="40% - Accent5 122" xfId="26680"/>
    <cellStyle name="40% - Accent5 122 2" xfId="26681"/>
    <cellStyle name="40% - Accent5 122 3" xfId="26682"/>
    <cellStyle name="40% - Accent5 123" xfId="26683"/>
    <cellStyle name="40% - Accent5 123 2" xfId="26684"/>
    <cellStyle name="40% - Accent5 123 3" xfId="26685"/>
    <cellStyle name="40% - Accent5 124" xfId="26686"/>
    <cellStyle name="40% - Accent5 124 2" xfId="26687"/>
    <cellStyle name="40% - Accent5 124 3" xfId="26688"/>
    <cellStyle name="40% - Accent5 125" xfId="26689"/>
    <cellStyle name="40% - Accent5 125 2" xfId="26690"/>
    <cellStyle name="40% - Accent5 125 3" xfId="26691"/>
    <cellStyle name="40% - Accent5 126" xfId="26692"/>
    <cellStyle name="40% - Accent5 126 2" xfId="26693"/>
    <cellStyle name="40% - Accent5 126 3" xfId="26694"/>
    <cellStyle name="40% - Accent5 127" xfId="26695"/>
    <cellStyle name="40% - Accent5 127 2" xfId="26696"/>
    <cellStyle name="40% - Accent5 127 3" xfId="26697"/>
    <cellStyle name="40% - Accent5 128" xfId="26698"/>
    <cellStyle name="40% - Accent5 128 2" xfId="26699"/>
    <cellStyle name="40% - Accent5 128 3" xfId="26700"/>
    <cellStyle name="40% - Accent5 129" xfId="26701"/>
    <cellStyle name="40% - Accent5 129 2" xfId="26702"/>
    <cellStyle name="40% - Accent5 129 3" xfId="26703"/>
    <cellStyle name="40% - Accent5 13" xfId="6980"/>
    <cellStyle name="40% - Accent5 13 2" xfId="26705"/>
    <cellStyle name="40% - Accent5 13 3" xfId="26706"/>
    <cellStyle name="40% - Accent5 13 4" xfId="26704"/>
    <cellStyle name="40% - Accent5 130" xfId="26707"/>
    <cellStyle name="40% - Accent5 130 2" xfId="26708"/>
    <cellStyle name="40% - Accent5 130 3" xfId="26709"/>
    <cellStyle name="40% - Accent5 131" xfId="26710"/>
    <cellStyle name="40% - Accent5 131 2" xfId="26711"/>
    <cellStyle name="40% - Accent5 131 3" xfId="26712"/>
    <cellStyle name="40% - Accent5 132" xfId="26713"/>
    <cellStyle name="40% - Accent5 132 2" xfId="26714"/>
    <cellStyle name="40% - Accent5 132 3" xfId="26715"/>
    <cellStyle name="40% - Accent5 133" xfId="26716"/>
    <cellStyle name="40% - Accent5 133 2" xfId="26717"/>
    <cellStyle name="40% - Accent5 133 3" xfId="26718"/>
    <cellStyle name="40% - Accent5 134" xfId="26719"/>
    <cellStyle name="40% - Accent5 134 2" xfId="26720"/>
    <cellStyle name="40% - Accent5 134 3" xfId="26721"/>
    <cellStyle name="40% - Accent5 135" xfId="26722"/>
    <cellStyle name="40% - Accent5 135 2" xfId="26723"/>
    <cellStyle name="40% - Accent5 135 3" xfId="26724"/>
    <cellStyle name="40% - Accent5 136" xfId="26725"/>
    <cellStyle name="40% - Accent5 136 2" xfId="26726"/>
    <cellStyle name="40% - Accent5 136 3" xfId="26727"/>
    <cellStyle name="40% - Accent5 137" xfId="26728"/>
    <cellStyle name="40% - Accent5 137 2" xfId="26729"/>
    <cellStyle name="40% - Accent5 137 3" xfId="26730"/>
    <cellStyle name="40% - Accent5 138" xfId="26731"/>
    <cellStyle name="40% - Accent5 138 2" xfId="26732"/>
    <cellStyle name="40% - Accent5 138 3" xfId="26733"/>
    <cellStyle name="40% - Accent5 139" xfId="26734"/>
    <cellStyle name="40% - Accent5 139 2" xfId="26735"/>
    <cellStyle name="40% - Accent5 139 3" xfId="26736"/>
    <cellStyle name="40% - Accent5 14" xfId="26737"/>
    <cellStyle name="40% - Accent5 14 2" xfId="26738"/>
    <cellStyle name="40% - Accent5 14 3" xfId="26739"/>
    <cellStyle name="40% - Accent5 140" xfId="26740"/>
    <cellStyle name="40% - Accent5 140 2" xfId="26741"/>
    <cellStyle name="40% - Accent5 140 3" xfId="26742"/>
    <cellStyle name="40% - Accent5 141" xfId="26743"/>
    <cellStyle name="40% - Accent5 141 2" xfId="26744"/>
    <cellStyle name="40% - Accent5 141 3" xfId="26745"/>
    <cellStyle name="40% - Accent5 142" xfId="26746"/>
    <cellStyle name="40% - Accent5 142 2" xfId="26747"/>
    <cellStyle name="40% - Accent5 142 3" xfId="26748"/>
    <cellStyle name="40% - Accent5 143" xfId="26749"/>
    <cellStyle name="40% - Accent5 143 2" xfId="26750"/>
    <cellStyle name="40% - Accent5 143 3" xfId="26751"/>
    <cellStyle name="40% - Accent5 144" xfId="26752"/>
    <cellStyle name="40% - Accent5 144 2" xfId="26753"/>
    <cellStyle name="40% - Accent5 144 3" xfId="26754"/>
    <cellStyle name="40% - Accent5 145" xfId="26755"/>
    <cellStyle name="40% - Accent5 145 2" xfId="26756"/>
    <cellStyle name="40% - Accent5 145 3" xfId="26757"/>
    <cellStyle name="40% - Accent5 146" xfId="26758"/>
    <cellStyle name="40% - Accent5 146 2" xfId="26759"/>
    <cellStyle name="40% - Accent5 146 3" xfId="26760"/>
    <cellStyle name="40% - Accent5 147" xfId="26761"/>
    <cellStyle name="40% - Accent5 147 2" xfId="26762"/>
    <cellStyle name="40% - Accent5 147 3" xfId="26763"/>
    <cellStyle name="40% - Accent5 148" xfId="26764"/>
    <cellStyle name="40% - Accent5 148 2" xfId="26765"/>
    <cellStyle name="40% - Accent5 148 3" xfId="26766"/>
    <cellStyle name="40% - Accent5 149" xfId="26767"/>
    <cellStyle name="40% - Accent5 149 2" xfId="26768"/>
    <cellStyle name="40% - Accent5 149 3" xfId="26769"/>
    <cellStyle name="40% - Accent5 15" xfId="26770"/>
    <cellStyle name="40% - Accent5 15 2" xfId="26771"/>
    <cellStyle name="40% - Accent5 15 3" xfId="26772"/>
    <cellStyle name="40% - Accent5 150" xfId="26773"/>
    <cellStyle name="40% - Accent5 150 2" xfId="26774"/>
    <cellStyle name="40% - Accent5 150 3" xfId="26775"/>
    <cellStyle name="40% - Accent5 151" xfId="26776"/>
    <cellStyle name="40% - Accent5 151 2" xfId="26777"/>
    <cellStyle name="40% - Accent5 151 3" xfId="26778"/>
    <cellStyle name="40% - Accent5 152" xfId="26779"/>
    <cellStyle name="40% - Accent5 152 2" xfId="26780"/>
    <cellStyle name="40% - Accent5 152 3" xfId="26781"/>
    <cellStyle name="40% - Accent5 153" xfId="26782"/>
    <cellStyle name="40% - Accent5 153 2" xfId="26783"/>
    <cellStyle name="40% - Accent5 153 3" xfId="26784"/>
    <cellStyle name="40% - Accent5 154" xfId="26785"/>
    <cellStyle name="40% - Accent5 154 2" xfId="26786"/>
    <cellStyle name="40% - Accent5 154 3" xfId="26787"/>
    <cellStyle name="40% - Accent5 155" xfId="26788"/>
    <cellStyle name="40% - Accent5 155 2" xfId="26789"/>
    <cellStyle name="40% - Accent5 155 3" xfId="26790"/>
    <cellStyle name="40% - Accent5 156" xfId="26791"/>
    <cellStyle name="40% - Accent5 156 2" xfId="26792"/>
    <cellStyle name="40% - Accent5 156 3" xfId="26793"/>
    <cellStyle name="40% - Accent5 157" xfId="26794"/>
    <cellStyle name="40% - Accent5 157 2" xfId="26795"/>
    <cellStyle name="40% - Accent5 157 3" xfId="26796"/>
    <cellStyle name="40% - Accent5 158" xfId="26797"/>
    <cellStyle name="40% - Accent5 158 2" xfId="26798"/>
    <cellStyle name="40% - Accent5 158 3" xfId="26799"/>
    <cellStyle name="40% - Accent5 159" xfId="26800"/>
    <cellStyle name="40% - Accent5 159 2" xfId="26801"/>
    <cellStyle name="40% - Accent5 159 3" xfId="26802"/>
    <cellStyle name="40% - Accent5 16" xfId="26803"/>
    <cellStyle name="40% - Accent5 16 2" xfId="26804"/>
    <cellStyle name="40% - Accent5 16 3" xfId="26805"/>
    <cellStyle name="40% - Accent5 160" xfId="26806"/>
    <cellStyle name="40% - Accent5 160 2" xfId="26807"/>
    <cellStyle name="40% - Accent5 160 3" xfId="26808"/>
    <cellStyle name="40% - Accent5 161" xfId="26809"/>
    <cellStyle name="40% - Accent5 161 2" xfId="26810"/>
    <cellStyle name="40% - Accent5 161 3" xfId="26811"/>
    <cellStyle name="40% - Accent5 162" xfId="26812"/>
    <cellStyle name="40% - Accent5 162 2" xfId="26813"/>
    <cellStyle name="40% - Accent5 162 3" xfId="26814"/>
    <cellStyle name="40% - Accent5 163" xfId="26815"/>
    <cellStyle name="40% - Accent5 163 2" xfId="26816"/>
    <cellStyle name="40% - Accent5 163 3" xfId="26817"/>
    <cellStyle name="40% - Accent5 164" xfId="26818"/>
    <cellStyle name="40% - Accent5 164 2" xfId="26819"/>
    <cellStyle name="40% - Accent5 164 3" xfId="26820"/>
    <cellStyle name="40% - Accent5 165" xfId="26821"/>
    <cellStyle name="40% - Accent5 165 2" xfId="26822"/>
    <cellStyle name="40% - Accent5 165 3" xfId="26823"/>
    <cellStyle name="40% - Accent5 166" xfId="26824"/>
    <cellStyle name="40% - Accent5 166 2" xfId="26825"/>
    <cellStyle name="40% - Accent5 166 3" xfId="26826"/>
    <cellStyle name="40% - Accent5 167" xfId="26827"/>
    <cellStyle name="40% - Accent5 167 2" xfId="26828"/>
    <cellStyle name="40% - Accent5 167 3" xfId="26829"/>
    <cellStyle name="40% - Accent5 168" xfId="26830"/>
    <cellStyle name="40% - Accent5 168 2" xfId="26831"/>
    <cellStyle name="40% - Accent5 168 3" xfId="26832"/>
    <cellStyle name="40% - Accent5 169" xfId="26833"/>
    <cellStyle name="40% - Accent5 169 2" xfId="26834"/>
    <cellStyle name="40% - Accent5 169 3" xfId="26835"/>
    <cellStyle name="40% - Accent5 17" xfId="26836"/>
    <cellStyle name="40% - Accent5 17 2" xfId="26837"/>
    <cellStyle name="40% - Accent5 17 3" xfId="26838"/>
    <cellStyle name="40% - Accent5 170" xfId="26839"/>
    <cellStyle name="40% - Accent5 170 2" xfId="26840"/>
    <cellStyle name="40% - Accent5 170 3" xfId="26841"/>
    <cellStyle name="40% - Accent5 171" xfId="26842"/>
    <cellStyle name="40% - Accent5 171 2" xfId="26843"/>
    <cellStyle name="40% - Accent5 171 3" xfId="26844"/>
    <cellStyle name="40% - Accent5 172" xfId="26845"/>
    <cellStyle name="40% - Accent5 172 2" xfId="26846"/>
    <cellStyle name="40% - Accent5 172 3" xfId="26847"/>
    <cellStyle name="40% - Accent5 173" xfId="26848"/>
    <cellStyle name="40% - Accent5 173 2" xfId="26849"/>
    <cellStyle name="40% - Accent5 173 3" xfId="26850"/>
    <cellStyle name="40% - Accent5 174" xfId="26851"/>
    <cellStyle name="40% - Accent5 174 2" xfId="26852"/>
    <cellStyle name="40% - Accent5 174 3" xfId="26853"/>
    <cellStyle name="40% - Accent5 175" xfId="26854"/>
    <cellStyle name="40% - Accent5 175 2" xfId="26855"/>
    <cellStyle name="40% - Accent5 175 3" xfId="26856"/>
    <cellStyle name="40% - Accent5 176" xfId="26857"/>
    <cellStyle name="40% - Accent5 176 2" xfId="26858"/>
    <cellStyle name="40% - Accent5 176 3" xfId="26859"/>
    <cellStyle name="40% - Accent5 177" xfId="26860"/>
    <cellStyle name="40% - Accent5 177 2" xfId="26861"/>
    <cellStyle name="40% - Accent5 177 3" xfId="26862"/>
    <cellStyle name="40% - Accent5 178" xfId="26863"/>
    <cellStyle name="40% - Accent5 178 2" xfId="26864"/>
    <cellStyle name="40% - Accent5 178 3" xfId="26865"/>
    <cellStyle name="40% - Accent5 179" xfId="26866"/>
    <cellStyle name="40% - Accent5 179 2" xfId="26867"/>
    <cellStyle name="40% - Accent5 179 3" xfId="26868"/>
    <cellStyle name="40% - Accent5 18" xfId="26869"/>
    <cellStyle name="40% - Accent5 18 2" xfId="26870"/>
    <cellStyle name="40% - Accent5 18 3" xfId="26871"/>
    <cellStyle name="40% - Accent5 180" xfId="26872"/>
    <cellStyle name="40% - Accent5 180 2" xfId="26873"/>
    <cellStyle name="40% - Accent5 180 3" xfId="26874"/>
    <cellStyle name="40% - Accent5 181" xfId="26875"/>
    <cellStyle name="40% - Accent5 181 2" xfId="26876"/>
    <cellStyle name="40% - Accent5 181 3" xfId="26877"/>
    <cellStyle name="40% - Accent5 182" xfId="26878"/>
    <cellStyle name="40% - Accent5 182 2" xfId="26879"/>
    <cellStyle name="40% - Accent5 182 3" xfId="26880"/>
    <cellStyle name="40% - Accent5 183" xfId="26881"/>
    <cellStyle name="40% - Accent5 183 2" xfId="26882"/>
    <cellStyle name="40% - Accent5 183 3" xfId="26883"/>
    <cellStyle name="40% - Accent5 184" xfId="26884"/>
    <cellStyle name="40% - Accent5 184 2" xfId="26885"/>
    <cellStyle name="40% - Accent5 184 3" xfId="26886"/>
    <cellStyle name="40% - Accent5 185" xfId="26887"/>
    <cellStyle name="40% - Accent5 185 2" xfId="26888"/>
    <cellStyle name="40% - Accent5 185 3" xfId="26889"/>
    <cellStyle name="40% - Accent5 186" xfId="26890"/>
    <cellStyle name="40% - Accent5 186 2" xfId="26891"/>
    <cellStyle name="40% - Accent5 186 3" xfId="26892"/>
    <cellStyle name="40% - Accent5 187" xfId="26893"/>
    <cellStyle name="40% - Accent5 187 2" xfId="26894"/>
    <cellStyle name="40% - Accent5 187 3" xfId="26895"/>
    <cellStyle name="40% - Accent5 188" xfId="26896"/>
    <cellStyle name="40% - Accent5 188 2" xfId="26897"/>
    <cellStyle name="40% - Accent5 188 3" xfId="26898"/>
    <cellStyle name="40% - Accent5 189" xfId="26899"/>
    <cellStyle name="40% - Accent5 189 2" xfId="26900"/>
    <cellStyle name="40% - Accent5 189 3" xfId="26901"/>
    <cellStyle name="40% - Accent5 19" xfId="26902"/>
    <cellStyle name="40% - Accent5 19 2" xfId="26903"/>
    <cellStyle name="40% - Accent5 19 3" xfId="26904"/>
    <cellStyle name="40% - Accent5 190" xfId="26905"/>
    <cellStyle name="40% - Accent5 190 2" xfId="26906"/>
    <cellStyle name="40% - Accent5 190 3" xfId="26907"/>
    <cellStyle name="40% - Accent5 191" xfId="26908"/>
    <cellStyle name="40% - Accent5 191 2" xfId="26909"/>
    <cellStyle name="40% - Accent5 191 3" xfId="26910"/>
    <cellStyle name="40% - Accent5 192" xfId="26911"/>
    <cellStyle name="40% - Accent5 192 2" xfId="26912"/>
    <cellStyle name="40% - Accent5 192 3" xfId="26913"/>
    <cellStyle name="40% - Accent5 193" xfId="26914"/>
    <cellStyle name="40% - Accent5 193 2" xfId="26915"/>
    <cellStyle name="40% - Accent5 194" xfId="26916"/>
    <cellStyle name="40% - Accent5 194 2" xfId="26917"/>
    <cellStyle name="40% - Accent5 195" xfId="26918"/>
    <cellStyle name="40% - Accent5 195 2" xfId="26919"/>
    <cellStyle name="40% - Accent5 196" xfId="26920"/>
    <cellStyle name="40% - Accent5 196 2" xfId="26921"/>
    <cellStyle name="40% - Accent5 197" xfId="26922"/>
    <cellStyle name="40% - Accent5 197 2" xfId="26923"/>
    <cellStyle name="40% - Accent5 198" xfId="26924"/>
    <cellStyle name="40% - Accent5 198 2" xfId="26925"/>
    <cellStyle name="40% - Accent5 199" xfId="26926"/>
    <cellStyle name="40% - Accent5 199 2" xfId="26927"/>
    <cellStyle name="40% - Accent5 2" xfId="175"/>
    <cellStyle name="40% - Accent5 2 10" xfId="3330"/>
    <cellStyle name="40% - Accent5 2 11" xfId="3838"/>
    <cellStyle name="40% - Accent5 2 12" xfId="4823"/>
    <cellStyle name="40% - Accent5 2 13" xfId="1312"/>
    <cellStyle name="40% - Accent5 2 14" xfId="6889"/>
    <cellStyle name="40% - Accent5 2 15" xfId="7634"/>
    <cellStyle name="40% - Accent5 2 16" xfId="7605"/>
    <cellStyle name="40% - Accent5 2 17" xfId="7526"/>
    <cellStyle name="40% - Accent5 2 18" xfId="7325"/>
    <cellStyle name="40% - Accent5 2 19" xfId="6976"/>
    <cellStyle name="40% - Accent5 2 2" xfId="752"/>
    <cellStyle name="40% - Accent5 2 2 10" xfId="26928"/>
    <cellStyle name="40% - Accent5 2 2 2" xfId="2103"/>
    <cellStyle name="40% - Accent5 2 2 2 2" xfId="3054"/>
    <cellStyle name="40% - Accent5 2 2 2 2 2" xfId="4944"/>
    <cellStyle name="40% - Accent5 2 2 2 2 3" xfId="5743"/>
    <cellStyle name="40% - Accent5 2 2 2 2 4" xfId="6373"/>
    <cellStyle name="40% - Accent5 2 2 2 3" xfId="4192"/>
    <cellStyle name="40% - Accent5 2 2 2 4" xfId="4401"/>
    <cellStyle name="40% - Accent5 2 2 2 5" xfId="5295"/>
    <cellStyle name="40% - Accent5 2 2 3" xfId="2048"/>
    <cellStyle name="40% - Accent5 2 2 3 2" xfId="3016"/>
    <cellStyle name="40% - Accent5 2 2 3 2 2" xfId="4906"/>
    <cellStyle name="40% - Accent5 2 2 3 2 3" xfId="5705"/>
    <cellStyle name="40% - Accent5 2 2 3 2 4" xfId="6335"/>
    <cellStyle name="40% - Accent5 2 2 3 3" xfId="4145"/>
    <cellStyle name="40% - Accent5 2 2 3 4" xfId="4592"/>
    <cellStyle name="40% - Accent5 2 2 3 5" xfId="5444"/>
    <cellStyle name="40% - Accent5 2 2 4" xfId="2726"/>
    <cellStyle name="40% - Accent5 2 2 4 2" xfId="4672"/>
    <cellStyle name="40% - Accent5 2 2 4 3" xfId="5514"/>
    <cellStyle name="40% - Accent5 2 2 4 4" xfId="6197"/>
    <cellStyle name="40% - Accent5 2 2 5" xfId="3520"/>
    <cellStyle name="40% - Accent5 2 2 6" xfId="3478"/>
    <cellStyle name="40% - Accent5 2 2 7" xfId="3770"/>
    <cellStyle name="40% - Accent5 2 2 8" xfId="1135"/>
    <cellStyle name="40% - Accent5 2 2 9" xfId="11864"/>
    <cellStyle name="40% - Accent5 2 20" xfId="6696"/>
    <cellStyle name="40% - Accent5 2 21" xfId="7049"/>
    <cellStyle name="40% - Accent5 2 22" xfId="7531"/>
    <cellStyle name="40% - Accent5 2 23" xfId="9953"/>
    <cellStyle name="40% - Accent5 2 3" xfId="1024"/>
    <cellStyle name="40% - Accent5 2 3 2" xfId="2116"/>
    <cellStyle name="40% - Accent5 2 3 2 2" xfId="3068"/>
    <cellStyle name="40% - Accent5 2 3 2 2 2" xfId="4958"/>
    <cellStyle name="40% - Accent5 2 3 2 2 3" xfId="5757"/>
    <cellStyle name="40% - Accent5 2 3 2 2 4" xfId="6387"/>
    <cellStyle name="40% - Accent5 2 3 2 3" xfId="4206"/>
    <cellStyle name="40% - Accent5 2 3 2 4" xfId="4368"/>
    <cellStyle name="40% - Accent5 2 3 2 5" xfId="5266"/>
    <cellStyle name="40% - Accent5 2 3 3" xfId="2183"/>
    <cellStyle name="40% - Accent5 2 3 3 2" xfId="3128"/>
    <cellStyle name="40% - Accent5 2 3 3 2 2" xfId="5018"/>
    <cellStyle name="40% - Accent5 2 3 3 2 3" xfId="5817"/>
    <cellStyle name="40% - Accent5 2 3 3 2 4" xfId="6447"/>
    <cellStyle name="40% - Accent5 2 3 3 3" xfId="4270"/>
    <cellStyle name="40% - Accent5 2 3 3 4" xfId="3329"/>
    <cellStyle name="40% - Accent5 2 3 3 5" xfId="3844"/>
    <cellStyle name="40% - Accent5 2 3 4" xfId="2736"/>
    <cellStyle name="40% - Accent5 2 3 4 2" xfId="4683"/>
    <cellStyle name="40% - Accent5 2 3 4 3" xfId="5525"/>
    <cellStyle name="40% - Accent5 2 3 4 4" xfId="6208"/>
    <cellStyle name="40% - Accent5 2 3 5" xfId="3539"/>
    <cellStyle name="40% - Accent5 2 3 6" xfId="3464"/>
    <cellStyle name="40% - Accent5 2 3 7" xfId="4561"/>
    <cellStyle name="40% - Accent5 2 3 8" xfId="26929"/>
    <cellStyle name="40% - Accent5 2 4" xfId="1747"/>
    <cellStyle name="40% - Accent5 2 4 2" xfId="2212"/>
    <cellStyle name="40% - Accent5 2 4 2 2" xfId="3156"/>
    <cellStyle name="40% - Accent5 2 4 2 2 2" xfId="5046"/>
    <cellStyle name="40% - Accent5 2 4 2 2 3" xfId="5845"/>
    <cellStyle name="40% - Accent5 2 4 2 2 4" xfId="6475"/>
    <cellStyle name="40% - Accent5 2 4 2 3" xfId="4298"/>
    <cellStyle name="40% - Accent5 2 4 2 4" xfId="5208"/>
    <cellStyle name="40% - Accent5 2 4 2 5" xfId="6007"/>
    <cellStyle name="40% - Accent5 2 4 3" xfId="2451"/>
    <cellStyle name="40% - Accent5 2 4 3 2" xfId="3243"/>
    <cellStyle name="40% - Accent5 2 4 3 2 2" xfId="5133"/>
    <cellStyle name="40% - Accent5 2 4 3 2 3" xfId="5932"/>
    <cellStyle name="40% - Accent5 2 4 3 2 4" xfId="6562"/>
    <cellStyle name="40% - Accent5 2 4 3 3" xfId="4474"/>
    <cellStyle name="40% - Accent5 2 4 3 4" xfId="5352"/>
    <cellStyle name="40% - Accent5 2 4 3 5" xfId="6094"/>
    <cellStyle name="40% - Accent5 2 4 4" xfId="2778"/>
    <cellStyle name="40% - Accent5 2 4 4 2" xfId="4725"/>
    <cellStyle name="40% - Accent5 2 4 4 3" xfId="5567"/>
    <cellStyle name="40% - Accent5 2 4 4 4" xfId="6250"/>
    <cellStyle name="40% - Accent5 2 4 5" xfId="3870"/>
    <cellStyle name="40% - Accent5 2 4 6" xfId="3566"/>
    <cellStyle name="40% - Accent5 2 4 7" xfId="3437"/>
    <cellStyle name="40% - Accent5 2 5" xfId="1856"/>
    <cellStyle name="40% - Accent5 2 5 2" xfId="2283"/>
    <cellStyle name="40% - Accent5 2 5 2 2" xfId="3185"/>
    <cellStyle name="40% - Accent5 2 5 2 2 2" xfId="5075"/>
    <cellStyle name="40% - Accent5 2 5 2 2 3" xfId="5874"/>
    <cellStyle name="40% - Accent5 2 5 2 2 4" xfId="6504"/>
    <cellStyle name="40% - Accent5 2 5 2 3" xfId="4355"/>
    <cellStyle name="40% - Accent5 2 5 2 4" xfId="5254"/>
    <cellStyle name="40% - Accent5 2 5 2 5" xfId="6036"/>
    <cellStyle name="40% - Accent5 2 5 3" xfId="2519"/>
    <cellStyle name="40% - Accent5 2 5 3 2" xfId="3269"/>
    <cellStyle name="40% - Accent5 2 5 3 2 2" xfId="5159"/>
    <cellStyle name="40% - Accent5 2 5 3 2 3" xfId="5958"/>
    <cellStyle name="40% - Accent5 2 5 3 2 4" xfId="6588"/>
    <cellStyle name="40% - Accent5 2 5 3 3" xfId="4521"/>
    <cellStyle name="40% - Accent5 2 5 3 4" xfId="5391"/>
    <cellStyle name="40% - Accent5 2 5 3 5" xfId="6120"/>
    <cellStyle name="40% - Accent5 2 5 4" xfId="2846"/>
    <cellStyle name="40% - Accent5 2 5 4 2" xfId="4777"/>
    <cellStyle name="40% - Accent5 2 5 4 3" xfId="5609"/>
    <cellStyle name="40% - Accent5 2 5 4 4" xfId="6276"/>
    <cellStyle name="40% - Accent5 2 5 5" xfId="3964"/>
    <cellStyle name="40% - Accent5 2 5 6" xfId="3624"/>
    <cellStyle name="40% - Accent5 2 5 7" xfId="4871"/>
    <cellStyle name="40% - Accent5 2 6" xfId="1857"/>
    <cellStyle name="40% - Accent5 2 6 2" xfId="2284"/>
    <cellStyle name="40% - Accent5 2 6 2 2" xfId="3186"/>
    <cellStyle name="40% - Accent5 2 6 2 2 2" xfId="5076"/>
    <cellStyle name="40% - Accent5 2 6 2 2 3" xfId="5875"/>
    <cellStyle name="40% - Accent5 2 6 2 2 4" xfId="6505"/>
    <cellStyle name="40% - Accent5 2 6 2 3" xfId="4356"/>
    <cellStyle name="40% - Accent5 2 6 2 4" xfId="5255"/>
    <cellStyle name="40% - Accent5 2 6 2 5" xfId="6037"/>
    <cellStyle name="40% - Accent5 2 6 3" xfId="2520"/>
    <cellStyle name="40% - Accent5 2 6 3 2" xfId="3270"/>
    <cellStyle name="40% - Accent5 2 6 3 2 2" xfId="5160"/>
    <cellStyle name="40% - Accent5 2 6 3 2 3" xfId="5959"/>
    <cellStyle name="40% - Accent5 2 6 3 2 4" xfId="6589"/>
    <cellStyle name="40% - Accent5 2 6 3 3" xfId="4522"/>
    <cellStyle name="40% - Accent5 2 6 3 4" xfId="5392"/>
    <cellStyle name="40% - Accent5 2 6 3 5" xfId="6121"/>
    <cellStyle name="40% - Accent5 2 6 4" xfId="2847"/>
    <cellStyle name="40% - Accent5 2 6 4 2" xfId="4778"/>
    <cellStyle name="40% - Accent5 2 6 4 3" xfId="5610"/>
    <cellStyle name="40% - Accent5 2 6 4 4" xfId="6277"/>
    <cellStyle name="40% - Accent5 2 6 5" xfId="3965"/>
    <cellStyle name="40% - Accent5 2 6 6" xfId="3617"/>
    <cellStyle name="40% - Accent5 2 6 7" xfId="3418"/>
    <cellStyle name="40% - Accent5 2 7" xfId="2030"/>
    <cellStyle name="40% - Accent5 2 7 2" xfId="3009"/>
    <cellStyle name="40% - Accent5 2 7 2 2" xfId="4899"/>
    <cellStyle name="40% - Accent5 2 7 2 3" xfId="5698"/>
    <cellStyle name="40% - Accent5 2 7 2 4" xfId="6328"/>
    <cellStyle name="40% - Accent5 2 7 3" xfId="4134"/>
    <cellStyle name="40% - Accent5 2 7 4" xfId="3729"/>
    <cellStyle name="40% - Accent5 2 7 5" xfId="3413"/>
    <cellStyle name="40% - Accent5 2 8" xfId="2138"/>
    <cellStyle name="40% - Accent5 2 8 2" xfId="3090"/>
    <cellStyle name="40% - Accent5 2 8 2 2" xfId="4980"/>
    <cellStyle name="40% - Accent5 2 8 2 3" xfId="5779"/>
    <cellStyle name="40% - Accent5 2 8 2 4" xfId="6409"/>
    <cellStyle name="40% - Accent5 2 8 3" xfId="4228"/>
    <cellStyle name="40% - Accent5 2 8 4" xfId="3374"/>
    <cellStyle name="40% - Accent5 2 8 5" xfId="3599"/>
    <cellStyle name="40% - Accent5 2 9" xfId="2682"/>
    <cellStyle name="40% - Accent5 2 9 2" xfId="4638"/>
    <cellStyle name="40% - Accent5 2 9 3" xfId="5481"/>
    <cellStyle name="40% - Accent5 2 9 4" xfId="6171"/>
    <cellStyle name="40% - Accent5 20" xfId="26930"/>
    <cellStyle name="40% - Accent5 20 2" xfId="26931"/>
    <cellStyle name="40% - Accent5 20 3" xfId="26932"/>
    <cellStyle name="40% - Accent5 200" xfId="26933"/>
    <cellStyle name="40% - Accent5 200 2" xfId="26934"/>
    <cellStyle name="40% - Accent5 201" xfId="26935"/>
    <cellStyle name="40% - Accent5 201 2" xfId="26936"/>
    <cellStyle name="40% - Accent5 202" xfId="26937"/>
    <cellStyle name="40% - Accent5 202 2" xfId="26938"/>
    <cellStyle name="40% - Accent5 203" xfId="26939"/>
    <cellStyle name="40% - Accent5 203 2" xfId="26940"/>
    <cellStyle name="40% - Accent5 204" xfId="26941"/>
    <cellStyle name="40% - Accent5 204 2" xfId="26942"/>
    <cellStyle name="40% - Accent5 205" xfId="26943"/>
    <cellStyle name="40% - Accent5 205 2" xfId="26944"/>
    <cellStyle name="40% - Accent5 206" xfId="26945"/>
    <cellStyle name="40% - Accent5 206 2" xfId="26946"/>
    <cellStyle name="40% - Accent5 207" xfId="26947"/>
    <cellStyle name="40% - Accent5 207 2" xfId="26948"/>
    <cellStyle name="40% - Accent5 208" xfId="26949"/>
    <cellStyle name="40% - Accent5 208 2" xfId="26950"/>
    <cellStyle name="40% - Accent5 209" xfId="26951"/>
    <cellStyle name="40% - Accent5 209 2" xfId="26952"/>
    <cellStyle name="40% - Accent5 21" xfId="26953"/>
    <cellStyle name="40% - Accent5 21 2" xfId="26954"/>
    <cellStyle name="40% - Accent5 21 3" xfId="26955"/>
    <cellStyle name="40% - Accent5 210" xfId="26956"/>
    <cellStyle name="40% - Accent5 210 2" xfId="26957"/>
    <cellStyle name="40% - Accent5 211" xfId="26958"/>
    <cellStyle name="40% - Accent5 211 2" xfId="26959"/>
    <cellStyle name="40% - Accent5 212" xfId="26960"/>
    <cellStyle name="40% - Accent5 212 2" xfId="26961"/>
    <cellStyle name="40% - Accent5 213" xfId="26962"/>
    <cellStyle name="40% - Accent5 213 2" xfId="26963"/>
    <cellStyle name="40% - Accent5 214" xfId="26964"/>
    <cellStyle name="40% - Accent5 214 2" xfId="26965"/>
    <cellStyle name="40% - Accent5 215" xfId="26966"/>
    <cellStyle name="40% - Accent5 215 2" xfId="26967"/>
    <cellStyle name="40% - Accent5 216" xfId="26968"/>
    <cellStyle name="40% - Accent5 216 2" xfId="26969"/>
    <cellStyle name="40% - Accent5 217" xfId="26970"/>
    <cellStyle name="40% - Accent5 217 2" xfId="26971"/>
    <cellStyle name="40% - Accent5 218" xfId="26972"/>
    <cellStyle name="40% - Accent5 218 2" xfId="26973"/>
    <cellStyle name="40% - Accent5 219" xfId="26974"/>
    <cellStyle name="40% - Accent5 219 2" xfId="26975"/>
    <cellStyle name="40% - Accent5 22" xfId="26976"/>
    <cellStyle name="40% - Accent5 22 2" xfId="26977"/>
    <cellStyle name="40% - Accent5 22 3" xfId="26978"/>
    <cellStyle name="40% - Accent5 220" xfId="26979"/>
    <cellStyle name="40% - Accent5 220 2" xfId="26980"/>
    <cellStyle name="40% - Accent5 221" xfId="26981"/>
    <cellStyle name="40% - Accent5 221 2" xfId="26982"/>
    <cellStyle name="40% - Accent5 222" xfId="26983"/>
    <cellStyle name="40% - Accent5 222 2" xfId="26984"/>
    <cellStyle name="40% - Accent5 223" xfId="26985"/>
    <cellStyle name="40% - Accent5 223 2" xfId="26986"/>
    <cellStyle name="40% - Accent5 224" xfId="26987"/>
    <cellStyle name="40% - Accent5 224 2" xfId="26988"/>
    <cellStyle name="40% - Accent5 225" xfId="26989"/>
    <cellStyle name="40% - Accent5 225 2" xfId="26990"/>
    <cellStyle name="40% - Accent5 226" xfId="26991"/>
    <cellStyle name="40% - Accent5 226 2" xfId="26992"/>
    <cellStyle name="40% - Accent5 227" xfId="26993"/>
    <cellStyle name="40% - Accent5 227 2" xfId="26994"/>
    <cellStyle name="40% - Accent5 228" xfId="26995"/>
    <cellStyle name="40% - Accent5 228 2" xfId="26996"/>
    <cellStyle name="40% - Accent5 229" xfId="26997"/>
    <cellStyle name="40% - Accent5 229 2" xfId="26998"/>
    <cellStyle name="40% - Accent5 23" xfId="26999"/>
    <cellStyle name="40% - Accent5 23 2" xfId="27000"/>
    <cellStyle name="40% - Accent5 23 3" xfId="27001"/>
    <cellStyle name="40% - Accent5 230" xfId="27002"/>
    <cellStyle name="40% - Accent5 230 2" xfId="27003"/>
    <cellStyle name="40% - Accent5 231" xfId="27004"/>
    <cellStyle name="40% - Accent5 231 2" xfId="27005"/>
    <cellStyle name="40% - Accent5 232" xfId="27006"/>
    <cellStyle name="40% - Accent5 232 2" xfId="27007"/>
    <cellStyle name="40% - Accent5 233" xfId="27008"/>
    <cellStyle name="40% - Accent5 233 2" xfId="27009"/>
    <cellStyle name="40% - Accent5 234" xfId="27010"/>
    <cellStyle name="40% - Accent5 234 2" xfId="27011"/>
    <cellStyle name="40% - Accent5 235" xfId="27012"/>
    <cellStyle name="40% - Accent5 235 2" xfId="27013"/>
    <cellStyle name="40% - Accent5 236" xfId="27014"/>
    <cellStyle name="40% - Accent5 236 2" xfId="27015"/>
    <cellStyle name="40% - Accent5 237" xfId="27016"/>
    <cellStyle name="40% - Accent5 237 2" xfId="27017"/>
    <cellStyle name="40% - Accent5 238" xfId="27018"/>
    <cellStyle name="40% - Accent5 238 2" xfId="27019"/>
    <cellStyle name="40% - Accent5 239" xfId="27020"/>
    <cellStyle name="40% - Accent5 239 2" xfId="27021"/>
    <cellStyle name="40% - Accent5 24" xfId="27022"/>
    <cellStyle name="40% - Accent5 24 2" xfId="27023"/>
    <cellStyle name="40% - Accent5 24 3" xfId="27024"/>
    <cellStyle name="40% - Accent5 240" xfId="27025"/>
    <cellStyle name="40% - Accent5 240 2" xfId="27026"/>
    <cellStyle name="40% - Accent5 241" xfId="27027"/>
    <cellStyle name="40% - Accent5 241 2" xfId="27028"/>
    <cellStyle name="40% - Accent5 242" xfId="27029"/>
    <cellStyle name="40% - Accent5 242 2" xfId="27030"/>
    <cellStyle name="40% - Accent5 243" xfId="27031"/>
    <cellStyle name="40% - Accent5 243 2" xfId="27032"/>
    <cellStyle name="40% - Accent5 244" xfId="27033"/>
    <cellStyle name="40% - Accent5 244 2" xfId="27034"/>
    <cellStyle name="40% - Accent5 245" xfId="27035"/>
    <cellStyle name="40% - Accent5 245 2" xfId="27036"/>
    <cellStyle name="40% - Accent5 246" xfId="27037"/>
    <cellStyle name="40% - Accent5 246 2" xfId="27038"/>
    <cellStyle name="40% - Accent5 247" xfId="27039"/>
    <cellStyle name="40% - Accent5 247 2" xfId="27040"/>
    <cellStyle name="40% - Accent5 248" xfId="27041"/>
    <cellStyle name="40% - Accent5 248 2" xfId="27042"/>
    <cellStyle name="40% - Accent5 249" xfId="27043"/>
    <cellStyle name="40% - Accent5 249 2" xfId="27044"/>
    <cellStyle name="40% - Accent5 25" xfId="27045"/>
    <cellStyle name="40% - Accent5 25 2" xfId="27046"/>
    <cellStyle name="40% - Accent5 25 3" xfId="27047"/>
    <cellStyle name="40% - Accent5 250" xfId="27048"/>
    <cellStyle name="40% - Accent5 250 2" xfId="27049"/>
    <cellStyle name="40% - Accent5 251" xfId="27050"/>
    <cellStyle name="40% - Accent5 251 2" xfId="27051"/>
    <cellStyle name="40% - Accent5 252" xfId="27052"/>
    <cellStyle name="40% - Accent5 252 2" xfId="27053"/>
    <cellStyle name="40% - Accent5 253" xfId="27054"/>
    <cellStyle name="40% - Accent5 253 2" xfId="27055"/>
    <cellStyle name="40% - Accent5 254" xfId="27056"/>
    <cellStyle name="40% - Accent5 254 2" xfId="27057"/>
    <cellStyle name="40% - Accent5 255" xfId="27058"/>
    <cellStyle name="40% - Accent5 255 2" xfId="27059"/>
    <cellStyle name="40% - Accent5 256" xfId="27060"/>
    <cellStyle name="40% - Accent5 257" xfId="27061"/>
    <cellStyle name="40% - Accent5 258" xfId="27062"/>
    <cellStyle name="40% - Accent5 259" xfId="27063"/>
    <cellStyle name="40% - Accent5 26" xfId="27064"/>
    <cellStyle name="40% - Accent5 26 2" xfId="27065"/>
    <cellStyle name="40% - Accent5 26 3" xfId="27066"/>
    <cellStyle name="40% - Accent5 260" xfId="27067"/>
    <cellStyle name="40% - Accent5 261" xfId="27068"/>
    <cellStyle name="40% - Accent5 262" xfId="27069"/>
    <cellStyle name="40% - Accent5 263" xfId="27070"/>
    <cellStyle name="40% - Accent5 264" xfId="27071"/>
    <cellStyle name="40% - Accent5 27" xfId="27072"/>
    <cellStyle name="40% - Accent5 27 2" xfId="27073"/>
    <cellStyle name="40% - Accent5 27 3" xfId="27074"/>
    <cellStyle name="40% - Accent5 28" xfId="27075"/>
    <cellStyle name="40% - Accent5 28 2" xfId="27076"/>
    <cellStyle name="40% - Accent5 28 3" xfId="27077"/>
    <cellStyle name="40% - Accent5 29" xfId="27078"/>
    <cellStyle name="40% - Accent5 29 2" xfId="27079"/>
    <cellStyle name="40% - Accent5 29 3" xfId="27080"/>
    <cellStyle name="40% - Accent5 3" xfId="753"/>
    <cellStyle name="40% - Accent5 3 10" xfId="3331"/>
    <cellStyle name="40% - Accent5 3 11" xfId="3835"/>
    <cellStyle name="40% - Accent5 3 12" xfId="4853"/>
    <cellStyle name="40% - Accent5 3 13" xfId="1164"/>
    <cellStyle name="40% - Accent5 3 14" xfId="14954"/>
    <cellStyle name="40% - Accent5 3 15" xfId="27081"/>
    <cellStyle name="40% - Accent5 3 2" xfId="1001"/>
    <cellStyle name="40% - Accent5 3 2 2" xfId="2104"/>
    <cellStyle name="40% - Accent5 3 2 2 2" xfId="3055"/>
    <cellStyle name="40% - Accent5 3 2 2 2 2" xfId="4945"/>
    <cellStyle name="40% - Accent5 3 2 2 2 3" xfId="5744"/>
    <cellStyle name="40% - Accent5 3 2 2 2 4" xfId="6374"/>
    <cellStyle name="40% - Accent5 3 2 2 3" xfId="4193"/>
    <cellStyle name="40% - Accent5 3 2 2 4" xfId="3823"/>
    <cellStyle name="40% - Accent5 3 2 2 5" xfId="4324"/>
    <cellStyle name="40% - Accent5 3 2 3" xfId="2047"/>
    <cellStyle name="40% - Accent5 3 2 3 2" xfId="3015"/>
    <cellStyle name="40% - Accent5 3 2 3 2 2" xfId="4905"/>
    <cellStyle name="40% - Accent5 3 2 3 2 3" xfId="5704"/>
    <cellStyle name="40% - Accent5 3 2 3 2 4" xfId="6334"/>
    <cellStyle name="40% - Accent5 3 2 3 3" xfId="4144"/>
    <cellStyle name="40% - Accent5 3 2 3 4" xfId="4850"/>
    <cellStyle name="40% - Accent5 3 2 3 5" xfId="5662"/>
    <cellStyle name="40% - Accent5 3 2 4" xfId="2727"/>
    <cellStyle name="40% - Accent5 3 2 4 2" xfId="4673"/>
    <cellStyle name="40% - Accent5 3 2 4 3" xfId="5515"/>
    <cellStyle name="40% - Accent5 3 2 4 4" xfId="6198"/>
    <cellStyle name="40% - Accent5 3 2 5" xfId="3521"/>
    <cellStyle name="40% - Accent5 3 2 6" xfId="3477"/>
    <cellStyle name="40% - Accent5 3 2 7" xfId="3775"/>
    <cellStyle name="40% - Accent5 3 2 8" xfId="27082"/>
    <cellStyle name="40% - Accent5 3 2 9" xfId="42894"/>
    <cellStyle name="40% - Accent5 3 3" xfId="967"/>
    <cellStyle name="40% - Accent5 3 3 2" xfId="2115"/>
    <cellStyle name="40% - Accent5 3 3 2 2" xfId="3067"/>
    <cellStyle name="40% - Accent5 3 3 2 2 2" xfId="4957"/>
    <cellStyle name="40% - Accent5 3 3 2 2 3" xfId="5756"/>
    <cellStyle name="40% - Accent5 3 3 2 2 4" xfId="6386"/>
    <cellStyle name="40% - Accent5 3 3 2 3" xfId="4205"/>
    <cellStyle name="40% - Accent5 3 3 2 4" xfId="4533"/>
    <cellStyle name="40% - Accent5 3 3 2 5" xfId="5402"/>
    <cellStyle name="40% - Accent5 3 3 3" xfId="2159"/>
    <cellStyle name="40% - Accent5 3 3 3 2" xfId="3107"/>
    <cellStyle name="40% - Accent5 3 3 3 2 2" xfId="4997"/>
    <cellStyle name="40% - Accent5 3 3 3 2 3" xfId="5796"/>
    <cellStyle name="40% - Accent5 3 3 3 2 4" xfId="6426"/>
    <cellStyle name="40% - Accent5 3 3 3 3" xfId="4248"/>
    <cellStyle name="40% - Accent5 3 3 3 4" xfId="3355"/>
    <cellStyle name="40% - Accent5 3 3 3 5" xfId="3639"/>
    <cellStyle name="40% - Accent5 3 3 4" xfId="2735"/>
    <cellStyle name="40% - Accent5 3 3 4 2" xfId="4682"/>
    <cellStyle name="40% - Accent5 3 3 4 3" xfId="5524"/>
    <cellStyle name="40% - Accent5 3 3 4 4" xfId="6207"/>
    <cellStyle name="40% - Accent5 3 3 5" xfId="3538"/>
    <cellStyle name="40% - Accent5 3 3 6" xfId="3465"/>
    <cellStyle name="40% - Accent5 3 3 7" xfId="4399"/>
    <cellStyle name="40% - Accent5 3 3 8" xfId="27083"/>
    <cellStyle name="40% - Accent5 3 4" xfId="1748"/>
    <cellStyle name="40% - Accent5 3 4 2" xfId="2213"/>
    <cellStyle name="40% - Accent5 3 4 2 2" xfId="3157"/>
    <cellStyle name="40% - Accent5 3 4 2 2 2" xfId="5047"/>
    <cellStyle name="40% - Accent5 3 4 2 2 3" xfId="5846"/>
    <cellStyle name="40% - Accent5 3 4 2 2 4" xfId="6476"/>
    <cellStyle name="40% - Accent5 3 4 2 3" xfId="4299"/>
    <cellStyle name="40% - Accent5 3 4 2 4" xfId="5209"/>
    <cellStyle name="40% - Accent5 3 4 2 5" xfId="6008"/>
    <cellStyle name="40% - Accent5 3 4 3" xfId="2452"/>
    <cellStyle name="40% - Accent5 3 4 3 2" xfId="3244"/>
    <cellStyle name="40% - Accent5 3 4 3 2 2" xfId="5134"/>
    <cellStyle name="40% - Accent5 3 4 3 2 3" xfId="5933"/>
    <cellStyle name="40% - Accent5 3 4 3 2 4" xfId="6563"/>
    <cellStyle name="40% - Accent5 3 4 3 3" xfId="4475"/>
    <cellStyle name="40% - Accent5 3 4 3 4" xfId="5353"/>
    <cellStyle name="40% - Accent5 3 4 3 5" xfId="6095"/>
    <cellStyle name="40% - Accent5 3 4 4" xfId="2779"/>
    <cellStyle name="40% - Accent5 3 4 4 2" xfId="4726"/>
    <cellStyle name="40% - Accent5 3 4 4 3" xfId="5568"/>
    <cellStyle name="40% - Accent5 3 4 4 4" xfId="6251"/>
    <cellStyle name="40% - Accent5 3 4 5" xfId="3871"/>
    <cellStyle name="40% - Accent5 3 4 6" xfId="3612"/>
    <cellStyle name="40% - Accent5 3 4 7" xfId="4039"/>
    <cellStyle name="40% - Accent5 3 5" xfId="1799"/>
    <cellStyle name="40% - Accent5 3 5 2" xfId="2232"/>
    <cellStyle name="40% - Accent5 3 5 2 2" xfId="3175"/>
    <cellStyle name="40% - Accent5 3 5 2 2 2" xfId="5065"/>
    <cellStyle name="40% - Accent5 3 5 2 2 3" xfId="5864"/>
    <cellStyle name="40% - Accent5 3 5 2 2 4" xfId="6494"/>
    <cellStyle name="40% - Accent5 3 5 2 3" xfId="4317"/>
    <cellStyle name="40% - Accent5 3 5 2 4" xfId="5227"/>
    <cellStyle name="40% - Accent5 3 5 2 5" xfId="6026"/>
    <cellStyle name="40% - Accent5 3 5 3" xfId="2469"/>
    <cellStyle name="40% - Accent5 3 5 3 2" xfId="3260"/>
    <cellStyle name="40% - Accent5 3 5 3 2 2" xfId="5150"/>
    <cellStyle name="40% - Accent5 3 5 3 2 3" xfId="5949"/>
    <cellStyle name="40% - Accent5 3 5 3 2 4" xfId="6579"/>
    <cellStyle name="40% - Accent5 3 5 3 3" xfId="4491"/>
    <cellStyle name="40% - Accent5 3 5 3 4" xfId="5369"/>
    <cellStyle name="40% - Accent5 3 5 3 5" xfId="6111"/>
    <cellStyle name="40% - Accent5 3 5 4" xfId="2796"/>
    <cellStyle name="40% - Accent5 3 5 4 2" xfId="4742"/>
    <cellStyle name="40% - Accent5 3 5 4 3" xfId="5584"/>
    <cellStyle name="40% - Accent5 3 5 4 4" xfId="6267"/>
    <cellStyle name="40% - Accent5 3 5 5" xfId="3908"/>
    <cellStyle name="40% - Accent5 3 5 6" xfId="3723"/>
    <cellStyle name="40% - Accent5 3 5 7" xfId="3608"/>
    <cellStyle name="40% - Accent5 3 6" xfId="1881"/>
    <cellStyle name="40% - Accent5 3 6 2" xfId="2305"/>
    <cellStyle name="40% - Accent5 3 6 2 2" xfId="3200"/>
    <cellStyle name="40% - Accent5 3 6 2 2 2" xfId="5090"/>
    <cellStyle name="40% - Accent5 3 6 2 2 3" xfId="5889"/>
    <cellStyle name="40% - Accent5 3 6 2 2 4" xfId="6519"/>
    <cellStyle name="40% - Accent5 3 6 2 3" xfId="4373"/>
    <cellStyle name="40% - Accent5 3 6 2 4" xfId="5271"/>
    <cellStyle name="40% - Accent5 3 6 2 5" xfId="6051"/>
    <cellStyle name="40% - Accent5 3 6 3" xfId="2539"/>
    <cellStyle name="40% - Accent5 3 6 3 2" xfId="3282"/>
    <cellStyle name="40% - Accent5 3 6 3 2 2" xfId="5172"/>
    <cellStyle name="40% - Accent5 3 6 3 2 3" xfId="5971"/>
    <cellStyle name="40% - Accent5 3 6 3 2 4" xfId="6601"/>
    <cellStyle name="40% - Accent5 3 6 3 3" xfId="4537"/>
    <cellStyle name="40% - Accent5 3 6 3 4" xfId="5406"/>
    <cellStyle name="40% - Accent5 3 6 3 5" xfId="6133"/>
    <cellStyle name="40% - Accent5 3 6 4" xfId="2866"/>
    <cellStyle name="40% - Accent5 3 6 4 2" xfId="4793"/>
    <cellStyle name="40% - Accent5 3 6 4 3" xfId="5624"/>
    <cellStyle name="40% - Accent5 3 6 4 4" xfId="6289"/>
    <cellStyle name="40% - Accent5 3 6 5" xfId="3986"/>
    <cellStyle name="40% - Accent5 3 6 6" xfId="4759"/>
    <cellStyle name="40% - Accent5 3 6 7" xfId="5596"/>
    <cellStyle name="40% - Accent5 3 7" xfId="2031"/>
    <cellStyle name="40% - Accent5 3 7 2" xfId="3010"/>
    <cellStyle name="40% - Accent5 3 7 2 2" xfId="4900"/>
    <cellStyle name="40% - Accent5 3 7 2 3" xfId="5699"/>
    <cellStyle name="40% - Accent5 3 7 2 4" xfId="6329"/>
    <cellStyle name="40% - Accent5 3 7 3" xfId="4135"/>
    <cellStyle name="40% - Accent5 3 7 4" xfId="3722"/>
    <cellStyle name="40% - Accent5 3 7 5" xfId="3627"/>
    <cellStyle name="40% - Accent5 3 8" xfId="2167"/>
    <cellStyle name="40% - Accent5 3 8 2" xfId="3114"/>
    <cellStyle name="40% - Accent5 3 8 2 2" xfId="5004"/>
    <cellStyle name="40% - Accent5 3 8 2 3" xfId="5803"/>
    <cellStyle name="40% - Accent5 3 8 2 4" xfId="6433"/>
    <cellStyle name="40% - Accent5 3 8 3" xfId="4255"/>
    <cellStyle name="40% - Accent5 3 8 4" xfId="3348"/>
    <cellStyle name="40% - Accent5 3 8 5" xfId="3685"/>
    <cellStyle name="40% - Accent5 3 9" xfId="2683"/>
    <cellStyle name="40% - Accent5 3 9 2" xfId="4639"/>
    <cellStyle name="40% - Accent5 3 9 3" xfId="5482"/>
    <cellStyle name="40% - Accent5 3 9 4" xfId="6172"/>
    <cellStyle name="40% - Accent5 30" xfId="27084"/>
    <cellStyle name="40% - Accent5 30 2" xfId="27085"/>
    <cellStyle name="40% - Accent5 30 3" xfId="27086"/>
    <cellStyle name="40% - Accent5 31" xfId="27087"/>
    <cellStyle name="40% - Accent5 31 2" xfId="27088"/>
    <cellStyle name="40% - Accent5 31 3" xfId="27089"/>
    <cellStyle name="40% - Accent5 32" xfId="27090"/>
    <cellStyle name="40% - Accent5 32 2" xfId="27091"/>
    <cellStyle name="40% - Accent5 32 3" xfId="27092"/>
    <cellStyle name="40% - Accent5 33" xfId="27093"/>
    <cellStyle name="40% - Accent5 33 2" xfId="27094"/>
    <cellStyle name="40% - Accent5 33 3" xfId="27095"/>
    <cellStyle name="40% - Accent5 34" xfId="27096"/>
    <cellStyle name="40% - Accent5 34 2" xfId="27097"/>
    <cellStyle name="40% - Accent5 34 3" xfId="27098"/>
    <cellStyle name="40% - Accent5 35" xfId="27099"/>
    <cellStyle name="40% - Accent5 35 2" xfId="27100"/>
    <cellStyle name="40% - Accent5 35 3" xfId="27101"/>
    <cellStyle name="40% - Accent5 36" xfId="27102"/>
    <cellStyle name="40% - Accent5 36 2" xfId="27103"/>
    <cellStyle name="40% - Accent5 36 3" xfId="27104"/>
    <cellStyle name="40% - Accent5 37" xfId="27105"/>
    <cellStyle name="40% - Accent5 37 2" xfId="27106"/>
    <cellStyle name="40% - Accent5 37 3" xfId="27107"/>
    <cellStyle name="40% - Accent5 38" xfId="27108"/>
    <cellStyle name="40% - Accent5 38 2" xfId="27109"/>
    <cellStyle name="40% - Accent5 38 3" xfId="27110"/>
    <cellStyle name="40% - Accent5 39" xfId="27111"/>
    <cellStyle name="40% - Accent5 39 2" xfId="27112"/>
    <cellStyle name="40% - Accent5 39 3" xfId="27113"/>
    <cellStyle name="40% - Accent5 4" xfId="721"/>
    <cellStyle name="40% - Accent5 4 2" xfId="876"/>
    <cellStyle name="40% - Accent5 4 2 2" xfId="27114"/>
    <cellStyle name="40% - Accent5 4 3" xfId="11814"/>
    <cellStyle name="40% - Accent5 4 3 2" xfId="27115"/>
    <cellStyle name="40% - Accent5 40" xfId="27116"/>
    <cellStyle name="40% - Accent5 40 2" xfId="27117"/>
    <cellStyle name="40% - Accent5 40 3" xfId="27118"/>
    <cellStyle name="40% - Accent5 41" xfId="27119"/>
    <cellStyle name="40% - Accent5 41 2" xfId="27120"/>
    <cellStyle name="40% - Accent5 41 3" xfId="27121"/>
    <cellStyle name="40% - Accent5 42" xfId="27122"/>
    <cellStyle name="40% - Accent5 42 2" xfId="27123"/>
    <cellStyle name="40% - Accent5 42 3" xfId="27124"/>
    <cellStyle name="40% - Accent5 43" xfId="27125"/>
    <cellStyle name="40% - Accent5 43 2" xfId="27126"/>
    <cellStyle name="40% - Accent5 43 3" xfId="27127"/>
    <cellStyle name="40% - Accent5 44" xfId="27128"/>
    <cellStyle name="40% - Accent5 44 2" xfId="27129"/>
    <cellStyle name="40% - Accent5 44 3" xfId="27130"/>
    <cellStyle name="40% - Accent5 45" xfId="27131"/>
    <cellStyle name="40% - Accent5 45 2" xfId="27132"/>
    <cellStyle name="40% - Accent5 45 3" xfId="27133"/>
    <cellStyle name="40% - Accent5 46" xfId="27134"/>
    <cellStyle name="40% - Accent5 46 2" xfId="27135"/>
    <cellStyle name="40% - Accent5 46 3" xfId="27136"/>
    <cellStyle name="40% - Accent5 47" xfId="27137"/>
    <cellStyle name="40% - Accent5 47 2" xfId="27138"/>
    <cellStyle name="40% - Accent5 47 3" xfId="27139"/>
    <cellStyle name="40% - Accent5 48" xfId="27140"/>
    <cellStyle name="40% - Accent5 48 2" xfId="27141"/>
    <cellStyle name="40% - Accent5 48 3" xfId="27142"/>
    <cellStyle name="40% - Accent5 49" xfId="27143"/>
    <cellStyle name="40% - Accent5 49 2" xfId="27144"/>
    <cellStyle name="40% - Accent5 49 3" xfId="27145"/>
    <cellStyle name="40% - Accent5 5" xfId="6841"/>
    <cellStyle name="40% - Accent5 5 2" xfId="27147"/>
    <cellStyle name="40% - Accent5 5 3" xfId="27148"/>
    <cellStyle name="40% - Accent5 5 4" xfId="27146"/>
    <cellStyle name="40% - Accent5 50" xfId="27149"/>
    <cellStyle name="40% - Accent5 50 2" xfId="27150"/>
    <cellStyle name="40% - Accent5 50 3" xfId="27151"/>
    <cellStyle name="40% - Accent5 51" xfId="27152"/>
    <cellStyle name="40% - Accent5 51 2" xfId="27153"/>
    <cellStyle name="40% - Accent5 51 3" xfId="27154"/>
    <cellStyle name="40% - Accent5 52" xfId="27155"/>
    <cellStyle name="40% - Accent5 52 2" xfId="27156"/>
    <cellStyle name="40% - Accent5 52 3" xfId="27157"/>
    <cellStyle name="40% - Accent5 53" xfId="27158"/>
    <cellStyle name="40% - Accent5 53 2" xfId="27159"/>
    <cellStyle name="40% - Accent5 53 3" xfId="27160"/>
    <cellStyle name="40% - Accent5 54" xfId="27161"/>
    <cellStyle name="40% - Accent5 54 2" xfId="27162"/>
    <cellStyle name="40% - Accent5 54 3" xfId="27163"/>
    <cellStyle name="40% - Accent5 55" xfId="27164"/>
    <cellStyle name="40% - Accent5 55 2" xfId="27165"/>
    <cellStyle name="40% - Accent5 55 3" xfId="27166"/>
    <cellStyle name="40% - Accent5 56" xfId="27167"/>
    <cellStyle name="40% - Accent5 56 2" xfId="27168"/>
    <cellStyle name="40% - Accent5 56 3" xfId="27169"/>
    <cellStyle name="40% - Accent5 57" xfId="27170"/>
    <cellStyle name="40% - Accent5 57 2" xfId="27171"/>
    <cellStyle name="40% - Accent5 57 3" xfId="27172"/>
    <cellStyle name="40% - Accent5 58" xfId="27173"/>
    <cellStyle name="40% - Accent5 58 2" xfId="27174"/>
    <cellStyle name="40% - Accent5 58 3" xfId="27175"/>
    <cellStyle name="40% - Accent5 59" xfId="27176"/>
    <cellStyle name="40% - Accent5 59 2" xfId="27177"/>
    <cellStyle name="40% - Accent5 59 3" xfId="27178"/>
    <cellStyle name="40% - Accent5 6" xfId="7080"/>
    <cellStyle name="40% - Accent5 6 2" xfId="27180"/>
    <cellStyle name="40% - Accent5 6 3" xfId="27181"/>
    <cellStyle name="40% - Accent5 6 4" xfId="27179"/>
    <cellStyle name="40% - Accent5 60" xfId="27182"/>
    <cellStyle name="40% - Accent5 60 2" xfId="27183"/>
    <cellStyle name="40% - Accent5 60 3" xfId="27184"/>
    <cellStyle name="40% - Accent5 61" xfId="27185"/>
    <cellStyle name="40% - Accent5 61 2" xfId="27186"/>
    <cellStyle name="40% - Accent5 61 3" xfId="27187"/>
    <cellStyle name="40% - Accent5 62" xfId="27188"/>
    <cellStyle name="40% - Accent5 62 2" xfId="27189"/>
    <cellStyle name="40% - Accent5 62 3" xfId="27190"/>
    <cellStyle name="40% - Accent5 63" xfId="27191"/>
    <cellStyle name="40% - Accent5 63 2" xfId="27192"/>
    <cellStyle name="40% - Accent5 63 3" xfId="27193"/>
    <cellStyle name="40% - Accent5 64" xfId="27194"/>
    <cellStyle name="40% - Accent5 64 2" xfId="27195"/>
    <cellStyle name="40% - Accent5 64 3" xfId="27196"/>
    <cellStyle name="40% - Accent5 65" xfId="27197"/>
    <cellStyle name="40% - Accent5 65 2" xfId="27198"/>
    <cellStyle name="40% - Accent5 65 3" xfId="27199"/>
    <cellStyle name="40% - Accent5 66" xfId="27200"/>
    <cellStyle name="40% - Accent5 66 2" xfId="27201"/>
    <cellStyle name="40% - Accent5 66 3" xfId="27202"/>
    <cellStyle name="40% - Accent5 67" xfId="27203"/>
    <cellStyle name="40% - Accent5 67 2" xfId="27204"/>
    <cellStyle name="40% - Accent5 67 3" xfId="27205"/>
    <cellStyle name="40% - Accent5 68" xfId="27206"/>
    <cellStyle name="40% - Accent5 68 2" xfId="27207"/>
    <cellStyle name="40% - Accent5 68 3" xfId="27208"/>
    <cellStyle name="40% - Accent5 69" xfId="27209"/>
    <cellStyle name="40% - Accent5 69 2" xfId="27210"/>
    <cellStyle name="40% - Accent5 69 3" xfId="27211"/>
    <cellStyle name="40% - Accent5 7" xfId="7034"/>
    <cellStyle name="40% - Accent5 7 2" xfId="27213"/>
    <cellStyle name="40% - Accent5 7 3" xfId="27214"/>
    <cellStyle name="40% - Accent5 7 4" xfId="27212"/>
    <cellStyle name="40% - Accent5 70" xfId="27215"/>
    <cellStyle name="40% - Accent5 70 2" xfId="27216"/>
    <cellStyle name="40% - Accent5 70 3" xfId="27217"/>
    <cellStyle name="40% - Accent5 71" xfId="27218"/>
    <cellStyle name="40% - Accent5 71 2" xfId="27219"/>
    <cellStyle name="40% - Accent5 71 3" xfId="27220"/>
    <cellStyle name="40% - Accent5 72" xfId="27221"/>
    <cellStyle name="40% - Accent5 72 2" xfId="27222"/>
    <cellStyle name="40% - Accent5 72 3" xfId="27223"/>
    <cellStyle name="40% - Accent5 73" xfId="27224"/>
    <cellStyle name="40% - Accent5 73 2" xfId="27225"/>
    <cellStyle name="40% - Accent5 73 3" xfId="27226"/>
    <cellStyle name="40% - Accent5 74" xfId="27227"/>
    <cellStyle name="40% - Accent5 74 2" xfId="27228"/>
    <cellStyle name="40% - Accent5 74 3" xfId="27229"/>
    <cellStyle name="40% - Accent5 75" xfId="27230"/>
    <cellStyle name="40% - Accent5 75 2" xfId="27231"/>
    <cellStyle name="40% - Accent5 75 3" xfId="27232"/>
    <cellStyle name="40% - Accent5 76" xfId="27233"/>
    <cellStyle name="40% - Accent5 76 2" xfId="27234"/>
    <cellStyle name="40% - Accent5 76 3" xfId="27235"/>
    <cellStyle name="40% - Accent5 77" xfId="27236"/>
    <cellStyle name="40% - Accent5 77 2" xfId="27237"/>
    <cellStyle name="40% - Accent5 77 3" xfId="27238"/>
    <cellStyle name="40% - Accent5 78" xfId="27239"/>
    <cellStyle name="40% - Accent5 78 2" xfId="27240"/>
    <cellStyle name="40% - Accent5 78 3" xfId="27241"/>
    <cellStyle name="40% - Accent5 79" xfId="27242"/>
    <cellStyle name="40% - Accent5 79 2" xfId="27243"/>
    <cellStyle name="40% - Accent5 79 3" xfId="27244"/>
    <cellStyle name="40% - Accent5 8" xfId="7160"/>
    <cellStyle name="40% - Accent5 8 2" xfId="27246"/>
    <cellStyle name="40% - Accent5 8 3" xfId="27247"/>
    <cellStyle name="40% - Accent5 8 4" xfId="27245"/>
    <cellStyle name="40% - Accent5 80" xfId="27248"/>
    <cellStyle name="40% - Accent5 80 2" xfId="27249"/>
    <cellStyle name="40% - Accent5 80 3" xfId="27250"/>
    <cellStyle name="40% - Accent5 81" xfId="27251"/>
    <cellStyle name="40% - Accent5 81 2" xfId="27252"/>
    <cellStyle name="40% - Accent5 81 3" xfId="27253"/>
    <cellStyle name="40% - Accent5 82" xfId="27254"/>
    <cellStyle name="40% - Accent5 82 2" xfId="27255"/>
    <cellStyle name="40% - Accent5 82 3" xfId="27256"/>
    <cellStyle name="40% - Accent5 83" xfId="27257"/>
    <cellStyle name="40% - Accent5 83 2" xfId="27258"/>
    <cellStyle name="40% - Accent5 83 3" xfId="27259"/>
    <cellStyle name="40% - Accent5 84" xfId="27260"/>
    <cellStyle name="40% - Accent5 84 2" xfId="27261"/>
    <cellStyle name="40% - Accent5 84 3" xfId="27262"/>
    <cellStyle name="40% - Accent5 85" xfId="27263"/>
    <cellStyle name="40% - Accent5 85 2" xfId="27264"/>
    <cellStyle name="40% - Accent5 85 3" xfId="27265"/>
    <cellStyle name="40% - Accent5 86" xfId="27266"/>
    <cellStyle name="40% - Accent5 86 2" xfId="27267"/>
    <cellStyle name="40% - Accent5 86 3" xfId="27268"/>
    <cellStyle name="40% - Accent5 87" xfId="27269"/>
    <cellStyle name="40% - Accent5 87 2" xfId="27270"/>
    <cellStyle name="40% - Accent5 87 3" xfId="27271"/>
    <cellStyle name="40% - Accent5 88" xfId="27272"/>
    <cellStyle name="40% - Accent5 88 2" xfId="27273"/>
    <cellStyle name="40% - Accent5 88 3" xfId="27274"/>
    <cellStyle name="40% - Accent5 89" xfId="27275"/>
    <cellStyle name="40% - Accent5 89 2" xfId="27276"/>
    <cellStyle name="40% - Accent5 89 3" xfId="27277"/>
    <cellStyle name="40% - Accent5 9" xfId="7037"/>
    <cellStyle name="40% - Accent5 9 2" xfId="27279"/>
    <cellStyle name="40% - Accent5 9 3" xfId="27280"/>
    <cellStyle name="40% - Accent5 9 4" xfId="27278"/>
    <cellStyle name="40% - Accent5 90" xfId="27281"/>
    <cellStyle name="40% - Accent5 90 2" xfId="27282"/>
    <cellStyle name="40% - Accent5 90 3" xfId="27283"/>
    <cellStyle name="40% - Accent5 91" xfId="27284"/>
    <cellStyle name="40% - Accent5 91 2" xfId="27285"/>
    <cellStyle name="40% - Accent5 91 3" xfId="27286"/>
    <cellStyle name="40% - Accent5 92" xfId="27287"/>
    <cellStyle name="40% - Accent5 92 2" xfId="27288"/>
    <cellStyle name="40% - Accent5 92 3" xfId="27289"/>
    <cellStyle name="40% - Accent5 93" xfId="27290"/>
    <cellStyle name="40% - Accent5 93 2" xfId="27291"/>
    <cellStyle name="40% - Accent5 93 3" xfId="27292"/>
    <cellStyle name="40% - Accent5 94" xfId="27293"/>
    <cellStyle name="40% - Accent5 94 2" xfId="27294"/>
    <cellStyle name="40% - Accent5 94 3" xfId="27295"/>
    <cellStyle name="40% - Accent5 95" xfId="27296"/>
    <cellStyle name="40% - Accent5 95 2" xfId="27297"/>
    <cellStyle name="40% - Accent5 95 3" xfId="27298"/>
    <cellStyle name="40% - Accent5 96" xfId="27299"/>
    <cellStyle name="40% - Accent5 96 2" xfId="27300"/>
    <cellStyle name="40% - Accent5 96 3" xfId="27301"/>
    <cellStyle name="40% - Accent5 97" xfId="27302"/>
    <cellStyle name="40% - Accent5 97 2" xfId="27303"/>
    <cellStyle name="40% - Accent5 97 3" xfId="27304"/>
    <cellStyle name="40% - Accent5 98" xfId="27305"/>
    <cellStyle name="40% - Accent5 98 2" xfId="27306"/>
    <cellStyle name="40% - Accent5 98 3" xfId="27307"/>
    <cellStyle name="40% - Accent5 99" xfId="27308"/>
    <cellStyle name="40% - Accent5 99 2" xfId="27309"/>
    <cellStyle name="40% - Accent5 99 3" xfId="27310"/>
    <cellStyle name="40% - Accent6 10" xfId="6932"/>
    <cellStyle name="40% - Accent6 10 2" xfId="27312"/>
    <cellStyle name="40% - Accent6 10 3" xfId="27313"/>
    <cellStyle name="40% - Accent6 10 4" xfId="27311"/>
    <cellStyle name="40% - Accent6 100" xfId="27314"/>
    <cellStyle name="40% - Accent6 100 2" xfId="27315"/>
    <cellStyle name="40% - Accent6 100 3" xfId="27316"/>
    <cellStyle name="40% - Accent6 101" xfId="27317"/>
    <cellStyle name="40% - Accent6 101 2" xfId="27318"/>
    <cellStyle name="40% - Accent6 101 3" xfId="27319"/>
    <cellStyle name="40% - Accent6 102" xfId="27320"/>
    <cellStyle name="40% - Accent6 102 2" xfId="27321"/>
    <cellStyle name="40% - Accent6 102 3" xfId="27322"/>
    <cellStyle name="40% - Accent6 103" xfId="27323"/>
    <cellStyle name="40% - Accent6 103 2" xfId="27324"/>
    <cellStyle name="40% - Accent6 103 3" xfId="27325"/>
    <cellStyle name="40% - Accent6 104" xfId="27326"/>
    <cellStyle name="40% - Accent6 104 2" xfId="27327"/>
    <cellStyle name="40% - Accent6 104 3" xfId="27328"/>
    <cellStyle name="40% - Accent6 105" xfId="27329"/>
    <cellStyle name="40% - Accent6 105 2" xfId="27330"/>
    <cellStyle name="40% - Accent6 105 3" xfId="27331"/>
    <cellStyle name="40% - Accent6 106" xfId="27332"/>
    <cellStyle name="40% - Accent6 106 2" xfId="27333"/>
    <cellStyle name="40% - Accent6 106 3" xfId="27334"/>
    <cellStyle name="40% - Accent6 107" xfId="27335"/>
    <cellStyle name="40% - Accent6 107 2" xfId="27336"/>
    <cellStyle name="40% - Accent6 107 3" xfId="27337"/>
    <cellStyle name="40% - Accent6 108" xfId="27338"/>
    <cellStyle name="40% - Accent6 108 2" xfId="27339"/>
    <cellStyle name="40% - Accent6 108 3" xfId="27340"/>
    <cellStyle name="40% - Accent6 109" xfId="27341"/>
    <cellStyle name="40% - Accent6 109 2" xfId="27342"/>
    <cellStyle name="40% - Accent6 109 3" xfId="27343"/>
    <cellStyle name="40% - Accent6 11" xfId="6926"/>
    <cellStyle name="40% - Accent6 11 2" xfId="27345"/>
    <cellStyle name="40% - Accent6 11 3" xfId="27346"/>
    <cellStyle name="40% - Accent6 11 4" xfId="27344"/>
    <cellStyle name="40% - Accent6 110" xfId="27347"/>
    <cellStyle name="40% - Accent6 110 2" xfId="27348"/>
    <cellStyle name="40% - Accent6 110 3" xfId="27349"/>
    <cellStyle name="40% - Accent6 111" xfId="27350"/>
    <cellStyle name="40% - Accent6 111 2" xfId="27351"/>
    <cellStyle name="40% - Accent6 111 3" xfId="27352"/>
    <cellStyle name="40% - Accent6 112" xfId="27353"/>
    <cellStyle name="40% - Accent6 112 2" xfId="27354"/>
    <cellStyle name="40% - Accent6 112 3" xfId="27355"/>
    <cellStyle name="40% - Accent6 113" xfId="27356"/>
    <cellStyle name="40% - Accent6 113 2" xfId="27357"/>
    <cellStyle name="40% - Accent6 113 3" xfId="27358"/>
    <cellStyle name="40% - Accent6 114" xfId="27359"/>
    <cellStyle name="40% - Accent6 114 2" xfId="27360"/>
    <cellStyle name="40% - Accent6 114 3" xfId="27361"/>
    <cellStyle name="40% - Accent6 115" xfId="27362"/>
    <cellStyle name="40% - Accent6 115 2" xfId="27363"/>
    <cellStyle name="40% - Accent6 115 3" xfId="27364"/>
    <cellStyle name="40% - Accent6 116" xfId="27365"/>
    <cellStyle name="40% - Accent6 116 2" xfId="27366"/>
    <cellStyle name="40% - Accent6 116 3" xfId="27367"/>
    <cellStyle name="40% - Accent6 117" xfId="27368"/>
    <cellStyle name="40% - Accent6 117 2" xfId="27369"/>
    <cellStyle name="40% - Accent6 117 3" xfId="27370"/>
    <cellStyle name="40% - Accent6 118" xfId="27371"/>
    <cellStyle name="40% - Accent6 118 2" xfId="27372"/>
    <cellStyle name="40% - Accent6 118 3" xfId="27373"/>
    <cellStyle name="40% - Accent6 119" xfId="27374"/>
    <cellStyle name="40% - Accent6 119 2" xfId="27375"/>
    <cellStyle name="40% - Accent6 119 3" xfId="27376"/>
    <cellStyle name="40% - Accent6 12" xfId="7563"/>
    <cellStyle name="40% - Accent6 12 2" xfId="27378"/>
    <cellStyle name="40% - Accent6 12 3" xfId="27379"/>
    <cellStyle name="40% - Accent6 12 4" xfId="27377"/>
    <cellStyle name="40% - Accent6 120" xfId="27380"/>
    <cellStyle name="40% - Accent6 120 2" xfId="27381"/>
    <cellStyle name="40% - Accent6 120 3" xfId="27382"/>
    <cellStyle name="40% - Accent6 121" xfId="27383"/>
    <cellStyle name="40% - Accent6 121 2" xfId="27384"/>
    <cellStyle name="40% - Accent6 121 3" xfId="27385"/>
    <cellStyle name="40% - Accent6 122" xfId="27386"/>
    <cellStyle name="40% - Accent6 122 2" xfId="27387"/>
    <cellStyle name="40% - Accent6 122 3" xfId="27388"/>
    <cellStyle name="40% - Accent6 123" xfId="27389"/>
    <cellStyle name="40% - Accent6 123 2" xfId="27390"/>
    <cellStyle name="40% - Accent6 123 3" xfId="27391"/>
    <cellStyle name="40% - Accent6 124" xfId="27392"/>
    <cellStyle name="40% - Accent6 124 2" xfId="27393"/>
    <cellStyle name="40% - Accent6 124 3" xfId="27394"/>
    <cellStyle name="40% - Accent6 125" xfId="27395"/>
    <cellStyle name="40% - Accent6 125 2" xfId="27396"/>
    <cellStyle name="40% - Accent6 125 3" xfId="27397"/>
    <cellStyle name="40% - Accent6 126" xfId="27398"/>
    <cellStyle name="40% - Accent6 126 2" xfId="27399"/>
    <cellStyle name="40% - Accent6 126 3" xfId="27400"/>
    <cellStyle name="40% - Accent6 127" xfId="27401"/>
    <cellStyle name="40% - Accent6 127 2" xfId="27402"/>
    <cellStyle name="40% - Accent6 127 3" xfId="27403"/>
    <cellStyle name="40% - Accent6 128" xfId="27404"/>
    <cellStyle name="40% - Accent6 128 2" xfId="27405"/>
    <cellStyle name="40% - Accent6 128 3" xfId="27406"/>
    <cellStyle name="40% - Accent6 129" xfId="27407"/>
    <cellStyle name="40% - Accent6 129 2" xfId="27408"/>
    <cellStyle name="40% - Accent6 129 3" xfId="27409"/>
    <cellStyle name="40% - Accent6 13" xfId="7433"/>
    <cellStyle name="40% - Accent6 13 2" xfId="27411"/>
    <cellStyle name="40% - Accent6 13 3" xfId="27412"/>
    <cellStyle name="40% - Accent6 13 4" xfId="27410"/>
    <cellStyle name="40% - Accent6 130" xfId="27413"/>
    <cellStyle name="40% - Accent6 130 2" xfId="27414"/>
    <cellStyle name="40% - Accent6 130 3" xfId="27415"/>
    <cellStyle name="40% - Accent6 131" xfId="27416"/>
    <cellStyle name="40% - Accent6 131 2" xfId="27417"/>
    <cellStyle name="40% - Accent6 131 3" xfId="27418"/>
    <cellStyle name="40% - Accent6 132" xfId="27419"/>
    <cellStyle name="40% - Accent6 132 2" xfId="27420"/>
    <cellStyle name="40% - Accent6 132 3" xfId="27421"/>
    <cellStyle name="40% - Accent6 133" xfId="27422"/>
    <cellStyle name="40% - Accent6 133 2" xfId="27423"/>
    <cellStyle name="40% - Accent6 133 3" xfId="27424"/>
    <cellStyle name="40% - Accent6 134" xfId="27425"/>
    <cellStyle name="40% - Accent6 134 2" xfId="27426"/>
    <cellStyle name="40% - Accent6 134 3" xfId="27427"/>
    <cellStyle name="40% - Accent6 135" xfId="27428"/>
    <cellStyle name="40% - Accent6 135 2" xfId="27429"/>
    <cellStyle name="40% - Accent6 135 3" xfId="27430"/>
    <cellStyle name="40% - Accent6 136" xfId="27431"/>
    <cellStyle name="40% - Accent6 136 2" xfId="27432"/>
    <cellStyle name="40% - Accent6 136 3" xfId="27433"/>
    <cellStyle name="40% - Accent6 137" xfId="27434"/>
    <cellStyle name="40% - Accent6 137 2" xfId="27435"/>
    <cellStyle name="40% - Accent6 137 3" xfId="27436"/>
    <cellStyle name="40% - Accent6 138" xfId="27437"/>
    <cellStyle name="40% - Accent6 138 2" xfId="27438"/>
    <cellStyle name="40% - Accent6 138 3" xfId="27439"/>
    <cellStyle name="40% - Accent6 139" xfId="27440"/>
    <cellStyle name="40% - Accent6 139 2" xfId="27441"/>
    <cellStyle name="40% - Accent6 139 3" xfId="27442"/>
    <cellStyle name="40% - Accent6 14" xfId="27443"/>
    <cellStyle name="40% - Accent6 14 2" xfId="27444"/>
    <cellStyle name="40% - Accent6 14 3" xfId="27445"/>
    <cellStyle name="40% - Accent6 140" xfId="27446"/>
    <cellStyle name="40% - Accent6 140 2" xfId="27447"/>
    <cellStyle name="40% - Accent6 140 3" xfId="27448"/>
    <cellStyle name="40% - Accent6 141" xfId="27449"/>
    <cellStyle name="40% - Accent6 141 2" xfId="27450"/>
    <cellStyle name="40% - Accent6 141 3" xfId="27451"/>
    <cellStyle name="40% - Accent6 142" xfId="27452"/>
    <cellStyle name="40% - Accent6 142 2" xfId="27453"/>
    <cellStyle name="40% - Accent6 142 3" xfId="27454"/>
    <cellStyle name="40% - Accent6 143" xfId="27455"/>
    <cellStyle name="40% - Accent6 143 2" xfId="27456"/>
    <cellStyle name="40% - Accent6 143 3" xfId="27457"/>
    <cellStyle name="40% - Accent6 144" xfId="27458"/>
    <cellStyle name="40% - Accent6 144 2" xfId="27459"/>
    <cellStyle name="40% - Accent6 144 3" xfId="27460"/>
    <cellStyle name="40% - Accent6 145" xfId="27461"/>
    <cellStyle name="40% - Accent6 145 2" xfId="27462"/>
    <cellStyle name="40% - Accent6 145 3" xfId="27463"/>
    <cellStyle name="40% - Accent6 146" xfId="27464"/>
    <cellStyle name="40% - Accent6 146 2" xfId="27465"/>
    <cellStyle name="40% - Accent6 146 3" xfId="27466"/>
    <cellStyle name="40% - Accent6 147" xfId="27467"/>
    <cellStyle name="40% - Accent6 147 2" xfId="27468"/>
    <cellStyle name="40% - Accent6 147 3" xfId="27469"/>
    <cellStyle name="40% - Accent6 148" xfId="27470"/>
    <cellStyle name="40% - Accent6 148 2" xfId="27471"/>
    <cellStyle name="40% - Accent6 148 3" xfId="27472"/>
    <cellStyle name="40% - Accent6 149" xfId="27473"/>
    <cellStyle name="40% - Accent6 149 2" xfId="27474"/>
    <cellStyle name="40% - Accent6 149 3" xfId="27475"/>
    <cellStyle name="40% - Accent6 15" xfId="27476"/>
    <cellStyle name="40% - Accent6 15 2" xfId="27477"/>
    <cellStyle name="40% - Accent6 15 3" xfId="27478"/>
    <cellStyle name="40% - Accent6 150" xfId="27479"/>
    <cellStyle name="40% - Accent6 150 2" xfId="27480"/>
    <cellStyle name="40% - Accent6 150 3" xfId="27481"/>
    <cellStyle name="40% - Accent6 151" xfId="27482"/>
    <cellStyle name="40% - Accent6 151 2" xfId="27483"/>
    <cellStyle name="40% - Accent6 151 3" xfId="27484"/>
    <cellStyle name="40% - Accent6 152" xfId="27485"/>
    <cellStyle name="40% - Accent6 152 2" xfId="27486"/>
    <cellStyle name="40% - Accent6 152 3" xfId="27487"/>
    <cellStyle name="40% - Accent6 153" xfId="27488"/>
    <cellStyle name="40% - Accent6 153 2" xfId="27489"/>
    <cellStyle name="40% - Accent6 153 3" xfId="27490"/>
    <cellStyle name="40% - Accent6 154" xfId="27491"/>
    <cellStyle name="40% - Accent6 154 2" xfId="27492"/>
    <cellStyle name="40% - Accent6 154 3" xfId="27493"/>
    <cellStyle name="40% - Accent6 155" xfId="27494"/>
    <cellStyle name="40% - Accent6 155 2" xfId="27495"/>
    <cellStyle name="40% - Accent6 155 3" xfId="27496"/>
    <cellStyle name="40% - Accent6 156" xfId="27497"/>
    <cellStyle name="40% - Accent6 156 2" xfId="27498"/>
    <cellStyle name="40% - Accent6 156 3" xfId="27499"/>
    <cellStyle name="40% - Accent6 157" xfId="27500"/>
    <cellStyle name="40% - Accent6 157 2" xfId="27501"/>
    <cellStyle name="40% - Accent6 157 3" xfId="27502"/>
    <cellStyle name="40% - Accent6 158" xfId="27503"/>
    <cellStyle name="40% - Accent6 158 2" xfId="27504"/>
    <cellStyle name="40% - Accent6 158 3" xfId="27505"/>
    <cellStyle name="40% - Accent6 159" xfId="27506"/>
    <cellStyle name="40% - Accent6 159 2" xfId="27507"/>
    <cellStyle name="40% - Accent6 159 3" xfId="27508"/>
    <cellStyle name="40% - Accent6 16" xfId="27509"/>
    <cellStyle name="40% - Accent6 16 2" xfId="27510"/>
    <cellStyle name="40% - Accent6 16 3" xfId="27511"/>
    <cellStyle name="40% - Accent6 160" xfId="27512"/>
    <cellStyle name="40% - Accent6 160 2" xfId="27513"/>
    <cellStyle name="40% - Accent6 160 3" xfId="27514"/>
    <cellStyle name="40% - Accent6 161" xfId="27515"/>
    <cellStyle name="40% - Accent6 161 2" xfId="27516"/>
    <cellStyle name="40% - Accent6 161 3" xfId="27517"/>
    <cellStyle name="40% - Accent6 162" xfId="27518"/>
    <cellStyle name="40% - Accent6 162 2" xfId="27519"/>
    <cellStyle name="40% - Accent6 162 3" xfId="27520"/>
    <cellStyle name="40% - Accent6 163" xfId="27521"/>
    <cellStyle name="40% - Accent6 163 2" xfId="27522"/>
    <cellStyle name="40% - Accent6 163 3" xfId="27523"/>
    <cellStyle name="40% - Accent6 164" xfId="27524"/>
    <cellStyle name="40% - Accent6 164 2" xfId="27525"/>
    <cellStyle name="40% - Accent6 164 3" xfId="27526"/>
    <cellStyle name="40% - Accent6 165" xfId="27527"/>
    <cellStyle name="40% - Accent6 165 2" xfId="27528"/>
    <cellStyle name="40% - Accent6 165 3" xfId="27529"/>
    <cellStyle name="40% - Accent6 166" xfId="27530"/>
    <cellStyle name="40% - Accent6 166 2" xfId="27531"/>
    <cellStyle name="40% - Accent6 166 3" xfId="27532"/>
    <cellStyle name="40% - Accent6 167" xfId="27533"/>
    <cellStyle name="40% - Accent6 167 2" xfId="27534"/>
    <cellStyle name="40% - Accent6 167 3" xfId="27535"/>
    <cellStyle name="40% - Accent6 168" xfId="27536"/>
    <cellStyle name="40% - Accent6 168 2" xfId="27537"/>
    <cellStyle name="40% - Accent6 168 3" xfId="27538"/>
    <cellStyle name="40% - Accent6 169" xfId="27539"/>
    <cellStyle name="40% - Accent6 169 2" xfId="27540"/>
    <cellStyle name="40% - Accent6 169 3" xfId="27541"/>
    <cellStyle name="40% - Accent6 17" xfId="27542"/>
    <cellStyle name="40% - Accent6 17 2" xfId="27543"/>
    <cellStyle name="40% - Accent6 17 3" xfId="27544"/>
    <cellStyle name="40% - Accent6 170" xfId="27545"/>
    <cellStyle name="40% - Accent6 170 2" xfId="27546"/>
    <cellStyle name="40% - Accent6 170 3" xfId="27547"/>
    <cellStyle name="40% - Accent6 171" xfId="27548"/>
    <cellStyle name="40% - Accent6 171 2" xfId="27549"/>
    <cellStyle name="40% - Accent6 171 3" xfId="27550"/>
    <cellStyle name="40% - Accent6 172" xfId="27551"/>
    <cellStyle name="40% - Accent6 172 2" xfId="27552"/>
    <cellStyle name="40% - Accent6 172 3" xfId="27553"/>
    <cellStyle name="40% - Accent6 173" xfId="27554"/>
    <cellStyle name="40% - Accent6 173 2" xfId="27555"/>
    <cellStyle name="40% - Accent6 173 3" xfId="27556"/>
    <cellStyle name="40% - Accent6 174" xfId="27557"/>
    <cellStyle name="40% - Accent6 174 2" xfId="27558"/>
    <cellStyle name="40% - Accent6 174 3" xfId="27559"/>
    <cellStyle name="40% - Accent6 175" xfId="27560"/>
    <cellStyle name="40% - Accent6 175 2" xfId="27561"/>
    <cellStyle name="40% - Accent6 175 3" xfId="27562"/>
    <cellStyle name="40% - Accent6 176" xfId="27563"/>
    <cellStyle name="40% - Accent6 176 2" xfId="27564"/>
    <cellStyle name="40% - Accent6 176 3" xfId="27565"/>
    <cellStyle name="40% - Accent6 177" xfId="27566"/>
    <cellStyle name="40% - Accent6 177 2" xfId="27567"/>
    <cellStyle name="40% - Accent6 177 3" xfId="27568"/>
    <cellStyle name="40% - Accent6 178" xfId="27569"/>
    <cellStyle name="40% - Accent6 178 2" xfId="27570"/>
    <cellStyle name="40% - Accent6 178 3" xfId="27571"/>
    <cellStyle name="40% - Accent6 179" xfId="27572"/>
    <cellStyle name="40% - Accent6 179 2" xfId="27573"/>
    <cellStyle name="40% - Accent6 179 3" xfId="27574"/>
    <cellStyle name="40% - Accent6 18" xfId="27575"/>
    <cellStyle name="40% - Accent6 18 2" xfId="27576"/>
    <cellStyle name="40% - Accent6 18 3" xfId="27577"/>
    <cellStyle name="40% - Accent6 180" xfId="27578"/>
    <cellStyle name="40% - Accent6 180 2" xfId="27579"/>
    <cellStyle name="40% - Accent6 180 3" xfId="27580"/>
    <cellStyle name="40% - Accent6 181" xfId="27581"/>
    <cellStyle name="40% - Accent6 181 2" xfId="27582"/>
    <cellStyle name="40% - Accent6 181 3" xfId="27583"/>
    <cellStyle name="40% - Accent6 182" xfId="27584"/>
    <cellStyle name="40% - Accent6 182 2" xfId="27585"/>
    <cellStyle name="40% - Accent6 182 3" xfId="27586"/>
    <cellStyle name="40% - Accent6 183" xfId="27587"/>
    <cellStyle name="40% - Accent6 183 2" xfId="27588"/>
    <cellStyle name="40% - Accent6 183 3" xfId="27589"/>
    <cellStyle name="40% - Accent6 184" xfId="27590"/>
    <cellStyle name="40% - Accent6 184 2" xfId="27591"/>
    <cellStyle name="40% - Accent6 184 3" xfId="27592"/>
    <cellStyle name="40% - Accent6 185" xfId="27593"/>
    <cellStyle name="40% - Accent6 185 2" xfId="27594"/>
    <cellStyle name="40% - Accent6 185 3" xfId="27595"/>
    <cellStyle name="40% - Accent6 186" xfId="27596"/>
    <cellStyle name="40% - Accent6 186 2" xfId="27597"/>
    <cellStyle name="40% - Accent6 186 3" xfId="27598"/>
    <cellStyle name="40% - Accent6 187" xfId="27599"/>
    <cellStyle name="40% - Accent6 187 2" xfId="27600"/>
    <cellStyle name="40% - Accent6 187 3" xfId="27601"/>
    <cellStyle name="40% - Accent6 188" xfId="27602"/>
    <cellStyle name="40% - Accent6 188 2" xfId="27603"/>
    <cellStyle name="40% - Accent6 188 3" xfId="27604"/>
    <cellStyle name="40% - Accent6 189" xfId="27605"/>
    <cellStyle name="40% - Accent6 189 2" xfId="27606"/>
    <cellStyle name="40% - Accent6 189 3" xfId="27607"/>
    <cellStyle name="40% - Accent6 19" xfId="27608"/>
    <cellStyle name="40% - Accent6 19 2" xfId="27609"/>
    <cellStyle name="40% - Accent6 19 3" xfId="27610"/>
    <cellStyle name="40% - Accent6 190" xfId="27611"/>
    <cellStyle name="40% - Accent6 190 2" xfId="27612"/>
    <cellStyle name="40% - Accent6 190 3" xfId="27613"/>
    <cellStyle name="40% - Accent6 191" xfId="27614"/>
    <cellStyle name="40% - Accent6 191 2" xfId="27615"/>
    <cellStyle name="40% - Accent6 191 3" xfId="27616"/>
    <cellStyle name="40% - Accent6 192" xfId="27617"/>
    <cellStyle name="40% - Accent6 192 2" xfId="27618"/>
    <cellStyle name="40% - Accent6 192 3" xfId="27619"/>
    <cellStyle name="40% - Accent6 193" xfId="27620"/>
    <cellStyle name="40% - Accent6 193 2" xfId="27621"/>
    <cellStyle name="40% - Accent6 194" xfId="27622"/>
    <cellStyle name="40% - Accent6 194 2" xfId="27623"/>
    <cellStyle name="40% - Accent6 195" xfId="27624"/>
    <cellStyle name="40% - Accent6 195 2" xfId="27625"/>
    <cellStyle name="40% - Accent6 196" xfId="27626"/>
    <cellStyle name="40% - Accent6 196 2" xfId="27627"/>
    <cellStyle name="40% - Accent6 197" xfId="27628"/>
    <cellStyle name="40% - Accent6 197 2" xfId="27629"/>
    <cellStyle name="40% - Accent6 198" xfId="27630"/>
    <cellStyle name="40% - Accent6 198 2" xfId="27631"/>
    <cellStyle name="40% - Accent6 199" xfId="27632"/>
    <cellStyle name="40% - Accent6 199 2" xfId="27633"/>
    <cellStyle name="40% - Accent6 2" xfId="176"/>
    <cellStyle name="40% - Accent6 2 10" xfId="3333"/>
    <cellStyle name="40% - Accent6 2 11" xfId="3561"/>
    <cellStyle name="40% - Accent6 2 12" xfId="3442"/>
    <cellStyle name="40% - Accent6 2 13" xfId="953"/>
    <cellStyle name="40% - Accent6 2 14" xfId="6884"/>
    <cellStyle name="40% - Accent6 2 15" xfId="7374"/>
    <cellStyle name="40% - Accent6 2 16" xfId="7623"/>
    <cellStyle name="40% - Accent6 2 17" xfId="6780"/>
    <cellStyle name="40% - Accent6 2 18" xfId="7481"/>
    <cellStyle name="40% - Accent6 2 19" xfId="7191"/>
    <cellStyle name="40% - Accent6 2 2" xfId="754"/>
    <cellStyle name="40% - Accent6 2 2 10" xfId="27634"/>
    <cellStyle name="40% - Accent6 2 2 2" xfId="2105"/>
    <cellStyle name="40% - Accent6 2 2 2 2" xfId="3056"/>
    <cellStyle name="40% - Accent6 2 2 2 2 2" xfId="4946"/>
    <cellStyle name="40% - Accent6 2 2 2 2 3" xfId="5745"/>
    <cellStyle name="40% - Accent6 2 2 2 2 4" xfId="6375"/>
    <cellStyle name="40% - Accent6 2 2 2 3" xfId="4194"/>
    <cellStyle name="40% - Accent6 2 2 2 4" xfId="4862"/>
    <cellStyle name="40% - Accent6 2 2 2 5" xfId="5667"/>
    <cellStyle name="40% - Accent6 2 2 3" xfId="2046"/>
    <cellStyle name="40% - Accent6 2 2 3 2" xfId="3014"/>
    <cellStyle name="40% - Accent6 2 2 3 2 2" xfId="4904"/>
    <cellStyle name="40% - Accent6 2 2 3 2 3" xfId="5703"/>
    <cellStyle name="40% - Accent6 2 2 3 2 4" xfId="6333"/>
    <cellStyle name="40% - Accent6 2 2 3 3" xfId="4143"/>
    <cellStyle name="40% - Accent6 2 2 3 4" xfId="4449"/>
    <cellStyle name="40% - Accent6 2 2 3 5" xfId="5327"/>
    <cellStyle name="40% - Accent6 2 2 4" xfId="2728"/>
    <cellStyle name="40% - Accent6 2 2 4 2" xfId="4674"/>
    <cellStyle name="40% - Accent6 2 2 4 3" xfId="5516"/>
    <cellStyle name="40% - Accent6 2 2 4 4" xfId="6199"/>
    <cellStyle name="40% - Accent6 2 2 5" xfId="3522"/>
    <cellStyle name="40% - Accent6 2 2 6" xfId="3476"/>
    <cellStyle name="40% - Accent6 2 2 7" xfId="3780"/>
    <cellStyle name="40% - Accent6 2 2 8" xfId="1163"/>
    <cellStyle name="40% - Accent6 2 2 9" xfId="11868"/>
    <cellStyle name="40% - Accent6 2 20" xfId="7321"/>
    <cellStyle name="40% - Accent6 2 21" xfId="7507"/>
    <cellStyle name="40% - Accent6 2 22" xfId="6970"/>
    <cellStyle name="40% - Accent6 2 23" xfId="9954"/>
    <cellStyle name="40% - Accent6 2 3" xfId="1013"/>
    <cellStyle name="40% - Accent6 2 3 2" xfId="2114"/>
    <cellStyle name="40% - Accent6 2 3 2 2" xfId="3066"/>
    <cellStyle name="40% - Accent6 2 3 2 2 2" xfId="4956"/>
    <cellStyle name="40% - Accent6 2 3 2 2 3" xfId="5755"/>
    <cellStyle name="40% - Accent6 2 3 2 2 4" xfId="6385"/>
    <cellStyle name="40% - Accent6 2 3 2 3" xfId="4204"/>
    <cellStyle name="40% - Accent6 2 3 2 4" xfId="4789"/>
    <cellStyle name="40% - Accent6 2 3 2 5" xfId="5620"/>
    <cellStyle name="40% - Accent6 2 3 3" xfId="2161"/>
    <cellStyle name="40% - Accent6 2 3 3 2" xfId="3109"/>
    <cellStyle name="40% - Accent6 2 3 3 2 2" xfId="4999"/>
    <cellStyle name="40% - Accent6 2 3 3 2 3" xfId="5798"/>
    <cellStyle name="40% - Accent6 2 3 3 2 4" xfId="6428"/>
    <cellStyle name="40% - Accent6 2 3 3 3" xfId="4250"/>
    <cellStyle name="40% - Accent6 2 3 3 4" xfId="3353"/>
    <cellStyle name="40% - Accent6 2 3 3 5" xfId="3652"/>
    <cellStyle name="40% - Accent6 2 3 4" xfId="2734"/>
    <cellStyle name="40% - Accent6 2 3 4 2" xfId="4681"/>
    <cellStyle name="40% - Accent6 2 3 4 3" xfId="5523"/>
    <cellStyle name="40% - Accent6 2 3 4 4" xfId="6206"/>
    <cellStyle name="40% - Accent6 2 3 5" xfId="3537"/>
    <cellStyle name="40% - Accent6 2 3 6" xfId="3466"/>
    <cellStyle name="40% - Accent6 2 3 7" xfId="3821"/>
    <cellStyle name="40% - Accent6 2 3 8" xfId="27635"/>
    <cellStyle name="40% - Accent6 2 4" xfId="1749"/>
    <cellStyle name="40% - Accent6 2 4 2" xfId="2214"/>
    <cellStyle name="40% - Accent6 2 4 2 2" xfId="3158"/>
    <cellStyle name="40% - Accent6 2 4 2 2 2" xfId="5048"/>
    <cellStyle name="40% - Accent6 2 4 2 2 3" xfId="5847"/>
    <cellStyle name="40% - Accent6 2 4 2 2 4" xfId="6477"/>
    <cellStyle name="40% - Accent6 2 4 2 3" xfId="4300"/>
    <cellStyle name="40% - Accent6 2 4 2 4" xfId="5210"/>
    <cellStyle name="40% - Accent6 2 4 2 5" xfId="6009"/>
    <cellStyle name="40% - Accent6 2 4 3" xfId="2453"/>
    <cellStyle name="40% - Accent6 2 4 3 2" xfId="3245"/>
    <cellStyle name="40% - Accent6 2 4 3 2 2" xfId="5135"/>
    <cellStyle name="40% - Accent6 2 4 3 2 3" xfId="5934"/>
    <cellStyle name="40% - Accent6 2 4 3 2 4" xfId="6564"/>
    <cellStyle name="40% - Accent6 2 4 3 3" xfId="4476"/>
    <cellStyle name="40% - Accent6 2 4 3 4" xfId="5354"/>
    <cellStyle name="40% - Accent6 2 4 3 5" xfId="6096"/>
    <cellStyle name="40% - Accent6 2 4 4" xfId="2780"/>
    <cellStyle name="40% - Accent6 2 4 4 2" xfId="4727"/>
    <cellStyle name="40% - Accent6 2 4 4 3" xfId="5569"/>
    <cellStyle name="40% - Accent6 2 4 4 4" xfId="6252"/>
    <cellStyle name="40% - Accent6 2 4 5" xfId="3872"/>
    <cellStyle name="40% - Accent6 2 4 6" xfId="3605"/>
    <cellStyle name="40% - Accent6 2 4 7" xfId="3425"/>
    <cellStyle name="40% - Accent6 2 5" xfId="1851"/>
    <cellStyle name="40% - Accent6 2 5 2" xfId="2279"/>
    <cellStyle name="40% - Accent6 2 5 2 2" xfId="3184"/>
    <cellStyle name="40% - Accent6 2 5 2 2 2" xfId="5074"/>
    <cellStyle name="40% - Accent6 2 5 2 2 3" xfId="5873"/>
    <cellStyle name="40% - Accent6 2 5 2 2 4" xfId="6503"/>
    <cellStyle name="40% - Accent6 2 5 2 3" xfId="4352"/>
    <cellStyle name="40% - Accent6 2 5 2 4" xfId="5252"/>
    <cellStyle name="40% - Accent6 2 5 2 5" xfId="6035"/>
    <cellStyle name="40% - Accent6 2 5 3" xfId="2515"/>
    <cellStyle name="40% - Accent6 2 5 3 2" xfId="3268"/>
    <cellStyle name="40% - Accent6 2 5 3 2 2" xfId="5158"/>
    <cellStyle name="40% - Accent6 2 5 3 2 3" xfId="5957"/>
    <cellStyle name="40% - Accent6 2 5 3 2 4" xfId="6587"/>
    <cellStyle name="40% - Accent6 2 5 3 3" xfId="4519"/>
    <cellStyle name="40% - Accent6 2 5 3 4" xfId="5389"/>
    <cellStyle name="40% - Accent6 2 5 3 5" xfId="6119"/>
    <cellStyle name="40% - Accent6 2 5 4" xfId="2842"/>
    <cellStyle name="40% - Accent6 2 5 4 2" xfId="4774"/>
    <cellStyle name="40% - Accent6 2 5 4 3" xfId="5607"/>
    <cellStyle name="40% - Accent6 2 5 4 4" xfId="6275"/>
    <cellStyle name="40% - Accent6 2 5 5" xfId="3959"/>
    <cellStyle name="40% - Accent6 2 5 6" xfId="3658"/>
    <cellStyle name="40% - Accent6 2 5 7" xfId="3715"/>
    <cellStyle name="40% - Accent6 2 6" xfId="1890"/>
    <cellStyle name="40% - Accent6 2 6 2" xfId="2313"/>
    <cellStyle name="40% - Accent6 2 6 2 2" xfId="3206"/>
    <cellStyle name="40% - Accent6 2 6 2 2 2" xfId="5096"/>
    <cellStyle name="40% - Accent6 2 6 2 2 3" xfId="5895"/>
    <cellStyle name="40% - Accent6 2 6 2 2 4" xfId="6525"/>
    <cellStyle name="40% - Accent6 2 6 2 3" xfId="4380"/>
    <cellStyle name="40% - Accent6 2 6 2 4" xfId="5278"/>
    <cellStyle name="40% - Accent6 2 6 2 5" xfId="6057"/>
    <cellStyle name="40% - Accent6 2 6 3" xfId="2545"/>
    <cellStyle name="40% - Accent6 2 6 3 2" xfId="3286"/>
    <cellStyle name="40% - Accent6 2 6 3 2 2" xfId="5176"/>
    <cellStyle name="40% - Accent6 2 6 3 2 3" xfId="5975"/>
    <cellStyle name="40% - Accent6 2 6 3 2 4" xfId="6605"/>
    <cellStyle name="40% - Accent6 2 6 3 3" xfId="4542"/>
    <cellStyle name="40% - Accent6 2 6 3 4" xfId="5411"/>
    <cellStyle name="40% - Accent6 2 6 3 5" xfId="6137"/>
    <cellStyle name="40% - Accent6 2 6 4" xfId="2872"/>
    <cellStyle name="40% - Accent6 2 6 4 2" xfId="4798"/>
    <cellStyle name="40% - Accent6 2 6 4 3" xfId="5629"/>
    <cellStyle name="40% - Accent6 2 6 4 4" xfId="6293"/>
    <cellStyle name="40% - Accent6 2 6 5" xfId="3994"/>
    <cellStyle name="40% - Accent6 2 6 6" xfId="3778"/>
    <cellStyle name="40% - Accent6 2 6 7" xfId="4511"/>
    <cellStyle name="40% - Accent6 2 7" xfId="2032"/>
    <cellStyle name="40% - Accent6 2 7 2" xfId="3011"/>
    <cellStyle name="40% - Accent6 2 7 2 2" xfId="4901"/>
    <cellStyle name="40% - Accent6 2 7 2 3" xfId="5700"/>
    <cellStyle name="40% - Accent6 2 7 2 4" xfId="6330"/>
    <cellStyle name="40% - Accent6 2 7 3" xfId="4136"/>
    <cellStyle name="40% - Accent6 2 7 4" xfId="3716"/>
    <cellStyle name="40% - Accent6 2 7 5" xfId="3805"/>
    <cellStyle name="40% - Accent6 2 8" xfId="2163"/>
    <cellStyle name="40% - Accent6 2 8 2" xfId="3110"/>
    <cellStyle name="40% - Accent6 2 8 2 2" xfId="5000"/>
    <cellStyle name="40% - Accent6 2 8 2 3" xfId="5799"/>
    <cellStyle name="40% - Accent6 2 8 2 4" xfId="6429"/>
    <cellStyle name="40% - Accent6 2 8 3" xfId="4251"/>
    <cellStyle name="40% - Accent6 2 8 4" xfId="3352"/>
    <cellStyle name="40% - Accent6 2 8 5" xfId="3662"/>
    <cellStyle name="40% - Accent6 2 9" xfId="2684"/>
    <cellStyle name="40% - Accent6 2 9 2" xfId="4640"/>
    <cellStyle name="40% - Accent6 2 9 3" xfId="5483"/>
    <cellStyle name="40% - Accent6 2 9 4" xfId="6173"/>
    <cellStyle name="40% - Accent6 20" xfId="27636"/>
    <cellStyle name="40% - Accent6 20 2" xfId="27637"/>
    <cellStyle name="40% - Accent6 20 3" xfId="27638"/>
    <cellStyle name="40% - Accent6 200" xfId="27639"/>
    <cellStyle name="40% - Accent6 200 2" xfId="27640"/>
    <cellStyle name="40% - Accent6 201" xfId="27641"/>
    <cellStyle name="40% - Accent6 201 2" xfId="27642"/>
    <cellStyle name="40% - Accent6 202" xfId="27643"/>
    <cellStyle name="40% - Accent6 202 2" xfId="27644"/>
    <cellStyle name="40% - Accent6 203" xfId="27645"/>
    <cellStyle name="40% - Accent6 203 2" xfId="27646"/>
    <cellStyle name="40% - Accent6 204" xfId="27647"/>
    <cellStyle name="40% - Accent6 204 2" xfId="27648"/>
    <cellStyle name="40% - Accent6 205" xfId="27649"/>
    <cellStyle name="40% - Accent6 205 2" xfId="27650"/>
    <cellStyle name="40% - Accent6 206" xfId="27651"/>
    <cellStyle name="40% - Accent6 206 2" xfId="27652"/>
    <cellStyle name="40% - Accent6 207" xfId="27653"/>
    <cellStyle name="40% - Accent6 207 2" xfId="27654"/>
    <cellStyle name="40% - Accent6 208" xfId="27655"/>
    <cellStyle name="40% - Accent6 208 2" xfId="27656"/>
    <cellStyle name="40% - Accent6 209" xfId="27657"/>
    <cellStyle name="40% - Accent6 209 2" xfId="27658"/>
    <cellStyle name="40% - Accent6 21" xfId="27659"/>
    <cellStyle name="40% - Accent6 21 2" xfId="27660"/>
    <cellStyle name="40% - Accent6 21 3" xfId="27661"/>
    <cellStyle name="40% - Accent6 210" xfId="27662"/>
    <cellStyle name="40% - Accent6 210 2" xfId="27663"/>
    <cellStyle name="40% - Accent6 211" xfId="27664"/>
    <cellStyle name="40% - Accent6 211 2" xfId="27665"/>
    <cellStyle name="40% - Accent6 212" xfId="27666"/>
    <cellStyle name="40% - Accent6 212 2" xfId="27667"/>
    <cellStyle name="40% - Accent6 213" xfId="27668"/>
    <cellStyle name="40% - Accent6 213 2" xfId="27669"/>
    <cellStyle name="40% - Accent6 214" xfId="27670"/>
    <cellStyle name="40% - Accent6 214 2" xfId="27671"/>
    <cellStyle name="40% - Accent6 215" xfId="27672"/>
    <cellStyle name="40% - Accent6 215 2" xfId="27673"/>
    <cellStyle name="40% - Accent6 216" xfId="27674"/>
    <cellStyle name="40% - Accent6 216 2" xfId="27675"/>
    <cellStyle name="40% - Accent6 217" xfId="27676"/>
    <cellStyle name="40% - Accent6 217 2" xfId="27677"/>
    <cellStyle name="40% - Accent6 218" xfId="27678"/>
    <cellStyle name="40% - Accent6 218 2" xfId="27679"/>
    <cellStyle name="40% - Accent6 219" xfId="27680"/>
    <cellStyle name="40% - Accent6 219 2" xfId="27681"/>
    <cellStyle name="40% - Accent6 22" xfId="27682"/>
    <cellStyle name="40% - Accent6 22 2" xfId="27683"/>
    <cellStyle name="40% - Accent6 22 3" xfId="27684"/>
    <cellStyle name="40% - Accent6 220" xfId="27685"/>
    <cellStyle name="40% - Accent6 220 2" xfId="27686"/>
    <cellStyle name="40% - Accent6 221" xfId="27687"/>
    <cellStyle name="40% - Accent6 221 2" xfId="27688"/>
    <cellStyle name="40% - Accent6 222" xfId="27689"/>
    <cellStyle name="40% - Accent6 222 2" xfId="27690"/>
    <cellStyle name="40% - Accent6 223" xfId="27691"/>
    <cellStyle name="40% - Accent6 223 2" xfId="27692"/>
    <cellStyle name="40% - Accent6 224" xfId="27693"/>
    <cellStyle name="40% - Accent6 224 2" xfId="27694"/>
    <cellStyle name="40% - Accent6 225" xfId="27695"/>
    <cellStyle name="40% - Accent6 225 2" xfId="27696"/>
    <cellStyle name="40% - Accent6 226" xfId="27697"/>
    <cellStyle name="40% - Accent6 226 2" xfId="27698"/>
    <cellStyle name="40% - Accent6 227" xfId="27699"/>
    <cellStyle name="40% - Accent6 227 2" xfId="27700"/>
    <cellStyle name="40% - Accent6 228" xfId="27701"/>
    <cellStyle name="40% - Accent6 228 2" xfId="27702"/>
    <cellStyle name="40% - Accent6 229" xfId="27703"/>
    <cellStyle name="40% - Accent6 229 2" xfId="27704"/>
    <cellStyle name="40% - Accent6 23" xfId="27705"/>
    <cellStyle name="40% - Accent6 23 2" xfId="27706"/>
    <cellStyle name="40% - Accent6 23 3" xfId="27707"/>
    <cellStyle name="40% - Accent6 230" xfId="27708"/>
    <cellStyle name="40% - Accent6 230 2" xfId="27709"/>
    <cellStyle name="40% - Accent6 231" xfId="27710"/>
    <cellStyle name="40% - Accent6 231 2" xfId="27711"/>
    <cellStyle name="40% - Accent6 232" xfId="27712"/>
    <cellStyle name="40% - Accent6 232 2" xfId="27713"/>
    <cellStyle name="40% - Accent6 233" xfId="27714"/>
    <cellStyle name="40% - Accent6 233 2" xfId="27715"/>
    <cellStyle name="40% - Accent6 234" xfId="27716"/>
    <cellStyle name="40% - Accent6 234 2" xfId="27717"/>
    <cellStyle name="40% - Accent6 235" xfId="27718"/>
    <cellStyle name="40% - Accent6 235 2" xfId="27719"/>
    <cellStyle name="40% - Accent6 236" xfId="27720"/>
    <cellStyle name="40% - Accent6 236 2" xfId="27721"/>
    <cellStyle name="40% - Accent6 237" xfId="27722"/>
    <cellStyle name="40% - Accent6 237 2" xfId="27723"/>
    <cellStyle name="40% - Accent6 238" xfId="27724"/>
    <cellStyle name="40% - Accent6 238 2" xfId="27725"/>
    <cellStyle name="40% - Accent6 239" xfId="27726"/>
    <cellStyle name="40% - Accent6 239 2" xfId="27727"/>
    <cellStyle name="40% - Accent6 24" xfId="27728"/>
    <cellStyle name="40% - Accent6 24 2" xfId="27729"/>
    <cellStyle name="40% - Accent6 24 3" xfId="27730"/>
    <cellStyle name="40% - Accent6 240" xfId="27731"/>
    <cellStyle name="40% - Accent6 240 2" xfId="27732"/>
    <cellStyle name="40% - Accent6 241" xfId="27733"/>
    <cellStyle name="40% - Accent6 241 2" xfId="27734"/>
    <cellStyle name="40% - Accent6 242" xfId="27735"/>
    <cellStyle name="40% - Accent6 242 2" xfId="27736"/>
    <cellStyle name="40% - Accent6 243" xfId="27737"/>
    <cellStyle name="40% - Accent6 243 2" xfId="27738"/>
    <cellStyle name="40% - Accent6 244" xfId="27739"/>
    <cellStyle name="40% - Accent6 244 2" xfId="27740"/>
    <cellStyle name="40% - Accent6 245" xfId="27741"/>
    <cellStyle name="40% - Accent6 245 2" xfId="27742"/>
    <cellStyle name="40% - Accent6 246" xfId="27743"/>
    <cellStyle name="40% - Accent6 246 2" xfId="27744"/>
    <cellStyle name="40% - Accent6 247" xfId="27745"/>
    <cellStyle name="40% - Accent6 247 2" xfId="27746"/>
    <cellStyle name="40% - Accent6 248" xfId="27747"/>
    <cellStyle name="40% - Accent6 248 2" xfId="27748"/>
    <cellStyle name="40% - Accent6 249" xfId="27749"/>
    <cellStyle name="40% - Accent6 249 2" xfId="27750"/>
    <cellStyle name="40% - Accent6 25" xfId="27751"/>
    <cellStyle name="40% - Accent6 25 2" xfId="27752"/>
    <cellStyle name="40% - Accent6 25 3" xfId="27753"/>
    <cellStyle name="40% - Accent6 250" xfId="27754"/>
    <cellStyle name="40% - Accent6 250 2" xfId="27755"/>
    <cellStyle name="40% - Accent6 251" xfId="27756"/>
    <cellStyle name="40% - Accent6 251 2" xfId="27757"/>
    <cellStyle name="40% - Accent6 252" xfId="27758"/>
    <cellStyle name="40% - Accent6 252 2" xfId="27759"/>
    <cellStyle name="40% - Accent6 253" xfId="27760"/>
    <cellStyle name="40% - Accent6 253 2" xfId="27761"/>
    <cellStyle name="40% - Accent6 254" xfId="27762"/>
    <cellStyle name="40% - Accent6 254 2" xfId="27763"/>
    <cellStyle name="40% - Accent6 255" xfId="27764"/>
    <cellStyle name="40% - Accent6 255 2" xfId="27765"/>
    <cellStyle name="40% - Accent6 256" xfId="27766"/>
    <cellStyle name="40% - Accent6 257" xfId="27767"/>
    <cellStyle name="40% - Accent6 258" xfId="27768"/>
    <cellStyle name="40% - Accent6 259" xfId="27769"/>
    <cellStyle name="40% - Accent6 26" xfId="27770"/>
    <cellStyle name="40% - Accent6 26 2" xfId="27771"/>
    <cellStyle name="40% - Accent6 26 3" xfId="27772"/>
    <cellStyle name="40% - Accent6 260" xfId="27773"/>
    <cellStyle name="40% - Accent6 261" xfId="27774"/>
    <cellStyle name="40% - Accent6 262" xfId="27775"/>
    <cellStyle name="40% - Accent6 263" xfId="27776"/>
    <cellStyle name="40% - Accent6 264" xfId="27777"/>
    <cellStyle name="40% - Accent6 27" xfId="27778"/>
    <cellStyle name="40% - Accent6 27 2" xfId="27779"/>
    <cellStyle name="40% - Accent6 27 3" xfId="27780"/>
    <cellStyle name="40% - Accent6 28" xfId="27781"/>
    <cellStyle name="40% - Accent6 28 2" xfId="27782"/>
    <cellStyle name="40% - Accent6 28 3" xfId="27783"/>
    <cellStyle name="40% - Accent6 29" xfId="27784"/>
    <cellStyle name="40% - Accent6 29 2" xfId="27785"/>
    <cellStyle name="40% - Accent6 29 3" xfId="27786"/>
    <cellStyle name="40% - Accent6 3" xfId="755"/>
    <cellStyle name="40% - Accent6 3 10" xfId="3334"/>
    <cellStyle name="40% - Accent6 3 11" xfId="4651"/>
    <cellStyle name="40% - Accent6 3 12" xfId="5493"/>
    <cellStyle name="40% - Accent6 3 13" xfId="982"/>
    <cellStyle name="40% - Accent6 3 14" xfId="14958"/>
    <cellStyle name="40% - Accent6 3 15" xfId="27787"/>
    <cellStyle name="40% - Accent6 3 2" xfId="972"/>
    <cellStyle name="40% - Accent6 3 2 2" xfId="2106"/>
    <cellStyle name="40% - Accent6 3 2 2 2" xfId="3057"/>
    <cellStyle name="40% - Accent6 3 2 2 2 2" xfId="4947"/>
    <cellStyle name="40% - Accent6 3 2 2 2 3" xfId="5746"/>
    <cellStyle name="40% - Accent6 3 2 2 2 4" xfId="6376"/>
    <cellStyle name="40% - Accent6 3 2 2 3" xfId="4195"/>
    <cellStyle name="40% - Accent6 3 2 2 4" xfId="4602"/>
    <cellStyle name="40% - Accent6 3 2 2 5" xfId="5450"/>
    <cellStyle name="40% - Accent6 3 2 3" xfId="2045"/>
    <cellStyle name="40% - Accent6 3 2 3 2" xfId="3013"/>
    <cellStyle name="40% - Accent6 3 2 3 2 2" xfId="4903"/>
    <cellStyle name="40% - Accent6 3 2 3 2 3" xfId="5702"/>
    <cellStyle name="40% - Accent6 3 2 3 2 4" xfId="6332"/>
    <cellStyle name="40% - Accent6 3 2 3 3" xfId="4142"/>
    <cellStyle name="40% - Accent6 3 2 3 4" xfId="4614"/>
    <cellStyle name="40% - Accent6 3 2 3 5" xfId="5458"/>
    <cellStyle name="40% - Accent6 3 2 4" xfId="2729"/>
    <cellStyle name="40% - Accent6 3 2 4 2" xfId="4675"/>
    <cellStyle name="40% - Accent6 3 2 4 3" xfId="5517"/>
    <cellStyle name="40% - Accent6 3 2 4 4" xfId="6200"/>
    <cellStyle name="40% - Accent6 3 2 5" xfId="3523"/>
    <cellStyle name="40% - Accent6 3 2 6" xfId="3475"/>
    <cellStyle name="40% - Accent6 3 2 7" xfId="3785"/>
    <cellStyle name="40% - Accent6 3 2 8" xfId="27788"/>
    <cellStyle name="40% - Accent6 3 2 9" xfId="42904"/>
    <cellStyle name="40% - Accent6 3 3" xfId="1106"/>
    <cellStyle name="40% - Accent6 3 3 2" xfId="2113"/>
    <cellStyle name="40% - Accent6 3 3 2 2" xfId="3065"/>
    <cellStyle name="40% - Accent6 3 3 2 2 2" xfId="4955"/>
    <cellStyle name="40% - Accent6 3 3 2 2 3" xfId="5754"/>
    <cellStyle name="40% - Accent6 3 3 2 2 4" xfId="6384"/>
    <cellStyle name="40% - Accent6 3 3 2 3" xfId="4203"/>
    <cellStyle name="40% - Accent6 3 3 2 4" xfId="3795"/>
    <cellStyle name="40% - Accent6 3 3 2 5" xfId="3590"/>
    <cellStyle name="40% - Accent6 3 3 3" xfId="2164"/>
    <cellStyle name="40% - Accent6 3 3 3 2" xfId="3111"/>
    <cellStyle name="40% - Accent6 3 3 3 2 2" xfId="5001"/>
    <cellStyle name="40% - Accent6 3 3 3 2 3" xfId="5800"/>
    <cellStyle name="40% - Accent6 3 3 3 2 4" xfId="6430"/>
    <cellStyle name="40% - Accent6 3 3 3 3" xfId="4252"/>
    <cellStyle name="40% - Accent6 3 3 3 4" xfId="3351"/>
    <cellStyle name="40% - Accent6 3 3 3 5" xfId="3668"/>
    <cellStyle name="40% - Accent6 3 3 4" xfId="2733"/>
    <cellStyle name="40% - Accent6 3 3 4 2" xfId="4680"/>
    <cellStyle name="40% - Accent6 3 3 4 3" xfId="5522"/>
    <cellStyle name="40% - Accent6 3 3 4 4" xfId="6205"/>
    <cellStyle name="40% - Accent6 3 3 5" xfId="3536"/>
    <cellStyle name="40% - Accent6 3 3 6" xfId="3467"/>
    <cellStyle name="40% - Accent6 3 3 7" xfId="3598"/>
    <cellStyle name="40% - Accent6 3 3 8" xfId="27789"/>
    <cellStyle name="40% - Accent6 3 4" xfId="1750"/>
    <cellStyle name="40% - Accent6 3 4 2" xfId="2215"/>
    <cellStyle name="40% - Accent6 3 4 2 2" xfId="3159"/>
    <cellStyle name="40% - Accent6 3 4 2 2 2" xfId="5049"/>
    <cellStyle name="40% - Accent6 3 4 2 2 3" xfId="5848"/>
    <cellStyle name="40% - Accent6 3 4 2 2 4" xfId="6478"/>
    <cellStyle name="40% - Accent6 3 4 2 3" xfId="4301"/>
    <cellStyle name="40% - Accent6 3 4 2 4" xfId="5211"/>
    <cellStyle name="40% - Accent6 3 4 2 5" xfId="6010"/>
    <cellStyle name="40% - Accent6 3 4 3" xfId="2454"/>
    <cellStyle name="40% - Accent6 3 4 3 2" xfId="3246"/>
    <cellStyle name="40% - Accent6 3 4 3 2 2" xfId="5136"/>
    <cellStyle name="40% - Accent6 3 4 3 2 3" xfId="5935"/>
    <cellStyle name="40% - Accent6 3 4 3 2 4" xfId="6565"/>
    <cellStyle name="40% - Accent6 3 4 3 3" xfId="4477"/>
    <cellStyle name="40% - Accent6 3 4 3 4" xfId="5355"/>
    <cellStyle name="40% - Accent6 3 4 3 5" xfId="6097"/>
    <cellStyle name="40% - Accent6 3 4 4" xfId="2781"/>
    <cellStyle name="40% - Accent6 3 4 4 2" xfId="4728"/>
    <cellStyle name="40% - Accent6 3 4 4 3" xfId="5570"/>
    <cellStyle name="40% - Accent6 3 4 4 4" xfId="6253"/>
    <cellStyle name="40% - Accent6 3 4 5" xfId="3873"/>
    <cellStyle name="40% - Accent6 3 4 6" xfId="3600"/>
    <cellStyle name="40% - Accent6 3 4 7" xfId="3428"/>
    <cellStyle name="40% - Accent6 3 5" xfId="1848"/>
    <cellStyle name="40% - Accent6 3 5 2" xfId="2277"/>
    <cellStyle name="40% - Accent6 3 5 2 2" xfId="3183"/>
    <cellStyle name="40% - Accent6 3 5 2 2 2" xfId="5073"/>
    <cellStyle name="40% - Accent6 3 5 2 2 3" xfId="5872"/>
    <cellStyle name="40% - Accent6 3 5 2 2 4" xfId="6502"/>
    <cellStyle name="40% - Accent6 3 5 2 3" xfId="4351"/>
    <cellStyle name="40% - Accent6 3 5 2 4" xfId="5251"/>
    <cellStyle name="40% - Accent6 3 5 2 5" xfId="6034"/>
    <cellStyle name="40% - Accent6 3 5 3" xfId="2513"/>
    <cellStyle name="40% - Accent6 3 5 3 2" xfId="3267"/>
    <cellStyle name="40% - Accent6 3 5 3 2 2" xfId="5157"/>
    <cellStyle name="40% - Accent6 3 5 3 2 3" xfId="5956"/>
    <cellStyle name="40% - Accent6 3 5 3 2 4" xfId="6586"/>
    <cellStyle name="40% - Accent6 3 5 3 3" xfId="4517"/>
    <cellStyle name="40% - Accent6 3 5 3 4" xfId="5388"/>
    <cellStyle name="40% - Accent6 3 5 3 5" xfId="6118"/>
    <cellStyle name="40% - Accent6 3 5 4" xfId="2840"/>
    <cellStyle name="40% - Accent6 3 5 4 2" xfId="4772"/>
    <cellStyle name="40% - Accent6 3 5 4 3" xfId="5606"/>
    <cellStyle name="40% - Accent6 3 5 4 4" xfId="6274"/>
    <cellStyle name="40% - Accent6 3 5 5" xfId="3956"/>
    <cellStyle name="40% - Accent6 3 5 6" xfId="3673"/>
    <cellStyle name="40% - Accent6 3 5 7" xfId="3620"/>
    <cellStyle name="40% - Accent6 3 6" xfId="1764"/>
    <cellStyle name="40% - Accent6 3 6 2" xfId="2224"/>
    <cellStyle name="40% - Accent6 3 6 2 2" xfId="3167"/>
    <cellStyle name="40% - Accent6 3 6 2 2 2" xfId="5057"/>
    <cellStyle name="40% - Accent6 3 6 2 2 3" xfId="5856"/>
    <cellStyle name="40% - Accent6 3 6 2 2 4" xfId="6486"/>
    <cellStyle name="40% - Accent6 3 6 2 3" xfId="4309"/>
    <cellStyle name="40% - Accent6 3 6 2 4" xfId="5219"/>
    <cellStyle name="40% - Accent6 3 6 2 5" xfId="6018"/>
    <cellStyle name="40% - Accent6 3 6 3" xfId="2462"/>
    <cellStyle name="40% - Accent6 3 6 3 2" xfId="3253"/>
    <cellStyle name="40% - Accent6 3 6 3 2 2" xfId="5143"/>
    <cellStyle name="40% - Accent6 3 6 3 2 3" xfId="5942"/>
    <cellStyle name="40% - Accent6 3 6 3 2 4" xfId="6572"/>
    <cellStyle name="40% - Accent6 3 6 3 3" xfId="4484"/>
    <cellStyle name="40% - Accent6 3 6 3 4" xfId="5362"/>
    <cellStyle name="40% - Accent6 3 6 3 5" xfId="6104"/>
    <cellStyle name="40% - Accent6 3 6 4" xfId="2789"/>
    <cellStyle name="40% - Accent6 3 6 4 2" xfId="4735"/>
    <cellStyle name="40% - Accent6 3 6 4 3" xfId="5577"/>
    <cellStyle name="40% - Accent6 3 6 4 4" xfId="6260"/>
    <cellStyle name="40% - Accent6 3 6 5" xfId="3885"/>
    <cellStyle name="40% - Accent6 3 6 6" xfId="4581"/>
    <cellStyle name="40% - Accent6 3 6 7" xfId="5437"/>
    <cellStyle name="40% - Accent6 3 7" xfId="2033"/>
    <cellStyle name="40% - Accent6 3 7 2" xfId="3012"/>
    <cellStyle name="40% - Accent6 3 7 2 2" xfId="4902"/>
    <cellStyle name="40% - Accent6 3 7 2 3" xfId="5701"/>
    <cellStyle name="40% - Accent6 3 7 2 4" xfId="6331"/>
    <cellStyle name="40% - Accent6 3 7 3" xfId="4137"/>
    <cellStyle name="40% - Accent6 3 7 4" xfId="3711"/>
    <cellStyle name="40% - Accent6 3 7 5" xfId="3670"/>
    <cellStyle name="40% - Accent6 3 8" xfId="2160"/>
    <cellStyle name="40% - Accent6 3 8 2" xfId="3108"/>
    <cellStyle name="40% - Accent6 3 8 2 2" xfId="4998"/>
    <cellStyle name="40% - Accent6 3 8 2 3" xfId="5797"/>
    <cellStyle name="40% - Accent6 3 8 2 4" xfId="6427"/>
    <cellStyle name="40% - Accent6 3 8 3" xfId="4249"/>
    <cellStyle name="40% - Accent6 3 8 4" xfId="3354"/>
    <cellStyle name="40% - Accent6 3 8 5" xfId="3646"/>
    <cellStyle name="40% - Accent6 3 9" xfId="2685"/>
    <cellStyle name="40% - Accent6 3 9 2" xfId="4641"/>
    <cellStyle name="40% - Accent6 3 9 3" xfId="5484"/>
    <cellStyle name="40% - Accent6 3 9 4" xfId="6174"/>
    <cellStyle name="40% - Accent6 30" xfId="27790"/>
    <cellStyle name="40% - Accent6 30 2" xfId="27791"/>
    <cellStyle name="40% - Accent6 30 3" xfId="27792"/>
    <cellStyle name="40% - Accent6 31" xfId="27793"/>
    <cellStyle name="40% - Accent6 31 2" xfId="27794"/>
    <cellStyle name="40% - Accent6 31 3" xfId="27795"/>
    <cellStyle name="40% - Accent6 32" xfId="27796"/>
    <cellStyle name="40% - Accent6 32 2" xfId="27797"/>
    <cellStyle name="40% - Accent6 32 3" xfId="27798"/>
    <cellStyle name="40% - Accent6 33" xfId="27799"/>
    <cellStyle name="40% - Accent6 33 2" xfId="27800"/>
    <cellStyle name="40% - Accent6 33 3" xfId="27801"/>
    <cellStyle name="40% - Accent6 34" xfId="27802"/>
    <cellStyle name="40% - Accent6 34 2" xfId="27803"/>
    <cellStyle name="40% - Accent6 34 3" xfId="27804"/>
    <cellStyle name="40% - Accent6 35" xfId="27805"/>
    <cellStyle name="40% - Accent6 35 2" xfId="27806"/>
    <cellStyle name="40% - Accent6 35 3" xfId="27807"/>
    <cellStyle name="40% - Accent6 36" xfId="27808"/>
    <cellStyle name="40% - Accent6 36 2" xfId="27809"/>
    <cellStyle name="40% - Accent6 36 3" xfId="27810"/>
    <cellStyle name="40% - Accent6 37" xfId="27811"/>
    <cellStyle name="40% - Accent6 37 2" xfId="27812"/>
    <cellStyle name="40% - Accent6 37 3" xfId="27813"/>
    <cellStyle name="40% - Accent6 38" xfId="27814"/>
    <cellStyle name="40% - Accent6 38 2" xfId="27815"/>
    <cellStyle name="40% - Accent6 38 3" xfId="27816"/>
    <cellStyle name="40% - Accent6 39" xfId="27817"/>
    <cellStyle name="40% - Accent6 39 2" xfId="27818"/>
    <cellStyle name="40% - Accent6 39 3" xfId="27819"/>
    <cellStyle name="40% - Accent6 4" xfId="725"/>
    <cellStyle name="40% - Accent6 4 2" xfId="1055"/>
    <cellStyle name="40% - Accent6 4 2 2" xfId="27820"/>
    <cellStyle name="40% - Accent6 4 3" xfId="11818"/>
    <cellStyle name="40% - Accent6 4 3 2" xfId="27821"/>
    <cellStyle name="40% - Accent6 40" xfId="27822"/>
    <cellStyle name="40% - Accent6 40 2" xfId="27823"/>
    <cellStyle name="40% - Accent6 40 3" xfId="27824"/>
    <cellStyle name="40% - Accent6 41" xfId="27825"/>
    <cellStyle name="40% - Accent6 41 2" xfId="27826"/>
    <cellStyle name="40% - Accent6 41 3" xfId="27827"/>
    <cellStyle name="40% - Accent6 42" xfId="27828"/>
    <cellStyle name="40% - Accent6 42 2" xfId="27829"/>
    <cellStyle name="40% - Accent6 42 3" xfId="27830"/>
    <cellStyle name="40% - Accent6 43" xfId="27831"/>
    <cellStyle name="40% - Accent6 43 2" xfId="27832"/>
    <cellStyle name="40% - Accent6 43 3" xfId="27833"/>
    <cellStyle name="40% - Accent6 44" xfId="27834"/>
    <cellStyle name="40% - Accent6 44 2" xfId="27835"/>
    <cellStyle name="40% - Accent6 44 3" xfId="27836"/>
    <cellStyle name="40% - Accent6 45" xfId="27837"/>
    <cellStyle name="40% - Accent6 45 2" xfId="27838"/>
    <cellStyle name="40% - Accent6 45 3" xfId="27839"/>
    <cellStyle name="40% - Accent6 46" xfId="27840"/>
    <cellStyle name="40% - Accent6 46 2" xfId="27841"/>
    <cellStyle name="40% - Accent6 46 3" xfId="27842"/>
    <cellStyle name="40% - Accent6 47" xfId="27843"/>
    <cellStyle name="40% - Accent6 47 2" xfId="27844"/>
    <cellStyle name="40% - Accent6 47 3" xfId="27845"/>
    <cellStyle name="40% - Accent6 48" xfId="27846"/>
    <cellStyle name="40% - Accent6 48 2" xfId="27847"/>
    <cellStyle name="40% - Accent6 48 3" xfId="27848"/>
    <cellStyle name="40% - Accent6 49" xfId="27849"/>
    <cellStyle name="40% - Accent6 49 2" xfId="27850"/>
    <cellStyle name="40% - Accent6 49 3" xfId="27851"/>
    <cellStyle name="40% - Accent6 5" xfId="6896"/>
    <cellStyle name="40% - Accent6 5 2" xfId="27853"/>
    <cellStyle name="40% - Accent6 5 3" xfId="27854"/>
    <cellStyle name="40% - Accent6 5 4" xfId="27852"/>
    <cellStyle name="40% - Accent6 50" xfId="27855"/>
    <cellStyle name="40% - Accent6 50 2" xfId="27856"/>
    <cellStyle name="40% - Accent6 50 3" xfId="27857"/>
    <cellStyle name="40% - Accent6 51" xfId="27858"/>
    <cellStyle name="40% - Accent6 51 2" xfId="27859"/>
    <cellStyle name="40% - Accent6 51 3" xfId="27860"/>
    <cellStyle name="40% - Accent6 52" xfId="27861"/>
    <cellStyle name="40% - Accent6 52 2" xfId="27862"/>
    <cellStyle name="40% - Accent6 52 3" xfId="27863"/>
    <cellStyle name="40% - Accent6 53" xfId="27864"/>
    <cellStyle name="40% - Accent6 53 2" xfId="27865"/>
    <cellStyle name="40% - Accent6 53 3" xfId="27866"/>
    <cellStyle name="40% - Accent6 54" xfId="27867"/>
    <cellStyle name="40% - Accent6 54 2" xfId="27868"/>
    <cellStyle name="40% - Accent6 54 3" xfId="27869"/>
    <cellStyle name="40% - Accent6 55" xfId="27870"/>
    <cellStyle name="40% - Accent6 55 2" xfId="27871"/>
    <cellStyle name="40% - Accent6 55 3" xfId="27872"/>
    <cellStyle name="40% - Accent6 56" xfId="27873"/>
    <cellStyle name="40% - Accent6 56 2" xfId="27874"/>
    <cellStyle name="40% - Accent6 56 3" xfId="27875"/>
    <cellStyle name="40% - Accent6 57" xfId="27876"/>
    <cellStyle name="40% - Accent6 57 2" xfId="27877"/>
    <cellStyle name="40% - Accent6 57 3" xfId="27878"/>
    <cellStyle name="40% - Accent6 58" xfId="27879"/>
    <cellStyle name="40% - Accent6 58 2" xfId="27880"/>
    <cellStyle name="40% - Accent6 58 3" xfId="27881"/>
    <cellStyle name="40% - Accent6 59" xfId="27882"/>
    <cellStyle name="40% - Accent6 59 2" xfId="27883"/>
    <cellStyle name="40% - Accent6 59 3" xfId="27884"/>
    <cellStyle name="40% - Accent6 6" xfId="6685"/>
    <cellStyle name="40% - Accent6 6 2" xfId="27886"/>
    <cellStyle name="40% - Accent6 6 3" xfId="27887"/>
    <cellStyle name="40% - Accent6 6 4" xfId="27885"/>
    <cellStyle name="40% - Accent6 60" xfId="27888"/>
    <cellStyle name="40% - Accent6 60 2" xfId="27889"/>
    <cellStyle name="40% - Accent6 60 3" xfId="27890"/>
    <cellStyle name="40% - Accent6 61" xfId="27891"/>
    <cellStyle name="40% - Accent6 61 2" xfId="27892"/>
    <cellStyle name="40% - Accent6 61 3" xfId="27893"/>
    <cellStyle name="40% - Accent6 62" xfId="27894"/>
    <cellStyle name="40% - Accent6 62 2" xfId="27895"/>
    <cellStyle name="40% - Accent6 62 3" xfId="27896"/>
    <cellStyle name="40% - Accent6 63" xfId="27897"/>
    <cellStyle name="40% - Accent6 63 2" xfId="27898"/>
    <cellStyle name="40% - Accent6 63 3" xfId="27899"/>
    <cellStyle name="40% - Accent6 64" xfId="27900"/>
    <cellStyle name="40% - Accent6 64 2" xfId="27901"/>
    <cellStyle name="40% - Accent6 64 3" xfId="27902"/>
    <cellStyle name="40% - Accent6 65" xfId="27903"/>
    <cellStyle name="40% - Accent6 65 2" xfId="27904"/>
    <cellStyle name="40% - Accent6 65 3" xfId="27905"/>
    <cellStyle name="40% - Accent6 66" xfId="27906"/>
    <cellStyle name="40% - Accent6 66 2" xfId="27907"/>
    <cellStyle name="40% - Accent6 66 3" xfId="27908"/>
    <cellStyle name="40% - Accent6 67" xfId="27909"/>
    <cellStyle name="40% - Accent6 67 2" xfId="27910"/>
    <cellStyle name="40% - Accent6 67 3" xfId="27911"/>
    <cellStyle name="40% - Accent6 68" xfId="27912"/>
    <cellStyle name="40% - Accent6 68 2" xfId="27913"/>
    <cellStyle name="40% - Accent6 68 3" xfId="27914"/>
    <cellStyle name="40% - Accent6 69" xfId="27915"/>
    <cellStyle name="40% - Accent6 69 2" xfId="27916"/>
    <cellStyle name="40% - Accent6 69 3" xfId="27917"/>
    <cellStyle name="40% - Accent6 7" xfId="6869"/>
    <cellStyle name="40% - Accent6 7 2" xfId="27919"/>
    <cellStyle name="40% - Accent6 7 3" xfId="27920"/>
    <cellStyle name="40% - Accent6 7 4" xfId="27918"/>
    <cellStyle name="40% - Accent6 70" xfId="27921"/>
    <cellStyle name="40% - Accent6 70 2" xfId="27922"/>
    <cellStyle name="40% - Accent6 70 3" xfId="27923"/>
    <cellStyle name="40% - Accent6 71" xfId="27924"/>
    <cellStyle name="40% - Accent6 71 2" xfId="27925"/>
    <cellStyle name="40% - Accent6 71 3" xfId="27926"/>
    <cellStyle name="40% - Accent6 72" xfId="27927"/>
    <cellStyle name="40% - Accent6 72 2" xfId="27928"/>
    <cellStyle name="40% - Accent6 72 3" xfId="27929"/>
    <cellStyle name="40% - Accent6 73" xfId="27930"/>
    <cellStyle name="40% - Accent6 73 2" xfId="27931"/>
    <cellStyle name="40% - Accent6 73 3" xfId="27932"/>
    <cellStyle name="40% - Accent6 74" xfId="27933"/>
    <cellStyle name="40% - Accent6 74 2" xfId="27934"/>
    <cellStyle name="40% - Accent6 74 3" xfId="27935"/>
    <cellStyle name="40% - Accent6 75" xfId="27936"/>
    <cellStyle name="40% - Accent6 75 2" xfId="27937"/>
    <cellStyle name="40% - Accent6 75 3" xfId="27938"/>
    <cellStyle name="40% - Accent6 76" xfId="27939"/>
    <cellStyle name="40% - Accent6 76 2" xfId="27940"/>
    <cellStyle name="40% - Accent6 76 3" xfId="27941"/>
    <cellStyle name="40% - Accent6 77" xfId="27942"/>
    <cellStyle name="40% - Accent6 77 2" xfId="27943"/>
    <cellStyle name="40% - Accent6 77 3" xfId="27944"/>
    <cellStyle name="40% - Accent6 78" xfId="27945"/>
    <cellStyle name="40% - Accent6 78 2" xfId="27946"/>
    <cellStyle name="40% - Accent6 78 3" xfId="27947"/>
    <cellStyle name="40% - Accent6 79" xfId="27948"/>
    <cellStyle name="40% - Accent6 79 2" xfId="27949"/>
    <cellStyle name="40% - Accent6 79 3" xfId="27950"/>
    <cellStyle name="40% - Accent6 8" xfId="7068"/>
    <cellStyle name="40% - Accent6 8 2" xfId="27952"/>
    <cellStyle name="40% - Accent6 8 3" xfId="27953"/>
    <cellStyle name="40% - Accent6 8 4" xfId="27951"/>
    <cellStyle name="40% - Accent6 80" xfId="27954"/>
    <cellStyle name="40% - Accent6 80 2" xfId="27955"/>
    <cellStyle name="40% - Accent6 80 3" xfId="27956"/>
    <cellStyle name="40% - Accent6 81" xfId="27957"/>
    <cellStyle name="40% - Accent6 81 2" xfId="27958"/>
    <cellStyle name="40% - Accent6 81 3" xfId="27959"/>
    <cellStyle name="40% - Accent6 82" xfId="27960"/>
    <cellStyle name="40% - Accent6 82 2" xfId="27961"/>
    <cellStyle name="40% - Accent6 82 3" xfId="27962"/>
    <cellStyle name="40% - Accent6 83" xfId="27963"/>
    <cellStyle name="40% - Accent6 83 2" xfId="27964"/>
    <cellStyle name="40% - Accent6 83 3" xfId="27965"/>
    <cellStyle name="40% - Accent6 84" xfId="27966"/>
    <cellStyle name="40% - Accent6 84 2" xfId="27967"/>
    <cellStyle name="40% - Accent6 84 3" xfId="27968"/>
    <cellStyle name="40% - Accent6 85" xfId="27969"/>
    <cellStyle name="40% - Accent6 85 2" xfId="27970"/>
    <cellStyle name="40% - Accent6 85 3" xfId="27971"/>
    <cellStyle name="40% - Accent6 86" xfId="27972"/>
    <cellStyle name="40% - Accent6 86 2" xfId="27973"/>
    <cellStyle name="40% - Accent6 86 3" xfId="27974"/>
    <cellStyle name="40% - Accent6 87" xfId="27975"/>
    <cellStyle name="40% - Accent6 87 2" xfId="27976"/>
    <cellStyle name="40% - Accent6 87 3" xfId="27977"/>
    <cellStyle name="40% - Accent6 88" xfId="27978"/>
    <cellStyle name="40% - Accent6 88 2" xfId="27979"/>
    <cellStyle name="40% - Accent6 88 3" xfId="27980"/>
    <cellStyle name="40% - Accent6 89" xfId="27981"/>
    <cellStyle name="40% - Accent6 89 2" xfId="27982"/>
    <cellStyle name="40% - Accent6 89 3" xfId="27983"/>
    <cellStyle name="40% - Accent6 9" xfId="7635"/>
    <cellStyle name="40% - Accent6 9 2" xfId="27985"/>
    <cellStyle name="40% - Accent6 9 3" xfId="27986"/>
    <cellStyle name="40% - Accent6 9 4" xfId="27984"/>
    <cellStyle name="40% - Accent6 90" xfId="27987"/>
    <cellStyle name="40% - Accent6 90 2" xfId="27988"/>
    <cellStyle name="40% - Accent6 90 3" xfId="27989"/>
    <cellStyle name="40% - Accent6 91" xfId="27990"/>
    <cellStyle name="40% - Accent6 91 2" xfId="27991"/>
    <cellStyle name="40% - Accent6 91 3" xfId="27992"/>
    <cellStyle name="40% - Accent6 92" xfId="27993"/>
    <cellStyle name="40% - Accent6 92 2" xfId="27994"/>
    <cellStyle name="40% - Accent6 92 3" xfId="27995"/>
    <cellStyle name="40% - Accent6 93" xfId="27996"/>
    <cellStyle name="40% - Accent6 93 2" xfId="27997"/>
    <cellStyle name="40% - Accent6 93 3" xfId="27998"/>
    <cellStyle name="40% - Accent6 94" xfId="27999"/>
    <cellStyle name="40% - Accent6 94 2" xfId="28000"/>
    <cellStyle name="40% - Accent6 94 3" xfId="28001"/>
    <cellStyle name="40% - Accent6 95" xfId="28002"/>
    <cellStyle name="40% - Accent6 95 2" xfId="28003"/>
    <cellStyle name="40% - Accent6 95 3" xfId="28004"/>
    <cellStyle name="40% - Accent6 96" xfId="28005"/>
    <cellStyle name="40% - Accent6 96 2" xfId="28006"/>
    <cellStyle name="40% - Accent6 96 3" xfId="28007"/>
    <cellStyle name="40% - Accent6 97" xfId="28008"/>
    <cellStyle name="40% - Accent6 97 2" xfId="28009"/>
    <cellStyle name="40% - Accent6 97 3" xfId="28010"/>
    <cellStyle name="40% - Accent6 98" xfId="28011"/>
    <cellStyle name="40% - Accent6 98 2" xfId="28012"/>
    <cellStyle name="40% - Accent6 98 3" xfId="28013"/>
    <cellStyle name="40% - Accent6 99" xfId="28014"/>
    <cellStyle name="40% - Accent6 99 2" xfId="28015"/>
    <cellStyle name="40% - Accent6 99 3" xfId="28016"/>
    <cellStyle name="60% - Accent1 10" xfId="7178"/>
    <cellStyle name="60% - Accent1 10 2" xfId="28018"/>
    <cellStyle name="60% - Accent1 10 3" xfId="28017"/>
    <cellStyle name="60% - Accent1 100" xfId="28019"/>
    <cellStyle name="60% - Accent1 100 2" xfId="28020"/>
    <cellStyle name="60% - Accent1 101" xfId="28021"/>
    <cellStyle name="60% - Accent1 101 2" xfId="28022"/>
    <cellStyle name="60% - Accent1 102" xfId="28023"/>
    <cellStyle name="60% - Accent1 102 2" xfId="28024"/>
    <cellStyle name="60% - Accent1 103" xfId="28025"/>
    <cellStyle name="60% - Accent1 103 2" xfId="28026"/>
    <cellStyle name="60% - Accent1 104" xfId="28027"/>
    <cellStyle name="60% - Accent1 104 2" xfId="28028"/>
    <cellStyle name="60% - Accent1 105" xfId="28029"/>
    <cellStyle name="60% - Accent1 105 2" xfId="28030"/>
    <cellStyle name="60% - Accent1 106" xfId="28031"/>
    <cellStyle name="60% - Accent1 106 2" xfId="28032"/>
    <cellStyle name="60% - Accent1 107" xfId="28033"/>
    <cellStyle name="60% - Accent1 107 2" xfId="28034"/>
    <cellStyle name="60% - Accent1 108" xfId="28035"/>
    <cellStyle name="60% - Accent1 108 2" xfId="28036"/>
    <cellStyle name="60% - Accent1 109" xfId="28037"/>
    <cellStyle name="60% - Accent1 109 2" xfId="28038"/>
    <cellStyle name="60% - Accent1 11" xfId="7211"/>
    <cellStyle name="60% - Accent1 11 2" xfId="28040"/>
    <cellStyle name="60% - Accent1 11 3" xfId="28039"/>
    <cellStyle name="60% - Accent1 110" xfId="28041"/>
    <cellStyle name="60% - Accent1 110 2" xfId="28042"/>
    <cellStyle name="60% - Accent1 111" xfId="28043"/>
    <cellStyle name="60% - Accent1 111 2" xfId="28044"/>
    <cellStyle name="60% - Accent1 112" xfId="28045"/>
    <cellStyle name="60% - Accent1 112 2" xfId="28046"/>
    <cellStyle name="60% - Accent1 113" xfId="28047"/>
    <cellStyle name="60% - Accent1 113 2" xfId="28048"/>
    <cellStyle name="60% - Accent1 114" xfId="28049"/>
    <cellStyle name="60% - Accent1 114 2" xfId="28050"/>
    <cellStyle name="60% - Accent1 115" xfId="28051"/>
    <cellStyle name="60% - Accent1 115 2" xfId="28052"/>
    <cellStyle name="60% - Accent1 116" xfId="28053"/>
    <cellStyle name="60% - Accent1 116 2" xfId="28054"/>
    <cellStyle name="60% - Accent1 117" xfId="28055"/>
    <cellStyle name="60% - Accent1 117 2" xfId="28056"/>
    <cellStyle name="60% - Accent1 118" xfId="28057"/>
    <cellStyle name="60% - Accent1 118 2" xfId="28058"/>
    <cellStyle name="60% - Accent1 119" xfId="28059"/>
    <cellStyle name="60% - Accent1 119 2" xfId="28060"/>
    <cellStyle name="60% - Accent1 12" xfId="7327"/>
    <cellStyle name="60% - Accent1 12 2" xfId="28062"/>
    <cellStyle name="60% - Accent1 12 3" xfId="28061"/>
    <cellStyle name="60% - Accent1 120" xfId="28063"/>
    <cellStyle name="60% - Accent1 120 2" xfId="28064"/>
    <cellStyle name="60% - Accent1 121" xfId="28065"/>
    <cellStyle name="60% - Accent1 121 2" xfId="28066"/>
    <cellStyle name="60% - Accent1 122" xfId="28067"/>
    <cellStyle name="60% - Accent1 122 2" xfId="28068"/>
    <cellStyle name="60% - Accent1 123" xfId="28069"/>
    <cellStyle name="60% - Accent1 123 2" xfId="28070"/>
    <cellStyle name="60% - Accent1 124" xfId="28071"/>
    <cellStyle name="60% - Accent1 124 2" xfId="28072"/>
    <cellStyle name="60% - Accent1 125" xfId="28073"/>
    <cellStyle name="60% - Accent1 125 2" xfId="28074"/>
    <cellStyle name="60% - Accent1 126" xfId="28075"/>
    <cellStyle name="60% - Accent1 126 2" xfId="28076"/>
    <cellStyle name="60% - Accent1 127" xfId="28077"/>
    <cellStyle name="60% - Accent1 127 2" xfId="28078"/>
    <cellStyle name="60% - Accent1 128" xfId="28079"/>
    <cellStyle name="60% - Accent1 128 2" xfId="28080"/>
    <cellStyle name="60% - Accent1 129" xfId="28081"/>
    <cellStyle name="60% - Accent1 129 2" xfId="28082"/>
    <cellStyle name="60% - Accent1 13" xfId="7291"/>
    <cellStyle name="60% - Accent1 13 2" xfId="28084"/>
    <cellStyle name="60% - Accent1 13 3" xfId="28083"/>
    <cellStyle name="60% - Accent1 130" xfId="28085"/>
    <cellStyle name="60% - Accent1 130 2" xfId="28086"/>
    <cellStyle name="60% - Accent1 131" xfId="28087"/>
    <cellStyle name="60% - Accent1 131 2" xfId="28088"/>
    <cellStyle name="60% - Accent1 132" xfId="28089"/>
    <cellStyle name="60% - Accent1 132 2" xfId="28090"/>
    <cellStyle name="60% - Accent1 133" xfId="28091"/>
    <cellStyle name="60% - Accent1 133 2" xfId="28092"/>
    <cellStyle name="60% - Accent1 134" xfId="28093"/>
    <cellStyle name="60% - Accent1 134 2" xfId="28094"/>
    <cellStyle name="60% - Accent1 135" xfId="28095"/>
    <cellStyle name="60% - Accent1 135 2" xfId="28096"/>
    <cellStyle name="60% - Accent1 136" xfId="28097"/>
    <cellStyle name="60% - Accent1 136 2" xfId="28098"/>
    <cellStyle name="60% - Accent1 137" xfId="28099"/>
    <cellStyle name="60% - Accent1 137 2" xfId="28100"/>
    <cellStyle name="60% - Accent1 138" xfId="28101"/>
    <cellStyle name="60% - Accent1 138 2" xfId="28102"/>
    <cellStyle name="60% - Accent1 139" xfId="28103"/>
    <cellStyle name="60% - Accent1 139 2" xfId="28104"/>
    <cellStyle name="60% - Accent1 14" xfId="28105"/>
    <cellStyle name="60% - Accent1 14 2" xfId="28106"/>
    <cellStyle name="60% - Accent1 140" xfId="28107"/>
    <cellStyle name="60% - Accent1 140 2" xfId="28108"/>
    <cellStyle name="60% - Accent1 141" xfId="28109"/>
    <cellStyle name="60% - Accent1 141 2" xfId="28110"/>
    <cellStyle name="60% - Accent1 142" xfId="28111"/>
    <cellStyle name="60% - Accent1 142 2" xfId="28112"/>
    <cellStyle name="60% - Accent1 143" xfId="28113"/>
    <cellStyle name="60% - Accent1 143 2" xfId="28114"/>
    <cellStyle name="60% - Accent1 144" xfId="28115"/>
    <cellStyle name="60% - Accent1 144 2" xfId="28116"/>
    <cellStyle name="60% - Accent1 145" xfId="28117"/>
    <cellStyle name="60% - Accent1 145 2" xfId="28118"/>
    <cellStyle name="60% - Accent1 146" xfId="28119"/>
    <cellStyle name="60% - Accent1 146 2" xfId="28120"/>
    <cellStyle name="60% - Accent1 147" xfId="28121"/>
    <cellStyle name="60% - Accent1 147 2" xfId="28122"/>
    <cellStyle name="60% - Accent1 148" xfId="28123"/>
    <cellStyle name="60% - Accent1 148 2" xfId="28124"/>
    <cellStyle name="60% - Accent1 149" xfId="28125"/>
    <cellStyle name="60% - Accent1 149 2" xfId="28126"/>
    <cellStyle name="60% - Accent1 15" xfId="28127"/>
    <cellStyle name="60% - Accent1 15 2" xfId="28128"/>
    <cellStyle name="60% - Accent1 150" xfId="28129"/>
    <cellStyle name="60% - Accent1 150 2" xfId="28130"/>
    <cellStyle name="60% - Accent1 151" xfId="28131"/>
    <cellStyle name="60% - Accent1 151 2" xfId="28132"/>
    <cellStyle name="60% - Accent1 152" xfId="28133"/>
    <cellStyle name="60% - Accent1 152 2" xfId="28134"/>
    <cellStyle name="60% - Accent1 153" xfId="28135"/>
    <cellStyle name="60% - Accent1 153 2" xfId="28136"/>
    <cellStyle name="60% - Accent1 154" xfId="28137"/>
    <cellStyle name="60% - Accent1 154 2" xfId="28138"/>
    <cellStyle name="60% - Accent1 155" xfId="28139"/>
    <cellStyle name="60% - Accent1 155 2" xfId="28140"/>
    <cellStyle name="60% - Accent1 156" xfId="28141"/>
    <cellStyle name="60% - Accent1 156 2" xfId="28142"/>
    <cellStyle name="60% - Accent1 157" xfId="28143"/>
    <cellStyle name="60% - Accent1 157 2" xfId="28144"/>
    <cellStyle name="60% - Accent1 158" xfId="28145"/>
    <cellStyle name="60% - Accent1 158 2" xfId="28146"/>
    <cellStyle name="60% - Accent1 159" xfId="28147"/>
    <cellStyle name="60% - Accent1 159 2" xfId="28148"/>
    <cellStyle name="60% - Accent1 16" xfId="28149"/>
    <cellStyle name="60% - Accent1 16 2" xfId="28150"/>
    <cellStyle name="60% - Accent1 160" xfId="28151"/>
    <cellStyle name="60% - Accent1 160 2" xfId="28152"/>
    <cellStyle name="60% - Accent1 161" xfId="28153"/>
    <cellStyle name="60% - Accent1 161 2" xfId="28154"/>
    <cellStyle name="60% - Accent1 162" xfId="28155"/>
    <cellStyle name="60% - Accent1 162 2" xfId="28156"/>
    <cellStyle name="60% - Accent1 163" xfId="28157"/>
    <cellStyle name="60% - Accent1 163 2" xfId="28158"/>
    <cellStyle name="60% - Accent1 164" xfId="28159"/>
    <cellStyle name="60% - Accent1 164 2" xfId="28160"/>
    <cellStyle name="60% - Accent1 165" xfId="28161"/>
    <cellStyle name="60% - Accent1 165 2" xfId="28162"/>
    <cellStyle name="60% - Accent1 166" xfId="28163"/>
    <cellStyle name="60% - Accent1 166 2" xfId="28164"/>
    <cellStyle name="60% - Accent1 167" xfId="28165"/>
    <cellStyle name="60% - Accent1 167 2" xfId="28166"/>
    <cellStyle name="60% - Accent1 168" xfId="28167"/>
    <cellStyle name="60% - Accent1 168 2" xfId="28168"/>
    <cellStyle name="60% - Accent1 169" xfId="28169"/>
    <cellStyle name="60% - Accent1 169 2" xfId="28170"/>
    <cellStyle name="60% - Accent1 17" xfId="28171"/>
    <cellStyle name="60% - Accent1 17 2" xfId="28172"/>
    <cellStyle name="60% - Accent1 170" xfId="28173"/>
    <cellStyle name="60% - Accent1 170 2" xfId="28174"/>
    <cellStyle name="60% - Accent1 171" xfId="28175"/>
    <cellStyle name="60% - Accent1 171 2" xfId="28176"/>
    <cellStyle name="60% - Accent1 172" xfId="28177"/>
    <cellStyle name="60% - Accent1 172 2" xfId="28178"/>
    <cellStyle name="60% - Accent1 173" xfId="28179"/>
    <cellStyle name="60% - Accent1 173 2" xfId="28180"/>
    <cellStyle name="60% - Accent1 174" xfId="28181"/>
    <cellStyle name="60% - Accent1 174 2" xfId="28182"/>
    <cellStyle name="60% - Accent1 175" xfId="28183"/>
    <cellStyle name="60% - Accent1 175 2" xfId="28184"/>
    <cellStyle name="60% - Accent1 176" xfId="28185"/>
    <cellStyle name="60% - Accent1 176 2" xfId="28186"/>
    <cellStyle name="60% - Accent1 177" xfId="28187"/>
    <cellStyle name="60% - Accent1 177 2" xfId="28188"/>
    <cellStyle name="60% - Accent1 178" xfId="28189"/>
    <cellStyle name="60% - Accent1 178 2" xfId="28190"/>
    <cellStyle name="60% - Accent1 179" xfId="28191"/>
    <cellStyle name="60% - Accent1 179 2" xfId="28192"/>
    <cellStyle name="60% - Accent1 18" xfId="28193"/>
    <cellStyle name="60% - Accent1 18 2" xfId="28194"/>
    <cellStyle name="60% - Accent1 180" xfId="28195"/>
    <cellStyle name="60% - Accent1 180 2" xfId="28196"/>
    <cellStyle name="60% - Accent1 181" xfId="28197"/>
    <cellStyle name="60% - Accent1 181 2" xfId="28198"/>
    <cellStyle name="60% - Accent1 182" xfId="28199"/>
    <cellStyle name="60% - Accent1 182 2" xfId="28200"/>
    <cellStyle name="60% - Accent1 183" xfId="28201"/>
    <cellStyle name="60% - Accent1 183 2" xfId="28202"/>
    <cellStyle name="60% - Accent1 184" xfId="28203"/>
    <cellStyle name="60% - Accent1 184 2" xfId="28204"/>
    <cellStyle name="60% - Accent1 185" xfId="28205"/>
    <cellStyle name="60% - Accent1 185 2" xfId="28206"/>
    <cellStyle name="60% - Accent1 186" xfId="28207"/>
    <cellStyle name="60% - Accent1 186 2" xfId="28208"/>
    <cellStyle name="60% - Accent1 187" xfId="28209"/>
    <cellStyle name="60% - Accent1 187 2" xfId="28210"/>
    <cellStyle name="60% - Accent1 188" xfId="28211"/>
    <cellStyle name="60% - Accent1 188 2" xfId="28212"/>
    <cellStyle name="60% - Accent1 189" xfId="28213"/>
    <cellStyle name="60% - Accent1 189 2" xfId="28214"/>
    <cellStyle name="60% - Accent1 19" xfId="28215"/>
    <cellStyle name="60% - Accent1 19 2" xfId="28216"/>
    <cellStyle name="60% - Accent1 190" xfId="28217"/>
    <cellStyle name="60% - Accent1 190 2" xfId="28218"/>
    <cellStyle name="60% - Accent1 191" xfId="28219"/>
    <cellStyle name="60% - Accent1 191 2" xfId="28220"/>
    <cellStyle name="60% - Accent1 192" xfId="28221"/>
    <cellStyle name="60% - Accent1 192 2" xfId="28222"/>
    <cellStyle name="60% - Accent1 193" xfId="28223"/>
    <cellStyle name="60% - Accent1 194" xfId="28224"/>
    <cellStyle name="60% - Accent1 195" xfId="28225"/>
    <cellStyle name="60% - Accent1 196" xfId="28226"/>
    <cellStyle name="60% - Accent1 197" xfId="28227"/>
    <cellStyle name="60% - Accent1 198" xfId="28228"/>
    <cellStyle name="60% - Accent1 199" xfId="28229"/>
    <cellStyle name="60% - Accent1 2" xfId="177"/>
    <cellStyle name="60% - Accent1 2 10" xfId="7106"/>
    <cellStyle name="60% - Accent1 2 11" xfId="7840"/>
    <cellStyle name="60% - Accent1 2 12" xfId="7028"/>
    <cellStyle name="60% - Accent1 2 13" xfId="9955"/>
    <cellStyle name="60% - Accent1 2 2" xfId="756"/>
    <cellStyle name="60% - Accent1 2 2 2" xfId="1121"/>
    <cellStyle name="60% - Accent1 2 2 3" xfId="11851"/>
    <cellStyle name="60% - Accent1 2 3" xfId="881"/>
    <cellStyle name="60% - Accent1 2 4" xfId="6866"/>
    <cellStyle name="60% - Accent1 2 5" xfId="7421"/>
    <cellStyle name="60% - Accent1 2 6" xfId="7185"/>
    <cellStyle name="60% - Accent1 2 7" xfId="6977"/>
    <cellStyle name="60% - Accent1 2 8" xfId="7330"/>
    <cellStyle name="60% - Accent1 2 9" xfId="7266"/>
    <cellStyle name="60% - Accent1 20" xfId="28230"/>
    <cellStyle name="60% - Accent1 20 2" xfId="28231"/>
    <cellStyle name="60% - Accent1 200" xfId="28232"/>
    <cellStyle name="60% - Accent1 201" xfId="28233"/>
    <cellStyle name="60% - Accent1 202" xfId="28234"/>
    <cellStyle name="60% - Accent1 203" xfId="28235"/>
    <cellStyle name="60% - Accent1 204" xfId="28236"/>
    <cellStyle name="60% - Accent1 205" xfId="28237"/>
    <cellStyle name="60% - Accent1 206" xfId="28238"/>
    <cellStyle name="60% - Accent1 207" xfId="28239"/>
    <cellStyle name="60% - Accent1 208" xfId="28240"/>
    <cellStyle name="60% - Accent1 209" xfId="28241"/>
    <cellStyle name="60% - Accent1 21" xfId="28242"/>
    <cellStyle name="60% - Accent1 21 2" xfId="28243"/>
    <cellStyle name="60% - Accent1 210" xfId="28244"/>
    <cellStyle name="60% - Accent1 211" xfId="28245"/>
    <cellStyle name="60% - Accent1 212" xfId="28246"/>
    <cellStyle name="60% - Accent1 213" xfId="28247"/>
    <cellStyle name="60% - Accent1 214" xfId="28248"/>
    <cellStyle name="60% - Accent1 215" xfId="28249"/>
    <cellStyle name="60% - Accent1 216" xfId="28250"/>
    <cellStyle name="60% - Accent1 217" xfId="28251"/>
    <cellStyle name="60% - Accent1 218" xfId="28252"/>
    <cellStyle name="60% - Accent1 219" xfId="28253"/>
    <cellStyle name="60% - Accent1 22" xfId="28254"/>
    <cellStyle name="60% - Accent1 22 2" xfId="28255"/>
    <cellStyle name="60% - Accent1 220" xfId="28256"/>
    <cellStyle name="60% - Accent1 221" xfId="28257"/>
    <cellStyle name="60% - Accent1 222" xfId="28258"/>
    <cellStyle name="60% - Accent1 223" xfId="28259"/>
    <cellStyle name="60% - Accent1 224" xfId="28260"/>
    <cellStyle name="60% - Accent1 225" xfId="28261"/>
    <cellStyle name="60% - Accent1 226" xfId="28262"/>
    <cellStyle name="60% - Accent1 227" xfId="28263"/>
    <cellStyle name="60% - Accent1 228" xfId="28264"/>
    <cellStyle name="60% - Accent1 229" xfId="28265"/>
    <cellStyle name="60% - Accent1 23" xfId="28266"/>
    <cellStyle name="60% - Accent1 23 2" xfId="28267"/>
    <cellStyle name="60% - Accent1 230" xfId="28268"/>
    <cellStyle name="60% - Accent1 231" xfId="28269"/>
    <cellStyle name="60% - Accent1 232" xfId="28270"/>
    <cellStyle name="60% - Accent1 233" xfId="28271"/>
    <cellStyle name="60% - Accent1 234" xfId="28272"/>
    <cellStyle name="60% - Accent1 235" xfId="28273"/>
    <cellStyle name="60% - Accent1 236" xfId="28274"/>
    <cellStyle name="60% - Accent1 237" xfId="28275"/>
    <cellStyle name="60% - Accent1 238" xfId="28276"/>
    <cellStyle name="60% - Accent1 239" xfId="28277"/>
    <cellStyle name="60% - Accent1 24" xfId="28278"/>
    <cellStyle name="60% - Accent1 24 2" xfId="28279"/>
    <cellStyle name="60% - Accent1 240" xfId="28280"/>
    <cellStyle name="60% - Accent1 241" xfId="28281"/>
    <cellStyle name="60% - Accent1 242" xfId="28282"/>
    <cellStyle name="60% - Accent1 243" xfId="28283"/>
    <cellStyle name="60% - Accent1 244" xfId="28284"/>
    <cellStyle name="60% - Accent1 245" xfId="28285"/>
    <cellStyle name="60% - Accent1 246" xfId="28286"/>
    <cellStyle name="60% - Accent1 247" xfId="28287"/>
    <cellStyle name="60% - Accent1 248" xfId="28288"/>
    <cellStyle name="60% - Accent1 249" xfId="28289"/>
    <cellStyle name="60% - Accent1 25" xfId="28290"/>
    <cellStyle name="60% - Accent1 25 2" xfId="28291"/>
    <cellStyle name="60% - Accent1 250" xfId="28292"/>
    <cellStyle name="60% - Accent1 251" xfId="28293"/>
    <cellStyle name="60% - Accent1 252" xfId="28294"/>
    <cellStyle name="60% - Accent1 253" xfId="28295"/>
    <cellStyle name="60% - Accent1 254" xfId="28296"/>
    <cellStyle name="60% - Accent1 255" xfId="28297"/>
    <cellStyle name="60% - Accent1 256" xfId="28298"/>
    <cellStyle name="60% - Accent1 257" xfId="28299"/>
    <cellStyle name="60% - Accent1 26" xfId="28300"/>
    <cellStyle name="60% - Accent1 26 2" xfId="28301"/>
    <cellStyle name="60% - Accent1 27" xfId="28302"/>
    <cellStyle name="60% - Accent1 27 2" xfId="28303"/>
    <cellStyle name="60% - Accent1 28" xfId="28304"/>
    <cellStyle name="60% - Accent1 28 2" xfId="28305"/>
    <cellStyle name="60% - Accent1 29" xfId="28306"/>
    <cellStyle name="60% - Accent1 29 2" xfId="28307"/>
    <cellStyle name="60% - Accent1 3" xfId="757"/>
    <cellStyle name="60% - Accent1 3 2" xfId="1136"/>
    <cellStyle name="60% - Accent1 3 2 2" xfId="28309"/>
    <cellStyle name="60% - Accent1 3 3" xfId="14960"/>
    <cellStyle name="60% - Accent1 3 4" xfId="28308"/>
    <cellStyle name="60% - Accent1 30" xfId="28310"/>
    <cellStyle name="60% - Accent1 30 2" xfId="28311"/>
    <cellStyle name="60% - Accent1 31" xfId="28312"/>
    <cellStyle name="60% - Accent1 31 2" xfId="28313"/>
    <cellStyle name="60% - Accent1 32" xfId="28314"/>
    <cellStyle name="60% - Accent1 32 2" xfId="28315"/>
    <cellStyle name="60% - Accent1 33" xfId="28316"/>
    <cellStyle name="60% - Accent1 33 2" xfId="28317"/>
    <cellStyle name="60% - Accent1 34" xfId="28318"/>
    <cellStyle name="60% - Accent1 34 2" xfId="28319"/>
    <cellStyle name="60% - Accent1 35" xfId="28320"/>
    <cellStyle name="60% - Accent1 35 2" xfId="28321"/>
    <cellStyle name="60% - Accent1 36" xfId="28322"/>
    <cellStyle name="60% - Accent1 36 2" xfId="28323"/>
    <cellStyle name="60% - Accent1 37" xfId="28324"/>
    <cellStyle name="60% - Accent1 37 2" xfId="28325"/>
    <cellStyle name="60% - Accent1 38" xfId="28326"/>
    <cellStyle name="60% - Accent1 38 2" xfId="28327"/>
    <cellStyle name="60% - Accent1 39" xfId="28328"/>
    <cellStyle name="60% - Accent1 39 2" xfId="28329"/>
    <cellStyle name="60% - Accent1 4" xfId="706"/>
    <cellStyle name="60% - Accent1 4 2" xfId="1821"/>
    <cellStyle name="60% - Accent1 4 2 2" xfId="28330"/>
    <cellStyle name="60% - Accent1 4 3" xfId="11799"/>
    <cellStyle name="60% - Accent1 40" xfId="28331"/>
    <cellStyle name="60% - Accent1 40 2" xfId="28332"/>
    <cellStyle name="60% - Accent1 41" xfId="28333"/>
    <cellStyle name="60% - Accent1 41 2" xfId="28334"/>
    <cellStyle name="60% - Accent1 42" xfId="28335"/>
    <cellStyle name="60% - Accent1 42 2" xfId="28336"/>
    <cellStyle name="60% - Accent1 43" xfId="28337"/>
    <cellStyle name="60% - Accent1 43 2" xfId="28338"/>
    <cellStyle name="60% - Accent1 44" xfId="28339"/>
    <cellStyle name="60% - Accent1 44 2" xfId="28340"/>
    <cellStyle name="60% - Accent1 45" xfId="28341"/>
    <cellStyle name="60% - Accent1 45 2" xfId="28342"/>
    <cellStyle name="60% - Accent1 46" xfId="28343"/>
    <cellStyle name="60% - Accent1 46 2" xfId="28344"/>
    <cellStyle name="60% - Accent1 47" xfId="28345"/>
    <cellStyle name="60% - Accent1 47 2" xfId="28346"/>
    <cellStyle name="60% - Accent1 48" xfId="28347"/>
    <cellStyle name="60% - Accent1 48 2" xfId="28348"/>
    <cellStyle name="60% - Accent1 49" xfId="28349"/>
    <cellStyle name="60% - Accent1 49 2" xfId="28350"/>
    <cellStyle name="60% - Accent1 5" xfId="6879"/>
    <cellStyle name="60% - Accent1 5 2" xfId="28352"/>
    <cellStyle name="60% - Accent1 5 3" xfId="28351"/>
    <cellStyle name="60% - Accent1 50" xfId="28353"/>
    <cellStyle name="60% - Accent1 50 2" xfId="28354"/>
    <cellStyle name="60% - Accent1 51" xfId="28355"/>
    <cellStyle name="60% - Accent1 51 2" xfId="28356"/>
    <cellStyle name="60% - Accent1 52" xfId="28357"/>
    <cellStyle name="60% - Accent1 52 2" xfId="28358"/>
    <cellStyle name="60% - Accent1 53" xfId="28359"/>
    <cellStyle name="60% - Accent1 53 2" xfId="28360"/>
    <cellStyle name="60% - Accent1 54" xfId="28361"/>
    <cellStyle name="60% - Accent1 54 2" xfId="28362"/>
    <cellStyle name="60% - Accent1 55" xfId="28363"/>
    <cellStyle name="60% - Accent1 55 2" xfId="28364"/>
    <cellStyle name="60% - Accent1 56" xfId="28365"/>
    <cellStyle name="60% - Accent1 56 2" xfId="28366"/>
    <cellStyle name="60% - Accent1 57" xfId="28367"/>
    <cellStyle name="60% - Accent1 57 2" xfId="28368"/>
    <cellStyle name="60% - Accent1 58" xfId="28369"/>
    <cellStyle name="60% - Accent1 58 2" xfId="28370"/>
    <cellStyle name="60% - Accent1 59" xfId="28371"/>
    <cellStyle name="60% - Accent1 59 2" xfId="28372"/>
    <cellStyle name="60% - Accent1 6" xfId="7095"/>
    <cellStyle name="60% - Accent1 6 2" xfId="28374"/>
    <cellStyle name="60% - Accent1 6 3" xfId="28373"/>
    <cellStyle name="60% - Accent1 60" xfId="28375"/>
    <cellStyle name="60% - Accent1 60 2" xfId="28376"/>
    <cellStyle name="60% - Accent1 61" xfId="28377"/>
    <cellStyle name="60% - Accent1 61 2" xfId="28378"/>
    <cellStyle name="60% - Accent1 62" xfId="28379"/>
    <cellStyle name="60% - Accent1 62 2" xfId="28380"/>
    <cellStyle name="60% - Accent1 63" xfId="28381"/>
    <cellStyle name="60% - Accent1 63 2" xfId="28382"/>
    <cellStyle name="60% - Accent1 64" xfId="28383"/>
    <cellStyle name="60% - Accent1 64 2" xfId="28384"/>
    <cellStyle name="60% - Accent1 65" xfId="28385"/>
    <cellStyle name="60% - Accent1 65 2" xfId="28386"/>
    <cellStyle name="60% - Accent1 66" xfId="28387"/>
    <cellStyle name="60% - Accent1 66 2" xfId="28388"/>
    <cellStyle name="60% - Accent1 67" xfId="28389"/>
    <cellStyle name="60% - Accent1 67 2" xfId="28390"/>
    <cellStyle name="60% - Accent1 68" xfId="28391"/>
    <cellStyle name="60% - Accent1 68 2" xfId="28392"/>
    <cellStyle name="60% - Accent1 69" xfId="28393"/>
    <cellStyle name="60% - Accent1 69 2" xfId="28394"/>
    <cellStyle name="60% - Accent1 7" xfId="7140"/>
    <cellStyle name="60% - Accent1 7 2" xfId="28396"/>
    <cellStyle name="60% - Accent1 7 3" xfId="28395"/>
    <cellStyle name="60% - Accent1 70" xfId="28397"/>
    <cellStyle name="60% - Accent1 70 2" xfId="28398"/>
    <cellStyle name="60% - Accent1 71" xfId="28399"/>
    <cellStyle name="60% - Accent1 71 2" xfId="28400"/>
    <cellStyle name="60% - Accent1 72" xfId="28401"/>
    <cellStyle name="60% - Accent1 72 2" xfId="28402"/>
    <cellStyle name="60% - Accent1 73" xfId="28403"/>
    <cellStyle name="60% - Accent1 73 2" xfId="28404"/>
    <cellStyle name="60% - Accent1 74" xfId="28405"/>
    <cellStyle name="60% - Accent1 74 2" xfId="28406"/>
    <cellStyle name="60% - Accent1 75" xfId="28407"/>
    <cellStyle name="60% - Accent1 75 2" xfId="28408"/>
    <cellStyle name="60% - Accent1 76" xfId="28409"/>
    <cellStyle name="60% - Accent1 76 2" xfId="28410"/>
    <cellStyle name="60% - Accent1 77" xfId="28411"/>
    <cellStyle name="60% - Accent1 77 2" xfId="28412"/>
    <cellStyle name="60% - Accent1 78" xfId="28413"/>
    <cellStyle name="60% - Accent1 78 2" xfId="28414"/>
    <cellStyle name="60% - Accent1 79" xfId="28415"/>
    <cellStyle name="60% - Accent1 79 2" xfId="28416"/>
    <cellStyle name="60% - Accent1 8" xfId="7653"/>
    <cellStyle name="60% - Accent1 8 2" xfId="28418"/>
    <cellStyle name="60% - Accent1 8 3" xfId="28417"/>
    <cellStyle name="60% - Accent1 80" xfId="28419"/>
    <cellStyle name="60% - Accent1 80 2" xfId="28420"/>
    <cellStyle name="60% - Accent1 81" xfId="28421"/>
    <cellStyle name="60% - Accent1 81 2" xfId="28422"/>
    <cellStyle name="60% - Accent1 82" xfId="28423"/>
    <cellStyle name="60% - Accent1 82 2" xfId="28424"/>
    <cellStyle name="60% - Accent1 83" xfId="28425"/>
    <cellStyle name="60% - Accent1 83 2" xfId="28426"/>
    <cellStyle name="60% - Accent1 84" xfId="28427"/>
    <cellStyle name="60% - Accent1 84 2" xfId="28428"/>
    <cellStyle name="60% - Accent1 85" xfId="28429"/>
    <cellStyle name="60% - Accent1 85 2" xfId="28430"/>
    <cellStyle name="60% - Accent1 86" xfId="28431"/>
    <cellStyle name="60% - Accent1 86 2" xfId="28432"/>
    <cellStyle name="60% - Accent1 87" xfId="28433"/>
    <cellStyle name="60% - Accent1 87 2" xfId="28434"/>
    <cellStyle name="60% - Accent1 88" xfId="28435"/>
    <cellStyle name="60% - Accent1 88 2" xfId="28436"/>
    <cellStyle name="60% - Accent1 89" xfId="28437"/>
    <cellStyle name="60% - Accent1 89 2" xfId="28438"/>
    <cellStyle name="60% - Accent1 9" xfId="7467"/>
    <cellStyle name="60% - Accent1 9 2" xfId="28440"/>
    <cellStyle name="60% - Accent1 9 3" xfId="28439"/>
    <cellStyle name="60% - Accent1 90" xfId="28441"/>
    <cellStyle name="60% - Accent1 90 2" xfId="28442"/>
    <cellStyle name="60% - Accent1 91" xfId="28443"/>
    <cellStyle name="60% - Accent1 91 2" xfId="28444"/>
    <cellStyle name="60% - Accent1 92" xfId="28445"/>
    <cellStyle name="60% - Accent1 92 2" xfId="28446"/>
    <cellStyle name="60% - Accent1 93" xfId="28447"/>
    <cellStyle name="60% - Accent1 93 2" xfId="28448"/>
    <cellStyle name="60% - Accent1 94" xfId="28449"/>
    <cellStyle name="60% - Accent1 94 2" xfId="28450"/>
    <cellStyle name="60% - Accent1 95" xfId="28451"/>
    <cellStyle name="60% - Accent1 95 2" xfId="28452"/>
    <cellStyle name="60% - Accent1 96" xfId="28453"/>
    <cellStyle name="60% - Accent1 96 2" xfId="28454"/>
    <cellStyle name="60% - Accent1 97" xfId="28455"/>
    <cellStyle name="60% - Accent1 97 2" xfId="28456"/>
    <cellStyle name="60% - Accent1 98" xfId="28457"/>
    <cellStyle name="60% - Accent1 98 2" xfId="28458"/>
    <cellStyle name="60% - Accent1 99" xfId="28459"/>
    <cellStyle name="60% - Accent1 99 2" xfId="28460"/>
    <cellStyle name="60% - Accent2 10" xfId="7562"/>
    <cellStyle name="60% - Accent2 10 2" xfId="28462"/>
    <cellStyle name="60% - Accent2 10 3" xfId="28461"/>
    <cellStyle name="60% - Accent2 100" xfId="28463"/>
    <cellStyle name="60% - Accent2 100 2" xfId="28464"/>
    <cellStyle name="60% - Accent2 101" xfId="28465"/>
    <cellStyle name="60% - Accent2 101 2" xfId="28466"/>
    <cellStyle name="60% - Accent2 102" xfId="28467"/>
    <cellStyle name="60% - Accent2 102 2" xfId="28468"/>
    <cellStyle name="60% - Accent2 103" xfId="28469"/>
    <cellStyle name="60% - Accent2 103 2" xfId="28470"/>
    <cellStyle name="60% - Accent2 104" xfId="28471"/>
    <cellStyle name="60% - Accent2 104 2" xfId="28472"/>
    <cellStyle name="60% - Accent2 105" xfId="28473"/>
    <cellStyle name="60% - Accent2 105 2" xfId="28474"/>
    <cellStyle name="60% - Accent2 106" xfId="28475"/>
    <cellStyle name="60% - Accent2 106 2" xfId="28476"/>
    <cellStyle name="60% - Accent2 107" xfId="28477"/>
    <cellStyle name="60% - Accent2 107 2" xfId="28478"/>
    <cellStyle name="60% - Accent2 108" xfId="28479"/>
    <cellStyle name="60% - Accent2 108 2" xfId="28480"/>
    <cellStyle name="60% - Accent2 109" xfId="28481"/>
    <cellStyle name="60% - Accent2 109 2" xfId="28482"/>
    <cellStyle name="60% - Accent2 11" xfId="7764"/>
    <cellStyle name="60% - Accent2 11 2" xfId="28484"/>
    <cellStyle name="60% - Accent2 11 3" xfId="28483"/>
    <cellStyle name="60% - Accent2 110" xfId="28485"/>
    <cellStyle name="60% - Accent2 110 2" xfId="28486"/>
    <cellStyle name="60% - Accent2 111" xfId="28487"/>
    <cellStyle name="60% - Accent2 111 2" xfId="28488"/>
    <cellStyle name="60% - Accent2 112" xfId="28489"/>
    <cellStyle name="60% - Accent2 112 2" xfId="28490"/>
    <cellStyle name="60% - Accent2 113" xfId="28491"/>
    <cellStyle name="60% - Accent2 113 2" xfId="28492"/>
    <cellStyle name="60% - Accent2 114" xfId="28493"/>
    <cellStyle name="60% - Accent2 114 2" xfId="28494"/>
    <cellStyle name="60% - Accent2 115" xfId="28495"/>
    <cellStyle name="60% - Accent2 115 2" xfId="28496"/>
    <cellStyle name="60% - Accent2 116" xfId="28497"/>
    <cellStyle name="60% - Accent2 116 2" xfId="28498"/>
    <cellStyle name="60% - Accent2 117" xfId="28499"/>
    <cellStyle name="60% - Accent2 117 2" xfId="28500"/>
    <cellStyle name="60% - Accent2 118" xfId="28501"/>
    <cellStyle name="60% - Accent2 118 2" xfId="28502"/>
    <cellStyle name="60% - Accent2 119" xfId="28503"/>
    <cellStyle name="60% - Accent2 119 2" xfId="28504"/>
    <cellStyle name="60% - Accent2 12" xfId="6916"/>
    <cellStyle name="60% - Accent2 12 2" xfId="28506"/>
    <cellStyle name="60% - Accent2 12 3" xfId="28505"/>
    <cellStyle name="60% - Accent2 120" xfId="28507"/>
    <cellStyle name="60% - Accent2 120 2" xfId="28508"/>
    <cellStyle name="60% - Accent2 121" xfId="28509"/>
    <cellStyle name="60% - Accent2 121 2" xfId="28510"/>
    <cellStyle name="60% - Accent2 122" xfId="28511"/>
    <cellStyle name="60% - Accent2 122 2" xfId="28512"/>
    <cellStyle name="60% - Accent2 123" xfId="28513"/>
    <cellStyle name="60% - Accent2 123 2" xfId="28514"/>
    <cellStyle name="60% - Accent2 124" xfId="28515"/>
    <cellStyle name="60% - Accent2 124 2" xfId="28516"/>
    <cellStyle name="60% - Accent2 125" xfId="28517"/>
    <cellStyle name="60% - Accent2 125 2" xfId="28518"/>
    <cellStyle name="60% - Accent2 126" xfId="28519"/>
    <cellStyle name="60% - Accent2 126 2" xfId="28520"/>
    <cellStyle name="60% - Accent2 127" xfId="28521"/>
    <cellStyle name="60% - Accent2 127 2" xfId="28522"/>
    <cellStyle name="60% - Accent2 128" xfId="28523"/>
    <cellStyle name="60% - Accent2 128 2" xfId="28524"/>
    <cellStyle name="60% - Accent2 129" xfId="28525"/>
    <cellStyle name="60% - Accent2 129 2" xfId="28526"/>
    <cellStyle name="60% - Accent2 13" xfId="7391"/>
    <cellStyle name="60% - Accent2 13 2" xfId="28528"/>
    <cellStyle name="60% - Accent2 13 3" xfId="28527"/>
    <cellStyle name="60% - Accent2 130" xfId="28529"/>
    <cellStyle name="60% - Accent2 130 2" xfId="28530"/>
    <cellStyle name="60% - Accent2 131" xfId="28531"/>
    <cellStyle name="60% - Accent2 131 2" xfId="28532"/>
    <cellStyle name="60% - Accent2 132" xfId="28533"/>
    <cellStyle name="60% - Accent2 132 2" xfId="28534"/>
    <cellStyle name="60% - Accent2 133" xfId="28535"/>
    <cellStyle name="60% - Accent2 133 2" xfId="28536"/>
    <cellStyle name="60% - Accent2 134" xfId="28537"/>
    <cellStyle name="60% - Accent2 134 2" xfId="28538"/>
    <cellStyle name="60% - Accent2 135" xfId="28539"/>
    <cellStyle name="60% - Accent2 135 2" xfId="28540"/>
    <cellStyle name="60% - Accent2 136" xfId="28541"/>
    <cellStyle name="60% - Accent2 136 2" xfId="28542"/>
    <cellStyle name="60% - Accent2 137" xfId="28543"/>
    <cellStyle name="60% - Accent2 137 2" xfId="28544"/>
    <cellStyle name="60% - Accent2 138" xfId="28545"/>
    <cellStyle name="60% - Accent2 138 2" xfId="28546"/>
    <cellStyle name="60% - Accent2 139" xfId="28547"/>
    <cellStyle name="60% - Accent2 139 2" xfId="28548"/>
    <cellStyle name="60% - Accent2 14" xfId="28549"/>
    <cellStyle name="60% - Accent2 14 2" xfId="28550"/>
    <cellStyle name="60% - Accent2 140" xfId="28551"/>
    <cellStyle name="60% - Accent2 140 2" xfId="28552"/>
    <cellStyle name="60% - Accent2 141" xfId="28553"/>
    <cellStyle name="60% - Accent2 141 2" xfId="28554"/>
    <cellStyle name="60% - Accent2 142" xfId="28555"/>
    <cellStyle name="60% - Accent2 142 2" xfId="28556"/>
    <cellStyle name="60% - Accent2 143" xfId="28557"/>
    <cellStyle name="60% - Accent2 143 2" xfId="28558"/>
    <cellStyle name="60% - Accent2 144" xfId="28559"/>
    <cellStyle name="60% - Accent2 144 2" xfId="28560"/>
    <cellStyle name="60% - Accent2 145" xfId="28561"/>
    <cellStyle name="60% - Accent2 145 2" xfId="28562"/>
    <cellStyle name="60% - Accent2 146" xfId="28563"/>
    <cellStyle name="60% - Accent2 146 2" xfId="28564"/>
    <cellStyle name="60% - Accent2 147" xfId="28565"/>
    <cellStyle name="60% - Accent2 147 2" xfId="28566"/>
    <cellStyle name="60% - Accent2 148" xfId="28567"/>
    <cellStyle name="60% - Accent2 148 2" xfId="28568"/>
    <cellStyle name="60% - Accent2 149" xfId="28569"/>
    <cellStyle name="60% - Accent2 149 2" xfId="28570"/>
    <cellStyle name="60% - Accent2 15" xfId="28571"/>
    <cellStyle name="60% - Accent2 15 2" xfId="28572"/>
    <cellStyle name="60% - Accent2 150" xfId="28573"/>
    <cellStyle name="60% - Accent2 150 2" xfId="28574"/>
    <cellStyle name="60% - Accent2 151" xfId="28575"/>
    <cellStyle name="60% - Accent2 151 2" xfId="28576"/>
    <cellStyle name="60% - Accent2 152" xfId="28577"/>
    <cellStyle name="60% - Accent2 152 2" xfId="28578"/>
    <cellStyle name="60% - Accent2 153" xfId="28579"/>
    <cellStyle name="60% - Accent2 153 2" xfId="28580"/>
    <cellStyle name="60% - Accent2 154" xfId="28581"/>
    <cellStyle name="60% - Accent2 154 2" xfId="28582"/>
    <cellStyle name="60% - Accent2 155" xfId="28583"/>
    <cellStyle name="60% - Accent2 155 2" xfId="28584"/>
    <cellStyle name="60% - Accent2 156" xfId="28585"/>
    <cellStyle name="60% - Accent2 156 2" xfId="28586"/>
    <cellStyle name="60% - Accent2 157" xfId="28587"/>
    <cellStyle name="60% - Accent2 157 2" xfId="28588"/>
    <cellStyle name="60% - Accent2 158" xfId="28589"/>
    <cellStyle name="60% - Accent2 158 2" xfId="28590"/>
    <cellStyle name="60% - Accent2 159" xfId="28591"/>
    <cellStyle name="60% - Accent2 159 2" xfId="28592"/>
    <cellStyle name="60% - Accent2 16" xfId="28593"/>
    <cellStyle name="60% - Accent2 16 2" xfId="28594"/>
    <cellStyle name="60% - Accent2 160" xfId="28595"/>
    <cellStyle name="60% - Accent2 160 2" xfId="28596"/>
    <cellStyle name="60% - Accent2 161" xfId="28597"/>
    <cellStyle name="60% - Accent2 161 2" xfId="28598"/>
    <cellStyle name="60% - Accent2 162" xfId="28599"/>
    <cellStyle name="60% - Accent2 162 2" xfId="28600"/>
    <cellStyle name="60% - Accent2 163" xfId="28601"/>
    <cellStyle name="60% - Accent2 163 2" xfId="28602"/>
    <cellStyle name="60% - Accent2 164" xfId="28603"/>
    <cellStyle name="60% - Accent2 164 2" xfId="28604"/>
    <cellStyle name="60% - Accent2 165" xfId="28605"/>
    <cellStyle name="60% - Accent2 165 2" xfId="28606"/>
    <cellStyle name="60% - Accent2 166" xfId="28607"/>
    <cellStyle name="60% - Accent2 166 2" xfId="28608"/>
    <cellStyle name="60% - Accent2 167" xfId="28609"/>
    <cellStyle name="60% - Accent2 167 2" xfId="28610"/>
    <cellStyle name="60% - Accent2 168" xfId="28611"/>
    <cellStyle name="60% - Accent2 168 2" xfId="28612"/>
    <cellStyle name="60% - Accent2 169" xfId="28613"/>
    <cellStyle name="60% - Accent2 169 2" xfId="28614"/>
    <cellStyle name="60% - Accent2 17" xfId="28615"/>
    <cellStyle name="60% - Accent2 17 2" xfId="28616"/>
    <cellStyle name="60% - Accent2 170" xfId="28617"/>
    <cellStyle name="60% - Accent2 170 2" xfId="28618"/>
    <cellStyle name="60% - Accent2 171" xfId="28619"/>
    <cellStyle name="60% - Accent2 171 2" xfId="28620"/>
    <cellStyle name="60% - Accent2 172" xfId="28621"/>
    <cellStyle name="60% - Accent2 172 2" xfId="28622"/>
    <cellStyle name="60% - Accent2 173" xfId="28623"/>
    <cellStyle name="60% - Accent2 173 2" xfId="28624"/>
    <cellStyle name="60% - Accent2 174" xfId="28625"/>
    <cellStyle name="60% - Accent2 174 2" xfId="28626"/>
    <cellStyle name="60% - Accent2 175" xfId="28627"/>
    <cellStyle name="60% - Accent2 175 2" xfId="28628"/>
    <cellStyle name="60% - Accent2 176" xfId="28629"/>
    <cellStyle name="60% - Accent2 176 2" xfId="28630"/>
    <cellStyle name="60% - Accent2 177" xfId="28631"/>
    <cellStyle name="60% - Accent2 177 2" xfId="28632"/>
    <cellStyle name="60% - Accent2 178" xfId="28633"/>
    <cellStyle name="60% - Accent2 178 2" xfId="28634"/>
    <cellStyle name="60% - Accent2 179" xfId="28635"/>
    <cellStyle name="60% - Accent2 179 2" xfId="28636"/>
    <cellStyle name="60% - Accent2 18" xfId="28637"/>
    <cellStyle name="60% - Accent2 18 2" xfId="28638"/>
    <cellStyle name="60% - Accent2 180" xfId="28639"/>
    <cellStyle name="60% - Accent2 180 2" xfId="28640"/>
    <cellStyle name="60% - Accent2 181" xfId="28641"/>
    <cellStyle name="60% - Accent2 181 2" xfId="28642"/>
    <cellStyle name="60% - Accent2 182" xfId="28643"/>
    <cellStyle name="60% - Accent2 182 2" xfId="28644"/>
    <cellStyle name="60% - Accent2 183" xfId="28645"/>
    <cellStyle name="60% - Accent2 183 2" xfId="28646"/>
    <cellStyle name="60% - Accent2 184" xfId="28647"/>
    <cellStyle name="60% - Accent2 184 2" xfId="28648"/>
    <cellStyle name="60% - Accent2 185" xfId="28649"/>
    <cellStyle name="60% - Accent2 185 2" xfId="28650"/>
    <cellStyle name="60% - Accent2 186" xfId="28651"/>
    <cellStyle name="60% - Accent2 186 2" xfId="28652"/>
    <cellStyle name="60% - Accent2 187" xfId="28653"/>
    <cellStyle name="60% - Accent2 187 2" xfId="28654"/>
    <cellStyle name="60% - Accent2 188" xfId="28655"/>
    <cellStyle name="60% - Accent2 188 2" xfId="28656"/>
    <cellStyle name="60% - Accent2 189" xfId="28657"/>
    <cellStyle name="60% - Accent2 189 2" xfId="28658"/>
    <cellStyle name="60% - Accent2 19" xfId="28659"/>
    <cellStyle name="60% - Accent2 19 2" xfId="28660"/>
    <cellStyle name="60% - Accent2 190" xfId="28661"/>
    <cellStyle name="60% - Accent2 190 2" xfId="28662"/>
    <cellStyle name="60% - Accent2 191" xfId="28663"/>
    <cellStyle name="60% - Accent2 191 2" xfId="28664"/>
    <cellStyle name="60% - Accent2 192" xfId="28665"/>
    <cellStyle name="60% - Accent2 192 2" xfId="28666"/>
    <cellStyle name="60% - Accent2 193" xfId="28667"/>
    <cellStyle name="60% - Accent2 194" xfId="28668"/>
    <cellStyle name="60% - Accent2 195" xfId="28669"/>
    <cellStyle name="60% - Accent2 196" xfId="28670"/>
    <cellStyle name="60% - Accent2 197" xfId="28671"/>
    <cellStyle name="60% - Accent2 198" xfId="28672"/>
    <cellStyle name="60% - Accent2 199" xfId="28673"/>
    <cellStyle name="60% - Accent2 2" xfId="178"/>
    <cellStyle name="60% - Accent2 2 10" xfId="7199"/>
    <cellStyle name="60% - Accent2 2 11" xfId="7157"/>
    <cellStyle name="60% - Accent2 2 12" xfId="7795"/>
    <cellStyle name="60% - Accent2 2 13" xfId="9956"/>
    <cellStyle name="60% - Accent2 2 2" xfId="758"/>
    <cellStyle name="60% - Accent2 2 2 2" xfId="981"/>
    <cellStyle name="60% - Accent2 2 2 3" xfId="11854"/>
    <cellStyle name="60% - Accent2 2 3" xfId="1310"/>
    <cellStyle name="60% - Accent2 2 4" xfId="7233"/>
    <cellStyle name="60% - Accent2 2 5" xfId="7278"/>
    <cellStyle name="60% - Accent2 2 6" xfId="6744"/>
    <cellStyle name="60% - Accent2 2 7" xfId="7733"/>
    <cellStyle name="60% - Accent2 2 8" xfId="7172"/>
    <cellStyle name="60% - Accent2 2 9" xfId="7133"/>
    <cellStyle name="60% - Accent2 20" xfId="28674"/>
    <cellStyle name="60% - Accent2 20 2" xfId="28675"/>
    <cellStyle name="60% - Accent2 200" xfId="28676"/>
    <cellStyle name="60% - Accent2 201" xfId="28677"/>
    <cellStyle name="60% - Accent2 202" xfId="28678"/>
    <cellStyle name="60% - Accent2 203" xfId="28679"/>
    <cellStyle name="60% - Accent2 204" xfId="28680"/>
    <cellStyle name="60% - Accent2 205" xfId="28681"/>
    <cellStyle name="60% - Accent2 206" xfId="28682"/>
    <cellStyle name="60% - Accent2 207" xfId="28683"/>
    <cellStyle name="60% - Accent2 208" xfId="28684"/>
    <cellStyle name="60% - Accent2 209" xfId="28685"/>
    <cellStyle name="60% - Accent2 21" xfId="28686"/>
    <cellStyle name="60% - Accent2 21 2" xfId="28687"/>
    <cellStyle name="60% - Accent2 210" xfId="28688"/>
    <cellStyle name="60% - Accent2 211" xfId="28689"/>
    <cellStyle name="60% - Accent2 212" xfId="28690"/>
    <cellStyle name="60% - Accent2 213" xfId="28691"/>
    <cellStyle name="60% - Accent2 214" xfId="28692"/>
    <cellStyle name="60% - Accent2 215" xfId="28693"/>
    <cellStyle name="60% - Accent2 216" xfId="28694"/>
    <cellStyle name="60% - Accent2 217" xfId="28695"/>
    <cellStyle name="60% - Accent2 218" xfId="28696"/>
    <cellStyle name="60% - Accent2 219" xfId="28697"/>
    <cellStyle name="60% - Accent2 22" xfId="28698"/>
    <cellStyle name="60% - Accent2 22 2" xfId="28699"/>
    <cellStyle name="60% - Accent2 220" xfId="28700"/>
    <cellStyle name="60% - Accent2 221" xfId="28701"/>
    <cellStyle name="60% - Accent2 222" xfId="28702"/>
    <cellStyle name="60% - Accent2 223" xfId="28703"/>
    <cellStyle name="60% - Accent2 224" xfId="28704"/>
    <cellStyle name="60% - Accent2 225" xfId="28705"/>
    <cellStyle name="60% - Accent2 226" xfId="28706"/>
    <cellStyle name="60% - Accent2 227" xfId="28707"/>
    <cellStyle name="60% - Accent2 228" xfId="28708"/>
    <cellStyle name="60% - Accent2 229" xfId="28709"/>
    <cellStyle name="60% - Accent2 23" xfId="28710"/>
    <cellStyle name="60% - Accent2 23 2" xfId="28711"/>
    <cellStyle name="60% - Accent2 230" xfId="28712"/>
    <cellStyle name="60% - Accent2 231" xfId="28713"/>
    <cellStyle name="60% - Accent2 232" xfId="28714"/>
    <cellStyle name="60% - Accent2 233" xfId="28715"/>
    <cellStyle name="60% - Accent2 234" xfId="28716"/>
    <cellStyle name="60% - Accent2 235" xfId="28717"/>
    <cellStyle name="60% - Accent2 236" xfId="28718"/>
    <cellStyle name="60% - Accent2 237" xfId="28719"/>
    <cellStyle name="60% - Accent2 238" xfId="28720"/>
    <cellStyle name="60% - Accent2 239" xfId="28721"/>
    <cellStyle name="60% - Accent2 24" xfId="28722"/>
    <cellStyle name="60% - Accent2 24 2" xfId="28723"/>
    <cellStyle name="60% - Accent2 240" xfId="28724"/>
    <cellStyle name="60% - Accent2 241" xfId="28725"/>
    <cellStyle name="60% - Accent2 242" xfId="28726"/>
    <cellStyle name="60% - Accent2 243" xfId="28727"/>
    <cellStyle name="60% - Accent2 244" xfId="28728"/>
    <cellStyle name="60% - Accent2 245" xfId="28729"/>
    <cellStyle name="60% - Accent2 246" xfId="28730"/>
    <cellStyle name="60% - Accent2 247" xfId="28731"/>
    <cellStyle name="60% - Accent2 248" xfId="28732"/>
    <cellStyle name="60% - Accent2 249" xfId="28733"/>
    <cellStyle name="60% - Accent2 25" xfId="28734"/>
    <cellStyle name="60% - Accent2 25 2" xfId="28735"/>
    <cellStyle name="60% - Accent2 250" xfId="28736"/>
    <cellStyle name="60% - Accent2 251" xfId="28737"/>
    <cellStyle name="60% - Accent2 252" xfId="28738"/>
    <cellStyle name="60% - Accent2 253" xfId="28739"/>
    <cellStyle name="60% - Accent2 254" xfId="28740"/>
    <cellStyle name="60% - Accent2 255" xfId="28741"/>
    <cellStyle name="60% - Accent2 256" xfId="28742"/>
    <cellStyle name="60% - Accent2 257" xfId="28743"/>
    <cellStyle name="60% - Accent2 26" xfId="28744"/>
    <cellStyle name="60% - Accent2 26 2" xfId="28745"/>
    <cellStyle name="60% - Accent2 27" xfId="28746"/>
    <cellStyle name="60% - Accent2 27 2" xfId="28747"/>
    <cellStyle name="60% - Accent2 28" xfId="28748"/>
    <cellStyle name="60% - Accent2 28 2" xfId="28749"/>
    <cellStyle name="60% - Accent2 29" xfId="28750"/>
    <cellStyle name="60% - Accent2 29 2" xfId="28751"/>
    <cellStyle name="60% - Accent2 3" xfId="759"/>
    <cellStyle name="60% - Accent2 3 2" xfId="1058"/>
    <cellStyle name="60% - Accent2 3 2 2" xfId="28753"/>
    <cellStyle name="60% - Accent2 3 3" xfId="14961"/>
    <cellStyle name="60% - Accent2 3 4" xfId="28752"/>
    <cellStyle name="60% - Accent2 30" xfId="28754"/>
    <cellStyle name="60% - Accent2 30 2" xfId="28755"/>
    <cellStyle name="60% - Accent2 31" xfId="28756"/>
    <cellStyle name="60% - Accent2 31 2" xfId="28757"/>
    <cellStyle name="60% - Accent2 32" xfId="28758"/>
    <cellStyle name="60% - Accent2 32 2" xfId="28759"/>
    <cellStyle name="60% - Accent2 33" xfId="28760"/>
    <cellStyle name="60% - Accent2 33 2" xfId="28761"/>
    <cellStyle name="60% - Accent2 34" xfId="28762"/>
    <cellStyle name="60% - Accent2 34 2" xfId="28763"/>
    <cellStyle name="60% - Accent2 35" xfId="28764"/>
    <cellStyle name="60% - Accent2 35 2" xfId="28765"/>
    <cellStyle name="60% - Accent2 36" xfId="28766"/>
    <cellStyle name="60% - Accent2 36 2" xfId="28767"/>
    <cellStyle name="60% - Accent2 37" xfId="28768"/>
    <cellStyle name="60% - Accent2 37 2" xfId="28769"/>
    <cellStyle name="60% - Accent2 38" xfId="28770"/>
    <cellStyle name="60% - Accent2 38 2" xfId="28771"/>
    <cellStyle name="60% - Accent2 39" xfId="28772"/>
    <cellStyle name="60% - Accent2 39 2" xfId="28773"/>
    <cellStyle name="60% - Accent2 4" xfId="710"/>
    <cellStyle name="60% - Accent2 4 2" xfId="888"/>
    <cellStyle name="60% - Accent2 4 2 2" xfId="28774"/>
    <cellStyle name="60% - Accent2 4 3" xfId="11803"/>
    <cellStyle name="60% - Accent2 40" xfId="28775"/>
    <cellStyle name="60% - Accent2 40 2" xfId="28776"/>
    <cellStyle name="60% - Accent2 41" xfId="28777"/>
    <cellStyle name="60% - Accent2 41 2" xfId="28778"/>
    <cellStyle name="60% - Accent2 42" xfId="28779"/>
    <cellStyle name="60% - Accent2 42 2" xfId="28780"/>
    <cellStyle name="60% - Accent2 43" xfId="28781"/>
    <cellStyle name="60% - Accent2 43 2" xfId="28782"/>
    <cellStyle name="60% - Accent2 44" xfId="28783"/>
    <cellStyle name="60% - Accent2 44 2" xfId="28784"/>
    <cellStyle name="60% - Accent2 45" xfId="28785"/>
    <cellStyle name="60% - Accent2 45 2" xfId="28786"/>
    <cellStyle name="60% - Accent2 46" xfId="28787"/>
    <cellStyle name="60% - Accent2 46 2" xfId="28788"/>
    <cellStyle name="60% - Accent2 47" xfId="28789"/>
    <cellStyle name="60% - Accent2 47 2" xfId="28790"/>
    <cellStyle name="60% - Accent2 48" xfId="28791"/>
    <cellStyle name="60% - Accent2 48 2" xfId="28792"/>
    <cellStyle name="60% - Accent2 49" xfId="28793"/>
    <cellStyle name="60% - Accent2 49 2" xfId="28794"/>
    <cellStyle name="60% - Accent2 5" xfId="7213"/>
    <cellStyle name="60% - Accent2 5 2" xfId="28796"/>
    <cellStyle name="60% - Accent2 5 3" xfId="28795"/>
    <cellStyle name="60% - Accent2 50" xfId="28797"/>
    <cellStyle name="60% - Accent2 50 2" xfId="28798"/>
    <cellStyle name="60% - Accent2 51" xfId="28799"/>
    <cellStyle name="60% - Accent2 51 2" xfId="28800"/>
    <cellStyle name="60% - Accent2 52" xfId="28801"/>
    <cellStyle name="60% - Accent2 52 2" xfId="28802"/>
    <cellStyle name="60% - Accent2 53" xfId="28803"/>
    <cellStyle name="60% - Accent2 53 2" xfId="28804"/>
    <cellStyle name="60% - Accent2 54" xfId="28805"/>
    <cellStyle name="60% - Accent2 54 2" xfId="28806"/>
    <cellStyle name="60% - Accent2 55" xfId="28807"/>
    <cellStyle name="60% - Accent2 55 2" xfId="28808"/>
    <cellStyle name="60% - Accent2 56" xfId="28809"/>
    <cellStyle name="60% - Accent2 56 2" xfId="28810"/>
    <cellStyle name="60% - Accent2 57" xfId="28811"/>
    <cellStyle name="60% - Accent2 57 2" xfId="28812"/>
    <cellStyle name="60% - Accent2 58" xfId="28813"/>
    <cellStyle name="60% - Accent2 58 2" xfId="28814"/>
    <cellStyle name="60% - Accent2 59" xfId="28815"/>
    <cellStyle name="60% - Accent2 59 2" xfId="28816"/>
    <cellStyle name="60% - Accent2 6" xfId="7514"/>
    <cellStyle name="60% - Accent2 6 2" xfId="28818"/>
    <cellStyle name="60% - Accent2 6 3" xfId="28817"/>
    <cellStyle name="60% - Accent2 60" xfId="28819"/>
    <cellStyle name="60% - Accent2 60 2" xfId="28820"/>
    <cellStyle name="60% - Accent2 61" xfId="28821"/>
    <cellStyle name="60% - Accent2 61 2" xfId="28822"/>
    <cellStyle name="60% - Accent2 62" xfId="28823"/>
    <cellStyle name="60% - Accent2 62 2" xfId="28824"/>
    <cellStyle name="60% - Accent2 63" xfId="28825"/>
    <cellStyle name="60% - Accent2 63 2" xfId="28826"/>
    <cellStyle name="60% - Accent2 64" xfId="28827"/>
    <cellStyle name="60% - Accent2 64 2" xfId="28828"/>
    <cellStyle name="60% - Accent2 65" xfId="28829"/>
    <cellStyle name="60% - Accent2 65 2" xfId="28830"/>
    <cellStyle name="60% - Accent2 66" xfId="28831"/>
    <cellStyle name="60% - Accent2 66 2" xfId="28832"/>
    <cellStyle name="60% - Accent2 67" xfId="28833"/>
    <cellStyle name="60% - Accent2 67 2" xfId="28834"/>
    <cellStyle name="60% - Accent2 68" xfId="28835"/>
    <cellStyle name="60% - Accent2 68 2" xfId="28836"/>
    <cellStyle name="60% - Accent2 69" xfId="28837"/>
    <cellStyle name="60% - Accent2 69 2" xfId="28838"/>
    <cellStyle name="60% - Accent2 7" xfId="7117"/>
    <cellStyle name="60% - Accent2 7 2" xfId="28840"/>
    <cellStyle name="60% - Accent2 7 3" xfId="28839"/>
    <cellStyle name="60% - Accent2 70" xfId="28841"/>
    <cellStyle name="60% - Accent2 70 2" xfId="28842"/>
    <cellStyle name="60% - Accent2 71" xfId="28843"/>
    <cellStyle name="60% - Accent2 71 2" xfId="28844"/>
    <cellStyle name="60% - Accent2 72" xfId="28845"/>
    <cellStyle name="60% - Accent2 72 2" xfId="28846"/>
    <cellStyle name="60% - Accent2 73" xfId="28847"/>
    <cellStyle name="60% - Accent2 73 2" xfId="28848"/>
    <cellStyle name="60% - Accent2 74" xfId="28849"/>
    <cellStyle name="60% - Accent2 74 2" xfId="28850"/>
    <cellStyle name="60% - Accent2 75" xfId="28851"/>
    <cellStyle name="60% - Accent2 75 2" xfId="28852"/>
    <cellStyle name="60% - Accent2 76" xfId="28853"/>
    <cellStyle name="60% - Accent2 76 2" xfId="28854"/>
    <cellStyle name="60% - Accent2 77" xfId="28855"/>
    <cellStyle name="60% - Accent2 77 2" xfId="28856"/>
    <cellStyle name="60% - Accent2 78" xfId="28857"/>
    <cellStyle name="60% - Accent2 78 2" xfId="28858"/>
    <cellStyle name="60% - Accent2 79" xfId="28859"/>
    <cellStyle name="60% - Accent2 79 2" xfId="28860"/>
    <cellStyle name="60% - Accent2 8" xfId="6851"/>
    <cellStyle name="60% - Accent2 8 2" xfId="28862"/>
    <cellStyle name="60% - Accent2 8 3" xfId="28861"/>
    <cellStyle name="60% - Accent2 80" xfId="28863"/>
    <cellStyle name="60% - Accent2 80 2" xfId="28864"/>
    <cellStyle name="60% - Accent2 81" xfId="28865"/>
    <cellStyle name="60% - Accent2 81 2" xfId="28866"/>
    <cellStyle name="60% - Accent2 82" xfId="28867"/>
    <cellStyle name="60% - Accent2 82 2" xfId="28868"/>
    <cellStyle name="60% - Accent2 83" xfId="28869"/>
    <cellStyle name="60% - Accent2 83 2" xfId="28870"/>
    <cellStyle name="60% - Accent2 84" xfId="28871"/>
    <cellStyle name="60% - Accent2 84 2" xfId="28872"/>
    <cellStyle name="60% - Accent2 85" xfId="28873"/>
    <cellStyle name="60% - Accent2 85 2" xfId="28874"/>
    <cellStyle name="60% - Accent2 86" xfId="28875"/>
    <cellStyle name="60% - Accent2 86 2" xfId="28876"/>
    <cellStyle name="60% - Accent2 87" xfId="28877"/>
    <cellStyle name="60% - Accent2 87 2" xfId="28878"/>
    <cellStyle name="60% - Accent2 88" xfId="28879"/>
    <cellStyle name="60% - Accent2 88 2" xfId="28880"/>
    <cellStyle name="60% - Accent2 89" xfId="28881"/>
    <cellStyle name="60% - Accent2 89 2" xfId="28882"/>
    <cellStyle name="60% - Accent2 9" xfId="6752"/>
    <cellStyle name="60% - Accent2 9 2" xfId="28884"/>
    <cellStyle name="60% - Accent2 9 3" xfId="28883"/>
    <cellStyle name="60% - Accent2 90" xfId="28885"/>
    <cellStyle name="60% - Accent2 90 2" xfId="28886"/>
    <cellStyle name="60% - Accent2 91" xfId="28887"/>
    <cellStyle name="60% - Accent2 91 2" xfId="28888"/>
    <cellStyle name="60% - Accent2 92" xfId="28889"/>
    <cellStyle name="60% - Accent2 92 2" xfId="28890"/>
    <cellStyle name="60% - Accent2 93" xfId="28891"/>
    <cellStyle name="60% - Accent2 93 2" xfId="28892"/>
    <cellStyle name="60% - Accent2 94" xfId="28893"/>
    <cellStyle name="60% - Accent2 94 2" xfId="28894"/>
    <cellStyle name="60% - Accent2 95" xfId="28895"/>
    <cellStyle name="60% - Accent2 95 2" xfId="28896"/>
    <cellStyle name="60% - Accent2 96" xfId="28897"/>
    <cellStyle name="60% - Accent2 96 2" xfId="28898"/>
    <cellStyle name="60% - Accent2 97" xfId="28899"/>
    <cellStyle name="60% - Accent2 97 2" xfId="28900"/>
    <cellStyle name="60% - Accent2 98" xfId="28901"/>
    <cellStyle name="60% - Accent2 98 2" xfId="28902"/>
    <cellStyle name="60% - Accent2 99" xfId="28903"/>
    <cellStyle name="60% - Accent2 99 2" xfId="28904"/>
    <cellStyle name="60% - Accent3 10" xfId="6949"/>
    <cellStyle name="60% - Accent3 10 2" xfId="28906"/>
    <cellStyle name="60% - Accent3 10 3" xfId="28905"/>
    <cellStyle name="60% - Accent3 100" xfId="28907"/>
    <cellStyle name="60% - Accent3 100 2" xfId="28908"/>
    <cellStyle name="60% - Accent3 101" xfId="28909"/>
    <cellStyle name="60% - Accent3 101 2" xfId="28910"/>
    <cellStyle name="60% - Accent3 102" xfId="28911"/>
    <cellStyle name="60% - Accent3 102 2" xfId="28912"/>
    <cellStyle name="60% - Accent3 103" xfId="28913"/>
    <cellStyle name="60% - Accent3 103 2" xfId="28914"/>
    <cellStyle name="60% - Accent3 104" xfId="28915"/>
    <cellStyle name="60% - Accent3 104 2" xfId="28916"/>
    <cellStyle name="60% - Accent3 105" xfId="28917"/>
    <cellStyle name="60% - Accent3 105 2" xfId="28918"/>
    <cellStyle name="60% - Accent3 106" xfId="28919"/>
    <cellStyle name="60% - Accent3 106 2" xfId="28920"/>
    <cellStyle name="60% - Accent3 107" xfId="28921"/>
    <cellStyle name="60% - Accent3 107 2" xfId="28922"/>
    <cellStyle name="60% - Accent3 108" xfId="28923"/>
    <cellStyle name="60% - Accent3 108 2" xfId="28924"/>
    <cellStyle name="60% - Accent3 109" xfId="28925"/>
    <cellStyle name="60% - Accent3 109 2" xfId="28926"/>
    <cellStyle name="60% - Accent3 11" xfId="7765"/>
    <cellStyle name="60% - Accent3 11 2" xfId="28928"/>
    <cellStyle name="60% - Accent3 11 3" xfId="28927"/>
    <cellStyle name="60% - Accent3 110" xfId="28929"/>
    <cellStyle name="60% - Accent3 110 2" xfId="28930"/>
    <cellStyle name="60% - Accent3 111" xfId="28931"/>
    <cellStyle name="60% - Accent3 111 2" xfId="28932"/>
    <cellStyle name="60% - Accent3 112" xfId="28933"/>
    <cellStyle name="60% - Accent3 112 2" xfId="28934"/>
    <cellStyle name="60% - Accent3 113" xfId="28935"/>
    <cellStyle name="60% - Accent3 113 2" xfId="28936"/>
    <cellStyle name="60% - Accent3 114" xfId="28937"/>
    <cellStyle name="60% - Accent3 114 2" xfId="28938"/>
    <cellStyle name="60% - Accent3 115" xfId="28939"/>
    <cellStyle name="60% - Accent3 115 2" xfId="28940"/>
    <cellStyle name="60% - Accent3 116" xfId="28941"/>
    <cellStyle name="60% - Accent3 116 2" xfId="28942"/>
    <cellStyle name="60% - Accent3 117" xfId="28943"/>
    <cellStyle name="60% - Accent3 117 2" xfId="28944"/>
    <cellStyle name="60% - Accent3 118" xfId="28945"/>
    <cellStyle name="60% - Accent3 118 2" xfId="28946"/>
    <cellStyle name="60% - Accent3 119" xfId="28947"/>
    <cellStyle name="60% - Accent3 119 2" xfId="28948"/>
    <cellStyle name="60% - Accent3 12" xfId="7500"/>
    <cellStyle name="60% - Accent3 12 2" xfId="28950"/>
    <cellStyle name="60% - Accent3 12 3" xfId="28949"/>
    <cellStyle name="60% - Accent3 120" xfId="28951"/>
    <cellStyle name="60% - Accent3 120 2" xfId="28952"/>
    <cellStyle name="60% - Accent3 121" xfId="28953"/>
    <cellStyle name="60% - Accent3 121 2" xfId="28954"/>
    <cellStyle name="60% - Accent3 122" xfId="28955"/>
    <cellStyle name="60% - Accent3 122 2" xfId="28956"/>
    <cellStyle name="60% - Accent3 123" xfId="28957"/>
    <cellStyle name="60% - Accent3 123 2" xfId="28958"/>
    <cellStyle name="60% - Accent3 124" xfId="28959"/>
    <cellStyle name="60% - Accent3 124 2" xfId="28960"/>
    <cellStyle name="60% - Accent3 125" xfId="28961"/>
    <cellStyle name="60% - Accent3 125 2" xfId="28962"/>
    <cellStyle name="60% - Accent3 126" xfId="28963"/>
    <cellStyle name="60% - Accent3 126 2" xfId="28964"/>
    <cellStyle name="60% - Accent3 127" xfId="28965"/>
    <cellStyle name="60% - Accent3 127 2" xfId="28966"/>
    <cellStyle name="60% - Accent3 128" xfId="28967"/>
    <cellStyle name="60% - Accent3 128 2" xfId="28968"/>
    <cellStyle name="60% - Accent3 129" xfId="28969"/>
    <cellStyle name="60% - Accent3 129 2" xfId="28970"/>
    <cellStyle name="60% - Accent3 13" xfId="7796"/>
    <cellStyle name="60% - Accent3 13 2" xfId="28972"/>
    <cellStyle name="60% - Accent3 13 3" xfId="28971"/>
    <cellStyle name="60% - Accent3 130" xfId="28973"/>
    <cellStyle name="60% - Accent3 130 2" xfId="28974"/>
    <cellStyle name="60% - Accent3 131" xfId="28975"/>
    <cellStyle name="60% - Accent3 131 2" xfId="28976"/>
    <cellStyle name="60% - Accent3 132" xfId="28977"/>
    <cellStyle name="60% - Accent3 132 2" xfId="28978"/>
    <cellStyle name="60% - Accent3 133" xfId="28979"/>
    <cellStyle name="60% - Accent3 133 2" xfId="28980"/>
    <cellStyle name="60% - Accent3 134" xfId="28981"/>
    <cellStyle name="60% - Accent3 134 2" xfId="28982"/>
    <cellStyle name="60% - Accent3 135" xfId="28983"/>
    <cellStyle name="60% - Accent3 135 2" xfId="28984"/>
    <cellStyle name="60% - Accent3 136" xfId="28985"/>
    <cellStyle name="60% - Accent3 136 2" xfId="28986"/>
    <cellStyle name="60% - Accent3 137" xfId="28987"/>
    <cellStyle name="60% - Accent3 137 2" xfId="28988"/>
    <cellStyle name="60% - Accent3 138" xfId="28989"/>
    <cellStyle name="60% - Accent3 138 2" xfId="28990"/>
    <cellStyle name="60% - Accent3 139" xfId="28991"/>
    <cellStyle name="60% - Accent3 139 2" xfId="28992"/>
    <cellStyle name="60% - Accent3 14" xfId="28993"/>
    <cellStyle name="60% - Accent3 14 2" xfId="28994"/>
    <cellStyle name="60% - Accent3 140" xfId="28995"/>
    <cellStyle name="60% - Accent3 140 2" xfId="28996"/>
    <cellStyle name="60% - Accent3 141" xfId="28997"/>
    <cellStyle name="60% - Accent3 141 2" xfId="28998"/>
    <cellStyle name="60% - Accent3 142" xfId="28999"/>
    <cellStyle name="60% - Accent3 142 2" xfId="29000"/>
    <cellStyle name="60% - Accent3 143" xfId="29001"/>
    <cellStyle name="60% - Accent3 143 2" xfId="29002"/>
    <cellStyle name="60% - Accent3 144" xfId="29003"/>
    <cellStyle name="60% - Accent3 144 2" xfId="29004"/>
    <cellStyle name="60% - Accent3 145" xfId="29005"/>
    <cellStyle name="60% - Accent3 145 2" xfId="29006"/>
    <cellStyle name="60% - Accent3 146" xfId="29007"/>
    <cellStyle name="60% - Accent3 146 2" xfId="29008"/>
    <cellStyle name="60% - Accent3 147" xfId="29009"/>
    <cellStyle name="60% - Accent3 147 2" xfId="29010"/>
    <cellStyle name="60% - Accent3 148" xfId="29011"/>
    <cellStyle name="60% - Accent3 148 2" xfId="29012"/>
    <cellStyle name="60% - Accent3 149" xfId="29013"/>
    <cellStyle name="60% - Accent3 149 2" xfId="29014"/>
    <cellStyle name="60% - Accent3 15" xfId="29015"/>
    <cellStyle name="60% - Accent3 15 2" xfId="29016"/>
    <cellStyle name="60% - Accent3 150" xfId="29017"/>
    <cellStyle name="60% - Accent3 150 2" xfId="29018"/>
    <cellStyle name="60% - Accent3 151" xfId="29019"/>
    <cellStyle name="60% - Accent3 151 2" xfId="29020"/>
    <cellStyle name="60% - Accent3 152" xfId="29021"/>
    <cellStyle name="60% - Accent3 152 2" xfId="29022"/>
    <cellStyle name="60% - Accent3 153" xfId="29023"/>
    <cellStyle name="60% - Accent3 153 2" xfId="29024"/>
    <cellStyle name="60% - Accent3 154" xfId="29025"/>
    <cellStyle name="60% - Accent3 154 2" xfId="29026"/>
    <cellStyle name="60% - Accent3 155" xfId="29027"/>
    <cellStyle name="60% - Accent3 155 2" xfId="29028"/>
    <cellStyle name="60% - Accent3 156" xfId="29029"/>
    <cellStyle name="60% - Accent3 156 2" xfId="29030"/>
    <cellStyle name="60% - Accent3 157" xfId="29031"/>
    <cellStyle name="60% - Accent3 157 2" xfId="29032"/>
    <cellStyle name="60% - Accent3 158" xfId="29033"/>
    <cellStyle name="60% - Accent3 158 2" xfId="29034"/>
    <cellStyle name="60% - Accent3 159" xfId="29035"/>
    <cellStyle name="60% - Accent3 159 2" xfId="29036"/>
    <cellStyle name="60% - Accent3 16" xfId="29037"/>
    <cellStyle name="60% - Accent3 16 2" xfId="29038"/>
    <cellStyle name="60% - Accent3 160" xfId="29039"/>
    <cellStyle name="60% - Accent3 160 2" xfId="29040"/>
    <cellStyle name="60% - Accent3 161" xfId="29041"/>
    <cellStyle name="60% - Accent3 161 2" xfId="29042"/>
    <cellStyle name="60% - Accent3 162" xfId="29043"/>
    <cellStyle name="60% - Accent3 162 2" xfId="29044"/>
    <cellStyle name="60% - Accent3 163" xfId="29045"/>
    <cellStyle name="60% - Accent3 163 2" xfId="29046"/>
    <cellStyle name="60% - Accent3 164" xfId="29047"/>
    <cellStyle name="60% - Accent3 164 2" xfId="29048"/>
    <cellStyle name="60% - Accent3 165" xfId="29049"/>
    <cellStyle name="60% - Accent3 165 2" xfId="29050"/>
    <cellStyle name="60% - Accent3 166" xfId="29051"/>
    <cellStyle name="60% - Accent3 166 2" xfId="29052"/>
    <cellStyle name="60% - Accent3 167" xfId="29053"/>
    <cellStyle name="60% - Accent3 167 2" xfId="29054"/>
    <cellStyle name="60% - Accent3 168" xfId="29055"/>
    <cellStyle name="60% - Accent3 168 2" xfId="29056"/>
    <cellStyle name="60% - Accent3 169" xfId="29057"/>
    <cellStyle name="60% - Accent3 169 2" xfId="29058"/>
    <cellStyle name="60% - Accent3 17" xfId="29059"/>
    <cellStyle name="60% - Accent3 17 2" xfId="29060"/>
    <cellStyle name="60% - Accent3 170" xfId="29061"/>
    <cellStyle name="60% - Accent3 170 2" xfId="29062"/>
    <cellStyle name="60% - Accent3 171" xfId="29063"/>
    <cellStyle name="60% - Accent3 171 2" xfId="29064"/>
    <cellStyle name="60% - Accent3 172" xfId="29065"/>
    <cellStyle name="60% - Accent3 172 2" xfId="29066"/>
    <cellStyle name="60% - Accent3 173" xfId="29067"/>
    <cellStyle name="60% - Accent3 173 2" xfId="29068"/>
    <cellStyle name="60% - Accent3 174" xfId="29069"/>
    <cellStyle name="60% - Accent3 174 2" xfId="29070"/>
    <cellStyle name="60% - Accent3 175" xfId="29071"/>
    <cellStyle name="60% - Accent3 175 2" xfId="29072"/>
    <cellStyle name="60% - Accent3 176" xfId="29073"/>
    <cellStyle name="60% - Accent3 176 2" xfId="29074"/>
    <cellStyle name="60% - Accent3 177" xfId="29075"/>
    <cellStyle name="60% - Accent3 177 2" xfId="29076"/>
    <cellStyle name="60% - Accent3 178" xfId="29077"/>
    <cellStyle name="60% - Accent3 178 2" xfId="29078"/>
    <cellStyle name="60% - Accent3 179" xfId="29079"/>
    <cellStyle name="60% - Accent3 179 2" xfId="29080"/>
    <cellStyle name="60% - Accent3 18" xfId="29081"/>
    <cellStyle name="60% - Accent3 18 2" xfId="29082"/>
    <cellStyle name="60% - Accent3 180" xfId="29083"/>
    <cellStyle name="60% - Accent3 180 2" xfId="29084"/>
    <cellStyle name="60% - Accent3 181" xfId="29085"/>
    <cellStyle name="60% - Accent3 181 2" xfId="29086"/>
    <cellStyle name="60% - Accent3 182" xfId="29087"/>
    <cellStyle name="60% - Accent3 182 2" xfId="29088"/>
    <cellStyle name="60% - Accent3 183" xfId="29089"/>
    <cellStyle name="60% - Accent3 183 2" xfId="29090"/>
    <cellStyle name="60% - Accent3 184" xfId="29091"/>
    <cellStyle name="60% - Accent3 184 2" xfId="29092"/>
    <cellStyle name="60% - Accent3 185" xfId="29093"/>
    <cellStyle name="60% - Accent3 185 2" xfId="29094"/>
    <cellStyle name="60% - Accent3 186" xfId="29095"/>
    <cellStyle name="60% - Accent3 186 2" xfId="29096"/>
    <cellStyle name="60% - Accent3 187" xfId="29097"/>
    <cellStyle name="60% - Accent3 187 2" xfId="29098"/>
    <cellStyle name="60% - Accent3 188" xfId="29099"/>
    <cellStyle name="60% - Accent3 188 2" xfId="29100"/>
    <cellStyle name="60% - Accent3 189" xfId="29101"/>
    <cellStyle name="60% - Accent3 189 2" xfId="29102"/>
    <cellStyle name="60% - Accent3 19" xfId="29103"/>
    <cellStyle name="60% - Accent3 19 2" xfId="29104"/>
    <cellStyle name="60% - Accent3 190" xfId="29105"/>
    <cellStyle name="60% - Accent3 190 2" xfId="29106"/>
    <cellStyle name="60% - Accent3 191" xfId="29107"/>
    <cellStyle name="60% - Accent3 191 2" xfId="29108"/>
    <cellStyle name="60% - Accent3 192" xfId="29109"/>
    <cellStyle name="60% - Accent3 192 2" xfId="29110"/>
    <cellStyle name="60% - Accent3 193" xfId="29111"/>
    <cellStyle name="60% - Accent3 194" xfId="29112"/>
    <cellStyle name="60% - Accent3 195" xfId="29113"/>
    <cellStyle name="60% - Accent3 196" xfId="29114"/>
    <cellStyle name="60% - Accent3 197" xfId="29115"/>
    <cellStyle name="60% - Accent3 198" xfId="29116"/>
    <cellStyle name="60% - Accent3 199" xfId="29117"/>
    <cellStyle name="60% - Accent3 2" xfId="179"/>
    <cellStyle name="60% - Accent3 2 10" xfId="7488"/>
    <cellStyle name="60% - Accent3 2 11" xfId="7385"/>
    <cellStyle name="60% - Accent3 2 12" xfId="7312"/>
    <cellStyle name="60% - Accent3 2 13" xfId="9957"/>
    <cellStyle name="60% - Accent3 2 2" xfId="760"/>
    <cellStyle name="60% - Accent3 2 2 2" xfId="1002"/>
    <cellStyle name="60% - Accent3 2 2 3" xfId="11858"/>
    <cellStyle name="60% - Accent3 2 3" xfId="889"/>
    <cellStyle name="60% - Accent3 2 4" xfId="6933"/>
    <cellStyle name="60% - Accent3 2 5" xfId="7250"/>
    <cellStyle name="60% - Accent3 2 6" xfId="6982"/>
    <cellStyle name="60% - Accent3 2 7" xfId="7390"/>
    <cellStyle name="60% - Accent3 2 8" xfId="7205"/>
    <cellStyle name="60% - Accent3 2 9" xfId="7389"/>
    <cellStyle name="60% - Accent3 20" xfId="29118"/>
    <cellStyle name="60% - Accent3 20 2" xfId="29119"/>
    <cellStyle name="60% - Accent3 200" xfId="29120"/>
    <cellStyle name="60% - Accent3 201" xfId="29121"/>
    <cellStyle name="60% - Accent3 202" xfId="29122"/>
    <cellStyle name="60% - Accent3 203" xfId="29123"/>
    <cellStyle name="60% - Accent3 204" xfId="29124"/>
    <cellStyle name="60% - Accent3 205" xfId="29125"/>
    <cellStyle name="60% - Accent3 206" xfId="29126"/>
    <cellStyle name="60% - Accent3 207" xfId="29127"/>
    <cellStyle name="60% - Accent3 208" xfId="29128"/>
    <cellStyle name="60% - Accent3 209" xfId="29129"/>
    <cellStyle name="60% - Accent3 21" xfId="29130"/>
    <cellStyle name="60% - Accent3 21 2" xfId="29131"/>
    <cellStyle name="60% - Accent3 210" xfId="29132"/>
    <cellStyle name="60% - Accent3 211" xfId="29133"/>
    <cellStyle name="60% - Accent3 212" xfId="29134"/>
    <cellStyle name="60% - Accent3 213" xfId="29135"/>
    <cellStyle name="60% - Accent3 214" xfId="29136"/>
    <cellStyle name="60% - Accent3 215" xfId="29137"/>
    <cellStyle name="60% - Accent3 216" xfId="29138"/>
    <cellStyle name="60% - Accent3 217" xfId="29139"/>
    <cellStyle name="60% - Accent3 218" xfId="29140"/>
    <cellStyle name="60% - Accent3 219" xfId="29141"/>
    <cellStyle name="60% - Accent3 22" xfId="29142"/>
    <cellStyle name="60% - Accent3 22 2" xfId="29143"/>
    <cellStyle name="60% - Accent3 220" xfId="29144"/>
    <cellStyle name="60% - Accent3 221" xfId="29145"/>
    <cellStyle name="60% - Accent3 222" xfId="29146"/>
    <cellStyle name="60% - Accent3 223" xfId="29147"/>
    <cellStyle name="60% - Accent3 224" xfId="29148"/>
    <cellStyle name="60% - Accent3 225" xfId="29149"/>
    <cellStyle name="60% - Accent3 226" xfId="29150"/>
    <cellStyle name="60% - Accent3 227" xfId="29151"/>
    <cellStyle name="60% - Accent3 228" xfId="29152"/>
    <cellStyle name="60% - Accent3 229" xfId="29153"/>
    <cellStyle name="60% - Accent3 23" xfId="29154"/>
    <cellStyle name="60% - Accent3 23 2" xfId="29155"/>
    <cellStyle name="60% - Accent3 230" xfId="29156"/>
    <cellStyle name="60% - Accent3 231" xfId="29157"/>
    <cellStyle name="60% - Accent3 232" xfId="29158"/>
    <cellStyle name="60% - Accent3 233" xfId="29159"/>
    <cellStyle name="60% - Accent3 234" xfId="29160"/>
    <cellStyle name="60% - Accent3 235" xfId="29161"/>
    <cellStyle name="60% - Accent3 236" xfId="29162"/>
    <cellStyle name="60% - Accent3 237" xfId="29163"/>
    <cellStyle name="60% - Accent3 238" xfId="29164"/>
    <cellStyle name="60% - Accent3 239" xfId="29165"/>
    <cellStyle name="60% - Accent3 24" xfId="29166"/>
    <cellStyle name="60% - Accent3 24 2" xfId="29167"/>
    <cellStyle name="60% - Accent3 240" xfId="29168"/>
    <cellStyle name="60% - Accent3 241" xfId="29169"/>
    <cellStyle name="60% - Accent3 242" xfId="29170"/>
    <cellStyle name="60% - Accent3 243" xfId="29171"/>
    <cellStyle name="60% - Accent3 244" xfId="29172"/>
    <cellStyle name="60% - Accent3 245" xfId="29173"/>
    <cellStyle name="60% - Accent3 246" xfId="29174"/>
    <cellStyle name="60% - Accent3 247" xfId="29175"/>
    <cellStyle name="60% - Accent3 248" xfId="29176"/>
    <cellStyle name="60% - Accent3 249" xfId="29177"/>
    <cellStyle name="60% - Accent3 25" xfId="29178"/>
    <cellStyle name="60% - Accent3 25 2" xfId="29179"/>
    <cellStyle name="60% - Accent3 250" xfId="29180"/>
    <cellStyle name="60% - Accent3 251" xfId="29181"/>
    <cellStyle name="60% - Accent3 252" xfId="29182"/>
    <cellStyle name="60% - Accent3 253" xfId="29183"/>
    <cellStyle name="60% - Accent3 254" xfId="29184"/>
    <cellStyle name="60% - Accent3 255" xfId="29185"/>
    <cellStyle name="60% - Accent3 256" xfId="29186"/>
    <cellStyle name="60% - Accent3 257" xfId="29187"/>
    <cellStyle name="60% - Accent3 26" xfId="29188"/>
    <cellStyle name="60% - Accent3 26 2" xfId="29189"/>
    <cellStyle name="60% - Accent3 27" xfId="29190"/>
    <cellStyle name="60% - Accent3 27 2" xfId="29191"/>
    <cellStyle name="60% - Accent3 28" xfId="29192"/>
    <cellStyle name="60% - Accent3 28 2" xfId="29193"/>
    <cellStyle name="60% - Accent3 29" xfId="29194"/>
    <cellStyle name="60% - Accent3 29 2" xfId="29195"/>
    <cellStyle name="60% - Accent3 3" xfId="761"/>
    <cellStyle name="60% - Accent3 3 2" xfId="993"/>
    <cellStyle name="60% - Accent3 3 2 2" xfId="29197"/>
    <cellStyle name="60% - Accent3 3 3" xfId="14964"/>
    <cellStyle name="60% - Accent3 3 4" xfId="29196"/>
    <cellStyle name="60% - Accent3 30" xfId="29198"/>
    <cellStyle name="60% - Accent3 30 2" xfId="29199"/>
    <cellStyle name="60% - Accent3 31" xfId="29200"/>
    <cellStyle name="60% - Accent3 31 2" xfId="29201"/>
    <cellStyle name="60% - Accent3 32" xfId="29202"/>
    <cellStyle name="60% - Accent3 32 2" xfId="29203"/>
    <cellStyle name="60% - Accent3 33" xfId="29204"/>
    <cellStyle name="60% - Accent3 33 2" xfId="29205"/>
    <cellStyle name="60% - Accent3 34" xfId="29206"/>
    <cellStyle name="60% - Accent3 34 2" xfId="29207"/>
    <cellStyle name="60% - Accent3 35" xfId="29208"/>
    <cellStyle name="60% - Accent3 35 2" xfId="29209"/>
    <cellStyle name="60% - Accent3 36" xfId="29210"/>
    <cellStyle name="60% - Accent3 36 2" xfId="29211"/>
    <cellStyle name="60% - Accent3 37" xfId="29212"/>
    <cellStyle name="60% - Accent3 37 2" xfId="29213"/>
    <cellStyle name="60% - Accent3 38" xfId="29214"/>
    <cellStyle name="60% - Accent3 38 2" xfId="29215"/>
    <cellStyle name="60% - Accent3 39" xfId="29216"/>
    <cellStyle name="60% - Accent3 39 2" xfId="29217"/>
    <cellStyle name="60% - Accent3 4" xfId="714"/>
    <cellStyle name="60% - Accent3 4 2" xfId="1027"/>
    <cellStyle name="60% - Accent3 4 2 2" xfId="29218"/>
    <cellStyle name="60% - Accent3 4 3" xfId="11807"/>
    <cellStyle name="60% - Accent3 40" xfId="29219"/>
    <cellStyle name="60% - Accent3 40 2" xfId="29220"/>
    <cellStyle name="60% - Accent3 41" xfId="29221"/>
    <cellStyle name="60% - Accent3 41 2" xfId="29222"/>
    <cellStyle name="60% - Accent3 42" xfId="29223"/>
    <cellStyle name="60% - Accent3 42 2" xfId="29224"/>
    <cellStyle name="60% - Accent3 43" xfId="29225"/>
    <cellStyle name="60% - Accent3 43 2" xfId="29226"/>
    <cellStyle name="60% - Accent3 44" xfId="29227"/>
    <cellStyle name="60% - Accent3 44 2" xfId="29228"/>
    <cellStyle name="60% - Accent3 45" xfId="29229"/>
    <cellStyle name="60% - Accent3 45 2" xfId="29230"/>
    <cellStyle name="60% - Accent3 46" xfId="29231"/>
    <cellStyle name="60% - Accent3 46 2" xfId="29232"/>
    <cellStyle name="60% - Accent3 47" xfId="29233"/>
    <cellStyle name="60% - Accent3 47 2" xfId="29234"/>
    <cellStyle name="60% - Accent3 48" xfId="29235"/>
    <cellStyle name="60% - Accent3 48 2" xfId="29236"/>
    <cellStyle name="60% - Accent3 49" xfId="29237"/>
    <cellStyle name="60% - Accent3 49 2" xfId="29238"/>
    <cellStyle name="60% - Accent3 5" xfId="7059"/>
    <cellStyle name="60% - Accent3 5 2" xfId="29240"/>
    <cellStyle name="60% - Accent3 5 3" xfId="29239"/>
    <cellStyle name="60% - Accent3 50" xfId="29241"/>
    <cellStyle name="60% - Accent3 50 2" xfId="29242"/>
    <cellStyle name="60% - Accent3 51" xfId="29243"/>
    <cellStyle name="60% - Accent3 51 2" xfId="29244"/>
    <cellStyle name="60% - Accent3 52" xfId="29245"/>
    <cellStyle name="60% - Accent3 52 2" xfId="29246"/>
    <cellStyle name="60% - Accent3 53" xfId="29247"/>
    <cellStyle name="60% - Accent3 53 2" xfId="29248"/>
    <cellStyle name="60% - Accent3 54" xfId="29249"/>
    <cellStyle name="60% - Accent3 54 2" xfId="29250"/>
    <cellStyle name="60% - Accent3 55" xfId="29251"/>
    <cellStyle name="60% - Accent3 55 2" xfId="29252"/>
    <cellStyle name="60% - Accent3 56" xfId="29253"/>
    <cellStyle name="60% - Accent3 56 2" xfId="29254"/>
    <cellStyle name="60% - Accent3 57" xfId="29255"/>
    <cellStyle name="60% - Accent3 57 2" xfId="29256"/>
    <cellStyle name="60% - Accent3 58" xfId="29257"/>
    <cellStyle name="60% - Accent3 58 2" xfId="29258"/>
    <cellStyle name="60% - Accent3 59" xfId="29259"/>
    <cellStyle name="60% - Accent3 59 2" xfId="29260"/>
    <cellStyle name="60% - Accent3 6" xfId="6892"/>
    <cellStyle name="60% - Accent3 6 2" xfId="29262"/>
    <cellStyle name="60% - Accent3 6 3" xfId="29261"/>
    <cellStyle name="60% - Accent3 60" xfId="29263"/>
    <cellStyle name="60% - Accent3 60 2" xfId="29264"/>
    <cellStyle name="60% - Accent3 61" xfId="29265"/>
    <cellStyle name="60% - Accent3 61 2" xfId="29266"/>
    <cellStyle name="60% - Accent3 62" xfId="29267"/>
    <cellStyle name="60% - Accent3 62 2" xfId="29268"/>
    <cellStyle name="60% - Accent3 63" xfId="29269"/>
    <cellStyle name="60% - Accent3 63 2" xfId="29270"/>
    <cellStyle name="60% - Accent3 64" xfId="29271"/>
    <cellStyle name="60% - Accent3 64 2" xfId="29272"/>
    <cellStyle name="60% - Accent3 65" xfId="29273"/>
    <cellStyle name="60% - Accent3 65 2" xfId="29274"/>
    <cellStyle name="60% - Accent3 66" xfId="29275"/>
    <cellStyle name="60% - Accent3 66 2" xfId="29276"/>
    <cellStyle name="60% - Accent3 67" xfId="29277"/>
    <cellStyle name="60% - Accent3 67 2" xfId="29278"/>
    <cellStyle name="60% - Accent3 68" xfId="29279"/>
    <cellStyle name="60% - Accent3 68 2" xfId="29280"/>
    <cellStyle name="60% - Accent3 69" xfId="29281"/>
    <cellStyle name="60% - Accent3 69 2" xfId="29282"/>
    <cellStyle name="60% - Accent3 7" xfId="7437"/>
    <cellStyle name="60% - Accent3 7 2" xfId="29284"/>
    <cellStyle name="60% - Accent3 7 3" xfId="29283"/>
    <cellStyle name="60% - Accent3 70" xfId="29285"/>
    <cellStyle name="60% - Accent3 70 2" xfId="29286"/>
    <cellStyle name="60% - Accent3 71" xfId="29287"/>
    <cellStyle name="60% - Accent3 71 2" xfId="29288"/>
    <cellStyle name="60% - Accent3 72" xfId="29289"/>
    <cellStyle name="60% - Accent3 72 2" xfId="29290"/>
    <cellStyle name="60% - Accent3 73" xfId="29291"/>
    <cellStyle name="60% - Accent3 73 2" xfId="29292"/>
    <cellStyle name="60% - Accent3 74" xfId="29293"/>
    <cellStyle name="60% - Accent3 74 2" xfId="29294"/>
    <cellStyle name="60% - Accent3 75" xfId="29295"/>
    <cellStyle name="60% - Accent3 75 2" xfId="29296"/>
    <cellStyle name="60% - Accent3 76" xfId="29297"/>
    <cellStyle name="60% - Accent3 76 2" xfId="29298"/>
    <cellStyle name="60% - Accent3 77" xfId="29299"/>
    <cellStyle name="60% - Accent3 77 2" xfId="29300"/>
    <cellStyle name="60% - Accent3 78" xfId="29301"/>
    <cellStyle name="60% - Accent3 78 2" xfId="29302"/>
    <cellStyle name="60% - Accent3 79" xfId="29303"/>
    <cellStyle name="60% - Accent3 79 2" xfId="29304"/>
    <cellStyle name="60% - Accent3 8" xfId="6710"/>
    <cellStyle name="60% - Accent3 8 2" xfId="29306"/>
    <cellStyle name="60% - Accent3 8 3" xfId="29305"/>
    <cellStyle name="60% - Accent3 80" xfId="29307"/>
    <cellStyle name="60% - Accent3 80 2" xfId="29308"/>
    <cellStyle name="60% - Accent3 81" xfId="29309"/>
    <cellStyle name="60% - Accent3 81 2" xfId="29310"/>
    <cellStyle name="60% - Accent3 82" xfId="29311"/>
    <cellStyle name="60% - Accent3 82 2" xfId="29312"/>
    <cellStyle name="60% - Accent3 83" xfId="29313"/>
    <cellStyle name="60% - Accent3 83 2" xfId="29314"/>
    <cellStyle name="60% - Accent3 84" xfId="29315"/>
    <cellStyle name="60% - Accent3 84 2" xfId="29316"/>
    <cellStyle name="60% - Accent3 85" xfId="29317"/>
    <cellStyle name="60% - Accent3 85 2" xfId="29318"/>
    <cellStyle name="60% - Accent3 86" xfId="29319"/>
    <cellStyle name="60% - Accent3 86 2" xfId="29320"/>
    <cellStyle name="60% - Accent3 87" xfId="29321"/>
    <cellStyle name="60% - Accent3 87 2" xfId="29322"/>
    <cellStyle name="60% - Accent3 88" xfId="29323"/>
    <cellStyle name="60% - Accent3 88 2" xfId="29324"/>
    <cellStyle name="60% - Accent3 89" xfId="29325"/>
    <cellStyle name="60% - Accent3 89 2" xfId="29326"/>
    <cellStyle name="60% - Accent3 9" xfId="7306"/>
    <cellStyle name="60% - Accent3 9 2" xfId="29328"/>
    <cellStyle name="60% - Accent3 9 3" xfId="29327"/>
    <cellStyle name="60% - Accent3 90" xfId="29329"/>
    <cellStyle name="60% - Accent3 90 2" xfId="29330"/>
    <cellStyle name="60% - Accent3 91" xfId="29331"/>
    <cellStyle name="60% - Accent3 91 2" xfId="29332"/>
    <cellStyle name="60% - Accent3 92" xfId="29333"/>
    <cellStyle name="60% - Accent3 92 2" xfId="29334"/>
    <cellStyle name="60% - Accent3 93" xfId="29335"/>
    <cellStyle name="60% - Accent3 93 2" xfId="29336"/>
    <cellStyle name="60% - Accent3 94" xfId="29337"/>
    <cellStyle name="60% - Accent3 94 2" xfId="29338"/>
    <cellStyle name="60% - Accent3 95" xfId="29339"/>
    <cellStyle name="60% - Accent3 95 2" xfId="29340"/>
    <cellStyle name="60% - Accent3 96" xfId="29341"/>
    <cellStyle name="60% - Accent3 96 2" xfId="29342"/>
    <cellStyle name="60% - Accent3 97" xfId="29343"/>
    <cellStyle name="60% - Accent3 97 2" xfId="29344"/>
    <cellStyle name="60% - Accent3 98" xfId="29345"/>
    <cellStyle name="60% - Accent3 98 2" xfId="29346"/>
    <cellStyle name="60% - Accent3 99" xfId="29347"/>
    <cellStyle name="60% - Accent3 99 2" xfId="29348"/>
    <cellStyle name="60% - Accent4 10" xfId="6959"/>
    <cellStyle name="60% - Accent4 10 2" xfId="29350"/>
    <cellStyle name="60% - Accent4 10 3" xfId="29349"/>
    <cellStyle name="60% - Accent4 100" xfId="29351"/>
    <cellStyle name="60% - Accent4 100 2" xfId="29352"/>
    <cellStyle name="60% - Accent4 101" xfId="29353"/>
    <cellStyle name="60% - Accent4 101 2" xfId="29354"/>
    <cellStyle name="60% - Accent4 102" xfId="29355"/>
    <cellStyle name="60% - Accent4 102 2" xfId="29356"/>
    <cellStyle name="60% - Accent4 103" xfId="29357"/>
    <cellStyle name="60% - Accent4 103 2" xfId="29358"/>
    <cellStyle name="60% - Accent4 104" xfId="29359"/>
    <cellStyle name="60% - Accent4 104 2" xfId="29360"/>
    <cellStyle name="60% - Accent4 105" xfId="29361"/>
    <cellStyle name="60% - Accent4 105 2" xfId="29362"/>
    <cellStyle name="60% - Accent4 106" xfId="29363"/>
    <cellStyle name="60% - Accent4 106 2" xfId="29364"/>
    <cellStyle name="60% - Accent4 107" xfId="29365"/>
    <cellStyle name="60% - Accent4 107 2" xfId="29366"/>
    <cellStyle name="60% - Accent4 108" xfId="29367"/>
    <cellStyle name="60% - Accent4 108 2" xfId="29368"/>
    <cellStyle name="60% - Accent4 109" xfId="29369"/>
    <cellStyle name="60% - Accent4 109 2" xfId="29370"/>
    <cellStyle name="60% - Accent4 11" xfId="7079"/>
    <cellStyle name="60% - Accent4 11 2" xfId="29372"/>
    <cellStyle name="60% - Accent4 11 3" xfId="29371"/>
    <cellStyle name="60% - Accent4 110" xfId="29373"/>
    <cellStyle name="60% - Accent4 110 2" xfId="29374"/>
    <cellStyle name="60% - Accent4 111" xfId="29375"/>
    <cellStyle name="60% - Accent4 111 2" xfId="29376"/>
    <cellStyle name="60% - Accent4 112" xfId="29377"/>
    <cellStyle name="60% - Accent4 112 2" xfId="29378"/>
    <cellStyle name="60% - Accent4 113" xfId="29379"/>
    <cellStyle name="60% - Accent4 113 2" xfId="29380"/>
    <cellStyle name="60% - Accent4 114" xfId="29381"/>
    <cellStyle name="60% - Accent4 114 2" xfId="29382"/>
    <cellStyle name="60% - Accent4 115" xfId="29383"/>
    <cellStyle name="60% - Accent4 115 2" xfId="29384"/>
    <cellStyle name="60% - Accent4 116" xfId="29385"/>
    <cellStyle name="60% - Accent4 116 2" xfId="29386"/>
    <cellStyle name="60% - Accent4 117" xfId="29387"/>
    <cellStyle name="60% - Accent4 117 2" xfId="29388"/>
    <cellStyle name="60% - Accent4 118" xfId="29389"/>
    <cellStyle name="60% - Accent4 118 2" xfId="29390"/>
    <cellStyle name="60% - Accent4 119" xfId="29391"/>
    <cellStyle name="60% - Accent4 119 2" xfId="29392"/>
    <cellStyle name="60% - Accent4 12" xfId="7758"/>
    <cellStyle name="60% - Accent4 12 2" xfId="29394"/>
    <cellStyle name="60% - Accent4 12 3" xfId="29393"/>
    <cellStyle name="60% - Accent4 120" xfId="29395"/>
    <cellStyle name="60% - Accent4 120 2" xfId="29396"/>
    <cellStyle name="60% - Accent4 121" xfId="29397"/>
    <cellStyle name="60% - Accent4 121 2" xfId="29398"/>
    <cellStyle name="60% - Accent4 122" xfId="29399"/>
    <cellStyle name="60% - Accent4 122 2" xfId="29400"/>
    <cellStyle name="60% - Accent4 123" xfId="29401"/>
    <cellStyle name="60% - Accent4 123 2" xfId="29402"/>
    <cellStyle name="60% - Accent4 124" xfId="29403"/>
    <cellStyle name="60% - Accent4 124 2" xfId="29404"/>
    <cellStyle name="60% - Accent4 125" xfId="29405"/>
    <cellStyle name="60% - Accent4 125 2" xfId="29406"/>
    <cellStyle name="60% - Accent4 126" xfId="29407"/>
    <cellStyle name="60% - Accent4 126 2" xfId="29408"/>
    <cellStyle name="60% - Accent4 127" xfId="29409"/>
    <cellStyle name="60% - Accent4 127 2" xfId="29410"/>
    <cellStyle name="60% - Accent4 128" xfId="29411"/>
    <cellStyle name="60% - Accent4 128 2" xfId="29412"/>
    <cellStyle name="60% - Accent4 129" xfId="29413"/>
    <cellStyle name="60% - Accent4 129 2" xfId="29414"/>
    <cellStyle name="60% - Accent4 13" xfId="6908"/>
    <cellStyle name="60% - Accent4 13 2" xfId="29416"/>
    <cellStyle name="60% - Accent4 13 3" xfId="29415"/>
    <cellStyle name="60% - Accent4 130" xfId="29417"/>
    <cellStyle name="60% - Accent4 130 2" xfId="29418"/>
    <cellStyle name="60% - Accent4 131" xfId="29419"/>
    <cellStyle name="60% - Accent4 131 2" xfId="29420"/>
    <cellStyle name="60% - Accent4 132" xfId="29421"/>
    <cellStyle name="60% - Accent4 132 2" xfId="29422"/>
    <cellStyle name="60% - Accent4 133" xfId="29423"/>
    <cellStyle name="60% - Accent4 133 2" xfId="29424"/>
    <cellStyle name="60% - Accent4 134" xfId="29425"/>
    <cellStyle name="60% - Accent4 134 2" xfId="29426"/>
    <cellStyle name="60% - Accent4 135" xfId="29427"/>
    <cellStyle name="60% - Accent4 135 2" xfId="29428"/>
    <cellStyle name="60% - Accent4 136" xfId="29429"/>
    <cellStyle name="60% - Accent4 136 2" xfId="29430"/>
    <cellStyle name="60% - Accent4 137" xfId="29431"/>
    <cellStyle name="60% - Accent4 137 2" xfId="29432"/>
    <cellStyle name="60% - Accent4 138" xfId="29433"/>
    <cellStyle name="60% - Accent4 138 2" xfId="29434"/>
    <cellStyle name="60% - Accent4 139" xfId="29435"/>
    <cellStyle name="60% - Accent4 139 2" xfId="29436"/>
    <cellStyle name="60% - Accent4 14" xfId="29437"/>
    <cellStyle name="60% - Accent4 14 2" xfId="29438"/>
    <cellStyle name="60% - Accent4 140" xfId="29439"/>
    <cellStyle name="60% - Accent4 140 2" xfId="29440"/>
    <cellStyle name="60% - Accent4 141" xfId="29441"/>
    <cellStyle name="60% - Accent4 141 2" xfId="29442"/>
    <cellStyle name="60% - Accent4 142" xfId="29443"/>
    <cellStyle name="60% - Accent4 142 2" xfId="29444"/>
    <cellStyle name="60% - Accent4 143" xfId="29445"/>
    <cellStyle name="60% - Accent4 143 2" xfId="29446"/>
    <cellStyle name="60% - Accent4 144" xfId="29447"/>
    <cellStyle name="60% - Accent4 144 2" xfId="29448"/>
    <cellStyle name="60% - Accent4 145" xfId="29449"/>
    <cellStyle name="60% - Accent4 145 2" xfId="29450"/>
    <cellStyle name="60% - Accent4 146" xfId="29451"/>
    <cellStyle name="60% - Accent4 146 2" xfId="29452"/>
    <cellStyle name="60% - Accent4 147" xfId="29453"/>
    <cellStyle name="60% - Accent4 147 2" xfId="29454"/>
    <cellStyle name="60% - Accent4 148" xfId="29455"/>
    <cellStyle name="60% - Accent4 148 2" xfId="29456"/>
    <cellStyle name="60% - Accent4 149" xfId="29457"/>
    <cellStyle name="60% - Accent4 149 2" xfId="29458"/>
    <cellStyle name="60% - Accent4 15" xfId="29459"/>
    <cellStyle name="60% - Accent4 15 2" xfId="29460"/>
    <cellStyle name="60% - Accent4 150" xfId="29461"/>
    <cellStyle name="60% - Accent4 150 2" xfId="29462"/>
    <cellStyle name="60% - Accent4 151" xfId="29463"/>
    <cellStyle name="60% - Accent4 151 2" xfId="29464"/>
    <cellStyle name="60% - Accent4 152" xfId="29465"/>
    <cellStyle name="60% - Accent4 152 2" xfId="29466"/>
    <cellStyle name="60% - Accent4 153" xfId="29467"/>
    <cellStyle name="60% - Accent4 153 2" xfId="29468"/>
    <cellStyle name="60% - Accent4 154" xfId="29469"/>
    <cellStyle name="60% - Accent4 154 2" xfId="29470"/>
    <cellStyle name="60% - Accent4 155" xfId="29471"/>
    <cellStyle name="60% - Accent4 155 2" xfId="29472"/>
    <cellStyle name="60% - Accent4 156" xfId="29473"/>
    <cellStyle name="60% - Accent4 156 2" xfId="29474"/>
    <cellStyle name="60% - Accent4 157" xfId="29475"/>
    <cellStyle name="60% - Accent4 157 2" xfId="29476"/>
    <cellStyle name="60% - Accent4 158" xfId="29477"/>
    <cellStyle name="60% - Accent4 158 2" xfId="29478"/>
    <cellStyle name="60% - Accent4 159" xfId="29479"/>
    <cellStyle name="60% - Accent4 159 2" xfId="29480"/>
    <cellStyle name="60% - Accent4 16" xfId="29481"/>
    <cellStyle name="60% - Accent4 16 2" xfId="29482"/>
    <cellStyle name="60% - Accent4 160" xfId="29483"/>
    <cellStyle name="60% - Accent4 160 2" xfId="29484"/>
    <cellStyle name="60% - Accent4 161" xfId="29485"/>
    <cellStyle name="60% - Accent4 161 2" xfId="29486"/>
    <cellStyle name="60% - Accent4 162" xfId="29487"/>
    <cellStyle name="60% - Accent4 162 2" xfId="29488"/>
    <cellStyle name="60% - Accent4 163" xfId="29489"/>
    <cellStyle name="60% - Accent4 163 2" xfId="29490"/>
    <cellStyle name="60% - Accent4 164" xfId="29491"/>
    <cellStyle name="60% - Accent4 164 2" xfId="29492"/>
    <cellStyle name="60% - Accent4 165" xfId="29493"/>
    <cellStyle name="60% - Accent4 165 2" xfId="29494"/>
    <cellStyle name="60% - Accent4 166" xfId="29495"/>
    <cellStyle name="60% - Accent4 166 2" xfId="29496"/>
    <cellStyle name="60% - Accent4 167" xfId="29497"/>
    <cellStyle name="60% - Accent4 167 2" xfId="29498"/>
    <cellStyle name="60% - Accent4 168" xfId="29499"/>
    <cellStyle name="60% - Accent4 168 2" xfId="29500"/>
    <cellStyle name="60% - Accent4 169" xfId="29501"/>
    <cellStyle name="60% - Accent4 169 2" xfId="29502"/>
    <cellStyle name="60% - Accent4 17" xfId="29503"/>
    <cellStyle name="60% - Accent4 17 2" xfId="29504"/>
    <cellStyle name="60% - Accent4 170" xfId="29505"/>
    <cellStyle name="60% - Accent4 170 2" xfId="29506"/>
    <cellStyle name="60% - Accent4 171" xfId="29507"/>
    <cellStyle name="60% - Accent4 171 2" xfId="29508"/>
    <cellStyle name="60% - Accent4 172" xfId="29509"/>
    <cellStyle name="60% - Accent4 172 2" xfId="29510"/>
    <cellStyle name="60% - Accent4 173" xfId="29511"/>
    <cellStyle name="60% - Accent4 173 2" xfId="29512"/>
    <cellStyle name="60% - Accent4 174" xfId="29513"/>
    <cellStyle name="60% - Accent4 174 2" xfId="29514"/>
    <cellStyle name="60% - Accent4 175" xfId="29515"/>
    <cellStyle name="60% - Accent4 175 2" xfId="29516"/>
    <cellStyle name="60% - Accent4 176" xfId="29517"/>
    <cellStyle name="60% - Accent4 176 2" xfId="29518"/>
    <cellStyle name="60% - Accent4 177" xfId="29519"/>
    <cellStyle name="60% - Accent4 177 2" xfId="29520"/>
    <cellStyle name="60% - Accent4 178" xfId="29521"/>
    <cellStyle name="60% - Accent4 178 2" xfId="29522"/>
    <cellStyle name="60% - Accent4 179" xfId="29523"/>
    <cellStyle name="60% - Accent4 179 2" xfId="29524"/>
    <cellStyle name="60% - Accent4 18" xfId="29525"/>
    <cellStyle name="60% - Accent4 18 2" xfId="29526"/>
    <cellStyle name="60% - Accent4 180" xfId="29527"/>
    <cellStyle name="60% - Accent4 180 2" xfId="29528"/>
    <cellStyle name="60% - Accent4 181" xfId="29529"/>
    <cellStyle name="60% - Accent4 181 2" xfId="29530"/>
    <cellStyle name="60% - Accent4 182" xfId="29531"/>
    <cellStyle name="60% - Accent4 182 2" xfId="29532"/>
    <cellStyle name="60% - Accent4 183" xfId="29533"/>
    <cellStyle name="60% - Accent4 183 2" xfId="29534"/>
    <cellStyle name="60% - Accent4 184" xfId="29535"/>
    <cellStyle name="60% - Accent4 184 2" xfId="29536"/>
    <cellStyle name="60% - Accent4 185" xfId="29537"/>
    <cellStyle name="60% - Accent4 185 2" xfId="29538"/>
    <cellStyle name="60% - Accent4 186" xfId="29539"/>
    <cellStyle name="60% - Accent4 186 2" xfId="29540"/>
    <cellStyle name="60% - Accent4 187" xfId="29541"/>
    <cellStyle name="60% - Accent4 187 2" xfId="29542"/>
    <cellStyle name="60% - Accent4 188" xfId="29543"/>
    <cellStyle name="60% - Accent4 188 2" xfId="29544"/>
    <cellStyle name="60% - Accent4 189" xfId="29545"/>
    <cellStyle name="60% - Accent4 189 2" xfId="29546"/>
    <cellStyle name="60% - Accent4 19" xfId="29547"/>
    <cellStyle name="60% - Accent4 19 2" xfId="29548"/>
    <cellStyle name="60% - Accent4 190" xfId="29549"/>
    <cellStyle name="60% - Accent4 190 2" xfId="29550"/>
    <cellStyle name="60% - Accent4 191" xfId="29551"/>
    <cellStyle name="60% - Accent4 191 2" xfId="29552"/>
    <cellStyle name="60% - Accent4 192" xfId="29553"/>
    <cellStyle name="60% - Accent4 192 2" xfId="29554"/>
    <cellStyle name="60% - Accent4 193" xfId="29555"/>
    <cellStyle name="60% - Accent4 194" xfId="29556"/>
    <cellStyle name="60% - Accent4 195" xfId="29557"/>
    <cellStyle name="60% - Accent4 196" xfId="29558"/>
    <cellStyle name="60% - Accent4 197" xfId="29559"/>
    <cellStyle name="60% - Accent4 198" xfId="29560"/>
    <cellStyle name="60% - Accent4 199" xfId="29561"/>
    <cellStyle name="60% - Accent4 2" xfId="180"/>
    <cellStyle name="60% - Accent4 2 10" xfId="7707"/>
    <cellStyle name="60% - Accent4 2 11" xfId="7287"/>
    <cellStyle name="60% - Accent4 2 12" xfId="7836"/>
    <cellStyle name="60% - Accent4 2 13" xfId="9958"/>
    <cellStyle name="60% - Accent4 2 2" xfId="762"/>
    <cellStyle name="60% - Accent4 2 2 2" xfId="1162"/>
    <cellStyle name="60% - Accent4 2 2 3" xfId="11862"/>
    <cellStyle name="60% - Accent4 2 3" xfId="1101"/>
    <cellStyle name="60% - Accent4 2 4" xfId="6840"/>
    <cellStyle name="60% - Accent4 2 5" xfId="7364"/>
    <cellStyle name="60% - Accent4 2 6" xfId="6658"/>
    <cellStyle name="60% - Accent4 2 7" xfId="7244"/>
    <cellStyle name="60% - Accent4 2 8" xfId="7609"/>
    <cellStyle name="60% - Accent4 2 9" xfId="7155"/>
    <cellStyle name="60% - Accent4 20" xfId="29562"/>
    <cellStyle name="60% - Accent4 20 2" xfId="29563"/>
    <cellStyle name="60% - Accent4 200" xfId="29564"/>
    <cellStyle name="60% - Accent4 201" xfId="29565"/>
    <cellStyle name="60% - Accent4 202" xfId="29566"/>
    <cellStyle name="60% - Accent4 203" xfId="29567"/>
    <cellStyle name="60% - Accent4 204" xfId="29568"/>
    <cellStyle name="60% - Accent4 205" xfId="29569"/>
    <cellStyle name="60% - Accent4 206" xfId="29570"/>
    <cellStyle name="60% - Accent4 207" xfId="29571"/>
    <cellStyle name="60% - Accent4 208" xfId="29572"/>
    <cellStyle name="60% - Accent4 209" xfId="29573"/>
    <cellStyle name="60% - Accent4 21" xfId="29574"/>
    <cellStyle name="60% - Accent4 21 2" xfId="29575"/>
    <cellStyle name="60% - Accent4 210" xfId="29576"/>
    <cellStyle name="60% - Accent4 211" xfId="29577"/>
    <cellStyle name="60% - Accent4 212" xfId="29578"/>
    <cellStyle name="60% - Accent4 213" xfId="29579"/>
    <cellStyle name="60% - Accent4 214" xfId="29580"/>
    <cellStyle name="60% - Accent4 215" xfId="29581"/>
    <cellStyle name="60% - Accent4 216" xfId="29582"/>
    <cellStyle name="60% - Accent4 217" xfId="29583"/>
    <cellStyle name="60% - Accent4 218" xfId="29584"/>
    <cellStyle name="60% - Accent4 219" xfId="29585"/>
    <cellStyle name="60% - Accent4 22" xfId="29586"/>
    <cellStyle name="60% - Accent4 22 2" xfId="29587"/>
    <cellStyle name="60% - Accent4 220" xfId="29588"/>
    <cellStyle name="60% - Accent4 221" xfId="29589"/>
    <cellStyle name="60% - Accent4 222" xfId="29590"/>
    <cellStyle name="60% - Accent4 223" xfId="29591"/>
    <cellStyle name="60% - Accent4 224" xfId="29592"/>
    <cellStyle name="60% - Accent4 225" xfId="29593"/>
    <cellStyle name="60% - Accent4 226" xfId="29594"/>
    <cellStyle name="60% - Accent4 227" xfId="29595"/>
    <cellStyle name="60% - Accent4 228" xfId="29596"/>
    <cellStyle name="60% - Accent4 229" xfId="29597"/>
    <cellStyle name="60% - Accent4 23" xfId="29598"/>
    <cellStyle name="60% - Accent4 23 2" xfId="29599"/>
    <cellStyle name="60% - Accent4 230" xfId="29600"/>
    <cellStyle name="60% - Accent4 231" xfId="29601"/>
    <cellStyle name="60% - Accent4 232" xfId="29602"/>
    <cellStyle name="60% - Accent4 233" xfId="29603"/>
    <cellStyle name="60% - Accent4 234" xfId="29604"/>
    <cellStyle name="60% - Accent4 235" xfId="29605"/>
    <cellStyle name="60% - Accent4 236" xfId="29606"/>
    <cellStyle name="60% - Accent4 237" xfId="29607"/>
    <cellStyle name="60% - Accent4 238" xfId="29608"/>
    <cellStyle name="60% - Accent4 239" xfId="29609"/>
    <cellStyle name="60% - Accent4 24" xfId="29610"/>
    <cellStyle name="60% - Accent4 24 2" xfId="29611"/>
    <cellStyle name="60% - Accent4 240" xfId="29612"/>
    <cellStyle name="60% - Accent4 241" xfId="29613"/>
    <cellStyle name="60% - Accent4 242" xfId="29614"/>
    <cellStyle name="60% - Accent4 243" xfId="29615"/>
    <cellStyle name="60% - Accent4 244" xfId="29616"/>
    <cellStyle name="60% - Accent4 245" xfId="29617"/>
    <cellStyle name="60% - Accent4 246" xfId="29618"/>
    <cellStyle name="60% - Accent4 247" xfId="29619"/>
    <cellStyle name="60% - Accent4 248" xfId="29620"/>
    <cellStyle name="60% - Accent4 249" xfId="29621"/>
    <cellStyle name="60% - Accent4 25" xfId="29622"/>
    <cellStyle name="60% - Accent4 25 2" xfId="29623"/>
    <cellStyle name="60% - Accent4 250" xfId="29624"/>
    <cellStyle name="60% - Accent4 251" xfId="29625"/>
    <cellStyle name="60% - Accent4 252" xfId="29626"/>
    <cellStyle name="60% - Accent4 253" xfId="29627"/>
    <cellStyle name="60% - Accent4 254" xfId="29628"/>
    <cellStyle name="60% - Accent4 255" xfId="29629"/>
    <cellStyle name="60% - Accent4 256" xfId="29630"/>
    <cellStyle name="60% - Accent4 257" xfId="29631"/>
    <cellStyle name="60% - Accent4 26" xfId="29632"/>
    <cellStyle name="60% - Accent4 26 2" xfId="29633"/>
    <cellStyle name="60% - Accent4 27" xfId="29634"/>
    <cellStyle name="60% - Accent4 27 2" xfId="29635"/>
    <cellStyle name="60% - Accent4 28" xfId="29636"/>
    <cellStyle name="60% - Accent4 28 2" xfId="29637"/>
    <cellStyle name="60% - Accent4 29" xfId="29638"/>
    <cellStyle name="60% - Accent4 29 2" xfId="29639"/>
    <cellStyle name="60% - Accent4 3" xfId="763"/>
    <cellStyle name="60% - Accent4 3 2" xfId="980"/>
    <cellStyle name="60% - Accent4 3 2 2" xfId="29641"/>
    <cellStyle name="60% - Accent4 3 3" xfId="14966"/>
    <cellStyle name="60% - Accent4 3 4" xfId="29640"/>
    <cellStyle name="60% - Accent4 30" xfId="29642"/>
    <cellStyle name="60% - Accent4 30 2" xfId="29643"/>
    <cellStyle name="60% - Accent4 31" xfId="29644"/>
    <cellStyle name="60% - Accent4 31 2" xfId="29645"/>
    <cellStyle name="60% - Accent4 32" xfId="29646"/>
    <cellStyle name="60% - Accent4 32 2" xfId="29647"/>
    <cellStyle name="60% - Accent4 33" xfId="29648"/>
    <cellStyle name="60% - Accent4 33 2" xfId="29649"/>
    <cellStyle name="60% - Accent4 34" xfId="29650"/>
    <cellStyle name="60% - Accent4 34 2" xfId="29651"/>
    <cellStyle name="60% - Accent4 35" xfId="29652"/>
    <cellStyle name="60% - Accent4 35 2" xfId="29653"/>
    <cellStyle name="60% - Accent4 36" xfId="29654"/>
    <cellStyle name="60% - Accent4 36 2" xfId="29655"/>
    <cellStyle name="60% - Accent4 37" xfId="29656"/>
    <cellStyle name="60% - Accent4 37 2" xfId="29657"/>
    <cellStyle name="60% - Accent4 38" xfId="29658"/>
    <cellStyle name="60% - Accent4 38 2" xfId="29659"/>
    <cellStyle name="60% - Accent4 39" xfId="29660"/>
    <cellStyle name="60% - Accent4 39 2" xfId="29661"/>
    <cellStyle name="60% - Accent4 4" xfId="718"/>
    <cellStyle name="60% - Accent4 4 2" xfId="1115"/>
    <cellStyle name="60% - Accent4 4 2 2" xfId="29662"/>
    <cellStyle name="60% - Accent4 4 3" xfId="11811"/>
    <cellStyle name="60% - Accent4 40" xfId="29663"/>
    <cellStyle name="60% - Accent4 40 2" xfId="29664"/>
    <cellStyle name="60% - Accent4 41" xfId="29665"/>
    <cellStyle name="60% - Accent4 41 2" xfId="29666"/>
    <cellStyle name="60% - Accent4 42" xfId="29667"/>
    <cellStyle name="60% - Accent4 42 2" xfId="29668"/>
    <cellStyle name="60% - Accent4 43" xfId="29669"/>
    <cellStyle name="60% - Accent4 43 2" xfId="29670"/>
    <cellStyle name="60% - Accent4 44" xfId="29671"/>
    <cellStyle name="60% - Accent4 44 2" xfId="29672"/>
    <cellStyle name="60% - Accent4 45" xfId="29673"/>
    <cellStyle name="60% - Accent4 45 2" xfId="29674"/>
    <cellStyle name="60% - Accent4 46" xfId="29675"/>
    <cellStyle name="60% - Accent4 46 2" xfId="29676"/>
    <cellStyle name="60% - Accent4 47" xfId="29677"/>
    <cellStyle name="60% - Accent4 47 2" xfId="29678"/>
    <cellStyle name="60% - Accent4 48" xfId="29679"/>
    <cellStyle name="60% - Accent4 48 2" xfId="29680"/>
    <cellStyle name="60% - Accent4 49" xfId="29681"/>
    <cellStyle name="60% - Accent4 49 2" xfId="29682"/>
    <cellStyle name="60% - Accent4 5" xfId="6736"/>
    <cellStyle name="60% - Accent4 5 2" xfId="29684"/>
    <cellStyle name="60% - Accent4 5 3" xfId="29683"/>
    <cellStyle name="60% - Accent4 50" xfId="29685"/>
    <cellStyle name="60% - Accent4 50 2" xfId="29686"/>
    <cellStyle name="60% - Accent4 51" xfId="29687"/>
    <cellStyle name="60% - Accent4 51 2" xfId="29688"/>
    <cellStyle name="60% - Accent4 52" xfId="29689"/>
    <cellStyle name="60% - Accent4 52 2" xfId="29690"/>
    <cellStyle name="60% - Accent4 53" xfId="29691"/>
    <cellStyle name="60% - Accent4 53 2" xfId="29692"/>
    <cellStyle name="60% - Accent4 54" xfId="29693"/>
    <cellStyle name="60% - Accent4 54 2" xfId="29694"/>
    <cellStyle name="60% - Accent4 55" xfId="29695"/>
    <cellStyle name="60% - Accent4 55 2" xfId="29696"/>
    <cellStyle name="60% - Accent4 56" xfId="29697"/>
    <cellStyle name="60% - Accent4 56 2" xfId="29698"/>
    <cellStyle name="60% - Accent4 57" xfId="29699"/>
    <cellStyle name="60% - Accent4 57 2" xfId="29700"/>
    <cellStyle name="60% - Accent4 58" xfId="29701"/>
    <cellStyle name="60% - Accent4 58 2" xfId="29702"/>
    <cellStyle name="60% - Accent4 59" xfId="29703"/>
    <cellStyle name="60% - Accent4 59 2" xfId="29704"/>
    <cellStyle name="60% - Accent4 6" xfId="7475"/>
    <cellStyle name="60% - Accent4 6 2" xfId="29706"/>
    <cellStyle name="60% - Accent4 6 3" xfId="29705"/>
    <cellStyle name="60% - Accent4 60" xfId="29707"/>
    <cellStyle name="60% - Accent4 60 2" xfId="29708"/>
    <cellStyle name="60% - Accent4 61" xfId="29709"/>
    <cellStyle name="60% - Accent4 61 2" xfId="29710"/>
    <cellStyle name="60% - Accent4 62" xfId="29711"/>
    <cellStyle name="60% - Accent4 62 2" xfId="29712"/>
    <cellStyle name="60% - Accent4 63" xfId="29713"/>
    <cellStyle name="60% - Accent4 63 2" xfId="29714"/>
    <cellStyle name="60% - Accent4 64" xfId="29715"/>
    <cellStyle name="60% - Accent4 64 2" xfId="29716"/>
    <cellStyle name="60% - Accent4 65" xfId="29717"/>
    <cellStyle name="60% - Accent4 65 2" xfId="29718"/>
    <cellStyle name="60% - Accent4 66" xfId="29719"/>
    <cellStyle name="60% - Accent4 66 2" xfId="29720"/>
    <cellStyle name="60% - Accent4 67" xfId="29721"/>
    <cellStyle name="60% - Accent4 67 2" xfId="29722"/>
    <cellStyle name="60% - Accent4 68" xfId="29723"/>
    <cellStyle name="60% - Accent4 68 2" xfId="29724"/>
    <cellStyle name="60% - Accent4 69" xfId="29725"/>
    <cellStyle name="60% - Accent4 69 2" xfId="29726"/>
    <cellStyle name="60% - Accent4 7" xfId="7363"/>
    <cellStyle name="60% - Accent4 7 2" xfId="29728"/>
    <cellStyle name="60% - Accent4 7 3" xfId="29727"/>
    <cellStyle name="60% - Accent4 70" xfId="29729"/>
    <cellStyle name="60% - Accent4 70 2" xfId="29730"/>
    <cellStyle name="60% - Accent4 71" xfId="29731"/>
    <cellStyle name="60% - Accent4 71 2" xfId="29732"/>
    <cellStyle name="60% - Accent4 72" xfId="29733"/>
    <cellStyle name="60% - Accent4 72 2" xfId="29734"/>
    <cellStyle name="60% - Accent4 73" xfId="29735"/>
    <cellStyle name="60% - Accent4 73 2" xfId="29736"/>
    <cellStyle name="60% - Accent4 74" xfId="29737"/>
    <cellStyle name="60% - Accent4 74 2" xfId="29738"/>
    <cellStyle name="60% - Accent4 75" xfId="29739"/>
    <cellStyle name="60% - Accent4 75 2" xfId="29740"/>
    <cellStyle name="60% - Accent4 76" xfId="29741"/>
    <cellStyle name="60% - Accent4 76 2" xfId="29742"/>
    <cellStyle name="60% - Accent4 77" xfId="29743"/>
    <cellStyle name="60% - Accent4 77 2" xfId="29744"/>
    <cellStyle name="60% - Accent4 78" xfId="29745"/>
    <cellStyle name="60% - Accent4 78 2" xfId="29746"/>
    <cellStyle name="60% - Accent4 79" xfId="29747"/>
    <cellStyle name="60% - Accent4 79 2" xfId="29748"/>
    <cellStyle name="60% - Accent4 8" xfId="7491"/>
    <cellStyle name="60% - Accent4 8 2" xfId="29750"/>
    <cellStyle name="60% - Accent4 8 3" xfId="29749"/>
    <cellStyle name="60% - Accent4 80" xfId="29751"/>
    <cellStyle name="60% - Accent4 80 2" xfId="29752"/>
    <cellStyle name="60% - Accent4 81" xfId="29753"/>
    <cellStyle name="60% - Accent4 81 2" xfId="29754"/>
    <cellStyle name="60% - Accent4 82" xfId="29755"/>
    <cellStyle name="60% - Accent4 82 2" xfId="29756"/>
    <cellStyle name="60% - Accent4 83" xfId="29757"/>
    <cellStyle name="60% - Accent4 83 2" xfId="29758"/>
    <cellStyle name="60% - Accent4 84" xfId="29759"/>
    <cellStyle name="60% - Accent4 84 2" xfId="29760"/>
    <cellStyle name="60% - Accent4 85" xfId="29761"/>
    <cellStyle name="60% - Accent4 85 2" xfId="29762"/>
    <cellStyle name="60% - Accent4 86" xfId="29763"/>
    <cellStyle name="60% - Accent4 86 2" xfId="29764"/>
    <cellStyle name="60% - Accent4 87" xfId="29765"/>
    <cellStyle name="60% - Accent4 87 2" xfId="29766"/>
    <cellStyle name="60% - Accent4 88" xfId="29767"/>
    <cellStyle name="60% - Accent4 88 2" xfId="29768"/>
    <cellStyle name="60% - Accent4 89" xfId="29769"/>
    <cellStyle name="60% - Accent4 89 2" xfId="29770"/>
    <cellStyle name="60% - Accent4 9" xfId="7624"/>
    <cellStyle name="60% - Accent4 9 2" xfId="29772"/>
    <cellStyle name="60% - Accent4 9 3" xfId="29771"/>
    <cellStyle name="60% - Accent4 90" xfId="29773"/>
    <cellStyle name="60% - Accent4 90 2" xfId="29774"/>
    <cellStyle name="60% - Accent4 91" xfId="29775"/>
    <cellStyle name="60% - Accent4 91 2" xfId="29776"/>
    <cellStyle name="60% - Accent4 92" xfId="29777"/>
    <cellStyle name="60% - Accent4 92 2" xfId="29778"/>
    <cellStyle name="60% - Accent4 93" xfId="29779"/>
    <cellStyle name="60% - Accent4 93 2" xfId="29780"/>
    <cellStyle name="60% - Accent4 94" xfId="29781"/>
    <cellStyle name="60% - Accent4 94 2" xfId="29782"/>
    <cellStyle name="60% - Accent4 95" xfId="29783"/>
    <cellStyle name="60% - Accent4 95 2" xfId="29784"/>
    <cellStyle name="60% - Accent4 96" xfId="29785"/>
    <cellStyle name="60% - Accent4 96 2" xfId="29786"/>
    <cellStyle name="60% - Accent4 97" xfId="29787"/>
    <cellStyle name="60% - Accent4 97 2" xfId="29788"/>
    <cellStyle name="60% - Accent4 98" xfId="29789"/>
    <cellStyle name="60% - Accent4 98 2" xfId="29790"/>
    <cellStyle name="60% - Accent4 99" xfId="29791"/>
    <cellStyle name="60% - Accent4 99 2" xfId="29792"/>
    <cellStyle name="60% - Accent5 10" xfId="7460"/>
    <cellStyle name="60% - Accent5 10 2" xfId="29794"/>
    <cellStyle name="60% - Accent5 10 3" xfId="29793"/>
    <cellStyle name="60% - Accent5 100" xfId="29795"/>
    <cellStyle name="60% - Accent5 100 2" xfId="29796"/>
    <cellStyle name="60% - Accent5 101" xfId="29797"/>
    <cellStyle name="60% - Accent5 101 2" xfId="29798"/>
    <cellStyle name="60% - Accent5 102" xfId="29799"/>
    <cellStyle name="60% - Accent5 102 2" xfId="29800"/>
    <cellStyle name="60% - Accent5 103" xfId="29801"/>
    <cellStyle name="60% - Accent5 103 2" xfId="29802"/>
    <cellStyle name="60% - Accent5 104" xfId="29803"/>
    <cellStyle name="60% - Accent5 104 2" xfId="29804"/>
    <cellStyle name="60% - Accent5 105" xfId="29805"/>
    <cellStyle name="60% - Accent5 105 2" xfId="29806"/>
    <cellStyle name="60% - Accent5 106" xfId="29807"/>
    <cellStyle name="60% - Accent5 106 2" xfId="29808"/>
    <cellStyle name="60% - Accent5 107" xfId="29809"/>
    <cellStyle name="60% - Accent5 107 2" xfId="29810"/>
    <cellStyle name="60% - Accent5 108" xfId="29811"/>
    <cellStyle name="60% - Accent5 108 2" xfId="29812"/>
    <cellStyle name="60% - Accent5 109" xfId="29813"/>
    <cellStyle name="60% - Accent5 109 2" xfId="29814"/>
    <cellStyle name="60% - Accent5 11" xfId="7620"/>
    <cellStyle name="60% - Accent5 11 2" xfId="29816"/>
    <cellStyle name="60% - Accent5 11 3" xfId="29815"/>
    <cellStyle name="60% - Accent5 110" xfId="29817"/>
    <cellStyle name="60% - Accent5 110 2" xfId="29818"/>
    <cellStyle name="60% - Accent5 111" xfId="29819"/>
    <cellStyle name="60% - Accent5 111 2" xfId="29820"/>
    <cellStyle name="60% - Accent5 112" xfId="29821"/>
    <cellStyle name="60% - Accent5 112 2" xfId="29822"/>
    <cellStyle name="60% - Accent5 113" xfId="29823"/>
    <cellStyle name="60% - Accent5 113 2" xfId="29824"/>
    <cellStyle name="60% - Accent5 114" xfId="29825"/>
    <cellStyle name="60% - Accent5 114 2" xfId="29826"/>
    <cellStyle name="60% - Accent5 115" xfId="29827"/>
    <cellStyle name="60% - Accent5 115 2" xfId="29828"/>
    <cellStyle name="60% - Accent5 116" xfId="29829"/>
    <cellStyle name="60% - Accent5 116 2" xfId="29830"/>
    <cellStyle name="60% - Accent5 117" xfId="29831"/>
    <cellStyle name="60% - Accent5 117 2" xfId="29832"/>
    <cellStyle name="60% - Accent5 118" xfId="29833"/>
    <cellStyle name="60% - Accent5 118 2" xfId="29834"/>
    <cellStyle name="60% - Accent5 119" xfId="29835"/>
    <cellStyle name="60% - Accent5 119 2" xfId="29836"/>
    <cellStyle name="60% - Accent5 12" xfId="7097"/>
    <cellStyle name="60% - Accent5 12 2" xfId="29838"/>
    <cellStyle name="60% - Accent5 12 3" xfId="29837"/>
    <cellStyle name="60% - Accent5 120" xfId="29839"/>
    <cellStyle name="60% - Accent5 120 2" xfId="29840"/>
    <cellStyle name="60% - Accent5 121" xfId="29841"/>
    <cellStyle name="60% - Accent5 121 2" xfId="29842"/>
    <cellStyle name="60% - Accent5 122" xfId="29843"/>
    <cellStyle name="60% - Accent5 122 2" xfId="29844"/>
    <cellStyle name="60% - Accent5 123" xfId="29845"/>
    <cellStyle name="60% - Accent5 123 2" xfId="29846"/>
    <cellStyle name="60% - Accent5 124" xfId="29847"/>
    <cellStyle name="60% - Accent5 124 2" xfId="29848"/>
    <cellStyle name="60% - Accent5 125" xfId="29849"/>
    <cellStyle name="60% - Accent5 125 2" xfId="29850"/>
    <cellStyle name="60% - Accent5 126" xfId="29851"/>
    <cellStyle name="60% - Accent5 126 2" xfId="29852"/>
    <cellStyle name="60% - Accent5 127" xfId="29853"/>
    <cellStyle name="60% - Accent5 127 2" xfId="29854"/>
    <cellStyle name="60% - Accent5 128" xfId="29855"/>
    <cellStyle name="60% - Accent5 128 2" xfId="29856"/>
    <cellStyle name="60% - Accent5 129" xfId="29857"/>
    <cellStyle name="60% - Accent5 129 2" xfId="29858"/>
    <cellStyle name="60% - Accent5 13" xfId="7738"/>
    <cellStyle name="60% - Accent5 13 2" xfId="29860"/>
    <cellStyle name="60% - Accent5 13 3" xfId="29859"/>
    <cellStyle name="60% - Accent5 130" xfId="29861"/>
    <cellStyle name="60% - Accent5 130 2" xfId="29862"/>
    <cellStyle name="60% - Accent5 131" xfId="29863"/>
    <cellStyle name="60% - Accent5 131 2" xfId="29864"/>
    <cellStyle name="60% - Accent5 132" xfId="29865"/>
    <cellStyle name="60% - Accent5 132 2" xfId="29866"/>
    <cellStyle name="60% - Accent5 133" xfId="29867"/>
    <cellStyle name="60% - Accent5 133 2" xfId="29868"/>
    <cellStyle name="60% - Accent5 134" xfId="29869"/>
    <cellStyle name="60% - Accent5 134 2" xfId="29870"/>
    <cellStyle name="60% - Accent5 135" xfId="29871"/>
    <cellStyle name="60% - Accent5 135 2" xfId="29872"/>
    <cellStyle name="60% - Accent5 136" xfId="29873"/>
    <cellStyle name="60% - Accent5 136 2" xfId="29874"/>
    <cellStyle name="60% - Accent5 137" xfId="29875"/>
    <cellStyle name="60% - Accent5 137 2" xfId="29876"/>
    <cellStyle name="60% - Accent5 138" xfId="29877"/>
    <cellStyle name="60% - Accent5 138 2" xfId="29878"/>
    <cellStyle name="60% - Accent5 139" xfId="29879"/>
    <cellStyle name="60% - Accent5 139 2" xfId="29880"/>
    <cellStyle name="60% - Accent5 14" xfId="29881"/>
    <cellStyle name="60% - Accent5 14 2" xfId="29882"/>
    <cellStyle name="60% - Accent5 140" xfId="29883"/>
    <cellStyle name="60% - Accent5 140 2" xfId="29884"/>
    <cellStyle name="60% - Accent5 141" xfId="29885"/>
    <cellStyle name="60% - Accent5 141 2" xfId="29886"/>
    <cellStyle name="60% - Accent5 142" xfId="29887"/>
    <cellStyle name="60% - Accent5 142 2" xfId="29888"/>
    <cellStyle name="60% - Accent5 143" xfId="29889"/>
    <cellStyle name="60% - Accent5 143 2" xfId="29890"/>
    <cellStyle name="60% - Accent5 144" xfId="29891"/>
    <cellStyle name="60% - Accent5 144 2" xfId="29892"/>
    <cellStyle name="60% - Accent5 145" xfId="29893"/>
    <cellStyle name="60% - Accent5 145 2" xfId="29894"/>
    <cellStyle name="60% - Accent5 146" xfId="29895"/>
    <cellStyle name="60% - Accent5 146 2" xfId="29896"/>
    <cellStyle name="60% - Accent5 147" xfId="29897"/>
    <cellStyle name="60% - Accent5 147 2" xfId="29898"/>
    <cellStyle name="60% - Accent5 148" xfId="29899"/>
    <cellStyle name="60% - Accent5 148 2" xfId="29900"/>
    <cellStyle name="60% - Accent5 149" xfId="29901"/>
    <cellStyle name="60% - Accent5 149 2" xfId="29902"/>
    <cellStyle name="60% - Accent5 15" xfId="29903"/>
    <cellStyle name="60% - Accent5 15 2" xfId="29904"/>
    <cellStyle name="60% - Accent5 150" xfId="29905"/>
    <cellStyle name="60% - Accent5 150 2" xfId="29906"/>
    <cellStyle name="60% - Accent5 151" xfId="29907"/>
    <cellStyle name="60% - Accent5 151 2" xfId="29908"/>
    <cellStyle name="60% - Accent5 152" xfId="29909"/>
    <cellStyle name="60% - Accent5 152 2" xfId="29910"/>
    <cellStyle name="60% - Accent5 153" xfId="29911"/>
    <cellStyle name="60% - Accent5 153 2" xfId="29912"/>
    <cellStyle name="60% - Accent5 154" xfId="29913"/>
    <cellStyle name="60% - Accent5 154 2" xfId="29914"/>
    <cellStyle name="60% - Accent5 155" xfId="29915"/>
    <cellStyle name="60% - Accent5 155 2" xfId="29916"/>
    <cellStyle name="60% - Accent5 156" xfId="29917"/>
    <cellStyle name="60% - Accent5 156 2" xfId="29918"/>
    <cellStyle name="60% - Accent5 157" xfId="29919"/>
    <cellStyle name="60% - Accent5 157 2" xfId="29920"/>
    <cellStyle name="60% - Accent5 158" xfId="29921"/>
    <cellStyle name="60% - Accent5 158 2" xfId="29922"/>
    <cellStyle name="60% - Accent5 159" xfId="29923"/>
    <cellStyle name="60% - Accent5 159 2" xfId="29924"/>
    <cellStyle name="60% - Accent5 16" xfId="29925"/>
    <cellStyle name="60% - Accent5 16 2" xfId="29926"/>
    <cellStyle name="60% - Accent5 160" xfId="29927"/>
    <cellStyle name="60% - Accent5 160 2" xfId="29928"/>
    <cellStyle name="60% - Accent5 161" xfId="29929"/>
    <cellStyle name="60% - Accent5 161 2" xfId="29930"/>
    <cellStyle name="60% - Accent5 162" xfId="29931"/>
    <cellStyle name="60% - Accent5 162 2" xfId="29932"/>
    <cellStyle name="60% - Accent5 163" xfId="29933"/>
    <cellStyle name="60% - Accent5 163 2" xfId="29934"/>
    <cellStyle name="60% - Accent5 164" xfId="29935"/>
    <cellStyle name="60% - Accent5 164 2" xfId="29936"/>
    <cellStyle name="60% - Accent5 165" xfId="29937"/>
    <cellStyle name="60% - Accent5 165 2" xfId="29938"/>
    <cellStyle name="60% - Accent5 166" xfId="29939"/>
    <cellStyle name="60% - Accent5 166 2" xfId="29940"/>
    <cellStyle name="60% - Accent5 167" xfId="29941"/>
    <cellStyle name="60% - Accent5 167 2" xfId="29942"/>
    <cellStyle name="60% - Accent5 168" xfId="29943"/>
    <cellStyle name="60% - Accent5 168 2" xfId="29944"/>
    <cellStyle name="60% - Accent5 169" xfId="29945"/>
    <cellStyle name="60% - Accent5 169 2" xfId="29946"/>
    <cellStyle name="60% - Accent5 17" xfId="29947"/>
    <cellStyle name="60% - Accent5 17 2" xfId="29948"/>
    <cellStyle name="60% - Accent5 170" xfId="29949"/>
    <cellStyle name="60% - Accent5 170 2" xfId="29950"/>
    <cellStyle name="60% - Accent5 171" xfId="29951"/>
    <cellStyle name="60% - Accent5 171 2" xfId="29952"/>
    <cellStyle name="60% - Accent5 172" xfId="29953"/>
    <cellStyle name="60% - Accent5 172 2" xfId="29954"/>
    <cellStyle name="60% - Accent5 173" xfId="29955"/>
    <cellStyle name="60% - Accent5 173 2" xfId="29956"/>
    <cellStyle name="60% - Accent5 174" xfId="29957"/>
    <cellStyle name="60% - Accent5 174 2" xfId="29958"/>
    <cellStyle name="60% - Accent5 175" xfId="29959"/>
    <cellStyle name="60% - Accent5 175 2" xfId="29960"/>
    <cellStyle name="60% - Accent5 176" xfId="29961"/>
    <cellStyle name="60% - Accent5 176 2" xfId="29962"/>
    <cellStyle name="60% - Accent5 177" xfId="29963"/>
    <cellStyle name="60% - Accent5 177 2" xfId="29964"/>
    <cellStyle name="60% - Accent5 178" xfId="29965"/>
    <cellStyle name="60% - Accent5 178 2" xfId="29966"/>
    <cellStyle name="60% - Accent5 179" xfId="29967"/>
    <cellStyle name="60% - Accent5 179 2" xfId="29968"/>
    <cellStyle name="60% - Accent5 18" xfId="29969"/>
    <cellStyle name="60% - Accent5 18 2" xfId="29970"/>
    <cellStyle name="60% - Accent5 180" xfId="29971"/>
    <cellStyle name="60% - Accent5 180 2" xfId="29972"/>
    <cellStyle name="60% - Accent5 181" xfId="29973"/>
    <cellStyle name="60% - Accent5 181 2" xfId="29974"/>
    <cellStyle name="60% - Accent5 182" xfId="29975"/>
    <cellStyle name="60% - Accent5 182 2" xfId="29976"/>
    <cellStyle name="60% - Accent5 183" xfId="29977"/>
    <cellStyle name="60% - Accent5 183 2" xfId="29978"/>
    <cellStyle name="60% - Accent5 184" xfId="29979"/>
    <cellStyle name="60% - Accent5 184 2" xfId="29980"/>
    <cellStyle name="60% - Accent5 185" xfId="29981"/>
    <cellStyle name="60% - Accent5 185 2" xfId="29982"/>
    <cellStyle name="60% - Accent5 186" xfId="29983"/>
    <cellStyle name="60% - Accent5 186 2" xfId="29984"/>
    <cellStyle name="60% - Accent5 187" xfId="29985"/>
    <cellStyle name="60% - Accent5 187 2" xfId="29986"/>
    <cellStyle name="60% - Accent5 188" xfId="29987"/>
    <cellStyle name="60% - Accent5 188 2" xfId="29988"/>
    <cellStyle name="60% - Accent5 189" xfId="29989"/>
    <cellStyle name="60% - Accent5 189 2" xfId="29990"/>
    <cellStyle name="60% - Accent5 19" xfId="29991"/>
    <cellStyle name="60% - Accent5 19 2" xfId="29992"/>
    <cellStyle name="60% - Accent5 190" xfId="29993"/>
    <cellStyle name="60% - Accent5 190 2" xfId="29994"/>
    <cellStyle name="60% - Accent5 191" xfId="29995"/>
    <cellStyle name="60% - Accent5 191 2" xfId="29996"/>
    <cellStyle name="60% - Accent5 192" xfId="29997"/>
    <cellStyle name="60% - Accent5 192 2" xfId="29998"/>
    <cellStyle name="60% - Accent5 193" xfId="29999"/>
    <cellStyle name="60% - Accent5 194" xfId="30000"/>
    <cellStyle name="60% - Accent5 195" xfId="30001"/>
    <cellStyle name="60% - Accent5 196" xfId="30002"/>
    <cellStyle name="60% - Accent5 197" xfId="30003"/>
    <cellStyle name="60% - Accent5 198" xfId="30004"/>
    <cellStyle name="60% - Accent5 199" xfId="30005"/>
    <cellStyle name="60% - Accent5 2" xfId="181"/>
    <cellStyle name="60% - Accent5 2 10" xfId="7703"/>
    <cellStyle name="60% - Accent5 2 11" xfId="7443"/>
    <cellStyle name="60% - Accent5 2 12" xfId="7619"/>
    <cellStyle name="60% - Accent5 2 13" xfId="9959"/>
    <cellStyle name="60% - Accent5 2 2" xfId="764"/>
    <cellStyle name="60% - Accent5 2 2 2" xfId="1161"/>
    <cellStyle name="60% - Accent5 2 2 3" xfId="11865"/>
    <cellStyle name="60% - Accent5 2 3" xfId="934"/>
    <cellStyle name="60% - Accent5 2 4" xfId="6833"/>
    <cellStyle name="60% - Accent5 2 5" xfId="7126"/>
    <cellStyle name="60% - Accent5 2 6" xfId="7136"/>
    <cellStyle name="60% - Accent5 2 7" xfId="7285"/>
    <cellStyle name="60% - Accent5 2 8" xfId="6799"/>
    <cellStyle name="60% - Accent5 2 9" xfId="7127"/>
    <cellStyle name="60% - Accent5 20" xfId="30006"/>
    <cellStyle name="60% - Accent5 20 2" xfId="30007"/>
    <cellStyle name="60% - Accent5 200" xfId="30008"/>
    <cellStyle name="60% - Accent5 201" xfId="30009"/>
    <cellStyle name="60% - Accent5 202" xfId="30010"/>
    <cellStyle name="60% - Accent5 203" xfId="30011"/>
    <cellStyle name="60% - Accent5 204" xfId="30012"/>
    <cellStyle name="60% - Accent5 205" xfId="30013"/>
    <cellStyle name="60% - Accent5 206" xfId="30014"/>
    <cellStyle name="60% - Accent5 207" xfId="30015"/>
    <cellStyle name="60% - Accent5 208" xfId="30016"/>
    <cellStyle name="60% - Accent5 209" xfId="30017"/>
    <cellStyle name="60% - Accent5 21" xfId="30018"/>
    <cellStyle name="60% - Accent5 21 2" xfId="30019"/>
    <cellStyle name="60% - Accent5 210" xfId="30020"/>
    <cellStyle name="60% - Accent5 211" xfId="30021"/>
    <cellStyle name="60% - Accent5 212" xfId="30022"/>
    <cellStyle name="60% - Accent5 213" xfId="30023"/>
    <cellStyle name="60% - Accent5 214" xfId="30024"/>
    <cellStyle name="60% - Accent5 215" xfId="30025"/>
    <cellStyle name="60% - Accent5 216" xfId="30026"/>
    <cellStyle name="60% - Accent5 217" xfId="30027"/>
    <cellStyle name="60% - Accent5 218" xfId="30028"/>
    <cellStyle name="60% - Accent5 219" xfId="30029"/>
    <cellStyle name="60% - Accent5 22" xfId="30030"/>
    <cellStyle name="60% - Accent5 22 2" xfId="30031"/>
    <cellStyle name="60% - Accent5 220" xfId="30032"/>
    <cellStyle name="60% - Accent5 221" xfId="30033"/>
    <cellStyle name="60% - Accent5 222" xfId="30034"/>
    <cellStyle name="60% - Accent5 223" xfId="30035"/>
    <cellStyle name="60% - Accent5 224" xfId="30036"/>
    <cellStyle name="60% - Accent5 225" xfId="30037"/>
    <cellStyle name="60% - Accent5 226" xfId="30038"/>
    <cellStyle name="60% - Accent5 227" xfId="30039"/>
    <cellStyle name="60% - Accent5 228" xfId="30040"/>
    <cellStyle name="60% - Accent5 229" xfId="30041"/>
    <cellStyle name="60% - Accent5 23" xfId="30042"/>
    <cellStyle name="60% - Accent5 23 2" xfId="30043"/>
    <cellStyle name="60% - Accent5 230" xfId="30044"/>
    <cellStyle name="60% - Accent5 231" xfId="30045"/>
    <cellStyle name="60% - Accent5 232" xfId="30046"/>
    <cellStyle name="60% - Accent5 233" xfId="30047"/>
    <cellStyle name="60% - Accent5 234" xfId="30048"/>
    <cellStyle name="60% - Accent5 235" xfId="30049"/>
    <cellStyle name="60% - Accent5 236" xfId="30050"/>
    <cellStyle name="60% - Accent5 237" xfId="30051"/>
    <cellStyle name="60% - Accent5 238" xfId="30052"/>
    <cellStyle name="60% - Accent5 239" xfId="30053"/>
    <cellStyle name="60% - Accent5 24" xfId="30054"/>
    <cellStyle name="60% - Accent5 24 2" xfId="30055"/>
    <cellStyle name="60% - Accent5 240" xfId="30056"/>
    <cellStyle name="60% - Accent5 241" xfId="30057"/>
    <cellStyle name="60% - Accent5 242" xfId="30058"/>
    <cellStyle name="60% - Accent5 243" xfId="30059"/>
    <cellStyle name="60% - Accent5 244" xfId="30060"/>
    <cellStyle name="60% - Accent5 245" xfId="30061"/>
    <cellStyle name="60% - Accent5 246" xfId="30062"/>
    <cellStyle name="60% - Accent5 247" xfId="30063"/>
    <cellStyle name="60% - Accent5 248" xfId="30064"/>
    <cellStyle name="60% - Accent5 249" xfId="30065"/>
    <cellStyle name="60% - Accent5 25" xfId="30066"/>
    <cellStyle name="60% - Accent5 25 2" xfId="30067"/>
    <cellStyle name="60% - Accent5 250" xfId="30068"/>
    <cellStyle name="60% - Accent5 251" xfId="30069"/>
    <cellStyle name="60% - Accent5 252" xfId="30070"/>
    <cellStyle name="60% - Accent5 253" xfId="30071"/>
    <cellStyle name="60% - Accent5 254" xfId="30072"/>
    <cellStyle name="60% - Accent5 255" xfId="30073"/>
    <cellStyle name="60% - Accent5 256" xfId="30074"/>
    <cellStyle name="60% - Accent5 257" xfId="30075"/>
    <cellStyle name="60% - Accent5 26" xfId="30076"/>
    <cellStyle name="60% - Accent5 26 2" xfId="30077"/>
    <cellStyle name="60% - Accent5 27" xfId="30078"/>
    <cellStyle name="60% - Accent5 27 2" xfId="30079"/>
    <cellStyle name="60% - Accent5 28" xfId="30080"/>
    <cellStyle name="60% - Accent5 28 2" xfId="30081"/>
    <cellStyle name="60% - Accent5 29" xfId="30082"/>
    <cellStyle name="60% - Accent5 29 2" xfId="30083"/>
    <cellStyle name="60% - Accent5 3" xfId="765"/>
    <cellStyle name="60% - Accent5 3 2" xfId="1122"/>
    <cellStyle name="60% - Accent5 3 2 2" xfId="30085"/>
    <cellStyle name="60% - Accent5 3 3" xfId="14967"/>
    <cellStyle name="60% - Accent5 3 4" xfId="30084"/>
    <cellStyle name="60% - Accent5 30" xfId="30086"/>
    <cellStyle name="60% - Accent5 30 2" xfId="30087"/>
    <cellStyle name="60% - Accent5 31" xfId="30088"/>
    <cellStyle name="60% - Accent5 31 2" xfId="30089"/>
    <cellStyle name="60% - Accent5 32" xfId="30090"/>
    <cellStyle name="60% - Accent5 32 2" xfId="30091"/>
    <cellStyle name="60% - Accent5 33" xfId="30092"/>
    <cellStyle name="60% - Accent5 33 2" xfId="30093"/>
    <cellStyle name="60% - Accent5 34" xfId="30094"/>
    <cellStyle name="60% - Accent5 34 2" xfId="30095"/>
    <cellStyle name="60% - Accent5 35" xfId="30096"/>
    <cellStyle name="60% - Accent5 35 2" xfId="30097"/>
    <cellStyle name="60% - Accent5 36" xfId="30098"/>
    <cellStyle name="60% - Accent5 36 2" xfId="30099"/>
    <cellStyle name="60% - Accent5 37" xfId="30100"/>
    <cellStyle name="60% - Accent5 37 2" xfId="30101"/>
    <cellStyle name="60% - Accent5 38" xfId="30102"/>
    <cellStyle name="60% - Accent5 38 2" xfId="30103"/>
    <cellStyle name="60% - Accent5 39" xfId="30104"/>
    <cellStyle name="60% - Accent5 39 2" xfId="30105"/>
    <cellStyle name="60% - Accent5 4" xfId="722"/>
    <cellStyle name="60% - Accent5 4 2" xfId="895"/>
    <cellStyle name="60% - Accent5 4 2 2" xfId="30106"/>
    <cellStyle name="60% - Accent5 4 3" xfId="11815"/>
    <cellStyle name="60% - Accent5 40" xfId="30107"/>
    <cellStyle name="60% - Accent5 40 2" xfId="30108"/>
    <cellStyle name="60% - Accent5 41" xfId="30109"/>
    <cellStyle name="60% - Accent5 41 2" xfId="30110"/>
    <cellStyle name="60% - Accent5 42" xfId="30111"/>
    <cellStyle name="60% - Accent5 42 2" xfId="30112"/>
    <cellStyle name="60% - Accent5 43" xfId="30113"/>
    <cellStyle name="60% - Accent5 43 2" xfId="30114"/>
    <cellStyle name="60% - Accent5 44" xfId="30115"/>
    <cellStyle name="60% - Accent5 44 2" xfId="30116"/>
    <cellStyle name="60% - Accent5 45" xfId="30117"/>
    <cellStyle name="60% - Accent5 45 2" xfId="30118"/>
    <cellStyle name="60% - Accent5 46" xfId="30119"/>
    <cellStyle name="60% - Accent5 46 2" xfId="30120"/>
    <cellStyle name="60% - Accent5 47" xfId="30121"/>
    <cellStyle name="60% - Accent5 47 2" xfId="30122"/>
    <cellStyle name="60% - Accent5 48" xfId="30123"/>
    <cellStyle name="60% - Accent5 48 2" xfId="30124"/>
    <cellStyle name="60% - Accent5 49" xfId="30125"/>
    <cellStyle name="60% - Accent5 49 2" xfId="30126"/>
    <cellStyle name="60% - Accent5 5" xfId="6836"/>
    <cellStyle name="60% - Accent5 5 2" xfId="30128"/>
    <cellStyle name="60% - Accent5 5 3" xfId="30127"/>
    <cellStyle name="60% - Accent5 50" xfId="30129"/>
    <cellStyle name="60% - Accent5 50 2" xfId="30130"/>
    <cellStyle name="60% - Accent5 51" xfId="30131"/>
    <cellStyle name="60% - Accent5 51 2" xfId="30132"/>
    <cellStyle name="60% - Accent5 52" xfId="30133"/>
    <cellStyle name="60% - Accent5 52 2" xfId="30134"/>
    <cellStyle name="60% - Accent5 53" xfId="30135"/>
    <cellStyle name="60% - Accent5 53 2" xfId="30136"/>
    <cellStyle name="60% - Accent5 54" xfId="30137"/>
    <cellStyle name="60% - Accent5 54 2" xfId="30138"/>
    <cellStyle name="60% - Accent5 55" xfId="30139"/>
    <cellStyle name="60% - Accent5 55 2" xfId="30140"/>
    <cellStyle name="60% - Accent5 56" xfId="30141"/>
    <cellStyle name="60% - Accent5 56 2" xfId="30142"/>
    <cellStyle name="60% - Accent5 57" xfId="30143"/>
    <cellStyle name="60% - Accent5 57 2" xfId="30144"/>
    <cellStyle name="60% - Accent5 58" xfId="30145"/>
    <cellStyle name="60% - Accent5 58 2" xfId="30146"/>
    <cellStyle name="60% - Accent5 59" xfId="30147"/>
    <cellStyle name="60% - Accent5 59 2" xfId="30148"/>
    <cellStyle name="60% - Accent5 6" xfId="7063"/>
    <cellStyle name="60% - Accent5 6 2" xfId="30150"/>
    <cellStyle name="60% - Accent5 6 3" xfId="30149"/>
    <cellStyle name="60% - Accent5 60" xfId="30151"/>
    <cellStyle name="60% - Accent5 60 2" xfId="30152"/>
    <cellStyle name="60% - Accent5 61" xfId="30153"/>
    <cellStyle name="60% - Accent5 61 2" xfId="30154"/>
    <cellStyle name="60% - Accent5 62" xfId="30155"/>
    <cellStyle name="60% - Accent5 62 2" xfId="30156"/>
    <cellStyle name="60% - Accent5 63" xfId="30157"/>
    <cellStyle name="60% - Accent5 63 2" xfId="30158"/>
    <cellStyle name="60% - Accent5 64" xfId="30159"/>
    <cellStyle name="60% - Accent5 64 2" xfId="30160"/>
    <cellStyle name="60% - Accent5 65" xfId="30161"/>
    <cellStyle name="60% - Accent5 65 2" xfId="30162"/>
    <cellStyle name="60% - Accent5 66" xfId="30163"/>
    <cellStyle name="60% - Accent5 66 2" xfId="30164"/>
    <cellStyle name="60% - Accent5 67" xfId="30165"/>
    <cellStyle name="60% - Accent5 67 2" xfId="30166"/>
    <cellStyle name="60% - Accent5 68" xfId="30167"/>
    <cellStyle name="60% - Accent5 68 2" xfId="30168"/>
    <cellStyle name="60% - Accent5 69" xfId="30169"/>
    <cellStyle name="60% - Accent5 69 2" xfId="30170"/>
    <cellStyle name="60% - Accent5 7" xfId="7678"/>
    <cellStyle name="60% - Accent5 7 2" xfId="30172"/>
    <cellStyle name="60% - Accent5 7 3" xfId="30171"/>
    <cellStyle name="60% - Accent5 70" xfId="30173"/>
    <cellStyle name="60% - Accent5 70 2" xfId="30174"/>
    <cellStyle name="60% - Accent5 71" xfId="30175"/>
    <cellStyle name="60% - Accent5 71 2" xfId="30176"/>
    <cellStyle name="60% - Accent5 72" xfId="30177"/>
    <cellStyle name="60% - Accent5 72 2" xfId="30178"/>
    <cellStyle name="60% - Accent5 73" xfId="30179"/>
    <cellStyle name="60% - Accent5 73 2" xfId="30180"/>
    <cellStyle name="60% - Accent5 74" xfId="30181"/>
    <cellStyle name="60% - Accent5 74 2" xfId="30182"/>
    <cellStyle name="60% - Accent5 75" xfId="30183"/>
    <cellStyle name="60% - Accent5 75 2" xfId="30184"/>
    <cellStyle name="60% - Accent5 76" xfId="30185"/>
    <cellStyle name="60% - Accent5 76 2" xfId="30186"/>
    <cellStyle name="60% - Accent5 77" xfId="30187"/>
    <cellStyle name="60% - Accent5 77 2" xfId="30188"/>
    <cellStyle name="60% - Accent5 78" xfId="30189"/>
    <cellStyle name="60% - Accent5 78 2" xfId="30190"/>
    <cellStyle name="60% - Accent5 79" xfId="30191"/>
    <cellStyle name="60% - Accent5 79 2" xfId="30192"/>
    <cellStyle name="60% - Accent5 8" xfId="7565"/>
    <cellStyle name="60% - Accent5 8 2" xfId="30194"/>
    <cellStyle name="60% - Accent5 8 3" xfId="30193"/>
    <cellStyle name="60% - Accent5 80" xfId="30195"/>
    <cellStyle name="60% - Accent5 80 2" xfId="30196"/>
    <cellStyle name="60% - Accent5 81" xfId="30197"/>
    <cellStyle name="60% - Accent5 81 2" xfId="30198"/>
    <cellStyle name="60% - Accent5 82" xfId="30199"/>
    <cellStyle name="60% - Accent5 82 2" xfId="30200"/>
    <cellStyle name="60% - Accent5 83" xfId="30201"/>
    <cellStyle name="60% - Accent5 83 2" xfId="30202"/>
    <cellStyle name="60% - Accent5 84" xfId="30203"/>
    <cellStyle name="60% - Accent5 84 2" xfId="30204"/>
    <cellStyle name="60% - Accent5 85" xfId="30205"/>
    <cellStyle name="60% - Accent5 85 2" xfId="30206"/>
    <cellStyle name="60% - Accent5 86" xfId="30207"/>
    <cellStyle name="60% - Accent5 86 2" xfId="30208"/>
    <cellStyle name="60% - Accent5 87" xfId="30209"/>
    <cellStyle name="60% - Accent5 87 2" xfId="30210"/>
    <cellStyle name="60% - Accent5 88" xfId="30211"/>
    <cellStyle name="60% - Accent5 88 2" xfId="30212"/>
    <cellStyle name="60% - Accent5 89" xfId="30213"/>
    <cellStyle name="60% - Accent5 89 2" xfId="30214"/>
    <cellStyle name="60% - Accent5 9" xfId="7677"/>
    <cellStyle name="60% - Accent5 9 2" xfId="30216"/>
    <cellStyle name="60% - Accent5 9 3" xfId="30215"/>
    <cellStyle name="60% - Accent5 90" xfId="30217"/>
    <cellStyle name="60% - Accent5 90 2" xfId="30218"/>
    <cellStyle name="60% - Accent5 91" xfId="30219"/>
    <cellStyle name="60% - Accent5 91 2" xfId="30220"/>
    <cellStyle name="60% - Accent5 92" xfId="30221"/>
    <cellStyle name="60% - Accent5 92 2" xfId="30222"/>
    <cellStyle name="60% - Accent5 93" xfId="30223"/>
    <cellStyle name="60% - Accent5 93 2" xfId="30224"/>
    <cellStyle name="60% - Accent5 94" xfId="30225"/>
    <cellStyle name="60% - Accent5 94 2" xfId="30226"/>
    <cellStyle name="60% - Accent5 95" xfId="30227"/>
    <cellStyle name="60% - Accent5 95 2" xfId="30228"/>
    <cellStyle name="60% - Accent5 96" xfId="30229"/>
    <cellStyle name="60% - Accent5 96 2" xfId="30230"/>
    <cellStyle name="60% - Accent5 97" xfId="30231"/>
    <cellStyle name="60% - Accent5 97 2" xfId="30232"/>
    <cellStyle name="60% - Accent5 98" xfId="30233"/>
    <cellStyle name="60% - Accent5 98 2" xfId="30234"/>
    <cellStyle name="60% - Accent5 99" xfId="30235"/>
    <cellStyle name="60% - Accent5 99 2" xfId="30236"/>
    <cellStyle name="60% - Accent6 10" xfId="7679"/>
    <cellStyle name="60% - Accent6 10 2" xfId="30238"/>
    <cellStyle name="60% - Accent6 10 3" xfId="30237"/>
    <cellStyle name="60% - Accent6 100" xfId="30239"/>
    <cellStyle name="60% - Accent6 100 2" xfId="30240"/>
    <cellStyle name="60% - Accent6 101" xfId="30241"/>
    <cellStyle name="60% - Accent6 101 2" xfId="30242"/>
    <cellStyle name="60% - Accent6 102" xfId="30243"/>
    <cellStyle name="60% - Accent6 102 2" xfId="30244"/>
    <cellStyle name="60% - Accent6 103" xfId="30245"/>
    <cellStyle name="60% - Accent6 103 2" xfId="30246"/>
    <cellStyle name="60% - Accent6 104" xfId="30247"/>
    <cellStyle name="60% - Accent6 104 2" xfId="30248"/>
    <cellStyle name="60% - Accent6 105" xfId="30249"/>
    <cellStyle name="60% - Accent6 105 2" xfId="30250"/>
    <cellStyle name="60% - Accent6 106" xfId="30251"/>
    <cellStyle name="60% - Accent6 106 2" xfId="30252"/>
    <cellStyle name="60% - Accent6 107" xfId="30253"/>
    <cellStyle name="60% - Accent6 107 2" xfId="30254"/>
    <cellStyle name="60% - Accent6 108" xfId="30255"/>
    <cellStyle name="60% - Accent6 108 2" xfId="30256"/>
    <cellStyle name="60% - Accent6 109" xfId="30257"/>
    <cellStyle name="60% - Accent6 109 2" xfId="30258"/>
    <cellStyle name="60% - Accent6 11" xfId="6835"/>
    <cellStyle name="60% - Accent6 11 2" xfId="30260"/>
    <cellStyle name="60% - Accent6 11 3" xfId="30259"/>
    <cellStyle name="60% - Accent6 110" xfId="30261"/>
    <cellStyle name="60% - Accent6 110 2" xfId="30262"/>
    <cellStyle name="60% - Accent6 111" xfId="30263"/>
    <cellStyle name="60% - Accent6 111 2" xfId="30264"/>
    <cellStyle name="60% - Accent6 112" xfId="30265"/>
    <cellStyle name="60% - Accent6 112 2" xfId="30266"/>
    <cellStyle name="60% - Accent6 113" xfId="30267"/>
    <cellStyle name="60% - Accent6 113 2" xfId="30268"/>
    <cellStyle name="60% - Accent6 114" xfId="30269"/>
    <cellStyle name="60% - Accent6 114 2" xfId="30270"/>
    <cellStyle name="60% - Accent6 115" xfId="30271"/>
    <cellStyle name="60% - Accent6 115 2" xfId="30272"/>
    <cellStyle name="60% - Accent6 116" xfId="30273"/>
    <cellStyle name="60% - Accent6 116 2" xfId="30274"/>
    <cellStyle name="60% - Accent6 117" xfId="30275"/>
    <cellStyle name="60% - Accent6 117 2" xfId="30276"/>
    <cellStyle name="60% - Accent6 118" xfId="30277"/>
    <cellStyle name="60% - Accent6 118 2" xfId="30278"/>
    <cellStyle name="60% - Accent6 119" xfId="30279"/>
    <cellStyle name="60% - Accent6 119 2" xfId="30280"/>
    <cellStyle name="60% - Accent6 12" xfId="7113"/>
    <cellStyle name="60% - Accent6 12 2" xfId="30282"/>
    <cellStyle name="60% - Accent6 12 3" xfId="30281"/>
    <cellStyle name="60% - Accent6 120" xfId="30283"/>
    <cellStyle name="60% - Accent6 120 2" xfId="30284"/>
    <cellStyle name="60% - Accent6 121" xfId="30285"/>
    <cellStyle name="60% - Accent6 121 2" xfId="30286"/>
    <cellStyle name="60% - Accent6 122" xfId="30287"/>
    <cellStyle name="60% - Accent6 122 2" xfId="30288"/>
    <cellStyle name="60% - Accent6 123" xfId="30289"/>
    <cellStyle name="60% - Accent6 123 2" xfId="30290"/>
    <cellStyle name="60% - Accent6 124" xfId="30291"/>
    <cellStyle name="60% - Accent6 124 2" xfId="30292"/>
    <cellStyle name="60% - Accent6 125" xfId="30293"/>
    <cellStyle name="60% - Accent6 125 2" xfId="30294"/>
    <cellStyle name="60% - Accent6 126" xfId="30295"/>
    <cellStyle name="60% - Accent6 126 2" xfId="30296"/>
    <cellStyle name="60% - Accent6 127" xfId="30297"/>
    <cellStyle name="60% - Accent6 127 2" xfId="30298"/>
    <cellStyle name="60% - Accent6 128" xfId="30299"/>
    <cellStyle name="60% - Accent6 128 2" xfId="30300"/>
    <cellStyle name="60% - Accent6 129" xfId="30301"/>
    <cellStyle name="60% - Accent6 129 2" xfId="30302"/>
    <cellStyle name="60% - Accent6 13" xfId="7206"/>
    <cellStyle name="60% - Accent6 13 2" xfId="30304"/>
    <cellStyle name="60% - Accent6 13 3" xfId="30303"/>
    <cellStyle name="60% - Accent6 130" xfId="30305"/>
    <cellStyle name="60% - Accent6 130 2" xfId="30306"/>
    <cellStyle name="60% - Accent6 131" xfId="30307"/>
    <cellStyle name="60% - Accent6 131 2" xfId="30308"/>
    <cellStyle name="60% - Accent6 132" xfId="30309"/>
    <cellStyle name="60% - Accent6 132 2" xfId="30310"/>
    <cellStyle name="60% - Accent6 133" xfId="30311"/>
    <cellStyle name="60% - Accent6 133 2" xfId="30312"/>
    <cellStyle name="60% - Accent6 134" xfId="30313"/>
    <cellStyle name="60% - Accent6 134 2" xfId="30314"/>
    <cellStyle name="60% - Accent6 135" xfId="30315"/>
    <cellStyle name="60% - Accent6 135 2" xfId="30316"/>
    <cellStyle name="60% - Accent6 136" xfId="30317"/>
    <cellStyle name="60% - Accent6 136 2" xfId="30318"/>
    <cellStyle name="60% - Accent6 137" xfId="30319"/>
    <cellStyle name="60% - Accent6 137 2" xfId="30320"/>
    <cellStyle name="60% - Accent6 138" xfId="30321"/>
    <cellStyle name="60% - Accent6 138 2" xfId="30322"/>
    <cellStyle name="60% - Accent6 139" xfId="30323"/>
    <cellStyle name="60% - Accent6 139 2" xfId="30324"/>
    <cellStyle name="60% - Accent6 14" xfId="30325"/>
    <cellStyle name="60% - Accent6 14 2" xfId="30326"/>
    <cellStyle name="60% - Accent6 140" xfId="30327"/>
    <cellStyle name="60% - Accent6 140 2" xfId="30328"/>
    <cellStyle name="60% - Accent6 141" xfId="30329"/>
    <cellStyle name="60% - Accent6 141 2" xfId="30330"/>
    <cellStyle name="60% - Accent6 142" xfId="30331"/>
    <cellStyle name="60% - Accent6 142 2" xfId="30332"/>
    <cellStyle name="60% - Accent6 143" xfId="30333"/>
    <cellStyle name="60% - Accent6 143 2" xfId="30334"/>
    <cellStyle name="60% - Accent6 144" xfId="30335"/>
    <cellStyle name="60% - Accent6 144 2" xfId="30336"/>
    <cellStyle name="60% - Accent6 145" xfId="30337"/>
    <cellStyle name="60% - Accent6 145 2" xfId="30338"/>
    <cellStyle name="60% - Accent6 146" xfId="30339"/>
    <cellStyle name="60% - Accent6 146 2" xfId="30340"/>
    <cellStyle name="60% - Accent6 147" xfId="30341"/>
    <cellStyle name="60% - Accent6 147 2" xfId="30342"/>
    <cellStyle name="60% - Accent6 148" xfId="30343"/>
    <cellStyle name="60% - Accent6 148 2" xfId="30344"/>
    <cellStyle name="60% - Accent6 149" xfId="30345"/>
    <cellStyle name="60% - Accent6 149 2" xfId="30346"/>
    <cellStyle name="60% - Accent6 15" xfId="30347"/>
    <cellStyle name="60% - Accent6 15 2" xfId="30348"/>
    <cellStyle name="60% - Accent6 150" xfId="30349"/>
    <cellStyle name="60% - Accent6 150 2" xfId="30350"/>
    <cellStyle name="60% - Accent6 151" xfId="30351"/>
    <cellStyle name="60% - Accent6 151 2" xfId="30352"/>
    <cellStyle name="60% - Accent6 152" xfId="30353"/>
    <cellStyle name="60% - Accent6 152 2" xfId="30354"/>
    <cellStyle name="60% - Accent6 153" xfId="30355"/>
    <cellStyle name="60% - Accent6 153 2" xfId="30356"/>
    <cellStyle name="60% - Accent6 154" xfId="30357"/>
    <cellStyle name="60% - Accent6 154 2" xfId="30358"/>
    <cellStyle name="60% - Accent6 155" xfId="30359"/>
    <cellStyle name="60% - Accent6 155 2" xfId="30360"/>
    <cellStyle name="60% - Accent6 156" xfId="30361"/>
    <cellStyle name="60% - Accent6 156 2" xfId="30362"/>
    <cellStyle name="60% - Accent6 157" xfId="30363"/>
    <cellStyle name="60% - Accent6 157 2" xfId="30364"/>
    <cellStyle name="60% - Accent6 158" xfId="30365"/>
    <cellStyle name="60% - Accent6 158 2" xfId="30366"/>
    <cellStyle name="60% - Accent6 159" xfId="30367"/>
    <cellStyle name="60% - Accent6 159 2" xfId="30368"/>
    <cellStyle name="60% - Accent6 16" xfId="30369"/>
    <cellStyle name="60% - Accent6 16 2" xfId="30370"/>
    <cellStyle name="60% - Accent6 160" xfId="30371"/>
    <cellStyle name="60% - Accent6 160 2" xfId="30372"/>
    <cellStyle name="60% - Accent6 161" xfId="30373"/>
    <cellStyle name="60% - Accent6 161 2" xfId="30374"/>
    <cellStyle name="60% - Accent6 162" xfId="30375"/>
    <cellStyle name="60% - Accent6 162 2" xfId="30376"/>
    <cellStyle name="60% - Accent6 163" xfId="30377"/>
    <cellStyle name="60% - Accent6 163 2" xfId="30378"/>
    <cellStyle name="60% - Accent6 164" xfId="30379"/>
    <cellStyle name="60% - Accent6 164 2" xfId="30380"/>
    <cellStyle name="60% - Accent6 165" xfId="30381"/>
    <cellStyle name="60% - Accent6 165 2" xfId="30382"/>
    <cellStyle name="60% - Accent6 166" xfId="30383"/>
    <cellStyle name="60% - Accent6 166 2" xfId="30384"/>
    <cellStyle name="60% - Accent6 167" xfId="30385"/>
    <cellStyle name="60% - Accent6 167 2" xfId="30386"/>
    <cellStyle name="60% - Accent6 168" xfId="30387"/>
    <cellStyle name="60% - Accent6 168 2" xfId="30388"/>
    <cellStyle name="60% - Accent6 169" xfId="30389"/>
    <cellStyle name="60% - Accent6 169 2" xfId="30390"/>
    <cellStyle name="60% - Accent6 17" xfId="30391"/>
    <cellStyle name="60% - Accent6 17 2" xfId="30392"/>
    <cellStyle name="60% - Accent6 170" xfId="30393"/>
    <cellStyle name="60% - Accent6 170 2" xfId="30394"/>
    <cellStyle name="60% - Accent6 171" xfId="30395"/>
    <cellStyle name="60% - Accent6 171 2" xfId="30396"/>
    <cellStyle name="60% - Accent6 172" xfId="30397"/>
    <cellStyle name="60% - Accent6 172 2" xfId="30398"/>
    <cellStyle name="60% - Accent6 173" xfId="30399"/>
    <cellStyle name="60% - Accent6 173 2" xfId="30400"/>
    <cellStyle name="60% - Accent6 174" xfId="30401"/>
    <cellStyle name="60% - Accent6 174 2" xfId="30402"/>
    <cellStyle name="60% - Accent6 175" xfId="30403"/>
    <cellStyle name="60% - Accent6 175 2" xfId="30404"/>
    <cellStyle name="60% - Accent6 176" xfId="30405"/>
    <cellStyle name="60% - Accent6 176 2" xfId="30406"/>
    <cellStyle name="60% - Accent6 177" xfId="30407"/>
    <cellStyle name="60% - Accent6 177 2" xfId="30408"/>
    <cellStyle name="60% - Accent6 178" xfId="30409"/>
    <cellStyle name="60% - Accent6 178 2" xfId="30410"/>
    <cellStyle name="60% - Accent6 179" xfId="30411"/>
    <cellStyle name="60% - Accent6 179 2" xfId="30412"/>
    <cellStyle name="60% - Accent6 18" xfId="30413"/>
    <cellStyle name="60% - Accent6 18 2" xfId="30414"/>
    <cellStyle name="60% - Accent6 180" xfId="30415"/>
    <cellStyle name="60% - Accent6 180 2" xfId="30416"/>
    <cellStyle name="60% - Accent6 181" xfId="30417"/>
    <cellStyle name="60% - Accent6 181 2" xfId="30418"/>
    <cellStyle name="60% - Accent6 182" xfId="30419"/>
    <cellStyle name="60% - Accent6 182 2" xfId="30420"/>
    <cellStyle name="60% - Accent6 183" xfId="30421"/>
    <cellStyle name="60% - Accent6 183 2" xfId="30422"/>
    <cellStyle name="60% - Accent6 184" xfId="30423"/>
    <cellStyle name="60% - Accent6 184 2" xfId="30424"/>
    <cellStyle name="60% - Accent6 185" xfId="30425"/>
    <cellStyle name="60% - Accent6 185 2" xfId="30426"/>
    <cellStyle name="60% - Accent6 186" xfId="30427"/>
    <cellStyle name="60% - Accent6 186 2" xfId="30428"/>
    <cellStyle name="60% - Accent6 187" xfId="30429"/>
    <cellStyle name="60% - Accent6 187 2" xfId="30430"/>
    <cellStyle name="60% - Accent6 188" xfId="30431"/>
    <cellStyle name="60% - Accent6 188 2" xfId="30432"/>
    <cellStyle name="60% - Accent6 189" xfId="30433"/>
    <cellStyle name="60% - Accent6 189 2" xfId="30434"/>
    <cellStyle name="60% - Accent6 19" xfId="30435"/>
    <cellStyle name="60% - Accent6 19 2" xfId="30436"/>
    <cellStyle name="60% - Accent6 190" xfId="30437"/>
    <cellStyle name="60% - Accent6 190 2" xfId="30438"/>
    <cellStyle name="60% - Accent6 191" xfId="30439"/>
    <cellStyle name="60% - Accent6 191 2" xfId="30440"/>
    <cellStyle name="60% - Accent6 192" xfId="30441"/>
    <cellStyle name="60% - Accent6 192 2" xfId="30442"/>
    <cellStyle name="60% - Accent6 193" xfId="30443"/>
    <cellStyle name="60% - Accent6 194" xfId="30444"/>
    <cellStyle name="60% - Accent6 195" xfId="30445"/>
    <cellStyle name="60% - Accent6 196" xfId="30446"/>
    <cellStyle name="60% - Accent6 197" xfId="30447"/>
    <cellStyle name="60% - Accent6 198" xfId="30448"/>
    <cellStyle name="60% - Accent6 199" xfId="30449"/>
    <cellStyle name="60% - Accent6 2" xfId="182"/>
    <cellStyle name="60% - Accent6 2 10" xfId="7142"/>
    <cellStyle name="60% - Accent6 2 11" xfId="6856"/>
    <cellStyle name="60% - Accent6 2 12" xfId="7516"/>
    <cellStyle name="60% - Accent6 2 13" xfId="9960"/>
    <cellStyle name="60% - Accent6 2 2" xfId="766"/>
    <cellStyle name="60% - Accent6 2 2 2" xfId="1160"/>
    <cellStyle name="60% - Accent6 2 2 3" xfId="11869"/>
    <cellStyle name="60% - Accent6 2 3" xfId="1054"/>
    <cellStyle name="60% - Accent6 2 4" xfId="6828"/>
    <cellStyle name="60% - Accent6 2 5" xfId="7689"/>
    <cellStyle name="60% - Accent6 2 6" xfId="7216"/>
    <cellStyle name="60% - Accent6 2 7" xfId="7473"/>
    <cellStyle name="60% - Accent6 2 8" xfId="7139"/>
    <cellStyle name="60% - Accent6 2 9" xfId="7061"/>
    <cellStyle name="60% - Accent6 20" xfId="30450"/>
    <cellStyle name="60% - Accent6 20 2" xfId="30451"/>
    <cellStyle name="60% - Accent6 200" xfId="30452"/>
    <cellStyle name="60% - Accent6 201" xfId="30453"/>
    <cellStyle name="60% - Accent6 202" xfId="30454"/>
    <cellStyle name="60% - Accent6 203" xfId="30455"/>
    <cellStyle name="60% - Accent6 204" xfId="30456"/>
    <cellStyle name="60% - Accent6 205" xfId="30457"/>
    <cellStyle name="60% - Accent6 206" xfId="30458"/>
    <cellStyle name="60% - Accent6 207" xfId="30459"/>
    <cellStyle name="60% - Accent6 208" xfId="30460"/>
    <cellStyle name="60% - Accent6 209" xfId="30461"/>
    <cellStyle name="60% - Accent6 21" xfId="30462"/>
    <cellStyle name="60% - Accent6 21 2" xfId="30463"/>
    <cellStyle name="60% - Accent6 210" xfId="30464"/>
    <cellStyle name="60% - Accent6 211" xfId="30465"/>
    <cellStyle name="60% - Accent6 212" xfId="30466"/>
    <cellStyle name="60% - Accent6 213" xfId="30467"/>
    <cellStyle name="60% - Accent6 214" xfId="30468"/>
    <cellStyle name="60% - Accent6 215" xfId="30469"/>
    <cellStyle name="60% - Accent6 216" xfId="30470"/>
    <cellStyle name="60% - Accent6 217" xfId="30471"/>
    <cellStyle name="60% - Accent6 218" xfId="30472"/>
    <cellStyle name="60% - Accent6 219" xfId="30473"/>
    <cellStyle name="60% - Accent6 22" xfId="30474"/>
    <cellStyle name="60% - Accent6 22 2" xfId="30475"/>
    <cellStyle name="60% - Accent6 220" xfId="30476"/>
    <cellStyle name="60% - Accent6 221" xfId="30477"/>
    <cellStyle name="60% - Accent6 222" xfId="30478"/>
    <cellStyle name="60% - Accent6 223" xfId="30479"/>
    <cellStyle name="60% - Accent6 224" xfId="30480"/>
    <cellStyle name="60% - Accent6 225" xfId="30481"/>
    <cellStyle name="60% - Accent6 226" xfId="30482"/>
    <cellStyle name="60% - Accent6 227" xfId="30483"/>
    <cellStyle name="60% - Accent6 228" xfId="30484"/>
    <cellStyle name="60% - Accent6 229" xfId="30485"/>
    <cellStyle name="60% - Accent6 23" xfId="30486"/>
    <cellStyle name="60% - Accent6 23 2" xfId="30487"/>
    <cellStyle name="60% - Accent6 230" xfId="30488"/>
    <cellStyle name="60% - Accent6 231" xfId="30489"/>
    <cellStyle name="60% - Accent6 232" xfId="30490"/>
    <cellStyle name="60% - Accent6 233" xfId="30491"/>
    <cellStyle name="60% - Accent6 234" xfId="30492"/>
    <cellStyle name="60% - Accent6 235" xfId="30493"/>
    <cellStyle name="60% - Accent6 236" xfId="30494"/>
    <cellStyle name="60% - Accent6 237" xfId="30495"/>
    <cellStyle name="60% - Accent6 238" xfId="30496"/>
    <cellStyle name="60% - Accent6 239" xfId="30497"/>
    <cellStyle name="60% - Accent6 24" xfId="30498"/>
    <cellStyle name="60% - Accent6 24 2" xfId="30499"/>
    <cellStyle name="60% - Accent6 240" xfId="30500"/>
    <cellStyle name="60% - Accent6 241" xfId="30501"/>
    <cellStyle name="60% - Accent6 242" xfId="30502"/>
    <cellStyle name="60% - Accent6 243" xfId="30503"/>
    <cellStyle name="60% - Accent6 244" xfId="30504"/>
    <cellStyle name="60% - Accent6 245" xfId="30505"/>
    <cellStyle name="60% - Accent6 246" xfId="30506"/>
    <cellStyle name="60% - Accent6 247" xfId="30507"/>
    <cellStyle name="60% - Accent6 248" xfId="30508"/>
    <cellStyle name="60% - Accent6 249" xfId="30509"/>
    <cellStyle name="60% - Accent6 25" xfId="30510"/>
    <cellStyle name="60% - Accent6 25 2" xfId="30511"/>
    <cellStyle name="60% - Accent6 250" xfId="30512"/>
    <cellStyle name="60% - Accent6 251" xfId="30513"/>
    <cellStyle name="60% - Accent6 252" xfId="30514"/>
    <cellStyle name="60% - Accent6 253" xfId="30515"/>
    <cellStyle name="60% - Accent6 254" xfId="30516"/>
    <cellStyle name="60% - Accent6 255" xfId="30517"/>
    <cellStyle name="60% - Accent6 256" xfId="30518"/>
    <cellStyle name="60% - Accent6 257" xfId="30519"/>
    <cellStyle name="60% - Accent6 26" xfId="30520"/>
    <cellStyle name="60% - Accent6 26 2" xfId="30521"/>
    <cellStyle name="60% - Accent6 27" xfId="30522"/>
    <cellStyle name="60% - Accent6 27 2" xfId="30523"/>
    <cellStyle name="60% - Accent6 28" xfId="30524"/>
    <cellStyle name="60% - Accent6 28 2" xfId="30525"/>
    <cellStyle name="60% - Accent6 29" xfId="30526"/>
    <cellStyle name="60% - Accent6 29 2" xfId="30527"/>
    <cellStyle name="60% - Accent6 3" xfId="767"/>
    <cellStyle name="60% - Accent6 3 2" xfId="992"/>
    <cellStyle name="60% - Accent6 3 2 2" xfId="30529"/>
    <cellStyle name="60% - Accent6 3 3" xfId="14968"/>
    <cellStyle name="60% - Accent6 3 4" xfId="30528"/>
    <cellStyle name="60% - Accent6 30" xfId="30530"/>
    <cellStyle name="60% - Accent6 30 2" xfId="30531"/>
    <cellStyle name="60% - Accent6 31" xfId="30532"/>
    <cellStyle name="60% - Accent6 31 2" xfId="30533"/>
    <cellStyle name="60% - Accent6 32" xfId="30534"/>
    <cellStyle name="60% - Accent6 32 2" xfId="30535"/>
    <cellStyle name="60% - Accent6 33" xfId="30536"/>
    <cellStyle name="60% - Accent6 33 2" xfId="30537"/>
    <cellStyle name="60% - Accent6 34" xfId="30538"/>
    <cellStyle name="60% - Accent6 34 2" xfId="30539"/>
    <cellStyle name="60% - Accent6 35" xfId="30540"/>
    <cellStyle name="60% - Accent6 35 2" xfId="30541"/>
    <cellStyle name="60% - Accent6 36" xfId="30542"/>
    <cellStyle name="60% - Accent6 36 2" xfId="30543"/>
    <cellStyle name="60% - Accent6 37" xfId="30544"/>
    <cellStyle name="60% - Accent6 37 2" xfId="30545"/>
    <cellStyle name="60% - Accent6 38" xfId="30546"/>
    <cellStyle name="60% - Accent6 38 2" xfId="30547"/>
    <cellStyle name="60% - Accent6 39" xfId="30548"/>
    <cellStyle name="60% - Accent6 39 2" xfId="30549"/>
    <cellStyle name="60% - Accent6 4" xfId="726"/>
    <cellStyle name="60% - Accent6 4 2" xfId="1320"/>
    <cellStyle name="60% - Accent6 4 2 2" xfId="30550"/>
    <cellStyle name="60% - Accent6 4 3" xfId="11819"/>
    <cellStyle name="60% - Accent6 40" xfId="30551"/>
    <cellStyle name="60% - Accent6 40 2" xfId="30552"/>
    <cellStyle name="60% - Accent6 41" xfId="30553"/>
    <cellStyle name="60% - Accent6 41 2" xfId="30554"/>
    <cellStyle name="60% - Accent6 42" xfId="30555"/>
    <cellStyle name="60% - Accent6 42 2" xfId="30556"/>
    <cellStyle name="60% - Accent6 43" xfId="30557"/>
    <cellStyle name="60% - Accent6 43 2" xfId="30558"/>
    <cellStyle name="60% - Accent6 44" xfId="30559"/>
    <cellStyle name="60% - Accent6 44 2" xfId="30560"/>
    <cellStyle name="60% - Accent6 45" xfId="30561"/>
    <cellStyle name="60% - Accent6 45 2" xfId="30562"/>
    <cellStyle name="60% - Accent6 46" xfId="30563"/>
    <cellStyle name="60% - Accent6 46 2" xfId="30564"/>
    <cellStyle name="60% - Accent6 47" xfId="30565"/>
    <cellStyle name="60% - Accent6 47 2" xfId="30566"/>
    <cellStyle name="60% - Accent6 48" xfId="30567"/>
    <cellStyle name="60% - Accent6 48 2" xfId="30568"/>
    <cellStyle name="60% - Accent6 49" xfId="30569"/>
    <cellStyle name="60% - Accent6 49 2" xfId="30570"/>
    <cellStyle name="60% - Accent6 5" xfId="6829"/>
    <cellStyle name="60% - Accent6 5 2" xfId="30572"/>
    <cellStyle name="60% - Accent6 5 3" xfId="30571"/>
    <cellStyle name="60% - Accent6 50" xfId="30573"/>
    <cellStyle name="60% - Accent6 50 2" xfId="30574"/>
    <cellStyle name="60% - Accent6 51" xfId="30575"/>
    <cellStyle name="60% - Accent6 51 2" xfId="30576"/>
    <cellStyle name="60% - Accent6 52" xfId="30577"/>
    <cellStyle name="60% - Accent6 52 2" xfId="30578"/>
    <cellStyle name="60% - Accent6 53" xfId="30579"/>
    <cellStyle name="60% - Accent6 53 2" xfId="30580"/>
    <cellStyle name="60% - Accent6 54" xfId="30581"/>
    <cellStyle name="60% - Accent6 54 2" xfId="30582"/>
    <cellStyle name="60% - Accent6 55" xfId="30583"/>
    <cellStyle name="60% - Accent6 55 2" xfId="30584"/>
    <cellStyle name="60% - Accent6 56" xfId="30585"/>
    <cellStyle name="60% - Accent6 56 2" xfId="30586"/>
    <cellStyle name="60% - Accent6 57" xfId="30587"/>
    <cellStyle name="60% - Accent6 57 2" xfId="30588"/>
    <cellStyle name="60% - Accent6 58" xfId="30589"/>
    <cellStyle name="60% - Accent6 58 2" xfId="30590"/>
    <cellStyle name="60% - Accent6 59" xfId="30591"/>
    <cellStyle name="60% - Accent6 59 2" xfId="30592"/>
    <cellStyle name="60% - Accent6 6" xfId="7641"/>
    <cellStyle name="60% - Accent6 6 2" xfId="30594"/>
    <cellStyle name="60% - Accent6 6 3" xfId="30593"/>
    <cellStyle name="60% - Accent6 60" xfId="30595"/>
    <cellStyle name="60% - Accent6 60 2" xfId="30596"/>
    <cellStyle name="60% - Accent6 61" xfId="30597"/>
    <cellStyle name="60% - Accent6 61 2" xfId="30598"/>
    <cellStyle name="60% - Accent6 62" xfId="30599"/>
    <cellStyle name="60% - Accent6 62 2" xfId="30600"/>
    <cellStyle name="60% - Accent6 63" xfId="30601"/>
    <cellStyle name="60% - Accent6 63 2" xfId="30602"/>
    <cellStyle name="60% - Accent6 64" xfId="30603"/>
    <cellStyle name="60% - Accent6 64 2" xfId="30604"/>
    <cellStyle name="60% - Accent6 65" xfId="30605"/>
    <cellStyle name="60% - Accent6 65 2" xfId="30606"/>
    <cellStyle name="60% - Accent6 66" xfId="30607"/>
    <cellStyle name="60% - Accent6 66 2" xfId="30608"/>
    <cellStyle name="60% - Accent6 67" xfId="30609"/>
    <cellStyle name="60% - Accent6 67 2" xfId="30610"/>
    <cellStyle name="60% - Accent6 68" xfId="30611"/>
    <cellStyle name="60% - Accent6 68 2" xfId="30612"/>
    <cellStyle name="60% - Accent6 69" xfId="30613"/>
    <cellStyle name="60% - Accent6 69 2" xfId="30614"/>
    <cellStyle name="60% - Accent6 7" xfId="7348"/>
    <cellStyle name="60% - Accent6 7 2" xfId="30616"/>
    <cellStyle name="60% - Accent6 7 3" xfId="30615"/>
    <cellStyle name="60% - Accent6 70" xfId="30617"/>
    <cellStyle name="60% - Accent6 70 2" xfId="30618"/>
    <cellStyle name="60% - Accent6 71" xfId="30619"/>
    <cellStyle name="60% - Accent6 71 2" xfId="30620"/>
    <cellStyle name="60% - Accent6 72" xfId="30621"/>
    <cellStyle name="60% - Accent6 72 2" xfId="30622"/>
    <cellStyle name="60% - Accent6 73" xfId="30623"/>
    <cellStyle name="60% - Accent6 73 2" xfId="30624"/>
    <cellStyle name="60% - Accent6 74" xfId="30625"/>
    <cellStyle name="60% - Accent6 74 2" xfId="30626"/>
    <cellStyle name="60% - Accent6 75" xfId="30627"/>
    <cellStyle name="60% - Accent6 75 2" xfId="30628"/>
    <cellStyle name="60% - Accent6 76" xfId="30629"/>
    <cellStyle name="60% - Accent6 76 2" xfId="30630"/>
    <cellStyle name="60% - Accent6 77" xfId="30631"/>
    <cellStyle name="60% - Accent6 77 2" xfId="30632"/>
    <cellStyle name="60% - Accent6 78" xfId="30633"/>
    <cellStyle name="60% - Accent6 78 2" xfId="30634"/>
    <cellStyle name="60% - Accent6 79" xfId="30635"/>
    <cellStyle name="60% - Accent6 79 2" xfId="30636"/>
    <cellStyle name="60% - Accent6 8" xfId="7229"/>
    <cellStyle name="60% - Accent6 8 2" xfId="30638"/>
    <cellStyle name="60% - Accent6 8 3" xfId="30637"/>
    <cellStyle name="60% - Accent6 80" xfId="30639"/>
    <cellStyle name="60% - Accent6 80 2" xfId="30640"/>
    <cellStyle name="60% - Accent6 81" xfId="30641"/>
    <cellStyle name="60% - Accent6 81 2" xfId="30642"/>
    <cellStyle name="60% - Accent6 82" xfId="30643"/>
    <cellStyle name="60% - Accent6 82 2" xfId="30644"/>
    <cellStyle name="60% - Accent6 83" xfId="30645"/>
    <cellStyle name="60% - Accent6 83 2" xfId="30646"/>
    <cellStyle name="60% - Accent6 84" xfId="30647"/>
    <cellStyle name="60% - Accent6 84 2" xfId="30648"/>
    <cellStyle name="60% - Accent6 85" xfId="30649"/>
    <cellStyle name="60% - Accent6 85 2" xfId="30650"/>
    <cellStyle name="60% - Accent6 86" xfId="30651"/>
    <cellStyle name="60% - Accent6 86 2" xfId="30652"/>
    <cellStyle name="60% - Accent6 87" xfId="30653"/>
    <cellStyle name="60% - Accent6 87 2" xfId="30654"/>
    <cellStyle name="60% - Accent6 88" xfId="30655"/>
    <cellStyle name="60% - Accent6 88 2" xfId="30656"/>
    <cellStyle name="60% - Accent6 89" xfId="30657"/>
    <cellStyle name="60% - Accent6 89 2" xfId="30658"/>
    <cellStyle name="60% - Accent6 9" xfId="7258"/>
    <cellStyle name="60% - Accent6 9 2" xfId="30660"/>
    <cellStyle name="60% - Accent6 9 3" xfId="30659"/>
    <cellStyle name="60% - Accent6 90" xfId="30661"/>
    <cellStyle name="60% - Accent6 90 2" xfId="30662"/>
    <cellStyle name="60% - Accent6 91" xfId="30663"/>
    <cellStyle name="60% - Accent6 91 2" xfId="30664"/>
    <cellStyle name="60% - Accent6 92" xfId="30665"/>
    <cellStyle name="60% - Accent6 92 2" xfId="30666"/>
    <cellStyle name="60% - Accent6 93" xfId="30667"/>
    <cellStyle name="60% - Accent6 93 2" xfId="30668"/>
    <cellStyle name="60% - Accent6 94" xfId="30669"/>
    <cellStyle name="60% - Accent6 94 2" xfId="30670"/>
    <cellStyle name="60% - Accent6 95" xfId="30671"/>
    <cellStyle name="60% - Accent6 95 2" xfId="30672"/>
    <cellStyle name="60% - Accent6 96" xfId="30673"/>
    <cellStyle name="60% - Accent6 96 2" xfId="30674"/>
    <cellStyle name="60% - Accent6 97" xfId="30675"/>
    <cellStyle name="60% - Accent6 97 2" xfId="30676"/>
    <cellStyle name="60% - Accent6 98" xfId="30677"/>
    <cellStyle name="60% - Accent6 98 2" xfId="30678"/>
    <cellStyle name="60% - Accent6 99" xfId="30679"/>
    <cellStyle name="60% - Accent6 99 2" xfId="30680"/>
    <cellStyle name="Accent1 10" xfId="7786"/>
    <cellStyle name="Accent1 10 2" xfId="30682"/>
    <cellStyle name="Accent1 10 3" xfId="30681"/>
    <cellStyle name="Accent1 100" xfId="30683"/>
    <cellStyle name="Accent1 100 2" xfId="30684"/>
    <cellStyle name="Accent1 101" xfId="30685"/>
    <cellStyle name="Accent1 101 2" xfId="30686"/>
    <cellStyle name="Accent1 102" xfId="30687"/>
    <cellStyle name="Accent1 102 2" xfId="30688"/>
    <cellStyle name="Accent1 103" xfId="30689"/>
    <cellStyle name="Accent1 103 2" xfId="30690"/>
    <cellStyle name="Accent1 104" xfId="30691"/>
    <cellStyle name="Accent1 104 2" xfId="30692"/>
    <cellStyle name="Accent1 105" xfId="30693"/>
    <cellStyle name="Accent1 105 2" xfId="30694"/>
    <cellStyle name="Accent1 106" xfId="30695"/>
    <cellStyle name="Accent1 106 2" xfId="30696"/>
    <cellStyle name="Accent1 107" xfId="30697"/>
    <cellStyle name="Accent1 107 2" xfId="30698"/>
    <cellStyle name="Accent1 108" xfId="30699"/>
    <cellStyle name="Accent1 108 2" xfId="30700"/>
    <cellStyle name="Accent1 109" xfId="30701"/>
    <cellStyle name="Accent1 109 2" xfId="30702"/>
    <cellStyle name="Accent1 11" xfId="7096"/>
    <cellStyle name="Accent1 11 2" xfId="30704"/>
    <cellStyle name="Accent1 11 3" xfId="30703"/>
    <cellStyle name="Accent1 110" xfId="30705"/>
    <cellStyle name="Accent1 110 2" xfId="30706"/>
    <cellStyle name="Accent1 111" xfId="30707"/>
    <cellStyle name="Accent1 111 2" xfId="30708"/>
    <cellStyle name="Accent1 112" xfId="30709"/>
    <cellStyle name="Accent1 112 2" xfId="30710"/>
    <cellStyle name="Accent1 113" xfId="30711"/>
    <cellStyle name="Accent1 113 2" xfId="30712"/>
    <cellStyle name="Accent1 114" xfId="30713"/>
    <cellStyle name="Accent1 114 2" xfId="30714"/>
    <cellStyle name="Accent1 115" xfId="30715"/>
    <cellStyle name="Accent1 115 2" xfId="30716"/>
    <cellStyle name="Accent1 116" xfId="30717"/>
    <cellStyle name="Accent1 116 2" xfId="30718"/>
    <cellStyle name="Accent1 117" xfId="30719"/>
    <cellStyle name="Accent1 117 2" xfId="30720"/>
    <cellStyle name="Accent1 118" xfId="30721"/>
    <cellStyle name="Accent1 118 2" xfId="30722"/>
    <cellStyle name="Accent1 119" xfId="30723"/>
    <cellStyle name="Accent1 119 2" xfId="30724"/>
    <cellStyle name="Accent1 12" xfId="7811"/>
    <cellStyle name="Accent1 12 2" xfId="30726"/>
    <cellStyle name="Accent1 12 3" xfId="30725"/>
    <cellStyle name="Accent1 120" xfId="30727"/>
    <cellStyle name="Accent1 120 2" xfId="30728"/>
    <cellStyle name="Accent1 121" xfId="30729"/>
    <cellStyle name="Accent1 121 2" xfId="30730"/>
    <cellStyle name="Accent1 122" xfId="30731"/>
    <cellStyle name="Accent1 122 2" xfId="30732"/>
    <cellStyle name="Accent1 123" xfId="30733"/>
    <cellStyle name="Accent1 123 2" xfId="30734"/>
    <cellStyle name="Accent1 124" xfId="30735"/>
    <cellStyle name="Accent1 124 2" xfId="30736"/>
    <cellStyle name="Accent1 125" xfId="30737"/>
    <cellStyle name="Accent1 125 2" xfId="30738"/>
    <cellStyle name="Accent1 126" xfId="30739"/>
    <cellStyle name="Accent1 126 2" xfId="30740"/>
    <cellStyle name="Accent1 127" xfId="30741"/>
    <cellStyle name="Accent1 127 2" xfId="30742"/>
    <cellStyle name="Accent1 128" xfId="30743"/>
    <cellStyle name="Accent1 128 2" xfId="30744"/>
    <cellStyle name="Accent1 129" xfId="30745"/>
    <cellStyle name="Accent1 129 2" xfId="30746"/>
    <cellStyle name="Accent1 13" xfId="7002"/>
    <cellStyle name="Accent1 13 2" xfId="30748"/>
    <cellStyle name="Accent1 13 3" xfId="30747"/>
    <cellStyle name="Accent1 130" xfId="30749"/>
    <cellStyle name="Accent1 130 2" xfId="30750"/>
    <cellStyle name="Accent1 131" xfId="30751"/>
    <cellStyle name="Accent1 131 2" xfId="30752"/>
    <cellStyle name="Accent1 132" xfId="30753"/>
    <cellStyle name="Accent1 132 2" xfId="30754"/>
    <cellStyle name="Accent1 133" xfId="30755"/>
    <cellStyle name="Accent1 133 2" xfId="30756"/>
    <cellStyle name="Accent1 134" xfId="30757"/>
    <cellStyle name="Accent1 134 2" xfId="30758"/>
    <cellStyle name="Accent1 135" xfId="30759"/>
    <cellStyle name="Accent1 135 2" xfId="30760"/>
    <cellStyle name="Accent1 136" xfId="30761"/>
    <cellStyle name="Accent1 136 2" xfId="30762"/>
    <cellStyle name="Accent1 137" xfId="30763"/>
    <cellStyle name="Accent1 137 2" xfId="30764"/>
    <cellStyle name="Accent1 138" xfId="30765"/>
    <cellStyle name="Accent1 138 2" xfId="30766"/>
    <cellStyle name="Accent1 139" xfId="30767"/>
    <cellStyle name="Accent1 139 2" xfId="30768"/>
    <cellStyle name="Accent1 14" xfId="30769"/>
    <cellStyle name="Accent1 14 2" xfId="30770"/>
    <cellStyle name="Accent1 140" xfId="30771"/>
    <cellStyle name="Accent1 140 2" xfId="30772"/>
    <cellStyle name="Accent1 141" xfId="30773"/>
    <cellStyle name="Accent1 141 2" xfId="30774"/>
    <cellStyle name="Accent1 142" xfId="30775"/>
    <cellStyle name="Accent1 142 2" xfId="30776"/>
    <cellStyle name="Accent1 143" xfId="30777"/>
    <cellStyle name="Accent1 143 2" xfId="30778"/>
    <cellStyle name="Accent1 144" xfId="30779"/>
    <cellStyle name="Accent1 144 2" xfId="30780"/>
    <cellStyle name="Accent1 145" xfId="30781"/>
    <cellStyle name="Accent1 145 2" xfId="30782"/>
    <cellStyle name="Accent1 146" xfId="30783"/>
    <cellStyle name="Accent1 146 2" xfId="30784"/>
    <cellStyle name="Accent1 147" xfId="30785"/>
    <cellStyle name="Accent1 147 2" xfId="30786"/>
    <cellStyle name="Accent1 148" xfId="30787"/>
    <cellStyle name="Accent1 148 2" xfId="30788"/>
    <cellStyle name="Accent1 149" xfId="30789"/>
    <cellStyle name="Accent1 149 2" xfId="30790"/>
    <cellStyle name="Accent1 15" xfId="30791"/>
    <cellStyle name="Accent1 15 2" xfId="30792"/>
    <cellStyle name="Accent1 150" xfId="30793"/>
    <cellStyle name="Accent1 150 2" xfId="30794"/>
    <cellStyle name="Accent1 151" xfId="30795"/>
    <cellStyle name="Accent1 151 2" xfId="30796"/>
    <cellStyle name="Accent1 152" xfId="30797"/>
    <cellStyle name="Accent1 152 2" xfId="30798"/>
    <cellStyle name="Accent1 153" xfId="30799"/>
    <cellStyle name="Accent1 153 2" xfId="30800"/>
    <cellStyle name="Accent1 154" xfId="30801"/>
    <cellStyle name="Accent1 154 2" xfId="30802"/>
    <cellStyle name="Accent1 155" xfId="30803"/>
    <cellStyle name="Accent1 155 2" xfId="30804"/>
    <cellStyle name="Accent1 156" xfId="30805"/>
    <cellStyle name="Accent1 156 2" xfId="30806"/>
    <cellStyle name="Accent1 157" xfId="30807"/>
    <cellStyle name="Accent1 157 2" xfId="30808"/>
    <cellStyle name="Accent1 158" xfId="30809"/>
    <cellStyle name="Accent1 158 2" xfId="30810"/>
    <cellStyle name="Accent1 159" xfId="30811"/>
    <cellStyle name="Accent1 159 2" xfId="30812"/>
    <cellStyle name="Accent1 16" xfId="30813"/>
    <cellStyle name="Accent1 16 2" xfId="30814"/>
    <cellStyle name="Accent1 160" xfId="30815"/>
    <cellStyle name="Accent1 160 2" xfId="30816"/>
    <cellStyle name="Accent1 161" xfId="30817"/>
    <cellStyle name="Accent1 161 2" xfId="30818"/>
    <cellStyle name="Accent1 162" xfId="30819"/>
    <cellStyle name="Accent1 162 2" xfId="30820"/>
    <cellStyle name="Accent1 163" xfId="30821"/>
    <cellStyle name="Accent1 163 2" xfId="30822"/>
    <cellStyle name="Accent1 164" xfId="30823"/>
    <cellStyle name="Accent1 164 2" xfId="30824"/>
    <cellStyle name="Accent1 165" xfId="30825"/>
    <cellStyle name="Accent1 165 2" xfId="30826"/>
    <cellStyle name="Accent1 166" xfId="30827"/>
    <cellStyle name="Accent1 166 2" xfId="30828"/>
    <cellStyle name="Accent1 167" xfId="30829"/>
    <cellStyle name="Accent1 167 2" xfId="30830"/>
    <cellStyle name="Accent1 168" xfId="30831"/>
    <cellStyle name="Accent1 168 2" xfId="30832"/>
    <cellStyle name="Accent1 169" xfId="30833"/>
    <cellStyle name="Accent1 169 2" xfId="30834"/>
    <cellStyle name="Accent1 17" xfId="30835"/>
    <cellStyle name="Accent1 17 2" xfId="30836"/>
    <cellStyle name="Accent1 170" xfId="30837"/>
    <cellStyle name="Accent1 170 2" xfId="30838"/>
    <cellStyle name="Accent1 171" xfId="30839"/>
    <cellStyle name="Accent1 171 2" xfId="30840"/>
    <cellStyle name="Accent1 172" xfId="30841"/>
    <cellStyle name="Accent1 172 2" xfId="30842"/>
    <cellStyle name="Accent1 173" xfId="30843"/>
    <cellStyle name="Accent1 173 2" xfId="30844"/>
    <cellStyle name="Accent1 174" xfId="30845"/>
    <cellStyle name="Accent1 174 2" xfId="30846"/>
    <cellStyle name="Accent1 175" xfId="30847"/>
    <cellStyle name="Accent1 175 2" xfId="30848"/>
    <cellStyle name="Accent1 176" xfId="30849"/>
    <cellStyle name="Accent1 176 2" xfId="30850"/>
    <cellStyle name="Accent1 177" xfId="30851"/>
    <cellStyle name="Accent1 177 2" xfId="30852"/>
    <cellStyle name="Accent1 178" xfId="30853"/>
    <cellStyle name="Accent1 178 2" xfId="30854"/>
    <cellStyle name="Accent1 179" xfId="30855"/>
    <cellStyle name="Accent1 179 2" xfId="30856"/>
    <cellStyle name="Accent1 18" xfId="30857"/>
    <cellStyle name="Accent1 18 2" xfId="30858"/>
    <cellStyle name="Accent1 180" xfId="30859"/>
    <cellStyle name="Accent1 180 2" xfId="30860"/>
    <cellStyle name="Accent1 181" xfId="30861"/>
    <cellStyle name="Accent1 181 2" xfId="30862"/>
    <cellStyle name="Accent1 182" xfId="30863"/>
    <cellStyle name="Accent1 182 2" xfId="30864"/>
    <cellStyle name="Accent1 183" xfId="30865"/>
    <cellStyle name="Accent1 183 2" xfId="30866"/>
    <cellStyle name="Accent1 184" xfId="30867"/>
    <cellStyle name="Accent1 184 2" xfId="30868"/>
    <cellStyle name="Accent1 185" xfId="30869"/>
    <cellStyle name="Accent1 185 2" xfId="30870"/>
    <cellStyle name="Accent1 186" xfId="30871"/>
    <cellStyle name="Accent1 186 2" xfId="30872"/>
    <cellStyle name="Accent1 187" xfId="30873"/>
    <cellStyle name="Accent1 187 2" xfId="30874"/>
    <cellStyle name="Accent1 188" xfId="30875"/>
    <cellStyle name="Accent1 188 2" xfId="30876"/>
    <cellStyle name="Accent1 189" xfId="30877"/>
    <cellStyle name="Accent1 189 2" xfId="30878"/>
    <cellStyle name="Accent1 19" xfId="30879"/>
    <cellStyle name="Accent1 19 2" xfId="30880"/>
    <cellStyle name="Accent1 190" xfId="30881"/>
    <cellStyle name="Accent1 190 2" xfId="30882"/>
    <cellStyle name="Accent1 191" xfId="30883"/>
    <cellStyle name="Accent1 191 2" xfId="30884"/>
    <cellStyle name="Accent1 192" xfId="30885"/>
    <cellStyle name="Accent1 192 2" xfId="30886"/>
    <cellStyle name="Accent1 193" xfId="30887"/>
    <cellStyle name="Accent1 194" xfId="30888"/>
    <cellStyle name="Accent1 195" xfId="30889"/>
    <cellStyle name="Accent1 196" xfId="30890"/>
    <cellStyle name="Accent1 197" xfId="30891"/>
    <cellStyle name="Accent1 198" xfId="30892"/>
    <cellStyle name="Accent1 199" xfId="30893"/>
    <cellStyle name="Accent1 2" xfId="183"/>
    <cellStyle name="Accent1 2 10" xfId="7184"/>
    <cellStyle name="Accent1 2 11" xfId="6845"/>
    <cellStyle name="Accent1 2 12" xfId="6907"/>
    <cellStyle name="Accent1 2 13" xfId="9961"/>
    <cellStyle name="Accent1 2 2" xfId="768"/>
    <cellStyle name="Accent1 2 2 2" xfId="1159"/>
    <cellStyle name="Accent1 2 2 3" xfId="11848"/>
    <cellStyle name="Accent1 2 3" xfId="950"/>
    <cellStyle name="Accent1 2 4" xfId="6822"/>
    <cellStyle name="Accent1 2 5" xfId="7611"/>
    <cellStyle name="Accent1 2 6" xfId="7013"/>
    <cellStyle name="Accent1 2 7" xfId="7328"/>
    <cellStyle name="Accent1 2 8" xfId="6947"/>
    <cellStyle name="Accent1 2 9" xfId="7092"/>
    <cellStyle name="Accent1 20" xfId="30894"/>
    <cellStyle name="Accent1 20 2" xfId="30895"/>
    <cellStyle name="Accent1 200" xfId="30896"/>
    <cellStyle name="Accent1 201" xfId="30897"/>
    <cellStyle name="Accent1 202" xfId="30898"/>
    <cellStyle name="Accent1 203" xfId="30899"/>
    <cellStyle name="Accent1 204" xfId="30900"/>
    <cellStyle name="Accent1 205" xfId="30901"/>
    <cellStyle name="Accent1 206" xfId="30902"/>
    <cellStyle name="Accent1 207" xfId="30903"/>
    <cellStyle name="Accent1 208" xfId="30904"/>
    <cellStyle name="Accent1 209" xfId="30905"/>
    <cellStyle name="Accent1 21" xfId="30906"/>
    <cellStyle name="Accent1 21 2" xfId="30907"/>
    <cellStyle name="Accent1 210" xfId="30908"/>
    <cellStyle name="Accent1 211" xfId="30909"/>
    <cellStyle name="Accent1 212" xfId="30910"/>
    <cellStyle name="Accent1 213" xfId="30911"/>
    <cellStyle name="Accent1 214" xfId="30912"/>
    <cellStyle name="Accent1 215" xfId="30913"/>
    <cellStyle name="Accent1 216" xfId="30914"/>
    <cellStyle name="Accent1 217" xfId="30915"/>
    <cellStyle name="Accent1 218" xfId="30916"/>
    <cellStyle name="Accent1 219" xfId="30917"/>
    <cellStyle name="Accent1 22" xfId="30918"/>
    <cellStyle name="Accent1 22 2" xfId="30919"/>
    <cellStyle name="Accent1 220" xfId="30920"/>
    <cellStyle name="Accent1 221" xfId="30921"/>
    <cellStyle name="Accent1 222" xfId="30922"/>
    <cellStyle name="Accent1 223" xfId="30923"/>
    <cellStyle name="Accent1 224" xfId="30924"/>
    <cellStyle name="Accent1 225" xfId="30925"/>
    <cellStyle name="Accent1 226" xfId="30926"/>
    <cellStyle name="Accent1 227" xfId="30927"/>
    <cellStyle name="Accent1 228" xfId="30928"/>
    <cellStyle name="Accent1 229" xfId="30929"/>
    <cellStyle name="Accent1 23" xfId="30930"/>
    <cellStyle name="Accent1 23 2" xfId="30931"/>
    <cellStyle name="Accent1 230" xfId="30932"/>
    <cellStyle name="Accent1 231" xfId="30933"/>
    <cellStyle name="Accent1 232" xfId="30934"/>
    <cellStyle name="Accent1 233" xfId="30935"/>
    <cellStyle name="Accent1 234" xfId="30936"/>
    <cellStyle name="Accent1 235" xfId="30937"/>
    <cellStyle name="Accent1 236" xfId="30938"/>
    <cellStyle name="Accent1 237" xfId="30939"/>
    <cellStyle name="Accent1 238" xfId="30940"/>
    <cellStyle name="Accent1 239" xfId="30941"/>
    <cellStyle name="Accent1 24" xfId="30942"/>
    <cellStyle name="Accent1 24 2" xfId="30943"/>
    <cellStyle name="Accent1 240" xfId="30944"/>
    <cellStyle name="Accent1 241" xfId="30945"/>
    <cellStyle name="Accent1 242" xfId="30946"/>
    <cellStyle name="Accent1 243" xfId="30947"/>
    <cellStyle name="Accent1 244" xfId="30948"/>
    <cellStyle name="Accent1 245" xfId="30949"/>
    <cellStyle name="Accent1 246" xfId="30950"/>
    <cellStyle name="Accent1 247" xfId="30951"/>
    <cellStyle name="Accent1 248" xfId="30952"/>
    <cellStyle name="Accent1 249" xfId="30953"/>
    <cellStyle name="Accent1 25" xfId="30954"/>
    <cellStyle name="Accent1 25 2" xfId="30955"/>
    <cellStyle name="Accent1 250" xfId="30956"/>
    <cellStyle name="Accent1 251" xfId="30957"/>
    <cellStyle name="Accent1 252" xfId="30958"/>
    <cellStyle name="Accent1 253" xfId="30959"/>
    <cellStyle name="Accent1 254" xfId="30960"/>
    <cellStyle name="Accent1 255" xfId="30961"/>
    <cellStyle name="Accent1 256" xfId="30962"/>
    <cellStyle name="Accent1 257" xfId="30963"/>
    <cellStyle name="Accent1 26" xfId="30964"/>
    <cellStyle name="Accent1 26 2" xfId="30965"/>
    <cellStyle name="Accent1 27" xfId="30966"/>
    <cellStyle name="Accent1 27 2" xfId="30967"/>
    <cellStyle name="Accent1 28" xfId="30968"/>
    <cellStyle name="Accent1 28 2" xfId="30969"/>
    <cellStyle name="Accent1 29" xfId="30970"/>
    <cellStyle name="Accent1 29 2" xfId="30971"/>
    <cellStyle name="Accent1 3" xfId="769"/>
    <cellStyle name="Accent1 3 2" xfId="1158"/>
    <cellStyle name="Accent1 3 2 2" xfId="30973"/>
    <cellStyle name="Accent1 3 3" xfId="14969"/>
    <cellStyle name="Accent1 3 4" xfId="30972"/>
    <cellStyle name="Accent1 30" xfId="30974"/>
    <cellStyle name="Accent1 30 2" xfId="30975"/>
    <cellStyle name="Accent1 31" xfId="30976"/>
    <cellStyle name="Accent1 31 2" xfId="30977"/>
    <cellStyle name="Accent1 32" xfId="30978"/>
    <cellStyle name="Accent1 32 2" xfId="30979"/>
    <cellStyle name="Accent1 33" xfId="30980"/>
    <cellStyle name="Accent1 33 2" xfId="30981"/>
    <cellStyle name="Accent1 34" xfId="30982"/>
    <cellStyle name="Accent1 34 2" xfId="30983"/>
    <cellStyle name="Accent1 35" xfId="30984"/>
    <cellStyle name="Accent1 35 2" xfId="30985"/>
    <cellStyle name="Accent1 36" xfId="30986"/>
    <cellStyle name="Accent1 36 2" xfId="30987"/>
    <cellStyle name="Accent1 37" xfId="30988"/>
    <cellStyle name="Accent1 37 2" xfId="30989"/>
    <cellStyle name="Accent1 38" xfId="30990"/>
    <cellStyle name="Accent1 38 2" xfId="30991"/>
    <cellStyle name="Accent1 39" xfId="30992"/>
    <cellStyle name="Accent1 39 2" xfId="30993"/>
    <cellStyle name="Accent1 4" xfId="703"/>
    <cellStyle name="Accent1 4 2" xfId="902"/>
    <cellStyle name="Accent1 4 2 2" xfId="30994"/>
    <cellStyle name="Accent1 4 3" xfId="11796"/>
    <cellStyle name="Accent1 40" xfId="30995"/>
    <cellStyle name="Accent1 40 2" xfId="30996"/>
    <cellStyle name="Accent1 41" xfId="30997"/>
    <cellStyle name="Accent1 41 2" xfId="30998"/>
    <cellStyle name="Accent1 42" xfId="30999"/>
    <cellStyle name="Accent1 42 2" xfId="31000"/>
    <cellStyle name="Accent1 43" xfId="31001"/>
    <cellStyle name="Accent1 43 2" xfId="31002"/>
    <cellStyle name="Accent1 44" xfId="31003"/>
    <cellStyle name="Accent1 44 2" xfId="31004"/>
    <cellStyle name="Accent1 45" xfId="31005"/>
    <cellStyle name="Accent1 45 2" xfId="31006"/>
    <cellStyle name="Accent1 46" xfId="31007"/>
    <cellStyle name="Accent1 46 2" xfId="31008"/>
    <cellStyle name="Accent1 47" xfId="31009"/>
    <cellStyle name="Accent1 47 2" xfId="31010"/>
    <cellStyle name="Accent1 48" xfId="31011"/>
    <cellStyle name="Accent1 48 2" xfId="31012"/>
    <cellStyle name="Accent1 49" xfId="31013"/>
    <cellStyle name="Accent1 49 2" xfId="31014"/>
    <cellStyle name="Accent1 5" xfId="6825"/>
    <cellStyle name="Accent1 5 2" xfId="31016"/>
    <cellStyle name="Accent1 5 3" xfId="31015"/>
    <cellStyle name="Accent1 50" xfId="31017"/>
    <cellStyle name="Accent1 50 2" xfId="31018"/>
    <cellStyle name="Accent1 51" xfId="31019"/>
    <cellStyle name="Accent1 51 2" xfId="31020"/>
    <cellStyle name="Accent1 52" xfId="31021"/>
    <cellStyle name="Accent1 52 2" xfId="31022"/>
    <cellStyle name="Accent1 53" xfId="31023"/>
    <cellStyle name="Accent1 53 2" xfId="31024"/>
    <cellStyle name="Accent1 54" xfId="31025"/>
    <cellStyle name="Accent1 54 2" xfId="31026"/>
    <cellStyle name="Accent1 55" xfId="31027"/>
    <cellStyle name="Accent1 55 2" xfId="31028"/>
    <cellStyle name="Accent1 56" xfId="31029"/>
    <cellStyle name="Accent1 56 2" xfId="31030"/>
    <cellStyle name="Accent1 57" xfId="31031"/>
    <cellStyle name="Accent1 57 2" xfId="31032"/>
    <cellStyle name="Accent1 58" xfId="31033"/>
    <cellStyle name="Accent1 58 2" xfId="31034"/>
    <cellStyle name="Accent1 59" xfId="31035"/>
    <cellStyle name="Accent1 59 2" xfId="31036"/>
    <cellStyle name="Accent1 6" xfId="7189"/>
    <cellStyle name="Accent1 6 2" xfId="31038"/>
    <cellStyle name="Accent1 6 3" xfId="31037"/>
    <cellStyle name="Accent1 60" xfId="31039"/>
    <cellStyle name="Accent1 60 2" xfId="31040"/>
    <cellStyle name="Accent1 61" xfId="31041"/>
    <cellStyle name="Accent1 61 2" xfId="31042"/>
    <cellStyle name="Accent1 62" xfId="31043"/>
    <cellStyle name="Accent1 62 2" xfId="31044"/>
    <cellStyle name="Accent1 63" xfId="31045"/>
    <cellStyle name="Accent1 63 2" xfId="31046"/>
    <cellStyle name="Accent1 64" xfId="31047"/>
    <cellStyle name="Accent1 64 2" xfId="31048"/>
    <cellStyle name="Accent1 65" xfId="31049"/>
    <cellStyle name="Accent1 65 2" xfId="31050"/>
    <cellStyle name="Accent1 66" xfId="31051"/>
    <cellStyle name="Accent1 66 2" xfId="31052"/>
    <cellStyle name="Accent1 67" xfId="31053"/>
    <cellStyle name="Accent1 67 2" xfId="31054"/>
    <cellStyle name="Accent1 68" xfId="31055"/>
    <cellStyle name="Accent1 68 2" xfId="31056"/>
    <cellStyle name="Accent1 69" xfId="31057"/>
    <cellStyle name="Accent1 69 2" xfId="31058"/>
    <cellStyle name="Accent1 7" xfId="6660"/>
    <cellStyle name="Accent1 7 2" xfId="31060"/>
    <cellStyle name="Accent1 7 3" xfId="31059"/>
    <cellStyle name="Accent1 70" xfId="31061"/>
    <cellStyle name="Accent1 70 2" xfId="31062"/>
    <cellStyle name="Accent1 71" xfId="31063"/>
    <cellStyle name="Accent1 71 2" xfId="31064"/>
    <cellStyle name="Accent1 72" xfId="31065"/>
    <cellStyle name="Accent1 72 2" xfId="31066"/>
    <cellStyle name="Accent1 73" xfId="31067"/>
    <cellStyle name="Accent1 73 2" xfId="31068"/>
    <cellStyle name="Accent1 74" xfId="31069"/>
    <cellStyle name="Accent1 74 2" xfId="31070"/>
    <cellStyle name="Accent1 75" xfId="31071"/>
    <cellStyle name="Accent1 75 2" xfId="31072"/>
    <cellStyle name="Accent1 76" xfId="31073"/>
    <cellStyle name="Accent1 76 2" xfId="31074"/>
    <cellStyle name="Accent1 77" xfId="31075"/>
    <cellStyle name="Accent1 77 2" xfId="31076"/>
    <cellStyle name="Accent1 78" xfId="31077"/>
    <cellStyle name="Accent1 78 2" xfId="31078"/>
    <cellStyle name="Accent1 79" xfId="31079"/>
    <cellStyle name="Accent1 79 2" xfId="31080"/>
    <cellStyle name="Accent1 8" xfId="7298"/>
    <cellStyle name="Accent1 8 2" xfId="31082"/>
    <cellStyle name="Accent1 8 3" xfId="31081"/>
    <cellStyle name="Accent1 80" xfId="31083"/>
    <cellStyle name="Accent1 80 2" xfId="31084"/>
    <cellStyle name="Accent1 81" xfId="31085"/>
    <cellStyle name="Accent1 81 2" xfId="31086"/>
    <cellStyle name="Accent1 82" xfId="31087"/>
    <cellStyle name="Accent1 82 2" xfId="31088"/>
    <cellStyle name="Accent1 83" xfId="31089"/>
    <cellStyle name="Accent1 83 2" xfId="31090"/>
    <cellStyle name="Accent1 84" xfId="31091"/>
    <cellStyle name="Accent1 84 2" xfId="31092"/>
    <cellStyle name="Accent1 85" xfId="31093"/>
    <cellStyle name="Accent1 85 2" xfId="31094"/>
    <cellStyle name="Accent1 86" xfId="31095"/>
    <cellStyle name="Accent1 86 2" xfId="31096"/>
    <cellStyle name="Accent1 87" xfId="31097"/>
    <cellStyle name="Accent1 87 2" xfId="31098"/>
    <cellStyle name="Accent1 88" xfId="31099"/>
    <cellStyle name="Accent1 88 2" xfId="31100"/>
    <cellStyle name="Accent1 89" xfId="31101"/>
    <cellStyle name="Accent1 89 2" xfId="31102"/>
    <cellStyle name="Accent1 9" xfId="7761"/>
    <cellStyle name="Accent1 9 2" xfId="31104"/>
    <cellStyle name="Accent1 9 3" xfId="31103"/>
    <cellStyle name="Accent1 90" xfId="31105"/>
    <cellStyle name="Accent1 90 2" xfId="31106"/>
    <cellStyle name="Accent1 91" xfId="31107"/>
    <cellStyle name="Accent1 91 2" xfId="31108"/>
    <cellStyle name="Accent1 92" xfId="31109"/>
    <cellStyle name="Accent1 92 2" xfId="31110"/>
    <cellStyle name="Accent1 93" xfId="31111"/>
    <cellStyle name="Accent1 93 2" xfId="31112"/>
    <cellStyle name="Accent1 94" xfId="31113"/>
    <cellStyle name="Accent1 94 2" xfId="31114"/>
    <cellStyle name="Accent1 95" xfId="31115"/>
    <cellStyle name="Accent1 95 2" xfId="31116"/>
    <cellStyle name="Accent1 96" xfId="31117"/>
    <cellStyle name="Accent1 96 2" xfId="31118"/>
    <cellStyle name="Accent1 97" xfId="31119"/>
    <cellStyle name="Accent1 97 2" xfId="31120"/>
    <cellStyle name="Accent1 98" xfId="31121"/>
    <cellStyle name="Accent1 98 2" xfId="31122"/>
    <cellStyle name="Accent1 99" xfId="31123"/>
    <cellStyle name="Accent1 99 2" xfId="31124"/>
    <cellStyle name="Accent2 10" xfId="7737"/>
    <cellStyle name="Accent2 10 2" xfId="31126"/>
    <cellStyle name="Accent2 10 3" xfId="31125"/>
    <cellStyle name="Accent2 100" xfId="31127"/>
    <cellStyle name="Accent2 100 2" xfId="31128"/>
    <cellStyle name="Accent2 101" xfId="31129"/>
    <cellStyle name="Accent2 101 2" xfId="31130"/>
    <cellStyle name="Accent2 102" xfId="31131"/>
    <cellStyle name="Accent2 102 2" xfId="31132"/>
    <cellStyle name="Accent2 103" xfId="31133"/>
    <cellStyle name="Accent2 103 2" xfId="31134"/>
    <cellStyle name="Accent2 104" xfId="31135"/>
    <cellStyle name="Accent2 104 2" xfId="31136"/>
    <cellStyle name="Accent2 105" xfId="31137"/>
    <cellStyle name="Accent2 105 2" xfId="31138"/>
    <cellStyle name="Accent2 106" xfId="31139"/>
    <cellStyle name="Accent2 106 2" xfId="31140"/>
    <cellStyle name="Accent2 107" xfId="31141"/>
    <cellStyle name="Accent2 107 2" xfId="31142"/>
    <cellStyle name="Accent2 108" xfId="31143"/>
    <cellStyle name="Accent2 108 2" xfId="31144"/>
    <cellStyle name="Accent2 109" xfId="31145"/>
    <cellStyle name="Accent2 109 2" xfId="31146"/>
    <cellStyle name="Accent2 11" xfId="7434"/>
    <cellStyle name="Accent2 11 2" xfId="31148"/>
    <cellStyle name="Accent2 11 3" xfId="31147"/>
    <cellStyle name="Accent2 110" xfId="31149"/>
    <cellStyle name="Accent2 110 2" xfId="31150"/>
    <cellStyle name="Accent2 111" xfId="31151"/>
    <cellStyle name="Accent2 111 2" xfId="31152"/>
    <cellStyle name="Accent2 112" xfId="31153"/>
    <cellStyle name="Accent2 112 2" xfId="31154"/>
    <cellStyle name="Accent2 113" xfId="31155"/>
    <cellStyle name="Accent2 113 2" xfId="31156"/>
    <cellStyle name="Accent2 114" xfId="31157"/>
    <cellStyle name="Accent2 114 2" xfId="31158"/>
    <cellStyle name="Accent2 115" xfId="31159"/>
    <cellStyle name="Accent2 115 2" xfId="31160"/>
    <cellStyle name="Accent2 116" xfId="31161"/>
    <cellStyle name="Accent2 116 2" xfId="31162"/>
    <cellStyle name="Accent2 117" xfId="31163"/>
    <cellStyle name="Accent2 117 2" xfId="31164"/>
    <cellStyle name="Accent2 118" xfId="31165"/>
    <cellStyle name="Accent2 118 2" xfId="31166"/>
    <cellStyle name="Accent2 119" xfId="31167"/>
    <cellStyle name="Accent2 119 2" xfId="31168"/>
    <cellStyle name="Accent2 12" xfId="7313"/>
    <cellStyle name="Accent2 12 2" xfId="31170"/>
    <cellStyle name="Accent2 12 3" xfId="31169"/>
    <cellStyle name="Accent2 120" xfId="31171"/>
    <cellStyle name="Accent2 120 2" xfId="31172"/>
    <cellStyle name="Accent2 121" xfId="31173"/>
    <cellStyle name="Accent2 121 2" xfId="31174"/>
    <cellStyle name="Accent2 122" xfId="31175"/>
    <cellStyle name="Accent2 122 2" xfId="31176"/>
    <cellStyle name="Accent2 123" xfId="31177"/>
    <cellStyle name="Accent2 123 2" xfId="31178"/>
    <cellStyle name="Accent2 124" xfId="31179"/>
    <cellStyle name="Accent2 124 2" xfId="31180"/>
    <cellStyle name="Accent2 125" xfId="31181"/>
    <cellStyle name="Accent2 125 2" xfId="31182"/>
    <cellStyle name="Accent2 126" xfId="31183"/>
    <cellStyle name="Accent2 126 2" xfId="31184"/>
    <cellStyle name="Accent2 127" xfId="31185"/>
    <cellStyle name="Accent2 127 2" xfId="31186"/>
    <cellStyle name="Accent2 128" xfId="31187"/>
    <cellStyle name="Accent2 128 2" xfId="31188"/>
    <cellStyle name="Accent2 129" xfId="31189"/>
    <cellStyle name="Accent2 129 2" xfId="31190"/>
    <cellStyle name="Accent2 13" xfId="7006"/>
    <cellStyle name="Accent2 13 2" xfId="31192"/>
    <cellStyle name="Accent2 13 3" xfId="31191"/>
    <cellStyle name="Accent2 130" xfId="31193"/>
    <cellStyle name="Accent2 130 2" xfId="31194"/>
    <cellStyle name="Accent2 131" xfId="31195"/>
    <cellStyle name="Accent2 131 2" xfId="31196"/>
    <cellStyle name="Accent2 132" xfId="31197"/>
    <cellStyle name="Accent2 132 2" xfId="31198"/>
    <cellStyle name="Accent2 133" xfId="31199"/>
    <cellStyle name="Accent2 133 2" xfId="31200"/>
    <cellStyle name="Accent2 134" xfId="31201"/>
    <cellStyle name="Accent2 134 2" xfId="31202"/>
    <cellStyle name="Accent2 135" xfId="31203"/>
    <cellStyle name="Accent2 135 2" xfId="31204"/>
    <cellStyle name="Accent2 136" xfId="31205"/>
    <cellStyle name="Accent2 136 2" xfId="31206"/>
    <cellStyle name="Accent2 137" xfId="31207"/>
    <cellStyle name="Accent2 137 2" xfId="31208"/>
    <cellStyle name="Accent2 138" xfId="31209"/>
    <cellStyle name="Accent2 138 2" xfId="31210"/>
    <cellStyle name="Accent2 139" xfId="31211"/>
    <cellStyle name="Accent2 139 2" xfId="31212"/>
    <cellStyle name="Accent2 14" xfId="31213"/>
    <cellStyle name="Accent2 14 2" xfId="31214"/>
    <cellStyle name="Accent2 140" xfId="31215"/>
    <cellStyle name="Accent2 140 2" xfId="31216"/>
    <cellStyle name="Accent2 141" xfId="31217"/>
    <cellStyle name="Accent2 141 2" xfId="31218"/>
    <cellStyle name="Accent2 142" xfId="31219"/>
    <cellStyle name="Accent2 142 2" xfId="31220"/>
    <cellStyle name="Accent2 143" xfId="31221"/>
    <cellStyle name="Accent2 143 2" xfId="31222"/>
    <cellStyle name="Accent2 144" xfId="31223"/>
    <cellStyle name="Accent2 144 2" xfId="31224"/>
    <cellStyle name="Accent2 145" xfId="31225"/>
    <cellStyle name="Accent2 145 2" xfId="31226"/>
    <cellStyle name="Accent2 146" xfId="31227"/>
    <cellStyle name="Accent2 146 2" xfId="31228"/>
    <cellStyle name="Accent2 147" xfId="31229"/>
    <cellStyle name="Accent2 147 2" xfId="31230"/>
    <cellStyle name="Accent2 148" xfId="31231"/>
    <cellStyle name="Accent2 148 2" xfId="31232"/>
    <cellStyle name="Accent2 149" xfId="31233"/>
    <cellStyle name="Accent2 149 2" xfId="31234"/>
    <cellStyle name="Accent2 15" xfId="31235"/>
    <cellStyle name="Accent2 15 2" xfId="31236"/>
    <cellStyle name="Accent2 150" xfId="31237"/>
    <cellStyle name="Accent2 150 2" xfId="31238"/>
    <cellStyle name="Accent2 151" xfId="31239"/>
    <cellStyle name="Accent2 151 2" xfId="31240"/>
    <cellStyle name="Accent2 152" xfId="31241"/>
    <cellStyle name="Accent2 152 2" xfId="31242"/>
    <cellStyle name="Accent2 153" xfId="31243"/>
    <cellStyle name="Accent2 153 2" xfId="31244"/>
    <cellStyle name="Accent2 154" xfId="31245"/>
    <cellStyle name="Accent2 154 2" xfId="31246"/>
    <cellStyle name="Accent2 155" xfId="31247"/>
    <cellStyle name="Accent2 155 2" xfId="31248"/>
    <cellStyle name="Accent2 156" xfId="31249"/>
    <cellStyle name="Accent2 156 2" xfId="31250"/>
    <cellStyle name="Accent2 157" xfId="31251"/>
    <cellStyle name="Accent2 157 2" xfId="31252"/>
    <cellStyle name="Accent2 158" xfId="31253"/>
    <cellStyle name="Accent2 158 2" xfId="31254"/>
    <cellStyle name="Accent2 159" xfId="31255"/>
    <cellStyle name="Accent2 159 2" xfId="31256"/>
    <cellStyle name="Accent2 16" xfId="31257"/>
    <cellStyle name="Accent2 16 2" xfId="31258"/>
    <cellStyle name="Accent2 160" xfId="31259"/>
    <cellStyle name="Accent2 160 2" xfId="31260"/>
    <cellStyle name="Accent2 161" xfId="31261"/>
    <cellStyle name="Accent2 161 2" xfId="31262"/>
    <cellStyle name="Accent2 162" xfId="31263"/>
    <cellStyle name="Accent2 162 2" xfId="31264"/>
    <cellStyle name="Accent2 163" xfId="31265"/>
    <cellStyle name="Accent2 163 2" xfId="31266"/>
    <cellStyle name="Accent2 164" xfId="31267"/>
    <cellStyle name="Accent2 164 2" xfId="31268"/>
    <cellStyle name="Accent2 165" xfId="31269"/>
    <cellStyle name="Accent2 165 2" xfId="31270"/>
    <cellStyle name="Accent2 166" xfId="31271"/>
    <cellStyle name="Accent2 166 2" xfId="31272"/>
    <cellStyle name="Accent2 167" xfId="31273"/>
    <cellStyle name="Accent2 167 2" xfId="31274"/>
    <cellStyle name="Accent2 168" xfId="31275"/>
    <cellStyle name="Accent2 168 2" xfId="31276"/>
    <cellStyle name="Accent2 169" xfId="31277"/>
    <cellStyle name="Accent2 169 2" xfId="31278"/>
    <cellStyle name="Accent2 17" xfId="31279"/>
    <cellStyle name="Accent2 17 2" xfId="31280"/>
    <cellStyle name="Accent2 170" xfId="31281"/>
    <cellStyle name="Accent2 170 2" xfId="31282"/>
    <cellStyle name="Accent2 171" xfId="31283"/>
    <cellStyle name="Accent2 171 2" xfId="31284"/>
    <cellStyle name="Accent2 172" xfId="31285"/>
    <cellStyle name="Accent2 172 2" xfId="31286"/>
    <cellStyle name="Accent2 173" xfId="31287"/>
    <cellStyle name="Accent2 173 2" xfId="31288"/>
    <cellStyle name="Accent2 174" xfId="31289"/>
    <cellStyle name="Accent2 174 2" xfId="31290"/>
    <cellStyle name="Accent2 175" xfId="31291"/>
    <cellStyle name="Accent2 175 2" xfId="31292"/>
    <cellStyle name="Accent2 176" xfId="31293"/>
    <cellStyle name="Accent2 176 2" xfId="31294"/>
    <cellStyle name="Accent2 177" xfId="31295"/>
    <cellStyle name="Accent2 177 2" xfId="31296"/>
    <cellStyle name="Accent2 178" xfId="31297"/>
    <cellStyle name="Accent2 178 2" xfId="31298"/>
    <cellStyle name="Accent2 179" xfId="31299"/>
    <cellStyle name="Accent2 179 2" xfId="31300"/>
    <cellStyle name="Accent2 18" xfId="31301"/>
    <cellStyle name="Accent2 18 2" xfId="31302"/>
    <cellStyle name="Accent2 180" xfId="31303"/>
    <cellStyle name="Accent2 180 2" xfId="31304"/>
    <cellStyle name="Accent2 181" xfId="31305"/>
    <cellStyle name="Accent2 181 2" xfId="31306"/>
    <cellStyle name="Accent2 182" xfId="31307"/>
    <cellStyle name="Accent2 182 2" xfId="31308"/>
    <cellStyle name="Accent2 183" xfId="31309"/>
    <cellStyle name="Accent2 183 2" xfId="31310"/>
    <cellStyle name="Accent2 184" xfId="31311"/>
    <cellStyle name="Accent2 184 2" xfId="31312"/>
    <cellStyle name="Accent2 185" xfId="31313"/>
    <cellStyle name="Accent2 185 2" xfId="31314"/>
    <cellStyle name="Accent2 186" xfId="31315"/>
    <cellStyle name="Accent2 186 2" xfId="31316"/>
    <cellStyle name="Accent2 187" xfId="31317"/>
    <cellStyle name="Accent2 187 2" xfId="31318"/>
    <cellStyle name="Accent2 188" xfId="31319"/>
    <cellStyle name="Accent2 188 2" xfId="31320"/>
    <cellStyle name="Accent2 189" xfId="31321"/>
    <cellStyle name="Accent2 189 2" xfId="31322"/>
    <cellStyle name="Accent2 19" xfId="31323"/>
    <cellStyle name="Accent2 19 2" xfId="31324"/>
    <cellStyle name="Accent2 190" xfId="31325"/>
    <cellStyle name="Accent2 190 2" xfId="31326"/>
    <cellStyle name="Accent2 191" xfId="31327"/>
    <cellStyle name="Accent2 191 2" xfId="31328"/>
    <cellStyle name="Accent2 192" xfId="31329"/>
    <cellStyle name="Accent2 192 2" xfId="31330"/>
    <cellStyle name="Accent2 193" xfId="31331"/>
    <cellStyle name="Accent2 194" xfId="31332"/>
    <cellStyle name="Accent2 195" xfId="31333"/>
    <cellStyle name="Accent2 196" xfId="31334"/>
    <cellStyle name="Accent2 197" xfId="31335"/>
    <cellStyle name="Accent2 198" xfId="31336"/>
    <cellStyle name="Accent2 199" xfId="31337"/>
    <cellStyle name="Accent2 2" xfId="184"/>
    <cellStyle name="Accent2 2 10" xfId="7504"/>
    <cellStyle name="Accent2 2 11" xfId="7794"/>
    <cellStyle name="Accent2 2 12" xfId="7760"/>
    <cellStyle name="Accent2 2 13" xfId="9962"/>
    <cellStyle name="Accent2 2 2" xfId="770"/>
    <cellStyle name="Accent2 2 2 2" xfId="1157"/>
    <cellStyle name="Accent2 2 2 3" xfId="11852"/>
    <cellStyle name="Accent2 2 3" xfId="1330"/>
    <cellStyle name="Accent2 2 4" xfId="6817"/>
    <cellStyle name="Accent2 2 5" xfId="7150"/>
    <cellStyle name="Accent2 2 6" xfId="6981"/>
    <cellStyle name="Accent2 2 7" xfId="7564"/>
    <cellStyle name="Accent2 2 8" xfId="7779"/>
    <cellStyle name="Accent2 2 9" xfId="7130"/>
    <cellStyle name="Accent2 20" xfId="31338"/>
    <cellStyle name="Accent2 20 2" xfId="31339"/>
    <cellStyle name="Accent2 200" xfId="31340"/>
    <cellStyle name="Accent2 201" xfId="31341"/>
    <cellStyle name="Accent2 202" xfId="31342"/>
    <cellStyle name="Accent2 203" xfId="31343"/>
    <cellStyle name="Accent2 204" xfId="31344"/>
    <cellStyle name="Accent2 205" xfId="31345"/>
    <cellStyle name="Accent2 206" xfId="31346"/>
    <cellStyle name="Accent2 207" xfId="31347"/>
    <cellStyle name="Accent2 208" xfId="31348"/>
    <cellStyle name="Accent2 209" xfId="31349"/>
    <cellStyle name="Accent2 21" xfId="31350"/>
    <cellStyle name="Accent2 21 2" xfId="31351"/>
    <cellStyle name="Accent2 210" xfId="31352"/>
    <cellStyle name="Accent2 211" xfId="31353"/>
    <cellStyle name="Accent2 212" xfId="31354"/>
    <cellStyle name="Accent2 213" xfId="31355"/>
    <cellStyle name="Accent2 214" xfId="31356"/>
    <cellStyle name="Accent2 215" xfId="31357"/>
    <cellStyle name="Accent2 216" xfId="31358"/>
    <cellStyle name="Accent2 217" xfId="31359"/>
    <cellStyle name="Accent2 218" xfId="31360"/>
    <cellStyle name="Accent2 219" xfId="31361"/>
    <cellStyle name="Accent2 22" xfId="31362"/>
    <cellStyle name="Accent2 22 2" xfId="31363"/>
    <cellStyle name="Accent2 220" xfId="31364"/>
    <cellStyle name="Accent2 221" xfId="31365"/>
    <cellStyle name="Accent2 222" xfId="31366"/>
    <cellStyle name="Accent2 223" xfId="31367"/>
    <cellStyle name="Accent2 224" xfId="31368"/>
    <cellStyle name="Accent2 225" xfId="31369"/>
    <cellStyle name="Accent2 226" xfId="31370"/>
    <cellStyle name="Accent2 227" xfId="31371"/>
    <cellStyle name="Accent2 228" xfId="31372"/>
    <cellStyle name="Accent2 229" xfId="31373"/>
    <cellStyle name="Accent2 23" xfId="31374"/>
    <cellStyle name="Accent2 23 2" xfId="31375"/>
    <cellStyle name="Accent2 230" xfId="31376"/>
    <cellStyle name="Accent2 231" xfId="31377"/>
    <cellStyle name="Accent2 232" xfId="31378"/>
    <cellStyle name="Accent2 233" xfId="31379"/>
    <cellStyle name="Accent2 234" xfId="31380"/>
    <cellStyle name="Accent2 235" xfId="31381"/>
    <cellStyle name="Accent2 236" xfId="31382"/>
    <cellStyle name="Accent2 237" xfId="31383"/>
    <cellStyle name="Accent2 238" xfId="31384"/>
    <cellStyle name="Accent2 239" xfId="31385"/>
    <cellStyle name="Accent2 24" xfId="31386"/>
    <cellStyle name="Accent2 24 2" xfId="31387"/>
    <cellStyle name="Accent2 240" xfId="31388"/>
    <cellStyle name="Accent2 241" xfId="31389"/>
    <cellStyle name="Accent2 242" xfId="31390"/>
    <cellStyle name="Accent2 243" xfId="31391"/>
    <cellStyle name="Accent2 244" xfId="31392"/>
    <cellStyle name="Accent2 245" xfId="31393"/>
    <cellStyle name="Accent2 246" xfId="31394"/>
    <cellStyle name="Accent2 247" xfId="31395"/>
    <cellStyle name="Accent2 248" xfId="31396"/>
    <cellStyle name="Accent2 249" xfId="31397"/>
    <cellStyle name="Accent2 25" xfId="31398"/>
    <cellStyle name="Accent2 25 2" xfId="31399"/>
    <cellStyle name="Accent2 250" xfId="31400"/>
    <cellStyle name="Accent2 251" xfId="31401"/>
    <cellStyle name="Accent2 252" xfId="31402"/>
    <cellStyle name="Accent2 253" xfId="31403"/>
    <cellStyle name="Accent2 254" xfId="31404"/>
    <cellStyle name="Accent2 255" xfId="31405"/>
    <cellStyle name="Accent2 256" xfId="31406"/>
    <cellStyle name="Accent2 257" xfId="31407"/>
    <cellStyle name="Accent2 26" xfId="31408"/>
    <cellStyle name="Accent2 26 2" xfId="31409"/>
    <cellStyle name="Accent2 27" xfId="31410"/>
    <cellStyle name="Accent2 27 2" xfId="31411"/>
    <cellStyle name="Accent2 28" xfId="31412"/>
    <cellStyle name="Accent2 28 2" xfId="31413"/>
    <cellStyle name="Accent2 29" xfId="31414"/>
    <cellStyle name="Accent2 29 2" xfId="31415"/>
    <cellStyle name="Accent2 3" xfId="771"/>
    <cellStyle name="Accent2 3 2" xfId="1156"/>
    <cellStyle name="Accent2 3 2 2" xfId="31417"/>
    <cellStyle name="Accent2 3 3" xfId="14973"/>
    <cellStyle name="Accent2 3 4" xfId="31416"/>
    <cellStyle name="Accent2 30" xfId="31418"/>
    <cellStyle name="Accent2 30 2" xfId="31419"/>
    <cellStyle name="Accent2 31" xfId="31420"/>
    <cellStyle name="Accent2 31 2" xfId="31421"/>
    <cellStyle name="Accent2 32" xfId="31422"/>
    <cellStyle name="Accent2 32 2" xfId="31423"/>
    <cellStyle name="Accent2 33" xfId="31424"/>
    <cellStyle name="Accent2 33 2" xfId="31425"/>
    <cellStyle name="Accent2 34" xfId="31426"/>
    <cellStyle name="Accent2 34 2" xfId="31427"/>
    <cellStyle name="Accent2 35" xfId="31428"/>
    <cellStyle name="Accent2 35 2" xfId="31429"/>
    <cellStyle name="Accent2 36" xfId="31430"/>
    <cellStyle name="Accent2 36 2" xfId="31431"/>
    <cellStyle name="Accent2 37" xfId="31432"/>
    <cellStyle name="Accent2 37 2" xfId="31433"/>
    <cellStyle name="Accent2 38" xfId="31434"/>
    <cellStyle name="Accent2 38 2" xfId="31435"/>
    <cellStyle name="Accent2 39" xfId="31436"/>
    <cellStyle name="Accent2 39 2" xfId="31437"/>
    <cellStyle name="Accent2 4" xfId="707"/>
    <cellStyle name="Accent2 4 2" xfId="945"/>
    <cellStyle name="Accent2 4 2 2" xfId="31438"/>
    <cellStyle name="Accent2 4 3" xfId="11800"/>
    <cellStyle name="Accent2 40" xfId="31439"/>
    <cellStyle name="Accent2 40 2" xfId="31440"/>
    <cellStyle name="Accent2 41" xfId="31441"/>
    <cellStyle name="Accent2 41 2" xfId="31442"/>
    <cellStyle name="Accent2 42" xfId="31443"/>
    <cellStyle name="Accent2 42 2" xfId="31444"/>
    <cellStyle name="Accent2 43" xfId="31445"/>
    <cellStyle name="Accent2 43 2" xfId="31446"/>
    <cellStyle name="Accent2 44" xfId="31447"/>
    <cellStyle name="Accent2 44 2" xfId="31448"/>
    <cellStyle name="Accent2 45" xfId="31449"/>
    <cellStyle name="Accent2 45 2" xfId="31450"/>
    <cellStyle name="Accent2 46" xfId="31451"/>
    <cellStyle name="Accent2 46 2" xfId="31452"/>
    <cellStyle name="Accent2 47" xfId="31453"/>
    <cellStyle name="Accent2 47 2" xfId="31454"/>
    <cellStyle name="Accent2 48" xfId="31455"/>
    <cellStyle name="Accent2 48 2" xfId="31456"/>
    <cellStyle name="Accent2 49" xfId="31457"/>
    <cellStyle name="Accent2 49 2" xfId="31458"/>
    <cellStyle name="Accent2 5" xfId="6819"/>
    <cellStyle name="Accent2 5 2" xfId="31460"/>
    <cellStyle name="Accent2 5 3" xfId="31459"/>
    <cellStyle name="Accent2 50" xfId="31461"/>
    <cellStyle name="Accent2 50 2" xfId="31462"/>
    <cellStyle name="Accent2 51" xfId="31463"/>
    <cellStyle name="Accent2 51 2" xfId="31464"/>
    <cellStyle name="Accent2 52" xfId="31465"/>
    <cellStyle name="Accent2 52 2" xfId="31466"/>
    <cellStyle name="Accent2 53" xfId="31467"/>
    <cellStyle name="Accent2 53 2" xfId="31468"/>
    <cellStyle name="Accent2 54" xfId="31469"/>
    <cellStyle name="Accent2 54 2" xfId="31470"/>
    <cellStyle name="Accent2 55" xfId="31471"/>
    <cellStyle name="Accent2 55 2" xfId="31472"/>
    <cellStyle name="Accent2 56" xfId="31473"/>
    <cellStyle name="Accent2 56 2" xfId="31474"/>
    <cellStyle name="Accent2 57" xfId="31475"/>
    <cellStyle name="Accent2 57 2" xfId="31476"/>
    <cellStyle name="Accent2 58" xfId="31477"/>
    <cellStyle name="Accent2 58 2" xfId="31478"/>
    <cellStyle name="Accent2 59" xfId="31479"/>
    <cellStyle name="Accent2 59 2" xfId="31480"/>
    <cellStyle name="Accent2 6" xfId="7082"/>
    <cellStyle name="Accent2 6 2" xfId="31482"/>
    <cellStyle name="Accent2 6 3" xfId="31481"/>
    <cellStyle name="Accent2 60" xfId="31483"/>
    <cellStyle name="Accent2 60 2" xfId="31484"/>
    <cellStyle name="Accent2 61" xfId="31485"/>
    <cellStyle name="Accent2 61 2" xfId="31486"/>
    <cellStyle name="Accent2 62" xfId="31487"/>
    <cellStyle name="Accent2 62 2" xfId="31488"/>
    <cellStyle name="Accent2 63" xfId="31489"/>
    <cellStyle name="Accent2 63 2" xfId="31490"/>
    <cellStyle name="Accent2 64" xfId="31491"/>
    <cellStyle name="Accent2 64 2" xfId="31492"/>
    <cellStyle name="Accent2 65" xfId="31493"/>
    <cellStyle name="Accent2 65 2" xfId="31494"/>
    <cellStyle name="Accent2 66" xfId="31495"/>
    <cellStyle name="Accent2 66 2" xfId="31496"/>
    <cellStyle name="Accent2 67" xfId="31497"/>
    <cellStyle name="Accent2 67 2" xfId="31498"/>
    <cellStyle name="Accent2 68" xfId="31499"/>
    <cellStyle name="Accent2 68 2" xfId="31500"/>
    <cellStyle name="Accent2 69" xfId="31501"/>
    <cellStyle name="Accent2 69 2" xfId="31502"/>
    <cellStyle name="Accent2 7" xfId="7495"/>
    <cellStyle name="Accent2 7 2" xfId="31504"/>
    <cellStyle name="Accent2 7 3" xfId="31503"/>
    <cellStyle name="Accent2 70" xfId="31505"/>
    <cellStyle name="Accent2 70 2" xfId="31506"/>
    <cellStyle name="Accent2 71" xfId="31507"/>
    <cellStyle name="Accent2 71 2" xfId="31508"/>
    <cellStyle name="Accent2 72" xfId="31509"/>
    <cellStyle name="Accent2 72 2" xfId="31510"/>
    <cellStyle name="Accent2 73" xfId="31511"/>
    <cellStyle name="Accent2 73 2" xfId="31512"/>
    <cellStyle name="Accent2 74" xfId="31513"/>
    <cellStyle name="Accent2 74 2" xfId="31514"/>
    <cellStyle name="Accent2 75" xfId="31515"/>
    <cellStyle name="Accent2 75 2" xfId="31516"/>
    <cellStyle name="Accent2 76" xfId="31517"/>
    <cellStyle name="Accent2 76 2" xfId="31518"/>
    <cellStyle name="Accent2 77" xfId="31519"/>
    <cellStyle name="Accent2 77 2" xfId="31520"/>
    <cellStyle name="Accent2 78" xfId="31521"/>
    <cellStyle name="Accent2 78 2" xfId="31522"/>
    <cellStyle name="Accent2 79" xfId="31523"/>
    <cellStyle name="Accent2 79 2" xfId="31524"/>
    <cellStyle name="Accent2 8" xfId="7396"/>
    <cellStyle name="Accent2 8 2" xfId="31526"/>
    <cellStyle name="Accent2 8 3" xfId="31525"/>
    <cellStyle name="Accent2 80" xfId="31527"/>
    <cellStyle name="Accent2 80 2" xfId="31528"/>
    <cellStyle name="Accent2 81" xfId="31529"/>
    <cellStyle name="Accent2 81 2" xfId="31530"/>
    <cellStyle name="Accent2 82" xfId="31531"/>
    <cellStyle name="Accent2 82 2" xfId="31532"/>
    <cellStyle name="Accent2 83" xfId="31533"/>
    <cellStyle name="Accent2 83 2" xfId="31534"/>
    <cellStyle name="Accent2 84" xfId="31535"/>
    <cellStyle name="Accent2 84 2" xfId="31536"/>
    <cellStyle name="Accent2 85" xfId="31537"/>
    <cellStyle name="Accent2 85 2" xfId="31538"/>
    <cellStyle name="Accent2 86" xfId="31539"/>
    <cellStyle name="Accent2 86 2" xfId="31540"/>
    <cellStyle name="Accent2 87" xfId="31541"/>
    <cellStyle name="Accent2 87 2" xfId="31542"/>
    <cellStyle name="Accent2 88" xfId="31543"/>
    <cellStyle name="Accent2 88 2" xfId="31544"/>
    <cellStyle name="Accent2 89" xfId="31545"/>
    <cellStyle name="Accent2 89 2" xfId="31546"/>
    <cellStyle name="Accent2 9" xfId="6671"/>
    <cellStyle name="Accent2 9 2" xfId="31548"/>
    <cellStyle name="Accent2 9 3" xfId="31547"/>
    <cellStyle name="Accent2 90" xfId="31549"/>
    <cellStyle name="Accent2 90 2" xfId="31550"/>
    <cellStyle name="Accent2 91" xfId="31551"/>
    <cellStyle name="Accent2 91 2" xfId="31552"/>
    <cellStyle name="Accent2 92" xfId="31553"/>
    <cellStyle name="Accent2 92 2" xfId="31554"/>
    <cellStyle name="Accent2 93" xfId="31555"/>
    <cellStyle name="Accent2 93 2" xfId="31556"/>
    <cellStyle name="Accent2 94" xfId="31557"/>
    <cellStyle name="Accent2 94 2" xfId="31558"/>
    <cellStyle name="Accent2 95" xfId="31559"/>
    <cellStyle name="Accent2 95 2" xfId="31560"/>
    <cellStyle name="Accent2 96" xfId="31561"/>
    <cellStyle name="Accent2 96 2" xfId="31562"/>
    <cellStyle name="Accent2 97" xfId="31563"/>
    <cellStyle name="Accent2 97 2" xfId="31564"/>
    <cellStyle name="Accent2 98" xfId="31565"/>
    <cellStyle name="Accent2 98 2" xfId="31566"/>
    <cellStyle name="Accent2 99" xfId="31567"/>
    <cellStyle name="Accent2 99 2" xfId="31568"/>
    <cellStyle name="Accent3 10" xfId="7748"/>
    <cellStyle name="Accent3 10 2" xfId="31570"/>
    <cellStyle name="Accent3 10 3" xfId="31569"/>
    <cellStyle name="Accent3 100" xfId="31571"/>
    <cellStyle name="Accent3 100 2" xfId="31572"/>
    <cellStyle name="Accent3 101" xfId="31573"/>
    <cellStyle name="Accent3 101 2" xfId="31574"/>
    <cellStyle name="Accent3 102" xfId="31575"/>
    <cellStyle name="Accent3 102 2" xfId="31576"/>
    <cellStyle name="Accent3 103" xfId="31577"/>
    <cellStyle name="Accent3 103 2" xfId="31578"/>
    <cellStyle name="Accent3 104" xfId="31579"/>
    <cellStyle name="Accent3 104 2" xfId="31580"/>
    <cellStyle name="Accent3 105" xfId="31581"/>
    <cellStyle name="Accent3 105 2" xfId="31582"/>
    <cellStyle name="Accent3 106" xfId="31583"/>
    <cellStyle name="Accent3 106 2" xfId="31584"/>
    <cellStyle name="Accent3 107" xfId="31585"/>
    <cellStyle name="Accent3 107 2" xfId="31586"/>
    <cellStyle name="Accent3 108" xfId="31587"/>
    <cellStyle name="Accent3 108 2" xfId="31588"/>
    <cellStyle name="Accent3 109" xfId="31589"/>
    <cellStyle name="Accent3 109 2" xfId="31590"/>
    <cellStyle name="Accent3 11" xfId="6913"/>
    <cellStyle name="Accent3 11 2" xfId="31592"/>
    <cellStyle name="Accent3 11 3" xfId="31591"/>
    <cellStyle name="Accent3 110" xfId="31593"/>
    <cellStyle name="Accent3 110 2" xfId="31594"/>
    <cellStyle name="Accent3 111" xfId="31595"/>
    <cellStyle name="Accent3 111 2" xfId="31596"/>
    <cellStyle name="Accent3 112" xfId="31597"/>
    <cellStyle name="Accent3 112 2" xfId="31598"/>
    <cellStyle name="Accent3 113" xfId="31599"/>
    <cellStyle name="Accent3 113 2" xfId="31600"/>
    <cellStyle name="Accent3 114" xfId="31601"/>
    <cellStyle name="Accent3 114 2" xfId="31602"/>
    <cellStyle name="Accent3 115" xfId="31603"/>
    <cellStyle name="Accent3 115 2" xfId="31604"/>
    <cellStyle name="Accent3 116" xfId="31605"/>
    <cellStyle name="Accent3 116 2" xfId="31606"/>
    <cellStyle name="Accent3 117" xfId="31607"/>
    <cellStyle name="Accent3 117 2" xfId="31608"/>
    <cellStyle name="Accent3 118" xfId="31609"/>
    <cellStyle name="Accent3 118 2" xfId="31610"/>
    <cellStyle name="Accent3 119" xfId="31611"/>
    <cellStyle name="Accent3 119 2" xfId="31612"/>
    <cellStyle name="Accent3 12" xfId="7242"/>
    <cellStyle name="Accent3 12 2" xfId="31614"/>
    <cellStyle name="Accent3 12 3" xfId="31613"/>
    <cellStyle name="Accent3 120" xfId="31615"/>
    <cellStyle name="Accent3 120 2" xfId="31616"/>
    <cellStyle name="Accent3 121" xfId="31617"/>
    <cellStyle name="Accent3 121 2" xfId="31618"/>
    <cellStyle name="Accent3 122" xfId="31619"/>
    <cellStyle name="Accent3 122 2" xfId="31620"/>
    <cellStyle name="Accent3 123" xfId="31621"/>
    <cellStyle name="Accent3 123 2" xfId="31622"/>
    <cellStyle name="Accent3 124" xfId="31623"/>
    <cellStyle name="Accent3 124 2" xfId="31624"/>
    <cellStyle name="Accent3 125" xfId="31625"/>
    <cellStyle name="Accent3 125 2" xfId="31626"/>
    <cellStyle name="Accent3 126" xfId="31627"/>
    <cellStyle name="Accent3 126 2" xfId="31628"/>
    <cellStyle name="Accent3 127" xfId="31629"/>
    <cellStyle name="Accent3 127 2" xfId="31630"/>
    <cellStyle name="Accent3 128" xfId="31631"/>
    <cellStyle name="Accent3 128 2" xfId="31632"/>
    <cellStyle name="Accent3 129" xfId="31633"/>
    <cellStyle name="Accent3 129 2" xfId="31634"/>
    <cellStyle name="Accent3 13" xfId="7346"/>
    <cellStyle name="Accent3 13 2" xfId="31636"/>
    <cellStyle name="Accent3 13 3" xfId="31635"/>
    <cellStyle name="Accent3 130" xfId="31637"/>
    <cellStyle name="Accent3 130 2" xfId="31638"/>
    <cellStyle name="Accent3 131" xfId="31639"/>
    <cellStyle name="Accent3 131 2" xfId="31640"/>
    <cellStyle name="Accent3 132" xfId="31641"/>
    <cellStyle name="Accent3 132 2" xfId="31642"/>
    <cellStyle name="Accent3 133" xfId="31643"/>
    <cellStyle name="Accent3 133 2" xfId="31644"/>
    <cellStyle name="Accent3 134" xfId="31645"/>
    <cellStyle name="Accent3 134 2" xfId="31646"/>
    <cellStyle name="Accent3 135" xfId="31647"/>
    <cellStyle name="Accent3 135 2" xfId="31648"/>
    <cellStyle name="Accent3 136" xfId="31649"/>
    <cellStyle name="Accent3 136 2" xfId="31650"/>
    <cellStyle name="Accent3 137" xfId="31651"/>
    <cellStyle name="Accent3 137 2" xfId="31652"/>
    <cellStyle name="Accent3 138" xfId="31653"/>
    <cellStyle name="Accent3 138 2" xfId="31654"/>
    <cellStyle name="Accent3 139" xfId="31655"/>
    <cellStyle name="Accent3 139 2" xfId="31656"/>
    <cellStyle name="Accent3 14" xfId="31657"/>
    <cellStyle name="Accent3 14 2" xfId="31658"/>
    <cellStyle name="Accent3 140" xfId="31659"/>
    <cellStyle name="Accent3 140 2" xfId="31660"/>
    <cellStyle name="Accent3 141" xfId="31661"/>
    <cellStyle name="Accent3 141 2" xfId="31662"/>
    <cellStyle name="Accent3 142" xfId="31663"/>
    <cellStyle name="Accent3 142 2" xfId="31664"/>
    <cellStyle name="Accent3 143" xfId="31665"/>
    <cellStyle name="Accent3 143 2" xfId="31666"/>
    <cellStyle name="Accent3 144" xfId="31667"/>
    <cellStyle name="Accent3 144 2" xfId="31668"/>
    <cellStyle name="Accent3 145" xfId="31669"/>
    <cellStyle name="Accent3 145 2" xfId="31670"/>
    <cellStyle name="Accent3 146" xfId="31671"/>
    <cellStyle name="Accent3 146 2" xfId="31672"/>
    <cellStyle name="Accent3 147" xfId="31673"/>
    <cellStyle name="Accent3 147 2" xfId="31674"/>
    <cellStyle name="Accent3 148" xfId="31675"/>
    <cellStyle name="Accent3 148 2" xfId="31676"/>
    <cellStyle name="Accent3 149" xfId="31677"/>
    <cellStyle name="Accent3 149 2" xfId="31678"/>
    <cellStyle name="Accent3 15" xfId="31679"/>
    <cellStyle name="Accent3 15 2" xfId="31680"/>
    <cellStyle name="Accent3 150" xfId="31681"/>
    <cellStyle name="Accent3 150 2" xfId="31682"/>
    <cellStyle name="Accent3 151" xfId="31683"/>
    <cellStyle name="Accent3 151 2" xfId="31684"/>
    <cellStyle name="Accent3 152" xfId="31685"/>
    <cellStyle name="Accent3 152 2" xfId="31686"/>
    <cellStyle name="Accent3 153" xfId="31687"/>
    <cellStyle name="Accent3 153 2" xfId="31688"/>
    <cellStyle name="Accent3 154" xfId="31689"/>
    <cellStyle name="Accent3 154 2" xfId="31690"/>
    <cellStyle name="Accent3 155" xfId="31691"/>
    <cellStyle name="Accent3 155 2" xfId="31692"/>
    <cellStyle name="Accent3 156" xfId="31693"/>
    <cellStyle name="Accent3 156 2" xfId="31694"/>
    <cellStyle name="Accent3 157" xfId="31695"/>
    <cellStyle name="Accent3 157 2" xfId="31696"/>
    <cellStyle name="Accent3 158" xfId="31697"/>
    <cellStyle name="Accent3 158 2" xfId="31698"/>
    <cellStyle name="Accent3 159" xfId="31699"/>
    <cellStyle name="Accent3 159 2" xfId="31700"/>
    <cellStyle name="Accent3 16" xfId="31701"/>
    <cellStyle name="Accent3 16 2" xfId="31702"/>
    <cellStyle name="Accent3 160" xfId="31703"/>
    <cellStyle name="Accent3 160 2" xfId="31704"/>
    <cellStyle name="Accent3 161" xfId="31705"/>
    <cellStyle name="Accent3 161 2" xfId="31706"/>
    <cellStyle name="Accent3 162" xfId="31707"/>
    <cellStyle name="Accent3 162 2" xfId="31708"/>
    <cellStyle name="Accent3 163" xfId="31709"/>
    <cellStyle name="Accent3 163 2" xfId="31710"/>
    <cellStyle name="Accent3 164" xfId="31711"/>
    <cellStyle name="Accent3 164 2" xfId="31712"/>
    <cellStyle name="Accent3 165" xfId="31713"/>
    <cellStyle name="Accent3 165 2" xfId="31714"/>
    <cellStyle name="Accent3 166" xfId="31715"/>
    <cellStyle name="Accent3 166 2" xfId="31716"/>
    <cellStyle name="Accent3 167" xfId="31717"/>
    <cellStyle name="Accent3 167 2" xfId="31718"/>
    <cellStyle name="Accent3 168" xfId="31719"/>
    <cellStyle name="Accent3 168 2" xfId="31720"/>
    <cellStyle name="Accent3 169" xfId="31721"/>
    <cellStyle name="Accent3 169 2" xfId="31722"/>
    <cellStyle name="Accent3 17" xfId="31723"/>
    <cellStyle name="Accent3 17 2" xfId="31724"/>
    <cellStyle name="Accent3 170" xfId="31725"/>
    <cellStyle name="Accent3 170 2" xfId="31726"/>
    <cellStyle name="Accent3 171" xfId="31727"/>
    <cellStyle name="Accent3 171 2" xfId="31728"/>
    <cellStyle name="Accent3 172" xfId="31729"/>
    <cellStyle name="Accent3 172 2" xfId="31730"/>
    <cellStyle name="Accent3 173" xfId="31731"/>
    <cellStyle name="Accent3 173 2" xfId="31732"/>
    <cellStyle name="Accent3 174" xfId="31733"/>
    <cellStyle name="Accent3 174 2" xfId="31734"/>
    <cellStyle name="Accent3 175" xfId="31735"/>
    <cellStyle name="Accent3 175 2" xfId="31736"/>
    <cellStyle name="Accent3 176" xfId="31737"/>
    <cellStyle name="Accent3 176 2" xfId="31738"/>
    <cellStyle name="Accent3 177" xfId="31739"/>
    <cellStyle name="Accent3 177 2" xfId="31740"/>
    <cellStyle name="Accent3 178" xfId="31741"/>
    <cellStyle name="Accent3 178 2" xfId="31742"/>
    <cellStyle name="Accent3 179" xfId="31743"/>
    <cellStyle name="Accent3 179 2" xfId="31744"/>
    <cellStyle name="Accent3 18" xfId="31745"/>
    <cellStyle name="Accent3 18 2" xfId="31746"/>
    <cellStyle name="Accent3 180" xfId="31747"/>
    <cellStyle name="Accent3 180 2" xfId="31748"/>
    <cellStyle name="Accent3 181" xfId="31749"/>
    <cellStyle name="Accent3 181 2" xfId="31750"/>
    <cellStyle name="Accent3 182" xfId="31751"/>
    <cellStyle name="Accent3 182 2" xfId="31752"/>
    <cellStyle name="Accent3 183" xfId="31753"/>
    <cellStyle name="Accent3 183 2" xfId="31754"/>
    <cellStyle name="Accent3 184" xfId="31755"/>
    <cellStyle name="Accent3 184 2" xfId="31756"/>
    <cellStyle name="Accent3 185" xfId="31757"/>
    <cellStyle name="Accent3 185 2" xfId="31758"/>
    <cellStyle name="Accent3 186" xfId="31759"/>
    <cellStyle name="Accent3 186 2" xfId="31760"/>
    <cellStyle name="Accent3 187" xfId="31761"/>
    <cellStyle name="Accent3 187 2" xfId="31762"/>
    <cellStyle name="Accent3 188" xfId="31763"/>
    <cellStyle name="Accent3 188 2" xfId="31764"/>
    <cellStyle name="Accent3 189" xfId="31765"/>
    <cellStyle name="Accent3 189 2" xfId="31766"/>
    <cellStyle name="Accent3 19" xfId="31767"/>
    <cellStyle name="Accent3 19 2" xfId="31768"/>
    <cellStyle name="Accent3 190" xfId="31769"/>
    <cellStyle name="Accent3 190 2" xfId="31770"/>
    <cellStyle name="Accent3 191" xfId="31771"/>
    <cellStyle name="Accent3 191 2" xfId="31772"/>
    <cellStyle name="Accent3 192" xfId="31773"/>
    <cellStyle name="Accent3 192 2" xfId="31774"/>
    <cellStyle name="Accent3 193" xfId="31775"/>
    <cellStyle name="Accent3 194" xfId="31776"/>
    <cellStyle name="Accent3 195" xfId="31777"/>
    <cellStyle name="Accent3 196" xfId="31778"/>
    <cellStyle name="Accent3 197" xfId="31779"/>
    <cellStyle name="Accent3 198" xfId="31780"/>
    <cellStyle name="Accent3 199" xfId="31781"/>
    <cellStyle name="Accent3 2" xfId="185"/>
    <cellStyle name="Accent3 2 10" xfId="7248"/>
    <cellStyle name="Accent3 2 11" xfId="6993"/>
    <cellStyle name="Accent3 2 12" xfId="7673"/>
    <cellStyle name="Accent3 2 13" xfId="9963"/>
    <cellStyle name="Accent3 2 2" xfId="772"/>
    <cellStyle name="Accent3 2 2 2" xfId="1155"/>
    <cellStyle name="Accent3 2 2 3" xfId="11855"/>
    <cellStyle name="Accent3 2 3" xfId="949"/>
    <cellStyle name="Accent3 2 4" xfId="6806"/>
    <cellStyle name="Accent3 2 5" xfId="7315"/>
    <cellStyle name="Accent3 2 6" xfId="6876"/>
    <cellStyle name="Accent3 2 7" xfId="7207"/>
    <cellStyle name="Accent3 2 8" xfId="7525"/>
    <cellStyle name="Accent3 2 9" xfId="7529"/>
    <cellStyle name="Accent3 20" xfId="31782"/>
    <cellStyle name="Accent3 20 2" xfId="31783"/>
    <cellStyle name="Accent3 200" xfId="31784"/>
    <cellStyle name="Accent3 201" xfId="31785"/>
    <cellStyle name="Accent3 202" xfId="31786"/>
    <cellStyle name="Accent3 203" xfId="31787"/>
    <cellStyle name="Accent3 204" xfId="31788"/>
    <cellStyle name="Accent3 205" xfId="31789"/>
    <cellStyle name="Accent3 206" xfId="31790"/>
    <cellStyle name="Accent3 207" xfId="31791"/>
    <cellStyle name="Accent3 208" xfId="31792"/>
    <cellStyle name="Accent3 209" xfId="31793"/>
    <cellStyle name="Accent3 21" xfId="31794"/>
    <cellStyle name="Accent3 21 2" xfId="31795"/>
    <cellStyle name="Accent3 210" xfId="31796"/>
    <cellStyle name="Accent3 211" xfId="31797"/>
    <cellStyle name="Accent3 212" xfId="31798"/>
    <cellStyle name="Accent3 213" xfId="31799"/>
    <cellStyle name="Accent3 214" xfId="31800"/>
    <cellStyle name="Accent3 215" xfId="31801"/>
    <cellStyle name="Accent3 216" xfId="31802"/>
    <cellStyle name="Accent3 217" xfId="31803"/>
    <cellStyle name="Accent3 218" xfId="31804"/>
    <cellStyle name="Accent3 219" xfId="31805"/>
    <cellStyle name="Accent3 22" xfId="31806"/>
    <cellStyle name="Accent3 22 2" xfId="31807"/>
    <cellStyle name="Accent3 220" xfId="31808"/>
    <cellStyle name="Accent3 221" xfId="31809"/>
    <cellStyle name="Accent3 222" xfId="31810"/>
    <cellStyle name="Accent3 223" xfId="31811"/>
    <cellStyle name="Accent3 224" xfId="31812"/>
    <cellStyle name="Accent3 225" xfId="31813"/>
    <cellStyle name="Accent3 226" xfId="31814"/>
    <cellStyle name="Accent3 227" xfId="31815"/>
    <cellStyle name="Accent3 228" xfId="31816"/>
    <cellStyle name="Accent3 229" xfId="31817"/>
    <cellStyle name="Accent3 23" xfId="31818"/>
    <cellStyle name="Accent3 23 2" xfId="31819"/>
    <cellStyle name="Accent3 230" xfId="31820"/>
    <cellStyle name="Accent3 231" xfId="31821"/>
    <cellStyle name="Accent3 232" xfId="31822"/>
    <cellStyle name="Accent3 233" xfId="31823"/>
    <cellStyle name="Accent3 234" xfId="31824"/>
    <cellStyle name="Accent3 235" xfId="31825"/>
    <cellStyle name="Accent3 236" xfId="31826"/>
    <cellStyle name="Accent3 237" xfId="31827"/>
    <cellStyle name="Accent3 238" xfId="31828"/>
    <cellStyle name="Accent3 239" xfId="31829"/>
    <cellStyle name="Accent3 24" xfId="31830"/>
    <cellStyle name="Accent3 24 2" xfId="31831"/>
    <cellStyle name="Accent3 240" xfId="31832"/>
    <cellStyle name="Accent3 241" xfId="31833"/>
    <cellStyle name="Accent3 242" xfId="31834"/>
    <cellStyle name="Accent3 243" xfId="31835"/>
    <cellStyle name="Accent3 244" xfId="31836"/>
    <cellStyle name="Accent3 245" xfId="31837"/>
    <cellStyle name="Accent3 246" xfId="31838"/>
    <cellStyle name="Accent3 247" xfId="31839"/>
    <cellStyle name="Accent3 248" xfId="31840"/>
    <cellStyle name="Accent3 249" xfId="31841"/>
    <cellStyle name="Accent3 25" xfId="31842"/>
    <cellStyle name="Accent3 25 2" xfId="31843"/>
    <cellStyle name="Accent3 250" xfId="31844"/>
    <cellStyle name="Accent3 251" xfId="31845"/>
    <cellStyle name="Accent3 252" xfId="31846"/>
    <cellStyle name="Accent3 253" xfId="31847"/>
    <cellStyle name="Accent3 254" xfId="31848"/>
    <cellStyle name="Accent3 255" xfId="31849"/>
    <cellStyle name="Accent3 256" xfId="31850"/>
    <cellStyle name="Accent3 257" xfId="31851"/>
    <cellStyle name="Accent3 26" xfId="31852"/>
    <cellStyle name="Accent3 26 2" xfId="31853"/>
    <cellStyle name="Accent3 27" xfId="31854"/>
    <cellStyle name="Accent3 27 2" xfId="31855"/>
    <cellStyle name="Accent3 28" xfId="31856"/>
    <cellStyle name="Accent3 28 2" xfId="31857"/>
    <cellStyle name="Accent3 29" xfId="31858"/>
    <cellStyle name="Accent3 29 2" xfId="31859"/>
    <cellStyle name="Accent3 3" xfId="773"/>
    <cellStyle name="Accent3 3 2" xfId="1154"/>
    <cellStyle name="Accent3 3 2 2" xfId="31861"/>
    <cellStyle name="Accent3 3 3" xfId="14974"/>
    <cellStyle name="Accent3 3 4" xfId="31860"/>
    <cellStyle name="Accent3 30" xfId="31862"/>
    <cellStyle name="Accent3 30 2" xfId="31863"/>
    <cellStyle name="Accent3 31" xfId="31864"/>
    <cellStyle name="Accent3 31 2" xfId="31865"/>
    <cellStyle name="Accent3 32" xfId="31866"/>
    <cellStyle name="Accent3 32 2" xfId="31867"/>
    <cellStyle name="Accent3 33" xfId="31868"/>
    <cellStyle name="Accent3 33 2" xfId="31869"/>
    <cellStyle name="Accent3 34" xfId="31870"/>
    <cellStyle name="Accent3 34 2" xfId="31871"/>
    <cellStyle name="Accent3 35" xfId="31872"/>
    <cellStyle name="Accent3 35 2" xfId="31873"/>
    <cellStyle name="Accent3 36" xfId="31874"/>
    <cellStyle name="Accent3 36 2" xfId="31875"/>
    <cellStyle name="Accent3 37" xfId="31876"/>
    <cellStyle name="Accent3 37 2" xfId="31877"/>
    <cellStyle name="Accent3 38" xfId="31878"/>
    <cellStyle name="Accent3 38 2" xfId="31879"/>
    <cellStyle name="Accent3 39" xfId="31880"/>
    <cellStyle name="Accent3 39 2" xfId="31881"/>
    <cellStyle name="Accent3 4" xfId="711"/>
    <cellStyle name="Accent3 4 2" xfId="989"/>
    <cellStyle name="Accent3 4 2 2" xfId="31882"/>
    <cellStyle name="Accent3 4 3" xfId="11804"/>
    <cellStyle name="Accent3 40" xfId="31883"/>
    <cellStyle name="Accent3 40 2" xfId="31884"/>
    <cellStyle name="Accent3 41" xfId="31885"/>
    <cellStyle name="Accent3 41 2" xfId="31886"/>
    <cellStyle name="Accent3 42" xfId="31887"/>
    <cellStyle name="Accent3 42 2" xfId="31888"/>
    <cellStyle name="Accent3 43" xfId="31889"/>
    <cellStyle name="Accent3 43 2" xfId="31890"/>
    <cellStyle name="Accent3 44" xfId="31891"/>
    <cellStyle name="Accent3 44 2" xfId="31892"/>
    <cellStyle name="Accent3 45" xfId="31893"/>
    <cellStyle name="Accent3 45 2" xfId="31894"/>
    <cellStyle name="Accent3 46" xfId="31895"/>
    <cellStyle name="Accent3 46 2" xfId="31896"/>
    <cellStyle name="Accent3 47" xfId="31897"/>
    <cellStyle name="Accent3 47 2" xfId="31898"/>
    <cellStyle name="Accent3 48" xfId="31899"/>
    <cellStyle name="Accent3 48 2" xfId="31900"/>
    <cellStyle name="Accent3 49" xfId="31901"/>
    <cellStyle name="Accent3 49 2" xfId="31902"/>
    <cellStyle name="Accent3 5" xfId="6812"/>
    <cellStyle name="Accent3 5 2" xfId="31904"/>
    <cellStyle name="Accent3 5 3" xfId="31903"/>
    <cellStyle name="Accent3 50" xfId="31905"/>
    <cellStyle name="Accent3 50 2" xfId="31906"/>
    <cellStyle name="Accent3 51" xfId="31907"/>
    <cellStyle name="Accent3 51 2" xfId="31908"/>
    <cellStyle name="Accent3 52" xfId="31909"/>
    <cellStyle name="Accent3 52 2" xfId="31910"/>
    <cellStyle name="Accent3 53" xfId="31911"/>
    <cellStyle name="Accent3 53 2" xfId="31912"/>
    <cellStyle name="Accent3 54" xfId="31913"/>
    <cellStyle name="Accent3 54 2" xfId="31914"/>
    <cellStyle name="Accent3 55" xfId="31915"/>
    <cellStyle name="Accent3 55 2" xfId="31916"/>
    <cellStyle name="Accent3 56" xfId="31917"/>
    <cellStyle name="Accent3 56 2" xfId="31918"/>
    <cellStyle name="Accent3 57" xfId="31919"/>
    <cellStyle name="Accent3 57 2" xfId="31920"/>
    <cellStyle name="Accent3 58" xfId="31921"/>
    <cellStyle name="Accent3 58 2" xfId="31922"/>
    <cellStyle name="Accent3 59" xfId="31923"/>
    <cellStyle name="Accent3 59 2" xfId="31924"/>
    <cellStyle name="Accent3 6" xfId="7656"/>
    <cellStyle name="Accent3 6 2" xfId="31926"/>
    <cellStyle name="Accent3 6 3" xfId="31925"/>
    <cellStyle name="Accent3 60" xfId="31927"/>
    <cellStyle name="Accent3 60 2" xfId="31928"/>
    <cellStyle name="Accent3 61" xfId="31929"/>
    <cellStyle name="Accent3 61 2" xfId="31930"/>
    <cellStyle name="Accent3 62" xfId="31931"/>
    <cellStyle name="Accent3 62 2" xfId="31932"/>
    <cellStyle name="Accent3 63" xfId="31933"/>
    <cellStyle name="Accent3 63 2" xfId="31934"/>
    <cellStyle name="Accent3 64" xfId="31935"/>
    <cellStyle name="Accent3 64 2" xfId="31936"/>
    <cellStyle name="Accent3 65" xfId="31937"/>
    <cellStyle name="Accent3 65 2" xfId="31938"/>
    <cellStyle name="Accent3 66" xfId="31939"/>
    <cellStyle name="Accent3 66 2" xfId="31940"/>
    <cellStyle name="Accent3 67" xfId="31941"/>
    <cellStyle name="Accent3 67 2" xfId="31942"/>
    <cellStyle name="Accent3 68" xfId="31943"/>
    <cellStyle name="Accent3 68 2" xfId="31944"/>
    <cellStyle name="Accent3 69" xfId="31945"/>
    <cellStyle name="Accent3 69 2" xfId="31946"/>
    <cellStyle name="Accent3 7" xfId="6852"/>
    <cellStyle name="Accent3 7 2" xfId="31948"/>
    <cellStyle name="Accent3 7 3" xfId="31947"/>
    <cellStyle name="Accent3 70" xfId="31949"/>
    <cellStyle name="Accent3 70 2" xfId="31950"/>
    <cellStyle name="Accent3 71" xfId="31951"/>
    <cellStyle name="Accent3 71 2" xfId="31952"/>
    <cellStyle name="Accent3 72" xfId="31953"/>
    <cellStyle name="Accent3 72 2" xfId="31954"/>
    <cellStyle name="Accent3 73" xfId="31955"/>
    <cellStyle name="Accent3 73 2" xfId="31956"/>
    <cellStyle name="Accent3 74" xfId="31957"/>
    <cellStyle name="Accent3 74 2" xfId="31958"/>
    <cellStyle name="Accent3 75" xfId="31959"/>
    <cellStyle name="Accent3 75 2" xfId="31960"/>
    <cellStyle name="Accent3 76" xfId="31961"/>
    <cellStyle name="Accent3 76 2" xfId="31962"/>
    <cellStyle name="Accent3 77" xfId="31963"/>
    <cellStyle name="Accent3 77 2" xfId="31964"/>
    <cellStyle name="Accent3 78" xfId="31965"/>
    <cellStyle name="Accent3 78 2" xfId="31966"/>
    <cellStyle name="Accent3 79" xfId="31967"/>
    <cellStyle name="Accent3 79 2" xfId="31968"/>
    <cellStyle name="Accent3 8" xfId="7119"/>
    <cellStyle name="Accent3 8 2" xfId="31970"/>
    <cellStyle name="Accent3 8 3" xfId="31969"/>
    <cellStyle name="Accent3 80" xfId="31971"/>
    <cellStyle name="Accent3 80 2" xfId="31972"/>
    <cellStyle name="Accent3 81" xfId="31973"/>
    <cellStyle name="Accent3 81 2" xfId="31974"/>
    <cellStyle name="Accent3 82" xfId="31975"/>
    <cellStyle name="Accent3 82 2" xfId="31976"/>
    <cellStyle name="Accent3 83" xfId="31977"/>
    <cellStyle name="Accent3 83 2" xfId="31978"/>
    <cellStyle name="Accent3 84" xfId="31979"/>
    <cellStyle name="Accent3 84 2" xfId="31980"/>
    <cellStyle name="Accent3 85" xfId="31981"/>
    <cellStyle name="Accent3 85 2" xfId="31982"/>
    <cellStyle name="Accent3 86" xfId="31983"/>
    <cellStyle name="Accent3 86 2" xfId="31984"/>
    <cellStyle name="Accent3 87" xfId="31985"/>
    <cellStyle name="Accent3 87 2" xfId="31986"/>
    <cellStyle name="Accent3 88" xfId="31987"/>
    <cellStyle name="Accent3 88 2" xfId="31988"/>
    <cellStyle name="Accent3 89" xfId="31989"/>
    <cellStyle name="Accent3 89 2" xfId="31990"/>
    <cellStyle name="Accent3 9" xfId="7482"/>
    <cellStyle name="Accent3 9 2" xfId="31992"/>
    <cellStyle name="Accent3 9 3" xfId="31991"/>
    <cellStyle name="Accent3 90" xfId="31993"/>
    <cellStyle name="Accent3 90 2" xfId="31994"/>
    <cellStyle name="Accent3 91" xfId="31995"/>
    <cellStyle name="Accent3 91 2" xfId="31996"/>
    <cellStyle name="Accent3 92" xfId="31997"/>
    <cellStyle name="Accent3 92 2" xfId="31998"/>
    <cellStyle name="Accent3 93" xfId="31999"/>
    <cellStyle name="Accent3 93 2" xfId="32000"/>
    <cellStyle name="Accent3 94" xfId="32001"/>
    <cellStyle name="Accent3 94 2" xfId="32002"/>
    <cellStyle name="Accent3 95" xfId="32003"/>
    <cellStyle name="Accent3 95 2" xfId="32004"/>
    <cellStyle name="Accent3 96" xfId="32005"/>
    <cellStyle name="Accent3 96 2" xfId="32006"/>
    <cellStyle name="Accent3 97" xfId="32007"/>
    <cellStyle name="Accent3 97 2" xfId="32008"/>
    <cellStyle name="Accent3 98" xfId="32009"/>
    <cellStyle name="Accent3 98 2" xfId="32010"/>
    <cellStyle name="Accent3 99" xfId="32011"/>
    <cellStyle name="Accent3 99 2" xfId="32012"/>
    <cellStyle name="Accent4 10" xfId="7333"/>
    <cellStyle name="Accent4 10 2" xfId="32014"/>
    <cellStyle name="Accent4 10 3" xfId="32013"/>
    <cellStyle name="Accent4 100" xfId="32015"/>
    <cellStyle name="Accent4 100 2" xfId="32016"/>
    <cellStyle name="Accent4 101" xfId="32017"/>
    <cellStyle name="Accent4 101 2" xfId="32018"/>
    <cellStyle name="Accent4 102" xfId="32019"/>
    <cellStyle name="Accent4 102 2" xfId="32020"/>
    <cellStyle name="Accent4 103" xfId="32021"/>
    <cellStyle name="Accent4 103 2" xfId="32022"/>
    <cellStyle name="Accent4 104" xfId="32023"/>
    <cellStyle name="Accent4 104 2" xfId="32024"/>
    <cellStyle name="Accent4 105" xfId="32025"/>
    <cellStyle name="Accent4 105 2" xfId="32026"/>
    <cellStyle name="Accent4 106" xfId="32027"/>
    <cellStyle name="Accent4 106 2" xfId="32028"/>
    <cellStyle name="Accent4 107" xfId="32029"/>
    <cellStyle name="Accent4 107 2" xfId="32030"/>
    <cellStyle name="Accent4 108" xfId="32031"/>
    <cellStyle name="Accent4 108 2" xfId="32032"/>
    <cellStyle name="Accent4 109" xfId="32033"/>
    <cellStyle name="Accent4 109 2" xfId="32034"/>
    <cellStyle name="Accent4 11" xfId="7593"/>
    <cellStyle name="Accent4 11 2" xfId="32036"/>
    <cellStyle name="Accent4 11 3" xfId="32035"/>
    <cellStyle name="Accent4 110" xfId="32037"/>
    <cellStyle name="Accent4 110 2" xfId="32038"/>
    <cellStyle name="Accent4 111" xfId="32039"/>
    <cellStyle name="Accent4 111 2" xfId="32040"/>
    <cellStyle name="Accent4 112" xfId="32041"/>
    <cellStyle name="Accent4 112 2" xfId="32042"/>
    <cellStyle name="Accent4 113" xfId="32043"/>
    <cellStyle name="Accent4 113 2" xfId="32044"/>
    <cellStyle name="Accent4 114" xfId="32045"/>
    <cellStyle name="Accent4 114 2" xfId="32046"/>
    <cellStyle name="Accent4 115" xfId="32047"/>
    <cellStyle name="Accent4 115 2" xfId="32048"/>
    <cellStyle name="Accent4 116" xfId="32049"/>
    <cellStyle name="Accent4 116 2" xfId="32050"/>
    <cellStyle name="Accent4 117" xfId="32051"/>
    <cellStyle name="Accent4 117 2" xfId="32052"/>
    <cellStyle name="Accent4 118" xfId="32053"/>
    <cellStyle name="Accent4 118 2" xfId="32054"/>
    <cellStyle name="Accent4 119" xfId="32055"/>
    <cellStyle name="Accent4 119 2" xfId="32056"/>
    <cellStyle name="Accent4 12" xfId="7788"/>
    <cellStyle name="Accent4 12 2" xfId="32058"/>
    <cellStyle name="Accent4 12 3" xfId="32057"/>
    <cellStyle name="Accent4 120" xfId="32059"/>
    <cellStyle name="Accent4 120 2" xfId="32060"/>
    <cellStyle name="Accent4 121" xfId="32061"/>
    <cellStyle name="Accent4 121 2" xfId="32062"/>
    <cellStyle name="Accent4 122" xfId="32063"/>
    <cellStyle name="Accent4 122 2" xfId="32064"/>
    <cellStyle name="Accent4 123" xfId="32065"/>
    <cellStyle name="Accent4 123 2" xfId="32066"/>
    <cellStyle name="Accent4 124" xfId="32067"/>
    <cellStyle name="Accent4 124 2" xfId="32068"/>
    <cellStyle name="Accent4 125" xfId="32069"/>
    <cellStyle name="Accent4 125 2" xfId="32070"/>
    <cellStyle name="Accent4 126" xfId="32071"/>
    <cellStyle name="Accent4 126 2" xfId="32072"/>
    <cellStyle name="Accent4 127" xfId="32073"/>
    <cellStyle name="Accent4 127 2" xfId="32074"/>
    <cellStyle name="Accent4 128" xfId="32075"/>
    <cellStyle name="Accent4 128 2" xfId="32076"/>
    <cellStyle name="Accent4 129" xfId="32077"/>
    <cellStyle name="Accent4 129 2" xfId="32078"/>
    <cellStyle name="Accent4 13" xfId="6973"/>
    <cellStyle name="Accent4 13 2" xfId="32080"/>
    <cellStyle name="Accent4 13 3" xfId="32079"/>
    <cellStyle name="Accent4 130" xfId="32081"/>
    <cellStyle name="Accent4 130 2" xfId="32082"/>
    <cellStyle name="Accent4 131" xfId="32083"/>
    <cellStyle name="Accent4 131 2" xfId="32084"/>
    <cellStyle name="Accent4 132" xfId="32085"/>
    <cellStyle name="Accent4 132 2" xfId="32086"/>
    <cellStyle name="Accent4 133" xfId="32087"/>
    <cellStyle name="Accent4 133 2" xfId="32088"/>
    <cellStyle name="Accent4 134" xfId="32089"/>
    <cellStyle name="Accent4 134 2" xfId="32090"/>
    <cellStyle name="Accent4 135" xfId="32091"/>
    <cellStyle name="Accent4 135 2" xfId="32092"/>
    <cellStyle name="Accent4 136" xfId="32093"/>
    <cellStyle name="Accent4 136 2" xfId="32094"/>
    <cellStyle name="Accent4 137" xfId="32095"/>
    <cellStyle name="Accent4 137 2" xfId="32096"/>
    <cellStyle name="Accent4 138" xfId="32097"/>
    <cellStyle name="Accent4 138 2" xfId="32098"/>
    <cellStyle name="Accent4 139" xfId="32099"/>
    <cellStyle name="Accent4 139 2" xfId="32100"/>
    <cellStyle name="Accent4 14" xfId="32101"/>
    <cellStyle name="Accent4 14 2" xfId="32102"/>
    <cellStyle name="Accent4 140" xfId="32103"/>
    <cellStyle name="Accent4 140 2" xfId="32104"/>
    <cellStyle name="Accent4 141" xfId="32105"/>
    <cellStyle name="Accent4 141 2" xfId="32106"/>
    <cellStyle name="Accent4 142" xfId="32107"/>
    <cellStyle name="Accent4 142 2" xfId="32108"/>
    <cellStyle name="Accent4 143" xfId="32109"/>
    <cellStyle name="Accent4 143 2" xfId="32110"/>
    <cellStyle name="Accent4 144" xfId="32111"/>
    <cellStyle name="Accent4 144 2" xfId="32112"/>
    <cellStyle name="Accent4 145" xfId="32113"/>
    <cellStyle name="Accent4 145 2" xfId="32114"/>
    <cellStyle name="Accent4 146" xfId="32115"/>
    <cellStyle name="Accent4 146 2" xfId="32116"/>
    <cellStyle name="Accent4 147" xfId="32117"/>
    <cellStyle name="Accent4 147 2" xfId="32118"/>
    <cellStyle name="Accent4 148" xfId="32119"/>
    <cellStyle name="Accent4 148 2" xfId="32120"/>
    <cellStyle name="Accent4 149" xfId="32121"/>
    <cellStyle name="Accent4 149 2" xfId="32122"/>
    <cellStyle name="Accent4 15" xfId="32123"/>
    <cellStyle name="Accent4 15 2" xfId="32124"/>
    <cellStyle name="Accent4 150" xfId="32125"/>
    <cellStyle name="Accent4 150 2" xfId="32126"/>
    <cellStyle name="Accent4 151" xfId="32127"/>
    <cellStyle name="Accent4 151 2" xfId="32128"/>
    <cellStyle name="Accent4 152" xfId="32129"/>
    <cellStyle name="Accent4 152 2" xfId="32130"/>
    <cellStyle name="Accent4 153" xfId="32131"/>
    <cellStyle name="Accent4 153 2" xfId="32132"/>
    <cellStyle name="Accent4 154" xfId="32133"/>
    <cellStyle name="Accent4 154 2" xfId="32134"/>
    <cellStyle name="Accent4 155" xfId="32135"/>
    <cellStyle name="Accent4 155 2" xfId="32136"/>
    <cellStyle name="Accent4 156" xfId="32137"/>
    <cellStyle name="Accent4 156 2" xfId="32138"/>
    <cellStyle name="Accent4 157" xfId="32139"/>
    <cellStyle name="Accent4 157 2" xfId="32140"/>
    <cellStyle name="Accent4 158" xfId="32141"/>
    <cellStyle name="Accent4 158 2" xfId="32142"/>
    <cellStyle name="Accent4 159" xfId="32143"/>
    <cellStyle name="Accent4 159 2" xfId="32144"/>
    <cellStyle name="Accent4 16" xfId="32145"/>
    <cellStyle name="Accent4 16 2" xfId="32146"/>
    <cellStyle name="Accent4 160" xfId="32147"/>
    <cellStyle name="Accent4 160 2" xfId="32148"/>
    <cellStyle name="Accent4 161" xfId="32149"/>
    <cellStyle name="Accent4 161 2" xfId="32150"/>
    <cellStyle name="Accent4 162" xfId="32151"/>
    <cellStyle name="Accent4 162 2" xfId="32152"/>
    <cellStyle name="Accent4 163" xfId="32153"/>
    <cellStyle name="Accent4 163 2" xfId="32154"/>
    <cellStyle name="Accent4 164" xfId="32155"/>
    <cellStyle name="Accent4 164 2" xfId="32156"/>
    <cellStyle name="Accent4 165" xfId="32157"/>
    <cellStyle name="Accent4 165 2" xfId="32158"/>
    <cellStyle name="Accent4 166" xfId="32159"/>
    <cellStyle name="Accent4 166 2" xfId="32160"/>
    <cellStyle name="Accent4 167" xfId="32161"/>
    <cellStyle name="Accent4 167 2" xfId="32162"/>
    <cellStyle name="Accent4 168" xfId="32163"/>
    <cellStyle name="Accent4 168 2" xfId="32164"/>
    <cellStyle name="Accent4 169" xfId="32165"/>
    <cellStyle name="Accent4 169 2" xfId="32166"/>
    <cellStyle name="Accent4 17" xfId="32167"/>
    <cellStyle name="Accent4 17 2" xfId="32168"/>
    <cellStyle name="Accent4 170" xfId="32169"/>
    <cellStyle name="Accent4 170 2" xfId="32170"/>
    <cellStyle name="Accent4 171" xfId="32171"/>
    <cellStyle name="Accent4 171 2" xfId="32172"/>
    <cellStyle name="Accent4 172" xfId="32173"/>
    <cellStyle name="Accent4 172 2" xfId="32174"/>
    <cellStyle name="Accent4 173" xfId="32175"/>
    <cellStyle name="Accent4 173 2" xfId="32176"/>
    <cellStyle name="Accent4 174" xfId="32177"/>
    <cellStyle name="Accent4 174 2" xfId="32178"/>
    <cellStyle name="Accent4 175" xfId="32179"/>
    <cellStyle name="Accent4 175 2" xfId="32180"/>
    <cellStyle name="Accent4 176" xfId="32181"/>
    <cellStyle name="Accent4 176 2" xfId="32182"/>
    <cellStyle name="Accent4 177" xfId="32183"/>
    <cellStyle name="Accent4 177 2" xfId="32184"/>
    <cellStyle name="Accent4 178" xfId="32185"/>
    <cellStyle name="Accent4 178 2" xfId="32186"/>
    <cellStyle name="Accent4 179" xfId="32187"/>
    <cellStyle name="Accent4 179 2" xfId="32188"/>
    <cellStyle name="Accent4 18" xfId="32189"/>
    <cellStyle name="Accent4 18 2" xfId="32190"/>
    <cellStyle name="Accent4 180" xfId="32191"/>
    <cellStyle name="Accent4 180 2" xfId="32192"/>
    <cellStyle name="Accent4 181" xfId="32193"/>
    <cellStyle name="Accent4 181 2" xfId="32194"/>
    <cellStyle name="Accent4 182" xfId="32195"/>
    <cellStyle name="Accent4 182 2" xfId="32196"/>
    <cellStyle name="Accent4 183" xfId="32197"/>
    <cellStyle name="Accent4 183 2" xfId="32198"/>
    <cellStyle name="Accent4 184" xfId="32199"/>
    <cellStyle name="Accent4 184 2" xfId="32200"/>
    <cellStyle name="Accent4 185" xfId="32201"/>
    <cellStyle name="Accent4 185 2" xfId="32202"/>
    <cellStyle name="Accent4 186" xfId="32203"/>
    <cellStyle name="Accent4 186 2" xfId="32204"/>
    <cellStyle name="Accent4 187" xfId="32205"/>
    <cellStyle name="Accent4 187 2" xfId="32206"/>
    <cellStyle name="Accent4 188" xfId="32207"/>
    <cellStyle name="Accent4 188 2" xfId="32208"/>
    <cellStyle name="Accent4 189" xfId="32209"/>
    <cellStyle name="Accent4 189 2" xfId="32210"/>
    <cellStyle name="Accent4 19" xfId="32211"/>
    <cellStyle name="Accent4 19 2" xfId="32212"/>
    <cellStyle name="Accent4 190" xfId="32213"/>
    <cellStyle name="Accent4 190 2" xfId="32214"/>
    <cellStyle name="Accent4 191" xfId="32215"/>
    <cellStyle name="Accent4 191 2" xfId="32216"/>
    <cellStyle name="Accent4 192" xfId="32217"/>
    <cellStyle name="Accent4 192 2" xfId="32218"/>
    <cellStyle name="Accent4 193" xfId="32219"/>
    <cellStyle name="Accent4 194" xfId="32220"/>
    <cellStyle name="Accent4 195" xfId="32221"/>
    <cellStyle name="Accent4 196" xfId="32222"/>
    <cellStyle name="Accent4 197" xfId="32223"/>
    <cellStyle name="Accent4 198" xfId="32224"/>
    <cellStyle name="Accent4 199" xfId="32225"/>
    <cellStyle name="Accent4 2" xfId="186"/>
    <cellStyle name="Accent4 2 10" xfId="7517"/>
    <cellStyle name="Accent4 2 11" xfId="7555"/>
    <cellStyle name="Accent4 2 12" xfId="7203"/>
    <cellStyle name="Accent4 2 13" xfId="9964"/>
    <cellStyle name="Accent4 2 2" xfId="774"/>
    <cellStyle name="Accent4 2 2 2" xfId="1070"/>
    <cellStyle name="Accent4 2 2 3" xfId="11859"/>
    <cellStyle name="Accent4 2 3" xfId="904"/>
    <cellStyle name="Accent4 2 4" xfId="6798"/>
    <cellStyle name="Accent4 2 5" xfId="6697"/>
    <cellStyle name="Accent4 2 6" xfId="7751"/>
    <cellStyle name="Accent4 2 7" xfId="7471"/>
    <cellStyle name="Accent4 2 8" xfId="7543"/>
    <cellStyle name="Accent4 2 9" xfId="7834"/>
    <cellStyle name="Accent4 20" xfId="32226"/>
    <cellStyle name="Accent4 20 2" xfId="32227"/>
    <cellStyle name="Accent4 200" xfId="32228"/>
    <cellStyle name="Accent4 201" xfId="32229"/>
    <cellStyle name="Accent4 202" xfId="32230"/>
    <cellStyle name="Accent4 203" xfId="32231"/>
    <cellStyle name="Accent4 204" xfId="32232"/>
    <cellStyle name="Accent4 205" xfId="32233"/>
    <cellStyle name="Accent4 206" xfId="32234"/>
    <cellStyle name="Accent4 207" xfId="32235"/>
    <cellStyle name="Accent4 208" xfId="32236"/>
    <cellStyle name="Accent4 209" xfId="32237"/>
    <cellStyle name="Accent4 21" xfId="32238"/>
    <cellStyle name="Accent4 21 2" xfId="32239"/>
    <cellStyle name="Accent4 210" xfId="32240"/>
    <cellStyle name="Accent4 211" xfId="32241"/>
    <cellStyle name="Accent4 212" xfId="32242"/>
    <cellStyle name="Accent4 213" xfId="32243"/>
    <cellStyle name="Accent4 214" xfId="32244"/>
    <cellStyle name="Accent4 215" xfId="32245"/>
    <cellStyle name="Accent4 216" xfId="32246"/>
    <cellStyle name="Accent4 217" xfId="32247"/>
    <cellStyle name="Accent4 218" xfId="32248"/>
    <cellStyle name="Accent4 219" xfId="32249"/>
    <cellStyle name="Accent4 22" xfId="32250"/>
    <cellStyle name="Accent4 22 2" xfId="32251"/>
    <cellStyle name="Accent4 220" xfId="32252"/>
    <cellStyle name="Accent4 221" xfId="32253"/>
    <cellStyle name="Accent4 222" xfId="32254"/>
    <cellStyle name="Accent4 223" xfId="32255"/>
    <cellStyle name="Accent4 224" xfId="32256"/>
    <cellStyle name="Accent4 225" xfId="32257"/>
    <cellStyle name="Accent4 226" xfId="32258"/>
    <cellStyle name="Accent4 227" xfId="32259"/>
    <cellStyle name="Accent4 228" xfId="32260"/>
    <cellStyle name="Accent4 229" xfId="32261"/>
    <cellStyle name="Accent4 23" xfId="32262"/>
    <cellStyle name="Accent4 23 2" xfId="32263"/>
    <cellStyle name="Accent4 230" xfId="32264"/>
    <cellStyle name="Accent4 231" xfId="32265"/>
    <cellStyle name="Accent4 232" xfId="32266"/>
    <cellStyle name="Accent4 233" xfId="32267"/>
    <cellStyle name="Accent4 234" xfId="32268"/>
    <cellStyle name="Accent4 235" xfId="32269"/>
    <cellStyle name="Accent4 236" xfId="32270"/>
    <cellStyle name="Accent4 237" xfId="32271"/>
    <cellStyle name="Accent4 238" xfId="32272"/>
    <cellStyle name="Accent4 239" xfId="32273"/>
    <cellStyle name="Accent4 24" xfId="32274"/>
    <cellStyle name="Accent4 24 2" xfId="32275"/>
    <cellStyle name="Accent4 240" xfId="32276"/>
    <cellStyle name="Accent4 241" xfId="32277"/>
    <cellStyle name="Accent4 242" xfId="32278"/>
    <cellStyle name="Accent4 243" xfId="32279"/>
    <cellStyle name="Accent4 244" xfId="32280"/>
    <cellStyle name="Accent4 245" xfId="32281"/>
    <cellStyle name="Accent4 246" xfId="32282"/>
    <cellStyle name="Accent4 247" xfId="32283"/>
    <cellStyle name="Accent4 248" xfId="32284"/>
    <cellStyle name="Accent4 249" xfId="32285"/>
    <cellStyle name="Accent4 25" xfId="32286"/>
    <cellStyle name="Accent4 25 2" xfId="32287"/>
    <cellStyle name="Accent4 250" xfId="32288"/>
    <cellStyle name="Accent4 251" xfId="32289"/>
    <cellStyle name="Accent4 252" xfId="32290"/>
    <cellStyle name="Accent4 253" xfId="32291"/>
    <cellStyle name="Accent4 254" xfId="32292"/>
    <cellStyle name="Accent4 255" xfId="32293"/>
    <cellStyle name="Accent4 256" xfId="32294"/>
    <cellStyle name="Accent4 257" xfId="32295"/>
    <cellStyle name="Accent4 26" xfId="32296"/>
    <cellStyle name="Accent4 26 2" xfId="32297"/>
    <cellStyle name="Accent4 27" xfId="32298"/>
    <cellStyle name="Accent4 27 2" xfId="32299"/>
    <cellStyle name="Accent4 28" xfId="32300"/>
    <cellStyle name="Accent4 28 2" xfId="32301"/>
    <cellStyle name="Accent4 29" xfId="32302"/>
    <cellStyle name="Accent4 29 2" xfId="32303"/>
    <cellStyle name="Accent4 3" xfId="775"/>
    <cellStyle name="Accent4 3 2" xfId="991"/>
    <cellStyle name="Accent4 3 2 2" xfId="32305"/>
    <cellStyle name="Accent4 3 3" xfId="14976"/>
    <cellStyle name="Accent4 3 4" xfId="32304"/>
    <cellStyle name="Accent4 30" xfId="32306"/>
    <cellStyle name="Accent4 30 2" xfId="32307"/>
    <cellStyle name="Accent4 31" xfId="32308"/>
    <cellStyle name="Accent4 31 2" xfId="32309"/>
    <cellStyle name="Accent4 32" xfId="32310"/>
    <cellStyle name="Accent4 32 2" xfId="32311"/>
    <cellStyle name="Accent4 33" xfId="32312"/>
    <cellStyle name="Accent4 33 2" xfId="32313"/>
    <cellStyle name="Accent4 34" xfId="32314"/>
    <cellStyle name="Accent4 34 2" xfId="32315"/>
    <cellStyle name="Accent4 35" xfId="32316"/>
    <cellStyle name="Accent4 35 2" xfId="32317"/>
    <cellStyle name="Accent4 36" xfId="32318"/>
    <cellStyle name="Accent4 36 2" xfId="32319"/>
    <cellStyle name="Accent4 37" xfId="32320"/>
    <cellStyle name="Accent4 37 2" xfId="32321"/>
    <cellStyle name="Accent4 38" xfId="32322"/>
    <cellStyle name="Accent4 38 2" xfId="32323"/>
    <cellStyle name="Accent4 39" xfId="32324"/>
    <cellStyle name="Accent4 39 2" xfId="32325"/>
    <cellStyle name="Accent4 4" xfId="715"/>
    <cellStyle name="Accent4 4 2" xfId="943"/>
    <cellStyle name="Accent4 4 2 2" xfId="32326"/>
    <cellStyle name="Accent4 4 3" xfId="11808"/>
    <cellStyle name="Accent4 40" xfId="32327"/>
    <cellStyle name="Accent4 40 2" xfId="32328"/>
    <cellStyle name="Accent4 41" xfId="32329"/>
    <cellStyle name="Accent4 41 2" xfId="32330"/>
    <cellStyle name="Accent4 42" xfId="32331"/>
    <cellStyle name="Accent4 42 2" xfId="32332"/>
    <cellStyle name="Accent4 43" xfId="32333"/>
    <cellStyle name="Accent4 43 2" xfId="32334"/>
    <cellStyle name="Accent4 44" xfId="32335"/>
    <cellStyle name="Accent4 44 2" xfId="32336"/>
    <cellStyle name="Accent4 45" xfId="32337"/>
    <cellStyle name="Accent4 45 2" xfId="32338"/>
    <cellStyle name="Accent4 46" xfId="32339"/>
    <cellStyle name="Accent4 46 2" xfId="32340"/>
    <cellStyle name="Accent4 47" xfId="32341"/>
    <cellStyle name="Accent4 47 2" xfId="32342"/>
    <cellStyle name="Accent4 48" xfId="32343"/>
    <cellStyle name="Accent4 48 2" xfId="32344"/>
    <cellStyle name="Accent4 49" xfId="32345"/>
    <cellStyle name="Accent4 49 2" xfId="32346"/>
    <cellStyle name="Accent4 5" xfId="6801"/>
    <cellStyle name="Accent4 5 2" xfId="32348"/>
    <cellStyle name="Accent4 5 3" xfId="32347"/>
    <cellStyle name="Accent4 50" xfId="32349"/>
    <cellStyle name="Accent4 50 2" xfId="32350"/>
    <cellStyle name="Accent4 51" xfId="32351"/>
    <cellStyle name="Accent4 51 2" xfId="32352"/>
    <cellStyle name="Accent4 52" xfId="32353"/>
    <cellStyle name="Accent4 52 2" xfId="32354"/>
    <cellStyle name="Accent4 53" xfId="32355"/>
    <cellStyle name="Accent4 53 2" xfId="32356"/>
    <cellStyle name="Accent4 54" xfId="32357"/>
    <cellStyle name="Accent4 54 2" xfId="32358"/>
    <cellStyle name="Accent4 55" xfId="32359"/>
    <cellStyle name="Accent4 55 2" xfId="32360"/>
    <cellStyle name="Accent4 56" xfId="32361"/>
    <cellStyle name="Accent4 56 2" xfId="32362"/>
    <cellStyle name="Accent4 57" xfId="32363"/>
    <cellStyle name="Accent4 57 2" xfId="32364"/>
    <cellStyle name="Accent4 58" xfId="32365"/>
    <cellStyle name="Accent4 58 2" xfId="32366"/>
    <cellStyle name="Accent4 59" xfId="32367"/>
    <cellStyle name="Accent4 59 2" xfId="32368"/>
    <cellStyle name="Accent4 6" xfId="6694"/>
    <cellStyle name="Accent4 6 2" xfId="32370"/>
    <cellStyle name="Accent4 6 3" xfId="32369"/>
    <cellStyle name="Accent4 60" xfId="32371"/>
    <cellStyle name="Accent4 60 2" xfId="32372"/>
    <cellStyle name="Accent4 61" xfId="32373"/>
    <cellStyle name="Accent4 61 2" xfId="32374"/>
    <cellStyle name="Accent4 62" xfId="32375"/>
    <cellStyle name="Accent4 62 2" xfId="32376"/>
    <cellStyle name="Accent4 63" xfId="32377"/>
    <cellStyle name="Accent4 63 2" xfId="32378"/>
    <cellStyle name="Accent4 64" xfId="32379"/>
    <cellStyle name="Accent4 64 2" xfId="32380"/>
    <cellStyle name="Accent4 65" xfId="32381"/>
    <cellStyle name="Accent4 65 2" xfId="32382"/>
    <cellStyle name="Accent4 66" xfId="32383"/>
    <cellStyle name="Accent4 66 2" xfId="32384"/>
    <cellStyle name="Accent4 67" xfId="32385"/>
    <cellStyle name="Accent4 67 2" xfId="32386"/>
    <cellStyle name="Accent4 68" xfId="32387"/>
    <cellStyle name="Accent4 68 2" xfId="32388"/>
    <cellStyle name="Accent4 69" xfId="32389"/>
    <cellStyle name="Accent4 69 2" xfId="32390"/>
    <cellStyle name="Accent4 7" xfId="7299"/>
    <cellStyle name="Accent4 7 2" xfId="32392"/>
    <cellStyle name="Accent4 7 3" xfId="32391"/>
    <cellStyle name="Accent4 70" xfId="32393"/>
    <cellStyle name="Accent4 70 2" xfId="32394"/>
    <cellStyle name="Accent4 71" xfId="32395"/>
    <cellStyle name="Accent4 71 2" xfId="32396"/>
    <cellStyle name="Accent4 72" xfId="32397"/>
    <cellStyle name="Accent4 72 2" xfId="32398"/>
    <cellStyle name="Accent4 73" xfId="32399"/>
    <cellStyle name="Accent4 73 2" xfId="32400"/>
    <cellStyle name="Accent4 74" xfId="32401"/>
    <cellStyle name="Accent4 74 2" xfId="32402"/>
    <cellStyle name="Accent4 75" xfId="32403"/>
    <cellStyle name="Accent4 75 2" xfId="32404"/>
    <cellStyle name="Accent4 76" xfId="32405"/>
    <cellStyle name="Accent4 76 2" xfId="32406"/>
    <cellStyle name="Accent4 77" xfId="32407"/>
    <cellStyle name="Accent4 77 2" xfId="32408"/>
    <cellStyle name="Accent4 78" xfId="32409"/>
    <cellStyle name="Accent4 78 2" xfId="32410"/>
    <cellStyle name="Accent4 79" xfId="32411"/>
    <cellStyle name="Accent4 79 2" xfId="32412"/>
    <cellStyle name="Accent4 8" xfId="7544"/>
    <cellStyle name="Accent4 8 2" xfId="32414"/>
    <cellStyle name="Accent4 8 3" xfId="32413"/>
    <cellStyle name="Accent4 80" xfId="32415"/>
    <cellStyle name="Accent4 80 2" xfId="32416"/>
    <cellStyle name="Accent4 81" xfId="32417"/>
    <cellStyle name="Accent4 81 2" xfId="32418"/>
    <cellStyle name="Accent4 82" xfId="32419"/>
    <cellStyle name="Accent4 82 2" xfId="32420"/>
    <cellStyle name="Accent4 83" xfId="32421"/>
    <cellStyle name="Accent4 83 2" xfId="32422"/>
    <cellStyle name="Accent4 84" xfId="32423"/>
    <cellStyle name="Accent4 84 2" xfId="32424"/>
    <cellStyle name="Accent4 85" xfId="32425"/>
    <cellStyle name="Accent4 85 2" xfId="32426"/>
    <cellStyle name="Accent4 86" xfId="32427"/>
    <cellStyle name="Accent4 86 2" xfId="32428"/>
    <cellStyle name="Accent4 87" xfId="32429"/>
    <cellStyle name="Accent4 87 2" xfId="32430"/>
    <cellStyle name="Accent4 88" xfId="32431"/>
    <cellStyle name="Accent4 88 2" xfId="32432"/>
    <cellStyle name="Accent4 89" xfId="32433"/>
    <cellStyle name="Accent4 89 2" xfId="32434"/>
    <cellStyle name="Accent4 9" xfId="7632"/>
    <cellStyle name="Accent4 9 2" xfId="32436"/>
    <cellStyle name="Accent4 9 3" xfId="32435"/>
    <cellStyle name="Accent4 90" xfId="32437"/>
    <cellStyle name="Accent4 90 2" xfId="32438"/>
    <cellStyle name="Accent4 91" xfId="32439"/>
    <cellStyle name="Accent4 91 2" xfId="32440"/>
    <cellStyle name="Accent4 92" xfId="32441"/>
    <cellStyle name="Accent4 92 2" xfId="32442"/>
    <cellStyle name="Accent4 93" xfId="32443"/>
    <cellStyle name="Accent4 93 2" xfId="32444"/>
    <cellStyle name="Accent4 94" xfId="32445"/>
    <cellStyle name="Accent4 94 2" xfId="32446"/>
    <cellStyle name="Accent4 95" xfId="32447"/>
    <cellStyle name="Accent4 95 2" xfId="32448"/>
    <cellStyle name="Accent4 96" xfId="32449"/>
    <cellStyle name="Accent4 96 2" xfId="32450"/>
    <cellStyle name="Accent4 97" xfId="32451"/>
    <cellStyle name="Accent4 97 2" xfId="32452"/>
    <cellStyle name="Accent4 98" xfId="32453"/>
    <cellStyle name="Accent4 98 2" xfId="32454"/>
    <cellStyle name="Accent4 99" xfId="32455"/>
    <cellStyle name="Accent4 99 2" xfId="32456"/>
    <cellStyle name="Accent5 10" xfId="7838"/>
    <cellStyle name="Accent5 10 2" xfId="32458"/>
    <cellStyle name="Accent5 10 3" xfId="32457"/>
    <cellStyle name="Accent5 100" xfId="32459"/>
    <cellStyle name="Accent5 100 2" xfId="32460"/>
    <cellStyle name="Accent5 101" xfId="32461"/>
    <cellStyle name="Accent5 101 2" xfId="32462"/>
    <cellStyle name="Accent5 102" xfId="32463"/>
    <cellStyle name="Accent5 102 2" xfId="32464"/>
    <cellStyle name="Accent5 103" xfId="32465"/>
    <cellStyle name="Accent5 103 2" xfId="32466"/>
    <cellStyle name="Accent5 104" xfId="32467"/>
    <cellStyle name="Accent5 104 2" xfId="32468"/>
    <cellStyle name="Accent5 105" xfId="32469"/>
    <cellStyle name="Accent5 105 2" xfId="32470"/>
    <cellStyle name="Accent5 106" xfId="32471"/>
    <cellStyle name="Accent5 106 2" xfId="32472"/>
    <cellStyle name="Accent5 107" xfId="32473"/>
    <cellStyle name="Accent5 107 2" xfId="32474"/>
    <cellStyle name="Accent5 108" xfId="32475"/>
    <cellStyle name="Accent5 108 2" xfId="32476"/>
    <cellStyle name="Accent5 109" xfId="32477"/>
    <cellStyle name="Accent5 109 2" xfId="32478"/>
    <cellStyle name="Accent5 11" xfId="7286"/>
    <cellStyle name="Accent5 11 2" xfId="32480"/>
    <cellStyle name="Accent5 11 3" xfId="32479"/>
    <cellStyle name="Accent5 110" xfId="32481"/>
    <cellStyle name="Accent5 110 2" xfId="32482"/>
    <cellStyle name="Accent5 111" xfId="32483"/>
    <cellStyle name="Accent5 111 2" xfId="32484"/>
    <cellStyle name="Accent5 112" xfId="32485"/>
    <cellStyle name="Accent5 112 2" xfId="32486"/>
    <cellStyle name="Accent5 113" xfId="32487"/>
    <cellStyle name="Accent5 113 2" xfId="32488"/>
    <cellStyle name="Accent5 114" xfId="32489"/>
    <cellStyle name="Accent5 114 2" xfId="32490"/>
    <cellStyle name="Accent5 115" xfId="32491"/>
    <cellStyle name="Accent5 115 2" xfId="32492"/>
    <cellStyle name="Accent5 116" xfId="32493"/>
    <cellStyle name="Accent5 116 2" xfId="32494"/>
    <cellStyle name="Accent5 117" xfId="32495"/>
    <cellStyle name="Accent5 117 2" xfId="32496"/>
    <cellStyle name="Accent5 118" xfId="32497"/>
    <cellStyle name="Accent5 118 2" xfId="32498"/>
    <cellStyle name="Accent5 119" xfId="32499"/>
    <cellStyle name="Accent5 119 2" xfId="32500"/>
    <cellStyle name="Accent5 12" xfId="7377"/>
    <cellStyle name="Accent5 12 2" xfId="32502"/>
    <cellStyle name="Accent5 12 3" xfId="32501"/>
    <cellStyle name="Accent5 120" xfId="32503"/>
    <cellStyle name="Accent5 120 2" xfId="32504"/>
    <cellStyle name="Accent5 121" xfId="32505"/>
    <cellStyle name="Accent5 121 2" xfId="32506"/>
    <cellStyle name="Accent5 122" xfId="32507"/>
    <cellStyle name="Accent5 122 2" xfId="32508"/>
    <cellStyle name="Accent5 123" xfId="32509"/>
    <cellStyle name="Accent5 123 2" xfId="32510"/>
    <cellStyle name="Accent5 124" xfId="32511"/>
    <cellStyle name="Accent5 124 2" xfId="32512"/>
    <cellStyle name="Accent5 125" xfId="32513"/>
    <cellStyle name="Accent5 125 2" xfId="32514"/>
    <cellStyle name="Accent5 126" xfId="32515"/>
    <cellStyle name="Accent5 126 2" xfId="32516"/>
    <cellStyle name="Accent5 127" xfId="32517"/>
    <cellStyle name="Accent5 127 2" xfId="32518"/>
    <cellStyle name="Accent5 128" xfId="32519"/>
    <cellStyle name="Accent5 128 2" xfId="32520"/>
    <cellStyle name="Accent5 129" xfId="32521"/>
    <cellStyle name="Accent5 129 2" xfId="32522"/>
    <cellStyle name="Accent5 13" xfId="7269"/>
    <cellStyle name="Accent5 13 2" xfId="32524"/>
    <cellStyle name="Accent5 13 3" xfId="32523"/>
    <cellStyle name="Accent5 130" xfId="32525"/>
    <cellStyle name="Accent5 130 2" xfId="32526"/>
    <cellStyle name="Accent5 131" xfId="32527"/>
    <cellStyle name="Accent5 131 2" xfId="32528"/>
    <cellStyle name="Accent5 132" xfId="32529"/>
    <cellStyle name="Accent5 132 2" xfId="32530"/>
    <cellStyle name="Accent5 133" xfId="32531"/>
    <cellStyle name="Accent5 133 2" xfId="32532"/>
    <cellStyle name="Accent5 134" xfId="32533"/>
    <cellStyle name="Accent5 134 2" xfId="32534"/>
    <cellStyle name="Accent5 135" xfId="32535"/>
    <cellStyle name="Accent5 135 2" xfId="32536"/>
    <cellStyle name="Accent5 136" xfId="32537"/>
    <cellStyle name="Accent5 136 2" xfId="32538"/>
    <cellStyle name="Accent5 137" xfId="32539"/>
    <cellStyle name="Accent5 137 2" xfId="32540"/>
    <cellStyle name="Accent5 138" xfId="32541"/>
    <cellStyle name="Accent5 138 2" xfId="32542"/>
    <cellStyle name="Accent5 139" xfId="32543"/>
    <cellStyle name="Accent5 139 2" xfId="32544"/>
    <cellStyle name="Accent5 14" xfId="32545"/>
    <cellStyle name="Accent5 14 2" xfId="32546"/>
    <cellStyle name="Accent5 140" xfId="32547"/>
    <cellStyle name="Accent5 140 2" xfId="32548"/>
    <cellStyle name="Accent5 141" xfId="32549"/>
    <cellStyle name="Accent5 141 2" xfId="32550"/>
    <cellStyle name="Accent5 142" xfId="32551"/>
    <cellStyle name="Accent5 142 2" xfId="32552"/>
    <cellStyle name="Accent5 143" xfId="32553"/>
    <cellStyle name="Accent5 143 2" xfId="32554"/>
    <cellStyle name="Accent5 144" xfId="32555"/>
    <cellStyle name="Accent5 144 2" xfId="32556"/>
    <cellStyle name="Accent5 145" xfId="32557"/>
    <cellStyle name="Accent5 145 2" xfId="32558"/>
    <cellStyle name="Accent5 146" xfId="32559"/>
    <cellStyle name="Accent5 146 2" xfId="32560"/>
    <cellStyle name="Accent5 147" xfId="32561"/>
    <cellStyle name="Accent5 147 2" xfId="32562"/>
    <cellStyle name="Accent5 148" xfId="32563"/>
    <cellStyle name="Accent5 148 2" xfId="32564"/>
    <cellStyle name="Accent5 149" xfId="32565"/>
    <cellStyle name="Accent5 149 2" xfId="32566"/>
    <cellStyle name="Accent5 15" xfId="32567"/>
    <cellStyle name="Accent5 15 2" xfId="32568"/>
    <cellStyle name="Accent5 150" xfId="32569"/>
    <cellStyle name="Accent5 150 2" xfId="32570"/>
    <cellStyle name="Accent5 151" xfId="32571"/>
    <cellStyle name="Accent5 151 2" xfId="32572"/>
    <cellStyle name="Accent5 152" xfId="32573"/>
    <cellStyle name="Accent5 152 2" xfId="32574"/>
    <cellStyle name="Accent5 153" xfId="32575"/>
    <cellStyle name="Accent5 153 2" xfId="32576"/>
    <cellStyle name="Accent5 154" xfId="32577"/>
    <cellStyle name="Accent5 154 2" xfId="32578"/>
    <cellStyle name="Accent5 155" xfId="32579"/>
    <cellStyle name="Accent5 155 2" xfId="32580"/>
    <cellStyle name="Accent5 156" xfId="32581"/>
    <cellStyle name="Accent5 156 2" xfId="32582"/>
    <cellStyle name="Accent5 157" xfId="32583"/>
    <cellStyle name="Accent5 157 2" xfId="32584"/>
    <cellStyle name="Accent5 158" xfId="32585"/>
    <cellStyle name="Accent5 158 2" xfId="32586"/>
    <cellStyle name="Accent5 159" xfId="32587"/>
    <cellStyle name="Accent5 159 2" xfId="32588"/>
    <cellStyle name="Accent5 16" xfId="32589"/>
    <cellStyle name="Accent5 16 2" xfId="32590"/>
    <cellStyle name="Accent5 160" xfId="32591"/>
    <cellStyle name="Accent5 160 2" xfId="32592"/>
    <cellStyle name="Accent5 161" xfId="32593"/>
    <cellStyle name="Accent5 161 2" xfId="32594"/>
    <cellStyle name="Accent5 162" xfId="32595"/>
    <cellStyle name="Accent5 162 2" xfId="32596"/>
    <cellStyle name="Accent5 163" xfId="32597"/>
    <cellStyle name="Accent5 163 2" xfId="32598"/>
    <cellStyle name="Accent5 164" xfId="32599"/>
    <cellStyle name="Accent5 164 2" xfId="32600"/>
    <cellStyle name="Accent5 165" xfId="32601"/>
    <cellStyle name="Accent5 165 2" xfId="32602"/>
    <cellStyle name="Accent5 166" xfId="32603"/>
    <cellStyle name="Accent5 166 2" xfId="32604"/>
    <cellStyle name="Accent5 167" xfId="32605"/>
    <cellStyle name="Accent5 167 2" xfId="32606"/>
    <cellStyle name="Accent5 168" xfId="32607"/>
    <cellStyle name="Accent5 168 2" xfId="32608"/>
    <cellStyle name="Accent5 169" xfId="32609"/>
    <cellStyle name="Accent5 169 2" xfId="32610"/>
    <cellStyle name="Accent5 17" xfId="32611"/>
    <cellStyle name="Accent5 17 2" xfId="32612"/>
    <cellStyle name="Accent5 170" xfId="32613"/>
    <cellStyle name="Accent5 170 2" xfId="32614"/>
    <cellStyle name="Accent5 171" xfId="32615"/>
    <cellStyle name="Accent5 171 2" xfId="32616"/>
    <cellStyle name="Accent5 172" xfId="32617"/>
    <cellStyle name="Accent5 172 2" xfId="32618"/>
    <cellStyle name="Accent5 173" xfId="32619"/>
    <cellStyle name="Accent5 173 2" xfId="32620"/>
    <cellStyle name="Accent5 174" xfId="32621"/>
    <cellStyle name="Accent5 174 2" xfId="32622"/>
    <cellStyle name="Accent5 175" xfId="32623"/>
    <cellStyle name="Accent5 175 2" xfId="32624"/>
    <cellStyle name="Accent5 176" xfId="32625"/>
    <cellStyle name="Accent5 176 2" xfId="32626"/>
    <cellStyle name="Accent5 177" xfId="32627"/>
    <cellStyle name="Accent5 177 2" xfId="32628"/>
    <cellStyle name="Accent5 178" xfId="32629"/>
    <cellStyle name="Accent5 178 2" xfId="32630"/>
    <cellStyle name="Accent5 179" xfId="32631"/>
    <cellStyle name="Accent5 179 2" xfId="32632"/>
    <cellStyle name="Accent5 18" xfId="32633"/>
    <cellStyle name="Accent5 18 2" xfId="32634"/>
    <cellStyle name="Accent5 180" xfId="32635"/>
    <cellStyle name="Accent5 180 2" xfId="32636"/>
    <cellStyle name="Accent5 181" xfId="32637"/>
    <cellStyle name="Accent5 181 2" xfId="32638"/>
    <cellStyle name="Accent5 182" xfId="32639"/>
    <cellStyle name="Accent5 182 2" xfId="32640"/>
    <cellStyle name="Accent5 183" xfId="32641"/>
    <cellStyle name="Accent5 183 2" xfId="32642"/>
    <cellStyle name="Accent5 184" xfId="32643"/>
    <cellStyle name="Accent5 184 2" xfId="32644"/>
    <cellStyle name="Accent5 185" xfId="32645"/>
    <cellStyle name="Accent5 185 2" xfId="32646"/>
    <cellStyle name="Accent5 186" xfId="32647"/>
    <cellStyle name="Accent5 186 2" xfId="32648"/>
    <cellStyle name="Accent5 187" xfId="32649"/>
    <cellStyle name="Accent5 187 2" xfId="32650"/>
    <cellStyle name="Accent5 188" xfId="32651"/>
    <cellStyle name="Accent5 188 2" xfId="32652"/>
    <cellStyle name="Accent5 189" xfId="32653"/>
    <cellStyle name="Accent5 189 2" xfId="32654"/>
    <cellStyle name="Accent5 19" xfId="32655"/>
    <cellStyle name="Accent5 19 2" xfId="32656"/>
    <cellStyle name="Accent5 190" xfId="32657"/>
    <cellStyle name="Accent5 190 2" xfId="32658"/>
    <cellStyle name="Accent5 191" xfId="32659"/>
    <cellStyle name="Accent5 191 2" xfId="32660"/>
    <cellStyle name="Accent5 192" xfId="32661"/>
    <cellStyle name="Accent5 192 2" xfId="32662"/>
    <cellStyle name="Accent5 193" xfId="32663"/>
    <cellStyle name="Accent5 194" xfId="32664"/>
    <cellStyle name="Accent5 195" xfId="32665"/>
    <cellStyle name="Accent5 196" xfId="32666"/>
    <cellStyle name="Accent5 197" xfId="32667"/>
    <cellStyle name="Accent5 198" xfId="32668"/>
    <cellStyle name="Accent5 199" xfId="32669"/>
    <cellStyle name="Accent5 2" xfId="187"/>
    <cellStyle name="Accent5 2 10" xfId="7273"/>
    <cellStyle name="Accent5 2 11" xfId="7871"/>
    <cellStyle name="Accent5 2 12" xfId="7887"/>
    <cellStyle name="Accent5 2 13" xfId="9965"/>
    <cellStyle name="Accent5 2 2" xfId="776"/>
    <cellStyle name="Accent5 2 2 2" xfId="1153"/>
    <cellStyle name="Accent5 2 3" xfId="906"/>
    <cellStyle name="Accent5 2 4" xfId="6735"/>
    <cellStyle name="Accent5 2 5" xfId="7719"/>
    <cellStyle name="Accent5 2 6" xfId="7085"/>
    <cellStyle name="Accent5 2 7" xfId="6946"/>
    <cellStyle name="Accent5 2 8" xfId="7552"/>
    <cellStyle name="Accent5 2 9" xfId="7718"/>
    <cellStyle name="Accent5 20" xfId="32670"/>
    <cellStyle name="Accent5 20 2" xfId="32671"/>
    <cellStyle name="Accent5 200" xfId="32672"/>
    <cellStyle name="Accent5 201" xfId="32673"/>
    <cellStyle name="Accent5 202" xfId="32674"/>
    <cellStyle name="Accent5 203" xfId="32675"/>
    <cellStyle name="Accent5 204" xfId="32676"/>
    <cellStyle name="Accent5 205" xfId="32677"/>
    <cellStyle name="Accent5 206" xfId="32678"/>
    <cellStyle name="Accent5 207" xfId="32679"/>
    <cellStyle name="Accent5 208" xfId="32680"/>
    <cellStyle name="Accent5 209" xfId="32681"/>
    <cellStyle name="Accent5 21" xfId="32682"/>
    <cellStyle name="Accent5 21 2" xfId="32683"/>
    <cellStyle name="Accent5 210" xfId="32684"/>
    <cellStyle name="Accent5 211" xfId="32685"/>
    <cellStyle name="Accent5 212" xfId="32686"/>
    <cellStyle name="Accent5 213" xfId="32687"/>
    <cellStyle name="Accent5 214" xfId="32688"/>
    <cellStyle name="Accent5 215" xfId="32689"/>
    <cellStyle name="Accent5 216" xfId="32690"/>
    <cellStyle name="Accent5 217" xfId="32691"/>
    <cellStyle name="Accent5 218" xfId="32692"/>
    <cellStyle name="Accent5 219" xfId="32693"/>
    <cellStyle name="Accent5 22" xfId="32694"/>
    <cellStyle name="Accent5 22 2" xfId="32695"/>
    <cellStyle name="Accent5 220" xfId="32696"/>
    <cellStyle name="Accent5 221" xfId="32697"/>
    <cellStyle name="Accent5 222" xfId="32698"/>
    <cellStyle name="Accent5 223" xfId="32699"/>
    <cellStyle name="Accent5 224" xfId="32700"/>
    <cellStyle name="Accent5 225" xfId="32701"/>
    <cellStyle name="Accent5 226" xfId="32702"/>
    <cellStyle name="Accent5 227" xfId="32703"/>
    <cellStyle name="Accent5 228" xfId="32704"/>
    <cellStyle name="Accent5 229" xfId="32705"/>
    <cellStyle name="Accent5 23" xfId="32706"/>
    <cellStyle name="Accent5 23 2" xfId="32707"/>
    <cellStyle name="Accent5 230" xfId="32708"/>
    <cellStyle name="Accent5 231" xfId="32709"/>
    <cellStyle name="Accent5 232" xfId="32710"/>
    <cellStyle name="Accent5 233" xfId="32711"/>
    <cellStyle name="Accent5 234" xfId="32712"/>
    <cellStyle name="Accent5 235" xfId="32713"/>
    <cellStyle name="Accent5 236" xfId="32714"/>
    <cellStyle name="Accent5 237" xfId="32715"/>
    <cellStyle name="Accent5 238" xfId="32716"/>
    <cellStyle name="Accent5 239" xfId="32717"/>
    <cellStyle name="Accent5 24" xfId="32718"/>
    <cellStyle name="Accent5 24 2" xfId="32719"/>
    <cellStyle name="Accent5 240" xfId="32720"/>
    <cellStyle name="Accent5 241" xfId="32721"/>
    <cellStyle name="Accent5 242" xfId="32722"/>
    <cellStyle name="Accent5 243" xfId="32723"/>
    <cellStyle name="Accent5 244" xfId="32724"/>
    <cellStyle name="Accent5 245" xfId="32725"/>
    <cellStyle name="Accent5 246" xfId="32726"/>
    <cellStyle name="Accent5 247" xfId="32727"/>
    <cellStyle name="Accent5 248" xfId="32728"/>
    <cellStyle name="Accent5 249" xfId="32729"/>
    <cellStyle name="Accent5 25" xfId="32730"/>
    <cellStyle name="Accent5 25 2" xfId="32731"/>
    <cellStyle name="Accent5 250" xfId="32732"/>
    <cellStyle name="Accent5 251" xfId="32733"/>
    <cellStyle name="Accent5 252" xfId="32734"/>
    <cellStyle name="Accent5 253" xfId="32735"/>
    <cellStyle name="Accent5 254" xfId="32736"/>
    <cellStyle name="Accent5 255" xfId="32737"/>
    <cellStyle name="Accent5 256" xfId="32738"/>
    <cellStyle name="Accent5 257" xfId="32739"/>
    <cellStyle name="Accent5 26" xfId="32740"/>
    <cellStyle name="Accent5 26 2" xfId="32741"/>
    <cellStyle name="Accent5 27" xfId="32742"/>
    <cellStyle name="Accent5 27 2" xfId="32743"/>
    <cellStyle name="Accent5 28" xfId="32744"/>
    <cellStyle name="Accent5 28 2" xfId="32745"/>
    <cellStyle name="Accent5 29" xfId="32746"/>
    <cellStyle name="Accent5 29 2" xfId="32747"/>
    <cellStyle name="Accent5 3" xfId="777"/>
    <cellStyle name="Accent5 3 2" xfId="1152"/>
    <cellStyle name="Accent5 3 3" xfId="14978"/>
    <cellStyle name="Accent5 30" xfId="32748"/>
    <cellStyle name="Accent5 30 2" xfId="32749"/>
    <cellStyle name="Accent5 31" xfId="32750"/>
    <cellStyle name="Accent5 31 2" xfId="32751"/>
    <cellStyle name="Accent5 32" xfId="32752"/>
    <cellStyle name="Accent5 32 2" xfId="32753"/>
    <cellStyle name="Accent5 33" xfId="32754"/>
    <cellStyle name="Accent5 33 2" xfId="32755"/>
    <cellStyle name="Accent5 34" xfId="32756"/>
    <cellStyle name="Accent5 34 2" xfId="32757"/>
    <cellStyle name="Accent5 35" xfId="32758"/>
    <cellStyle name="Accent5 35 2" xfId="32759"/>
    <cellStyle name="Accent5 36" xfId="32760"/>
    <cellStyle name="Accent5 36 2" xfId="32761"/>
    <cellStyle name="Accent5 37" xfId="32762"/>
    <cellStyle name="Accent5 37 2" xfId="32763"/>
    <cellStyle name="Accent5 38" xfId="32764"/>
    <cellStyle name="Accent5 38 2" xfId="32765"/>
    <cellStyle name="Accent5 39" xfId="32766"/>
    <cellStyle name="Accent5 39 2" xfId="32767"/>
    <cellStyle name="Accent5 4" xfId="719"/>
    <cellStyle name="Accent5 4 2" xfId="1815"/>
    <cellStyle name="Accent5 4 2 2" xfId="32768"/>
    <cellStyle name="Accent5 4 3" xfId="11812"/>
    <cellStyle name="Accent5 40" xfId="32769"/>
    <cellStyle name="Accent5 40 2" xfId="32770"/>
    <cellStyle name="Accent5 41" xfId="32771"/>
    <cellStyle name="Accent5 41 2" xfId="32772"/>
    <cellStyle name="Accent5 42" xfId="32773"/>
    <cellStyle name="Accent5 42 2" xfId="32774"/>
    <cellStyle name="Accent5 43" xfId="32775"/>
    <cellStyle name="Accent5 43 2" xfId="32776"/>
    <cellStyle name="Accent5 44" xfId="32777"/>
    <cellStyle name="Accent5 44 2" xfId="32778"/>
    <cellStyle name="Accent5 45" xfId="32779"/>
    <cellStyle name="Accent5 45 2" xfId="32780"/>
    <cellStyle name="Accent5 46" xfId="32781"/>
    <cellStyle name="Accent5 46 2" xfId="32782"/>
    <cellStyle name="Accent5 47" xfId="32783"/>
    <cellStyle name="Accent5 47 2" xfId="32784"/>
    <cellStyle name="Accent5 48" xfId="32785"/>
    <cellStyle name="Accent5 48 2" xfId="32786"/>
    <cellStyle name="Accent5 49" xfId="32787"/>
    <cellStyle name="Accent5 49 2" xfId="32788"/>
    <cellStyle name="Accent5 5" xfId="6792"/>
    <cellStyle name="Accent5 5 2" xfId="32790"/>
    <cellStyle name="Accent5 5 3" xfId="32789"/>
    <cellStyle name="Accent5 50" xfId="32791"/>
    <cellStyle name="Accent5 50 2" xfId="32792"/>
    <cellStyle name="Accent5 51" xfId="32793"/>
    <cellStyle name="Accent5 51 2" xfId="32794"/>
    <cellStyle name="Accent5 52" xfId="32795"/>
    <cellStyle name="Accent5 52 2" xfId="32796"/>
    <cellStyle name="Accent5 53" xfId="32797"/>
    <cellStyle name="Accent5 53 2" xfId="32798"/>
    <cellStyle name="Accent5 54" xfId="32799"/>
    <cellStyle name="Accent5 54 2" xfId="32800"/>
    <cellStyle name="Accent5 55" xfId="32801"/>
    <cellStyle name="Accent5 55 2" xfId="32802"/>
    <cellStyle name="Accent5 56" xfId="32803"/>
    <cellStyle name="Accent5 56 2" xfId="32804"/>
    <cellStyle name="Accent5 57" xfId="32805"/>
    <cellStyle name="Accent5 57 2" xfId="32806"/>
    <cellStyle name="Accent5 58" xfId="32807"/>
    <cellStyle name="Accent5 58 2" xfId="32808"/>
    <cellStyle name="Accent5 59" xfId="32809"/>
    <cellStyle name="Accent5 59 2" xfId="32810"/>
    <cellStyle name="Accent5 6" xfId="6705"/>
    <cellStyle name="Accent5 6 2" xfId="32812"/>
    <cellStyle name="Accent5 6 3" xfId="32811"/>
    <cellStyle name="Accent5 60" xfId="32813"/>
    <cellStyle name="Accent5 60 2" xfId="32814"/>
    <cellStyle name="Accent5 61" xfId="32815"/>
    <cellStyle name="Accent5 61 2" xfId="32816"/>
    <cellStyle name="Accent5 62" xfId="32817"/>
    <cellStyle name="Accent5 62 2" xfId="32818"/>
    <cellStyle name="Accent5 63" xfId="32819"/>
    <cellStyle name="Accent5 63 2" xfId="32820"/>
    <cellStyle name="Accent5 64" xfId="32821"/>
    <cellStyle name="Accent5 64 2" xfId="32822"/>
    <cellStyle name="Accent5 65" xfId="32823"/>
    <cellStyle name="Accent5 65 2" xfId="32824"/>
    <cellStyle name="Accent5 66" xfId="32825"/>
    <cellStyle name="Accent5 66 2" xfId="32826"/>
    <cellStyle name="Accent5 67" xfId="32827"/>
    <cellStyle name="Accent5 67 2" xfId="32828"/>
    <cellStyle name="Accent5 68" xfId="32829"/>
    <cellStyle name="Accent5 68 2" xfId="32830"/>
    <cellStyle name="Accent5 69" xfId="32831"/>
    <cellStyle name="Accent5 69 2" xfId="32832"/>
    <cellStyle name="Accent5 7" xfId="7755"/>
    <cellStyle name="Accent5 7 2" xfId="32834"/>
    <cellStyle name="Accent5 7 3" xfId="32833"/>
    <cellStyle name="Accent5 70" xfId="32835"/>
    <cellStyle name="Accent5 70 2" xfId="32836"/>
    <cellStyle name="Accent5 71" xfId="32837"/>
    <cellStyle name="Accent5 71 2" xfId="32838"/>
    <cellStyle name="Accent5 72" xfId="32839"/>
    <cellStyle name="Accent5 72 2" xfId="32840"/>
    <cellStyle name="Accent5 73" xfId="32841"/>
    <cellStyle name="Accent5 73 2" xfId="32842"/>
    <cellStyle name="Accent5 74" xfId="32843"/>
    <cellStyle name="Accent5 74 2" xfId="32844"/>
    <cellStyle name="Accent5 75" xfId="32845"/>
    <cellStyle name="Accent5 75 2" xfId="32846"/>
    <cellStyle name="Accent5 76" xfId="32847"/>
    <cellStyle name="Accent5 76 2" xfId="32848"/>
    <cellStyle name="Accent5 77" xfId="32849"/>
    <cellStyle name="Accent5 77 2" xfId="32850"/>
    <cellStyle name="Accent5 78" xfId="32851"/>
    <cellStyle name="Accent5 78 2" xfId="32852"/>
    <cellStyle name="Accent5 79" xfId="32853"/>
    <cellStyle name="Accent5 79 2" xfId="32854"/>
    <cellStyle name="Accent5 8" xfId="7210"/>
    <cellStyle name="Accent5 8 2" xfId="32856"/>
    <cellStyle name="Accent5 8 3" xfId="32855"/>
    <cellStyle name="Accent5 80" xfId="32857"/>
    <cellStyle name="Accent5 80 2" xfId="32858"/>
    <cellStyle name="Accent5 81" xfId="32859"/>
    <cellStyle name="Accent5 81 2" xfId="32860"/>
    <cellStyle name="Accent5 82" xfId="32861"/>
    <cellStyle name="Accent5 82 2" xfId="32862"/>
    <cellStyle name="Accent5 83" xfId="32863"/>
    <cellStyle name="Accent5 83 2" xfId="32864"/>
    <cellStyle name="Accent5 84" xfId="32865"/>
    <cellStyle name="Accent5 84 2" xfId="32866"/>
    <cellStyle name="Accent5 85" xfId="32867"/>
    <cellStyle name="Accent5 85 2" xfId="32868"/>
    <cellStyle name="Accent5 86" xfId="32869"/>
    <cellStyle name="Accent5 86 2" xfId="32870"/>
    <cellStyle name="Accent5 87" xfId="32871"/>
    <cellStyle name="Accent5 87 2" xfId="32872"/>
    <cellStyle name="Accent5 88" xfId="32873"/>
    <cellStyle name="Accent5 88 2" xfId="32874"/>
    <cellStyle name="Accent5 89" xfId="32875"/>
    <cellStyle name="Accent5 89 2" xfId="32876"/>
    <cellStyle name="Accent5 9" xfId="6775"/>
    <cellStyle name="Accent5 9 2" xfId="32878"/>
    <cellStyle name="Accent5 9 3" xfId="32877"/>
    <cellStyle name="Accent5 90" xfId="32879"/>
    <cellStyle name="Accent5 90 2" xfId="32880"/>
    <cellStyle name="Accent5 91" xfId="32881"/>
    <cellStyle name="Accent5 91 2" xfId="32882"/>
    <cellStyle name="Accent5 92" xfId="32883"/>
    <cellStyle name="Accent5 92 2" xfId="32884"/>
    <cellStyle name="Accent5 93" xfId="32885"/>
    <cellStyle name="Accent5 93 2" xfId="32886"/>
    <cellStyle name="Accent5 94" xfId="32887"/>
    <cellStyle name="Accent5 94 2" xfId="32888"/>
    <cellStyle name="Accent5 95" xfId="32889"/>
    <cellStyle name="Accent5 95 2" xfId="32890"/>
    <cellStyle name="Accent5 96" xfId="32891"/>
    <cellStyle name="Accent5 96 2" xfId="32892"/>
    <cellStyle name="Accent5 97" xfId="32893"/>
    <cellStyle name="Accent5 97 2" xfId="32894"/>
    <cellStyle name="Accent5 98" xfId="32895"/>
    <cellStyle name="Accent5 98 2" xfId="32896"/>
    <cellStyle name="Accent5 99" xfId="32897"/>
    <cellStyle name="Accent5 99 2" xfId="32898"/>
    <cellStyle name="Accent6 10" xfId="7062"/>
    <cellStyle name="Accent6 10 2" xfId="32900"/>
    <cellStyle name="Accent6 10 3" xfId="32899"/>
    <cellStyle name="Accent6 100" xfId="32901"/>
    <cellStyle name="Accent6 100 2" xfId="32902"/>
    <cellStyle name="Accent6 101" xfId="32903"/>
    <cellStyle name="Accent6 101 2" xfId="32904"/>
    <cellStyle name="Accent6 102" xfId="32905"/>
    <cellStyle name="Accent6 102 2" xfId="32906"/>
    <cellStyle name="Accent6 103" xfId="32907"/>
    <cellStyle name="Accent6 103 2" xfId="32908"/>
    <cellStyle name="Accent6 104" xfId="32909"/>
    <cellStyle name="Accent6 104 2" xfId="32910"/>
    <cellStyle name="Accent6 105" xfId="32911"/>
    <cellStyle name="Accent6 105 2" xfId="32912"/>
    <cellStyle name="Accent6 106" xfId="32913"/>
    <cellStyle name="Accent6 106 2" xfId="32914"/>
    <cellStyle name="Accent6 107" xfId="32915"/>
    <cellStyle name="Accent6 107 2" xfId="32916"/>
    <cellStyle name="Accent6 108" xfId="32917"/>
    <cellStyle name="Accent6 108 2" xfId="32918"/>
    <cellStyle name="Accent6 109" xfId="32919"/>
    <cellStyle name="Accent6 109 2" xfId="32920"/>
    <cellStyle name="Accent6 11" xfId="7501"/>
    <cellStyle name="Accent6 11 2" xfId="32922"/>
    <cellStyle name="Accent6 11 3" xfId="32921"/>
    <cellStyle name="Accent6 110" xfId="32923"/>
    <cellStyle name="Accent6 110 2" xfId="32924"/>
    <cellStyle name="Accent6 111" xfId="32925"/>
    <cellStyle name="Accent6 111 2" xfId="32926"/>
    <cellStyle name="Accent6 112" xfId="32927"/>
    <cellStyle name="Accent6 112 2" xfId="32928"/>
    <cellStyle name="Accent6 113" xfId="32929"/>
    <cellStyle name="Accent6 113 2" xfId="32930"/>
    <cellStyle name="Accent6 114" xfId="32931"/>
    <cellStyle name="Accent6 114 2" xfId="32932"/>
    <cellStyle name="Accent6 115" xfId="32933"/>
    <cellStyle name="Accent6 115 2" xfId="32934"/>
    <cellStyle name="Accent6 116" xfId="32935"/>
    <cellStyle name="Accent6 116 2" xfId="32936"/>
    <cellStyle name="Accent6 117" xfId="32937"/>
    <cellStyle name="Accent6 117 2" xfId="32938"/>
    <cellStyle name="Accent6 118" xfId="32939"/>
    <cellStyle name="Accent6 118 2" xfId="32940"/>
    <cellStyle name="Accent6 119" xfId="32941"/>
    <cellStyle name="Accent6 119 2" xfId="32942"/>
    <cellStyle name="Accent6 12" xfId="7874"/>
    <cellStyle name="Accent6 12 2" xfId="32944"/>
    <cellStyle name="Accent6 12 3" xfId="32943"/>
    <cellStyle name="Accent6 120" xfId="32945"/>
    <cellStyle name="Accent6 120 2" xfId="32946"/>
    <cellStyle name="Accent6 121" xfId="32947"/>
    <cellStyle name="Accent6 121 2" xfId="32948"/>
    <cellStyle name="Accent6 122" xfId="32949"/>
    <cellStyle name="Accent6 122 2" xfId="32950"/>
    <cellStyle name="Accent6 123" xfId="32951"/>
    <cellStyle name="Accent6 123 2" xfId="32952"/>
    <cellStyle name="Accent6 124" xfId="32953"/>
    <cellStyle name="Accent6 124 2" xfId="32954"/>
    <cellStyle name="Accent6 125" xfId="32955"/>
    <cellStyle name="Accent6 125 2" xfId="32956"/>
    <cellStyle name="Accent6 126" xfId="32957"/>
    <cellStyle name="Accent6 126 2" xfId="32958"/>
    <cellStyle name="Accent6 127" xfId="32959"/>
    <cellStyle name="Accent6 127 2" xfId="32960"/>
    <cellStyle name="Accent6 128" xfId="32961"/>
    <cellStyle name="Accent6 128 2" xfId="32962"/>
    <cellStyle name="Accent6 129" xfId="32963"/>
    <cellStyle name="Accent6 129 2" xfId="32964"/>
    <cellStyle name="Accent6 13" xfId="7890"/>
    <cellStyle name="Accent6 13 2" xfId="32966"/>
    <cellStyle name="Accent6 13 3" xfId="32965"/>
    <cellStyle name="Accent6 130" xfId="32967"/>
    <cellStyle name="Accent6 130 2" xfId="32968"/>
    <cellStyle name="Accent6 131" xfId="32969"/>
    <cellStyle name="Accent6 131 2" xfId="32970"/>
    <cellStyle name="Accent6 132" xfId="32971"/>
    <cellStyle name="Accent6 132 2" xfId="32972"/>
    <cellStyle name="Accent6 133" xfId="32973"/>
    <cellStyle name="Accent6 133 2" xfId="32974"/>
    <cellStyle name="Accent6 134" xfId="32975"/>
    <cellStyle name="Accent6 134 2" xfId="32976"/>
    <cellStyle name="Accent6 135" xfId="32977"/>
    <cellStyle name="Accent6 135 2" xfId="32978"/>
    <cellStyle name="Accent6 136" xfId="32979"/>
    <cellStyle name="Accent6 136 2" xfId="32980"/>
    <cellStyle name="Accent6 137" xfId="32981"/>
    <cellStyle name="Accent6 137 2" xfId="32982"/>
    <cellStyle name="Accent6 138" xfId="32983"/>
    <cellStyle name="Accent6 138 2" xfId="32984"/>
    <cellStyle name="Accent6 139" xfId="32985"/>
    <cellStyle name="Accent6 139 2" xfId="32986"/>
    <cellStyle name="Accent6 14" xfId="32987"/>
    <cellStyle name="Accent6 14 2" xfId="32988"/>
    <cellStyle name="Accent6 140" xfId="32989"/>
    <cellStyle name="Accent6 140 2" xfId="32990"/>
    <cellStyle name="Accent6 141" xfId="32991"/>
    <cellStyle name="Accent6 141 2" xfId="32992"/>
    <cellStyle name="Accent6 142" xfId="32993"/>
    <cellStyle name="Accent6 142 2" xfId="32994"/>
    <cellStyle name="Accent6 143" xfId="32995"/>
    <cellStyle name="Accent6 143 2" xfId="32996"/>
    <cellStyle name="Accent6 144" xfId="32997"/>
    <cellStyle name="Accent6 144 2" xfId="32998"/>
    <cellStyle name="Accent6 145" xfId="32999"/>
    <cellStyle name="Accent6 145 2" xfId="33000"/>
    <cellStyle name="Accent6 146" xfId="33001"/>
    <cellStyle name="Accent6 146 2" xfId="33002"/>
    <cellStyle name="Accent6 147" xfId="33003"/>
    <cellStyle name="Accent6 147 2" xfId="33004"/>
    <cellStyle name="Accent6 148" xfId="33005"/>
    <cellStyle name="Accent6 148 2" xfId="33006"/>
    <cellStyle name="Accent6 149" xfId="33007"/>
    <cellStyle name="Accent6 149 2" xfId="33008"/>
    <cellStyle name="Accent6 15" xfId="33009"/>
    <cellStyle name="Accent6 15 2" xfId="33010"/>
    <cellStyle name="Accent6 150" xfId="33011"/>
    <cellStyle name="Accent6 150 2" xfId="33012"/>
    <cellStyle name="Accent6 151" xfId="33013"/>
    <cellStyle name="Accent6 151 2" xfId="33014"/>
    <cellStyle name="Accent6 152" xfId="33015"/>
    <cellStyle name="Accent6 152 2" xfId="33016"/>
    <cellStyle name="Accent6 153" xfId="33017"/>
    <cellStyle name="Accent6 153 2" xfId="33018"/>
    <cellStyle name="Accent6 154" xfId="33019"/>
    <cellStyle name="Accent6 154 2" xfId="33020"/>
    <cellStyle name="Accent6 155" xfId="33021"/>
    <cellStyle name="Accent6 155 2" xfId="33022"/>
    <cellStyle name="Accent6 156" xfId="33023"/>
    <cellStyle name="Accent6 156 2" xfId="33024"/>
    <cellStyle name="Accent6 157" xfId="33025"/>
    <cellStyle name="Accent6 157 2" xfId="33026"/>
    <cellStyle name="Accent6 158" xfId="33027"/>
    <cellStyle name="Accent6 158 2" xfId="33028"/>
    <cellStyle name="Accent6 159" xfId="33029"/>
    <cellStyle name="Accent6 159 2" xfId="33030"/>
    <cellStyle name="Accent6 16" xfId="33031"/>
    <cellStyle name="Accent6 16 2" xfId="33032"/>
    <cellStyle name="Accent6 160" xfId="33033"/>
    <cellStyle name="Accent6 160 2" xfId="33034"/>
    <cellStyle name="Accent6 161" xfId="33035"/>
    <cellStyle name="Accent6 161 2" xfId="33036"/>
    <cellStyle name="Accent6 162" xfId="33037"/>
    <cellStyle name="Accent6 162 2" xfId="33038"/>
    <cellStyle name="Accent6 163" xfId="33039"/>
    <cellStyle name="Accent6 163 2" xfId="33040"/>
    <cellStyle name="Accent6 164" xfId="33041"/>
    <cellStyle name="Accent6 164 2" xfId="33042"/>
    <cellStyle name="Accent6 165" xfId="33043"/>
    <cellStyle name="Accent6 165 2" xfId="33044"/>
    <cellStyle name="Accent6 166" xfId="33045"/>
    <cellStyle name="Accent6 166 2" xfId="33046"/>
    <cellStyle name="Accent6 167" xfId="33047"/>
    <cellStyle name="Accent6 167 2" xfId="33048"/>
    <cellStyle name="Accent6 168" xfId="33049"/>
    <cellStyle name="Accent6 168 2" xfId="33050"/>
    <cellStyle name="Accent6 169" xfId="33051"/>
    <cellStyle name="Accent6 169 2" xfId="33052"/>
    <cellStyle name="Accent6 17" xfId="33053"/>
    <cellStyle name="Accent6 17 2" xfId="33054"/>
    <cellStyle name="Accent6 170" xfId="33055"/>
    <cellStyle name="Accent6 170 2" xfId="33056"/>
    <cellStyle name="Accent6 171" xfId="33057"/>
    <cellStyle name="Accent6 171 2" xfId="33058"/>
    <cellStyle name="Accent6 172" xfId="33059"/>
    <cellStyle name="Accent6 172 2" xfId="33060"/>
    <cellStyle name="Accent6 173" xfId="33061"/>
    <cellStyle name="Accent6 173 2" xfId="33062"/>
    <cellStyle name="Accent6 174" xfId="33063"/>
    <cellStyle name="Accent6 174 2" xfId="33064"/>
    <cellStyle name="Accent6 175" xfId="33065"/>
    <cellStyle name="Accent6 175 2" xfId="33066"/>
    <cellStyle name="Accent6 176" xfId="33067"/>
    <cellStyle name="Accent6 176 2" xfId="33068"/>
    <cellStyle name="Accent6 177" xfId="33069"/>
    <cellStyle name="Accent6 177 2" xfId="33070"/>
    <cellStyle name="Accent6 178" xfId="33071"/>
    <cellStyle name="Accent6 178 2" xfId="33072"/>
    <cellStyle name="Accent6 179" xfId="33073"/>
    <cellStyle name="Accent6 179 2" xfId="33074"/>
    <cellStyle name="Accent6 18" xfId="33075"/>
    <cellStyle name="Accent6 18 2" xfId="33076"/>
    <cellStyle name="Accent6 180" xfId="33077"/>
    <cellStyle name="Accent6 180 2" xfId="33078"/>
    <cellStyle name="Accent6 181" xfId="33079"/>
    <cellStyle name="Accent6 181 2" xfId="33080"/>
    <cellStyle name="Accent6 182" xfId="33081"/>
    <cellStyle name="Accent6 182 2" xfId="33082"/>
    <cellStyle name="Accent6 183" xfId="33083"/>
    <cellStyle name="Accent6 183 2" xfId="33084"/>
    <cellStyle name="Accent6 184" xfId="33085"/>
    <cellStyle name="Accent6 184 2" xfId="33086"/>
    <cellStyle name="Accent6 185" xfId="33087"/>
    <cellStyle name="Accent6 185 2" xfId="33088"/>
    <cellStyle name="Accent6 186" xfId="33089"/>
    <cellStyle name="Accent6 186 2" xfId="33090"/>
    <cellStyle name="Accent6 187" xfId="33091"/>
    <cellStyle name="Accent6 187 2" xfId="33092"/>
    <cellStyle name="Accent6 188" xfId="33093"/>
    <cellStyle name="Accent6 188 2" xfId="33094"/>
    <cellStyle name="Accent6 189" xfId="33095"/>
    <cellStyle name="Accent6 189 2" xfId="33096"/>
    <cellStyle name="Accent6 19" xfId="33097"/>
    <cellStyle name="Accent6 19 2" xfId="33098"/>
    <cellStyle name="Accent6 190" xfId="33099"/>
    <cellStyle name="Accent6 190 2" xfId="33100"/>
    <cellStyle name="Accent6 191" xfId="33101"/>
    <cellStyle name="Accent6 191 2" xfId="33102"/>
    <cellStyle name="Accent6 192" xfId="33103"/>
    <cellStyle name="Accent6 192 2" xfId="33104"/>
    <cellStyle name="Accent6 193" xfId="33105"/>
    <cellStyle name="Accent6 194" xfId="33106"/>
    <cellStyle name="Accent6 195" xfId="33107"/>
    <cellStyle name="Accent6 196" xfId="33108"/>
    <cellStyle name="Accent6 197" xfId="33109"/>
    <cellStyle name="Accent6 198" xfId="33110"/>
    <cellStyle name="Accent6 199" xfId="33111"/>
    <cellStyle name="Accent6 2" xfId="188"/>
    <cellStyle name="Accent6 2 10" xfId="7854"/>
    <cellStyle name="Accent6 2 11" xfId="7768"/>
    <cellStyle name="Accent6 2 12" xfId="7453"/>
    <cellStyle name="Accent6 2 13" xfId="9966"/>
    <cellStyle name="Accent6 2 2" xfId="778"/>
    <cellStyle name="Accent6 2 2 2" xfId="1151"/>
    <cellStyle name="Accent6 2 2 3" xfId="11866"/>
    <cellStyle name="Accent6 2 3" xfId="976"/>
    <cellStyle name="Accent6 2 4" xfId="6733"/>
    <cellStyle name="Accent6 2 5" xfId="6723"/>
    <cellStyle name="Accent6 2 6" xfId="7387"/>
    <cellStyle name="Accent6 2 7" xfId="7785"/>
    <cellStyle name="Accent6 2 8" xfId="7814"/>
    <cellStyle name="Accent6 2 9" xfId="7368"/>
    <cellStyle name="Accent6 20" xfId="33112"/>
    <cellStyle name="Accent6 20 2" xfId="33113"/>
    <cellStyle name="Accent6 200" xfId="33114"/>
    <cellStyle name="Accent6 201" xfId="33115"/>
    <cellStyle name="Accent6 202" xfId="33116"/>
    <cellStyle name="Accent6 203" xfId="33117"/>
    <cellStyle name="Accent6 204" xfId="33118"/>
    <cellStyle name="Accent6 205" xfId="33119"/>
    <cellStyle name="Accent6 206" xfId="33120"/>
    <cellStyle name="Accent6 207" xfId="33121"/>
    <cellStyle name="Accent6 208" xfId="33122"/>
    <cellStyle name="Accent6 209" xfId="33123"/>
    <cellStyle name="Accent6 21" xfId="33124"/>
    <cellStyle name="Accent6 21 2" xfId="33125"/>
    <cellStyle name="Accent6 210" xfId="33126"/>
    <cellStyle name="Accent6 211" xfId="33127"/>
    <cellStyle name="Accent6 212" xfId="33128"/>
    <cellStyle name="Accent6 213" xfId="33129"/>
    <cellStyle name="Accent6 214" xfId="33130"/>
    <cellStyle name="Accent6 215" xfId="33131"/>
    <cellStyle name="Accent6 216" xfId="33132"/>
    <cellStyle name="Accent6 217" xfId="33133"/>
    <cellStyle name="Accent6 218" xfId="33134"/>
    <cellStyle name="Accent6 219" xfId="33135"/>
    <cellStyle name="Accent6 22" xfId="33136"/>
    <cellStyle name="Accent6 22 2" xfId="33137"/>
    <cellStyle name="Accent6 220" xfId="33138"/>
    <cellStyle name="Accent6 221" xfId="33139"/>
    <cellStyle name="Accent6 222" xfId="33140"/>
    <cellStyle name="Accent6 223" xfId="33141"/>
    <cellStyle name="Accent6 224" xfId="33142"/>
    <cellStyle name="Accent6 225" xfId="33143"/>
    <cellStyle name="Accent6 226" xfId="33144"/>
    <cellStyle name="Accent6 227" xfId="33145"/>
    <cellStyle name="Accent6 228" xfId="33146"/>
    <cellStyle name="Accent6 229" xfId="33147"/>
    <cellStyle name="Accent6 23" xfId="33148"/>
    <cellStyle name="Accent6 23 2" xfId="33149"/>
    <cellStyle name="Accent6 230" xfId="33150"/>
    <cellStyle name="Accent6 231" xfId="33151"/>
    <cellStyle name="Accent6 232" xfId="33152"/>
    <cellStyle name="Accent6 233" xfId="33153"/>
    <cellStyle name="Accent6 234" xfId="33154"/>
    <cellStyle name="Accent6 235" xfId="33155"/>
    <cellStyle name="Accent6 236" xfId="33156"/>
    <cellStyle name="Accent6 237" xfId="33157"/>
    <cellStyle name="Accent6 238" xfId="33158"/>
    <cellStyle name="Accent6 239" xfId="33159"/>
    <cellStyle name="Accent6 24" xfId="33160"/>
    <cellStyle name="Accent6 24 2" xfId="33161"/>
    <cellStyle name="Accent6 240" xfId="33162"/>
    <cellStyle name="Accent6 241" xfId="33163"/>
    <cellStyle name="Accent6 242" xfId="33164"/>
    <cellStyle name="Accent6 243" xfId="33165"/>
    <cellStyle name="Accent6 244" xfId="33166"/>
    <cellStyle name="Accent6 245" xfId="33167"/>
    <cellStyle name="Accent6 246" xfId="33168"/>
    <cellStyle name="Accent6 247" xfId="33169"/>
    <cellStyle name="Accent6 248" xfId="33170"/>
    <cellStyle name="Accent6 249" xfId="33171"/>
    <cellStyle name="Accent6 25" xfId="33172"/>
    <cellStyle name="Accent6 25 2" xfId="33173"/>
    <cellStyle name="Accent6 250" xfId="33174"/>
    <cellStyle name="Accent6 251" xfId="33175"/>
    <cellStyle name="Accent6 252" xfId="33176"/>
    <cellStyle name="Accent6 253" xfId="33177"/>
    <cellStyle name="Accent6 254" xfId="33178"/>
    <cellStyle name="Accent6 255" xfId="33179"/>
    <cellStyle name="Accent6 256" xfId="33180"/>
    <cellStyle name="Accent6 257" xfId="33181"/>
    <cellStyle name="Accent6 26" xfId="33182"/>
    <cellStyle name="Accent6 26 2" xfId="33183"/>
    <cellStyle name="Accent6 27" xfId="33184"/>
    <cellStyle name="Accent6 27 2" xfId="33185"/>
    <cellStyle name="Accent6 28" xfId="33186"/>
    <cellStyle name="Accent6 28 2" xfId="33187"/>
    <cellStyle name="Accent6 29" xfId="33188"/>
    <cellStyle name="Accent6 29 2" xfId="33189"/>
    <cellStyle name="Accent6 3" xfId="779"/>
    <cellStyle name="Accent6 3 2" xfId="1150"/>
    <cellStyle name="Accent6 3 2 2" xfId="33191"/>
    <cellStyle name="Accent6 3 3" xfId="14981"/>
    <cellStyle name="Accent6 3 4" xfId="33190"/>
    <cellStyle name="Accent6 30" xfId="33192"/>
    <cellStyle name="Accent6 30 2" xfId="33193"/>
    <cellStyle name="Accent6 31" xfId="33194"/>
    <cellStyle name="Accent6 31 2" xfId="33195"/>
    <cellStyle name="Accent6 32" xfId="33196"/>
    <cellStyle name="Accent6 32 2" xfId="33197"/>
    <cellStyle name="Accent6 33" xfId="33198"/>
    <cellStyle name="Accent6 33 2" xfId="33199"/>
    <cellStyle name="Accent6 34" xfId="33200"/>
    <cellStyle name="Accent6 34 2" xfId="33201"/>
    <cellStyle name="Accent6 35" xfId="33202"/>
    <cellStyle name="Accent6 35 2" xfId="33203"/>
    <cellStyle name="Accent6 36" xfId="33204"/>
    <cellStyle name="Accent6 36 2" xfId="33205"/>
    <cellStyle name="Accent6 37" xfId="33206"/>
    <cellStyle name="Accent6 37 2" xfId="33207"/>
    <cellStyle name="Accent6 38" xfId="33208"/>
    <cellStyle name="Accent6 38 2" xfId="33209"/>
    <cellStyle name="Accent6 39" xfId="33210"/>
    <cellStyle name="Accent6 39 2" xfId="33211"/>
    <cellStyle name="Accent6 4" xfId="723"/>
    <cellStyle name="Accent6 4 2" xfId="1112"/>
    <cellStyle name="Accent6 4 2 2" xfId="33212"/>
    <cellStyle name="Accent6 4 3" xfId="11816"/>
    <cellStyle name="Accent6 40" xfId="33213"/>
    <cellStyle name="Accent6 40 2" xfId="33214"/>
    <cellStyle name="Accent6 41" xfId="33215"/>
    <cellStyle name="Accent6 41 2" xfId="33216"/>
    <cellStyle name="Accent6 42" xfId="33217"/>
    <cellStyle name="Accent6 42 2" xfId="33218"/>
    <cellStyle name="Accent6 43" xfId="33219"/>
    <cellStyle name="Accent6 43 2" xfId="33220"/>
    <cellStyle name="Accent6 44" xfId="33221"/>
    <cellStyle name="Accent6 44 2" xfId="33222"/>
    <cellStyle name="Accent6 45" xfId="33223"/>
    <cellStyle name="Accent6 45 2" xfId="33224"/>
    <cellStyle name="Accent6 46" xfId="33225"/>
    <cellStyle name="Accent6 46 2" xfId="33226"/>
    <cellStyle name="Accent6 47" xfId="33227"/>
    <cellStyle name="Accent6 47 2" xfId="33228"/>
    <cellStyle name="Accent6 48" xfId="33229"/>
    <cellStyle name="Accent6 48 2" xfId="33230"/>
    <cellStyle name="Accent6 49" xfId="33231"/>
    <cellStyle name="Accent6 49 2" xfId="33232"/>
    <cellStyle name="Accent6 5" xfId="6734"/>
    <cellStyle name="Accent6 5 2" xfId="33234"/>
    <cellStyle name="Accent6 5 3" xfId="33233"/>
    <cellStyle name="Accent6 50" xfId="33235"/>
    <cellStyle name="Accent6 50 2" xfId="33236"/>
    <cellStyle name="Accent6 51" xfId="33237"/>
    <cellStyle name="Accent6 51 2" xfId="33238"/>
    <cellStyle name="Accent6 52" xfId="33239"/>
    <cellStyle name="Accent6 52 2" xfId="33240"/>
    <cellStyle name="Accent6 53" xfId="33241"/>
    <cellStyle name="Accent6 53 2" xfId="33242"/>
    <cellStyle name="Accent6 54" xfId="33243"/>
    <cellStyle name="Accent6 54 2" xfId="33244"/>
    <cellStyle name="Accent6 55" xfId="33245"/>
    <cellStyle name="Accent6 55 2" xfId="33246"/>
    <cellStyle name="Accent6 56" xfId="33247"/>
    <cellStyle name="Accent6 56 2" xfId="33248"/>
    <cellStyle name="Accent6 57" xfId="33249"/>
    <cellStyle name="Accent6 57 2" xfId="33250"/>
    <cellStyle name="Accent6 58" xfId="33251"/>
    <cellStyle name="Accent6 58 2" xfId="33252"/>
    <cellStyle name="Accent6 59" xfId="33253"/>
    <cellStyle name="Accent6 59 2" xfId="33254"/>
    <cellStyle name="Accent6 6" xfId="7722"/>
    <cellStyle name="Accent6 6 2" xfId="33256"/>
    <cellStyle name="Accent6 6 3" xfId="33255"/>
    <cellStyle name="Accent6 60" xfId="33257"/>
    <cellStyle name="Accent6 60 2" xfId="33258"/>
    <cellStyle name="Accent6 61" xfId="33259"/>
    <cellStyle name="Accent6 61 2" xfId="33260"/>
    <cellStyle name="Accent6 62" xfId="33261"/>
    <cellStyle name="Accent6 62 2" xfId="33262"/>
    <cellStyle name="Accent6 63" xfId="33263"/>
    <cellStyle name="Accent6 63 2" xfId="33264"/>
    <cellStyle name="Accent6 64" xfId="33265"/>
    <cellStyle name="Accent6 64 2" xfId="33266"/>
    <cellStyle name="Accent6 65" xfId="33267"/>
    <cellStyle name="Accent6 65 2" xfId="33268"/>
    <cellStyle name="Accent6 66" xfId="33269"/>
    <cellStyle name="Accent6 66 2" xfId="33270"/>
    <cellStyle name="Accent6 67" xfId="33271"/>
    <cellStyle name="Accent6 67 2" xfId="33272"/>
    <cellStyle name="Accent6 68" xfId="33273"/>
    <cellStyle name="Accent6 68 2" xfId="33274"/>
    <cellStyle name="Accent6 69" xfId="33275"/>
    <cellStyle name="Accent6 69 2" xfId="33276"/>
    <cellStyle name="Accent6 7" xfId="7520"/>
    <cellStyle name="Accent6 7 2" xfId="33278"/>
    <cellStyle name="Accent6 7 3" xfId="33277"/>
    <cellStyle name="Accent6 70" xfId="33279"/>
    <cellStyle name="Accent6 70 2" xfId="33280"/>
    <cellStyle name="Accent6 71" xfId="33281"/>
    <cellStyle name="Accent6 71 2" xfId="33282"/>
    <cellStyle name="Accent6 72" xfId="33283"/>
    <cellStyle name="Accent6 72 2" xfId="33284"/>
    <cellStyle name="Accent6 73" xfId="33285"/>
    <cellStyle name="Accent6 73 2" xfId="33286"/>
    <cellStyle name="Accent6 74" xfId="33287"/>
    <cellStyle name="Accent6 74 2" xfId="33288"/>
    <cellStyle name="Accent6 75" xfId="33289"/>
    <cellStyle name="Accent6 75 2" xfId="33290"/>
    <cellStyle name="Accent6 76" xfId="33291"/>
    <cellStyle name="Accent6 76 2" xfId="33292"/>
    <cellStyle name="Accent6 77" xfId="33293"/>
    <cellStyle name="Accent6 77 2" xfId="33294"/>
    <cellStyle name="Accent6 78" xfId="33295"/>
    <cellStyle name="Accent6 78 2" xfId="33296"/>
    <cellStyle name="Accent6 79" xfId="33297"/>
    <cellStyle name="Accent6 79 2" xfId="33298"/>
    <cellStyle name="Accent6 8" xfId="7783"/>
    <cellStyle name="Accent6 8 2" xfId="33300"/>
    <cellStyle name="Accent6 8 3" xfId="33299"/>
    <cellStyle name="Accent6 80" xfId="33301"/>
    <cellStyle name="Accent6 80 2" xfId="33302"/>
    <cellStyle name="Accent6 81" xfId="33303"/>
    <cellStyle name="Accent6 81 2" xfId="33304"/>
    <cellStyle name="Accent6 82" xfId="33305"/>
    <cellStyle name="Accent6 82 2" xfId="33306"/>
    <cellStyle name="Accent6 83" xfId="33307"/>
    <cellStyle name="Accent6 83 2" xfId="33308"/>
    <cellStyle name="Accent6 84" xfId="33309"/>
    <cellStyle name="Accent6 84 2" xfId="33310"/>
    <cellStyle name="Accent6 85" xfId="33311"/>
    <cellStyle name="Accent6 85 2" xfId="33312"/>
    <cellStyle name="Accent6 86" xfId="33313"/>
    <cellStyle name="Accent6 86 2" xfId="33314"/>
    <cellStyle name="Accent6 87" xfId="33315"/>
    <cellStyle name="Accent6 87 2" xfId="33316"/>
    <cellStyle name="Accent6 88" xfId="33317"/>
    <cellStyle name="Accent6 88 2" xfId="33318"/>
    <cellStyle name="Accent6 89" xfId="33319"/>
    <cellStyle name="Accent6 89 2" xfId="33320"/>
    <cellStyle name="Accent6 9" xfId="7812"/>
    <cellStyle name="Accent6 9 2" xfId="33322"/>
    <cellStyle name="Accent6 9 3" xfId="33321"/>
    <cellStyle name="Accent6 90" xfId="33323"/>
    <cellStyle name="Accent6 90 2" xfId="33324"/>
    <cellStyle name="Accent6 91" xfId="33325"/>
    <cellStyle name="Accent6 91 2" xfId="33326"/>
    <cellStyle name="Accent6 92" xfId="33327"/>
    <cellStyle name="Accent6 92 2" xfId="33328"/>
    <cellStyle name="Accent6 93" xfId="33329"/>
    <cellStyle name="Accent6 93 2" xfId="33330"/>
    <cellStyle name="Accent6 94" xfId="33331"/>
    <cellStyle name="Accent6 94 2" xfId="33332"/>
    <cellStyle name="Accent6 95" xfId="33333"/>
    <cellStyle name="Accent6 95 2" xfId="33334"/>
    <cellStyle name="Accent6 96" xfId="33335"/>
    <cellStyle name="Accent6 96 2" xfId="33336"/>
    <cellStyle name="Accent6 97" xfId="33337"/>
    <cellStyle name="Accent6 97 2" xfId="33338"/>
    <cellStyle name="Accent6 98" xfId="33339"/>
    <cellStyle name="Accent6 98 2" xfId="33340"/>
    <cellStyle name="Accent6 99" xfId="33341"/>
    <cellStyle name="Accent6 99 2" xfId="33342"/>
    <cellStyle name="args.style" xfId="33343"/>
    <cellStyle name="ArrayHeading" xfId="14982"/>
    <cellStyle name="ArrayHeading 2" xfId="14983"/>
    <cellStyle name="ArrayHeading 3" xfId="42905"/>
    <cellStyle name="Bad 10" xfId="6662"/>
    <cellStyle name="Bad 10 2" xfId="33345"/>
    <cellStyle name="Bad 10 3" xfId="33344"/>
    <cellStyle name="Bad 100" xfId="33346"/>
    <cellStyle name="Bad 100 2" xfId="33347"/>
    <cellStyle name="Bad 101" xfId="33348"/>
    <cellStyle name="Bad 101 2" xfId="33349"/>
    <cellStyle name="Bad 102" xfId="33350"/>
    <cellStyle name="Bad 102 2" xfId="33351"/>
    <cellStyle name="Bad 103" xfId="33352"/>
    <cellStyle name="Bad 103 2" xfId="33353"/>
    <cellStyle name="Bad 104" xfId="33354"/>
    <cellStyle name="Bad 104 2" xfId="33355"/>
    <cellStyle name="Bad 105" xfId="33356"/>
    <cellStyle name="Bad 105 2" xfId="33357"/>
    <cellStyle name="Bad 106" xfId="33358"/>
    <cellStyle name="Bad 106 2" xfId="33359"/>
    <cellStyle name="Bad 107" xfId="33360"/>
    <cellStyle name="Bad 107 2" xfId="33361"/>
    <cellStyle name="Bad 108" xfId="33362"/>
    <cellStyle name="Bad 108 2" xfId="33363"/>
    <cellStyle name="Bad 109" xfId="33364"/>
    <cellStyle name="Bad 109 2" xfId="33365"/>
    <cellStyle name="Bad 11" xfId="7644"/>
    <cellStyle name="Bad 11 2" xfId="33367"/>
    <cellStyle name="Bad 11 3" xfId="33366"/>
    <cellStyle name="Bad 110" xfId="33368"/>
    <cellStyle name="Bad 110 2" xfId="33369"/>
    <cellStyle name="Bad 111" xfId="33370"/>
    <cellStyle name="Bad 111 2" xfId="33371"/>
    <cellStyle name="Bad 112" xfId="33372"/>
    <cellStyle name="Bad 112 2" xfId="33373"/>
    <cellStyle name="Bad 113" xfId="33374"/>
    <cellStyle name="Bad 113 2" xfId="33375"/>
    <cellStyle name="Bad 114" xfId="33376"/>
    <cellStyle name="Bad 114 2" xfId="33377"/>
    <cellStyle name="Bad 115" xfId="33378"/>
    <cellStyle name="Bad 115 2" xfId="33379"/>
    <cellStyle name="Bad 116" xfId="33380"/>
    <cellStyle name="Bad 116 2" xfId="33381"/>
    <cellStyle name="Bad 117" xfId="33382"/>
    <cellStyle name="Bad 117 2" xfId="33383"/>
    <cellStyle name="Bad 118" xfId="33384"/>
    <cellStyle name="Bad 118 2" xfId="33385"/>
    <cellStyle name="Bad 119" xfId="33386"/>
    <cellStyle name="Bad 119 2" xfId="33387"/>
    <cellStyle name="Bad 12" xfId="6952"/>
    <cellStyle name="Bad 12 2" xfId="33389"/>
    <cellStyle name="Bad 12 3" xfId="33388"/>
    <cellStyle name="Bad 120" xfId="33390"/>
    <cellStyle name="Bad 120 2" xfId="33391"/>
    <cellStyle name="Bad 121" xfId="33392"/>
    <cellStyle name="Bad 121 2" xfId="33393"/>
    <cellStyle name="Bad 122" xfId="33394"/>
    <cellStyle name="Bad 122 2" xfId="33395"/>
    <cellStyle name="Bad 123" xfId="33396"/>
    <cellStyle name="Bad 123 2" xfId="33397"/>
    <cellStyle name="Bad 124" xfId="33398"/>
    <cellStyle name="Bad 124 2" xfId="33399"/>
    <cellStyle name="Bad 125" xfId="33400"/>
    <cellStyle name="Bad 125 2" xfId="33401"/>
    <cellStyle name="Bad 126" xfId="33402"/>
    <cellStyle name="Bad 126 2" xfId="33403"/>
    <cellStyle name="Bad 127" xfId="33404"/>
    <cellStyle name="Bad 127 2" xfId="33405"/>
    <cellStyle name="Bad 128" xfId="33406"/>
    <cellStyle name="Bad 128 2" xfId="33407"/>
    <cellStyle name="Bad 129" xfId="33408"/>
    <cellStyle name="Bad 129 2" xfId="33409"/>
    <cellStyle name="Bad 13" xfId="6985"/>
    <cellStyle name="Bad 13 2" xfId="33411"/>
    <cellStyle name="Bad 13 3" xfId="33410"/>
    <cellStyle name="Bad 130" xfId="33412"/>
    <cellStyle name="Bad 130 2" xfId="33413"/>
    <cellStyle name="Bad 131" xfId="33414"/>
    <cellStyle name="Bad 131 2" xfId="33415"/>
    <cellStyle name="Bad 132" xfId="33416"/>
    <cellStyle name="Bad 132 2" xfId="33417"/>
    <cellStyle name="Bad 133" xfId="33418"/>
    <cellStyle name="Bad 133 2" xfId="33419"/>
    <cellStyle name="Bad 134" xfId="33420"/>
    <cellStyle name="Bad 134 2" xfId="33421"/>
    <cellStyle name="Bad 135" xfId="33422"/>
    <cellStyle name="Bad 135 2" xfId="33423"/>
    <cellStyle name="Bad 136" xfId="33424"/>
    <cellStyle name="Bad 136 2" xfId="33425"/>
    <cellStyle name="Bad 137" xfId="33426"/>
    <cellStyle name="Bad 137 2" xfId="33427"/>
    <cellStyle name="Bad 138" xfId="33428"/>
    <cellStyle name="Bad 138 2" xfId="33429"/>
    <cellStyle name="Bad 139" xfId="33430"/>
    <cellStyle name="Bad 139 2" xfId="33431"/>
    <cellStyle name="Bad 14" xfId="33432"/>
    <cellStyle name="Bad 14 2" xfId="33433"/>
    <cellStyle name="Bad 140" xfId="33434"/>
    <cellStyle name="Bad 140 2" xfId="33435"/>
    <cellStyle name="Bad 141" xfId="33436"/>
    <cellStyle name="Bad 141 2" xfId="33437"/>
    <cellStyle name="Bad 142" xfId="33438"/>
    <cellStyle name="Bad 142 2" xfId="33439"/>
    <cellStyle name="Bad 143" xfId="33440"/>
    <cellStyle name="Bad 143 2" xfId="33441"/>
    <cellStyle name="Bad 144" xfId="33442"/>
    <cellStyle name="Bad 144 2" xfId="33443"/>
    <cellStyle name="Bad 145" xfId="33444"/>
    <cellStyle name="Bad 145 2" xfId="33445"/>
    <cellStyle name="Bad 146" xfId="33446"/>
    <cellStyle name="Bad 146 2" xfId="33447"/>
    <cellStyle name="Bad 147" xfId="33448"/>
    <cellStyle name="Bad 147 2" xfId="33449"/>
    <cellStyle name="Bad 148" xfId="33450"/>
    <cellStyle name="Bad 148 2" xfId="33451"/>
    <cellStyle name="Bad 149" xfId="33452"/>
    <cellStyle name="Bad 149 2" xfId="33453"/>
    <cellStyle name="Bad 15" xfId="33454"/>
    <cellStyle name="Bad 15 2" xfId="33455"/>
    <cellStyle name="Bad 150" xfId="33456"/>
    <cellStyle name="Bad 150 2" xfId="33457"/>
    <cellStyle name="Bad 151" xfId="33458"/>
    <cellStyle name="Bad 151 2" xfId="33459"/>
    <cellStyle name="Bad 152" xfId="33460"/>
    <cellStyle name="Bad 152 2" xfId="33461"/>
    <cellStyle name="Bad 153" xfId="33462"/>
    <cellStyle name="Bad 153 2" xfId="33463"/>
    <cellStyle name="Bad 154" xfId="33464"/>
    <cellStyle name="Bad 154 2" xfId="33465"/>
    <cellStyle name="Bad 155" xfId="33466"/>
    <cellStyle name="Bad 155 2" xfId="33467"/>
    <cellStyle name="Bad 156" xfId="33468"/>
    <cellStyle name="Bad 156 2" xfId="33469"/>
    <cellStyle name="Bad 157" xfId="33470"/>
    <cellStyle name="Bad 157 2" xfId="33471"/>
    <cellStyle name="Bad 158" xfId="33472"/>
    <cellStyle name="Bad 158 2" xfId="33473"/>
    <cellStyle name="Bad 159" xfId="33474"/>
    <cellStyle name="Bad 159 2" xfId="33475"/>
    <cellStyle name="Bad 16" xfId="33476"/>
    <cellStyle name="Bad 16 2" xfId="33477"/>
    <cellStyle name="Bad 160" xfId="33478"/>
    <cellStyle name="Bad 160 2" xfId="33479"/>
    <cellStyle name="Bad 161" xfId="33480"/>
    <cellStyle name="Bad 161 2" xfId="33481"/>
    <cellStyle name="Bad 162" xfId="33482"/>
    <cellStyle name="Bad 162 2" xfId="33483"/>
    <cellStyle name="Bad 163" xfId="33484"/>
    <cellStyle name="Bad 163 2" xfId="33485"/>
    <cellStyle name="Bad 164" xfId="33486"/>
    <cellStyle name="Bad 164 2" xfId="33487"/>
    <cellStyle name="Bad 165" xfId="33488"/>
    <cellStyle name="Bad 165 2" xfId="33489"/>
    <cellStyle name="Bad 166" xfId="33490"/>
    <cellStyle name="Bad 166 2" xfId="33491"/>
    <cellStyle name="Bad 167" xfId="33492"/>
    <cellStyle name="Bad 167 2" xfId="33493"/>
    <cellStyle name="Bad 168" xfId="33494"/>
    <cellStyle name="Bad 168 2" xfId="33495"/>
    <cellStyle name="Bad 169" xfId="33496"/>
    <cellStyle name="Bad 169 2" xfId="33497"/>
    <cellStyle name="Bad 17" xfId="33498"/>
    <cellStyle name="Bad 17 2" xfId="33499"/>
    <cellStyle name="Bad 170" xfId="33500"/>
    <cellStyle name="Bad 170 2" xfId="33501"/>
    <cellStyle name="Bad 171" xfId="33502"/>
    <cellStyle name="Bad 171 2" xfId="33503"/>
    <cellStyle name="Bad 172" xfId="33504"/>
    <cellStyle name="Bad 172 2" xfId="33505"/>
    <cellStyle name="Bad 173" xfId="33506"/>
    <cellStyle name="Bad 173 2" xfId="33507"/>
    <cellStyle name="Bad 174" xfId="33508"/>
    <cellStyle name="Bad 174 2" xfId="33509"/>
    <cellStyle name="Bad 175" xfId="33510"/>
    <cellStyle name="Bad 175 2" xfId="33511"/>
    <cellStyle name="Bad 176" xfId="33512"/>
    <cellStyle name="Bad 176 2" xfId="33513"/>
    <cellStyle name="Bad 177" xfId="33514"/>
    <cellStyle name="Bad 177 2" xfId="33515"/>
    <cellStyle name="Bad 178" xfId="33516"/>
    <cellStyle name="Bad 178 2" xfId="33517"/>
    <cellStyle name="Bad 179" xfId="33518"/>
    <cellStyle name="Bad 179 2" xfId="33519"/>
    <cellStyle name="Bad 18" xfId="33520"/>
    <cellStyle name="Bad 18 2" xfId="33521"/>
    <cellStyle name="Bad 180" xfId="33522"/>
    <cellStyle name="Bad 180 2" xfId="33523"/>
    <cellStyle name="Bad 181" xfId="33524"/>
    <cellStyle name="Bad 181 2" xfId="33525"/>
    <cellStyle name="Bad 182" xfId="33526"/>
    <cellStyle name="Bad 182 2" xfId="33527"/>
    <cellStyle name="Bad 183" xfId="33528"/>
    <cellStyle name="Bad 183 2" xfId="33529"/>
    <cellStyle name="Bad 184" xfId="33530"/>
    <cellStyle name="Bad 184 2" xfId="33531"/>
    <cellStyle name="Bad 185" xfId="33532"/>
    <cellStyle name="Bad 185 2" xfId="33533"/>
    <cellStyle name="Bad 186" xfId="33534"/>
    <cellStyle name="Bad 186 2" xfId="33535"/>
    <cellStyle name="Bad 187" xfId="33536"/>
    <cellStyle name="Bad 187 2" xfId="33537"/>
    <cellStyle name="Bad 188" xfId="33538"/>
    <cellStyle name="Bad 188 2" xfId="33539"/>
    <cellStyle name="Bad 189" xfId="33540"/>
    <cellStyle name="Bad 189 2" xfId="33541"/>
    <cellStyle name="Bad 19" xfId="33542"/>
    <cellStyle name="Bad 19 2" xfId="33543"/>
    <cellStyle name="Bad 190" xfId="33544"/>
    <cellStyle name="Bad 190 2" xfId="33545"/>
    <cellStyle name="Bad 191" xfId="33546"/>
    <cellStyle name="Bad 191 2" xfId="33547"/>
    <cellStyle name="Bad 192" xfId="33548"/>
    <cellStyle name="Bad 192 2" xfId="33549"/>
    <cellStyle name="Bad 193" xfId="33550"/>
    <cellStyle name="Bad 194" xfId="33551"/>
    <cellStyle name="Bad 195" xfId="33552"/>
    <cellStyle name="Bad 196" xfId="33553"/>
    <cellStyle name="Bad 197" xfId="33554"/>
    <cellStyle name="Bad 198" xfId="33555"/>
    <cellStyle name="Bad 199" xfId="33556"/>
    <cellStyle name="Bad 2" xfId="189"/>
    <cellStyle name="Bad 2 10" xfId="7099"/>
    <cellStyle name="Bad 2 11" xfId="7156"/>
    <cellStyle name="Bad 2 12" xfId="7732"/>
    <cellStyle name="Bad 2 13" xfId="9967"/>
    <cellStyle name="Bad 2 2" xfId="780"/>
    <cellStyle name="Bad 2 2 2" xfId="1149"/>
    <cellStyle name="Bad 2 2 3" xfId="11839"/>
    <cellStyle name="Bad 2 3" xfId="1088"/>
    <cellStyle name="Bad 2 4" xfId="7183"/>
    <cellStyle name="Bad 2 5" xfId="7310"/>
    <cellStyle name="Bad 2 6" xfId="7596"/>
    <cellStyle name="Bad 2 7" xfId="7032"/>
    <cellStyle name="Bad 2 8" xfId="6750"/>
    <cellStyle name="Bad 2 9" xfId="6944"/>
    <cellStyle name="Bad 20" xfId="33557"/>
    <cellStyle name="Bad 20 2" xfId="33558"/>
    <cellStyle name="Bad 200" xfId="33559"/>
    <cellStyle name="Bad 201" xfId="33560"/>
    <cellStyle name="Bad 202" xfId="33561"/>
    <cellStyle name="Bad 203" xfId="33562"/>
    <cellStyle name="Bad 204" xfId="33563"/>
    <cellStyle name="Bad 205" xfId="33564"/>
    <cellStyle name="Bad 206" xfId="33565"/>
    <cellStyle name="Bad 207" xfId="33566"/>
    <cellStyle name="Bad 208" xfId="33567"/>
    <cellStyle name="Bad 209" xfId="33568"/>
    <cellStyle name="Bad 21" xfId="33569"/>
    <cellStyle name="Bad 21 2" xfId="33570"/>
    <cellStyle name="Bad 210" xfId="33571"/>
    <cellStyle name="Bad 211" xfId="33572"/>
    <cellStyle name="Bad 212" xfId="33573"/>
    <cellStyle name="Bad 213" xfId="33574"/>
    <cellStyle name="Bad 214" xfId="33575"/>
    <cellStyle name="Bad 215" xfId="33576"/>
    <cellStyle name="Bad 216" xfId="33577"/>
    <cellStyle name="Bad 217" xfId="33578"/>
    <cellStyle name="Bad 218" xfId="33579"/>
    <cellStyle name="Bad 219" xfId="33580"/>
    <cellStyle name="Bad 22" xfId="33581"/>
    <cellStyle name="Bad 22 2" xfId="33582"/>
    <cellStyle name="Bad 220" xfId="33583"/>
    <cellStyle name="Bad 221" xfId="33584"/>
    <cellStyle name="Bad 222" xfId="33585"/>
    <cellStyle name="Bad 223" xfId="33586"/>
    <cellStyle name="Bad 224" xfId="33587"/>
    <cellStyle name="Bad 225" xfId="33588"/>
    <cellStyle name="Bad 226" xfId="33589"/>
    <cellStyle name="Bad 227" xfId="33590"/>
    <cellStyle name="Bad 228" xfId="33591"/>
    <cellStyle name="Bad 229" xfId="33592"/>
    <cellStyle name="Bad 23" xfId="33593"/>
    <cellStyle name="Bad 23 2" xfId="33594"/>
    <cellStyle name="Bad 230" xfId="33595"/>
    <cellStyle name="Bad 231" xfId="33596"/>
    <cellStyle name="Bad 232" xfId="33597"/>
    <cellStyle name="Bad 233" xfId="33598"/>
    <cellStyle name="Bad 234" xfId="33599"/>
    <cellStyle name="Bad 235" xfId="33600"/>
    <cellStyle name="Bad 236" xfId="33601"/>
    <cellStyle name="Bad 237" xfId="33602"/>
    <cellStyle name="Bad 238" xfId="33603"/>
    <cellStyle name="Bad 239" xfId="33604"/>
    <cellStyle name="Bad 24" xfId="33605"/>
    <cellStyle name="Bad 24 2" xfId="33606"/>
    <cellStyle name="Bad 240" xfId="33607"/>
    <cellStyle name="Bad 241" xfId="33608"/>
    <cellStyle name="Bad 242" xfId="33609"/>
    <cellStyle name="Bad 243" xfId="33610"/>
    <cellStyle name="Bad 244" xfId="33611"/>
    <cellStyle name="Bad 245" xfId="33612"/>
    <cellStyle name="Bad 246" xfId="33613"/>
    <cellStyle name="Bad 247" xfId="33614"/>
    <cellStyle name="Bad 248" xfId="33615"/>
    <cellStyle name="Bad 249" xfId="33616"/>
    <cellStyle name="Bad 25" xfId="33617"/>
    <cellStyle name="Bad 25 2" xfId="33618"/>
    <cellStyle name="Bad 250" xfId="33619"/>
    <cellStyle name="Bad 251" xfId="33620"/>
    <cellStyle name="Bad 252" xfId="33621"/>
    <cellStyle name="Bad 253" xfId="33622"/>
    <cellStyle name="Bad 254" xfId="33623"/>
    <cellStyle name="Bad 255" xfId="33624"/>
    <cellStyle name="Bad 256" xfId="33625"/>
    <cellStyle name="Bad 257" xfId="33626"/>
    <cellStyle name="Bad 26" xfId="33627"/>
    <cellStyle name="Bad 26 2" xfId="33628"/>
    <cellStyle name="Bad 27" xfId="33629"/>
    <cellStyle name="Bad 27 2" xfId="33630"/>
    <cellStyle name="Bad 28" xfId="33631"/>
    <cellStyle name="Bad 28 2" xfId="33632"/>
    <cellStyle name="Bad 29" xfId="33633"/>
    <cellStyle name="Bad 29 2" xfId="33634"/>
    <cellStyle name="Bad 3" xfId="781"/>
    <cellStyle name="Bad 3 2" xfId="1030"/>
    <cellStyle name="Bad 3 2 2" xfId="33636"/>
    <cellStyle name="Bad 3 3" xfId="14984"/>
    <cellStyle name="Bad 3 4" xfId="33635"/>
    <cellStyle name="Bad 30" xfId="33637"/>
    <cellStyle name="Bad 30 2" xfId="33638"/>
    <cellStyle name="Bad 31" xfId="33639"/>
    <cellStyle name="Bad 31 2" xfId="33640"/>
    <cellStyle name="Bad 32" xfId="33641"/>
    <cellStyle name="Bad 32 2" xfId="33642"/>
    <cellStyle name="Bad 33" xfId="33643"/>
    <cellStyle name="Bad 33 2" xfId="33644"/>
    <cellStyle name="Bad 34" xfId="33645"/>
    <cellStyle name="Bad 34 2" xfId="33646"/>
    <cellStyle name="Bad 35" xfId="33647"/>
    <cellStyle name="Bad 35 2" xfId="33648"/>
    <cellStyle name="Bad 36" xfId="33649"/>
    <cellStyle name="Bad 36 2" xfId="33650"/>
    <cellStyle name="Bad 37" xfId="33651"/>
    <cellStyle name="Bad 37 2" xfId="33652"/>
    <cellStyle name="Bad 38" xfId="33653"/>
    <cellStyle name="Bad 38 2" xfId="33654"/>
    <cellStyle name="Bad 39" xfId="33655"/>
    <cellStyle name="Bad 39 2" xfId="33656"/>
    <cellStyle name="Bad 4" xfId="31"/>
    <cellStyle name="Bad 4 2" xfId="998"/>
    <cellStyle name="Bad 4 2 2" xfId="33657"/>
    <cellStyle name="Bad 4 3" xfId="11785"/>
    <cellStyle name="Bad 40" xfId="33658"/>
    <cellStyle name="Bad 40 2" xfId="33659"/>
    <cellStyle name="Bad 41" xfId="33660"/>
    <cellStyle name="Bad 41 2" xfId="33661"/>
    <cellStyle name="Bad 42" xfId="33662"/>
    <cellStyle name="Bad 42 2" xfId="33663"/>
    <cellStyle name="Bad 43" xfId="33664"/>
    <cellStyle name="Bad 43 2" xfId="33665"/>
    <cellStyle name="Bad 44" xfId="33666"/>
    <cellStyle name="Bad 44 2" xfId="33667"/>
    <cellStyle name="Bad 45" xfId="33668"/>
    <cellStyle name="Bad 45 2" xfId="33669"/>
    <cellStyle name="Bad 46" xfId="33670"/>
    <cellStyle name="Bad 46 2" xfId="33671"/>
    <cellStyle name="Bad 47" xfId="33672"/>
    <cellStyle name="Bad 47 2" xfId="33673"/>
    <cellStyle name="Bad 48" xfId="33674"/>
    <cellStyle name="Bad 48 2" xfId="33675"/>
    <cellStyle name="Bad 49" xfId="33676"/>
    <cellStyle name="Bad 49 2" xfId="33677"/>
    <cellStyle name="Bad 5" xfId="7361"/>
    <cellStyle name="Bad 5 2" xfId="33679"/>
    <cellStyle name="Bad 5 3" xfId="33678"/>
    <cellStyle name="Bad 50" xfId="33680"/>
    <cellStyle name="Bad 50 2" xfId="33681"/>
    <cellStyle name="Bad 51" xfId="33682"/>
    <cellStyle name="Bad 51 2" xfId="33683"/>
    <cellStyle name="Bad 52" xfId="33684"/>
    <cellStyle name="Bad 52 2" xfId="33685"/>
    <cellStyle name="Bad 53" xfId="33686"/>
    <cellStyle name="Bad 53 2" xfId="33687"/>
    <cellStyle name="Bad 54" xfId="33688"/>
    <cellStyle name="Bad 54 2" xfId="33689"/>
    <cellStyle name="Bad 55" xfId="33690"/>
    <cellStyle name="Bad 55 2" xfId="33691"/>
    <cellStyle name="Bad 56" xfId="33692"/>
    <cellStyle name="Bad 56 2" xfId="33693"/>
    <cellStyle name="Bad 57" xfId="33694"/>
    <cellStyle name="Bad 57 2" xfId="33695"/>
    <cellStyle name="Bad 58" xfId="33696"/>
    <cellStyle name="Bad 58 2" xfId="33697"/>
    <cellStyle name="Bad 59" xfId="33698"/>
    <cellStyle name="Bad 59 2" xfId="33699"/>
    <cellStyle name="Bad 6" xfId="7613"/>
    <cellStyle name="Bad 6 2" xfId="33701"/>
    <cellStyle name="Bad 6 3" xfId="33700"/>
    <cellStyle name="Bad 60" xfId="33702"/>
    <cellStyle name="Bad 60 2" xfId="33703"/>
    <cellStyle name="Bad 61" xfId="33704"/>
    <cellStyle name="Bad 61 2" xfId="33705"/>
    <cellStyle name="Bad 62" xfId="33706"/>
    <cellStyle name="Bad 62 2" xfId="33707"/>
    <cellStyle name="Bad 63" xfId="33708"/>
    <cellStyle name="Bad 63 2" xfId="33709"/>
    <cellStyle name="Bad 64" xfId="33710"/>
    <cellStyle name="Bad 64 2" xfId="33711"/>
    <cellStyle name="Bad 65" xfId="33712"/>
    <cellStyle name="Bad 65 2" xfId="33713"/>
    <cellStyle name="Bad 66" xfId="33714"/>
    <cellStyle name="Bad 66 2" xfId="33715"/>
    <cellStyle name="Bad 67" xfId="33716"/>
    <cellStyle name="Bad 67 2" xfId="33717"/>
    <cellStyle name="Bad 68" xfId="33718"/>
    <cellStyle name="Bad 68 2" xfId="33719"/>
    <cellStyle name="Bad 69" xfId="33720"/>
    <cellStyle name="Bad 69 2" xfId="33721"/>
    <cellStyle name="Bad 7" xfId="7340"/>
    <cellStyle name="Bad 7 2" xfId="33723"/>
    <cellStyle name="Bad 7 3" xfId="33722"/>
    <cellStyle name="Bad 70" xfId="33724"/>
    <cellStyle name="Bad 70 2" xfId="33725"/>
    <cellStyle name="Bad 71" xfId="33726"/>
    <cellStyle name="Bad 71 2" xfId="33727"/>
    <cellStyle name="Bad 72" xfId="33728"/>
    <cellStyle name="Bad 72 2" xfId="33729"/>
    <cellStyle name="Bad 73" xfId="33730"/>
    <cellStyle name="Bad 73 2" xfId="33731"/>
    <cellStyle name="Bad 74" xfId="33732"/>
    <cellStyle name="Bad 74 2" xfId="33733"/>
    <cellStyle name="Bad 75" xfId="33734"/>
    <cellStyle name="Bad 75 2" xfId="33735"/>
    <cellStyle name="Bad 76" xfId="33736"/>
    <cellStyle name="Bad 76 2" xfId="33737"/>
    <cellStyle name="Bad 77" xfId="33738"/>
    <cellStyle name="Bad 77 2" xfId="33739"/>
    <cellStyle name="Bad 78" xfId="33740"/>
    <cellStyle name="Bad 78 2" xfId="33741"/>
    <cellStyle name="Bad 79" xfId="33742"/>
    <cellStyle name="Bad 79 2" xfId="33743"/>
    <cellStyle name="Bad 8" xfId="7162"/>
    <cellStyle name="Bad 8 2" xfId="33745"/>
    <cellStyle name="Bad 8 3" xfId="33744"/>
    <cellStyle name="Bad 80" xfId="33746"/>
    <cellStyle name="Bad 80 2" xfId="33747"/>
    <cellStyle name="Bad 81" xfId="33748"/>
    <cellStyle name="Bad 81 2" xfId="33749"/>
    <cellStyle name="Bad 82" xfId="33750"/>
    <cellStyle name="Bad 82 2" xfId="33751"/>
    <cellStyle name="Bad 83" xfId="33752"/>
    <cellStyle name="Bad 83 2" xfId="33753"/>
    <cellStyle name="Bad 84" xfId="33754"/>
    <cellStyle name="Bad 84 2" xfId="33755"/>
    <cellStyle name="Bad 85" xfId="33756"/>
    <cellStyle name="Bad 85 2" xfId="33757"/>
    <cellStyle name="Bad 86" xfId="33758"/>
    <cellStyle name="Bad 86 2" xfId="33759"/>
    <cellStyle name="Bad 87" xfId="33760"/>
    <cellStyle name="Bad 87 2" xfId="33761"/>
    <cellStyle name="Bad 88" xfId="33762"/>
    <cellStyle name="Bad 88 2" xfId="33763"/>
    <cellStyle name="Bad 89" xfId="33764"/>
    <cellStyle name="Bad 89 2" xfId="33765"/>
    <cellStyle name="Bad 9" xfId="7728"/>
    <cellStyle name="Bad 9 2" xfId="33767"/>
    <cellStyle name="Bad 9 3" xfId="33766"/>
    <cellStyle name="Bad 90" xfId="33768"/>
    <cellStyle name="Bad 90 2" xfId="33769"/>
    <cellStyle name="Bad 91" xfId="33770"/>
    <cellStyle name="Bad 91 2" xfId="33771"/>
    <cellStyle name="Bad 92" xfId="33772"/>
    <cellStyle name="Bad 92 2" xfId="33773"/>
    <cellStyle name="Bad 93" xfId="33774"/>
    <cellStyle name="Bad 93 2" xfId="33775"/>
    <cellStyle name="Bad 94" xfId="33776"/>
    <cellStyle name="Bad 94 2" xfId="33777"/>
    <cellStyle name="Bad 95" xfId="33778"/>
    <cellStyle name="Bad 95 2" xfId="33779"/>
    <cellStyle name="Bad 96" xfId="33780"/>
    <cellStyle name="Bad 96 2" xfId="33781"/>
    <cellStyle name="Bad 97" xfId="33782"/>
    <cellStyle name="Bad 97 2" xfId="33783"/>
    <cellStyle name="Bad 98" xfId="33784"/>
    <cellStyle name="Bad 98 2" xfId="33785"/>
    <cellStyle name="Bad 99" xfId="33786"/>
    <cellStyle name="Bad 99 2" xfId="33787"/>
    <cellStyle name="BetweenMacros" xfId="14985"/>
    <cellStyle name="BetweenMacros 2" xfId="14986"/>
    <cellStyle name="BlackStrike" xfId="15331"/>
    <cellStyle name="BlackText" xfId="15332"/>
    <cellStyle name="Blue" xfId="15333"/>
    <cellStyle name="BoldText" xfId="15334"/>
    <cellStyle name="Border Heavy" xfId="15335"/>
    <cellStyle name="Border Thin" xfId="15336"/>
    <cellStyle name="Calc Currency (0)" xfId="12008"/>
    <cellStyle name="Calc Currency (0) 10" xfId="33788"/>
    <cellStyle name="Calc Currency (0) 11" xfId="33789"/>
    <cellStyle name="Calc Currency (0) 12" xfId="33790"/>
    <cellStyle name="Calc Currency (0) 13" xfId="33791"/>
    <cellStyle name="Calc Currency (0) 14" xfId="33792"/>
    <cellStyle name="Calc Currency (0) 15" xfId="33793"/>
    <cellStyle name="Calc Currency (0) 2" xfId="14987"/>
    <cellStyle name="Calc Currency (0) 2 2" xfId="33794"/>
    <cellStyle name="Calc Currency (0) 3" xfId="33795"/>
    <cellStyle name="Calc Currency (0) 4" xfId="33796"/>
    <cellStyle name="Calc Currency (0) 5" xfId="33797"/>
    <cellStyle name="Calc Currency (0) 6" xfId="33798"/>
    <cellStyle name="Calc Currency (0) 7" xfId="33799"/>
    <cellStyle name="Calc Currency (0) 8" xfId="33800"/>
    <cellStyle name="Calc Currency (0) 9" xfId="33801"/>
    <cellStyle name="Calculation 10" xfId="7131"/>
    <cellStyle name="Calculation 10 2" xfId="8799"/>
    <cellStyle name="Calculation 10 2 2" xfId="11216"/>
    <cellStyle name="Calculation 10 2 3" xfId="33803"/>
    <cellStyle name="Calculation 10 3" xfId="8704"/>
    <cellStyle name="Calculation 10 4" xfId="33802"/>
    <cellStyle name="Calculation 100" xfId="33804"/>
    <cellStyle name="Calculation 100 2" xfId="33805"/>
    <cellStyle name="Calculation 101" xfId="33806"/>
    <cellStyle name="Calculation 101 2" xfId="33807"/>
    <cellStyle name="Calculation 102" xfId="33808"/>
    <cellStyle name="Calculation 102 2" xfId="33809"/>
    <cellStyle name="Calculation 103" xfId="33810"/>
    <cellStyle name="Calculation 103 2" xfId="33811"/>
    <cellStyle name="Calculation 104" xfId="33812"/>
    <cellStyle name="Calculation 104 2" xfId="33813"/>
    <cellStyle name="Calculation 105" xfId="33814"/>
    <cellStyle name="Calculation 105 2" xfId="33815"/>
    <cellStyle name="Calculation 106" xfId="33816"/>
    <cellStyle name="Calculation 106 2" xfId="33817"/>
    <cellStyle name="Calculation 107" xfId="33818"/>
    <cellStyle name="Calculation 107 2" xfId="33819"/>
    <cellStyle name="Calculation 108" xfId="33820"/>
    <cellStyle name="Calculation 108 2" xfId="33821"/>
    <cellStyle name="Calculation 109" xfId="33822"/>
    <cellStyle name="Calculation 109 2" xfId="33823"/>
    <cellStyle name="Calculation 11" xfId="7617"/>
    <cellStyle name="Calculation 11 2" xfId="8830"/>
    <cellStyle name="Calculation 11 2 2" xfId="11245"/>
    <cellStyle name="Calculation 11 2 3" xfId="33825"/>
    <cellStyle name="Calculation 11 3" xfId="8673"/>
    <cellStyle name="Calculation 11 4" xfId="33824"/>
    <cellStyle name="Calculation 110" xfId="33826"/>
    <cellStyle name="Calculation 110 2" xfId="33827"/>
    <cellStyle name="Calculation 111" xfId="33828"/>
    <cellStyle name="Calculation 111 2" xfId="33829"/>
    <cellStyle name="Calculation 112" xfId="33830"/>
    <cellStyle name="Calculation 112 2" xfId="33831"/>
    <cellStyle name="Calculation 113" xfId="33832"/>
    <cellStyle name="Calculation 113 2" xfId="33833"/>
    <cellStyle name="Calculation 114" xfId="33834"/>
    <cellStyle name="Calculation 114 2" xfId="33835"/>
    <cellStyle name="Calculation 115" xfId="33836"/>
    <cellStyle name="Calculation 115 2" xfId="33837"/>
    <cellStyle name="Calculation 116" xfId="33838"/>
    <cellStyle name="Calculation 116 2" xfId="33839"/>
    <cellStyle name="Calculation 117" xfId="33840"/>
    <cellStyle name="Calculation 117 2" xfId="33841"/>
    <cellStyle name="Calculation 118" xfId="33842"/>
    <cellStyle name="Calculation 118 2" xfId="33843"/>
    <cellStyle name="Calculation 119" xfId="33844"/>
    <cellStyle name="Calculation 119 2" xfId="33845"/>
    <cellStyle name="Calculation 12" xfId="7388"/>
    <cellStyle name="Calculation 12 2" xfId="8814"/>
    <cellStyle name="Calculation 12 2 2" xfId="11229"/>
    <cellStyle name="Calculation 12 2 3" xfId="33847"/>
    <cellStyle name="Calculation 12 3" xfId="8710"/>
    <cellStyle name="Calculation 12 4" xfId="33846"/>
    <cellStyle name="Calculation 120" xfId="33848"/>
    <cellStyle name="Calculation 120 2" xfId="33849"/>
    <cellStyle name="Calculation 121" xfId="33850"/>
    <cellStyle name="Calculation 121 2" xfId="33851"/>
    <cellStyle name="Calculation 122" xfId="33852"/>
    <cellStyle name="Calculation 122 2" xfId="33853"/>
    <cellStyle name="Calculation 123" xfId="33854"/>
    <cellStyle name="Calculation 123 2" xfId="33855"/>
    <cellStyle name="Calculation 124" xfId="33856"/>
    <cellStyle name="Calculation 124 2" xfId="33857"/>
    <cellStyle name="Calculation 125" xfId="33858"/>
    <cellStyle name="Calculation 125 2" xfId="33859"/>
    <cellStyle name="Calculation 126" xfId="33860"/>
    <cellStyle name="Calculation 126 2" xfId="33861"/>
    <cellStyle name="Calculation 127" xfId="33862"/>
    <cellStyle name="Calculation 127 2" xfId="33863"/>
    <cellStyle name="Calculation 128" xfId="33864"/>
    <cellStyle name="Calculation 128 2" xfId="33865"/>
    <cellStyle name="Calculation 129" xfId="33866"/>
    <cellStyle name="Calculation 129 2" xfId="33867"/>
    <cellStyle name="Calculation 13" xfId="6864"/>
    <cellStyle name="Calculation 13 2" xfId="8780"/>
    <cellStyle name="Calculation 13 2 2" xfId="11199"/>
    <cellStyle name="Calculation 13 2 3" xfId="33869"/>
    <cellStyle name="Calculation 13 3" xfId="8728"/>
    <cellStyle name="Calculation 13 4" xfId="33868"/>
    <cellStyle name="Calculation 130" xfId="33870"/>
    <cellStyle name="Calculation 130 2" xfId="33871"/>
    <cellStyle name="Calculation 131" xfId="33872"/>
    <cellStyle name="Calculation 131 2" xfId="33873"/>
    <cellStyle name="Calculation 132" xfId="33874"/>
    <cellStyle name="Calculation 132 2" xfId="33875"/>
    <cellStyle name="Calculation 133" xfId="33876"/>
    <cellStyle name="Calculation 133 2" xfId="33877"/>
    <cellStyle name="Calculation 134" xfId="33878"/>
    <cellStyle name="Calculation 134 2" xfId="33879"/>
    <cellStyle name="Calculation 135" xfId="33880"/>
    <cellStyle name="Calculation 135 2" xfId="33881"/>
    <cellStyle name="Calculation 136" xfId="33882"/>
    <cellStyle name="Calculation 136 2" xfId="33883"/>
    <cellStyle name="Calculation 137" xfId="33884"/>
    <cellStyle name="Calculation 137 2" xfId="33885"/>
    <cellStyle name="Calculation 138" xfId="33886"/>
    <cellStyle name="Calculation 138 2" xfId="33887"/>
    <cellStyle name="Calculation 139" xfId="33888"/>
    <cellStyle name="Calculation 139 2" xfId="33889"/>
    <cellStyle name="Calculation 14" xfId="33890"/>
    <cellStyle name="Calculation 14 2" xfId="33891"/>
    <cellStyle name="Calculation 140" xfId="33892"/>
    <cellStyle name="Calculation 140 2" xfId="33893"/>
    <cellStyle name="Calculation 141" xfId="33894"/>
    <cellStyle name="Calculation 141 2" xfId="33895"/>
    <cellStyle name="Calculation 142" xfId="33896"/>
    <cellStyle name="Calculation 142 2" xfId="33897"/>
    <cellStyle name="Calculation 143" xfId="33898"/>
    <cellStyle name="Calculation 143 2" xfId="33899"/>
    <cellStyle name="Calculation 144" xfId="33900"/>
    <cellStyle name="Calculation 144 2" xfId="33901"/>
    <cellStyle name="Calculation 145" xfId="33902"/>
    <cellStyle name="Calculation 145 2" xfId="33903"/>
    <cellStyle name="Calculation 146" xfId="33904"/>
    <cellStyle name="Calculation 146 2" xfId="33905"/>
    <cellStyle name="Calculation 147" xfId="33906"/>
    <cellStyle name="Calculation 147 2" xfId="33907"/>
    <cellStyle name="Calculation 148" xfId="33908"/>
    <cellStyle name="Calculation 148 2" xfId="33909"/>
    <cellStyle name="Calculation 149" xfId="33910"/>
    <cellStyle name="Calculation 149 2" xfId="33911"/>
    <cellStyle name="Calculation 15" xfId="33912"/>
    <cellStyle name="Calculation 15 2" xfId="33913"/>
    <cellStyle name="Calculation 150" xfId="33914"/>
    <cellStyle name="Calculation 150 2" xfId="33915"/>
    <cellStyle name="Calculation 151" xfId="33916"/>
    <cellStyle name="Calculation 151 2" xfId="33917"/>
    <cellStyle name="Calculation 152" xfId="33918"/>
    <cellStyle name="Calculation 152 2" xfId="33919"/>
    <cellStyle name="Calculation 153" xfId="33920"/>
    <cellStyle name="Calculation 153 2" xfId="33921"/>
    <cellStyle name="Calculation 154" xfId="33922"/>
    <cellStyle name="Calculation 154 2" xfId="33923"/>
    <cellStyle name="Calculation 155" xfId="33924"/>
    <cellStyle name="Calculation 155 2" xfId="33925"/>
    <cellStyle name="Calculation 156" xfId="33926"/>
    <cellStyle name="Calculation 156 2" xfId="33927"/>
    <cellStyle name="Calculation 157" xfId="33928"/>
    <cellStyle name="Calculation 157 2" xfId="33929"/>
    <cellStyle name="Calculation 158" xfId="33930"/>
    <cellStyle name="Calculation 158 2" xfId="33931"/>
    <cellStyle name="Calculation 159" xfId="33932"/>
    <cellStyle name="Calculation 159 2" xfId="33933"/>
    <cellStyle name="Calculation 16" xfId="33934"/>
    <cellStyle name="Calculation 16 2" xfId="33935"/>
    <cellStyle name="Calculation 160" xfId="33936"/>
    <cellStyle name="Calculation 160 2" xfId="33937"/>
    <cellStyle name="Calculation 161" xfId="33938"/>
    <cellStyle name="Calculation 161 2" xfId="33939"/>
    <cellStyle name="Calculation 162" xfId="33940"/>
    <cellStyle name="Calculation 162 2" xfId="33941"/>
    <cellStyle name="Calculation 163" xfId="33942"/>
    <cellStyle name="Calculation 163 2" xfId="33943"/>
    <cellStyle name="Calculation 164" xfId="33944"/>
    <cellStyle name="Calculation 164 2" xfId="33945"/>
    <cellStyle name="Calculation 165" xfId="33946"/>
    <cellStyle name="Calculation 165 2" xfId="33947"/>
    <cellStyle name="Calculation 166" xfId="33948"/>
    <cellStyle name="Calculation 166 2" xfId="33949"/>
    <cellStyle name="Calculation 167" xfId="33950"/>
    <cellStyle name="Calculation 167 2" xfId="33951"/>
    <cellStyle name="Calculation 168" xfId="33952"/>
    <cellStyle name="Calculation 168 2" xfId="33953"/>
    <cellStyle name="Calculation 169" xfId="33954"/>
    <cellStyle name="Calculation 169 2" xfId="33955"/>
    <cellStyle name="Calculation 17" xfId="33956"/>
    <cellStyle name="Calculation 17 2" xfId="33957"/>
    <cellStyle name="Calculation 170" xfId="33958"/>
    <cellStyle name="Calculation 170 2" xfId="33959"/>
    <cellStyle name="Calculation 171" xfId="33960"/>
    <cellStyle name="Calculation 171 2" xfId="33961"/>
    <cellStyle name="Calculation 172" xfId="33962"/>
    <cellStyle name="Calculation 172 2" xfId="33963"/>
    <cellStyle name="Calculation 173" xfId="33964"/>
    <cellStyle name="Calculation 173 2" xfId="33965"/>
    <cellStyle name="Calculation 174" xfId="33966"/>
    <cellStyle name="Calculation 174 2" xfId="33967"/>
    <cellStyle name="Calculation 175" xfId="33968"/>
    <cellStyle name="Calculation 175 2" xfId="33969"/>
    <cellStyle name="Calculation 176" xfId="33970"/>
    <cellStyle name="Calculation 176 2" xfId="33971"/>
    <cellStyle name="Calculation 177" xfId="33972"/>
    <cellStyle name="Calculation 177 2" xfId="33973"/>
    <cellStyle name="Calculation 178" xfId="33974"/>
    <cellStyle name="Calculation 178 2" xfId="33975"/>
    <cellStyle name="Calculation 179" xfId="33976"/>
    <cellStyle name="Calculation 179 2" xfId="33977"/>
    <cellStyle name="Calculation 18" xfId="33978"/>
    <cellStyle name="Calculation 18 2" xfId="33979"/>
    <cellStyle name="Calculation 180" xfId="33980"/>
    <cellStyle name="Calculation 180 2" xfId="33981"/>
    <cellStyle name="Calculation 181" xfId="33982"/>
    <cellStyle name="Calculation 181 2" xfId="33983"/>
    <cellStyle name="Calculation 182" xfId="33984"/>
    <cellStyle name="Calculation 182 2" xfId="33985"/>
    <cellStyle name="Calculation 183" xfId="33986"/>
    <cellStyle name="Calculation 183 2" xfId="33987"/>
    <cellStyle name="Calculation 184" xfId="33988"/>
    <cellStyle name="Calculation 184 2" xfId="33989"/>
    <cellStyle name="Calculation 185" xfId="33990"/>
    <cellStyle name="Calculation 185 2" xfId="33991"/>
    <cellStyle name="Calculation 186" xfId="33992"/>
    <cellStyle name="Calculation 186 2" xfId="33993"/>
    <cellStyle name="Calculation 187" xfId="33994"/>
    <cellStyle name="Calculation 187 2" xfId="33995"/>
    <cellStyle name="Calculation 188" xfId="33996"/>
    <cellStyle name="Calculation 188 2" xfId="33997"/>
    <cellStyle name="Calculation 189" xfId="33998"/>
    <cellStyle name="Calculation 189 2" xfId="33999"/>
    <cellStyle name="Calculation 19" xfId="34000"/>
    <cellStyle name="Calculation 19 2" xfId="34001"/>
    <cellStyle name="Calculation 190" xfId="34002"/>
    <cellStyle name="Calculation 190 2" xfId="34003"/>
    <cellStyle name="Calculation 191" xfId="34004"/>
    <cellStyle name="Calculation 191 2" xfId="34005"/>
    <cellStyle name="Calculation 192" xfId="34006"/>
    <cellStyle name="Calculation 192 2" xfId="34007"/>
    <cellStyle name="Calculation 193" xfId="34008"/>
    <cellStyle name="Calculation 194" xfId="34009"/>
    <cellStyle name="Calculation 195" xfId="34010"/>
    <cellStyle name="Calculation 196" xfId="34011"/>
    <cellStyle name="Calculation 197" xfId="34012"/>
    <cellStyle name="Calculation 198" xfId="34013"/>
    <cellStyle name="Calculation 199" xfId="34014"/>
    <cellStyle name="Calculation 2" xfId="190"/>
    <cellStyle name="Calculation 2 10" xfId="7651"/>
    <cellStyle name="Calculation 2 11" xfId="6880"/>
    <cellStyle name="Calculation 2 12" xfId="7214"/>
    <cellStyle name="Calculation 2 13" xfId="1148"/>
    <cellStyle name="Calculation 2 13 2" xfId="10307"/>
    <cellStyle name="Calculation 2 14" xfId="8530"/>
    <cellStyle name="Calculation 2 14 2" xfId="11031"/>
    <cellStyle name="Calculation 2 15" xfId="8646"/>
    <cellStyle name="Calculation 2 16" xfId="9968"/>
    <cellStyle name="Calculation 2 2" xfId="782"/>
    <cellStyle name="Calculation 2 2 2" xfId="1147"/>
    <cellStyle name="Calculation 2 2 3" xfId="11843"/>
    <cellStyle name="Calculation 2 3" xfId="1069"/>
    <cellStyle name="Calculation 2 4" xfId="7047"/>
    <cellStyle name="Calculation 2 5" xfId="7219"/>
    <cellStyle name="Calculation 2 6" xfId="7320"/>
    <cellStyle name="Calculation 2 7" xfId="6987"/>
    <cellStyle name="Calculation 2 8" xfId="7046"/>
    <cellStyle name="Calculation 2 9" xfId="7570"/>
    <cellStyle name="Calculation 20" xfId="34015"/>
    <cellStyle name="Calculation 20 2" xfId="34016"/>
    <cellStyle name="Calculation 200" xfId="34017"/>
    <cellStyle name="Calculation 201" xfId="34018"/>
    <cellStyle name="Calculation 202" xfId="34019"/>
    <cellStyle name="Calculation 203" xfId="34020"/>
    <cellStyle name="Calculation 204" xfId="34021"/>
    <cellStyle name="Calculation 205" xfId="34022"/>
    <cellStyle name="Calculation 206" xfId="34023"/>
    <cellStyle name="Calculation 207" xfId="34024"/>
    <cellStyle name="Calculation 208" xfId="34025"/>
    <cellStyle name="Calculation 209" xfId="34026"/>
    <cellStyle name="Calculation 21" xfId="34027"/>
    <cellStyle name="Calculation 21 2" xfId="34028"/>
    <cellStyle name="Calculation 210" xfId="34029"/>
    <cellStyle name="Calculation 211" xfId="34030"/>
    <cellStyle name="Calculation 212" xfId="34031"/>
    <cellStyle name="Calculation 213" xfId="34032"/>
    <cellStyle name="Calculation 214" xfId="34033"/>
    <cellStyle name="Calculation 215" xfId="34034"/>
    <cellStyle name="Calculation 216" xfId="34035"/>
    <cellStyle name="Calculation 217" xfId="34036"/>
    <cellStyle name="Calculation 218" xfId="34037"/>
    <cellStyle name="Calculation 219" xfId="34038"/>
    <cellStyle name="Calculation 22" xfId="34039"/>
    <cellStyle name="Calculation 22 2" xfId="34040"/>
    <cellStyle name="Calculation 220" xfId="34041"/>
    <cellStyle name="Calculation 221" xfId="34042"/>
    <cellStyle name="Calculation 222" xfId="34043"/>
    <cellStyle name="Calculation 223" xfId="34044"/>
    <cellStyle name="Calculation 224" xfId="34045"/>
    <cellStyle name="Calculation 225" xfId="34046"/>
    <cellStyle name="Calculation 226" xfId="34047"/>
    <cellStyle name="Calculation 227" xfId="34048"/>
    <cellStyle name="Calculation 228" xfId="34049"/>
    <cellStyle name="Calculation 229" xfId="34050"/>
    <cellStyle name="Calculation 23" xfId="34051"/>
    <cellStyle name="Calculation 23 2" xfId="34052"/>
    <cellStyle name="Calculation 230" xfId="34053"/>
    <cellStyle name="Calculation 231" xfId="34054"/>
    <cellStyle name="Calculation 232" xfId="34055"/>
    <cellStyle name="Calculation 233" xfId="34056"/>
    <cellStyle name="Calculation 234" xfId="34057"/>
    <cellStyle name="Calculation 235" xfId="34058"/>
    <cellStyle name="Calculation 236" xfId="34059"/>
    <cellStyle name="Calculation 237" xfId="34060"/>
    <cellStyle name="Calculation 238" xfId="34061"/>
    <cellStyle name="Calculation 239" xfId="34062"/>
    <cellStyle name="Calculation 24" xfId="34063"/>
    <cellStyle name="Calculation 24 2" xfId="34064"/>
    <cellStyle name="Calculation 240" xfId="34065"/>
    <cellStyle name="Calculation 241" xfId="34066"/>
    <cellStyle name="Calculation 242" xfId="34067"/>
    <cellStyle name="Calculation 243" xfId="34068"/>
    <cellStyle name="Calculation 244" xfId="34069"/>
    <cellStyle name="Calculation 245" xfId="34070"/>
    <cellStyle name="Calculation 246" xfId="34071"/>
    <cellStyle name="Calculation 247" xfId="34072"/>
    <cellStyle name="Calculation 248" xfId="34073"/>
    <cellStyle name="Calculation 249" xfId="34074"/>
    <cellStyle name="Calculation 25" xfId="34075"/>
    <cellStyle name="Calculation 25 2" xfId="34076"/>
    <cellStyle name="Calculation 250" xfId="34077"/>
    <cellStyle name="Calculation 251" xfId="34078"/>
    <cellStyle name="Calculation 252" xfId="34079"/>
    <cellStyle name="Calculation 253" xfId="34080"/>
    <cellStyle name="Calculation 254" xfId="34081"/>
    <cellStyle name="Calculation 255" xfId="34082"/>
    <cellStyle name="Calculation 256" xfId="34083"/>
    <cellStyle name="Calculation 257" xfId="34084"/>
    <cellStyle name="Calculation 26" xfId="34085"/>
    <cellStyle name="Calculation 26 2" xfId="34086"/>
    <cellStyle name="Calculation 27" xfId="34087"/>
    <cellStyle name="Calculation 27 2" xfId="34088"/>
    <cellStyle name="Calculation 28" xfId="34089"/>
    <cellStyle name="Calculation 28 2" xfId="34090"/>
    <cellStyle name="Calculation 29" xfId="34091"/>
    <cellStyle name="Calculation 29 2" xfId="34092"/>
    <cellStyle name="Calculation 3" xfId="783"/>
    <cellStyle name="Calculation 3 2" xfId="910"/>
    <cellStyle name="Calculation 3 2 2" xfId="34094"/>
    <cellStyle name="Calculation 3 3" xfId="14988"/>
    <cellStyle name="Calculation 3 4" xfId="34093"/>
    <cellStyle name="Calculation 30" xfId="34095"/>
    <cellStyle name="Calculation 30 2" xfId="34096"/>
    <cellStyle name="Calculation 31" xfId="34097"/>
    <cellStyle name="Calculation 31 2" xfId="34098"/>
    <cellStyle name="Calculation 32" xfId="34099"/>
    <cellStyle name="Calculation 32 2" xfId="34100"/>
    <cellStyle name="Calculation 33" xfId="34101"/>
    <cellStyle name="Calculation 33 2" xfId="34102"/>
    <cellStyle name="Calculation 34" xfId="34103"/>
    <cellStyle name="Calculation 34 2" xfId="34104"/>
    <cellStyle name="Calculation 35" xfId="34105"/>
    <cellStyle name="Calculation 35 2" xfId="34106"/>
    <cellStyle name="Calculation 36" xfId="34107"/>
    <cellStyle name="Calculation 36 2" xfId="34108"/>
    <cellStyle name="Calculation 37" xfId="34109"/>
    <cellStyle name="Calculation 37 2" xfId="34110"/>
    <cellStyle name="Calculation 38" xfId="34111"/>
    <cellStyle name="Calculation 38 2" xfId="34112"/>
    <cellStyle name="Calculation 39" xfId="34113"/>
    <cellStyle name="Calculation 39 2" xfId="34114"/>
    <cellStyle name="Calculation 4" xfId="27"/>
    <cellStyle name="Calculation 4 2" xfId="1130"/>
    <cellStyle name="Calculation 4 2 2" xfId="10302"/>
    <cellStyle name="Calculation 4 2 3" xfId="34115"/>
    <cellStyle name="Calculation 4 3" xfId="8545"/>
    <cellStyle name="Calculation 4 3 2" xfId="11046"/>
    <cellStyle name="Calculation 4 4" xfId="8802"/>
    <cellStyle name="Calculation 4 5" xfId="11789"/>
    <cellStyle name="Calculation 40" xfId="34116"/>
    <cellStyle name="Calculation 40 2" xfId="34117"/>
    <cellStyle name="Calculation 41" xfId="34118"/>
    <cellStyle name="Calculation 41 2" xfId="34119"/>
    <cellStyle name="Calculation 42" xfId="34120"/>
    <cellStyle name="Calculation 42 2" xfId="34121"/>
    <cellStyle name="Calculation 43" xfId="34122"/>
    <cellStyle name="Calculation 43 2" xfId="34123"/>
    <cellStyle name="Calculation 44" xfId="34124"/>
    <cellStyle name="Calculation 44 2" xfId="34125"/>
    <cellStyle name="Calculation 45" xfId="34126"/>
    <cellStyle name="Calculation 45 2" xfId="34127"/>
    <cellStyle name="Calculation 46" xfId="34128"/>
    <cellStyle name="Calculation 46 2" xfId="34129"/>
    <cellStyle name="Calculation 47" xfId="34130"/>
    <cellStyle name="Calculation 47 2" xfId="34131"/>
    <cellStyle name="Calculation 48" xfId="34132"/>
    <cellStyle name="Calculation 48 2" xfId="34133"/>
    <cellStyle name="Calculation 49" xfId="34134"/>
    <cellStyle name="Calculation 49 2" xfId="34135"/>
    <cellStyle name="Calculation 5" xfId="7108"/>
    <cellStyle name="Calculation 5 2" xfId="8797"/>
    <cellStyle name="Calculation 5 2 2" xfId="11214"/>
    <cellStyle name="Calculation 5 2 3" xfId="34137"/>
    <cellStyle name="Calculation 5 3" xfId="8669"/>
    <cellStyle name="Calculation 5 4" xfId="34136"/>
    <cellStyle name="Calculation 50" xfId="34138"/>
    <cellStyle name="Calculation 50 2" xfId="34139"/>
    <cellStyle name="Calculation 51" xfId="34140"/>
    <cellStyle name="Calculation 51 2" xfId="34141"/>
    <cellStyle name="Calculation 52" xfId="34142"/>
    <cellStyle name="Calculation 52 2" xfId="34143"/>
    <cellStyle name="Calculation 53" xfId="34144"/>
    <cellStyle name="Calculation 53 2" xfId="34145"/>
    <cellStyle name="Calculation 54" xfId="34146"/>
    <cellStyle name="Calculation 54 2" xfId="34147"/>
    <cellStyle name="Calculation 55" xfId="34148"/>
    <cellStyle name="Calculation 55 2" xfId="34149"/>
    <cellStyle name="Calculation 56" xfId="34150"/>
    <cellStyle name="Calculation 56 2" xfId="34151"/>
    <cellStyle name="Calculation 57" xfId="34152"/>
    <cellStyle name="Calculation 57 2" xfId="34153"/>
    <cellStyle name="Calculation 58" xfId="34154"/>
    <cellStyle name="Calculation 58 2" xfId="34155"/>
    <cellStyle name="Calculation 59" xfId="34156"/>
    <cellStyle name="Calculation 59 2" xfId="34157"/>
    <cellStyle name="Calculation 6" xfId="7275"/>
    <cellStyle name="Calculation 6 2" xfId="8808"/>
    <cellStyle name="Calculation 6 2 2" xfId="11224"/>
    <cellStyle name="Calculation 6 2 3" xfId="34159"/>
    <cellStyle name="Calculation 6 3" xfId="8675"/>
    <cellStyle name="Calculation 6 4" xfId="34158"/>
    <cellStyle name="Calculation 60" xfId="34160"/>
    <cellStyle name="Calculation 60 2" xfId="34161"/>
    <cellStyle name="Calculation 61" xfId="34162"/>
    <cellStyle name="Calculation 61 2" xfId="34163"/>
    <cellStyle name="Calculation 62" xfId="34164"/>
    <cellStyle name="Calculation 62 2" xfId="34165"/>
    <cellStyle name="Calculation 63" xfId="34166"/>
    <cellStyle name="Calculation 63 2" xfId="34167"/>
    <cellStyle name="Calculation 64" xfId="34168"/>
    <cellStyle name="Calculation 64 2" xfId="34169"/>
    <cellStyle name="Calculation 65" xfId="34170"/>
    <cellStyle name="Calculation 65 2" xfId="34171"/>
    <cellStyle name="Calculation 66" xfId="34172"/>
    <cellStyle name="Calculation 66 2" xfId="34173"/>
    <cellStyle name="Calculation 67" xfId="34174"/>
    <cellStyle name="Calculation 67 2" xfId="34175"/>
    <cellStyle name="Calculation 68" xfId="34176"/>
    <cellStyle name="Calculation 68 2" xfId="34177"/>
    <cellStyle name="Calculation 69" xfId="34178"/>
    <cellStyle name="Calculation 69 2" xfId="34179"/>
    <cellStyle name="Calculation 7" xfId="7165"/>
    <cellStyle name="Calculation 7 2" xfId="8800"/>
    <cellStyle name="Calculation 7 2 2" xfId="11217"/>
    <cellStyle name="Calculation 7 2 3" xfId="34181"/>
    <cellStyle name="Calculation 7 3" xfId="8772"/>
    <cellStyle name="Calculation 7 4" xfId="34180"/>
    <cellStyle name="Calculation 70" xfId="34182"/>
    <cellStyle name="Calculation 70 2" xfId="34183"/>
    <cellStyle name="Calculation 71" xfId="34184"/>
    <cellStyle name="Calculation 71 2" xfId="34185"/>
    <cellStyle name="Calculation 72" xfId="34186"/>
    <cellStyle name="Calculation 72 2" xfId="34187"/>
    <cellStyle name="Calculation 73" xfId="34188"/>
    <cellStyle name="Calculation 73 2" xfId="34189"/>
    <cellStyle name="Calculation 74" xfId="34190"/>
    <cellStyle name="Calculation 74 2" xfId="34191"/>
    <cellStyle name="Calculation 75" xfId="34192"/>
    <cellStyle name="Calculation 75 2" xfId="34193"/>
    <cellStyle name="Calculation 76" xfId="34194"/>
    <cellStyle name="Calculation 76 2" xfId="34195"/>
    <cellStyle name="Calculation 77" xfId="34196"/>
    <cellStyle name="Calculation 77 2" xfId="34197"/>
    <cellStyle name="Calculation 78" xfId="34198"/>
    <cellStyle name="Calculation 78 2" xfId="34199"/>
    <cellStyle name="Calculation 79" xfId="34200"/>
    <cellStyle name="Calculation 79 2" xfId="34201"/>
    <cellStyle name="Calculation 8" xfId="7265"/>
    <cellStyle name="Calculation 8 2" xfId="8806"/>
    <cellStyle name="Calculation 8 2 2" xfId="11222"/>
    <cellStyle name="Calculation 8 2 3" xfId="34203"/>
    <cellStyle name="Calculation 8 3" xfId="8656"/>
    <cellStyle name="Calculation 8 4" xfId="34202"/>
    <cellStyle name="Calculation 80" xfId="34204"/>
    <cellStyle name="Calculation 80 2" xfId="34205"/>
    <cellStyle name="Calculation 81" xfId="34206"/>
    <cellStyle name="Calculation 81 2" xfId="34207"/>
    <cellStyle name="Calculation 82" xfId="34208"/>
    <cellStyle name="Calculation 82 2" xfId="34209"/>
    <cellStyle name="Calculation 83" xfId="34210"/>
    <cellStyle name="Calculation 83 2" xfId="34211"/>
    <cellStyle name="Calculation 84" xfId="34212"/>
    <cellStyle name="Calculation 84 2" xfId="34213"/>
    <cellStyle name="Calculation 85" xfId="34214"/>
    <cellStyle name="Calculation 85 2" xfId="34215"/>
    <cellStyle name="Calculation 86" xfId="34216"/>
    <cellStyle name="Calculation 86 2" xfId="34217"/>
    <cellStyle name="Calculation 87" xfId="34218"/>
    <cellStyle name="Calculation 87 2" xfId="34219"/>
    <cellStyle name="Calculation 88" xfId="34220"/>
    <cellStyle name="Calculation 88 2" xfId="34221"/>
    <cellStyle name="Calculation 89" xfId="34222"/>
    <cellStyle name="Calculation 89 2" xfId="34223"/>
    <cellStyle name="Calculation 9" xfId="7077"/>
    <cellStyle name="Calculation 9 2" xfId="8795"/>
    <cellStyle name="Calculation 9 2 2" xfId="11212"/>
    <cellStyle name="Calculation 9 2 3" xfId="34225"/>
    <cellStyle name="Calculation 9 3" xfId="8658"/>
    <cellStyle name="Calculation 9 4" xfId="34224"/>
    <cellStyle name="Calculation 90" xfId="34226"/>
    <cellStyle name="Calculation 90 2" xfId="34227"/>
    <cellStyle name="Calculation 91" xfId="34228"/>
    <cellStyle name="Calculation 91 2" xfId="34229"/>
    <cellStyle name="Calculation 92" xfId="34230"/>
    <cellStyle name="Calculation 92 2" xfId="34231"/>
    <cellStyle name="Calculation 93" xfId="34232"/>
    <cellStyle name="Calculation 93 2" xfId="34233"/>
    <cellStyle name="Calculation 94" xfId="34234"/>
    <cellStyle name="Calculation 94 2" xfId="34235"/>
    <cellStyle name="Calculation 95" xfId="34236"/>
    <cellStyle name="Calculation 95 2" xfId="34237"/>
    <cellStyle name="Calculation 96" xfId="34238"/>
    <cellStyle name="Calculation 96 2" xfId="34239"/>
    <cellStyle name="Calculation 97" xfId="34240"/>
    <cellStyle name="Calculation 97 2" xfId="34241"/>
    <cellStyle name="Calculation 98" xfId="34242"/>
    <cellStyle name="Calculation 98 2" xfId="34243"/>
    <cellStyle name="Calculation 99" xfId="34244"/>
    <cellStyle name="Calculation 99 2" xfId="34245"/>
    <cellStyle name="Cancel" xfId="909"/>
    <cellStyle name="Check Cell 10" xfId="7506"/>
    <cellStyle name="Check Cell 10 2" xfId="34247"/>
    <cellStyle name="Check Cell 10 3" xfId="34246"/>
    <cellStyle name="Check Cell 100" xfId="34248"/>
    <cellStyle name="Check Cell 100 2" xfId="34249"/>
    <cellStyle name="Check Cell 101" xfId="34250"/>
    <cellStyle name="Check Cell 101 2" xfId="34251"/>
    <cellStyle name="Check Cell 102" xfId="34252"/>
    <cellStyle name="Check Cell 102 2" xfId="34253"/>
    <cellStyle name="Check Cell 103" xfId="34254"/>
    <cellStyle name="Check Cell 103 2" xfId="34255"/>
    <cellStyle name="Check Cell 104" xfId="34256"/>
    <cellStyle name="Check Cell 104 2" xfId="34257"/>
    <cellStyle name="Check Cell 105" xfId="34258"/>
    <cellStyle name="Check Cell 105 2" xfId="34259"/>
    <cellStyle name="Check Cell 106" xfId="34260"/>
    <cellStyle name="Check Cell 106 2" xfId="34261"/>
    <cellStyle name="Check Cell 107" xfId="34262"/>
    <cellStyle name="Check Cell 107 2" xfId="34263"/>
    <cellStyle name="Check Cell 108" xfId="34264"/>
    <cellStyle name="Check Cell 108 2" xfId="34265"/>
    <cellStyle name="Check Cell 109" xfId="34266"/>
    <cellStyle name="Check Cell 109 2" xfId="34267"/>
    <cellStyle name="Check Cell 11" xfId="7192"/>
    <cellStyle name="Check Cell 11 2" xfId="34269"/>
    <cellStyle name="Check Cell 11 3" xfId="34268"/>
    <cellStyle name="Check Cell 110" xfId="34270"/>
    <cellStyle name="Check Cell 110 2" xfId="34271"/>
    <cellStyle name="Check Cell 111" xfId="34272"/>
    <cellStyle name="Check Cell 111 2" xfId="34273"/>
    <cellStyle name="Check Cell 112" xfId="34274"/>
    <cellStyle name="Check Cell 112 2" xfId="34275"/>
    <cellStyle name="Check Cell 113" xfId="34276"/>
    <cellStyle name="Check Cell 113 2" xfId="34277"/>
    <cellStyle name="Check Cell 114" xfId="34278"/>
    <cellStyle name="Check Cell 114 2" xfId="34279"/>
    <cellStyle name="Check Cell 115" xfId="34280"/>
    <cellStyle name="Check Cell 115 2" xfId="34281"/>
    <cellStyle name="Check Cell 116" xfId="34282"/>
    <cellStyle name="Check Cell 116 2" xfId="34283"/>
    <cellStyle name="Check Cell 117" xfId="34284"/>
    <cellStyle name="Check Cell 117 2" xfId="34285"/>
    <cellStyle name="Check Cell 118" xfId="34286"/>
    <cellStyle name="Check Cell 118 2" xfId="34287"/>
    <cellStyle name="Check Cell 119" xfId="34288"/>
    <cellStyle name="Check Cell 119 2" xfId="34289"/>
    <cellStyle name="Check Cell 12" xfId="7627"/>
    <cellStyle name="Check Cell 12 2" xfId="34291"/>
    <cellStyle name="Check Cell 12 3" xfId="34290"/>
    <cellStyle name="Check Cell 120" xfId="34292"/>
    <cellStyle name="Check Cell 120 2" xfId="34293"/>
    <cellStyle name="Check Cell 121" xfId="34294"/>
    <cellStyle name="Check Cell 121 2" xfId="34295"/>
    <cellStyle name="Check Cell 122" xfId="34296"/>
    <cellStyle name="Check Cell 122 2" xfId="34297"/>
    <cellStyle name="Check Cell 123" xfId="34298"/>
    <cellStyle name="Check Cell 123 2" xfId="34299"/>
    <cellStyle name="Check Cell 124" xfId="34300"/>
    <cellStyle name="Check Cell 124 2" xfId="34301"/>
    <cellStyle name="Check Cell 125" xfId="34302"/>
    <cellStyle name="Check Cell 125 2" xfId="34303"/>
    <cellStyle name="Check Cell 126" xfId="34304"/>
    <cellStyle name="Check Cell 126 2" xfId="34305"/>
    <cellStyle name="Check Cell 127" xfId="34306"/>
    <cellStyle name="Check Cell 127 2" xfId="34307"/>
    <cellStyle name="Check Cell 128" xfId="34308"/>
    <cellStyle name="Check Cell 128 2" xfId="34309"/>
    <cellStyle name="Check Cell 129" xfId="34310"/>
    <cellStyle name="Check Cell 129 2" xfId="34311"/>
    <cellStyle name="Check Cell 13" xfId="7708"/>
    <cellStyle name="Check Cell 13 2" xfId="34313"/>
    <cellStyle name="Check Cell 13 3" xfId="34312"/>
    <cellStyle name="Check Cell 130" xfId="34314"/>
    <cellStyle name="Check Cell 130 2" xfId="34315"/>
    <cellStyle name="Check Cell 131" xfId="34316"/>
    <cellStyle name="Check Cell 131 2" xfId="34317"/>
    <cellStyle name="Check Cell 132" xfId="34318"/>
    <cellStyle name="Check Cell 132 2" xfId="34319"/>
    <cellStyle name="Check Cell 133" xfId="34320"/>
    <cellStyle name="Check Cell 133 2" xfId="34321"/>
    <cellStyle name="Check Cell 134" xfId="34322"/>
    <cellStyle name="Check Cell 134 2" xfId="34323"/>
    <cellStyle name="Check Cell 135" xfId="34324"/>
    <cellStyle name="Check Cell 135 2" xfId="34325"/>
    <cellStyle name="Check Cell 136" xfId="34326"/>
    <cellStyle name="Check Cell 136 2" xfId="34327"/>
    <cellStyle name="Check Cell 137" xfId="34328"/>
    <cellStyle name="Check Cell 137 2" xfId="34329"/>
    <cellStyle name="Check Cell 138" xfId="34330"/>
    <cellStyle name="Check Cell 138 2" xfId="34331"/>
    <cellStyle name="Check Cell 139" xfId="34332"/>
    <cellStyle name="Check Cell 139 2" xfId="34333"/>
    <cellStyle name="Check Cell 14" xfId="34334"/>
    <cellStyle name="Check Cell 14 2" xfId="34335"/>
    <cellStyle name="Check Cell 140" xfId="34336"/>
    <cellStyle name="Check Cell 140 2" xfId="34337"/>
    <cellStyle name="Check Cell 141" xfId="34338"/>
    <cellStyle name="Check Cell 141 2" xfId="34339"/>
    <cellStyle name="Check Cell 142" xfId="34340"/>
    <cellStyle name="Check Cell 142 2" xfId="34341"/>
    <cellStyle name="Check Cell 143" xfId="34342"/>
    <cellStyle name="Check Cell 143 2" xfId="34343"/>
    <cellStyle name="Check Cell 144" xfId="34344"/>
    <cellStyle name="Check Cell 144 2" xfId="34345"/>
    <cellStyle name="Check Cell 145" xfId="34346"/>
    <cellStyle name="Check Cell 145 2" xfId="34347"/>
    <cellStyle name="Check Cell 146" xfId="34348"/>
    <cellStyle name="Check Cell 146 2" xfId="34349"/>
    <cellStyle name="Check Cell 147" xfId="34350"/>
    <cellStyle name="Check Cell 147 2" xfId="34351"/>
    <cellStyle name="Check Cell 148" xfId="34352"/>
    <cellStyle name="Check Cell 148 2" xfId="34353"/>
    <cellStyle name="Check Cell 149" xfId="34354"/>
    <cellStyle name="Check Cell 149 2" xfId="34355"/>
    <cellStyle name="Check Cell 15" xfId="34356"/>
    <cellStyle name="Check Cell 15 2" xfId="34357"/>
    <cellStyle name="Check Cell 150" xfId="34358"/>
    <cellStyle name="Check Cell 150 2" xfId="34359"/>
    <cellStyle name="Check Cell 151" xfId="34360"/>
    <cellStyle name="Check Cell 151 2" xfId="34361"/>
    <cellStyle name="Check Cell 152" xfId="34362"/>
    <cellStyle name="Check Cell 152 2" xfId="34363"/>
    <cellStyle name="Check Cell 153" xfId="34364"/>
    <cellStyle name="Check Cell 153 2" xfId="34365"/>
    <cellStyle name="Check Cell 154" xfId="34366"/>
    <cellStyle name="Check Cell 154 2" xfId="34367"/>
    <cellStyle name="Check Cell 155" xfId="34368"/>
    <cellStyle name="Check Cell 155 2" xfId="34369"/>
    <cellStyle name="Check Cell 156" xfId="34370"/>
    <cellStyle name="Check Cell 156 2" xfId="34371"/>
    <cellStyle name="Check Cell 157" xfId="34372"/>
    <cellStyle name="Check Cell 157 2" xfId="34373"/>
    <cellStyle name="Check Cell 158" xfId="34374"/>
    <cellStyle name="Check Cell 158 2" xfId="34375"/>
    <cellStyle name="Check Cell 159" xfId="34376"/>
    <cellStyle name="Check Cell 159 2" xfId="34377"/>
    <cellStyle name="Check Cell 16" xfId="34378"/>
    <cellStyle name="Check Cell 16 2" xfId="34379"/>
    <cellStyle name="Check Cell 160" xfId="34380"/>
    <cellStyle name="Check Cell 160 2" xfId="34381"/>
    <cellStyle name="Check Cell 161" xfId="34382"/>
    <cellStyle name="Check Cell 161 2" xfId="34383"/>
    <cellStyle name="Check Cell 162" xfId="34384"/>
    <cellStyle name="Check Cell 162 2" xfId="34385"/>
    <cellStyle name="Check Cell 163" xfId="34386"/>
    <cellStyle name="Check Cell 163 2" xfId="34387"/>
    <cellStyle name="Check Cell 164" xfId="34388"/>
    <cellStyle name="Check Cell 164 2" xfId="34389"/>
    <cellStyle name="Check Cell 165" xfId="34390"/>
    <cellStyle name="Check Cell 165 2" xfId="34391"/>
    <cellStyle name="Check Cell 166" xfId="34392"/>
    <cellStyle name="Check Cell 166 2" xfId="34393"/>
    <cellStyle name="Check Cell 167" xfId="34394"/>
    <cellStyle name="Check Cell 167 2" xfId="34395"/>
    <cellStyle name="Check Cell 168" xfId="34396"/>
    <cellStyle name="Check Cell 168 2" xfId="34397"/>
    <cellStyle name="Check Cell 169" xfId="34398"/>
    <cellStyle name="Check Cell 169 2" xfId="34399"/>
    <cellStyle name="Check Cell 17" xfId="34400"/>
    <cellStyle name="Check Cell 17 2" xfId="34401"/>
    <cellStyle name="Check Cell 170" xfId="34402"/>
    <cellStyle name="Check Cell 170 2" xfId="34403"/>
    <cellStyle name="Check Cell 171" xfId="34404"/>
    <cellStyle name="Check Cell 171 2" xfId="34405"/>
    <cellStyle name="Check Cell 172" xfId="34406"/>
    <cellStyle name="Check Cell 172 2" xfId="34407"/>
    <cellStyle name="Check Cell 173" xfId="34408"/>
    <cellStyle name="Check Cell 173 2" xfId="34409"/>
    <cellStyle name="Check Cell 174" xfId="34410"/>
    <cellStyle name="Check Cell 174 2" xfId="34411"/>
    <cellStyle name="Check Cell 175" xfId="34412"/>
    <cellStyle name="Check Cell 175 2" xfId="34413"/>
    <cellStyle name="Check Cell 176" xfId="34414"/>
    <cellStyle name="Check Cell 176 2" xfId="34415"/>
    <cellStyle name="Check Cell 177" xfId="34416"/>
    <cellStyle name="Check Cell 177 2" xfId="34417"/>
    <cellStyle name="Check Cell 178" xfId="34418"/>
    <cellStyle name="Check Cell 178 2" xfId="34419"/>
    <cellStyle name="Check Cell 179" xfId="34420"/>
    <cellStyle name="Check Cell 179 2" xfId="34421"/>
    <cellStyle name="Check Cell 18" xfId="34422"/>
    <cellStyle name="Check Cell 18 2" xfId="34423"/>
    <cellStyle name="Check Cell 180" xfId="34424"/>
    <cellStyle name="Check Cell 180 2" xfId="34425"/>
    <cellStyle name="Check Cell 181" xfId="34426"/>
    <cellStyle name="Check Cell 181 2" xfId="34427"/>
    <cellStyle name="Check Cell 182" xfId="34428"/>
    <cellStyle name="Check Cell 182 2" xfId="34429"/>
    <cellStyle name="Check Cell 183" xfId="34430"/>
    <cellStyle name="Check Cell 183 2" xfId="34431"/>
    <cellStyle name="Check Cell 184" xfId="34432"/>
    <cellStyle name="Check Cell 184 2" xfId="34433"/>
    <cellStyle name="Check Cell 185" xfId="34434"/>
    <cellStyle name="Check Cell 185 2" xfId="34435"/>
    <cellStyle name="Check Cell 186" xfId="34436"/>
    <cellStyle name="Check Cell 186 2" xfId="34437"/>
    <cellStyle name="Check Cell 187" xfId="34438"/>
    <cellStyle name="Check Cell 187 2" xfId="34439"/>
    <cellStyle name="Check Cell 188" xfId="34440"/>
    <cellStyle name="Check Cell 188 2" xfId="34441"/>
    <cellStyle name="Check Cell 189" xfId="34442"/>
    <cellStyle name="Check Cell 189 2" xfId="34443"/>
    <cellStyle name="Check Cell 19" xfId="34444"/>
    <cellStyle name="Check Cell 19 2" xfId="34445"/>
    <cellStyle name="Check Cell 190" xfId="34446"/>
    <cellStyle name="Check Cell 190 2" xfId="34447"/>
    <cellStyle name="Check Cell 191" xfId="34448"/>
    <cellStyle name="Check Cell 191 2" xfId="34449"/>
    <cellStyle name="Check Cell 192" xfId="34450"/>
    <cellStyle name="Check Cell 192 2" xfId="34451"/>
    <cellStyle name="Check Cell 193" xfId="34452"/>
    <cellStyle name="Check Cell 194" xfId="34453"/>
    <cellStyle name="Check Cell 195" xfId="34454"/>
    <cellStyle name="Check Cell 196" xfId="34455"/>
    <cellStyle name="Check Cell 197" xfId="34456"/>
    <cellStyle name="Check Cell 198" xfId="34457"/>
    <cellStyle name="Check Cell 199" xfId="34458"/>
    <cellStyle name="Check Cell 2" xfId="191"/>
    <cellStyle name="Check Cell 2 10" xfId="7226"/>
    <cellStyle name="Check Cell 2 11" xfId="7579"/>
    <cellStyle name="Check Cell 2 12" xfId="7402"/>
    <cellStyle name="Check Cell 2 13" xfId="9969"/>
    <cellStyle name="Check Cell 2 2" xfId="784"/>
    <cellStyle name="Check Cell 2 2 2" xfId="908"/>
    <cellStyle name="Check Cell 2 3" xfId="1081"/>
    <cellStyle name="Check Cell 2 4" xfId="7353"/>
    <cellStyle name="Check Cell 2 5" xfId="7078"/>
    <cellStyle name="Check Cell 2 6" xfId="7413"/>
    <cellStyle name="Check Cell 2 7" xfId="7671"/>
    <cellStyle name="Check Cell 2 8" xfId="6969"/>
    <cellStyle name="Check Cell 2 9" xfId="7052"/>
    <cellStyle name="Check Cell 20" xfId="34459"/>
    <cellStyle name="Check Cell 20 2" xfId="34460"/>
    <cellStyle name="Check Cell 200" xfId="34461"/>
    <cellStyle name="Check Cell 201" xfId="34462"/>
    <cellStyle name="Check Cell 202" xfId="34463"/>
    <cellStyle name="Check Cell 203" xfId="34464"/>
    <cellStyle name="Check Cell 204" xfId="34465"/>
    <cellStyle name="Check Cell 205" xfId="34466"/>
    <cellStyle name="Check Cell 206" xfId="34467"/>
    <cellStyle name="Check Cell 207" xfId="34468"/>
    <cellStyle name="Check Cell 208" xfId="34469"/>
    <cellStyle name="Check Cell 209" xfId="34470"/>
    <cellStyle name="Check Cell 21" xfId="34471"/>
    <cellStyle name="Check Cell 21 2" xfId="34472"/>
    <cellStyle name="Check Cell 210" xfId="34473"/>
    <cellStyle name="Check Cell 211" xfId="34474"/>
    <cellStyle name="Check Cell 212" xfId="34475"/>
    <cellStyle name="Check Cell 213" xfId="34476"/>
    <cellStyle name="Check Cell 214" xfId="34477"/>
    <cellStyle name="Check Cell 215" xfId="34478"/>
    <cellStyle name="Check Cell 216" xfId="34479"/>
    <cellStyle name="Check Cell 217" xfId="34480"/>
    <cellStyle name="Check Cell 218" xfId="34481"/>
    <cellStyle name="Check Cell 219" xfId="34482"/>
    <cellStyle name="Check Cell 22" xfId="34483"/>
    <cellStyle name="Check Cell 22 2" xfId="34484"/>
    <cellStyle name="Check Cell 220" xfId="34485"/>
    <cellStyle name="Check Cell 221" xfId="34486"/>
    <cellStyle name="Check Cell 222" xfId="34487"/>
    <cellStyle name="Check Cell 223" xfId="34488"/>
    <cellStyle name="Check Cell 224" xfId="34489"/>
    <cellStyle name="Check Cell 225" xfId="34490"/>
    <cellStyle name="Check Cell 226" xfId="34491"/>
    <cellStyle name="Check Cell 227" xfId="34492"/>
    <cellStyle name="Check Cell 228" xfId="34493"/>
    <cellStyle name="Check Cell 229" xfId="34494"/>
    <cellStyle name="Check Cell 23" xfId="34495"/>
    <cellStyle name="Check Cell 23 2" xfId="34496"/>
    <cellStyle name="Check Cell 230" xfId="34497"/>
    <cellStyle name="Check Cell 231" xfId="34498"/>
    <cellStyle name="Check Cell 232" xfId="34499"/>
    <cellStyle name="Check Cell 233" xfId="34500"/>
    <cellStyle name="Check Cell 234" xfId="34501"/>
    <cellStyle name="Check Cell 235" xfId="34502"/>
    <cellStyle name="Check Cell 236" xfId="34503"/>
    <cellStyle name="Check Cell 237" xfId="34504"/>
    <cellStyle name="Check Cell 238" xfId="34505"/>
    <cellStyle name="Check Cell 239" xfId="34506"/>
    <cellStyle name="Check Cell 24" xfId="34507"/>
    <cellStyle name="Check Cell 24 2" xfId="34508"/>
    <cellStyle name="Check Cell 240" xfId="34509"/>
    <cellStyle name="Check Cell 241" xfId="34510"/>
    <cellStyle name="Check Cell 242" xfId="34511"/>
    <cellStyle name="Check Cell 243" xfId="34512"/>
    <cellStyle name="Check Cell 244" xfId="34513"/>
    <cellStyle name="Check Cell 245" xfId="34514"/>
    <cellStyle name="Check Cell 246" xfId="34515"/>
    <cellStyle name="Check Cell 247" xfId="34516"/>
    <cellStyle name="Check Cell 248" xfId="34517"/>
    <cellStyle name="Check Cell 249" xfId="34518"/>
    <cellStyle name="Check Cell 25" xfId="34519"/>
    <cellStyle name="Check Cell 25 2" xfId="34520"/>
    <cellStyle name="Check Cell 250" xfId="34521"/>
    <cellStyle name="Check Cell 251" xfId="34522"/>
    <cellStyle name="Check Cell 252" xfId="34523"/>
    <cellStyle name="Check Cell 253" xfId="34524"/>
    <cellStyle name="Check Cell 254" xfId="34525"/>
    <cellStyle name="Check Cell 255" xfId="34526"/>
    <cellStyle name="Check Cell 256" xfId="34527"/>
    <cellStyle name="Check Cell 257" xfId="34528"/>
    <cellStyle name="Check Cell 26" xfId="34529"/>
    <cellStyle name="Check Cell 26 2" xfId="34530"/>
    <cellStyle name="Check Cell 27" xfId="34531"/>
    <cellStyle name="Check Cell 27 2" xfId="34532"/>
    <cellStyle name="Check Cell 28" xfId="34533"/>
    <cellStyle name="Check Cell 28 2" xfId="34534"/>
    <cellStyle name="Check Cell 29" xfId="34535"/>
    <cellStyle name="Check Cell 29 2" xfId="34536"/>
    <cellStyle name="Check Cell 3" xfId="785"/>
    <cellStyle name="Check Cell 3 2" xfId="907"/>
    <cellStyle name="Check Cell 3 3" xfId="14992"/>
    <cellStyle name="Check Cell 30" xfId="34537"/>
    <cellStyle name="Check Cell 30 2" xfId="34538"/>
    <cellStyle name="Check Cell 31" xfId="34539"/>
    <cellStyle name="Check Cell 31 2" xfId="34540"/>
    <cellStyle name="Check Cell 32" xfId="34541"/>
    <cellStyle name="Check Cell 32 2" xfId="34542"/>
    <cellStyle name="Check Cell 33" xfId="34543"/>
    <cellStyle name="Check Cell 33 2" xfId="34544"/>
    <cellStyle name="Check Cell 34" xfId="34545"/>
    <cellStyle name="Check Cell 34 2" xfId="34546"/>
    <cellStyle name="Check Cell 35" xfId="34547"/>
    <cellStyle name="Check Cell 35 2" xfId="34548"/>
    <cellStyle name="Check Cell 36" xfId="34549"/>
    <cellStyle name="Check Cell 36 2" xfId="34550"/>
    <cellStyle name="Check Cell 37" xfId="34551"/>
    <cellStyle name="Check Cell 37 2" xfId="34552"/>
    <cellStyle name="Check Cell 38" xfId="34553"/>
    <cellStyle name="Check Cell 38 2" xfId="34554"/>
    <cellStyle name="Check Cell 39" xfId="34555"/>
    <cellStyle name="Check Cell 39 2" xfId="34556"/>
    <cellStyle name="Check Cell 4" xfId="698"/>
    <cellStyle name="Check Cell 4 2" xfId="986"/>
    <cellStyle name="Check Cell 4 2 2" xfId="34557"/>
    <cellStyle name="Check Cell 4 3" xfId="11791"/>
    <cellStyle name="Check Cell 40" xfId="34558"/>
    <cellStyle name="Check Cell 40 2" xfId="34559"/>
    <cellStyle name="Check Cell 41" xfId="34560"/>
    <cellStyle name="Check Cell 41 2" xfId="34561"/>
    <cellStyle name="Check Cell 42" xfId="34562"/>
    <cellStyle name="Check Cell 42 2" xfId="34563"/>
    <cellStyle name="Check Cell 43" xfId="34564"/>
    <cellStyle name="Check Cell 43 2" xfId="34565"/>
    <cellStyle name="Check Cell 44" xfId="34566"/>
    <cellStyle name="Check Cell 44 2" xfId="34567"/>
    <cellStyle name="Check Cell 45" xfId="34568"/>
    <cellStyle name="Check Cell 45 2" xfId="34569"/>
    <cellStyle name="Check Cell 46" xfId="34570"/>
    <cellStyle name="Check Cell 46 2" xfId="34571"/>
    <cellStyle name="Check Cell 47" xfId="34572"/>
    <cellStyle name="Check Cell 47 2" xfId="34573"/>
    <cellStyle name="Check Cell 48" xfId="34574"/>
    <cellStyle name="Check Cell 48 2" xfId="34575"/>
    <cellStyle name="Check Cell 49" xfId="34576"/>
    <cellStyle name="Check Cell 49 2" xfId="34577"/>
    <cellStyle name="Check Cell 5" xfId="7490"/>
    <cellStyle name="Check Cell 5 2" xfId="34579"/>
    <cellStyle name="Check Cell 5 3" xfId="34578"/>
    <cellStyle name="Check Cell 50" xfId="34580"/>
    <cellStyle name="Check Cell 50 2" xfId="34581"/>
    <cellStyle name="Check Cell 51" xfId="34582"/>
    <cellStyle name="Check Cell 51 2" xfId="34583"/>
    <cellStyle name="Check Cell 52" xfId="34584"/>
    <cellStyle name="Check Cell 52 2" xfId="34585"/>
    <cellStyle name="Check Cell 53" xfId="34586"/>
    <cellStyle name="Check Cell 53 2" xfId="34587"/>
    <cellStyle name="Check Cell 54" xfId="34588"/>
    <cellStyle name="Check Cell 54 2" xfId="34589"/>
    <cellStyle name="Check Cell 55" xfId="34590"/>
    <cellStyle name="Check Cell 55 2" xfId="34591"/>
    <cellStyle name="Check Cell 56" xfId="34592"/>
    <cellStyle name="Check Cell 56 2" xfId="34593"/>
    <cellStyle name="Check Cell 57" xfId="34594"/>
    <cellStyle name="Check Cell 57 2" xfId="34595"/>
    <cellStyle name="Check Cell 58" xfId="34596"/>
    <cellStyle name="Check Cell 58 2" xfId="34597"/>
    <cellStyle name="Check Cell 59" xfId="34598"/>
    <cellStyle name="Check Cell 59 2" xfId="34599"/>
    <cellStyle name="Check Cell 6" xfId="7615"/>
    <cellStyle name="Check Cell 6 2" xfId="34601"/>
    <cellStyle name="Check Cell 6 3" xfId="34600"/>
    <cellStyle name="Check Cell 60" xfId="34602"/>
    <cellStyle name="Check Cell 60 2" xfId="34603"/>
    <cellStyle name="Check Cell 61" xfId="34604"/>
    <cellStyle name="Check Cell 61 2" xfId="34605"/>
    <cellStyle name="Check Cell 62" xfId="34606"/>
    <cellStyle name="Check Cell 62 2" xfId="34607"/>
    <cellStyle name="Check Cell 63" xfId="34608"/>
    <cellStyle name="Check Cell 63 2" xfId="34609"/>
    <cellStyle name="Check Cell 64" xfId="34610"/>
    <cellStyle name="Check Cell 64 2" xfId="34611"/>
    <cellStyle name="Check Cell 65" xfId="34612"/>
    <cellStyle name="Check Cell 65 2" xfId="34613"/>
    <cellStyle name="Check Cell 66" xfId="34614"/>
    <cellStyle name="Check Cell 66 2" xfId="34615"/>
    <cellStyle name="Check Cell 67" xfId="34616"/>
    <cellStyle name="Check Cell 67 2" xfId="34617"/>
    <cellStyle name="Check Cell 68" xfId="34618"/>
    <cellStyle name="Check Cell 68 2" xfId="34619"/>
    <cellStyle name="Check Cell 69" xfId="34620"/>
    <cellStyle name="Check Cell 69 2" xfId="34621"/>
    <cellStyle name="Check Cell 7" xfId="7084"/>
    <cellStyle name="Check Cell 7 2" xfId="34623"/>
    <cellStyle name="Check Cell 7 3" xfId="34622"/>
    <cellStyle name="Check Cell 70" xfId="34624"/>
    <cellStyle name="Check Cell 70 2" xfId="34625"/>
    <cellStyle name="Check Cell 71" xfId="34626"/>
    <cellStyle name="Check Cell 71 2" xfId="34627"/>
    <cellStyle name="Check Cell 72" xfId="34628"/>
    <cellStyle name="Check Cell 72 2" xfId="34629"/>
    <cellStyle name="Check Cell 73" xfId="34630"/>
    <cellStyle name="Check Cell 73 2" xfId="34631"/>
    <cellStyle name="Check Cell 74" xfId="34632"/>
    <cellStyle name="Check Cell 74 2" xfId="34633"/>
    <cellStyle name="Check Cell 75" xfId="34634"/>
    <cellStyle name="Check Cell 75 2" xfId="34635"/>
    <cellStyle name="Check Cell 76" xfId="34636"/>
    <cellStyle name="Check Cell 76 2" xfId="34637"/>
    <cellStyle name="Check Cell 77" xfId="34638"/>
    <cellStyle name="Check Cell 77 2" xfId="34639"/>
    <cellStyle name="Check Cell 78" xfId="34640"/>
    <cellStyle name="Check Cell 78 2" xfId="34641"/>
    <cellStyle name="Check Cell 79" xfId="34642"/>
    <cellStyle name="Check Cell 79 2" xfId="34643"/>
    <cellStyle name="Check Cell 8" xfId="7548"/>
    <cellStyle name="Check Cell 8 2" xfId="34645"/>
    <cellStyle name="Check Cell 8 3" xfId="34644"/>
    <cellStyle name="Check Cell 80" xfId="34646"/>
    <cellStyle name="Check Cell 80 2" xfId="34647"/>
    <cellStyle name="Check Cell 81" xfId="34648"/>
    <cellStyle name="Check Cell 81 2" xfId="34649"/>
    <cellStyle name="Check Cell 82" xfId="34650"/>
    <cellStyle name="Check Cell 82 2" xfId="34651"/>
    <cellStyle name="Check Cell 83" xfId="34652"/>
    <cellStyle name="Check Cell 83 2" xfId="34653"/>
    <cellStyle name="Check Cell 84" xfId="34654"/>
    <cellStyle name="Check Cell 84 2" xfId="34655"/>
    <cellStyle name="Check Cell 85" xfId="34656"/>
    <cellStyle name="Check Cell 85 2" xfId="34657"/>
    <cellStyle name="Check Cell 86" xfId="34658"/>
    <cellStyle name="Check Cell 86 2" xfId="34659"/>
    <cellStyle name="Check Cell 87" xfId="34660"/>
    <cellStyle name="Check Cell 87 2" xfId="34661"/>
    <cellStyle name="Check Cell 88" xfId="34662"/>
    <cellStyle name="Check Cell 88 2" xfId="34663"/>
    <cellStyle name="Check Cell 89" xfId="34664"/>
    <cellStyle name="Check Cell 89 2" xfId="34665"/>
    <cellStyle name="Check Cell 9" xfId="6867"/>
    <cellStyle name="Check Cell 9 2" xfId="34667"/>
    <cellStyle name="Check Cell 9 3" xfId="34666"/>
    <cellStyle name="Check Cell 90" xfId="34668"/>
    <cellStyle name="Check Cell 90 2" xfId="34669"/>
    <cellStyle name="Check Cell 91" xfId="34670"/>
    <cellStyle name="Check Cell 91 2" xfId="34671"/>
    <cellStyle name="Check Cell 92" xfId="34672"/>
    <cellStyle name="Check Cell 92 2" xfId="34673"/>
    <cellStyle name="Check Cell 93" xfId="34674"/>
    <cellStyle name="Check Cell 93 2" xfId="34675"/>
    <cellStyle name="Check Cell 94" xfId="34676"/>
    <cellStyle name="Check Cell 94 2" xfId="34677"/>
    <cellStyle name="Check Cell 95" xfId="34678"/>
    <cellStyle name="Check Cell 95 2" xfId="34679"/>
    <cellStyle name="Check Cell 96" xfId="34680"/>
    <cellStyle name="Check Cell 96 2" xfId="34681"/>
    <cellStyle name="Check Cell 97" xfId="34682"/>
    <cellStyle name="Check Cell 97 2" xfId="34683"/>
    <cellStyle name="Check Cell 98" xfId="34684"/>
    <cellStyle name="Check Cell 98 2" xfId="34685"/>
    <cellStyle name="Check Cell 99" xfId="34686"/>
    <cellStyle name="Check Cell 99 2" xfId="34687"/>
    <cellStyle name="CheckCell" xfId="12009"/>
    <cellStyle name="Co. Names" xfId="15337"/>
    <cellStyle name="Column total in dollars" xfId="44"/>
    <cellStyle name="Column total in dollars 2" xfId="192"/>
    <cellStyle name="Column total in dollars 2 10" xfId="3378"/>
    <cellStyle name="Column total in dollars 2 11" xfId="4447"/>
    <cellStyle name="Column total in dollars 2 12" xfId="5325"/>
    <cellStyle name="Column total in dollars 2 13" xfId="14994"/>
    <cellStyle name="Column total in dollars 2 2" xfId="1107"/>
    <cellStyle name="Column total in dollars 2 3" xfId="1098"/>
    <cellStyle name="Column total in dollars 2 4" xfId="1759"/>
    <cellStyle name="Column total in dollars 2 5" xfId="1854"/>
    <cellStyle name="Column total in dollars 2 6" xfId="1870"/>
    <cellStyle name="Column total in dollars 2 7" xfId="2034"/>
    <cellStyle name="Column total in dollars 2 8" xfId="2170"/>
    <cellStyle name="Column total in dollars 2 9" xfId="2686"/>
    <cellStyle name="Column total in dollars 3" xfId="193"/>
    <cellStyle name="Comma" xfId="1" builtinId="3"/>
    <cellStyle name="Comma  - Style1" xfId="45"/>
    <cellStyle name="Comma  - Style1 2" xfId="194"/>
    <cellStyle name="Comma  - Style1 2 2" xfId="14997"/>
    <cellStyle name="Comma  - Style1 3" xfId="195"/>
    <cellStyle name="Comma  - Style1 3 2" xfId="14999"/>
    <cellStyle name="Comma  - Style1 4" xfId="14717"/>
    <cellStyle name="Comma  - Style1 4 2" xfId="15001"/>
    <cellStyle name="Comma  - Style1 4 3" xfId="15000"/>
    <cellStyle name="Comma  - Style1 5" xfId="15002"/>
    <cellStyle name="Comma  - Style1 5 2" xfId="15003"/>
    <cellStyle name="Comma  - Style1 6" xfId="15004"/>
    <cellStyle name="Comma  - Style2" xfId="46"/>
    <cellStyle name="Comma  - Style2 2" xfId="196"/>
    <cellStyle name="Comma  - Style2 2 2" xfId="15007"/>
    <cellStyle name="Comma  - Style2 3" xfId="197"/>
    <cellStyle name="Comma  - Style2 3 2" xfId="15009"/>
    <cellStyle name="Comma  - Style2 4" xfId="14718"/>
    <cellStyle name="Comma  - Style2 4 2" xfId="15011"/>
    <cellStyle name="Comma  - Style2 4 3" xfId="15010"/>
    <cellStyle name="Comma  - Style2 5" xfId="15012"/>
    <cellStyle name="Comma  - Style2 5 2" xfId="15013"/>
    <cellStyle name="Comma  - Style2 6" xfId="15014"/>
    <cellStyle name="Comma  - Style3" xfId="47"/>
    <cellStyle name="Comma  - Style3 2" xfId="198"/>
    <cellStyle name="Comma  - Style3 2 2" xfId="15016"/>
    <cellStyle name="Comma  - Style3 3" xfId="199"/>
    <cellStyle name="Comma  - Style3 3 2" xfId="15017"/>
    <cellStyle name="Comma  - Style3 4" xfId="14719"/>
    <cellStyle name="Comma  - Style3 4 2" xfId="15019"/>
    <cellStyle name="Comma  - Style3 4 3" xfId="15018"/>
    <cellStyle name="Comma  - Style3 5" xfId="15020"/>
    <cellStyle name="Comma  - Style3 5 2" xfId="15021"/>
    <cellStyle name="Comma  - Style3 6" xfId="15022"/>
    <cellStyle name="Comma  - Style4" xfId="48"/>
    <cellStyle name="Comma  - Style4 2" xfId="200"/>
    <cellStyle name="Comma  - Style4 2 2" xfId="15023"/>
    <cellStyle name="Comma  - Style4 3" xfId="201"/>
    <cellStyle name="Comma  - Style4 3 2" xfId="15025"/>
    <cellStyle name="Comma  - Style4 4" xfId="14720"/>
    <cellStyle name="Comma  - Style4 4 2" xfId="15027"/>
    <cellStyle name="Comma  - Style4 4 3" xfId="15026"/>
    <cellStyle name="Comma  - Style4 5" xfId="15028"/>
    <cellStyle name="Comma  - Style4 5 2" xfId="15029"/>
    <cellStyle name="Comma  - Style4 6" xfId="15030"/>
    <cellStyle name="Comma  - Style5" xfId="49"/>
    <cellStyle name="Comma  - Style5 2" xfId="202"/>
    <cellStyle name="Comma  - Style5 2 2" xfId="15033"/>
    <cellStyle name="Comma  - Style5 3" xfId="203"/>
    <cellStyle name="Comma  - Style5 3 2" xfId="15035"/>
    <cellStyle name="Comma  - Style5 4" xfId="14721"/>
    <cellStyle name="Comma  - Style5 4 2" xfId="15037"/>
    <cellStyle name="Comma  - Style5 4 3" xfId="15036"/>
    <cellStyle name="Comma  - Style5 5" xfId="15038"/>
    <cellStyle name="Comma  - Style5 5 2" xfId="15039"/>
    <cellStyle name="Comma  - Style5 6" xfId="15040"/>
    <cellStyle name="Comma  - Style6" xfId="50"/>
    <cellStyle name="Comma  - Style6 2" xfId="204"/>
    <cellStyle name="Comma  - Style6 2 2" xfId="15042"/>
    <cellStyle name="Comma  - Style6 3" xfId="205"/>
    <cellStyle name="Comma  - Style6 3 2" xfId="15043"/>
    <cellStyle name="Comma  - Style6 4" xfId="14722"/>
    <cellStyle name="Comma  - Style6 4 2" xfId="15045"/>
    <cellStyle name="Comma  - Style6 4 3" xfId="15044"/>
    <cellStyle name="Comma  - Style6 5" xfId="15046"/>
    <cellStyle name="Comma  - Style6 5 2" xfId="15047"/>
    <cellStyle name="Comma  - Style6 6" xfId="15048"/>
    <cellStyle name="Comma  - Style7" xfId="51"/>
    <cellStyle name="Comma  - Style7 2" xfId="206"/>
    <cellStyle name="Comma  - Style7 2 2" xfId="15051"/>
    <cellStyle name="Comma  - Style7 3" xfId="207"/>
    <cellStyle name="Comma  - Style7 3 2" xfId="15053"/>
    <cellStyle name="Comma  - Style7 4" xfId="14723"/>
    <cellStyle name="Comma  - Style7 4 2" xfId="15055"/>
    <cellStyle name="Comma  - Style7 4 3" xfId="15054"/>
    <cellStyle name="Comma  - Style7 5" xfId="15056"/>
    <cellStyle name="Comma  - Style7 5 2" xfId="15057"/>
    <cellStyle name="Comma  - Style7 6" xfId="15058"/>
    <cellStyle name="Comma  - Style8" xfId="52"/>
    <cellStyle name="Comma  - Style8 2" xfId="208"/>
    <cellStyle name="Comma  - Style8 2 2" xfId="15059"/>
    <cellStyle name="Comma  - Style8 3" xfId="209"/>
    <cellStyle name="Comma  - Style8 3 2" xfId="15060"/>
    <cellStyle name="Comma  - Style8 4" xfId="14724"/>
    <cellStyle name="Comma  - Style8 4 2" xfId="15062"/>
    <cellStyle name="Comma  - Style8 4 3" xfId="15061"/>
    <cellStyle name="Comma  - Style8 5" xfId="15063"/>
    <cellStyle name="Comma  - Style8 5 2" xfId="15064"/>
    <cellStyle name="Comma  - Style8 6" xfId="15065"/>
    <cellStyle name="Comma (0)" xfId="53"/>
    <cellStyle name="Comma [0] 2" xfId="54"/>
    <cellStyle name="Comma [0] 2 2" xfId="210"/>
    <cellStyle name="Comma [0] 2 2 2" xfId="15066"/>
    <cellStyle name="Comma [0] 2 3" xfId="42487"/>
    <cellStyle name="Comma [0] 3" xfId="9934"/>
    <cellStyle name="Comma [0] 3 2" xfId="42888"/>
    <cellStyle name="Comma [0] 4" xfId="42486"/>
    <cellStyle name="Comma [1]" xfId="15338"/>
    <cellStyle name="Comma [2]" xfId="15339"/>
    <cellStyle name="Comma [3]" xfId="15340"/>
    <cellStyle name="Comma 10" xfId="835"/>
    <cellStyle name="Comma 10 2" xfId="12010"/>
    <cellStyle name="Comma 10 2 2" xfId="34688"/>
    <cellStyle name="Comma 10 3" xfId="15067"/>
    <cellStyle name="Comma 10 3 2" xfId="34689"/>
    <cellStyle name="Comma 10 4" xfId="15341"/>
    <cellStyle name="Comma 10 5" xfId="42887"/>
    <cellStyle name="Comma 100" xfId="42578"/>
    <cellStyle name="Comma 101" xfId="42583"/>
    <cellStyle name="Comma 102" xfId="42571"/>
    <cellStyle name="Comma 103" xfId="42591"/>
    <cellStyle name="Comma 104" xfId="42587"/>
    <cellStyle name="Comma 105" xfId="42597"/>
    <cellStyle name="Comma 106" xfId="42598"/>
    <cellStyle name="Comma 107" xfId="42636"/>
    <cellStyle name="Comma 108" xfId="42642"/>
    <cellStyle name="Comma 109" xfId="42644"/>
    <cellStyle name="Comma 11" xfId="848"/>
    <cellStyle name="Comma 11 2" xfId="12012"/>
    <cellStyle name="Comma 11 2 2" xfId="34691"/>
    <cellStyle name="Comma 11 3" xfId="12011"/>
    <cellStyle name="Comma 11 3 2" xfId="34692"/>
    <cellStyle name="Comma 11 4" xfId="14899"/>
    <cellStyle name="Comma 11 5" xfId="34690"/>
    <cellStyle name="Comma 110" xfId="42656"/>
    <cellStyle name="Comma 111" xfId="42761"/>
    <cellStyle name="Comma 112" xfId="42782"/>
    <cellStyle name="Comma 113" xfId="42786"/>
    <cellStyle name="Comma 114" xfId="42791"/>
    <cellStyle name="Comma 115" xfId="42795"/>
    <cellStyle name="Comma 116" xfId="42798"/>
    <cellStyle name="Comma 117" xfId="42801"/>
    <cellStyle name="Comma 118" xfId="42806"/>
    <cellStyle name="Comma 119" xfId="42810"/>
    <cellStyle name="Comma 12" xfId="915"/>
    <cellStyle name="Comma 12 2" xfId="11938"/>
    <cellStyle name="Comma 12 2 2" xfId="34694"/>
    <cellStyle name="Comma 12 3" xfId="34695"/>
    <cellStyle name="Comma 12 4" xfId="34693"/>
    <cellStyle name="Comma 120" xfId="42774"/>
    <cellStyle name="Comma 121" xfId="42818"/>
    <cellStyle name="Comma 122" xfId="42821"/>
    <cellStyle name="Comma 123" xfId="42824"/>
    <cellStyle name="Comma 124" xfId="42827"/>
    <cellStyle name="Comma 125" xfId="34696"/>
    <cellStyle name="Comma 126" xfId="42841"/>
    <cellStyle name="Comma 127" xfId="42847"/>
    <cellStyle name="Comma 128" xfId="42858"/>
    <cellStyle name="Comma 129" xfId="42864"/>
    <cellStyle name="Comma 13" xfId="1068"/>
    <cellStyle name="Comma 13 2" xfId="15069"/>
    <cellStyle name="Comma 13 3" xfId="15068"/>
    <cellStyle name="Comma 13 4" xfId="15343"/>
    <cellStyle name="Comma 130" xfId="42863"/>
    <cellStyle name="Comma 131" xfId="42897"/>
    <cellStyle name="Comma 132" xfId="42974"/>
    <cellStyle name="Comma 133" xfId="42978"/>
    <cellStyle name="Comma 134" xfId="42981"/>
    <cellStyle name="Comma 135" xfId="42982"/>
    <cellStyle name="Comma 14" xfId="1305"/>
    <cellStyle name="Comma 14 2" xfId="7982"/>
    <cellStyle name="Comma 14 3" xfId="15070"/>
    <cellStyle name="Comma 15" xfId="966"/>
    <cellStyle name="Comma 15 2" xfId="15071"/>
    <cellStyle name="Comma 15 3" xfId="15344"/>
    <cellStyle name="Comma 15 4" xfId="34697"/>
    <cellStyle name="Comma 16" xfId="1301"/>
    <cellStyle name="Comma 16 2" xfId="15073"/>
    <cellStyle name="Comma 16 3" xfId="15072"/>
    <cellStyle name="Comma 16 4" xfId="15345"/>
    <cellStyle name="Comma 16 5" xfId="34698"/>
    <cellStyle name="Comma 17" xfId="8525"/>
    <cellStyle name="Comma 17 2" xfId="15074"/>
    <cellStyle name="Comma 17 2 2" xfId="15346"/>
    <cellStyle name="Comma 17 3" xfId="34699"/>
    <cellStyle name="Comma 18" xfId="9337"/>
    <cellStyle name="Comma 18 2" xfId="15075"/>
    <cellStyle name="Comma 18 3" xfId="34700"/>
    <cellStyle name="Comma 19" xfId="9828"/>
    <cellStyle name="Comma 19 2" xfId="15076"/>
    <cellStyle name="Comma 2" xfId="6"/>
    <cellStyle name="Comma 2 10" xfId="7823"/>
    <cellStyle name="Comma 2 10 2" xfId="15077"/>
    <cellStyle name="Comma 2 10 2 2" xfId="15798"/>
    <cellStyle name="Comma 2 10 3" xfId="15799"/>
    <cellStyle name="Comma 2 11" xfId="7845"/>
    <cellStyle name="Comma 2 11 2" xfId="15078"/>
    <cellStyle name="Comma 2 11 2 2" xfId="15801"/>
    <cellStyle name="Comma 2 11 3" xfId="15802"/>
    <cellStyle name="Comma 2 11 4" xfId="15800"/>
    <cellStyle name="Comma 2 12" xfId="211"/>
    <cellStyle name="Comma 2 12 2" xfId="15079"/>
    <cellStyle name="Comma 2 12 2 2" xfId="15804"/>
    <cellStyle name="Comma 2 12 3" xfId="15976"/>
    <cellStyle name="Comma 2 12 4" xfId="15803"/>
    <cellStyle name="Comma 2 13" xfId="7879"/>
    <cellStyle name="Comma 2 13 2" xfId="15806"/>
    <cellStyle name="Comma 2 13 3" xfId="15807"/>
    <cellStyle name="Comma 2 13 4" xfId="15805"/>
    <cellStyle name="Comma 2 14" xfId="7895"/>
    <cellStyle name="Comma 2 14 2" xfId="15809"/>
    <cellStyle name="Comma 2 14 3" xfId="15810"/>
    <cellStyle name="Comma 2 14 4" xfId="15808"/>
    <cellStyle name="Comma 2 15" xfId="7906"/>
    <cellStyle name="Comma 2 15 2" xfId="15812"/>
    <cellStyle name="Comma 2 15 3" xfId="15813"/>
    <cellStyle name="Comma 2 15 4" xfId="15811"/>
    <cellStyle name="Comma 2 16" xfId="7916"/>
    <cellStyle name="Comma 2 16 2" xfId="15815"/>
    <cellStyle name="Comma 2 16 3" xfId="15816"/>
    <cellStyle name="Comma 2 16 4" xfId="15814"/>
    <cellStyle name="Comma 2 17" xfId="7921"/>
    <cellStyle name="Comma 2 17 2" xfId="15818"/>
    <cellStyle name="Comma 2 17 3" xfId="15819"/>
    <cellStyle name="Comma 2 17 4" xfId="15817"/>
    <cellStyle name="Comma 2 18" xfId="7927"/>
    <cellStyle name="Comma 2 18 2" xfId="15820"/>
    <cellStyle name="Comma 2 18 3" xfId="15821"/>
    <cellStyle name="Comma 2 18 4" xfId="15995"/>
    <cellStyle name="Comma 2 18 5" xfId="34701"/>
    <cellStyle name="Comma 2 19" xfId="7934"/>
    <cellStyle name="Comma 2 19 2" xfId="15823"/>
    <cellStyle name="Comma 2 19 3" xfId="15824"/>
    <cellStyle name="Comma 2 19 4" xfId="15822"/>
    <cellStyle name="Comma 2 2" xfId="19"/>
    <cellStyle name="Comma 2 2 10" xfId="7125"/>
    <cellStyle name="Comma 2 2 11" xfId="6917"/>
    <cellStyle name="Comma 2 2 12" xfId="6877"/>
    <cellStyle name="Comma 2 2 13" xfId="7842"/>
    <cellStyle name="Comma 2 2 14" xfId="7366"/>
    <cellStyle name="Comma 2 2 15" xfId="7979"/>
    <cellStyle name="Comma 2 2 16" xfId="7914"/>
    <cellStyle name="Comma 2 2 17" xfId="15563"/>
    <cellStyle name="Comma 2 2 2" xfId="212"/>
    <cellStyle name="Comma 2 2 2 2" xfId="1065"/>
    <cellStyle name="Comma 2 2 2 2 2" xfId="15081"/>
    <cellStyle name="Comma 2 2 2 3" xfId="2484"/>
    <cellStyle name="Comma 2 2 2 4" xfId="2811"/>
    <cellStyle name="Comma 2 2 2 5" xfId="3924"/>
    <cellStyle name="Comma 2 2 2 6" xfId="4451"/>
    <cellStyle name="Comma 2 2 2 7" xfId="5329"/>
    <cellStyle name="Comma 2 2 2 8" xfId="7957"/>
    <cellStyle name="Comma 2 2 2 9" xfId="15080"/>
    <cellStyle name="Comma 2 2 3" xfId="55"/>
    <cellStyle name="Comma 2 2 3 2" xfId="2258"/>
    <cellStyle name="Comma 2 2 3 3" xfId="2494"/>
    <cellStyle name="Comma 2 2 3 4" xfId="2821"/>
    <cellStyle name="Comma 2 2 3 5" xfId="3934"/>
    <cellStyle name="Comma 2 2 3 6" xfId="4440"/>
    <cellStyle name="Comma 2 2 3 7" xfId="5323"/>
    <cellStyle name="Comma 2 2 3 8" xfId="1825"/>
    <cellStyle name="Comma 2 2 4" xfId="788"/>
    <cellStyle name="Comma 2 2 4 2" xfId="2300"/>
    <cellStyle name="Comma 2 2 4 3" xfId="2535"/>
    <cellStyle name="Comma 2 2 4 4" xfId="2862"/>
    <cellStyle name="Comma 2 2 4 5" xfId="3981"/>
    <cellStyle name="Comma 2 2 4 6" xfId="4558"/>
    <cellStyle name="Comma 2 2 4 7" xfId="5422"/>
    <cellStyle name="Comma 2 2 4 8" xfId="1875"/>
    <cellStyle name="Comma 2 2 5" xfId="935"/>
    <cellStyle name="Comma 2 2 5 2" xfId="6765"/>
    <cellStyle name="Comma 2 2 6" xfId="868"/>
    <cellStyle name="Comma 2 2 6 2" xfId="6838"/>
    <cellStyle name="Comma 2 2 7" xfId="7446"/>
    <cellStyle name="Comma 2 2 8" xfId="7029"/>
    <cellStyle name="Comma 2 2 9" xfId="7459"/>
    <cellStyle name="Comma 2 20" xfId="7939"/>
    <cellStyle name="Comma 2 20 2" xfId="15831"/>
    <cellStyle name="Comma 2 20 3" xfId="15832"/>
    <cellStyle name="Comma 2 20 4" xfId="15618"/>
    <cellStyle name="Comma 2 21" xfId="7943"/>
    <cellStyle name="Comma 2 21 2" xfId="15834"/>
    <cellStyle name="Comma 2 21 3" xfId="15835"/>
    <cellStyle name="Comma 2 21 4" xfId="15833"/>
    <cellStyle name="Comma 2 22" xfId="7999"/>
    <cellStyle name="Comma 2 22 2" xfId="15837"/>
    <cellStyle name="Comma 2 22 3" xfId="15839"/>
    <cellStyle name="Comma 2 22 4" xfId="15836"/>
    <cellStyle name="Comma 2 23" xfId="7987"/>
    <cellStyle name="Comma 2 23 2" xfId="15994"/>
    <cellStyle name="Comma 2 23 3" xfId="15841"/>
    <cellStyle name="Comma 2 23 4" xfId="15840"/>
    <cellStyle name="Comma 2 24" xfId="7961"/>
    <cellStyle name="Comma 2 24 2" xfId="15843"/>
    <cellStyle name="Comma 2 24 3" xfId="15844"/>
    <cellStyle name="Comma 2 24 4" xfId="15842"/>
    <cellStyle name="Comma 2 25" xfId="7992"/>
    <cellStyle name="Comma 2 25 2" xfId="15846"/>
    <cellStyle name="Comma 2 25 3" xfId="15963"/>
    <cellStyle name="Comma 2 25 4" xfId="15845"/>
    <cellStyle name="Comma 2 26" xfId="7977"/>
    <cellStyle name="Comma 2 26 2" xfId="15847"/>
    <cellStyle name="Comma 2 26 3" xfId="15848"/>
    <cellStyle name="Comma 2 26 4" xfId="15964"/>
    <cellStyle name="Comma 2 27" xfId="7965"/>
    <cellStyle name="Comma 2 27 2" xfId="15850"/>
    <cellStyle name="Comma 2 27 3" xfId="15619"/>
    <cellStyle name="Comma 2 27 4" xfId="15849"/>
    <cellStyle name="Comma 2 28" xfId="7976"/>
    <cellStyle name="Comma 2 28 2" xfId="15993"/>
    <cellStyle name="Comma 2 28 3" xfId="15852"/>
    <cellStyle name="Comma 2 28 4" xfId="15851"/>
    <cellStyle name="Comma 2 29" xfId="7967"/>
    <cellStyle name="Comma 2 29 2" xfId="15853"/>
    <cellStyle name="Comma 2 29 3" xfId="15854"/>
    <cellStyle name="Comma 2 29 4" xfId="15990"/>
    <cellStyle name="Comma 2 3" xfId="37"/>
    <cellStyle name="Comma 2 3 10" xfId="15856"/>
    <cellStyle name="Comma 2 3 10 2" xfId="15857"/>
    <cellStyle name="Comma 2 3 10 3" xfId="15858"/>
    <cellStyle name="Comma 2 3 11" xfId="15859"/>
    <cellStyle name="Comma 2 3 11 2" xfId="15861"/>
    <cellStyle name="Comma 2 3 11 3" xfId="15862"/>
    <cellStyle name="Comma 2 3 12" xfId="15620"/>
    <cellStyle name="Comma 2 3 12 2" xfId="15623"/>
    <cellStyle name="Comma 2 3 12 3" xfId="15864"/>
    <cellStyle name="Comma 2 3 13" xfId="15865"/>
    <cellStyle name="Comma 2 3 13 2" xfId="15866"/>
    <cellStyle name="Comma 2 3 13 3" xfId="15867"/>
    <cellStyle name="Comma 2 3 14" xfId="15868"/>
    <cellStyle name="Comma 2 3 14 2" xfId="15869"/>
    <cellStyle name="Comma 2 3 14 3" xfId="15871"/>
    <cellStyle name="Comma 2 3 15" xfId="15872"/>
    <cellStyle name="Comma 2 3 15 2" xfId="15873"/>
    <cellStyle name="Comma 2 3 15 3" xfId="15874"/>
    <cellStyle name="Comma 2 3 16" xfId="15875"/>
    <cellStyle name="Comma 2 3 16 2" xfId="15876"/>
    <cellStyle name="Comma 2 3 16 3" xfId="15877"/>
    <cellStyle name="Comma 2 3 17" xfId="15878"/>
    <cellStyle name="Comma 2 3 17 2" xfId="15879"/>
    <cellStyle name="Comma 2 3 17 3" xfId="15972"/>
    <cellStyle name="Comma 2 3 18" xfId="15973"/>
    <cellStyle name="Comma 2 3 18 2" xfId="15880"/>
    <cellStyle name="Comma 2 3 18 3" xfId="15881"/>
    <cellStyle name="Comma 2 3 19" xfId="15882"/>
    <cellStyle name="Comma 2 3 19 2" xfId="15883"/>
    <cellStyle name="Comma 2 3 19 3" xfId="15884"/>
    <cellStyle name="Comma 2 3 2" xfId="164"/>
    <cellStyle name="Comma 2 3 2 10" xfId="34702"/>
    <cellStyle name="Comma 2 3 2 2" xfId="2325"/>
    <cellStyle name="Comma 2 3 2 2 2" xfId="15886"/>
    <cellStyle name="Comma 2 3 2 3" xfId="2557"/>
    <cellStyle name="Comma 2 3 2 3 2" xfId="15887"/>
    <cellStyle name="Comma 2 3 2 4" xfId="2884"/>
    <cellStyle name="Comma 2 3 2 5" xfId="4006"/>
    <cellStyle name="Comma 2 3 2 6" xfId="4782"/>
    <cellStyle name="Comma 2 3 2 7" xfId="5614"/>
    <cellStyle name="Comma 2 3 2 8" xfId="1901"/>
    <cellStyle name="Comma 2 3 2 9" xfId="15885"/>
    <cellStyle name="Comma 2 3 20" xfId="15888"/>
    <cellStyle name="Comma 2 3 20 2" xfId="15889"/>
    <cellStyle name="Comma 2 3 20 3" xfId="15890"/>
    <cellStyle name="Comma 2 3 21" xfId="15891"/>
    <cellStyle name="Comma 2 3 21 2" xfId="15892"/>
    <cellStyle name="Comma 2 3 21 3" xfId="15893"/>
    <cellStyle name="Comma 2 3 22" xfId="15894"/>
    <cellStyle name="Comma 2 3 22 2" xfId="15895"/>
    <cellStyle name="Comma 2 3 22 3" xfId="15896"/>
    <cellStyle name="Comma 2 3 23" xfId="15897"/>
    <cellStyle name="Comma 2 3 23 2" xfId="15898"/>
    <cellStyle name="Comma 2 3 23 3" xfId="15899"/>
    <cellStyle name="Comma 2 3 24" xfId="15900"/>
    <cellStyle name="Comma 2 3 24 2" xfId="15901"/>
    <cellStyle name="Comma 2 3 24 3" xfId="15902"/>
    <cellStyle name="Comma 2 3 25" xfId="15903"/>
    <cellStyle name="Comma 2 3 25 2" xfId="15904"/>
    <cellStyle name="Comma 2 3 25 3" xfId="15905"/>
    <cellStyle name="Comma 2 3 26" xfId="15906"/>
    <cellStyle name="Comma 2 3 26 2" xfId="15907"/>
    <cellStyle name="Comma 2 3 26 3" xfId="15908"/>
    <cellStyle name="Comma 2 3 27" xfId="15909"/>
    <cellStyle name="Comma 2 3 27 2" xfId="15910"/>
    <cellStyle name="Comma 2 3 27 3" xfId="15911"/>
    <cellStyle name="Comma 2 3 28" xfId="15912"/>
    <cellStyle name="Comma 2 3 28 2" xfId="15913"/>
    <cellStyle name="Comma 2 3 28 3" xfId="15914"/>
    <cellStyle name="Comma 2 3 29" xfId="15915"/>
    <cellStyle name="Comma 2 3 29 2" xfId="15916"/>
    <cellStyle name="Comma 2 3 29 3" xfId="15917"/>
    <cellStyle name="Comma 2 3 3" xfId="1945"/>
    <cellStyle name="Comma 2 3 3 2" xfId="2367"/>
    <cellStyle name="Comma 2 3 3 2 2" xfId="15919"/>
    <cellStyle name="Comma 2 3 3 3" xfId="2598"/>
    <cellStyle name="Comma 2 3 3 3 2" xfId="15920"/>
    <cellStyle name="Comma 2 3 3 4" xfId="2925"/>
    <cellStyle name="Comma 2 3 3 5" xfId="4050"/>
    <cellStyle name="Comma 2 3 3 6" xfId="4389"/>
    <cellStyle name="Comma 2 3 3 7" xfId="5287"/>
    <cellStyle name="Comma 2 3 3 8" xfId="15918"/>
    <cellStyle name="Comma 2 3 3 9" xfId="34703"/>
    <cellStyle name="Comma 2 3 30" xfId="15921"/>
    <cellStyle name="Comma 2 3 30 2" xfId="15922"/>
    <cellStyle name="Comma 2 3 30 3" xfId="15923"/>
    <cellStyle name="Comma 2 3 31" xfId="15924"/>
    <cellStyle name="Comma 2 3 31 2" xfId="15925"/>
    <cellStyle name="Comma 2 3 31 3" xfId="15926"/>
    <cellStyle name="Comma 2 3 32" xfId="15927"/>
    <cellStyle name="Comma 2 3 32 2" xfId="15928"/>
    <cellStyle name="Comma 2 3 32 3" xfId="15929"/>
    <cellStyle name="Comma 2 3 33" xfId="15930"/>
    <cellStyle name="Comma 2 3 33 2" xfId="15931"/>
    <cellStyle name="Comma 2 3 33 3" xfId="15932"/>
    <cellStyle name="Comma 2 3 34" xfId="15933"/>
    <cellStyle name="Comma 2 3 34 2" xfId="15934"/>
    <cellStyle name="Comma 2 3 34 3" xfId="15935"/>
    <cellStyle name="Comma 2 3 35" xfId="15936"/>
    <cellStyle name="Comma 2 3 36" xfId="15937"/>
    <cellStyle name="Comma 2 3 4" xfId="1984"/>
    <cellStyle name="Comma 2 3 4 2" xfId="2405"/>
    <cellStyle name="Comma 2 3 4 2 2" xfId="15939"/>
    <cellStyle name="Comma 2 3 4 3" xfId="2636"/>
    <cellStyle name="Comma 2 3 4 3 2" xfId="15940"/>
    <cellStyle name="Comma 2 3 4 4" xfId="2963"/>
    <cellStyle name="Comma 2 3 4 5" xfId="4088"/>
    <cellStyle name="Comma 2 3 4 6" xfId="4867"/>
    <cellStyle name="Comma 2 3 4 7" xfId="5671"/>
    <cellStyle name="Comma 2 3 4 8" xfId="15938"/>
    <cellStyle name="Comma 2 3 4 9" xfId="34704"/>
    <cellStyle name="Comma 2 3 5" xfId="1633"/>
    <cellStyle name="Comma 2 3 5 2" xfId="15942"/>
    <cellStyle name="Comma 2 3 5 3" xfId="15943"/>
    <cellStyle name="Comma 2 3 5 4" xfId="15941"/>
    <cellStyle name="Comma 2 3 6" xfId="14852"/>
    <cellStyle name="Comma 2 3 6 2" xfId="15945"/>
    <cellStyle name="Comma 2 3 6 3" xfId="15946"/>
    <cellStyle name="Comma 2 3 6 4" xfId="15944"/>
    <cellStyle name="Comma 2 3 7" xfId="15947"/>
    <cellStyle name="Comma 2 3 7 2" xfId="15948"/>
    <cellStyle name="Comma 2 3 7 3" xfId="15949"/>
    <cellStyle name="Comma 2 3 8" xfId="15950"/>
    <cellStyle name="Comma 2 3 8 2" xfId="15951"/>
    <cellStyle name="Comma 2 3 8 3" xfId="15952"/>
    <cellStyle name="Comma 2 3 9" xfId="15953"/>
    <cellStyle name="Comma 2 3 9 2" xfId="15954"/>
    <cellStyle name="Comma 2 3 9 3" xfId="15955"/>
    <cellStyle name="Comma 2 30" xfId="7954"/>
    <cellStyle name="Comma 2 30 2" xfId="15957"/>
    <cellStyle name="Comma 2 30 3" xfId="15958"/>
    <cellStyle name="Comma 2 30 4" xfId="15956"/>
    <cellStyle name="Comma 2 31" xfId="15959"/>
    <cellStyle name="Comma 2 31 2" xfId="15960"/>
    <cellStyle name="Comma 2 31 3" xfId="15961"/>
    <cellStyle name="Comma 2 32" xfId="16030"/>
    <cellStyle name="Comma 2 32 2" xfId="16031"/>
    <cellStyle name="Comma 2 32 3" xfId="16032"/>
    <cellStyle name="Comma 2 33" xfId="16033"/>
    <cellStyle name="Comma 2 33 2" xfId="16034"/>
    <cellStyle name="Comma 2 33 3" xfId="16035"/>
    <cellStyle name="Comma 2 34" xfId="16036"/>
    <cellStyle name="Comma 2 34 2" xfId="16037"/>
    <cellStyle name="Comma 2 34 3" xfId="16038"/>
    <cellStyle name="Comma 2 35" xfId="16039"/>
    <cellStyle name="Comma 2 35 2" xfId="16040"/>
    <cellStyle name="Comma 2 35 3" xfId="16041"/>
    <cellStyle name="Comma 2 36" xfId="16042"/>
    <cellStyle name="Comma 2 36 2" xfId="16043"/>
    <cellStyle name="Comma 2 36 3" xfId="16044"/>
    <cellStyle name="Comma 2 37" xfId="16045"/>
    <cellStyle name="Comma 2 37 2" xfId="16046"/>
    <cellStyle name="Comma 2 37 3" xfId="16047"/>
    <cellStyle name="Comma 2 38" xfId="16048"/>
    <cellStyle name="Comma 2 38 2" xfId="16049"/>
    <cellStyle name="Comma 2 38 3" xfId="16050"/>
    <cellStyle name="Comma 2 39" xfId="16051"/>
    <cellStyle name="Comma 2 39 2" xfId="16052"/>
    <cellStyle name="Comma 2 39 3" xfId="16053"/>
    <cellStyle name="Comma 2 4" xfId="28"/>
    <cellStyle name="Comma 2 4 10" xfId="16055"/>
    <cellStyle name="Comma 2 4 10 2" xfId="16056"/>
    <cellStyle name="Comma 2 4 10 3" xfId="16057"/>
    <cellStyle name="Comma 2 4 11" xfId="16058"/>
    <cellStyle name="Comma 2 4 11 2" xfId="16059"/>
    <cellStyle name="Comma 2 4 11 3" xfId="16060"/>
    <cellStyle name="Comma 2 4 12" xfId="16061"/>
    <cellStyle name="Comma 2 4 12 2" xfId="16062"/>
    <cellStyle name="Comma 2 4 12 3" xfId="16063"/>
    <cellStyle name="Comma 2 4 13" xfId="16064"/>
    <cellStyle name="Comma 2 4 13 2" xfId="16065"/>
    <cellStyle name="Comma 2 4 13 3" xfId="16066"/>
    <cellStyle name="Comma 2 4 14" xfId="16067"/>
    <cellStyle name="Comma 2 4 14 2" xfId="16068"/>
    <cellStyle name="Comma 2 4 14 3" xfId="16069"/>
    <cellStyle name="Comma 2 4 15" xfId="16070"/>
    <cellStyle name="Comma 2 4 15 2" xfId="16071"/>
    <cellStyle name="Comma 2 4 15 3" xfId="16072"/>
    <cellStyle name="Comma 2 4 16" xfId="16073"/>
    <cellStyle name="Comma 2 4 16 2" xfId="16074"/>
    <cellStyle name="Comma 2 4 16 3" xfId="16075"/>
    <cellStyle name="Comma 2 4 17" xfId="16076"/>
    <cellStyle name="Comma 2 4 17 2" xfId="16077"/>
    <cellStyle name="Comma 2 4 17 3" xfId="16078"/>
    <cellStyle name="Comma 2 4 18" xfId="16079"/>
    <cellStyle name="Comma 2 4 18 2" xfId="16080"/>
    <cellStyle name="Comma 2 4 18 3" xfId="16081"/>
    <cellStyle name="Comma 2 4 19" xfId="16082"/>
    <cellStyle name="Comma 2 4 19 2" xfId="16083"/>
    <cellStyle name="Comma 2 4 19 3" xfId="16084"/>
    <cellStyle name="Comma 2 4 2" xfId="1923"/>
    <cellStyle name="Comma 2 4 2 2" xfId="2346"/>
    <cellStyle name="Comma 2 4 2 2 2" xfId="16086"/>
    <cellStyle name="Comma 2 4 2 3" xfId="2578"/>
    <cellStyle name="Comma 2 4 2 3 2" xfId="16087"/>
    <cellStyle name="Comma 2 4 2 4" xfId="2905"/>
    <cellStyle name="Comma 2 4 2 5" xfId="4028"/>
    <cellStyle name="Comma 2 4 2 6" xfId="3905"/>
    <cellStyle name="Comma 2 4 2 7" xfId="3579"/>
    <cellStyle name="Comma 2 4 2 8" xfId="16085"/>
    <cellStyle name="Comma 2 4 20" xfId="16088"/>
    <cellStyle name="Comma 2 4 20 2" xfId="16089"/>
    <cellStyle name="Comma 2 4 20 3" xfId="16090"/>
    <cellStyle name="Comma 2 4 21" xfId="16091"/>
    <cellStyle name="Comma 2 4 21 2" xfId="16092"/>
    <cellStyle name="Comma 2 4 21 3" xfId="16093"/>
    <cellStyle name="Comma 2 4 22" xfId="16094"/>
    <cellStyle name="Comma 2 4 22 2" xfId="16095"/>
    <cellStyle name="Comma 2 4 22 3" xfId="16096"/>
    <cellStyle name="Comma 2 4 23" xfId="16097"/>
    <cellStyle name="Comma 2 4 23 2" xfId="16098"/>
    <cellStyle name="Comma 2 4 23 3" xfId="16099"/>
    <cellStyle name="Comma 2 4 24" xfId="16100"/>
    <cellStyle name="Comma 2 4 24 2" xfId="16101"/>
    <cellStyle name="Comma 2 4 24 3" xfId="16102"/>
    <cellStyle name="Comma 2 4 25" xfId="16103"/>
    <cellStyle name="Comma 2 4 25 2" xfId="16104"/>
    <cellStyle name="Comma 2 4 25 3" xfId="16105"/>
    <cellStyle name="Comma 2 4 26" xfId="16106"/>
    <cellStyle name="Comma 2 4 26 2" xfId="16107"/>
    <cellStyle name="Comma 2 4 26 3" xfId="16108"/>
    <cellStyle name="Comma 2 4 27" xfId="16109"/>
    <cellStyle name="Comma 2 4 27 2" xfId="16110"/>
    <cellStyle name="Comma 2 4 27 3" xfId="16111"/>
    <cellStyle name="Comma 2 4 28" xfId="16112"/>
    <cellStyle name="Comma 2 4 28 2" xfId="16113"/>
    <cellStyle name="Comma 2 4 28 3" xfId="16114"/>
    <cellStyle name="Comma 2 4 29" xfId="16115"/>
    <cellStyle name="Comma 2 4 29 2" xfId="16116"/>
    <cellStyle name="Comma 2 4 29 3" xfId="16117"/>
    <cellStyle name="Comma 2 4 3" xfId="1966"/>
    <cellStyle name="Comma 2 4 3 2" xfId="2388"/>
    <cellStyle name="Comma 2 4 3 2 2" xfId="16119"/>
    <cellStyle name="Comma 2 4 3 3" xfId="2619"/>
    <cellStyle name="Comma 2 4 3 3 2" xfId="16120"/>
    <cellStyle name="Comma 2 4 3 4" xfId="2946"/>
    <cellStyle name="Comma 2 4 3 5" xfId="4071"/>
    <cellStyle name="Comma 2 4 3 6" xfId="3653"/>
    <cellStyle name="Comma 2 4 3 7" xfId="4327"/>
    <cellStyle name="Comma 2 4 3 8" xfId="16118"/>
    <cellStyle name="Comma 2 4 30" xfId="16121"/>
    <cellStyle name="Comma 2 4 30 2" xfId="16122"/>
    <cellStyle name="Comma 2 4 30 3" xfId="16123"/>
    <cellStyle name="Comma 2 4 31" xfId="16124"/>
    <cellStyle name="Comma 2 4 31 2" xfId="16125"/>
    <cellStyle name="Comma 2 4 31 3" xfId="16126"/>
    <cellStyle name="Comma 2 4 32" xfId="16127"/>
    <cellStyle name="Comma 2 4 32 2" xfId="16128"/>
    <cellStyle name="Comma 2 4 32 3" xfId="16129"/>
    <cellStyle name="Comma 2 4 33" xfId="16130"/>
    <cellStyle name="Comma 2 4 33 2" xfId="16131"/>
    <cellStyle name="Comma 2 4 33 3" xfId="16132"/>
    <cellStyle name="Comma 2 4 34" xfId="16133"/>
    <cellStyle name="Comma 2 4 34 2" xfId="16134"/>
    <cellStyle name="Comma 2 4 34 3" xfId="16135"/>
    <cellStyle name="Comma 2 4 35" xfId="16136"/>
    <cellStyle name="Comma 2 4 36" xfId="16137"/>
    <cellStyle name="Comma 2 4 37" xfId="42886"/>
    <cellStyle name="Comma 2 4 4" xfId="2001"/>
    <cellStyle name="Comma 2 4 4 2" xfId="2422"/>
    <cellStyle name="Comma 2 4 4 2 2" xfId="16139"/>
    <cellStyle name="Comma 2 4 4 3" xfId="2653"/>
    <cellStyle name="Comma 2 4 4 3 2" xfId="16140"/>
    <cellStyle name="Comma 2 4 4 4" xfId="2980"/>
    <cellStyle name="Comma 2 4 4 5" xfId="4105"/>
    <cellStyle name="Comma 2 4 4 6" xfId="4498"/>
    <cellStyle name="Comma 2 4 4 7" xfId="5375"/>
    <cellStyle name="Comma 2 4 4 8" xfId="16138"/>
    <cellStyle name="Comma 2 4 5" xfId="1677"/>
    <cellStyle name="Comma 2 4 5 2" xfId="16142"/>
    <cellStyle name="Comma 2 4 5 3" xfId="16143"/>
    <cellStyle name="Comma 2 4 5 4" xfId="16141"/>
    <cellStyle name="Comma 2 4 6" xfId="15082"/>
    <cellStyle name="Comma 2 4 6 2" xfId="16145"/>
    <cellStyle name="Comma 2 4 6 3" xfId="16146"/>
    <cellStyle name="Comma 2 4 6 4" xfId="16144"/>
    <cellStyle name="Comma 2 4 7" xfId="16147"/>
    <cellStyle name="Comma 2 4 7 2" xfId="16148"/>
    <cellStyle name="Comma 2 4 7 3" xfId="16149"/>
    <cellStyle name="Comma 2 4 8" xfId="16150"/>
    <cellStyle name="Comma 2 4 8 2" xfId="16151"/>
    <cellStyle name="Comma 2 4 8 3" xfId="16152"/>
    <cellStyle name="Comma 2 4 9" xfId="16153"/>
    <cellStyle name="Comma 2 4 9 2" xfId="16154"/>
    <cellStyle name="Comma 2 4 9 3" xfId="16155"/>
    <cellStyle name="Comma 2 40" xfId="16156"/>
    <cellStyle name="Comma 2 40 2" xfId="16157"/>
    <cellStyle name="Comma 2 40 3" xfId="16158"/>
    <cellStyle name="Comma 2 41" xfId="16159"/>
    <cellStyle name="Comma 2 42" xfId="16160"/>
    <cellStyle name="Comma 2 43" xfId="42450"/>
    <cellStyle name="Comma 2 5" xfId="730"/>
    <cellStyle name="Comma 2 5 10" xfId="16162"/>
    <cellStyle name="Comma 2 5 10 2" xfId="16163"/>
    <cellStyle name="Comma 2 5 10 3" xfId="16164"/>
    <cellStyle name="Comma 2 5 11" xfId="16165"/>
    <cellStyle name="Comma 2 5 11 2" xfId="16166"/>
    <cellStyle name="Comma 2 5 11 3" xfId="16167"/>
    <cellStyle name="Comma 2 5 12" xfId="16168"/>
    <cellStyle name="Comma 2 5 12 2" xfId="16169"/>
    <cellStyle name="Comma 2 5 12 3" xfId="16170"/>
    <cellStyle name="Comma 2 5 13" xfId="16171"/>
    <cellStyle name="Comma 2 5 13 2" xfId="16172"/>
    <cellStyle name="Comma 2 5 13 3" xfId="16173"/>
    <cellStyle name="Comma 2 5 14" xfId="16174"/>
    <cellStyle name="Comma 2 5 14 2" xfId="16175"/>
    <cellStyle name="Comma 2 5 14 3" xfId="16176"/>
    <cellStyle name="Comma 2 5 15" xfId="16177"/>
    <cellStyle name="Comma 2 5 15 2" xfId="16178"/>
    <cellStyle name="Comma 2 5 15 3" xfId="16179"/>
    <cellStyle name="Comma 2 5 16" xfId="16180"/>
    <cellStyle name="Comma 2 5 16 2" xfId="16181"/>
    <cellStyle name="Comma 2 5 16 3" xfId="16182"/>
    <cellStyle name="Comma 2 5 17" xfId="16183"/>
    <cellStyle name="Comma 2 5 17 2" xfId="16184"/>
    <cellStyle name="Comma 2 5 17 3" xfId="16185"/>
    <cellStyle name="Comma 2 5 18" xfId="16186"/>
    <cellStyle name="Comma 2 5 18 2" xfId="16187"/>
    <cellStyle name="Comma 2 5 18 3" xfId="16188"/>
    <cellStyle name="Comma 2 5 19" xfId="16189"/>
    <cellStyle name="Comma 2 5 19 2" xfId="16190"/>
    <cellStyle name="Comma 2 5 19 3" xfId="16191"/>
    <cellStyle name="Comma 2 5 2" xfId="1669"/>
    <cellStyle name="Comma 2 5 2 2" xfId="16193"/>
    <cellStyle name="Comma 2 5 2 3" xfId="16194"/>
    <cellStyle name="Comma 2 5 2 4" xfId="16192"/>
    <cellStyle name="Comma 2 5 20" xfId="16195"/>
    <cellStyle name="Comma 2 5 20 2" xfId="16196"/>
    <cellStyle name="Comma 2 5 20 3" xfId="16197"/>
    <cellStyle name="Comma 2 5 21" xfId="16198"/>
    <cellStyle name="Comma 2 5 21 2" xfId="16199"/>
    <cellStyle name="Comma 2 5 21 3" xfId="16200"/>
    <cellStyle name="Comma 2 5 22" xfId="16201"/>
    <cellStyle name="Comma 2 5 22 2" xfId="16202"/>
    <cellStyle name="Comma 2 5 22 3" xfId="16203"/>
    <cellStyle name="Comma 2 5 23" xfId="16204"/>
    <cellStyle name="Comma 2 5 23 2" xfId="16205"/>
    <cellStyle name="Comma 2 5 23 3" xfId="16206"/>
    <cellStyle name="Comma 2 5 24" xfId="16207"/>
    <cellStyle name="Comma 2 5 24 2" xfId="16208"/>
    <cellStyle name="Comma 2 5 24 3" xfId="16209"/>
    <cellStyle name="Comma 2 5 25" xfId="16210"/>
    <cellStyle name="Comma 2 5 25 2" xfId="16211"/>
    <cellStyle name="Comma 2 5 25 3" xfId="16212"/>
    <cellStyle name="Comma 2 5 26" xfId="16213"/>
    <cellStyle name="Comma 2 5 26 2" xfId="16214"/>
    <cellStyle name="Comma 2 5 26 3" xfId="16215"/>
    <cellStyle name="Comma 2 5 27" xfId="16216"/>
    <cellStyle name="Comma 2 5 27 2" xfId="16217"/>
    <cellStyle name="Comma 2 5 27 3" xfId="16218"/>
    <cellStyle name="Comma 2 5 28" xfId="16219"/>
    <cellStyle name="Comma 2 5 28 2" xfId="16220"/>
    <cellStyle name="Comma 2 5 28 3" xfId="16221"/>
    <cellStyle name="Comma 2 5 29" xfId="16222"/>
    <cellStyle name="Comma 2 5 29 2" xfId="16223"/>
    <cellStyle name="Comma 2 5 29 3" xfId="16224"/>
    <cellStyle name="Comma 2 5 3" xfId="15083"/>
    <cellStyle name="Comma 2 5 3 2" xfId="16226"/>
    <cellStyle name="Comma 2 5 3 3" xfId="16227"/>
    <cellStyle name="Comma 2 5 3 4" xfId="16225"/>
    <cellStyle name="Comma 2 5 30" xfId="16228"/>
    <cellStyle name="Comma 2 5 30 2" xfId="16229"/>
    <cellStyle name="Comma 2 5 30 3" xfId="16230"/>
    <cellStyle name="Comma 2 5 31" xfId="16231"/>
    <cellStyle name="Comma 2 5 31 2" xfId="16232"/>
    <cellStyle name="Comma 2 5 31 3" xfId="16233"/>
    <cellStyle name="Comma 2 5 32" xfId="16234"/>
    <cellStyle name="Comma 2 5 32 2" xfId="16235"/>
    <cellStyle name="Comma 2 5 32 3" xfId="16236"/>
    <cellStyle name="Comma 2 5 33" xfId="16237"/>
    <cellStyle name="Comma 2 5 33 2" xfId="16238"/>
    <cellStyle name="Comma 2 5 33 3" xfId="16239"/>
    <cellStyle name="Comma 2 5 34" xfId="16240"/>
    <cellStyle name="Comma 2 5 34 2" xfId="16241"/>
    <cellStyle name="Comma 2 5 34 3" xfId="16242"/>
    <cellStyle name="Comma 2 5 35" xfId="16243"/>
    <cellStyle name="Comma 2 5 36" xfId="16244"/>
    <cellStyle name="Comma 2 5 37" xfId="42885"/>
    <cellStyle name="Comma 2 5 4" xfId="16245"/>
    <cellStyle name="Comma 2 5 4 2" xfId="16246"/>
    <cellStyle name="Comma 2 5 4 3" xfId="16247"/>
    <cellStyle name="Comma 2 5 5" xfId="16248"/>
    <cellStyle name="Comma 2 5 5 2" xfId="16249"/>
    <cellStyle name="Comma 2 5 5 3" xfId="16250"/>
    <cellStyle name="Comma 2 5 6" xfId="16251"/>
    <cellStyle name="Comma 2 5 6 2" xfId="16252"/>
    <cellStyle name="Comma 2 5 6 3" xfId="16253"/>
    <cellStyle name="Comma 2 5 7" xfId="16254"/>
    <cellStyle name="Comma 2 5 7 2" xfId="16255"/>
    <cellStyle name="Comma 2 5 7 3" xfId="16256"/>
    <cellStyle name="Comma 2 5 8" xfId="16257"/>
    <cellStyle name="Comma 2 5 8 2" xfId="16258"/>
    <cellStyle name="Comma 2 5 8 3" xfId="16259"/>
    <cellStyle name="Comma 2 5 9" xfId="16260"/>
    <cellStyle name="Comma 2 5 9 2" xfId="16261"/>
    <cellStyle name="Comma 2 5 9 3" xfId="16262"/>
    <cellStyle name="Comma 2 6" xfId="929"/>
    <cellStyle name="Comma 2 6 10" xfId="16264"/>
    <cellStyle name="Comma 2 6 10 2" xfId="16265"/>
    <cellStyle name="Comma 2 6 10 3" xfId="16266"/>
    <cellStyle name="Comma 2 6 11" xfId="16267"/>
    <cellStyle name="Comma 2 6 11 2" xfId="16268"/>
    <cellStyle name="Comma 2 6 11 3" xfId="16269"/>
    <cellStyle name="Comma 2 6 12" xfId="16270"/>
    <cellStyle name="Comma 2 6 12 2" xfId="16271"/>
    <cellStyle name="Comma 2 6 12 3" xfId="16272"/>
    <cellStyle name="Comma 2 6 13" xfId="16273"/>
    <cellStyle name="Comma 2 6 13 2" xfId="16274"/>
    <cellStyle name="Comma 2 6 13 3" xfId="16275"/>
    <cellStyle name="Comma 2 6 14" xfId="16276"/>
    <cellStyle name="Comma 2 6 14 2" xfId="16277"/>
    <cellStyle name="Comma 2 6 14 3" xfId="16278"/>
    <cellStyle name="Comma 2 6 15" xfId="16279"/>
    <cellStyle name="Comma 2 6 15 2" xfId="16280"/>
    <cellStyle name="Comma 2 6 15 3" xfId="16281"/>
    <cellStyle name="Comma 2 6 16" xfId="16282"/>
    <cellStyle name="Comma 2 6 16 2" xfId="16283"/>
    <cellStyle name="Comma 2 6 16 3" xfId="16284"/>
    <cellStyle name="Comma 2 6 17" xfId="16285"/>
    <cellStyle name="Comma 2 6 17 2" xfId="16286"/>
    <cellStyle name="Comma 2 6 17 3" xfId="16287"/>
    <cellStyle name="Comma 2 6 18" xfId="16288"/>
    <cellStyle name="Comma 2 6 18 2" xfId="16289"/>
    <cellStyle name="Comma 2 6 18 3" xfId="16290"/>
    <cellStyle name="Comma 2 6 19" xfId="16291"/>
    <cellStyle name="Comma 2 6 19 2" xfId="16292"/>
    <cellStyle name="Comma 2 6 19 3" xfId="16293"/>
    <cellStyle name="Comma 2 6 2" xfId="7710"/>
    <cellStyle name="Comma 2 6 2 2" xfId="16295"/>
    <cellStyle name="Comma 2 6 2 3" xfId="16296"/>
    <cellStyle name="Comma 2 6 2 4" xfId="16294"/>
    <cellStyle name="Comma 2 6 20" xfId="16297"/>
    <cellStyle name="Comma 2 6 20 2" xfId="16298"/>
    <cellStyle name="Comma 2 6 20 3" xfId="16299"/>
    <cellStyle name="Comma 2 6 21" xfId="16300"/>
    <cellStyle name="Comma 2 6 21 2" xfId="16301"/>
    <cellStyle name="Comma 2 6 21 3" xfId="16302"/>
    <cellStyle name="Comma 2 6 22" xfId="16303"/>
    <cellStyle name="Comma 2 6 22 2" xfId="16304"/>
    <cellStyle name="Comma 2 6 22 3" xfId="16305"/>
    <cellStyle name="Comma 2 6 23" xfId="16306"/>
    <cellStyle name="Comma 2 6 23 2" xfId="16307"/>
    <cellStyle name="Comma 2 6 23 3" xfId="16308"/>
    <cellStyle name="Comma 2 6 24" xfId="16309"/>
    <cellStyle name="Comma 2 6 24 2" xfId="16310"/>
    <cellStyle name="Comma 2 6 24 3" xfId="16311"/>
    <cellStyle name="Comma 2 6 25" xfId="16312"/>
    <cellStyle name="Comma 2 6 25 2" xfId="16313"/>
    <cellStyle name="Comma 2 6 25 3" xfId="16314"/>
    <cellStyle name="Comma 2 6 26" xfId="16315"/>
    <cellStyle name="Comma 2 6 26 2" xfId="16316"/>
    <cellStyle name="Comma 2 6 26 3" xfId="16317"/>
    <cellStyle name="Comma 2 6 27" xfId="16318"/>
    <cellStyle name="Comma 2 6 27 2" xfId="16319"/>
    <cellStyle name="Comma 2 6 27 3" xfId="16320"/>
    <cellStyle name="Comma 2 6 28" xfId="16321"/>
    <cellStyle name="Comma 2 6 28 2" xfId="16322"/>
    <cellStyle name="Comma 2 6 28 3" xfId="16323"/>
    <cellStyle name="Comma 2 6 29" xfId="16324"/>
    <cellStyle name="Comma 2 6 29 2" xfId="16325"/>
    <cellStyle name="Comma 2 6 29 3" xfId="16326"/>
    <cellStyle name="Comma 2 6 3" xfId="16327"/>
    <cellStyle name="Comma 2 6 3 2" xfId="16328"/>
    <cellStyle name="Comma 2 6 3 3" xfId="16329"/>
    <cellStyle name="Comma 2 6 30" xfId="16330"/>
    <cellStyle name="Comma 2 6 30 2" xfId="16331"/>
    <cellStyle name="Comma 2 6 30 3" xfId="16332"/>
    <cellStyle name="Comma 2 6 31" xfId="16333"/>
    <cellStyle name="Comma 2 6 31 2" xfId="16334"/>
    <cellStyle name="Comma 2 6 31 3" xfId="16335"/>
    <cellStyle name="Comma 2 6 32" xfId="16336"/>
    <cellStyle name="Comma 2 6 32 2" xfId="16337"/>
    <cellStyle name="Comma 2 6 32 3" xfId="16338"/>
    <cellStyle name="Comma 2 6 33" xfId="16339"/>
    <cellStyle name="Comma 2 6 33 2" xfId="16340"/>
    <cellStyle name="Comma 2 6 33 3" xfId="16341"/>
    <cellStyle name="Comma 2 6 34" xfId="16342"/>
    <cellStyle name="Comma 2 6 34 2" xfId="16343"/>
    <cellStyle name="Comma 2 6 34 3" xfId="16344"/>
    <cellStyle name="Comma 2 6 35" xfId="16345"/>
    <cellStyle name="Comma 2 6 36" xfId="16346"/>
    <cellStyle name="Comma 2 6 37" xfId="42884"/>
    <cellStyle name="Comma 2 6 4" xfId="16347"/>
    <cellStyle name="Comma 2 6 4 2" xfId="16348"/>
    <cellStyle name="Comma 2 6 4 3" xfId="16349"/>
    <cellStyle name="Comma 2 6 5" xfId="16350"/>
    <cellStyle name="Comma 2 6 5 2" xfId="16351"/>
    <cellStyle name="Comma 2 6 5 3" xfId="16352"/>
    <cellStyle name="Comma 2 6 6" xfId="16353"/>
    <cellStyle name="Comma 2 6 6 2" xfId="16354"/>
    <cellStyle name="Comma 2 6 6 3" xfId="16355"/>
    <cellStyle name="Comma 2 6 7" xfId="16356"/>
    <cellStyle name="Comma 2 6 7 2" xfId="16357"/>
    <cellStyle name="Comma 2 6 7 3" xfId="16358"/>
    <cellStyle name="Comma 2 6 8" xfId="16359"/>
    <cellStyle name="Comma 2 6 8 2" xfId="16360"/>
    <cellStyle name="Comma 2 6 8 3" xfId="16361"/>
    <cellStyle name="Comma 2 6 9" xfId="16362"/>
    <cellStyle name="Comma 2 6 9 2" xfId="16363"/>
    <cellStyle name="Comma 2 6 9 3" xfId="16364"/>
    <cellStyle name="Comma 2 7" xfId="7741"/>
    <cellStyle name="Comma 2 7 10" xfId="16366"/>
    <cellStyle name="Comma 2 7 10 2" xfId="16367"/>
    <cellStyle name="Comma 2 7 10 3" xfId="16368"/>
    <cellStyle name="Comma 2 7 11" xfId="16369"/>
    <cellStyle name="Comma 2 7 11 2" xfId="16370"/>
    <cellStyle name="Comma 2 7 11 3" xfId="16371"/>
    <cellStyle name="Comma 2 7 12" xfId="16372"/>
    <cellStyle name="Comma 2 7 12 2" xfId="16373"/>
    <cellStyle name="Comma 2 7 12 3" xfId="16374"/>
    <cellStyle name="Comma 2 7 13" xfId="16375"/>
    <cellStyle name="Comma 2 7 13 2" xfId="16376"/>
    <cellStyle name="Comma 2 7 13 3" xfId="16377"/>
    <cellStyle name="Comma 2 7 14" xfId="16378"/>
    <cellStyle name="Comma 2 7 14 2" xfId="16379"/>
    <cellStyle name="Comma 2 7 14 3" xfId="16380"/>
    <cellStyle name="Comma 2 7 15" xfId="16381"/>
    <cellStyle name="Comma 2 7 15 2" xfId="16382"/>
    <cellStyle name="Comma 2 7 15 3" xfId="16383"/>
    <cellStyle name="Comma 2 7 16" xfId="16384"/>
    <cellStyle name="Comma 2 7 16 2" xfId="16385"/>
    <cellStyle name="Comma 2 7 16 3" xfId="16386"/>
    <cellStyle name="Comma 2 7 17" xfId="16387"/>
    <cellStyle name="Comma 2 7 17 2" xfId="16388"/>
    <cellStyle name="Comma 2 7 17 3" xfId="16389"/>
    <cellStyle name="Comma 2 7 18" xfId="16390"/>
    <cellStyle name="Comma 2 7 18 2" xfId="16391"/>
    <cellStyle name="Comma 2 7 18 3" xfId="16392"/>
    <cellStyle name="Comma 2 7 19" xfId="16393"/>
    <cellStyle name="Comma 2 7 19 2" xfId="16394"/>
    <cellStyle name="Comma 2 7 19 3" xfId="16395"/>
    <cellStyle name="Comma 2 7 2" xfId="16396"/>
    <cellStyle name="Comma 2 7 2 2" xfId="16397"/>
    <cellStyle name="Comma 2 7 2 3" xfId="16398"/>
    <cellStyle name="Comma 2 7 20" xfId="16399"/>
    <cellStyle name="Comma 2 7 20 2" xfId="16400"/>
    <cellStyle name="Comma 2 7 20 3" xfId="16401"/>
    <cellStyle name="Comma 2 7 21" xfId="16402"/>
    <cellStyle name="Comma 2 7 21 2" xfId="16403"/>
    <cellStyle name="Comma 2 7 21 3" xfId="16404"/>
    <cellStyle name="Comma 2 7 22" xfId="16405"/>
    <cellStyle name="Comma 2 7 22 2" xfId="16406"/>
    <cellStyle name="Comma 2 7 22 3" xfId="16407"/>
    <cellStyle name="Comma 2 7 23" xfId="16408"/>
    <cellStyle name="Comma 2 7 23 2" xfId="16409"/>
    <cellStyle name="Comma 2 7 23 3" xfId="16410"/>
    <cellStyle name="Comma 2 7 24" xfId="16411"/>
    <cellStyle name="Comma 2 7 24 2" xfId="16412"/>
    <cellStyle name="Comma 2 7 24 3" xfId="16413"/>
    <cellStyle name="Comma 2 7 25" xfId="16414"/>
    <cellStyle name="Comma 2 7 25 2" xfId="16415"/>
    <cellStyle name="Comma 2 7 25 3" xfId="16416"/>
    <cellStyle name="Comma 2 7 26" xfId="16417"/>
    <cellStyle name="Comma 2 7 26 2" xfId="16418"/>
    <cellStyle name="Comma 2 7 26 3" xfId="16419"/>
    <cellStyle name="Comma 2 7 27" xfId="16420"/>
    <cellStyle name="Comma 2 7 27 2" xfId="16421"/>
    <cellStyle name="Comma 2 7 27 3" xfId="16422"/>
    <cellStyle name="Comma 2 7 28" xfId="16423"/>
    <cellStyle name="Comma 2 7 28 2" xfId="16424"/>
    <cellStyle name="Comma 2 7 28 3" xfId="16425"/>
    <cellStyle name="Comma 2 7 29" xfId="16426"/>
    <cellStyle name="Comma 2 7 29 2" xfId="16427"/>
    <cellStyle name="Comma 2 7 29 3" xfId="16428"/>
    <cellStyle name="Comma 2 7 3" xfId="16429"/>
    <cellStyle name="Comma 2 7 3 2" xfId="16430"/>
    <cellStyle name="Comma 2 7 3 3" xfId="16431"/>
    <cellStyle name="Comma 2 7 30" xfId="16432"/>
    <cellStyle name="Comma 2 7 30 2" xfId="16433"/>
    <cellStyle name="Comma 2 7 30 3" xfId="16434"/>
    <cellStyle name="Comma 2 7 31" xfId="16435"/>
    <cellStyle name="Comma 2 7 31 2" xfId="16436"/>
    <cellStyle name="Comma 2 7 31 3" xfId="16437"/>
    <cellStyle name="Comma 2 7 32" xfId="16438"/>
    <cellStyle name="Comma 2 7 32 2" xfId="16439"/>
    <cellStyle name="Comma 2 7 32 3" xfId="16440"/>
    <cellStyle name="Comma 2 7 33" xfId="16441"/>
    <cellStyle name="Comma 2 7 33 2" xfId="16442"/>
    <cellStyle name="Comma 2 7 33 3" xfId="16443"/>
    <cellStyle name="Comma 2 7 34" xfId="16444"/>
    <cellStyle name="Comma 2 7 34 2" xfId="16445"/>
    <cellStyle name="Comma 2 7 34 3" xfId="16446"/>
    <cellStyle name="Comma 2 7 35" xfId="16447"/>
    <cellStyle name="Comma 2 7 36" xfId="16448"/>
    <cellStyle name="Comma 2 7 4" xfId="16449"/>
    <cellStyle name="Comma 2 7 4 2" xfId="16450"/>
    <cellStyle name="Comma 2 7 4 3" xfId="16451"/>
    <cellStyle name="Comma 2 7 5" xfId="16452"/>
    <cellStyle name="Comma 2 7 5 2" xfId="16453"/>
    <cellStyle name="Comma 2 7 5 3" xfId="16454"/>
    <cellStyle name="Comma 2 7 6" xfId="16455"/>
    <cellStyle name="Comma 2 7 6 2" xfId="16456"/>
    <cellStyle name="Comma 2 7 6 3" xfId="16457"/>
    <cellStyle name="Comma 2 7 7" xfId="16458"/>
    <cellStyle name="Comma 2 7 7 2" xfId="16459"/>
    <cellStyle name="Comma 2 7 7 3" xfId="16460"/>
    <cellStyle name="Comma 2 7 8" xfId="16461"/>
    <cellStyle name="Comma 2 7 8 2" xfId="16462"/>
    <cellStyle name="Comma 2 7 8 3" xfId="16463"/>
    <cellStyle name="Comma 2 7 9" xfId="16464"/>
    <cellStyle name="Comma 2 7 9 2" xfId="16465"/>
    <cellStyle name="Comma 2 7 9 3" xfId="16466"/>
    <cellStyle name="Comma 2 8" xfId="7770"/>
    <cellStyle name="Comma 2 8 2" xfId="16468"/>
    <cellStyle name="Comma 2 8 3" xfId="16469"/>
    <cellStyle name="Comma 2 9" xfId="7800"/>
    <cellStyle name="Comma 2 9 2" xfId="16471"/>
    <cellStyle name="Comma 2 9 3" xfId="16472"/>
    <cellStyle name="Comma 20" xfId="9398"/>
    <cellStyle name="Comma 20 2" xfId="15084"/>
    <cellStyle name="Comma 20 3" xfId="34705"/>
    <cellStyle name="Comma 21" xfId="9830"/>
    <cellStyle name="Comma 21 2" xfId="15366"/>
    <cellStyle name="Comma 21 3" xfId="34706"/>
    <cellStyle name="Comma 22" xfId="9833"/>
    <cellStyle name="Comma 22 2" xfId="34707"/>
    <cellStyle name="Comma 23" xfId="9836"/>
    <cellStyle name="Comma 23 2" xfId="34708"/>
    <cellStyle name="Comma 24" xfId="9839"/>
    <cellStyle name="Comma 24 2" xfId="34709"/>
    <cellStyle name="Comma 25" xfId="9987"/>
    <cellStyle name="Comma 25 2" xfId="34710"/>
    <cellStyle name="Comma 26" xfId="11771"/>
    <cellStyle name="Comma 26 2" xfId="34711"/>
    <cellStyle name="Comma 27" xfId="11845"/>
    <cellStyle name="Comma 27 2" xfId="34712"/>
    <cellStyle name="Comma 28" xfId="11936"/>
    <cellStyle name="Comma 28 2" xfId="34713"/>
    <cellStyle name="Comma 29" xfId="14436"/>
    <cellStyle name="Comma 29 2" xfId="34714"/>
    <cellStyle name="Comma 3" xfId="22"/>
    <cellStyle name="Comma 3 2" xfId="29"/>
    <cellStyle name="Comma 3 2 10" xfId="16475"/>
    <cellStyle name="Comma 3 2 10 2" xfId="16476"/>
    <cellStyle name="Comma 3 2 10 3" xfId="16477"/>
    <cellStyle name="Comma 3 2 11" xfId="16478"/>
    <cellStyle name="Comma 3 2 11 2" xfId="16479"/>
    <cellStyle name="Comma 3 2 11 3" xfId="16480"/>
    <cellStyle name="Comma 3 2 12" xfId="16481"/>
    <cellStyle name="Comma 3 2 12 2" xfId="16482"/>
    <cellStyle name="Comma 3 2 12 3" xfId="16483"/>
    <cellStyle name="Comma 3 2 13" xfId="16484"/>
    <cellStyle name="Comma 3 2 13 2" xfId="16485"/>
    <cellStyle name="Comma 3 2 13 3" xfId="16486"/>
    <cellStyle name="Comma 3 2 14" xfId="16487"/>
    <cellStyle name="Comma 3 2 14 2" xfId="16488"/>
    <cellStyle name="Comma 3 2 14 3" xfId="16489"/>
    <cellStyle name="Comma 3 2 15" xfId="16490"/>
    <cellStyle name="Comma 3 2 15 2" xfId="16491"/>
    <cellStyle name="Comma 3 2 15 3" xfId="16492"/>
    <cellStyle name="Comma 3 2 16" xfId="16493"/>
    <cellStyle name="Comma 3 2 16 2" xfId="16494"/>
    <cellStyle name="Comma 3 2 16 3" xfId="16495"/>
    <cellStyle name="Comma 3 2 17" xfId="16496"/>
    <cellStyle name="Comma 3 2 17 2" xfId="16497"/>
    <cellStyle name="Comma 3 2 17 3" xfId="16498"/>
    <cellStyle name="Comma 3 2 18" xfId="16499"/>
    <cellStyle name="Comma 3 2 18 2" xfId="16500"/>
    <cellStyle name="Comma 3 2 18 3" xfId="16501"/>
    <cellStyle name="Comma 3 2 19" xfId="16502"/>
    <cellStyle name="Comma 3 2 19 2" xfId="16503"/>
    <cellStyle name="Comma 3 2 19 3" xfId="16504"/>
    <cellStyle name="Comma 3 2 2" xfId="213"/>
    <cellStyle name="Comma 3 2 2 2" xfId="14444"/>
    <cellStyle name="Comma 3 2 2 2 2" xfId="16506"/>
    <cellStyle name="Comma 3 2 2 3" xfId="14861"/>
    <cellStyle name="Comma 3 2 2 3 2" xfId="16507"/>
    <cellStyle name="Comma 3 2 2 4" xfId="16505"/>
    <cellStyle name="Comma 3 2 20" xfId="16508"/>
    <cellStyle name="Comma 3 2 20 2" xfId="16509"/>
    <cellStyle name="Comma 3 2 20 3" xfId="16510"/>
    <cellStyle name="Comma 3 2 21" xfId="16511"/>
    <cellStyle name="Comma 3 2 21 2" xfId="16512"/>
    <cellStyle name="Comma 3 2 21 3" xfId="16513"/>
    <cellStyle name="Comma 3 2 22" xfId="16514"/>
    <cellStyle name="Comma 3 2 22 2" xfId="16515"/>
    <cellStyle name="Comma 3 2 22 3" xfId="16516"/>
    <cellStyle name="Comma 3 2 23" xfId="16517"/>
    <cellStyle name="Comma 3 2 23 2" xfId="16518"/>
    <cellStyle name="Comma 3 2 23 3" xfId="16519"/>
    <cellStyle name="Comma 3 2 24" xfId="16520"/>
    <cellStyle name="Comma 3 2 24 2" xfId="16521"/>
    <cellStyle name="Comma 3 2 24 3" xfId="16522"/>
    <cellStyle name="Comma 3 2 25" xfId="16523"/>
    <cellStyle name="Comma 3 2 25 2" xfId="16524"/>
    <cellStyle name="Comma 3 2 25 3" xfId="16525"/>
    <cellStyle name="Comma 3 2 26" xfId="16526"/>
    <cellStyle name="Comma 3 2 26 2" xfId="16527"/>
    <cellStyle name="Comma 3 2 26 3" xfId="16528"/>
    <cellStyle name="Comma 3 2 27" xfId="16529"/>
    <cellStyle name="Comma 3 2 27 2" xfId="16530"/>
    <cellStyle name="Comma 3 2 27 3" xfId="16531"/>
    <cellStyle name="Comma 3 2 28" xfId="16532"/>
    <cellStyle name="Comma 3 2 28 2" xfId="16533"/>
    <cellStyle name="Comma 3 2 28 3" xfId="16534"/>
    <cellStyle name="Comma 3 2 29" xfId="16535"/>
    <cellStyle name="Comma 3 2 29 2" xfId="16536"/>
    <cellStyle name="Comma 3 2 29 3" xfId="16537"/>
    <cellStyle name="Comma 3 2 3" xfId="14860"/>
    <cellStyle name="Comma 3 2 3 2" xfId="16539"/>
    <cellStyle name="Comma 3 2 3 3" xfId="16540"/>
    <cellStyle name="Comma 3 2 3 4" xfId="16538"/>
    <cellStyle name="Comma 3 2 30" xfId="16541"/>
    <cellStyle name="Comma 3 2 30 2" xfId="16542"/>
    <cellStyle name="Comma 3 2 30 3" xfId="16543"/>
    <cellStyle name="Comma 3 2 31" xfId="16544"/>
    <cellStyle name="Comma 3 2 31 2" xfId="16545"/>
    <cellStyle name="Comma 3 2 31 3" xfId="16546"/>
    <cellStyle name="Comma 3 2 32" xfId="16547"/>
    <cellStyle name="Comma 3 2 32 2" xfId="16548"/>
    <cellStyle name="Comma 3 2 32 3" xfId="16549"/>
    <cellStyle name="Comma 3 2 33" xfId="16550"/>
    <cellStyle name="Comma 3 2 33 2" xfId="16551"/>
    <cellStyle name="Comma 3 2 33 3" xfId="16552"/>
    <cellStyle name="Comma 3 2 34" xfId="16553"/>
    <cellStyle name="Comma 3 2 34 2" xfId="16554"/>
    <cellStyle name="Comma 3 2 34 3" xfId="16555"/>
    <cellStyle name="Comma 3 2 35" xfId="16556"/>
    <cellStyle name="Comma 3 2 36" xfId="16557"/>
    <cellStyle name="Comma 3 2 37" xfId="42896"/>
    <cellStyle name="Comma 3 2 4" xfId="16558"/>
    <cellStyle name="Comma 3 2 4 2" xfId="16559"/>
    <cellStyle name="Comma 3 2 4 3" xfId="16560"/>
    <cellStyle name="Comma 3 2 5" xfId="16561"/>
    <cellStyle name="Comma 3 2 5 2" xfId="16562"/>
    <cellStyle name="Comma 3 2 5 3" xfId="16563"/>
    <cellStyle name="Comma 3 2 6" xfId="16564"/>
    <cellStyle name="Comma 3 2 6 2" xfId="16565"/>
    <cellStyle name="Comma 3 2 6 3" xfId="16566"/>
    <cellStyle name="Comma 3 2 7" xfId="16567"/>
    <cellStyle name="Comma 3 2 7 2" xfId="16568"/>
    <cellStyle name="Comma 3 2 7 3" xfId="16569"/>
    <cellStyle name="Comma 3 2 8" xfId="16570"/>
    <cellStyle name="Comma 3 2 8 2" xfId="16571"/>
    <cellStyle name="Comma 3 2 8 3" xfId="16572"/>
    <cellStyle name="Comma 3 2 9" xfId="16573"/>
    <cellStyle name="Comma 3 2 9 2" xfId="16574"/>
    <cellStyle name="Comma 3 2 9 3" xfId="16575"/>
    <cellStyle name="Comma 3 3" xfId="789"/>
    <cellStyle name="Comma 3 3 10" xfId="16577"/>
    <cellStyle name="Comma 3 3 10 2" xfId="16578"/>
    <cellStyle name="Comma 3 3 10 3" xfId="16579"/>
    <cellStyle name="Comma 3 3 11" xfId="16580"/>
    <cellStyle name="Comma 3 3 11 2" xfId="16581"/>
    <cellStyle name="Comma 3 3 11 3" xfId="16582"/>
    <cellStyle name="Comma 3 3 12" xfId="16583"/>
    <cellStyle name="Comma 3 3 12 2" xfId="16584"/>
    <cellStyle name="Comma 3 3 12 3" xfId="16585"/>
    <cellStyle name="Comma 3 3 13" xfId="16586"/>
    <cellStyle name="Comma 3 3 13 2" xfId="16587"/>
    <cellStyle name="Comma 3 3 13 3" xfId="16588"/>
    <cellStyle name="Comma 3 3 14" xfId="16589"/>
    <cellStyle name="Comma 3 3 14 2" xfId="16590"/>
    <cellStyle name="Comma 3 3 14 3" xfId="16591"/>
    <cellStyle name="Comma 3 3 15" xfId="16592"/>
    <cellStyle name="Comma 3 3 15 2" xfId="16593"/>
    <cellStyle name="Comma 3 3 15 3" xfId="16594"/>
    <cellStyle name="Comma 3 3 16" xfId="16595"/>
    <cellStyle name="Comma 3 3 16 2" xfId="16596"/>
    <cellStyle name="Comma 3 3 16 3" xfId="16597"/>
    <cellStyle name="Comma 3 3 17" xfId="16598"/>
    <cellStyle name="Comma 3 3 17 2" xfId="16599"/>
    <cellStyle name="Comma 3 3 17 3" xfId="16600"/>
    <cellStyle name="Comma 3 3 18" xfId="16601"/>
    <cellStyle name="Comma 3 3 18 2" xfId="16602"/>
    <cellStyle name="Comma 3 3 18 3" xfId="16603"/>
    <cellStyle name="Comma 3 3 19" xfId="16604"/>
    <cellStyle name="Comma 3 3 19 2" xfId="16605"/>
    <cellStyle name="Comma 3 3 19 3" xfId="16606"/>
    <cellStyle name="Comma 3 3 2" xfId="14445"/>
    <cellStyle name="Comma 3 3 2 2" xfId="16608"/>
    <cellStyle name="Comma 3 3 2 3" xfId="16609"/>
    <cellStyle name="Comma 3 3 2 4" xfId="16607"/>
    <cellStyle name="Comma 3 3 20" xfId="16610"/>
    <cellStyle name="Comma 3 3 20 2" xfId="16611"/>
    <cellStyle name="Comma 3 3 20 3" xfId="16612"/>
    <cellStyle name="Comma 3 3 21" xfId="16613"/>
    <cellStyle name="Comma 3 3 21 2" xfId="16614"/>
    <cellStyle name="Comma 3 3 21 3" xfId="16615"/>
    <cellStyle name="Comma 3 3 22" xfId="16616"/>
    <cellStyle name="Comma 3 3 22 2" xfId="16617"/>
    <cellStyle name="Comma 3 3 22 3" xfId="16618"/>
    <cellStyle name="Comma 3 3 23" xfId="16619"/>
    <cellStyle name="Comma 3 3 23 2" xfId="16620"/>
    <cellStyle name="Comma 3 3 23 3" xfId="16621"/>
    <cellStyle name="Comma 3 3 24" xfId="16622"/>
    <cellStyle name="Comma 3 3 24 2" xfId="16623"/>
    <cellStyle name="Comma 3 3 24 3" xfId="16624"/>
    <cellStyle name="Comma 3 3 25" xfId="16625"/>
    <cellStyle name="Comma 3 3 25 2" xfId="16626"/>
    <cellStyle name="Comma 3 3 25 3" xfId="16627"/>
    <cellStyle name="Comma 3 3 26" xfId="16628"/>
    <cellStyle name="Comma 3 3 26 2" xfId="16629"/>
    <cellStyle name="Comma 3 3 26 3" xfId="16630"/>
    <cellStyle name="Comma 3 3 27" xfId="16631"/>
    <cellStyle name="Comma 3 3 27 2" xfId="16632"/>
    <cellStyle name="Comma 3 3 27 3" xfId="16633"/>
    <cellStyle name="Comma 3 3 28" xfId="16634"/>
    <cellStyle name="Comma 3 3 28 2" xfId="16635"/>
    <cellStyle name="Comma 3 3 28 3" xfId="16636"/>
    <cellStyle name="Comma 3 3 29" xfId="16637"/>
    <cellStyle name="Comma 3 3 29 2" xfId="16638"/>
    <cellStyle name="Comma 3 3 29 3" xfId="16639"/>
    <cellStyle name="Comma 3 3 3" xfId="15752"/>
    <cellStyle name="Comma 3 3 3 2" xfId="16641"/>
    <cellStyle name="Comma 3 3 3 3" xfId="16642"/>
    <cellStyle name="Comma 3 3 3 4" xfId="16640"/>
    <cellStyle name="Comma 3 3 30" xfId="16643"/>
    <cellStyle name="Comma 3 3 30 2" xfId="16644"/>
    <cellStyle name="Comma 3 3 30 3" xfId="16645"/>
    <cellStyle name="Comma 3 3 31" xfId="16646"/>
    <cellStyle name="Comma 3 3 31 2" xfId="16647"/>
    <cellStyle name="Comma 3 3 31 3" xfId="16648"/>
    <cellStyle name="Comma 3 3 32" xfId="16649"/>
    <cellStyle name="Comma 3 3 32 2" xfId="16650"/>
    <cellStyle name="Comma 3 3 32 3" xfId="16651"/>
    <cellStyle name="Comma 3 3 33" xfId="16652"/>
    <cellStyle name="Comma 3 3 33 2" xfId="16653"/>
    <cellStyle name="Comma 3 3 33 3" xfId="16654"/>
    <cellStyle name="Comma 3 3 34" xfId="16655"/>
    <cellStyle name="Comma 3 3 34 2" xfId="16656"/>
    <cellStyle name="Comma 3 3 34 3" xfId="16657"/>
    <cellStyle name="Comma 3 3 35" xfId="16658"/>
    <cellStyle name="Comma 3 3 36" xfId="16659"/>
    <cellStyle name="Comma 3 3 4" xfId="16660"/>
    <cellStyle name="Comma 3 3 4 2" xfId="16661"/>
    <cellStyle name="Comma 3 3 4 3" xfId="16662"/>
    <cellStyle name="Comma 3 3 5" xfId="16663"/>
    <cellStyle name="Comma 3 3 5 2" xfId="16664"/>
    <cellStyle name="Comma 3 3 5 3" xfId="16665"/>
    <cellStyle name="Comma 3 3 6" xfId="16666"/>
    <cellStyle name="Comma 3 3 6 2" xfId="16667"/>
    <cellStyle name="Comma 3 3 6 3" xfId="16668"/>
    <cellStyle name="Comma 3 3 7" xfId="16669"/>
    <cellStyle name="Comma 3 3 7 2" xfId="16670"/>
    <cellStyle name="Comma 3 3 7 3" xfId="16671"/>
    <cellStyle name="Comma 3 3 8" xfId="16672"/>
    <cellStyle name="Comma 3 3 8 2" xfId="16673"/>
    <cellStyle name="Comma 3 3 8 3" xfId="16674"/>
    <cellStyle name="Comma 3 3 9" xfId="16675"/>
    <cellStyle name="Comma 3 3 9 2" xfId="16676"/>
    <cellStyle name="Comma 3 3 9 3" xfId="16677"/>
    <cellStyle name="Comma 3 4" xfId="843"/>
    <cellStyle name="Comma 3 4 10" xfId="16679"/>
    <cellStyle name="Comma 3 4 10 2" xfId="16680"/>
    <cellStyle name="Comma 3 4 10 3" xfId="16681"/>
    <cellStyle name="Comma 3 4 11" xfId="16682"/>
    <cellStyle name="Comma 3 4 11 2" xfId="16683"/>
    <cellStyle name="Comma 3 4 11 3" xfId="16684"/>
    <cellStyle name="Comma 3 4 12" xfId="16685"/>
    <cellStyle name="Comma 3 4 12 2" xfId="16686"/>
    <cellStyle name="Comma 3 4 12 3" xfId="16687"/>
    <cellStyle name="Comma 3 4 13" xfId="16688"/>
    <cellStyle name="Comma 3 4 13 2" xfId="16689"/>
    <cellStyle name="Comma 3 4 13 3" xfId="16690"/>
    <cellStyle name="Comma 3 4 14" xfId="16691"/>
    <cellStyle name="Comma 3 4 14 2" xfId="16692"/>
    <cellStyle name="Comma 3 4 14 3" xfId="16693"/>
    <cellStyle name="Comma 3 4 15" xfId="16694"/>
    <cellStyle name="Comma 3 4 15 2" xfId="16695"/>
    <cellStyle name="Comma 3 4 15 3" xfId="16696"/>
    <cellStyle name="Comma 3 4 16" xfId="16697"/>
    <cellStyle name="Comma 3 4 16 2" xfId="16698"/>
    <cellStyle name="Comma 3 4 16 3" xfId="16699"/>
    <cellStyle name="Comma 3 4 17" xfId="16700"/>
    <cellStyle name="Comma 3 4 17 2" xfId="16701"/>
    <cellStyle name="Comma 3 4 17 3" xfId="16702"/>
    <cellStyle name="Comma 3 4 18" xfId="16703"/>
    <cellStyle name="Comma 3 4 18 2" xfId="16704"/>
    <cellStyle name="Comma 3 4 18 3" xfId="16705"/>
    <cellStyle name="Comma 3 4 19" xfId="16706"/>
    <cellStyle name="Comma 3 4 19 2" xfId="16707"/>
    <cellStyle name="Comma 3 4 19 3" xfId="16708"/>
    <cellStyle name="Comma 3 4 2" xfId="14446"/>
    <cellStyle name="Comma 3 4 2 2" xfId="16710"/>
    <cellStyle name="Comma 3 4 2 3" xfId="16711"/>
    <cellStyle name="Comma 3 4 2 4" xfId="16709"/>
    <cellStyle name="Comma 3 4 20" xfId="16712"/>
    <cellStyle name="Comma 3 4 20 2" xfId="16713"/>
    <cellStyle name="Comma 3 4 20 3" xfId="16714"/>
    <cellStyle name="Comma 3 4 21" xfId="16715"/>
    <cellStyle name="Comma 3 4 21 2" xfId="16716"/>
    <cellStyle name="Comma 3 4 21 3" xfId="16717"/>
    <cellStyle name="Comma 3 4 22" xfId="16718"/>
    <cellStyle name="Comma 3 4 22 2" xfId="16719"/>
    <cellStyle name="Comma 3 4 22 3" xfId="16720"/>
    <cellStyle name="Comma 3 4 23" xfId="16721"/>
    <cellStyle name="Comma 3 4 23 2" xfId="16722"/>
    <cellStyle name="Comma 3 4 23 3" xfId="16723"/>
    <cellStyle name="Comma 3 4 24" xfId="16724"/>
    <cellStyle name="Comma 3 4 24 2" xfId="16725"/>
    <cellStyle name="Comma 3 4 24 3" xfId="16726"/>
    <cellStyle name="Comma 3 4 25" xfId="16727"/>
    <cellStyle name="Comma 3 4 25 2" xfId="16728"/>
    <cellStyle name="Comma 3 4 25 3" xfId="16729"/>
    <cellStyle name="Comma 3 4 26" xfId="16730"/>
    <cellStyle name="Comma 3 4 26 2" xfId="16731"/>
    <cellStyle name="Comma 3 4 26 3" xfId="16732"/>
    <cellStyle name="Comma 3 4 27" xfId="16733"/>
    <cellStyle name="Comma 3 4 27 2" xfId="16734"/>
    <cellStyle name="Comma 3 4 27 3" xfId="16735"/>
    <cellStyle name="Comma 3 4 28" xfId="16736"/>
    <cellStyle name="Comma 3 4 28 2" xfId="16737"/>
    <cellStyle name="Comma 3 4 28 3" xfId="16738"/>
    <cellStyle name="Comma 3 4 29" xfId="16739"/>
    <cellStyle name="Comma 3 4 29 2" xfId="16740"/>
    <cellStyle name="Comma 3 4 29 3" xfId="16741"/>
    <cellStyle name="Comma 3 4 3" xfId="16742"/>
    <cellStyle name="Comma 3 4 3 2" xfId="16743"/>
    <cellStyle name="Comma 3 4 3 3" xfId="16744"/>
    <cellStyle name="Comma 3 4 30" xfId="16745"/>
    <cellStyle name="Comma 3 4 30 2" xfId="16746"/>
    <cellStyle name="Comma 3 4 30 3" xfId="16747"/>
    <cellStyle name="Comma 3 4 31" xfId="16748"/>
    <cellStyle name="Comma 3 4 31 2" xfId="16749"/>
    <cellStyle name="Comma 3 4 31 3" xfId="16750"/>
    <cellStyle name="Comma 3 4 32" xfId="16751"/>
    <cellStyle name="Comma 3 4 32 2" xfId="16752"/>
    <cellStyle name="Comma 3 4 32 3" xfId="16753"/>
    <cellStyle name="Comma 3 4 33" xfId="16754"/>
    <cellStyle name="Comma 3 4 33 2" xfId="16755"/>
    <cellStyle name="Comma 3 4 33 3" xfId="16756"/>
    <cellStyle name="Comma 3 4 34" xfId="16757"/>
    <cellStyle name="Comma 3 4 34 2" xfId="16758"/>
    <cellStyle name="Comma 3 4 34 3" xfId="16759"/>
    <cellStyle name="Comma 3 4 35" xfId="16760"/>
    <cellStyle name="Comma 3 4 36" xfId="16761"/>
    <cellStyle name="Comma 3 4 37" xfId="16678"/>
    <cellStyle name="Comma 3 4 38" xfId="34715"/>
    <cellStyle name="Comma 3 4 4" xfId="16762"/>
    <cellStyle name="Comma 3 4 4 2" xfId="16763"/>
    <cellStyle name="Comma 3 4 4 3" xfId="16764"/>
    <cellStyle name="Comma 3 4 5" xfId="16765"/>
    <cellStyle name="Comma 3 4 5 2" xfId="16766"/>
    <cellStyle name="Comma 3 4 5 3" xfId="16767"/>
    <cellStyle name="Comma 3 4 6" xfId="16768"/>
    <cellStyle name="Comma 3 4 6 2" xfId="16769"/>
    <cellStyle name="Comma 3 4 6 3" xfId="16770"/>
    <cellStyle name="Comma 3 4 7" xfId="16771"/>
    <cellStyle name="Comma 3 4 7 2" xfId="16772"/>
    <cellStyle name="Comma 3 4 7 3" xfId="16773"/>
    <cellStyle name="Comma 3 4 8" xfId="16774"/>
    <cellStyle name="Comma 3 4 8 2" xfId="16775"/>
    <cellStyle name="Comma 3 4 8 3" xfId="16776"/>
    <cellStyle name="Comma 3 4 9" xfId="16777"/>
    <cellStyle name="Comma 3 4 9 2" xfId="16778"/>
    <cellStyle name="Comma 3 4 9 3" xfId="16779"/>
    <cellStyle name="Comma 3 5" xfId="931"/>
    <cellStyle name="Comma 3 5 10" xfId="16781"/>
    <cellStyle name="Comma 3 5 10 2" xfId="16782"/>
    <cellStyle name="Comma 3 5 10 3" xfId="16783"/>
    <cellStyle name="Comma 3 5 11" xfId="16784"/>
    <cellStyle name="Comma 3 5 11 2" xfId="16785"/>
    <cellStyle name="Comma 3 5 11 3" xfId="16786"/>
    <cellStyle name="Comma 3 5 12" xfId="16787"/>
    <cellStyle name="Comma 3 5 12 2" xfId="16788"/>
    <cellStyle name="Comma 3 5 12 3" xfId="16789"/>
    <cellStyle name="Comma 3 5 13" xfId="16790"/>
    <cellStyle name="Comma 3 5 13 2" xfId="16791"/>
    <cellStyle name="Comma 3 5 13 3" xfId="16792"/>
    <cellStyle name="Comma 3 5 14" xfId="16793"/>
    <cellStyle name="Comma 3 5 14 2" xfId="16794"/>
    <cellStyle name="Comma 3 5 14 3" xfId="16795"/>
    <cellStyle name="Comma 3 5 15" xfId="16796"/>
    <cellStyle name="Comma 3 5 15 2" xfId="16797"/>
    <cellStyle name="Comma 3 5 15 3" xfId="16798"/>
    <cellStyle name="Comma 3 5 16" xfId="16799"/>
    <cellStyle name="Comma 3 5 16 2" xfId="16800"/>
    <cellStyle name="Comma 3 5 16 3" xfId="16801"/>
    <cellStyle name="Comma 3 5 17" xfId="16802"/>
    <cellStyle name="Comma 3 5 17 2" xfId="16803"/>
    <cellStyle name="Comma 3 5 17 3" xfId="16804"/>
    <cellStyle name="Comma 3 5 18" xfId="16805"/>
    <cellStyle name="Comma 3 5 18 2" xfId="16806"/>
    <cellStyle name="Comma 3 5 18 3" xfId="16807"/>
    <cellStyle name="Comma 3 5 19" xfId="16808"/>
    <cellStyle name="Comma 3 5 19 2" xfId="16809"/>
    <cellStyle name="Comma 3 5 19 3" xfId="16810"/>
    <cellStyle name="Comma 3 5 2" xfId="16811"/>
    <cellStyle name="Comma 3 5 2 2" xfId="16812"/>
    <cellStyle name="Comma 3 5 2 3" xfId="16813"/>
    <cellStyle name="Comma 3 5 20" xfId="16814"/>
    <cellStyle name="Comma 3 5 20 2" xfId="16815"/>
    <cellStyle name="Comma 3 5 20 3" xfId="16816"/>
    <cellStyle name="Comma 3 5 21" xfId="16817"/>
    <cellStyle name="Comma 3 5 21 2" xfId="16818"/>
    <cellStyle name="Comma 3 5 21 3" xfId="16819"/>
    <cellStyle name="Comma 3 5 22" xfId="16820"/>
    <cellStyle name="Comma 3 5 22 2" xfId="16821"/>
    <cellStyle name="Comma 3 5 22 3" xfId="16822"/>
    <cellStyle name="Comma 3 5 23" xfId="16823"/>
    <cellStyle name="Comma 3 5 23 2" xfId="16824"/>
    <cellStyle name="Comma 3 5 23 3" xfId="16825"/>
    <cellStyle name="Comma 3 5 24" xfId="16826"/>
    <cellStyle name="Comma 3 5 24 2" xfId="16827"/>
    <cellStyle name="Comma 3 5 24 3" xfId="16828"/>
    <cellStyle name="Comma 3 5 25" xfId="16829"/>
    <cellStyle name="Comma 3 5 25 2" xfId="16830"/>
    <cellStyle name="Comma 3 5 25 3" xfId="16831"/>
    <cellStyle name="Comma 3 5 26" xfId="16832"/>
    <cellStyle name="Comma 3 5 26 2" xfId="16833"/>
    <cellStyle name="Comma 3 5 26 3" xfId="16834"/>
    <cellStyle name="Comma 3 5 27" xfId="16835"/>
    <cellStyle name="Comma 3 5 27 2" xfId="16836"/>
    <cellStyle name="Comma 3 5 27 3" xfId="16837"/>
    <cellStyle name="Comma 3 5 28" xfId="16838"/>
    <cellStyle name="Comma 3 5 28 2" xfId="16839"/>
    <cellStyle name="Comma 3 5 28 3" xfId="16840"/>
    <cellStyle name="Comma 3 5 29" xfId="16841"/>
    <cellStyle name="Comma 3 5 29 2" xfId="16842"/>
    <cellStyle name="Comma 3 5 29 3" xfId="16843"/>
    <cellStyle name="Comma 3 5 3" xfId="16844"/>
    <cellStyle name="Comma 3 5 3 2" xfId="16845"/>
    <cellStyle name="Comma 3 5 3 3" xfId="16846"/>
    <cellStyle name="Comma 3 5 30" xfId="16847"/>
    <cellStyle name="Comma 3 5 30 2" xfId="16848"/>
    <cellStyle name="Comma 3 5 30 3" xfId="16849"/>
    <cellStyle name="Comma 3 5 31" xfId="16850"/>
    <cellStyle name="Comma 3 5 31 2" xfId="16851"/>
    <cellStyle name="Comma 3 5 31 3" xfId="16852"/>
    <cellStyle name="Comma 3 5 32" xfId="16853"/>
    <cellStyle name="Comma 3 5 32 2" xfId="16854"/>
    <cellStyle name="Comma 3 5 32 3" xfId="16855"/>
    <cellStyle name="Comma 3 5 33" xfId="16856"/>
    <cellStyle name="Comma 3 5 33 2" xfId="16857"/>
    <cellStyle name="Comma 3 5 33 3" xfId="16858"/>
    <cellStyle name="Comma 3 5 34" xfId="16859"/>
    <cellStyle name="Comma 3 5 34 2" xfId="16860"/>
    <cellStyle name="Comma 3 5 34 3" xfId="16861"/>
    <cellStyle name="Comma 3 5 35" xfId="16862"/>
    <cellStyle name="Comma 3 5 36" xfId="16863"/>
    <cellStyle name="Comma 3 5 37" xfId="16780"/>
    <cellStyle name="Comma 3 5 38" xfId="34716"/>
    <cellStyle name="Comma 3 5 4" xfId="16864"/>
    <cellStyle name="Comma 3 5 4 2" xfId="16865"/>
    <cellStyle name="Comma 3 5 4 3" xfId="16866"/>
    <cellStyle name="Comma 3 5 5" xfId="16867"/>
    <cellStyle name="Comma 3 5 5 2" xfId="16868"/>
    <cellStyle name="Comma 3 5 5 3" xfId="16869"/>
    <cellStyle name="Comma 3 5 6" xfId="16870"/>
    <cellStyle name="Comma 3 5 6 2" xfId="16871"/>
    <cellStyle name="Comma 3 5 6 3" xfId="16872"/>
    <cellStyle name="Comma 3 5 7" xfId="16873"/>
    <cellStyle name="Comma 3 5 7 2" xfId="16874"/>
    <cellStyle name="Comma 3 5 7 3" xfId="16875"/>
    <cellStyle name="Comma 3 5 8" xfId="16876"/>
    <cellStyle name="Comma 3 5 8 2" xfId="16877"/>
    <cellStyle name="Comma 3 5 8 3" xfId="16878"/>
    <cellStyle name="Comma 3 5 9" xfId="16879"/>
    <cellStyle name="Comma 3 5 9 2" xfId="16880"/>
    <cellStyle name="Comma 3 5 9 3" xfId="16881"/>
    <cellStyle name="Comma 3 6" xfId="864"/>
    <cellStyle name="Comma 3 6 10" xfId="16883"/>
    <cellStyle name="Comma 3 6 10 2" xfId="16884"/>
    <cellStyle name="Comma 3 6 10 3" xfId="16885"/>
    <cellStyle name="Comma 3 6 11" xfId="16886"/>
    <cellStyle name="Comma 3 6 11 2" xfId="16887"/>
    <cellStyle name="Comma 3 6 11 3" xfId="16888"/>
    <cellStyle name="Comma 3 6 12" xfId="16889"/>
    <cellStyle name="Comma 3 6 12 2" xfId="16890"/>
    <cellStyle name="Comma 3 6 12 3" xfId="16891"/>
    <cellStyle name="Comma 3 6 13" xfId="16892"/>
    <cellStyle name="Comma 3 6 13 2" xfId="16893"/>
    <cellStyle name="Comma 3 6 13 3" xfId="16894"/>
    <cellStyle name="Comma 3 6 14" xfId="16895"/>
    <cellStyle name="Comma 3 6 14 2" xfId="16896"/>
    <cellStyle name="Comma 3 6 14 3" xfId="16897"/>
    <cellStyle name="Comma 3 6 15" xfId="16898"/>
    <cellStyle name="Comma 3 6 15 2" xfId="16899"/>
    <cellStyle name="Comma 3 6 15 3" xfId="16900"/>
    <cellStyle name="Comma 3 6 16" xfId="16901"/>
    <cellStyle name="Comma 3 6 16 2" xfId="16902"/>
    <cellStyle name="Comma 3 6 16 3" xfId="16903"/>
    <cellStyle name="Comma 3 6 17" xfId="16904"/>
    <cellStyle name="Comma 3 6 17 2" xfId="16905"/>
    <cellStyle name="Comma 3 6 17 3" xfId="16906"/>
    <cellStyle name="Comma 3 6 18" xfId="16907"/>
    <cellStyle name="Comma 3 6 18 2" xfId="16908"/>
    <cellStyle name="Comma 3 6 18 3" xfId="16909"/>
    <cellStyle name="Comma 3 6 19" xfId="16910"/>
    <cellStyle name="Comma 3 6 19 2" xfId="16911"/>
    <cellStyle name="Comma 3 6 19 3" xfId="16912"/>
    <cellStyle name="Comma 3 6 2" xfId="16913"/>
    <cellStyle name="Comma 3 6 2 2" xfId="16914"/>
    <cellStyle name="Comma 3 6 2 3" xfId="16915"/>
    <cellStyle name="Comma 3 6 20" xfId="16916"/>
    <cellStyle name="Comma 3 6 20 2" xfId="16917"/>
    <cellStyle name="Comma 3 6 20 3" xfId="16918"/>
    <cellStyle name="Comma 3 6 21" xfId="16919"/>
    <cellStyle name="Comma 3 6 21 2" xfId="16920"/>
    <cellStyle name="Comma 3 6 21 3" xfId="16921"/>
    <cellStyle name="Comma 3 6 22" xfId="16922"/>
    <cellStyle name="Comma 3 6 22 2" xfId="16923"/>
    <cellStyle name="Comma 3 6 22 3" xfId="16924"/>
    <cellStyle name="Comma 3 6 23" xfId="16925"/>
    <cellStyle name="Comma 3 6 23 2" xfId="16926"/>
    <cellStyle name="Comma 3 6 23 3" xfId="16927"/>
    <cellStyle name="Comma 3 6 24" xfId="16928"/>
    <cellStyle name="Comma 3 6 24 2" xfId="16929"/>
    <cellStyle name="Comma 3 6 24 3" xfId="16930"/>
    <cellStyle name="Comma 3 6 25" xfId="16931"/>
    <cellStyle name="Comma 3 6 25 2" xfId="16932"/>
    <cellStyle name="Comma 3 6 25 3" xfId="16933"/>
    <cellStyle name="Comma 3 6 26" xfId="16934"/>
    <cellStyle name="Comma 3 6 26 2" xfId="16935"/>
    <cellStyle name="Comma 3 6 26 3" xfId="16936"/>
    <cellStyle name="Comma 3 6 27" xfId="16937"/>
    <cellStyle name="Comma 3 6 27 2" xfId="16938"/>
    <cellStyle name="Comma 3 6 27 3" xfId="16939"/>
    <cellStyle name="Comma 3 6 28" xfId="16940"/>
    <cellStyle name="Comma 3 6 28 2" xfId="16941"/>
    <cellStyle name="Comma 3 6 28 3" xfId="16942"/>
    <cellStyle name="Comma 3 6 29" xfId="16943"/>
    <cellStyle name="Comma 3 6 29 2" xfId="16944"/>
    <cellStyle name="Comma 3 6 29 3" xfId="16945"/>
    <cellStyle name="Comma 3 6 3" xfId="16946"/>
    <cellStyle name="Comma 3 6 3 2" xfId="16947"/>
    <cellStyle name="Comma 3 6 3 3" xfId="16948"/>
    <cellStyle name="Comma 3 6 30" xfId="16949"/>
    <cellStyle name="Comma 3 6 30 2" xfId="16950"/>
    <cellStyle name="Comma 3 6 30 3" xfId="16951"/>
    <cellStyle name="Comma 3 6 31" xfId="16952"/>
    <cellStyle name="Comma 3 6 31 2" xfId="16953"/>
    <cellStyle name="Comma 3 6 31 3" xfId="16954"/>
    <cellStyle name="Comma 3 6 32" xfId="16955"/>
    <cellStyle name="Comma 3 6 32 2" xfId="16956"/>
    <cellStyle name="Comma 3 6 32 3" xfId="16957"/>
    <cellStyle name="Comma 3 6 33" xfId="16958"/>
    <cellStyle name="Comma 3 6 33 2" xfId="16959"/>
    <cellStyle name="Comma 3 6 33 3" xfId="16960"/>
    <cellStyle name="Comma 3 6 34" xfId="16961"/>
    <cellStyle name="Comma 3 6 34 2" xfId="16962"/>
    <cellStyle name="Comma 3 6 34 3" xfId="16963"/>
    <cellStyle name="Comma 3 6 35" xfId="16964"/>
    <cellStyle name="Comma 3 6 36" xfId="16965"/>
    <cellStyle name="Comma 3 6 37" xfId="16882"/>
    <cellStyle name="Comma 3 6 4" xfId="16966"/>
    <cellStyle name="Comma 3 6 4 2" xfId="16967"/>
    <cellStyle name="Comma 3 6 4 3" xfId="16968"/>
    <cellStyle name="Comma 3 6 5" xfId="16969"/>
    <cellStyle name="Comma 3 6 5 2" xfId="16970"/>
    <cellStyle name="Comma 3 6 5 3" xfId="16971"/>
    <cellStyle name="Comma 3 6 6" xfId="16972"/>
    <cellStyle name="Comma 3 6 6 2" xfId="16973"/>
    <cellStyle name="Comma 3 6 6 3" xfId="16974"/>
    <cellStyle name="Comma 3 6 7" xfId="16975"/>
    <cellStyle name="Comma 3 6 7 2" xfId="16976"/>
    <cellStyle name="Comma 3 6 7 3" xfId="16977"/>
    <cellStyle name="Comma 3 6 8" xfId="16978"/>
    <cellStyle name="Comma 3 6 8 2" xfId="16979"/>
    <cellStyle name="Comma 3 6 8 3" xfId="16980"/>
    <cellStyle name="Comma 3 6 9" xfId="16981"/>
    <cellStyle name="Comma 3 6 9 2" xfId="16982"/>
    <cellStyle name="Comma 3 6 9 3" xfId="16983"/>
    <cellStyle name="Comma 3 7" xfId="984"/>
    <cellStyle name="Comma 3 7 10" xfId="16985"/>
    <cellStyle name="Comma 3 7 10 2" xfId="16986"/>
    <cellStyle name="Comma 3 7 10 3" xfId="16987"/>
    <cellStyle name="Comma 3 7 11" xfId="16988"/>
    <cellStyle name="Comma 3 7 11 2" xfId="16989"/>
    <cellStyle name="Comma 3 7 11 3" xfId="16990"/>
    <cellStyle name="Comma 3 7 12" xfId="16991"/>
    <cellStyle name="Comma 3 7 12 2" xfId="16992"/>
    <cellStyle name="Comma 3 7 12 3" xfId="16993"/>
    <cellStyle name="Comma 3 7 13" xfId="16994"/>
    <cellStyle name="Comma 3 7 13 2" xfId="16995"/>
    <cellStyle name="Comma 3 7 13 3" xfId="16996"/>
    <cellStyle name="Comma 3 7 14" xfId="16997"/>
    <cellStyle name="Comma 3 7 14 2" xfId="16998"/>
    <cellStyle name="Comma 3 7 14 3" xfId="16999"/>
    <cellStyle name="Comma 3 7 15" xfId="17000"/>
    <cellStyle name="Comma 3 7 15 2" xfId="17001"/>
    <cellStyle name="Comma 3 7 15 3" xfId="17002"/>
    <cellStyle name="Comma 3 7 16" xfId="17003"/>
    <cellStyle name="Comma 3 7 16 2" xfId="17004"/>
    <cellStyle name="Comma 3 7 16 3" xfId="17005"/>
    <cellStyle name="Comma 3 7 17" xfId="17006"/>
    <cellStyle name="Comma 3 7 17 2" xfId="17007"/>
    <cellStyle name="Comma 3 7 17 3" xfId="17008"/>
    <cellStyle name="Comma 3 7 18" xfId="17009"/>
    <cellStyle name="Comma 3 7 18 2" xfId="17010"/>
    <cellStyle name="Comma 3 7 18 3" xfId="17011"/>
    <cellStyle name="Comma 3 7 19" xfId="17012"/>
    <cellStyle name="Comma 3 7 19 2" xfId="17013"/>
    <cellStyle name="Comma 3 7 19 3" xfId="17014"/>
    <cellStyle name="Comma 3 7 2" xfId="17015"/>
    <cellStyle name="Comma 3 7 2 2" xfId="17016"/>
    <cellStyle name="Comma 3 7 2 3" xfId="17017"/>
    <cellStyle name="Comma 3 7 20" xfId="17018"/>
    <cellStyle name="Comma 3 7 20 2" xfId="17019"/>
    <cellStyle name="Comma 3 7 20 3" xfId="17020"/>
    <cellStyle name="Comma 3 7 21" xfId="17021"/>
    <cellStyle name="Comma 3 7 21 2" xfId="17022"/>
    <cellStyle name="Comma 3 7 21 3" xfId="17023"/>
    <cellStyle name="Comma 3 7 22" xfId="17024"/>
    <cellStyle name="Comma 3 7 22 2" xfId="17025"/>
    <cellStyle name="Comma 3 7 22 3" xfId="17026"/>
    <cellStyle name="Comma 3 7 23" xfId="17027"/>
    <cellStyle name="Comma 3 7 23 2" xfId="17028"/>
    <cellStyle name="Comma 3 7 23 3" xfId="17029"/>
    <cellStyle name="Comma 3 7 24" xfId="17030"/>
    <cellStyle name="Comma 3 7 24 2" xfId="17031"/>
    <cellStyle name="Comma 3 7 24 3" xfId="17032"/>
    <cellStyle name="Comma 3 7 25" xfId="17033"/>
    <cellStyle name="Comma 3 7 25 2" xfId="17034"/>
    <cellStyle name="Comma 3 7 25 3" xfId="17035"/>
    <cellStyle name="Comma 3 7 26" xfId="17036"/>
    <cellStyle name="Comma 3 7 26 2" xfId="17037"/>
    <cellStyle name="Comma 3 7 26 3" xfId="17038"/>
    <cellStyle name="Comma 3 7 27" xfId="17039"/>
    <cellStyle name="Comma 3 7 27 2" xfId="17040"/>
    <cellStyle name="Comma 3 7 27 3" xfId="17041"/>
    <cellStyle name="Comma 3 7 28" xfId="17042"/>
    <cellStyle name="Comma 3 7 28 2" xfId="17043"/>
    <cellStyle name="Comma 3 7 28 3" xfId="17044"/>
    <cellStyle name="Comma 3 7 29" xfId="17045"/>
    <cellStyle name="Comma 3 7 29 2" xfId="17046"/>
    <cellStyle name="Comma 3 7 29 3" xfId="17047"/>
    <cellStyle name="Comma 3 7 3" xfId="17048"/>
    <cellStyle name="Comma 3 7 3 2" xfId="17049"/>
    <cellStyle name="Comma 3 7 3 3" xfId="17050"/>
    <cellStyle name="Comma 3 7 30" xfId="17051"/>
    <cellStyle name="Comma 3 7 30 2" xfId="17052"/>
    <cellStyle name="Comma 3 7 30 3" xfId="17053"/>
    <cellStyle name="Comma 3 7 31" xfId="17054"/>
    <cellStyle name="Comma 3 7 31 2" xfId="17055"/>
    <cellStyle name="Comma 3 7 31 3" xfId="17056"/>
    <cellStyle name="Comma 3 7 32" xfId="17057"/>
    <cellStyle name="Comma 3 7 32 2" xfId="17058"/>
    <cellStyle name="Comma 3 7 32 3" xfId="17059"/>
    <cellStyle name="Comma 3 7 33" xfId="17060"/>
    <cellStyle name="Comma 3 7 33 2" xfId="17061"/>
    <cellStyle name="Comma 3 7 33 3" xfId="17062"/>
    <cellStyle name="Comma 3 7 34" xfId="17063"/>
    <cellStyle name="Comma 3 7 34 2" xfId="17064"/>
    <cellStyle name="Comma 3 7 34 3" xfId="17065"/>
    <cellStyle name="Comma 3 7 35" xfId="17066"/>
    <cellStyle name="Comma 3 7 36" xfId="17067"/>
    <cellStyle name="Comma 3 7 37" xfId="16984"/>
    <cellStyle name="Comma 3 7 4" xfId="17068"/>
    <cellStyle name="Comma 3 7 4 2" xfId="17069"/>
    <cellStyle name="Comma 3 7 4 3" xfId="17070"/>
    <cellStyle name="Comma 3 7 5" xfId="17071"/>
    <cellStyle name="Comma 3 7 5 2" xfId="17072"/>
    <cellStyle name="Comma 3 7 5 3" xfId="17073"/>
    <cellStyle name="Comma 3 7 6" xfId="17074"/>
    <cellStyle name="Comma 3 7 6 2" xfId="17075"/>
    <cellStyle name="Comma 3 7 6 3" xfId="17076"/>
    <cellStyle name="Comma 3 7 7" xfId="17077"/>
    <cellStyle name="Comma 3 7 7 2" xfId="17078"/>
    <cellStyle name="Comma 3 7 7 3" xfId="17079"/>
    <cellStyle name="Comma 3 7 8" xfId="17080"/>
    <cellStyle name="Comma 3 7 8 2" xfId="17081"/>
    <cellStyle name="Comma 3 7 8 3" xfId="17082"/>
    <cellStyle name="Comma 3 7 9" xfId="17083"/>
    <cellStyle name="Comma 3 7 9 2" xfId="17084"/>
    <cellStyle name="Comma 3 7 9 3" xfId="17085"/>
    <cellStyle name="Comma 3 8" xfId="17086"/>
    <cellStyle name="Comma 3 8 10" xfId="17087"/>
    <cellStyle name="Comma 3 8 10 2" xfId="17088"/>
    <cellStyle name="Comma 3 8 10 3" xfId="17089"/>
    <cellStyle name="Comma 3 8 11" xfId="17090"/>
    <cellStyle name="Comma 3 8 11 2" xfId="17091"/>
    <cellStyle name="Comma 3 8 11 3" xfId="17092"/>
    <cellStyle name="Comma 3 8 12" xfId="17093"/>
    <cellStyle name="Comma 3 8 12 2" xfId="17094"/>
    <cellStyle name="Comma 3 8 12 3" xfId="17095"/>
    <cellStyle name="Comma 3 8 13" xfId="17096"/>
    <cellStyle name="Comma 3 8 13 2" xfId="17097"/>
    <cellStyle name="Comma 3 8 13 3" xfId="17098"/>
    <cellStyle name="Comma 3 8 14" xfId="17099"/>
    <cellStyle name="Comma 3 8 14 2" xfId="17100"/>
    <cellStyle name="Comma 3 8 14 3" xfId="17101"/>
    <cellStyle name="Comma 3 8 15" xfId="17102"/>
    <cellStyle name="Comma 3 8 15 2" xfId="17103"/>
    <cellStyle name="Comma 3 8 15 3" xfId="17104"/>
    <cellStyle name="Comma 3 8 16" xfId="17105"/>
    <cellStyle name="Comma 3 8 16 2" xfId="17106"/>
    <cellStyle name="Comma 3 8 16 3" xfId="17107"/>
    <cellStyle name="Comma 3 8 17" xfId="17108"/>
    <cellStyle name="Comma 3 8 17 2" xfId="17109"/>
    <cellStyle name="Comma 3 8 17 3" xfId="17110"/>
    <cellStyle name="Comma 3 8 18" xfId="17111"/>
    <cellStyle name="Comma 3 8 18 2" xfId="17112"/>
    <cellStyle name="Comma 3 8 18 3" xfId="17113"/>
    <cellStyle name="Comma 3 8 19" xfId="17114"/>
    <cellStyle name="Comma 3 8 19 2" xfId="17115"/>
    <cellStyle name="Comma 3 8 19 3" xfId="17116"/>
    <cellStyle name="Comma 3 8 2" xfId="17117"/>
    <cellStyle name="Comma 3 8 2 2" xfId="17118"/>
    <cellStyle name="Comma 3 8 2 3" xfId="17119"/>
    <cellStyle name="Comma 3 8 20" xfId="17120"/>
    <cellStyle name="Comma 3 8 20 2" xfId="17121"/>
    <cellStyle name="Comma 3 8 20 3" xfId="17122"/>
    <cellStyle name="Comma 3 8 21" xfId="17123"/>
    <cellStyle name="Comma 3 8 21 2" xfId="17124"/>
    <cellStyle name="Comma 3 8 21 3" xfId="17125"/>
    <cellStyle name="Comma 3 8 22" xfId="17126"/>
    <cellStyle name="Comma 3 8 22 2" xfId="17127"/>
    <cellStyle name="Comma 3 8 22 3" xfId="17128"/>
    <cellStyle name="Comma 3 8 23" xfId="17129"/>
    <cellStyle name="Comma 3 8 23 2" xfId="17130"/>
    <cellStyle name="Comma 3 8 23 3" xfId="17131"/>
    <cellStyle name="Comma 3 8 24" xfId="17132"/>
    <cellStyle name="Comma 3 8 24 2" xfId="17133"/>
    <cellStyle name="Comma 3 8 24 3" xfId="17134"/>
    <cellStyle name="Comma 3 8 25" xfId="17135"/>
    <cellStyle name="Comma 3 8 25 2" xfId="17136"/>
    <cellStyle name="Comma 3 8 25 3" xfId="17137"/>
    <cellStyle name="Comma 3 8 26" xfId="17138"/>
    <cellStyle name="Comma 3 8 26 2" xfId="17139"/>
    <cellStyle name="Comma 3 8 26 3" xfId="17140"/>
    <cellStyle name="Comma 3 8 27" xfId="17141"/>
    <cellStyle name="Comma 3 8 27 2" xfId="17142"/>
    <cellStyle name="Comma 3 8 27 3" xfId="17143"/>
    <cellStyle name="Comma 3 8 28" xfId="17144"/>
    <cellStyle name="Comma 3 8 28 2" xfId="17145"/>
    <cellStyle name="Comma 3 8 28 3" xfId="17146"/>
    <cellStyle name="Comma 3 8 29" xfId="17147"/>
    <cellStyle name="Comma 3 8 29 2" xfId="17148"/>
    <cellStyle name="Comma 3 8 29 3" xfId="17149"/>
    <cellStyle name="Comma 3 8 3" xfId="17150"/>
    <cellStyle name="Comma 3 8 3 2" xfId="17151"/>
    <cellStyle name="Comma 3 8 3 3" xfId="17152"/>
    <cellStyle name="Comma 3 8 30" xfId="17153"/>
    <cellStyle name="Comma 3 8 30 2" xfId="17154"/>
    <cellStyle name="Comma 3 8 30 3" xfId="17155"/>
    <cellStyle name="Comma 3 8 31" xfId="17156"/>
    <cellStyle name="Comma 3 8 31 2" xfId="17157"/>
    <cellStyle name="Comma 3 8 31 3" xfId="17158"/>
    <cellStyle name="Comma 3 8 32" xfId="17159"/>
    <cellStyle name="Comma 3 8 32 2" xfId="17160"/>
    <cellStyle name="Comma 3 8 32 3" xfId="17161"/>
    <cellStyle name="Comma 3 8 33" xfId="17162"/>
    <cellStyle name="Comma 3 8 33 2" xfId="17163"/>
    <cellStyle name="Comma 3 8 33 3" xfId="17164"/>
    <cellStyle name="Comma 3 8 34" xfId="17165"/>
    <cellStyle name="Comma 3 8 34 2" xfId="17166"/>
    <cellStyle name="Comma 3 8 34 3" xfId="17167"/>
    <cellStyle name="Comma 3 8 35" xfId="17168"/>
    <cellStyle name="Comma 3 8 36" xfId="17169"/>
    <cellStyle name="Comma 3 8 4" xfId="17170"/>
    <cellStyle name="Comma 3 8 4 2" xfId="17171"/>
    <cellStyle name="Comma 3 8 4 3" xfId="17172"/>
    <cellStyle name="Comma 3 8 5" xfId="17173"/>
    <cellStyle name="Comma 3 8 5 2" xfId="17174"/>
    <cellStyle name="Comma 3 8 5 3" xfId="17175"/>
    <cellStyle name="Comma 3 8 6" xfId="17176"/>
    <cellStyle name="Comma 3 8 6 2" xfId="17177"/>
    <cellStyle name="Comma 3 8 6 3" xfId="17178"/>
    <cellStyle name="Comma 3 8 7" xfId="17179"/>
    <cellStyle name="Comma 3 8 7 2" xfId="17180"/>
    <cellStyle name="Comma 3 8 7 3" xfId="17181"/>
    <cellStyle name="Comma 3 8 8" xfId="17182"/>
    <cellStyle name="Comma 3 8 8 2" xfId="17183"/>
    <cellStyle name="Comma 3 8 8 3" xfId="17184"/>
    <cellStyle name="Comma 3 8 9" xfId="17185"/>
    <cellStyle name="Comma 3 8 9 2" xfId="17186"/>
    <cellStyle name="Comma 3 8 9 3" xfId="17187"/>
    <cellStyle name="Comma 30" xfId="14442"/>
    <cellStyle name="Comma 30 2" xfId="34717"/>
    <cellStyle name="Comma 31" xfId="14700"/>
    <cellStyle name="Comma 31 2" xfId="34718"/>
    <cellStyle name="Comma 32" xfId="14716"/>
    <cellStyle name="Comma 32 2" xfId="34719"/>
    <cellStyle name="Comma 33" xfId="14749"/>
    <cellStyle name="Comma 33 2" xfId="34720"/>
    <cellStyle name="Comma 34" xfId="14764"/>
    <cellStyle name="Comma 34 2" xfId="34721"/>
    <cellStyle name="Comma 35" xfId="14750"/>
    <cellStyle name="Comma 35 2" xfId="34722"/>
    <cellStyle name="Comma 36" xfId="14810"/>
    <cellStyle name="Comma 36 2" xfId="34723"/>
    <cellStyle name="Comma 37" xfId="14817"/>
    <cellStyle name="Comma 37 2" xfId="34724"/>
    <cellStyle name="Comma 38" xfId="14820"/>
    <cellStyle name="Comma 38 2" xfId="34725"/>
    <cellStyle name="Comma 39" xfId="14823"/>
    <cellStyle name="Comma 4" xfId="34"/>
    <cellStyle name="Comma 4 10" xfId="17189"/>
    <cellStyle name="Comma 4 10 2" xfId="17190"/>
    <cellStyle name="Comma 4 10 2 2" xfId="34727"/>
    <cellStyle name="Comma 4 10 3" xfId="17191"/>
    <cellStyle name="Comma 4 10 4" xfId="34726"/>
    <cellStyle name="Comma 4 11" xfId="17192"/>
    <cellStyle name="Comma 4 11 2" xfId="17193"/>
    <cellStyle name="Comma 4 11 3" xfId="17194"/>
    <cellStyle name="Comma 4 11 4" xfId="34728"/>
    <cellStyle name="Comma 4 12" xfId="17195"/>
    <cellStyle name="Comma 4 12 2" xfId="17196"/>
    <cellStyle name="Comma 4 12 3" xfId="17197"/>
    <cellStyle name="Comma 4 13" xfId="17198"/>
    <cellStyle name="Comma 4 13 2" xfId="17199"/>
    <cellStyle name="Comma 4 13 3" xfId="17200"/>
    <cellStyle name="Comma 4 14" xfId="17201"/>
    <cellStyle name="Comma 4 14 2" xfId="17202"/>
    <cellStyle name="Comma 4 14 3" xfId="17203"/>
    <cellStyle name="Comma 4 15" xfId="17204"/>
    <cellStyle name="Comma 4 15 2" xfId="17205"/>
    <cellStyle name="Comma 4 15 3" xfId="17206"/>
    <cellStyle name="Comma 4 16" xfId="17207"/>
    <cellStyle name="Comma 4 16 2" xfId="17208"/>
    <cellStyle name="Comma 4 16 3" xfId="17209"/>
    <cellStyle name="Comma 4 17" xfId="17210"/>
    <cellStyle name="Comma 4 17 2" xfId="17211"/>
    <cellStyle name="Comma 4 17 3" xfId="17212"/>
    <cellStyle name="Comma 4 18" xfId="17213"/>
    <cellStyle name="Comma 4 18 2" xfId="17214"/>
    <cellStyle name="Comma 4 18 3" xfId="17215"/>
    <cellStyle name="Comma 4 19" xfId="17216"/>
    <cellStyle name="Comma 4 19 2" xfId="17217"/>
    <cellStyle name="Comma 4 19 3" xfId="17218"/>
    <cellStyle name="Comma 4 2" xfId="58"/>
    <cellStyle name="Comma 4 2 10" xfId="17220"/>
    <cellStyle name="Comma 4 2 10 2" xfId="17221"/>
    <cellStyle name="Comma 4 2 10 3" xfId="17222"/>
    <cellStyle name="Comma 4 2 10 4" xfId="34729"/>
    <cellStyle name="Comma 4 2 11" xfId="17223"/>
    <cellStyle name="Comma 4 2 11 2" xfId="17224"/>
    <cellStyle name="Comma 4 2 11 3" xfId="17225"/>
    <cellStyle name="Comma 4 2 12" xfId="17226"/>
    <cellStyle name="Comma 4 2 12 2" xfId="17227"/>
    <cellStyle name="Comma 4 2 12 3" xfId="17228"/>
    <cellStyle name="Comma 4 2 13" xfId="17229"/>
    <cellStyle name="Comma 4 2 13 2" xfId="17230"/>
    <cellStyle name="Comma 4 2 13 3" xfId="17231"/>
    <cellStyle name="Comma 4 2 14" xfId="17232"/>
    <cellStyle name="Comma 4 2 14 2" xfId="17233"/>
    <cellStyle name="Comma 4 2 14 3" xfId="17234"/>
    <cellStyle name="Comma 4 2 15" xfId="17235"/>
    <cellStyle name="Comma 4 2 15 2" xfId="17236"/>
    <cellStyle name="Comma 4 2 15 3" xfId="17237"/>
    <cellStyle name="Comma 4 2 16" xfId="17238"/>
    <cellStyle name="Comma 4 2 16 2" xfId="17239"/>
    <cellStyle name="Comma 4 2 16 3" xfId="17240"/>
    <cellStyle name="Comma 4 2 17" xfId="17241"/>
    <cellStyle name="Comma 4 2 17 2" xfId="17242"/>
    <cellStyle name="Comma 4 2 17 3" xfId="17243"/>
    <cellStyle name="Comma 4 2 18" xfId="17244"/>
    <cellStyle name="Comma 4 2 18 2" xfId="17245"/>
    <cellStyle name="Comma 4 2 18 3" xfId="17246"/>
    <cellStyle name="Comma 4 2 19" xfId="17247"/>
    <cellStyle name="Comma 4 2 19 2" xfId="17248"/>
    <cellStyle name="Comma 4 2 19 3" xfId="17249"/>
    <cellStyle name="Comma 4 2 2" xfId="11872"/>
    <cellStyle name="Comma 4 2 2 10" xfId="34730"/>
    <cellStyle name="Comma 4 2 2 2" xfId="17251"/>
    <cellStyle name="Comma 4 2 2 2 2" xfId="34732"/>
    <cellStyle name="Comma 4 2 2 2 2 2" xfId="34733"/>
    <cellStyle name="Comma 4 2 2 2 2 3" xfId="34734"/>
    <cellStyle name="Comma 4 2 2 2 3" xfId="34735"/>
    <cellStyle name="Comma 4 2 2 2 3 2" xfId="34736"/>
    <cellStyle name="Comma 4 2 2 2 3 3" xfId="34737"/>
    <cellStyle name="Comma 4 2 2 2 4" xfId="34738"/>
    <cellStyle name="Comma 4 2 2 2 4 2" xfId="34739"/>
    <cellStyle name="Comma 4 2 2 2 4 3" xfId="34740"/>
    <cellStyle name="Comma 4 2 2 2 5" xfId="34741"/>
    <cellStyle name="Comma 4 2 2 2 5 2" xfId="34742"/>
    <cellStyle name="Comma 4 2 2 2 5 3" xfId="34743"/>
    <cellStyle name="Comma 4 2 2 2 6" xfId="34744"/>
    <cellStyle name="Comma 4 2 2 2 6 2" xfId="34745"/>
    <cellStyle name="Comma 4 2 2 2 6 3" xfId="34746"/>
    <cellStyle name="Comma 4 2 2 2 7" xfId="34747"/>
    <cellStyle name="Comma 4 2 2 2 8" xfId="34748"/>
    <cellStyle name="Comma 4 2 2 2 9" xfId="34731"/>
    <cellStyle name="Comma 4 2 2 3" xfId="17252"/>
    <cellStyle name="Comma 4 2 2 3 2" xfId="34750"/>
    <cellStyle name="Comma 4 2 2 3 3" xfId="34751"/>
    <cellStyle name="Comma 4 2 2 3 4" xfId="34749"/>
    <cellStyle name="Comma 4 2 2 4" xfId="17250"/>
    <cellStyle name="Comma 4 2 2 4 2" xfId="34753"/>
    <cellStyle name="Comma 4 2 2 4 3" xfId="34754"/>
    <cellStyle name="Comma 4 2 2 4 4" xfId="34752"/>
    <cellStyle name="Comma 4 2 2 5" xfId="34755"/>
    <cellStyle name="Comma 4 2 2 5 2" xfId="34756"/>
    <cellStyle name="Comma 4 2 2 5 3" xfId="34757"/>
    <cellStyle name="Comma 4 2 2 6" xfId="34758"/>
    <cellStyle name="Comma 4 2 2 6 2" xfId="34759"/>
    <cellStyle name="Comma 4 2 2 6 3" xfId="34760"/>
    <cellStyle name="Comma 4 2 2 7" xfId="34761"/>
    <cellStyle name="Comma 4 2 2 7 2" xfId="34762"/>
    <cellStyle name="Comma 4 2 2 7 3" xfId="34763"/>
    <cellStyle name="Comma 4 2 2 8" xfId="34764"/>
    <cellStyle name="Comma 4 2 2 9" xfId="34765"/>
    <cellStyle name="Comma 4 2 20" xfId="17253"/>
    <cellStyle name="Comma 4 2 20 2" xfId="17254"/>
    <cellStyle name="Comma 4 2 20 3" xfId="17255"/>
    <cellStyle name="Comma 4 2 21" xfId="17256"/>
    <cellStyle name="Comma 4 2 21 2" xfId="17257"/>
    <cellStyle name="Comma 4 2 21 3" xfId="17258"/>
    <cellStyle name="Comma 4 2 22" xfId="17259"/>
    <cellStyle name="Comma 4 2 22 2" xfId="17260"/>
    <cellStyle name="Comma 4 2 22 3" xfId="17261"/>
    <cellStyle name="Comma 4 2 23" xfId="17262"/>
    <cellStyle name="Comma 4 2 23 2" xfId="17263"/>
    <cellStyle name="Comma 4 2 23 3" xfId="17264"/>
    <cellStyle name="Comma 4 2 24" xfId="17265"/>
    <cellStyle name="Comma 4 2 24 2" xfId="17266"/>
    <cellStyle name="Comma 4 2 24 3" xfId="17267"/>
    <cellStyle name="Comma 4 2 25" xfId="17268"/>
    <cellStyle name="Comma 4 2 25 2" xfId="17269"/>
    <cellStyle name="Comma 4 2 25 3" xfId="17270"/>
    <cellStyle name="Comma 4 2 26" xfId="17271"/>
    <cellStyle name="Comma 4 2 26 2" xfId="17272"/>
    <cellStyle name="Comma 4 2 26 3" xfId="17273"/>
    <cellStyle name="Comma 4 2 27" xfId="17274"/>
    <cellStyle name="Comma 4 2 27 2" xfId="17275"/>
    <cellStyle name="Comma 4 2 27 3" xfId="17276"/>
    <cellStyle name="Comma 4 2 28" xfId="17277"/>
    <cellStyle name="Comma 4 2 28 2" xfId="17278"/>
    <cellStyle name="Comma 4 2 28 3" xfId="17279"/>
    <cellStyle name="Comma 4 2 29" xfId="17280"/>
    <cellStyle name="Comma 4 2 29 2" xfId="17281"/>
    <cellStyle name="Comma 4 2 29 3" xfId="17282"/>
    <cellStyle name="Comma 4 2 3" xfId="12013"/>
    <cellStyle name="Comma 4 2 3 2" xfId="17284"/>
    <cellStyle name="Comma 4 2 3 2 2" xfId="34768"/>
    <cellStyle name="Comma 4 2 3 2 3" xfId="34769"/>
    <cellStyle name="Comma 4 2 3 2 4" xfId="34767"/>
    <cellStyle name="Comma 4 2 3 3" xfId="17285"/>
    <cellStyle name="Comma 4 2 3 3 2" xfId="34771"/>
    <cellStyle name="Comma 4 2 3 3 3" xfId="34772"/>
    <cellStyle name="Comma 4 2 3 3 4" xfId="34770"/>
    <cellStyle name="Comma 4 2 3 4" xfId="17283"/>
    <cellStyle name="Comma 4 2 3 4 2" xfId="34774"/>
    <cellStyle name="Comma 4 2 3 4 3" xfId="34775"/>
    <cellStyle name="Comma 4 2 3 4 4" xfId="34773"/>
    <cellStyle name="Comma 4 2 3 5" xfId="34776"/>
    <cellStyle name="Comma 4 2 3 5 2" xfId="34777"/>
    <cellStyle name="Comma 4 2 3 5 3" xfId="34778"/>
    <cellStyle name="Comma 4 2 3 6" xfId="34779"/>
    <cellStyle name="Comma 4 2 3 6 2" xfId="34780"/>
    <cellStyle name="Comma 4 2 3 6 3" xfId="34781"/>
    <cellStyle name="Comma 4 2 3 7" xfId="34782"/>
    <cellStyle name="Comma 4 2 3 8" xfId="34783"/>
    <cellStyle name="Comma 4 2 3 9" xfId="34766"/>
    <cellStyle name="Comma 4 2 30" xfId="17286"/>
    <cellStyle name="Comma 4 2 30 2" xfId="17287"/>
    <cellStyle name="Comma 4 2 30 3" xfId="17288"/>
    <cellStyle name="Comma 4 2 31" xfId="17289"/>
    <cellStyle name="Comma 4 2 31 2" xfId="17290"/>
    <cellStyle name="Comma 4 2 31 3" xfId="17291"/>
    <cellStyle name="Comma 4 2 32" xfId="17292"/>
    <cellStyle name="Comma 4 2 32 2" xfId="17293"/>
    <cellStyle name="Comma 4 2 32 3" xfId="17294"/>
    <cellStyle name="Comma 4 2 33" xfId="17295"/>
    <cellStyle name="Comma 4 2 33 2" xfId="17296"/>
    <cellStyle name="Comma 4 2 33 3" xfId="17297"/>
    <cellStyle name="Comma 4 2 34" xfId="17298"/>
    <cellStyle name="Comma 4 2 34 2" xfId="17299"/>
    <cellStyle name="Comma 4 2 34 3" xfId="17300"/>
    <cellStyle name="Comma 4 2 35" xfId="17301"/>
    <cellStyle name="Comma 4 2 36" xfId="17302"/>
    <cellStyle name="Comma 4 2 37" xfId="42883"/>
    <cellStyle name="Comma 4 2 4" xfId="15348"/>
    <cellStyle name="Comma 4 2 4 2" xfId="17304"/>
    <cellStyle name="Comma 4 2 4 2 2" xfId="34785"/>
    <cellStyle name="Comma 4 2 4 3" xfId="17305"/>
    <cellStyle name="Comma 4 2 4 3 2" xfId="34786"/>
    <cellStyle name="Comma 4 2 4 4" xfId="17303"/>
    <cellStyle name="Comma 4 2 4 5" xfId="34784"/>
    <cellStyle name="Comma 4 2 5" xfId="17306"/>
    <cellStyle name="Comma 4 2 5 2" xfId="17307"/>
    <cellStyle name="Comma 4 2 5 2 2" xfId="34788"/>
    <cellStyle name="Comma 4 2 5 3" xfId="17308"/>
    <cellStyle name="Comma 4 2 5 3 2" xfId="34789"/>
    <cellStyle name="Comma 4 2 5 4" xfId="34787"/>
    <cellStyle name="Comma 4 2 6" xfId="17309"/>
    <cellStyle name="Comma 4 2 6 2" xfId="17310"/>
    <cellStyle name="Comma 4 2 6 2 2" xfId="34791"/>
    <cellStyle name="Comma 4 2 6 3" xfId="17311"/>
    <cellStyle name="Comma 4 2 6 3 2" xfId="34792"/>
    <cellStyle name="Comma 4 2 6 4" xfId="34790"/>
    <cellStyle name="Comma 4 2 7" xfId="17312"/>
    <cellStyle name="Comma 4 2 7 2" xfId="17313"/>
    <cellStyle name="Comma 4 2 7 2 2" xfId="34794"/>
    <cellStyle name="Comma 4 2 7 3" xfId="17314"/>
    <cellStyle name="Comma 4 2 7 3 2" xfId="34795"/>
    <cellStyle name="Comma 4 2 7 4" xfId="34793"/>
    <cellStyle name="Comma 4 2 8" xfId="17315"/>
    <cellStyle name="Comma 4 2 8 2" xfId="17316"/>
    <cellStyle name="Comma 4 2 8 2 2" xfId="34797"/>
    <cellStyle name="Comma 4 2 8 3" xfId="17317"/>
    <cellStyle name="Comma 4 2 8 3 2" xfId="34798"/>
    <cellStyle name="Comma 4 2 8 4" xfId="34796"/>
    <cellStyle name="Comma 4 2 9" xfId="17318"/>
    <cellStyle name="Comma 4 2 9 2" xfId="17319"/>
    <cellStyle name="Comma 4 2 9 2 2" xfId="34800"/>
    <cellStyle name="Comma 4 2 9 3" xfId="17320"/>
    <cellStyle name="Comma 4 2 9 4" xfId="34799"/>
    <cellStyle name="Comma 4 20" xfId="17321"/>
    <cellStyle name="Comma 4 20 2" xfId="17322"/>
    <cellStyle name="Comma 4 20 3" xfId="17323"/>
    <cellStyle name="Comma 4 21" xfId="17324"/>
    <cellStyle name="Comma 4 21 2" xfId="17325"/>
    <cellStyle name="Comma 4 21 3" xfId="17326"/>
    <cellStyle name="Comma 4 22" xfId="17327"/>
    <cellStyle name="Comma 4 22 2" xfId="17328"/>
    <cellStyle name="Comma 4 22 3" xfId="17329"/>
    <cellStyle name="Comma 4 23" xfId="17330"/>
    <cellStyle name="Comma 4 23 2" xfId="17331"/>
    <cellStyle name="Comma 4 23 3" xfId="17332"/>
    <cellStyle name="Comma 4 24" xfId="17333"/>
    <cellStyle name="Comma 4 24 2" xfId="17334"/>
    <cellStyle name="Comma 4 24 3" xfId="17335"/>
    <cellStyle name="Comma 4 25" xfId="17336"/>
    <cellStyle name="Comma 4 25 2" xfId="17337"/>
    <cellStyle name="Comma 4 25 3" xfId="17338"/>
    <cellStyle name="Comma 4 26" xfId="17339"/>
    <cellStyle name="Comma 4 26 2" xfId="17340"/>
    <cellStyle name="Comma 4 26 3" xfId="17341"/>
    <cellStyle name="Comma 4 27" xfId="17342"/>
    <cellStyle name="Comma 4 27 2" xfId="17343"/>
    <cellStyle name="Comma 4 27 3" xfId="17344"/>
    <cellStyle name="Comma 4 28" xfId="17345"/>
    <cellStyle name="Comma 4 28 2" xfId="17346"/>
    <cellStyle name="Comma 4 28 3" xfId="17347"/>
    <cellStyle name="Comma 4 29" xfId="17348"/>
    <cellStyle name="Comma 4 29 2" xfId="17349"/>
    <cellStyle name="Comma 4 29 3" xfId="17350"/>
    <cellStyle name="Comma 4 3" xfId="57"/>
    <cellStyle name="Comma 4 3 10" xfId="17352"/>
    <cellStyle name="Comma 4 3 10 2" xfId="17353"/>
    <cellStyle name="Comma 4 3 10 3" xfId="17354"/>
    <cellStyle name="Comma 4 3 11" xfId="17355"/>
    <cellStyle name="Comma 4 3 11 2" xfId="17356"/>
    <cellStyle name="Comma 4 3 11 3" xfId="17357"/>
    <cellStyle name="Comma 4 3 12" xfId="17358"/>
    <cellStyle name="Comma 4 3 12 2" xfId="17359"/>
    <cellStyle name="Comma 4 3 12 3" xfId="17360"/>
    <cellStyle name="Comma 4 3 13" xfId="17361"/>
    <cellStyle name="Comma 4 3 13 2" xfId="17362"/>
    <cellStyle name="Comma 4 3 13 3" xfId="17363"/>
    <cellStyle name="Comma 4 3 14" xfId="17364"/>
    <cellStyle name="Comma 4 3 14 2" xfId="17365"/>
    <cellStyle name="Comma 4 3 14 3" xfId="17366"/>
    <cellStyle name="Comma 4 3 15" xfId="17367"/>
    <cellStyle name="Comma 4 3 15 2" xfId="17368"/>
    <cellStyle name="Comma 4 3 15 3" xfId="17369"/>
    <cellStyle name="Comma 4 3 16" xfId="17370"/>
    <cellStyle name="Comma 4 3 16 2" xfId="17371"/>
    <cellStyle name="Comma 4 3 16 3" xfId="17372"/>
    <cellStyle name="Comma 4 3 17" xfId="17373"/>
    <cellStyle name="Comma 4 3 17 2" xfId="17374"/>
    <cellStyle name="Comma 4 3 17 3" xfId="17375"/>
    <cellStyle name="Comma 4 3 18" xfId="17376"/>
    <cellStyle name="Comma 4 3 18 2" xfId="17377"/>
    <cellStyle name="Comma 4 3 18 3" xfId="17378"/>
    <cellStyle name="Comma 4 3 19" xfId="17379"/>
    <cellStyle name="Comma 4 3 19 2" xfId="17380"/>
    <cellStyle name="Comma 4 3 19 3" xfId="17381"/>
    <cellStyle name="Comma 4 3 2" xfId="14776"/>
    <cellStyle name="Comma 4 3 2 2" xfId="14900"/>
    <cellStyle name="Comma 4 3 2 2 2" xfId="17383"/>
    <cellStyle name="Comma 4 3 2 2 2 2" xfId="34802"/>
    <cellStyle name="Comma 4 3 2 2 3" xfId="34803"/>
    <cellStyle name="Comma 4 3 2 2 4" xfId="34801"/>
    <cellStyle name="Comma 4 3 2 3" xfId="15086"/>
    <cellStyle name="Comma 4 3 2 3 2" xfId="17384"/>
    <cellStyle name="Comma 4 3 2 3 2 2" xfId="34805"/>
    <cellStyle name="Comma 4 3 2 3 3" xfId="34806"/>
    <cellStyle name="Comma 4 3 2 3 4" xfId="34804"/>
    <cellStyle name="Comma 4 3 2 4" xfId="34807"/>
    <cellStyle name="Comma 4 3 2 4 2" xfId="34808"/>
    <cellStyle name="Comma 4 3 2 4 3" xfId="34809"/>
    <cellStyle name="Comma 4 3 2 5" xfId="34810"/>
    <cellStyle name="Comma 4 3 2 5 2" xfId="34811"/>
    <cellStyle name="Comma 4 3 2 5 3" xfId="34812"/>
    <cellStyle name="Comma 4 3 2 6" xfId="34813"/>
    <cellStyle name="Comma 4 3 2 6 2" xfId="34814"/>
    <cellStyle name="Comma 4 3 2 6 3" xfId="34815"/>
    <cellStyle name="Comma 4 3 2 7" xfId="34816"/>
    <cellStyle name="Comma 4 3 2 8" xfId="34817"/>
    <cellStyle name="Comma 4 3 20" xfId="17385"/>
    <cellStyle name="Comma 4 3 20 2" xfId="17386"/>
    <cellStyle name="Comma 4 3 20 3" xfId="17387"/>
    <cellStyle name="Comma 4 3 21" xfId="17388"/>
    <cellStyle name="Comma 4 3 21 2" xfId="17389"/>
    <cellStyle name="Comma 4 3 21 3" xfId="17390"/>
    <cellStyle name="Comma 4 3 22" xfId="17391"/>
    <cellStyle name="Comma 4 3 22 2" xfId="17392"/>
    <cellStyle name="Comma 4 3 22 3" xfId="17393"/>
    <cellStyle name="Comma 4 3 23" xfId="17394"/>
    <cellStyle name="Comma 4 3 23 2" xfId="17395"/>
    <cellStyle name="Comma 4 3 23 3" xfId="17396"/>
    <cellStyle name="Comma 4 3 24" xfId="17397"/>
    <cellStyle name="Comma 4 3 24 2" xfId="17398"/>
    <cellStyle name="Comma 4 3 24 3" xfId="17399"/>
    <cellStyle name="Comma 4 3 25" xfId="17400"/>
    <cellStyle name="Comma 4 3 25 2" xfId="17401"/>
    <cellStyle name="Comma 4 3 25 3" xfId="17402"/>
    <cellStyle name="Comma 4 3 26" xfId="17403"/>
    <cellStyle name="Comma 4 3 26 2" xfId="17404"/>
    <cellStyle name="Comma 4 3 26 3" xfId="17405"/>
    <cellStyle name="Comma 4 3 27" xfId="17406"/>
    <cellStyle name="Comma 4 3 27 2" xfId="17407"/>
    <cellStyle name="Comma 4 3 27 3" xfId="17408"/>
    <cellStyle name="Comma 4 3 28" xfId="17409"/>
    <cellStyle name="Comma 4 3 28 2" xfId="17410"/>
    <cellStyle name="Comma 4 3 28 3" xfId="17411"/>
    <cellStyle name="Comma 4 3 29" xfId="17412"/>
    <cellStyle name="Comma 4 3 29 2" xfId="17413"/>
    <cellStyle name="Comma 4 3 29 3" xfId="17414"/>
    <cellStyle name="Comma 4 3 3" xfId="14775"/>
    <cellStyle name="Comma 4 3 3 2" xfId="17416"/>
    <cellStyle name="Comma 4 3 3 2 2" xfId="34818"/>
    <cellStyle name="Comma 4 3 3 3" xfId="17417"/>
    <cellStyle name="Comma 4 3 3 3 2" xfId="34819"/>
    <cellStyle name="Comma 4 3 3 4" xfId="17415"/>
    <cellStyle name="Comma 4 3 30" xfId="17418"/>
    <cellStyle name="Comma 4 3 30 2" xfId="17419"/>
    <cellStyle name="Comma 4 3 30 3" xfId="17420"/>
    <cellStyle name="Comma 4 3 31" xfId="17421"/>
    <cellStyle name="Comma 4 3 31 2" xfId="17422"/>
    <cellStyle name="Comma 4 3 31 3" xfId="17423"/>
    <cellStyle name="Comma 4 3 32" xfId="17424"/>
    <cellStyle name="Comma 4 3 32 2" xfId="17425"/>
    <cellStyle name="Comma 4 3 32 3" xfId="17426"/>
    <cellStyle name="Comma 4 3 33" xfId="17427"/>
    <cellStyle name="Comma 4 3 33 2" xfId="17428"/>
    <cellStyle name="Comma 4 3 33 3" xfId="17429"/>
    <cellStyle name="Comma 4 3 34" xfId="17430"/>
    <cellStyle name="Comma 4 3 34 2" xfId="17431"/>
    <cellStyle name="Comma 4 3 34 3" xfId="17432"/>
    <cellStyle name="Comma 4 3 35" xfId="17433"/>
    <cellStyle name="Comma 4 3 36" xfId="17434"/>
    <cellStyle name="Comma 4 3 4" xfId="15085"/>
    <cellStyle name="Comma 4 3 4 2" xfId="17436"/>
    <cellStyle name="Comma 4 3 4 2 2" xfId="34821"/>
    <cellStyle name="Comma 4 3 4 3" xfId="17437"/>
    <cellStyle name="Comma 4 3 4 3 2" xfId="34822"/>
    <cellStyle name="Comma 4 3 4 4" xfId="17435"/>
    <cellStyle name="Comma 4 3 4 5" xfId="34820"/>
    <cellStyle name="Comma 4 3 5" xfId="17438"/>
    <cellStyle name="Comma 4 3 5 2" xfId="17439"/>
    <cellStyle name="Comma 4 3 5 2 2" xfId="34824"/>
    <cellStyle name="Comma 4 3 5 3" xfId="17440"/>
    <cellStyle name="Comma 4 3 5 3 2" xfId="34825"/>
    <cellStyle name="Comma 4 3 5 4" xfId="34823"/>
    <cellStyle name="Comma 4 3 6" xfId="17441"/>
    <cellStyle name="Comma 4 3 6 2" xfId="17442"/>
    <cellStyle name="Comma 4 3 6 2 2" xfId="34827"/>
    <cellStyle name="Comma 4 3 6 3" xfId="17443"/>
    <cellStyle name="Comma 4 3 6 3 2" xfId="34828"/>
    <cellStyle name="Comma 4 3 6 4" xfId="34826"/>
    <cellStyle name="Comma 4 3 7" xfId="17444"/>
    <cellStyle name="Comma 4 3 7 2" xfId="17445"/>
    <cellStyle name="Comma 4 3 7 2 2" xfId="34830"/>
    <cellStyle name="Comma 4 3 7 3" xfId="17446"/>
    <cellStyle name="Comma 4 3 7 3 2" xfId="34831"/>
    <cellStyle name="Comma 4 3 7 4" xfId="34829"/>
    <cellStyle name="Comma 4 3 8" xfId="17447"/>
    <cellStyle name="Comma 4 3 8 2" xfId="17448"/>
    <cellStyle name="Comma 4 3 8 3" xfId="17449"/>
    <cellStyle name="Comma 4 3 8 4" xfId="34832"/>
    <cellStyle name="Comma 4 3 9" xfId="17450"/>
    <cellStyle name="Comma 4 3 9 2" xfId="17451"/>
    <cellStyle name="Comma 4 3 9 3" xfId="17452"/>
    <cellStyle name="Comma 4 3 9 4" xfId="34833"/>
    <cellStyle name="Comma 4 30" xfId="17453"/>
    <cellStyle name="Comma 4 30 2" xfId="17454"/>
    <cellStyle name="Comma 4 30 3" xfId="17455"/>
    <cellStyle name="Comma 4 31" xfId="17456"/>
    <cellStyle name="Comma 4 31 2" xfId="17457"/>
    <cellStyle name="Comma 4 31 3" xfId="17458"/>
    <cellStyle name="Comma 4 32" xfId="17459"/>
    <cellStyle name="Comma 4 32 2" xfId="17460"/>
    <cellStyle name="Comma 4 32 3" xfId="17461"/>
    <cellStyle name="Comma 4 33" xfId="17462"/>
    <cellStyle name="Comma 4 33 2" xfId="17463"/>
    <cellStyle name="Comma 4 33 3" xfId="17464"/>
    <cellStyle name="Comma 4 34" xfId="17465"/>
    <cellStyle name="Comma 4 34 2" xfId="17466"/>
    <cellStyle name="Comma 4 34 3" xfId="17467"/>
    <cellStyle name="Comma 4 35" xfId="17468"/>
    <cellStyle name="Comma 4 35 2" xfId="17469"/>
    <cellStyle name="Comma 4 35 3" xfId="17470"/>
    <cellStyle name="Comma 4 36" xfId="17471"/>
    <cellStyle name="Comma 4 36 2" xfId="17472"/>
    <cellStyle name="Comma 4 36 3" xfId="17473"/>
    <cellStyle name="Comma 4 37" xfId="17474"/>
    <cellStyle name="Comma 4 37 2" xfId="17475"/>
    <cellStyle name="Comma 4 37 3" xfId="17476"/>
    <cellStyle name="Comma 4 38" xfId="17477"/>
    <cellStyle name="Comma 4 38 2" xfId="17478"/>
    <cellStyle name="Comma 4 38 3" xfId="17479"/>
    <cellStyle name="Comma 4 39" xfId="17480"/>
    <cellStyle name="Comma 4 39 2" xfId="17481"/>
    <cellStyle name="Comma 4 39 3" xfId="17482"/>
    <cellStyle name="Comma 4 4" xfId="822"/>
    <cellStyle name="Comma 4 4 10" xfId="17484"/>
    <cellStyle name="Comma 4 4 10 2" xfId="17485"/>
    <cellStyle name="Comma 4 4 10 3" xfId="17486"/>
    <cellStyle name="Comma 4 4 11" xfId="17487"/>
    <cellStyle name="Comma 4 4 11 2" xfId="17488"/>
    <cellStyle name="Comma 4 4 11 3" xfId="17489"/>
    <cellStyle name="Comma 4 4 12" xfId="17490"/>
    <cellStyle name="Comma 4 4 12 2" xfId="17491"/>
    <cellStyle name="Comma 4 4 12 3" xfId="17492"/>
    <cellStyle name="Comma 4 4 13" xfId="17493"/>
    <cellStyle name="Comma 4 4 13 2" xfId="17494"/>
    <cellStyle name="Comma 4 4 13 3" xfId="17495"/>
    <cellStyle name="Comma 4 4 14" xfId="17496"/>
    <cellStyle name="Comma 4 4 14 2" xfId="17497"/>
    <cellStyle name="Comma 4 4 14 3" xfId="17498"/>
    <cellStyle name="Comma 4 4 15" xfId="17499"/>
    <cellStyle name="Comma 4 4 15 2" xfId="17500"/>
    <cellStyle name="Comma 4 4 15 3" xfId="17501"/>
    <cellStyle name="Comma 4 4 16" xfId="17502"/>
    <cellStyle name="Comma 4 4 16 2" xfId="17503"/>
    <cellStyle name="Comma 4 4 16 3" xfId="17504"/>
    <cellStyle name="Comma 4 4 17" xfId="17505"/>
    <cellStyle name="Comma 4 4 17 2" xfId="17506"/>
    <cellStyle name="Comma 4 4 17 3" xfId="17507"/>
    <cellStyle name="Comma 4 4 18" xfId="17508"/>
    <cellStyle name="Comma 4 4 18 2" xfId="17509"/>
    <cellStyle name="Comma 4 4 18 3" xfId="17510"/>
    <cellStyle name="Comma 4 4 19" xfId="17511"/>
    <cellStyle name="Comma 4 4 19 2" xfId="17512"/>
    <cellStyle name="Comma 4 4 19 3" xfId="17513"/>
    <cellStyle name="Comma 4 4 2" xfId="15087"/>
    <cellStyle name="Comma 4 4 2 2" xfId="17515"/>
    <cellStyle name="Comma 4 4 2 2 2" xfId="34836"/>
    <cellStyle name="Comma 4 4 2 3" xfId="17516"/>
    <cellStyle name="Comma 4 4 2 3 2" xfId="34837"/>
    <cellStyle name="Comma 4 4 2 4" xfId="17514"/>
    <cellStyle name="Comma 4 4 2 5" xfId="34835"/>
    <cellStyle name="Comma 4 4 20" xfId="17517"/>
    <cellStyle name="Comma 4 4 20 2" xfId="17518"/>
    <cellStyle name="Comma 4 4 20 3" xfId="17519"/>
    <cellStyle name="Comma 4 4 21" xfId="17520"/>
    <cellStyle name="Comma 4 4 21 2" xfId="17521"/>
    <cellStyle name="Comma 4 4 21 3" xfId="17522"/>
    <cellStyle name="Comma 4 4 22" xfId="17523"/>
    <cellStyle name="Comma 4 4 22 2" xfId="17524"/>
    <cellStyle name="Comma 4 4 22 3" xfId="17525"/>
    <cellStyle name="Comma 4 4 23" xfId="17526"/>
    <cellStyle name="Comma 4 4 23 2" xfId="17527"/>
    <cellStyle name="Comma 4 4 23 3" xfId="17528"/>
    <cellStyle name="Comma 4 4 24" xfId="17529"/>
    <cellStyle name="Comma 4 4 24 2" xfId="17530"/>
    <cellStyle name="Comma 4 4 24 3" xfId="17531"/>
    <cellStyle name="Comma 4 4 25" xfId="17532"/>
    <cellStyle name="Comma 4 4 25 2" xfId="17533"/>
    <cellStyle name="Comma 4 4 25 3" xfId="17534"/>
    <cellStyle name="Comma 4 4 26" xfId="17535"/>
    <cellStyle name="Comma 4 4 26 2" xfId="17536"/>
    <cellStyle name="Comma 4 4 26 3" xfId="17537"/>
    <cellStyle name="Comma 4 4 27" xfId="17538"/>
    <cellStyle name="Comma 4 4 27 2" xfId="17539"/>
    <cellStyle name="Comma 4 4 27 3" xfId="17540"/>
    <cellStyle name="Comma 4 4 28" xfId="17541"/>
    <cellStyle name="Comma 4 4 28 2" xfId="17542"/>
    <cellStyle name="Comma 4 4 28 3" xfId="17543"/>
    <cellStyle name="Comma 4 4 29" xfId="17544"/>
    <cellStyle name="Comma 4 4 29 2" xfId="17545"/>
    <cellStyle name="Comma 4 4 29 3" xfId="17546"/>
    <cellStyle name="Comma 4 4 3" xfId="17547"/>
    <cellStyle name="Comma 4 4 3 2" xfId="17548"/>
    <cellStyle name="Comma 4 4 3 2 2" xfId="34839"/>
    <cellStyle name="Comma 4 4 3 3" xfId="17549"/>
    <cellStyle name="Comma 4 4 3 3 2" xfId="34840"/>
    <cellStyle name="Comma 4 4 3 4" xfId="34838"/>
    <cellStyle name="Comma 4 4 30" xfId="17550"/>
    <cellStyle name="Comma 4 4 30 2" xfId="17551"/>
    <cellStyle name="Comma 4 4 30 3" xfId="17552"/>
    <cellStyle name="Comma 4 4 31" xfId="17553"/>
    <cellStyle name="Comma 4 4 31 2" xfId="17554"/>
    <cellStyle name="Comma 4 4 31 3" xfId="17555"/>
    <cellStyle name="Comma 4 4 32" xfId="17556"/>
    <cellStyle name="Comma 4 4 32 2" xfId="17557"/>
    <cellStyle name="Comma 4 4 32 3" xfId="17558"/>
    <cellStyle name="Comma 4 4 33" xfId="17559"/>
    <cellStyle name="Comma 4 4 33 2" xfId="17560"/>
    <cellStyle name="Comma 4 4 33 3" xfId="17561"/>
    <cellStyle name="Comma 4 4 34" xfId="17562"/>
    <cellStyle name="Comma 4 4 34 2" xfId="17563"/>
    <cellStyle name="Comma 4 4 34 3" xfId="17564"/>
    <cellStyle name="Comma 4 4 35" xfId="17565"/>
    <cellStyle name="Comma 4 4 36" xfId="17566"/>
    <cellStyle name="Comma 4 4 37" xfId="17483"/>
    <cellStyle name="Comma 4 4 38" xfId="34834"/>
    <cellStyle name="Comma 4 4 4" xfId="17567"/>
    <cellStyle name="Comma 4 4 4 2" xfId="17568"/>
    <cellStyle name="Comma 4 4 4 2 2" xfId="34842"/>
    <cellStyle name="Comma 4 4 4 3" xfId="17569"/>
    <cellStyle name="Comma 4 4 4 3 2" xfId="34843"/>
    <cellStyle name="Comma 4 4 4 4" xfId="34841"/>
    <cellStyle name="Comma 4 4 5" xfId="17570"/>
    <cellStyle name="Comma 4 4 5 2" xfId="17571"/>
    <cellStyle name="Comma 4 4 5 2 2" xfId="34845"/>
    <cellStyle name="Comma 4 4 5 3" xfId="17572"/>
    <cellStyle name="Comma 4 4 5 3 2" xfId="34846"/>
    <cellStyle name="Comma 4 4 5 4" xfId="34844"/>
    <cellStyle name="Comma 4 4 6" xfId="17573"/>
    <cellStyle name="Comma 4 4 6 2" xfId="17574"/>
    <cellStyle name="Comma 4 4 6 2 2" xfId="34848"/>
    <cellStyle name="Comma 4 4 6 3" xfId="17575"/>
    <cellStyle name="Comma 4 4 6 3 2" xfId="34849"/>
    <cellStyle name="Comma 4 4 6 4" xfId="34847"/>
    <cellStyle name="Comma 4 4 7" xfId="17576"/>
    <cellStyle name="Comma 4 4 7 2" xfId="17577"/>
    <cellStyle name="Comma 4 4 7 3" xfId="17578"/>
    <cellStyle name="Comma 4 4 7 4" xfId="34850"/>
    <cellStyle name="Comma 4 4 8" xfId="17579"/>
    <cellStyle name="Comma 4 4 8 2" xfId="17580"/>
    <cellStyle name="Comma 4 4 8 3" xfId="17581"/>
    <cellStyle name="Comma 4 4 8 4" xfId="34851"/>
    <cellStyle name="Comma 4 4 9" xfId="17582"/>
    <cellStyle name="Comma 4 4 9 2" xfId="17583"/>
    <cellStyle name="Comma 4 4 9 3" xfId="17584"/>
    <cellStyle name="Comma 4 40" xfId="17585"/>
    <cellStyle name="Comma 4 41" xfId="17586"/>
    <cellStyle name="Comma 4 42" xfId="42451"/>
    <cellStyle name="Comma 4 43" xfId="42848"/>
    <cellStyle name="Comma 4 5" xfId="936"/>
    <cellStyle name="Comma 4 5 10" xfId="17588"/>
    <cellStyle name="Comma 4 5 10 2" xfId="17589"/>
    <cellStyle name="Comma 4 5 10 3" xfId="17590"/>
    <cellStyle name="Comma 4 5 11" xfId="17591"/>
    <cellStyle name="Comma 4 5 11 2" xfId="17592"/>
    <cellStyle name="Comma 4 5 11 3" xfId="17593"/>
    <cellStyle name="Comma 4 5 12" xfId="17594"/>
    <cellStyle name="Comma 4 5 12 2" xfId="17595"/>
    <cellStyle name="Comma 4 5 12 3" xfId="17596"/>
    <cellStyle name="Comma 4 5 13" xfId="17597"/>
    <cellStyle name="Comma 4 5 13 2" xfId="17598"/>
    <cellStyle name="Comma 4 5 13 3" xfId="17599"/>
    <cellStyle name="Comma 4 5 14" xfId="17600"/>
    <cellStyle name="Comma 4 5 14 2" xfId="17601"/>
    <cellStyle name="Comma 4 5 14 3" xfId="17602"/>
    <cellStyle name="Comma 4 5 15" xfId="17603"/>
    <cellStyle name="Comma 4 5 15 2" xfId="17604"/>
    <cellStyle name="Comma 4 5 15 3" xfId="17605"/>
    <cellStyle name="Comma 4 5 16" xfId="17606"/>
    <cellStyle name="Comma 4 5 16 2" xfId="17607"/>
    <cellStyle name="Comma 4 5 16 3" xfId="17608"/>
    <cellStyle name="Comma 4 5 17" xfId="17609"/>
    <cellStyle name="Comma 4 5 17 2" xfId="17610"/>
    <cellStyle name="Comma 4 5 17 3" xfId="17611"/>
    <cellStyle name="Comma 4 5 18" xfId="17612"/>
    <cellStyle name="Comma 4 5 18 2" xfId="17613"/>
    <cellStyle name="Comma 4 5 18 3" xfId="17614"/>
    <cellStyle name="Comma 4 5 19" xfId="17615"/>
    <cellStyle name="Comma 4 5 19 2" xfId="17616"/>
    <cellStyle name="Comma 4 5 19 3" xfId="17617"/>
    <cellStyle name="Comma 4 5 2" xfId="17618"/>
    <cellStyle name="Comma 4 5 2 2" xfId="17619"/>
    <cellStyle name="Comma 4 5 2 3" xfId="17620"/>
    <cellStyle name="Comma 4 5 2 4" xfId="34853"/>
    <cellStyle name="Comma 4 5 20" xfId="17621"/>
    <cellStyle name="Comma 4 5 20 2" xfId="17622"/>
    <cellStyle name="Comma 4 5 20 3" xfId="17623"/>
    <cellStyle name="Comma 4 5 21" xfId="17624"/>
    <cellStyle name="Comma 4 5 21 2" xfId="17625"/>
    <cellStyle name="Comma 4 5 21 3" xfId="17626"/>
    <cellStyle name="Comma 4 5 22" xfId="17627"/>
    <cellStyle name="Comma 4 5 22 2" xfId="17628"/>
    <cellStyle name="Comma 4 5 22 3" xfId="17629"/>
    <cellStyle name="Comma 4 5 23" xfId="17630"/>
    <cellStyle name="Comma 4 5 23 2" xfId="17631"/>
    <cellStyle name="Comma 4 5 23 3" xfId="17632"/>
    <cellStyle name="Comma 4 5 24" xfId="17633"/>
    <cellStyle name="Comma 4 5 24 2" xfId="17634"/>
    <cellStyle name="Comma 4 5 24 3" xfId="17635"/>
    <cellStyle name="Comma 4 5 25" xfId="17636"/>
    <cellStyle name="Comma 4 5 25 2" xfId="17637"/>
    <cellStyle name="Comma 4 5 25 3" xfId="17638"/>
    <cellStyle name="Comma 4 5 26" xfId="17639"/>
    <cellStyle name="Comma 4 5 26 2" xfId="17640"/>
    <cellStyle name="Comma 4 5 26 3" xfId="17641"/>
    <cellStyle name="Comma 4 5 27" xfId="17642"/>
    <cellStyle name="Comma 4 5 27 2" xfId="17643"/>
    <cellStyle name="Comma 4 5 27 3" xfId="17644"/>
    <cellStyle name="Comma 4 5 28" xfId="17645"/>
    <cellStyle name="Comma 4 5 28 2" xfId="17646"/>
    <cellStyle name="Comma 4 5 28 3" xfId="17647"/>
    <cellStyle name="Comma 4 5 29" xfId="17648"/>
    <cellStyle name="Comma 4 5 29 2" xfId="17649"/>
    <cellStyle name="Comma 4 5 29 3" xfId="17650"/>
    <cellStyle name="Comma 4 5 3" xfId="17651"/>
    <cellStyle name="Comma 4 5 3 2" xfId="17652"/>
    <cellStyle name="Comma 4 5 3 3" xfId="17653"/>
    <cellStyle name="Comma 4 5 3 4" xfId="34854"/>
    <cellStyle name="Comma 4 5 30" xfId="17654"/>
    <cellStyle name="Comma 4 5 30 2" xfId="17655"/>
    <cellStyle name="Comma 4 5 30 3" xfId="17656"/>
    <cellStyle name="Comma 4 5 31" xfId="17657"/>
    <cellStyle name="Comma 4 5 31 2" xfId="17658"/>
    <cellStyle name="Comma 4 5 31 3" xfId="17659"/>
    <cellStyle name="Comma 4 5 32" xfId="17660"/>
    <cellStyle name="Comma 4 5 32 2" xfId="17661"/>
    <cellStyle name="Comma 4 5 32 3" xfId="17662"/>
    <cellStyle name="Comma 4 5 33" xfId="17663"/>
    <cellStyle name="Comma 4 5 33 2" xfId="17664"/>
    <cellStyle name="Comma 4 5 33 3" xfId="17665"/>
    <cellStyle name="Comma 4 5 34" xfId="17666"/>
    <cellStyle name="Comma 4 5 34 2" xfId="17667"/>
    <cellStyle name="Comma 4 5 34 3" xfId="17668"/>
    <cellStyle name="Comma 4 5 35" xfId="17669"/>
    <cellStyle name="Comma 4 5 36" xfId="17670"/>
    <cellStyle name="Comma 4 5 37" xfId="17587"/>
    <cellStyle name="Comma 4 5 38" xfId="34852"/>
    <cellStyle name="Comma 4 5 4" xfId="17671"/>
    <cellStyle name="Comma 4 5 4 2" xfId="17672"/>
    <cellStyle name="Comma 4 5 4 3" xfId="17673"/>
    <cellStyle name="Comma 4 5 5" xfId="17674"/>
    <cellStyle name="Comma 4 5 5 2" xfId="17675"/>
    <cellStyle name="Comma 4 5 5 3" xfId="17676"/>
    <cellStyle name="Comma 4 5 6" xfId="17677"/>
    <cellStyle name="Comma 4 5 6 2" xfId="17678"/>
    <cellStyle name="Comma 4 5 6 3" xfId="17679"/>
    <cellStyle name="Comma 4 5 7" xfId="17680"/>
    <cellStyle name="Comma 4 5 7 2" xfId="17681"/>
    <cellStyle name="Comma 4 5 7 3" xfId="17682"/>
    <cellStyle name="Comma 4 5 8" xfId="17683"/>
    <cellStyle name="Comma 4 5 8 2" xfId="17684"/>
    <cellStyle name="Comma 4 5 8 3" xfId="17685"/>
    <cellStyle name="Comma 4 5 9" xfId="17686"/>
    <cellStyle name="Comma 4 5 9 2" xfId="17687"/>
    <cellStyle name="Comma 4 5 9 3" xfId="17688"/>
    <cellStyle name="Comma 4 6" xfId="14853"/>
    <cellStyle name="Comma 4 6 10" xfId="17690"/>
    <cellStyle name="Comma 4 6 10 2" xfId="17691"/>
    <cellStyle name="Comma 4 6 10 3" xfId="17692"/>
    <cellStyle name="Comma 4 6 11" xfId="17693"/>
    <cellStyle name="Comma 4 6 11 2" xfId="17694"/>
    <cellStyle name="Comma 4 6 11 3" xfId="17695"/>
    <cellStyle name="Comma 4 6 12" xfId="17696"/>
    <cellStyle name="Comma 4 6 12 2" xfId="17697"/>
    <cellStyle name="Comma 4 6 12 3" xfId="17698"/>
    <cellStyle name="Comma 4 6 13" xfId="17699"/>
    <cellStyle name="Comma 4 6 13 2" xfId="17700"/>
    <cellStyle name="Comma 4 6 13 3" xfId="17701"/>
    <cellStyle name="Comma 4 6 14" xfId="17702"/>
    <cellStyle name="Comma 4 6 14 2" xfId="17703"/>
    <cellStyle name="Comma 4 6 14 3" xfId="17704"/>
    <cellStyle name="Comma 4 6 15" xfId="17705"/>
    <cellStyle name="Comma 4 6 15 2" xfId="17706"/>
    <cellStyle name="Comma 4 6 15 3" xfId="17707"/>
    <cellStyle name="Comma 4 6 16" xfId="17708"/>
    <cellStyle name="Comma 4 6 16 2" xfId="17709"/>
    <cellStyle name="Comma 4 6 16 3" xfId="17710"/>
    <cellStyle name="Comma 4 6 17" xfId="17711"/>
    <cellStyle name="Comma 4 6 17 2" xfId="17712"/>
    <cellStyle name="Comma 4 6 17 3" xfId="17713"/>
    <cellStyle name="Comma 4 6 18" xfId="17714"/>
    <cellStyle name="Comma 4 6 18 2" xfId="17715"/>
    <cellStyle name="Comma 4 6 18 3" xfId="17716"/>
    <cellStyle name="Comma 4 6 19" xfId="17717"/>
    <cellStyle name="Comma 4 6 19 2" xfId="17718"/>
    <cellStyle name="Comma 4 6 19 3" xfId="17719"/>
    <cellStyle name="Comma 4 6 2" xfId="17720"/>
    <cellStyle name="Comma 4 6 2 2" xfId="17721"/>
    <cellStyle name="Comma 4 6 2 3" xfId="17722"/>
    <cellStyle name="Comma 4 6 2 4" xfId="34856"/>
    <cellStyle name="Comma 4 6 20" xfId="17723"/>
    <cellStyle name="Comma 4 6 20 2" xfId="17724"/>
    <cellStyle name="Comma 4 6 20 3" xfId="17725"/>
    <cellStyle name="Comma 4 6 21" xfId="17726"/>
    <cellStyle name="Comma 4 6 21 2" xfId="17727"/>
    <cellStyle name="Comma 4 6 21 3" xfId="17728"/>
    <cellStyle name="Comma 4 6 22" xfId="17729"/>
    <cellStyle name="Comma 4 6 22 2" xfId="17730"/>
    <cellStyle name="Comma 4 6 22 3" xfId="17731"/>
    <cellStyle name="Comma 4 6 23" xfId="17732"/>
    <cellStyle name="Comma 4 6 23 2" xfId="17733"/>
    <cellStyle name="Comma 4 6 23 3" xfId="17734"/>
    <cellStyle name="Comma 4 6 24" xfId="17735"/>
    <cellStyle name="Comma 4 6 24 2" xfId="17736"/>
    <cellStyle name="Comma 4 6 24 3" xfId="17737"/>
    <cellStyle name="Comma 4 6 25" xfId="17738"/>
    <cellStyle name="Comma 4 6 25 2" xfId="17739"/>
    <cellStyle name="Comma 4 6 25 3" xfId="17740"/>
    <cellStyle name="Comma 4 6 26" xfId="17741"/>
    <cellStyle name="Comma 4 6 26 2" xfId="17742"/>
    <cellStyle name="Comma 4 6 26 3" xfId="17743"/>
    <cellStyle name="Comma 4 6 27" xfId="17744"/>
    <cellStyle name="Comma 4 6 27 2" xfId="17745"/>
    <cellStyle name="Comma 4 6 27 3" xfId="17746"/>
    <cellStyle name="Comma 4 6 28" xfId="17747"/>
    <cellStyle name="Comma 4 6 28 2" xfId="17748"/>
    <cellStyle name="Comma 4 6 28 3" xfId="17749"/>
    <cellStyle name="Comma 4 6 29" xfId="17750"/>
    <cellStyle name="Comma 4 6 29 2" xfId="17751"/>
    <cellStyle name="Comma 4 6 29 3" xfId="17752"/>
    <cellStyle name="Comma 4 6 3" xfId="17753"/>
    <cellStyle name="Comma 4 6 3 2" xfId="17754"/>
    <cellStyle name="Comma 4 6 3 3" xfId="17755"/>
    <cellStyle name="Comma 4 6 3 4" xfId="34857"/>
    <cellStyle name="Comma 4 6 30" xfId="17756"/>
    <cellStyle name="Comma 4 6 30 2" xfId="17757"/>
    <cellStyle name="Comma 4 6 30 3" xfId="17758"/>
    <cellStyle name="Comma 4 6 31" xfId="17759"/>
    <cellStyle name="Comma 4 6 31 2" xfId="17760"/>
    <cellStyle name="Comma 4 6 31 3" xfId="17761"/>
    <cellStyle name="Comma 4 6 32" xfId="17762"/>
    <cellStyle name="Comma 4 6 32 2" xfId="17763"/>
    <cellStyle name="Comma 4 6 32 3" xfId="17764"/>
    <cellStyle name="Comma 4 6 33" xfId="17765"/>
    <cellStyle name="Comma 4 6 33 2" xfId="17766"/>
    <cellStyle name="Comma 4 6 33 3" xfId="17767"/>
    <cellStyle name="Comma 4 6 34" xfId="17768"/>
    <cellStyle name="Comma 4 6 34 2" xfId="17769"/>
    <cellStyle name="Comma 4 6 34 3" xfId="17770"/>
    <cellStyle name="Comma 4 6 35" xfId="17771"/>
    <cellStyle name="Comma 4 6 36" xfId="17772"/>
    <cellStyle name="Comma 4 6 37" xfId="17689"/>
    <cellStyle name="Comma 4 6 38" xfId="34855"/>
    <cellStyle name="Comma 4 6 4" xfId="17773"/>
    <cellStyle name="Comma 4 6 4 2" xfId="17774"/>
    <cellStyle name="Comma 4 6 4 3" xfId="17775"/>
    <cellStyle name="Comma 4 6 5" xfId="17776"/>
    <cellStyle name="Comma 4 6 5 2" xfId="17777"/>
    <cellStyle name="Comma 4 6 5 3" xfId="17778"/>
    <cellStyle name="Comma 4 6 6" xfId="17779"/>
    <cellStyle name="Comma 4 6 6 2" xfId="17780"/>
    <cellStyle name="Comma 4 6 6 3" xfId="17781"/>
    <cellStyle name="Comma 4 6 7" xfId="17782"/>
    <cellStyle name="Comma 4 6 7 2" xfId="17783"/>
    <cellStyle name="Comma 4 6 7 3" xfId="17784"/>
    <cellStyle name="Comma 4 6 8" xfId="17785"/>
    <cellStyle name="Comma 4 6 8 2" xfId="17786"/>
    <cellStyle name="Comma 4 6 8 3" xfId="17787"/>
    <cellStyle name="Comma 4 6 9" xfId="17788"/>
    <cellStyle name="Comma 4 6 9 2" xfId="17789"/>
    <cellStyle name="Comma 4 6 9 3" xfId="17790"/>
    <cellStyle name="Comma 4 7" xfId="15347"/>
    <cellStyle name="Comma 4 7 2" xfId="17792"/>
    <cellStyle name="Comma 4 7 2 2" xfId="34859"/>
    <cellStyle name="Comma 4 7 3" xfId="17793"/>
    <cellStyle name="Comma 4 7 3 2" xfId="34860"/>
    <cellStyle name="Comma 4 7 4" xfId="17791"/>
    <cellStyle name="Comma 4 7 5" xfId="34858"/>
    <cellStyle name="Comma 4 8" xfId="17794"/>
    <cellStyle name="Comma 4 8 2" xfId="17795"/>
    <cellStyle name="Comma 4 8 2 2" xfId="34862"/>
    <cellStyle name="Comma 4 8 3" xfId="17796"/>
    <cellStyle name="Comma 4 8 3 2" xfId="34863"/>
    <cellStyle name="Comma 4 8 4" xfId="34861"/>
    <cellStyle name="Comma 4 9" xfId="17797"/>
    <cellStyle name="Comma 4 9 2" xfId="17798"/>
    <cellStyle name="Comma 4 9 2 2" xfId="34865"/>
    <cellStyle name="Comma 4 9 3" xfId="17799"/>
    <cellStyle name="Comma 4 9 3 2" xfId="34866"/>
    <cellStyle name="Comma 4 9 4" xfId="34864"/>
    <cellStyle name="Comma 40" xfId="14826"/>
    <cellStyle name="Comma 40 2" xfId="34867"/>
    <cellStyle name="Comma 41" xfId="14829"/>
    <cellStyle name="Comma 41 2" xfId="34868"/>
    <cellStyle name="Comma 42" xfId="14832"/>
    <cellStyle name="Comma 42 2" xfId="34869"/>
    <cellStyle name="Comma 43" xfId="14835"/>
    <cellStyle name="Comma 43 2" xfId="34870"/>
    <cellStyle name="Comma 44" xfId="14838"/>
    <cellStyle name="Comma 44 2" xfId="34871"/>
    <cellStyle name="Comma 45" xfId="14841"/>
    <cellStyle name="Comma 45 2" xfId="34872"/>
    <cellStyle name="Comma 46" xfId="14844"/>
    <cellStyle name="Comma 46 2" xfId="34873"/>
    <cellStyle name="Comma 47" xfId="14847"/>
    <cellStyle name="Comma 47 2" xfId="34874"/>
    <cellStyle name="Comma 48" xfId="14848"/>
    <cellStyle name="Comma 48 2" xfId="34875"/>
    <cellStyle name="Comma 49" xfId="14850"/>
    <cellStyle name="Comma 49 2" xfId="34876"/>
    <cellStyle name="Comma 5" xfId="35"/>
    <cellStyle name="Comma 5 2" xfId="215"/>
    <cellStyle name="Comma 5 2 2" xfId="11833"/>
    <cellStyle name="Comma 5 2 2 2" xfId="15088"/>
    <cellStyle name="Comma 5 2 3" xfId="12093"/>
    <cellStyle name="Comma 5 2 4" xfId="14901"/>
    <cellStyle name="Comma 5 3" xfId="9848"/>
    <cellStyle name="Comma 5 3 2" xfId="15089"/>
    <cellStyle name="Comma 5 3 3" xfId="34878"/>
    <cellStyle name="Comma 5 4" xfId="11779"/>
    <cellStyle name="Comma 5 4 2" xfId="15090"/>
    <cellStyle name="Comma 5 4 3" xfId="34879"/>
    <cellStyle name="Comma 5 5" xfId="34880"/>
    <cellStyle name="Comma 5 6" xfId="20263"/>
    <cellStyle name="Comma 5 7" xfId="34881"/>
    <cellStyle name="Comma 5 8" xfId="34877"/>
    <cellStyle name="Comma 50" xfId="14880"/>
    <cellStyle name="Comma 50 2" xfId="34882"/>
    <cellStyle name="Comma 51" xfId="14884"/>
    <cellStyle name="Comma 51 2" xfId="34883"/>
    <cellStyle name="Comma 52" xfId="14887"/>
    <cellStyle name="Comma 52 2" xfId="34884"/>
    <cellStyle name="Comma 53" xfId="14890"/>
    <cellStyle name="Comma 53 2" xfId="34885"/>
    <cellStyle name="Comma 54" xfId="14893"/>
    <cellStyle name="Comma 54 2" xfId="34886"/>
    <cellStyle name="Comma 55" xfId="14896"/>
    <cellStyle name="Comma 55 2" xfId="34887"/>
    <cellStyle name="Comma 56" xfId="14872"/>
    <cellStyle name="Comma 56 2" xfId="34888"/>
    <cellStyle name="Comma 57" xfId="14915"/>
    <cellStyle name="Comma 57 2" xfId="34889"/>
    <cellStyle name="Comma 58" xfId="14931"/>
    <cellStyle name="Comma 58 2" xfId="34890"/>
    <cellStyle name="Comma 59" xfId="15565"/>
    <cellStyle name="Comma 59 2" xfId="34891"/>
    <cellStyle name="Comma 6" xfId="216"/>
    <cellStyle name="Comma 6 2" xfId="7925"/>
    <cellStyle name="Comma 6 2 2" xfId="14447"/>
    <cellStyle name="Comma 6 2 3" xfId="14902"/>
    <cellStyle name="Comma 6 3" xfId="9988"/>
    <cellStyle name="Comma 6 3 2" xfId="15091"/>
    <cellStyle name="Comma 6 3 3" xfId="34892"/>
    <cellStyle name="Comma 6 4" xfId="11823"/>
    <cellStyle name="Comma 6 4 2" xfId="15093"/>
    <cellStyle name="Comma 6 4 3" xfId="15092"/>
    <cellStyle name="Comma 6 5" xfId="14726"/>
    <cellStyle name="Comma 6 5 2" xfId="15094"/>
    <cellStyle name="Comma 6 6" xfId="15095"/>
    <cellStyle name="Comma 6 7" xfId="42881"/>
    <cellStyle name="Comma 60" xfId="15526"/>
    <cellStyle name="Comma 60 2" xfId="34893"/>
    <cellStyle name="Comma 61" xfId="15523"/>
    <cellStyle name="Comma 61 2" xfId="34894"/>
    <cellStyle name="Comma 62" xfId="15520"/>
    <cellStyle name="Comma 62 2" xfId="34895"/>
    <cellStyle name="Comma 63" xfId="15475"/>
    <cellStyle name="Comma 63 2" xfId="34896"/>
    <cellStyle name="Comma 64" xfId="15464"/>
    <cellStyle name="Comma 64 2" xfId="34897"/>
    <cellStyle name="Comma 65" xfId="15439"/>
    <cellStyle name="Comma 66" xfId="15556"/>
    <cellStyle name="Comma 67" xfId="15419"/>
    <cellStyle name="Comma 68" xfId="15420"/>
    <cellStyle name="Comma 69" xfId="14934"/>
    <cellStyle name="Comma 7" xfId="38"/>
    <cellStyle name="Comma 7 10" xfId="14903"/>
    <cellStyle name="Comma 7 11" xfId="42660"/>
    <cellStyle name="Comma 7 2" xfId="218"/>
    <cellStyle name="Comma 7 2 2" xfId="15097"/>
    <cellStyle name="Comma 7 2 3" xfId="15096"/>
    <cellStyle name="Comma 7 3" xfId="219"/>
    <cellStyle name="Comma 7 3 2" xfId="15098"/>
    <cellStyle name="Comma 7 3 3" xfId="34898"/>
    <cellStyle name="Comma 7 4" xfId="220"/>
    <cellStyle name="Comma 7 4 2" xfId="15099"/>
    <cellStyle name="Comma 7 4 2 2" xfId="15349"/>
    <cellStyle name="Comma 7 4 3" xfId="15350"/>
    <cellStyle name="Comma 7 5" xfId="221"/>
    <cellStyle name="Comma 7 5 2" xfId="15351"/>
    <cellStyle name="Comma 7 5 3" xfId="15352"/>
    <cellStyle name="Comma 7 6" xfId="222"/>
    <cellStyle name="Comma 7 7" xfId="217"/>
    <cellStyle name="Comma 7 8" xfId="11829"/>
    <cellStyle name="Comma 7 9" xfId="12014"/>
    <cellStyle name="Comma 70" xfId="14989"/>
    <cellStyle name="Comma 71" xfId="15614"/>
    <cellStyle name="Comma 72" xfId="15763"/>
    <cellStyle name="Comma 73" xfId="15766"/>
    <cellStyle name="Comma 74" xfId="15978"/>
    <cellStyle name="Comma 75" xfId="15997"/>
    <cellStyle name="Comma 76" xfId="15969"/>
    <cellStyle name="Comma 77" xfId="42460"/>
    <cellStyle name="Comma 78" xfId="42490"/>
    <cellStyle name="Comma 79" xfId="42471"/>
    <cellStyle name="Comma 8" xfId="727"/>
    <cellStyle name="Comma 8 2" xfId="7926"/>
    <cellStyle name="Comma 8 2 2" xfId="14905"/>
    <cellStyle name="Comma 8 2 3" xfId="14904"/>
    <cellStyle name="Comma 8 2 4" xfId="34900"/>
    <cellStyle name="Comma 8 3" xfId="15100"/>
    <cellStyle name="Comma 8 3 2" xfId="34901"/>
    <cellStyle name="Comma 8 4" xfId="34899"/>
    <cellStyle name="Comma 8 5" xfId="42895"/>
    <cellStyle name="Comma 80" xfId="42468"/>
    <cellStyle name="Comma 81" xfId="42494"/>
    <cellStyle name="Comma 82" xfId="42502"/>
    <cellStyle name="Comma 83" xfId="42516"/>
    <cellStyle name="Comma 84" xfId="42519"/>
    <cellStyle name="Comma 85" xfId="42511"/>
    <cellStyle name="Comma 86" xfId="42521"/>
    <cellStyle name="Comma 87" xfId="42524"/>
    <cellStyle name="Comma 88" xfId="42529"/>
    <cellStyle name="Comma 89" xfId="42532"/>
    <cellStyle name="Comma 9" xfId="821"/>
    <cellStyle name="Comma 9 2" xfId="12015"/>
    <cellStyle name="Comma 9 2 2" xfId="34902"/>
    <cellStyle name="Comma 9 3" xfId="34903"/>
    <cellStyle name="Comma 9 4" xfId="42880"/>
    <cellStyle name="Comma 90" xfId="42535"/>
    <cellStyle name="Comma 91" xfId="42542"/>
    <cellStyle name="Comma 92" xfId="42547"/>
    <cellStyle name="Comma 93" xfId="42545"/>
    <cellStyle name="Comma 94" xfId="42552"/>
    <cellStyle name="Comma 95" xfId="42558"/>
    <cellStyle name="Comma 96" xfId="42562"/>
    <cellStyle name="Comma 97" xfId="42568"/>
    <cellStyle name="Comma 98" xfId="42566"/>
    <cellStyle name="Comma 99" xfId="42575"/>
    <cellStyle name="Comma_Sept 04_3.3 - CA Revenue Normalizing" xfId="14"/>
    <cellStyle name="Comma0" xfId="59"/>
    <cellStyle name="Comma0 - Style1" xfId="223"/>
    <cellStyle name="Comma0 - Style1 2" xfId="34904"/>
    <cellStyle name="Comma0 - Style2" xfId="224"/>
    <cellStyle name="Comma0 - Style2 2" xfId="34905"/>
    <cellStyle name="Comma0 - Style3" xfId="60"/>
    <cellStyle name="Comma0 - Style3 2" xfId="15102"/>
    <cellStyle name="Comma0 - Style3 2 2" xfId="34906"/>
    <cellStyle name="Comma0 - Style4" xfId="61"/>
    <cellStyle name="Comma0 - Style4 2" xfId="15103"/>
    <cellStyle name="Comma0 - Style4 2 2" xfId="34907"/>
    <cellStyle name="Comma0 - Style5" xfId="12017"/>
    <cellStyle name="Comma0 10" xfId="854"/>
    <cellStyle name="Comma0 10 2" xfId="1370"/>
    <cellStyle name="Comma0 100" xfId="14930"/>
    <cellStyle name="Comma0 101" xfId="15101"/>
    <cellStyle name="Comma0 102" xfId="15353"/>
    <cellStyle name="Comma0 103" xfId="15568"/>
    <cellStyle name="Comma0 104" xfId="15666"/>
    <cellStyle name="Comma0 105" xfId="15567"/>
    <cellStyle name="Comma0 106" xfId="15658"/>
    <cellStyle name="Comma0 107" xfId="15564"/>
    <cellStyle name="Comma0 108" xfId="15650"/>
    <cellStyle name="Comma0 109" xfId="15562"/>
    <cellStyle name="Comma0 11" xfId="1137"/>
    <cellStyle name="Comma0 11 2" xfId="1379"/>
    <cellStyle name="Comma0 110" xfId="15642"/>
    <cellStyle name="Comma0 111" xfId="15557"/>
    <cellStyle name="Comma0 112" xfId="15633"/>
    <cellStyle name="Comma0 113" xfId="15539"/>
    <cellStyle name="Comma0 114" xfId="15549"/>
    <cellStyle name="Comma0 115" xfId="15540"/>
    <cellStyle name="Comma0 116" xfId="15548"/>
    <cellStyle name="Comma0 117" xfId="15534"/>
    <cellStyle name="Comma0 118" xfId="15575"/>
    <cellStyle name="Comma0 119" xfId="15637"/>
    <cellStyle name="Comma0 12" xfId="1005"/>
    <cellStyle name="Comma0 12 2" xfId="1388"/>
    <cellStyle name="Comma0 120" xfId="15729"/>
    <cellStyle name="Comma0 121" xfId="15759"/>
    <cellStyle name="Comma0 122" xfId="15870"/>
    <cellStyle name="Comma0 123" xfId="15749"/>
    <cellStyle name="Comma0 124" xfId="15838"/>
    <cellStyle name="Comma0 125" xfId="17810"/>
    <cellStyle name="Comma0 126" xfId="21693"/>
    <cellStyle name="Comma0 127" xfId="22044"/>
    <cellStyle name="Comma0 128" xfId="42452"/>
    <cellStyle name="Comma0 129" xfId="42457"/>
    <cellStyle name="Comma0 13" xfId="1304"/>
    <cellStyle name="Comma0 13 2" xfId="1397"/>
    <cellStyle name="Comma0 130" xfId="42466"/>
    <cellStyle name="Comma0 131" xfId="42489"/>
    <cellStyle name="Comma0 132" xfId="42464"/>
    <cellStyle name="Comma0 133" xfId="42482"/>
    <cellStyle name="Comma0 134" xfId="42479"/>
    <cellStyle name="Comma0 135" xfId="42484"/>
    <cellStyle name="Comma0 136" xfId="42469"/>
    <cellStyle name="Comma0 137" xfId="42504"/>
    <cellStyle name="Comma0 138" xfId="42514"/>
    <cellStyle name="Comma0 139" xfId="42503"/>
    <cellStyle name="Comma0 14" xfId="1287"/>
    <cellStyle name="Comma0 14 2" xfId="1406"/>
    <cellStyle name="Comma0 140" xfId="42601"/>
    <cellStyle name="Comma0 141" xfId="42638"/>
    <cellStyle name="Comma0 142" xfId="42647"/>
    <cellStyle name="Comma0 143" xfId="42646"/>
    <cellStyle name="Comma0 144" xfId="42661"/>
    <cellStyle name="Comma0 145" xfId="42701"/>
    <cellStyle name="Comma0 146" xfId="42773"/>
    <cellStyle name="Comma0 147" xfId="42700"/>
    <cellStyle name="Comma0 148" xfId="42772"/>
    <cellStyle name="Comma0 149" xfId="42699"/>
    <cellStyle name="Comma0 15" xfId="1298"/>
    <cellStyle name="Comma0 15 2" xfId="1415"/>
    <cellStyle name="Comma0 150" xfId="42771"/>
    <cellStyle name="Comma0 151" xfId="42776"/>
    <cellStyle name="Comma0 152" xfId="42752"/>
    <cellStyle name="Comma0 153" xfId="42693"/>
    <cellStyle name="Comma0 154" xfId="42765"/>
    <cellStyle name="Comma0 155" xfId="42698"/>
    <cellStyle name="Comma0 156" xfId="42764"/>
    <cellStyle name="Comma0 157" xfId="42695"/>
    <cellStyle name="Comma0 158" xfId="42780"/>
    <cellStyle name="Comma0 159" xfId="42843"/>
    <cellStyle name="Comma0 16" xfId="1424"/>
    <cellStyle name="Comma0 160" xfId="42854"/>
    <cellStyle name="Comma0 161" xfId="42857"/>
    <cellStyle name="Comma0 162" xfId="42852"/>
    <cellStyle name="Comma0 163" xfId="42870"/>
    <cellStyle name="Comma0 164" xfId="42891"/>
    <cellStyle name="Comma0 165" xfId="42906"/>
    <cellStyle name="Comma0 166" xfId="42879"/>
    <cellStyle name="Comma0 167" xfId="42965"/>
    <cellStyle name="Comma0 168" xfId="42892"/>
    <cellStyle name="Comma0 169" xfId="42966"/>
    <cellStyle name="Comma0 17" xfId="1433"/>
    <cellStyle name="Comma0 18" xfId="1442"/>
    <cellStyle name="Comma0 19" xfId="1451"/>
    <cellStyle name="Comma0 2" xfId="225"/>
    <cellStyle name="Comma0 2 10" xfId="2035"/>
    <cellStyle name="Comma0 2 11" xfId="2162"/>
    <cellStyle name="Comma0 2 12" xfId="2687"/>
    <cellStyle name="Comma0 2 13" xfId="3387"/>
    <cellStyle name="Comma0 2 14" xfId="4601"/>
    <cellStyle name="Comma0 2 15" xfId="5449"/>
    <cellStyle name="Comma0 2 16" xfId="15364"/>
    <cellStyle name="Comma0 2 2" xfId="969"/>
    <cellStyle name="Comma0 2 2 2" xfId="1076"/>
    <cellStyle name="Comma0 2 2 3" xfId="1721"/>
    <cellStyle name="Comma0 2 2 4" xfId="1816"/>
    <cellStyle name="Comma0 2 2 4 2" xfId="2249"/>
    <cellStyle name="Comma0 2 2 4 3" xfId="2485"/>
    <cellStyle name="Comma0 2 2 4 4" xfId="2812"/>
    <cellStyle name="Comma0 2 2 4 5" xfId="3925"/>
    <cellStyle name="Comma0 2 2 4 6" xfId="4852"/>
    <cellStyle name="Comma0 2 2 4 7" xfId="5664"/>
    <cellStyle name="Comma0 2 2 5" xfId="1844"/>
    <cellStyle name="Comma0 2 2 5 2" xfId="2274"/>
    <cellStyle name="Comma0 2 2 5 3" xfId="2510"/>
    <cellStyle name="Comma0 2 2 5 4" xfId="2837"/>
    <cellStyle name="Comma0 2 2 5 5" xfId="3952"/>
    <cellStyle name="Comma0 2 2 5 6" xfId="3527"/>
    <cellStyle name="Comma0 2 2 5 7" xfId="3900"/>
    <cellStyle name="Comma0 2 2 6" xfId="1868"/>
    <cellStyle name="Comma0 2 2 6 2" xfId="2294"/>
    <cellStyle name="Comma0 2 2 6 3" xfId="2529"/>
    <cellStyle name="Comma0 2 2 6 4" xfId="2856"/>
    <cellStyle name="Comma0 2 2 6 5" xfId="3974"/>
    <cellStyle name="Comma0 2 2 6 6" xfId="4868"/>
    <cellStyle name="Comma0 2 2 6 7" xfId="5672"/>
    <cellStyle name="Comma0 2 3" xfId="1634"/>
    <cellStyle name="Comma0 2 3 2" xfId="1902"/>
    <cellStyle name="Comma0 2 3 2 2" xfId="2326"/>
    <cellStyle name="Comma0 2 3 2 3" xfId="2558"/>
    <cellStyle name="Comma0 2 3 2 4" xfId="2885"/>
    <cellStyle name="Comma0 2 3 2 5" xfId="4007"/>
    <cellStyle name="Comma0 2 3 2 6" xfId="4526"/>
    <cellStyle name="Comma0 2 3 2 7" xfId="5396"/>
    <cellStyle name="Comma0 2 3 3" xfId="1946"/>
    <cellStyle name="Comma0 2 3 3 2" xfId="2368"/>
    <cellStyle name="Comma0 2 3 3 3" xfId="2599"/>
    <cellStyle name="Comma0 2 3 3 4" xfId="2926"/>
    <cellStyle name="Comma0 2 3 3 5" xfId="4051"/>
    <cellStyle name="Comma0 2 3 3 6" xfId="3796"/>
    <cellStyle name="Comma0 2 3 3 7" xfId="3577"/>
    <cellStyle name="Comma0 2 3 4" xfId="1985"/>
    <cellStyle name="Comma0 2 3 4 2" xfId="2406"/>
    <cellStyle name="Comma0 2 3 4 3" xfId="2637"/>
    <cellStyle name="Comma0 2 3 4 4" xfId="2964"/>
    <cellStyle name="Comma0 2 3 4 5" xfId="4089"/>
    <cellStyle name="Comma0 2 3 4 6" xfId="4608"/>
    <cellStyle name="Comma0 2 3 4 7" xfId="5454"/>
    <cellStyle name="Comma0 2 4" xfId="1678"/>
    <cellStyle name="Comma0 2 4 2" xfId="1924"/>
    <cellStyle name="Comma0 2 4 2 2" xfId="2347"/>
    <cellStyle name="Comma0 2 4 2 3" xfId="2579"/>
    <cellStyle name="Comma0 2 4 2 4" xfId="2906"/>
    <cellStyle name="Comma0 2 4 2 5" xfId="4029"/>
    <cellStyle name="Comma0 2 4 2 6" xfId="3884"/>
    <cellStyle name="Comma0 2 4 2 7" xfId="4840"/>
    <cellStyle name="Comma0 2 4 3" xfId="1967"/>
    <cellStyle name="Comma0 2 4 3 2" xfId="2389"/>
    <cellStyle name="Comma0 2 4 3 3" xfId="2620"/>
    <cellStyle name="Comma0 2 4 3 4" xfId="2947"/>
    <cellStyle name="Comma0 2 4 3 5" xfId="4072"/>
    <cellStyle name="Comma0 2 4 3 6" xfId="3647"/>
    <cellStyle name="Comma0 2 4 3 7" xfId="3726"/>
    <cellStyle name="Comma0 2 4 4" xfId="2002"/>
    <cellStyle name="Comma0 2 4 4 2" xfId="2423"/>
    <cellStyle name="Comma0 2 4 4 3" xfId="2654"/>
    <cellStyle name="Comma0 2 4 4 4" xfId="2981"/>
    <cellStyle name="Comma0 2 4 4 5" xfId="4106"/>
    <cellStyle name="Comma0 2 4 4 6" xfId="4325"/>
    <cellStyle name="Comma0 2 4 4 7" xfId="5234"/>
    <cellStyle name="Comma0 2 5" xfId="1668"/>
    <cellStyle name="Comma0 2 6" xfId="1103"/>
    <cellStyle name="Comma0 2 7" xfId="1760"/>
    <cellStyle name="Comma0 2 8" xfId="1840"/>
    <cellStyle name="Comma0 2 9" xfId="1766"/>
    <cellStyle name="Comma0 20" xfId="1460"/>
    <cellStyle name="Comma0 21" xfId="1469"/>
    <cellStyle name="Comma0 22" xfId="1478"/>
    <cellStyle name="Comma0 23" xfId="1487"/>
    <cellStyle name="Comma0 24" xfId="1496"/>
    <cellStyle name="Comma0 25" xfId="1504"/>
    <cellStyle name="Comma0 26" xfId="1513"/>
    <cellStyle name="Comma0 27" xfId="1522"/>
    <cellStyle name="Comma0 28" xfId="1531"/>
    <cellStyle name="Comma0 29" xfId="1540"/>
    <cellStyle name="Comma0 3" xfId="226"/>
    <cellStyle name="Comma0 3 2" xfId="1125"/>
    <cellStyle name="Comma0 3 3" xfId="1641"/>
    <cellStyle name="Comma0 3 4" xfId="1685"/>
    <cellStyle name="Comma0 3 5" xfId="1661"/>
    <cellStyle name="Comma0 3 6" xfId="1803"/>
    <cellStyle name="Comma0 3 6 2" xfId="2236"/>
    <cellStyle name="Comma0 3 6 3" xfId="2472"/>
    <cellStyle name="Comma0 3 6 4" xfId="2799"/>
    <cellStyle name="Comma0 3 6 5" xfId="3912"/>
    <cellStyle name="Comma0 3 6 6" xfId="3699"/>
    <cellStyle name="Comma0 3 6 7" xfId="4750"/>
    <cellStyle name="Comma0 3 7" xfId="1931"/>
    <cellStyle name="Comma0 3 7 2" xfId="2354"/>
    <cellStyle name="Comma0 3 7 3" xfId="2586"/>
    <cellStyle name="Comma0 3 7 4" xfId="2913"/>
    <cellStyle name="Comma0 3 7 5" xfId="4036"/>
    <cellStyle name="Comma0 3 7 6" xfId="4593"/>
    <cellStyle name="Comma0 3 7 7" xfId="5445"/>
    <cellStyle name="Comma0 3 8" xfId="1974"/>
    <cellStyle name="Comma0 3 8 2" xfId="2396"/>
    <cellStyle name="Comma0 3 8 3" xfId="2627"/>
    <cellStyle name="Comma0 3 8 4" xfId="2954"/>
    <cellStyle name="Comma0 3 8 5" xfId="4079"/>
    <cellStyle name="Comma0 3 8 6" xfId="3390"/>
    <cellStyle name="Comma0 3 8 7" xfId="4412"/>
    <cellStyle name="Comma0 3 9" xfId="15355"/>
    <cellStyle name="Comma0 30" xfId="1549"/>
    <cellStyle name="Comma0 31" xfId="1558"/>
    <cellStyle name="Comma0 32" xfId="1567"/>
    <cellStyle name="Comma0 33" xfId="1576"/>
    <cellStyle name="Comma0 34" xfId="1585"/>
    <cellStyle name="Comma0 35" xfId="1593"/>
    <cellStyle name="Comma0 36" xfId="1600"/>
    <cellStyle name="Comma0 37" xfId="1606"/>
    <cellStyle name="Comma0 38" xfId="1612"/>
    <cellStyle name="Comma0 39" xfId="1618"/>
    <cellStyle name="Comma0 4" xfId="790"/>
    <cellStyle name="Comma0 4 2" xfId="1192"/>
    <cellStyle name="Comma0 40" xfId="1041"/>
    <cellStyle name="Comma0 40 2" xfId="1809"/>
    <cellStyle name="Comma0 40 2 2" xfId="2242"/>
    <cellStyle name="Comma0 40 2 3" xfId="2478"/>
    <cellStyle name="Comma0 40 2 4" xfId="2805"/>
    <cellStyle name="Comma0 40 2 5" xfId="3918"/>
    <cellStyle name="Comma0 40 2 6" xfId="3904"/>
    <cellStyle name="Comma0 40 2 7" xfId="3802"/>
    <cellStyle name="Comma0 40 3" xfId="1855"/>
    <cellStyle name="Comma0 40 3 2" xfId="2282"/>
    <cellStyle name="Comma0 40 3 3" xfId="2518"/>
    <cellStyle name="Comma0 40 3 4" xfId="2845"/>
    <cellStyle name="Comma0 40 3 5" xfId="3963"/>
    <cellStyle name="Comma0 40 3 6" xfId="3631"/>
    <cellStyle name="Comma0 40 3 7" xfId="3815"/>
    <cellStyle name="Comma0 40 4" xfId="1823"/>
    <cellStyle name="Comma0 40 4 2" xfId="2256"/>
    <cellStyle name="Comma0 40 4 3" xfId="2492"/>
    <cellStyle name="Comma0 40 4 4" xfId="2819"/>
    <cellStyle name="Comma0 40 4 5" xfId="3932"/>
    <cellStyle name="Comma0 40 4 6" xfId="4865"/>
    <cellStyle name="Comma0 40 4 7" xfId="5670"/>
    <cellStyle name="Comma0 41" xfId="1655"/>
    <cellStyle name="Comma0 41 2" xfId="1912"/>
    <cellStyle name="Comma0 41 2 2" xfId="2336"/>
    <cellStyle name="Comma0 41 2 3" xfId="2568"/>
    <cellStyle name="Comma0 41 2 4" xfId="2895"/>
    <cellStyle name="Comma0 41 2 5" xfId="4017"/>
    <cellStyle name="Comma0 41 2 6" xfId="3731"/>
    <cellStyle name="Comma0 41 2 7" xfId="4166"/>
    <cellStyle name="Comma0 41 3" xfId="1956"/>
    <cellStyle name="Comma0 41 3 2" xfId="2378"/>
    <cellStyle name="Comma0 41 3 3" xfId="2609"/>
    <cellStyle name="Comma0 41 3 4" xfId="2936"/>
    <cellStyle name="Comma0 41 3 5" xfId="4061"/>
    <cellStyle name="Comma0 41 3 6" xfId="3845"/>
    <cellStyle name="Comma0 41 3 7" xfId="4512"/>
    <cellStyle name="Comma0 41 4" xfId="1992"/>
    <cellStyle name="Comma0 41 4 2" xfId="2413"/>
    <cellStyle name="Comma0 41 4 3" xfId="2644"/>
    <cellStyle name="Comma0 41 4 4" xfId="2971"/>
    <cellStyle name="Comma0 41 4 5" xfId="4096"/>
    <cellStyle name="Comma0 41 4 6" xfId="4395"/>
    <cellStyle name="Comma0 41 4 7" xfId="5291"/>
    <cellStyle name="Comma0 42" xfId="6622"/>
    <cellStyle name="Comma0 43" xfId="6643"/>
    <cellStyle name="Comma0 44" xfId="6649"/>
    <cellStyle name="Comma0 45" xfId="6659"/>
    <cellStyle name="Comma0 46" xfId="7429"/>
    <cellStyle name="Comma0 47" xfId="7224"/>
    <cellStyle name="Comma0 48" xfId="6670"/>
    <cellStyle name="Comma0 49" xfId="7149"/>
    <cellStyle name="Comma0 5" xfId="837"/>
    <cellStyle name="Comma0 5 2" xfId="905"/>
    <cellStyle name="Comma0 50" xfId="7659"/>
    <cellStyle name="Comma0 51" xfId="7026"/>
    <cellStyle name="Comma0 52" xfId="7581"/>
    <cellStyle name="Comma0 53" xfId="7303"/>
    <cellStyle name="Comma0 54" xfId="7584"/>
    <cellStyle name="Comma0 55" xfId="9849"/>
    <cellStyle name="Comma0 56" xfId="9923"/>
    <cellStyle name="Comma0 57" xfId="9991"/>
    <cellStyle name="Comma0 58" xfId="9936"/>
    <cellStyle name="Comma0 59" xfId="10008"/>
    <cellStyle name="Comma0 6" xfId="787"/>
    <cellStyle name="Comma0 6 2" xfId="1337"/>
    <cellStyle name="Comma0 60" xfId="10007"/>
    <cellStyle name="Comma0 61" xfId="10009"/>
    <cellStyle name="Comma0 62" xfId="10006"/>
    <cellStyle name="Comma0 63" xfId="10010"/>
    <cellStyle name="Comma0 64" xfId="10005"/>
    <cellStyle name="Comma0 65" xfId="10014"/>
    <cellStyle name="Comma0 66" xfId="10024"/>
    <cellStyle name="Comma0 67" xfId="10023"/>
    <cellStyle name="Comma0 68" xfId="11774"/>
    <cellStyle name="Comma0 69" xfId="11863"/>
    <cellStyle name="Comma0 7" xfId="867"/>
    <cellStyle name="Comma0 7 2" xfId="1345"/>
    <cellStyle name="Comma0 70" xfId="12016"/>
    <cellStyle name="Comma0 71" xfId="14438"/>
    <cellStyle name="Comma0 72" xfId="14703"/>
    <cellStyle name="Comma0 73" xfId="14708"/>
    <cellStyle name="Comma0 74" xfId="14727"/>
    <cellStyle name="Comma0 75" xfId="14744"/>
    <cellStyle name="Comma0 76" xfId="14711"/>
    <cellStyle name="Comma0 77" xfId="14747"/>
    <cellStyle name="Comma0 78" xfId="14777"/>
    <cellStyle name="Comma0 79" xfId="14795"/>
    <cellStyle name="Comma0 8" xfId="903"/>
    <cellStyle name="Comma0 8 2" xfId="1353"/>
    <cellStyle name="Comma0 80" xfId="14774"/>
    <cellStyle name="Comma0 81" xfId="14793"/>
    <cellStyle name="Comma0 82" xfId="14804"/>
    <cellStyle name="Comma0 83" xfId="14813"/>
    <cellStyle name="Comma0 84" xfId="14802"/>
    <cellStyle name="Comma0 85" xfId="14811"/>
    <cellStyle name="Comma0 86" xfId="14800"/>
    <cellStyle name="Comma0 87" xfId="14770"/>
    <cellStyle name="Comma0 88" xfId="14798"/>
    <cellStyle name="Comma0 89" xfId="14772"/>
    <cellStyle name="Comma0 9" xfId="860"/>
    <cellStyle name="Comma0 9 2" xfId="1361"/>
    <cellStyle name="Comma0 90" xfId="14806"/>
    <cellStyle name="Comma0 91" xfId="14862"/>
    <cellStyle name="Comma0 92" xfId="14868"/>
    <cellStyle name="Comma0 93" xfId="14856"/>
    <cellStyle name="Comma0 94" xfId="14878"/>
    <cellStyle name="Comma0 95" xfId="14882"/>
    <cellStyle name="Comma0 96" xfId="14877"/>
    <cellStyle name="Comma0 97" xfId="14855"/>
    <cellStyle name="Comma0 98" xfId="14876"/>
    <cellStyle name="Comma0 99" xfId="14925"/>
    <cellStyle name="Comma0_00COS Ind Allocators" xfId="12018"/>
    <cellStyle name="Comma1 - Style1" xfId="62"/>
    <cellStyle name="Comma1 - Style1 2" xfId="12019"/>
    <cellStyle name="Comma1 - Style1 2 2" xfId="15104"/>
    <cellStyle name="Comma1 - Style1 2 3" xfId="34908"/>
    <cellStyle name="Copied" xfId="12020"/>
    <cellStyle name="COST1" xfId="12021"/>
    <cellStyle name="Curren - Style1" xfId="12022"/>
    <cellStyle name="Curren - Style2" xfId="227"/>
    <cellStyle name="Curren - Style2 2" xfId="12023"/>
    <cellStyle name="Curren - Style2 2 2" xfId="34909"/>
    <cellStyle name="Curren - Style3" xfId="228"/>
    <cellStyle name="Curren - Style3 2" xfId="34910"/>
    <cellStyle name="Curren - Style5" xfId="12024"/>
    <cellStyle name="Curren - Style6" xfId="12025"/>
    <cellStyle name="Currency" xfId="2" builtinId="4"/>
    <cellStyle name="Currency [0] 2" xfId="229"/>
    <cellStyle name="Currency [0] 3" xfId="914"/>
    <cellStyle name="Currency [1]" xfId="15358"/>
    <cellStyle name="Currency [2]" xfId="15359"/>
    <cellStyle name="Currency [3]" xfId="15360"/>
    <cellStyle name="Currency 10" xfId="12026"/>
    <cellStyle name="Currency 10 2" xfId="15105"/>
    <cellStyle name="Currency 10 3" xfId="17829"/>
    <cellStyle name="Currency 11" xfId="14706"/>
    <cellStyle name="Currency 11 2" xfId="15361"/>
    <cellStyle name="Currency 12" xfId="14709"/>
    <cellStyle name="Currency 13" xfId="14710"/>
    <cellStyle name="Currency 14" xfId="14728"/>
    <cellStyle name="Currency 15" xfId="14741"/>
    <cellStyle name="Currency 16" xfId="14712"/>
    <cellStyle name="Currency 17" xfId="14743"/>
    <cellStyle name="Currency 2" xfId="23"/>
    <cellStyle name="Currency 2 10" xfId="34911"/>
    <cellStyle name="Currency 2 11" xfId="34912"/>
    <cellStyle name="Currency 2 12" xfId="34913"/>
    <cellStyle name="Currency 2 13" xfId="34914"/>
    <cellStyle name="Currency 2 14" xfId="34915"/>
    <cellStyle name="Currency 2 15" xfId="34916"/>
    <cellStyle name="Currency 2 16" xfId="34917"/>
    <cellStyle name="Currency 2 17" xfId="34918"/>
    <cellStyle name="Currency 2 18" xfId="34919"/>
    <cellStyle name="Currency 2 2" xfId="63"/>
    <cellStyle name="Currency 2 2 2" xfId="14906"/>
    <cellStyle name="Currency 2 2 2 2" xfId="34920"/>
    <cellStyle name="Currency 2 2 3" xfId="42877"/>
    <cellStyle name="Currency 2 3" xfId="786"/>
    <cellStyle name="Currency 2 3 2" xfId="15106"/>
    <cellStyle name="Currency 2 3 2 2" xfId="34921"/>
    <cellStyle name="Currency 2 4" xfId="841"/>
    <cellStyle name="Currency 2 5" xfId="14863"/>
    <cellStyle name="Currency 2 5 2" xfId="34922"/>
    <cellStyle name="Currency 2 6" xfId="34923"/>
    <cellStyle name="Currency 2 7" xfId="34924"/>
    <cellStyle name="Currency 2 8" xfId="34925"/>
    <cellStyle name="Currency 2 9" xfId="34926"/>
    <cellStyle name="Currency 3" xfId="230"/>
    <cellStyle name="Currency 3 2" xfId="9853"/>
    <cellStyle name="Currency 3 2 2" xfId="14907"/>
    <cellStyle name="Currency 3 2 3" xfId="42850"/>
    <cellStyle name="Currency 3 3" xfId="14778"/>
    <cellStyle name="Currency 3 3 2" xfId="15107"/>
    <cellStyle name="Currency 3 3 3" xfId="34927"/>
    <cellStyle name="Currency 3 4" xfId="34928"/>
    <cellStyle name="Currency 3 5" xfId="34929"/>
    <cellStyle name="Currency 3 6" xfId="34930"/>
    <cellStyle name="Currency 4" xfId="231"/>
    <cellStyle name="Currency 4 10" xfId="34931"/>
    <cellStyle name="Currency 4 11" xfId="34932"/>
    <cellStyle name="Currency 4 2" xfId="12027"/>
    <cellStyle name="Currency 4 2 10" xfId="34933"/>
    <cellStyle name="Currency 4 2 2" xfId="15109"/>
    <cellStyle name="Currency 4 2 2 2" xfId="34934"/>
    <cellStyle name="Currency 4 2 2 2 2" xfId="34935"/>
    <cellStyle name="Currency 4 2 2 2 2 2" xfId="34936"/>
    <cellStyle name="Currency 4 2 2 2 2 3" xfId="34937"/>
    <cellStyle name="Currency 4 2 2 2 3" xfId="34938"/>
    <cellStyle name="Currency 4 2 2 2 3 2" xfId="34939"/>
    <cellStyle name="Currency 4 2 2 2 3 3" xfId="34940"/>
    <cellStyle name="Currency 4 2 2 2 4" xfId="34941"/>
    <cellStyle name="Currency 4 2 2 2 4 2" xfId="34942"/>
    <cellStyle name="Currency 4 2 2 2 4 3" xfId="34943"/>
    <cellStyle name="Currency 4 2 2 2 5" xfId="34944"/>
    <cellStyle name="Currency 4 2 2 2 5 2" xfId="34945"/>
    <cellStyle name="Currency 4 2 2 2 5 3" xfId="34946"/>
    <cellStyle name="Currency 4 2 2 2 6" xfId="34947"/>
    <cellStyle name="Currency 4 2 2 2 6 2" xfId="34948"/>
    <cellStyle name="Currency 4 2 2 2 6 3" xfId="34949"/>
    <cellStyle name="Currency 4 2 2 2 7" xfId="34950"/>
    <cellStyle name="Currency 4 2 2 2 8" xfId="34951"/>
    <cellStyle name="Currency 4 2 2 3" xfId="34952"/>
    <cellStyle name="Currency 4 2 2 3 2" xfId="34953"/>
    <cellStyle name="Currency 4 2 2 3 3" xfId="34954"/>
    <cellStyle name="Currency 4 2 2 4" xfId="34955"/>
    <cellStyle name="Currency 4 2 2 4 2" xfId="34956"/>
    <cellStyle name="Currency 4 2 2 4 3" xfId="34957"/>
    <cellStyle name="Currency 4 2 2 5" xfId="34958"/>
    <cellStyle name="Currency 4 2 2 5 2" xfId="34959"/>
    <cellStyle name="Currency 4 2 2 5 3" xfId="34960"/>
    <cellStyle name="Currency 4 2 2 6" xfId="34961"/>
    <cellStyle name="Currency 4 2 2 6 2" xfId="34962"/>
    <cellStyle name="Currency 4 2 2 6 3" xfId="34963"/>
    <cellStyle name="Currency 4 2 2 7" xfId="34964"/>
    <cellStyle name="Currency 4 2 2 7 2" xfId="34965"/>
    <cellStyle name="Currency 4 2 2 7 3" xfId="34966"/>
    <cellStyle name="Currency 4 2 2 8" xfId="34967"/>
    <cellStyle name="Currency 4 2 2 9" xfId="34968"/>
    <cellStyle name="Currency 4 2 3" xfId="34969"/>
    <cellStyle name="Currency 4 2 3 2" xfId="34970"/>
    <cellStyle name="Currency 4 2 3 2 2" xfId="34971"/>
    <cellStyle name="Currency 4 2 3 2 3" xfId="34972"/>
    <cellStyle name="Currency 4 2 3 3" xfId="34973"/>
    <cellStyle name="Currency 4 2 3 3 2" xfId="34974"/>
    <cellStyle name="Currency 4 2 3 3 3" xfId="34975"/>
    <cellStyle name="Currency 4 2 3 4" xfId="34976"/>
    <cellStyle name="Currency 4 2 3 4 2" xfId="34977"/>
    <cellStyle name="Currency 4 2 3 4 3" xfId="34978"/>
    <cellStyle name="Currency 4 2 3 5" xfId="34979"/>
    <cellStyle name="Currency 4 2 3 5 2" xfId="34980"/>
    <cellStyle name="Currency 4 2 3 5 3" xfId="34981"/>
    <cellStyle name="Currency 4 2 3 6" xfId="34982"/>
    <cellStyle name="Currency 4 2 3 6 2" xfId="34983"/>
    <cellStyle name="Currency 4 2 3 6 3" xfId="34984"/>
    <cellStyle name="Currency 4 2 3 7" xfId="34985"/>
    <cellStyle name="Currency 4 2 3 8" xfId="34986"/>
    <cellStyle name="Currency 4 2 4" xfId="34987"/>
    <cellStyle name="Currency 4 2 4 2" xfId="34988"/>
    <cellStyle name="Currency 4 2 4 3" xfId="34989"/>
    <cellStyle name="Currency 4 2 5" xfId="34990"/>
    <cellStyle name="Currency 4 2 5 2" xfId="34991"/>
    <cellStyle name="Currency 4 2 5 3" xfId="34992"/>
    <cellStyle name="Currency 4 2 6" xfId="34993"/>
    <cellStyle name="Currency 4 2 6 2" xfId="34994"/>
    <cellStyle name="Currency 4 2 6 3" xfId="34995"/>
    <cellStyle name="Currency 4 2 7" xfId="34996"/>
    <cellStyle name="Currency 4 2 7 2" xfId="34997"/>
    <cellStyle name="Currency 4 2 7 3" xfId="34998"/>
    <cellStyle name="Currency 4 2 8" xfId="34999"/>
    <cellStyle name="Currency 4 2 8 2" xfId="35000"/>
    <cellStyle name="Currency 4 2 8 3" xfId="35001"/>
    <cellStyle name="Currency 4 2 9" xfId="35002"/>
    <cellStyle name="Currency 4 3" xfId="14779"/>
    <cellStyle name="Currency 4 3 10" xfId="35003"/>
    <cellStyle name="Currency 4 3 2" xfId="35004"/>
    <cellStyle name="Currency 4 3 2 2" xfId="35005"/>
    <cellStyle name="Currency 4 3 2 2 2" xfId="35006"/>
    <cellStyle name="Currency 4 3 2 2 3" xfId="35007"/>
    <cellStyle name="Currency 4 3 2 3" xfId="35008"/>
    <cellStyle name="Currency 4 3 2 3 2" xfId="35009"/>
    <cellStyle name="Currency 4 3 2 3 3" xfId="35010"/>
    <cellStyle name="Currency 4 3 2 4" xfId="35011"/>
    <cellStyle name="Currency 4 3 2 4 2" xfId="35012"/>
    <cellStyle name="Currency 4 3 2 4 3" xfId="35013"/>
    <cellStyle name="Currency 4 3 2 5" xfId="35014"/>
    <cellStyle name="Currency 4 3 2 5 2" xfId="35015"/>
    <cellStyle name="Currency 4 3 2 5 3" xfId="35016"/>
    <cellStyle name="Currency 4 3 2 6" xfId="35017"/>
    <cellStyle name="Currency 4 3 2 6 2" xfId="35018"/>
    <cellStyle name="Currency 4 3 2 6 3" xfId="35019"/>
    <cellStyle name="Currency 4 3 2 7" xfId="35020"/>
    <cellStyle name="Currency 4 3 2 8" xfId="35021"/>
    <cellStyle name="Currency 4 3 3" xfId="35022"/>
    <cellStyle name="Currency 4 3 3 2" xfId="35023"/>
    <cellStyle name="Currency 4 3 3 3" xfId="35024"/>
    <cellStyle name="Currency 4 3 4" xfId="35025"/>
    <cellStyle name="Currency 4 3 4 2" xfId="35026"/>
    <cellStyle name="Currency 4 3 4 3" xfId="35027"/>
    <cellStyle name="Currency 4 3 5" xfId="35028"/>
    <cellStyle name="Currency 4 3 5 2" xfId="35029"/>
    <cellStyle name="Currency 4 3 5 3" xfId="35030"/>
    <cellStyle name="Currency 4 3 6" xfId="35031"/>
    <cellStyle name="Currency 4 3 6 2" xfId="35032"/>
    <cellStyle name="Currency 4 3 6 3" xfId="35033"/>
    <cellStyle name="Currency 4 3 7" xfId="35034"/>
    <cellStyle name="Currency 4 3 7 2" xfId="35035"/>
    <cellStyle name="Currency 4 3 7 3" xfId="35036"/>
    <cellStyle name="Currency 4 3 8" xfId="35037"/>
    <cellStyle name="Currency 4 3 9" xfId="35038"/>
    <cellStyle name="Currency 4 4" xfId="15108"/>
    <cellStyle name="Currency 4 4 2" xfId="35039"/>
    <cellStyle name="Currency 4 4 2 2" xfId="35040"/>
    <cellStyle name="Currency 4 4 2 3" xfId="35041"/>
    <cellStyle name="Currency 4 4 3" xfId="35042"/>
    <cellStyle name="Currency 4 4 3 2" xfId="35043"/>
    <cellStyle name="Currency 4 4 3 3" xfId="35044"/>
    <cellStyle name="Currency 4 4 4" xfId="35045"/>
    <cellStyle name="Currency 4 4 4 2" xfId="35046"/>
    <cellStyle name="Currency 4 4 4 3" xfId="35047"/>
    <cellStyle name="Currency 4 4 5" xfId="35048"/>
    <cellStyle name="Currency 4 4 5 2" xfId="35049"/>
    <cellStyle name="Currency 4 4 5 3" xfId="35050"/>
    <cellStyle name="Currency 4 4 6" xfId="35051"/>
    <cellStyle name="Currency 4 4 6 2" xfId="35052"/>
    <cellStyle name="Currency 4 4 6 3" xfId="35053"/>
    <cellStyle name="Currency 4 4 7" xfId="35054"/>
    <cellStyle name="Currency 4 4 8" xfId="35055"/>
    <cellStyle name="Currency 4 5" xfId="15363"/>
    <cellStyle name="Currency 4 5 2" xfId="35057"/>
    <cellStyle name="Currency 4 5 3" xfId="35058"/>
    <cellStyle name="Currency 4 5 4" xfId="35056"/>
    <cellStyle name="Currency 4 6" xfId="35059"/>
    <cellStyle name="Currency 4 6 2" xfId="35060"/>
    <cellStyle name="Currency 4 6 3" xfId="35061"/>
    <cellStyle name="Currency 4 7" xfId="35062"/>
    <cellStyle name="Currency 4 7 2" xfId="35063"/>
    <cellStyle name="Currency 4 7 3" xfId="35064"/>
    <cellStyle name="Currency 4 8" xfId="35065"/>
    <cellStyle name="Currency 4 8 2" xfId="35066"/>
    <cellStyle name="Currency 4 8 3" xfId="35067"/>
    <cellStyle name="Currency 4 9" xfId="35068"/>
    <cellStyle name="Currency 4 9 2" xfId="35069"/>
    <cellStyle name="Currency 4 9 3" xfId="35070"/>
    <cellStyle name="Currency 5" xfId="12028"/>
    <cellStyle name="Currency 5 2" xfId="14780"/>
    <cellStyle name="Currency 5 2 2" xfId="15111"/>
    <cellStyle name="Currency 5 3" xfId="15110"/>
    <cellStyle name="Currency 5 4" xfId="42876"/>
    <cellStyle name="Currency 6" xfId="232"/>
    <cellStyle name="Currency 6 2" xfId="15362"/>
    <cellStyle name="Currency 6 3" xfId="35071"/>
    <cellStyle name="Currency 7" xfId="12029"/>
    <cellStyle name="Currency 7 2" xfId="15112"/>
    <cellStyle name="Currency 7 3" xfId="42874"/>
    <cellStyle name="Currency 8" xfId="12030"/>
    <cellStyle name="Currency 8 2" xfId="15113"/>
    <cellStyle name="Currency 8 3" xfId="35072"/>
    <cellStyle name="Currency 9" xfId="12031"/>
    <cellStyle name="Currency 9 2" xfId="15114"/>
    <cellStyle name="Currency No Comma" xfId="233"/>
    <cellStyle name="Currency(0)" xfId="64"/>
    <cellStyle name="Currency0" xfId="65"/>
    <cellStyle name="Currency0 10" xfId="1366"/>
    <cellStyle name="Currency0 11" xfId="1375"/>
    <cellStyle name="Currency0 12" xfId="1384"/>
    <cellStyle name="Currency0 13" xfId="1393"/>
    <cellStyle name="Currency0 14" xfId="1402"/>
    <cellStyle name="Currency0 15" xfId="1411"/>
    <cellStyle name="Currency0 16" xfId="1420"/>
    <cellStyle name="Currency0 17" xfId="1429"/>
    <cellStyle name="Currency0 18" xfId="1438"/>
    <cellStyle name="Currency0 19" xfId="1447"/>
    <cellStyle name="Currency0 2" xfId="234"/>
    <cellStyle name="Currency0 2 10" xfId="2036"/>
    <cellStyle name="Currency0 2 11" xfId="2154"/>
    <cellStyle name="Currency0 2 12" xfId="2688"/>
    <cellStyle name="Currency0 2 13" xfId="3393"/>
    <cellStyle name="Currency0 2 14" xfId="4385"/>
    <cellStyle name="Currency0 2 15" xfId="5283"/>
    <cellStyle name="Currency0 2 2" xfId="1009"/>
    <cellStyle name="Currency0 2 2 2" xfId="1117"/>
    <cellStyle name="Currency0 2 2 3" xfId="1722"/>
    <cellStyle name="Currency0 2 2 4" xfId="1817"/>
    <cellStyle name="Currency0 2 2 4 2" xfId="2250"/>
    <cellStyle name="Currency0 2 2 4 3" xfId="2486"/>
    <cellStyle name="Currency0 2 2 4 4" xfId="2813"/>
    <cellStyle name="Currency0 2 2 4 5" xfId="3926"/>
    <cellStyle name="Currency0 2 2 4 6" xfId="4594"/>
    <cellStyle name="Currency0 2 2 4 7" xfId="5446"/>
    <cellStyle name="Currency0 2 2 5" xfId="1842"/>
    <cellStyle name="Currency0 2 2 5 2" xfId="2272"/>
    <cellStyle name="Currency0 2 2 5 3" xfId="2508"/>
    <cellStyle name="Currency0 2 2 5 4" xfId="2835"/>
    <cellStyle name="Currency0 2 2 5 5" xfId="3950"/>
    <cellStyle name="Currency0 2 2 5 6" xfId="3846"/>
    <cellStyle name="Currency0 2 2 5 7" xfId="4347"/>
    <cellStyle name="Currency0 2 2 6" xfId="1883"/>
    <cellStyle name="Currency0 2 2 6 2" xfId="2307"/>
    <cellStyle name="Currency0 2 2 6 3" xfId="2540"/>
    <cellStyle name="Currency0 2 2 6 4" xfId="2867"/>
    <cellStyle name="Currency0 2 2 6 5" xfId="3987"/>
    <cellStyle name="Currency0 2 2 6 6" xfId="4336"/>
    <cellStyle name="Currency0 2 2 6 7" xfId="5240"/>
    <cellStyle name="Currency0 2 3" xfId="1635"/>
    <cellStyle name="Currency0 2 3 2" xfId="1903"/>
    <cellStyle name="Currency0 2 3 2 2" xfId="2327"/>
    <cellStyle name="Currency0 2 3 2 3" xfId="2559"/>
    <cellStyle name="Currency0 2 3 2 4" xfId="2886"/>
    <cellStyle name="Currency0 2 3 2 5" xfId="4008"/>
    <cellStyle name="Currency0 2 3 2 6" xfId="4361"/>
    <cellStyle name="Currency0 2 3 2 7" xfId="5259"/>
    <cellStyle name="Currency0 2 3 3" xfId="1947"/>
    <cellStyle name="Currency0 2 3 3 2" xfId="2369"/>
    <cellStyle name="Currency0 2 3 3 3" xfId="2600"/>
    <cellStyle name="Currency0 2 3 3 4" xfId="2927"/>
    <cellStyle name="Currency0 2 3 3 5" xfId="4052"/>
    <cellStyle name="Currency0 2 3 3 6" xfId="4794"/>
    <cellStyle name="Currency0 2 3 3 7" xfId="5625"/>
    <cellStyle name="Currency0 2 3 4" xfId="1986"/>
    <cellStyle name="Currency0 2 3 4 2" xfId="2407"/>
    <cellStyle name="Currency0 2 3 4 3" xfId="2638"/>
    <cellStyle name="Currency0 2 3 4 4" xfId="2965"/>
    <cellStyle name="Currency0 2 3 4 5" xfId="4090"/>
    <cellStyle name="Currency0 2 3 4 6" xfId="4441"/>
    <cellStyle name="Currency0 2 3 4 7" xfId="5324"/>
    <cellStyle name="Currency0 2 4" xfId="1679"/>
    <cellStyle name="Currency0 2 4 2" xfId="1925"/>
    <cellStyle name="Currency0 2 4 2 2" xfId="2348"/>
    <cellStyle name="Currency0 2 4 2 3" xfId="2580"/>
    <cellStyle name="Currency0 2 4 2 4" xfId="2907"/>
    <cellStyle name="Currency0 2 4 2 5" xfId="4030"/>
    <cellStyle name="Currency0 2 4 2 6" xfId="3581"/>
    <cellStyle name="Currency0 2 4 2 7" xfId="4848"/>
    <cellStyle name="Currency0 2 4 3" xfId="1968"/>
    <cellStyle name="Currency0 2 4 3 2" xfId="2390"/>
    <cellStyle name="Currency0 2 4 3 3" xfId="2621"/>
    <cellStyle name="Currency0 2 4 3 4" xfId="2948"/>
    <cellStyle name="Currency0 2 4 3 5" xfId="4073"/>
    <cellStyle name="Currency0 2 4 3 6" xfId="3640"/>
    <cellStyle name="Currency0 2 4 3 7" xfId="3791"/>
    <cellStyle name="Currency0 2 4 4" xfId="2003"/>
    <cellStyle name="Currency0 2 4 4 2" xfId="2424"/>
    <cellStyle name="Currency0 2 4 4 3" xfId="2655"/>
    <cellStyle name="Currency0 2 4 4 4" xfId="2982"/>
    <cellStyle name="Currency0 2 4 4 5" xfId="4107"/>
    <cellStyle name="Currency0 2 4 4 6" xfId="3567"/>
    <cellStyle name="Currency0 2 4 4 7" xfId="3436"/>
    <cellStyle name="Currency0 2 5" xfId="1667"/>
    <cellStyle name="Currency0 2 6" xfId="1316"/>
    <cellStyle name="Currency0 2 7" xfId="1763"/>
    <cellStyle name="Currency0 2 8" xfId="1796"/>
    <cellStyle name="Currency0 2 9" xfId="1774"/>
    <cellStyle name="Currency0 20" xfId="1456"/>
    <cellStyle name="Currency0 21" xfId="1465"/>
    <cellStyle name="Currency0 22" xfId="1474"/>
    <cellStyle name="Currency0 23" xfId="1483"/>
    <cellStyle name="Currency0 24" xfId="1492"/>
    <cellStyle name="Currency0 25" xfId="1500"/>
    <cellStyle name="Currency0 26" xfId="1509"/>
    <cellStyle name="Currency0 27" xfId="1518"/>
    <cellStyle name="Currency0 28" xfId="1527"/>
    <cellStyle name="Currency0 29" xfId="1536"/>
    <cellStyle name="Currency0 3" xfId="235"/>
    <cellStyle name="Currency0 3 2" xfId="1309"/>
    <cellStyle name="Currency0 3 3" xfId="1642"/>
    <cellStyle name="Currency0 3 4" xfId="1687"/>
    <cellStyle name="Currency0 3 5" xfId="1703"/>
    <cellStyle name="Currency0 3 6" xfId="1806"/>
    <cellStyle name="Currency0 3 6 2" xfId="2239"/>
    <cellStyle name="Currency0 3 6 3" xfId="2475"/>
    <cellStyle name="Currency0 3 6 4" xfId="2802"/>
    <cellStyle name="Currency0 3 6 5" xfId="3915"/>
    <cellStyle name="Currency0 3 6 6" xfId="3684"/>
    <cellStyle name="Currency0 3 6 7" xfId="3814"/>
    <cellStyle name="Currency0 3 7" xfId="1864"/>
    <cellStyle name="Currency0 3 7 2" xfId="2291"/>
    <cellStyle name="Currency0 3 7 3" xfId="2527"/>
    <cellStyle name="Currency0 3 7 4" xfId="2854"/>
    <cellStyle name="Currency0 3 7 5" xfId="3972"/>
    <cellStyle name="Currency0 3 7 6" xfId="3606"/>
    <cellStyle name="Currency0 3 7 7" xfId="3424"/>
    <cellStyle name="Currency0 3 8" xfId="1891"/>
    <cellStyle name="Currency0 3 8 2" xfId="2314"/>
    <cellStyle name="Currency0 3 8 3" xfId="2546"/>
    <cellStyle name="Currency0 3 8 4" xfId="2873"/>
    <cellStyle name="Currency0 3 8 5" xfId="3995"/>
    <cellStyle name="Currency0 3 8 6" xfId="3773"/>
    <cellStyle name="Currency0 3 8 7" xfId="4391"/>
    <cellStyle name="Currency0 3 9" xfId="35073"/>
    <cellStyle name="Currency0 30" xfId="1545"/>
    <cellStyle name="Currency0 31" xfId="1554"/>
    <cellStyle name="Currency0 32" xfId="1563"/>
    <cellStyle name="Currency0 33" xfId="1572"/>
    <cellStyle name="Currency0 34" xfId="1581"/>
    <cellStyle name="Currency0 35" xfId="1590"/>
    <cellStyle name="Currency0 36" xfId="1598"/>
    <cellStyle name="Currency0 37" xfId="1605"/>
    <cellStyle name="Currency0 38" xfId="1611"/>
    <cellStyle name="Currency0 39" xfId="1617"/>
    <cellStyle name="Currency0 4" xfId="791"/>
    <cellStyle name="Currency0 4 2" xfId="1193"/>
    <cellStyle name="Currency0 40" xfId="1026"/>
    <cellStyle name="Currency0 40 2" xfId="1805"/>
    <cellStyle name="Currency0 40 2 2" xfId="2238"/>
    <cellStyle name="Currency0 40 2 3" xfId="2474"/>
    <cellStyle name="Currency0 40 2 4" xfId="2801"/>
    <cellStyle name="Currency0 40 2 5" xfId="3914"/>
    <cellStyle name="Currency0 40 2 6" xfId="3690"/>
    <cellStyle name="Currency0 40 2 7" xfId="4548"/>
    <cellStyle name="Currency0 40 3" xfId="1824"/>
    <cellStyle name="Currency0 40 3 2" xfId="2257"/>
    <cellStyle name="Currency0 40 3 3" xfId="2493"/>
    <cellStyle name="Currency0 40 3 4" xfId="2820"/>
    <cellStyle name="Currency0 40 3 5" xfId="3933"/>
    <cellStyle name="Currency0 40 3 6" xfId="4605"/>
    <cellStyle name="Currency0 40 3 7" xfId="5453"/>
    <cellStyle name="Currency0 40 4" xfId="1826"/>
    <cellStyle name="Currency0 40 4 2" xfId="2259"/>
    <cellStyle name="Currency0 40 4 3" xfId="2495"/>
    <cellStyle name="Currency0 40 4 4" xfId="2822"/>
    <cellStyle name="Currency0 40 4 5" xfId="3935"/>
    <cellStyle name="Currency0 40 4 6" xfId="4837"/>
    <cellStyle name="Currency0 40 4 7" xfId="5656"/>
    <cellStyle name="Currency0 41" xfId="1656"/>
    <cellStyle name="Currency0 41 2" xfId="1913"/>
    <cellStyle name="Currency0 41 2 2" xfId="2337"/>
    <cellStyle name="Currency0 41 2 3" xfId="2569"/>
    <cellStyle name="Currency0 41 2 4" xfId="2896"/>
    <cellStyle name="Currency0 41 2 5" xfId="4018"/>
    <cellStyle name="Currency0 41 2 6" xfId="3725"/>
    <cellStyle name="Currency0 41 2 7" xfId="3595"/>
    <cellStyle name="Currency0 41 3" xfId="1957"/>
    <cellStyle name="Currency0 41 3 2" xfId="2379"/>
    <cellStyle name="Currency0 41 3 3" xfId="2610"/>
    <cellStyle name="Currency0 41 3 4" xfId="2937"/>
    <cellStyle name="Currency0 41 3 5" xfId="4062"/>
    <cellStyle name="Currency0 41 3 6" xfId="3572"/>
    <cellStyle name="Currency0 41 3 7" xfId="3434"/>
    <cellStyle name="Currency0 41 4" xfId="1993"/>
    <cellStyle name="Currency0 41 4 2" xfId="2414"/>
    <cellStyle name="Currency0 41 4 3" xfId="2645"/>
    <cellStyle name="Currency0 41 4 4" xfId="2972"/>
    <cellStyle name="Currency0 41 4 5" xfId="4097"/>
    <cellStyle name="Currency0 41 4 6" xfId="3811"/>
    <cellStyle name="Currency0 41 4 7" xfId="4547"/>
    <cellStyle name="Currency0 42" xfId="6628"/>
    <cellStyle name="Currency0 43" xfId="6641"/>
    <cellStyle name="Currency0 44" xfId="6647"/>
    <cellStyle name="Currency0 45" xfId="6661"/>
    <cellStyle name="Currency0 46" xfId="7721"/>
    <cellStyle name="Currency0 47" xfId="7754"/>
    <cellStyle name="Currency0 48" xfId="7053"/>
    <cellStyle name="Currency0 49" xfId="7810"/>
    <cellStyle name="Currency0 5" xfId="901"/>
    <cellStyle name="Currency0 5 2" xfId="15115"/>
    <cellStyle name="Currency0 50" xfId="7837"/>
    <cellStyle name="Currency0 51" xfId="7606"/>
    <cellStyle name="Currency0 52" xfId="7873"/>
    <cellStyle name="Currency0 53" xfId="7889"/>
    <cellStyle name="Currency0 54" xfId="7903"/>
    <cellStyle name="Currency0 55" xfId="12032"/>
    <cellStyle name="Currency0 56" xfId="14729"/>
    <cellStyle name="Currency0 6" xfId="1333"/>
    <cellStyle name="Currency0 6 2" xfId="15116"/>
    <cellStyle name="Currency0 7" xfId="1341"/>
    <cellStyle name="Currency0 7 2" xfId="15117"/>
    <cellStyle name="Currency0 8" xfId="1349"/>
    <cellStyle name="Currency0 8 2" xfId="15118"/>
    <cellStyle name="Currency0 9" xfId="1357"/>
    <cellStyle name="Currsmall" xfId="15052"/>
    <cellStyle name="Custom - Style8" xfId="898"/>
    <cellStyle name="Data   - Style2" xfId="897"/>
    <cellStyle name="Data   - Style2 2" xfId="8532"/>
    <cellStyle name="Data   - Style2 2 2" xfId="11033"/>
    <cellStyle name="Data   - Style2 3" xfId="8720"/>
    <cellStyle name="Data Link" xfId="15050"/>
    <cellStyle name="Date" xfId="66"/>
    <cellStyle name="Date - Style1" xfId="236"/>
    <cellStyle name="Date - Style1 2" xfId="35074"/>
    <cellStyle name="Date - Style3" xfId="67"/>
    <cellStyle name="Date - Style3 2" xfId="15120"/>
    <cellStyle name="Date - Style3 2 2" xfId="35075"/>
    <cellStyle name="Date (mm/dd/yy)" xfId="15041"/>
    <cellStyle name="Date (mm/yy)" xfId="15034"/>
    <cellStyle name="Date (mmm/yy)" xfId="15032"/>
    <cellStyle name="Date (Mon, Tues, etc)" xfId="15031"/>
    <cellStyle name="Date (Monday, Tuesday, etc)" xfId="15024"/>
    <cellStyle name="Date 10" xfId="836"/>
    <cellStyle name="Date 10 2" xfId="1364"/>
    <cellStyle name="Date 10 3" xfId="15121"/>
    <cellStyle name="Date 100" xfId="14939"/>
    <cellStyle name="Date 101" xfId="15119"/>
    <cellStyle name="Date 102" xfId="15049"/>
    <cellStyle name="Date 103" xfId="15559"/>
    <cellStyle name="Date 104" xfId="15635"/>
    <cellStyle name="Date 105" xfId="15553"/>
    <cellStyle name="Date 106" xfId="15626"/>
    <cellStyle name="Date 107" xfId="15551"/>
    <cellStyle name="Date 108" xfId="15617"/>
    <cellStyle name="Date 109" xfId="15546"/>
    <cellStyle name="Date 11" xfId="1134"/>
    <cellStyle name="Date 11 2" xfId="1373"/>
    <cellStyle name="Date 11 3" xfId="15122"/>
    <cellStyle name="Date 110" xfId="15612"/>
    <cellStyle name="Date 111" xfId="15545"/>
    <cellStyle name="Date 112" xfId="15611"/>
    <cellStyle name="Date 113" xfId="15536"/>
    <cellStyle name="Date 114" xfId="15550"/>
    <cellStyle name="Date 115" xfId="15535"/>
    <cellStyle name="Date 116" xfId="15552"/>
    <cellStyle name="Date 117" xfId="15533"/>
    <cellStyle name="Date 118" xfId="15547"/>
    <cellStyle name="Date 119" xfId="15647"/>
    <cellStyle name="Date 12" xfId="1018"/>
    <cellStyle name="Date 12 2" xfId="1382"/>
    <cellStyle name="Date 12 3" xfId="15123"/>
    <cellStyle name="Date 120" xfId="15702"/>
    <cellStyle name="Date 121" xfId="15776"/>
    <cellStyle name="Date 122" xfId="15860"/>
    <cellStyle name="Date 123" xfId="15760"/>
    <cellStyle name="Date 124" xfId="15827"/>
    <cellStyle name="Date 125" xfId="17854"/>
    <cellStyle name="Date 126" xfId="21737"/>
    <cellStyle name="Date 127" xfId="22000"/>
    <cellStyle name="Date 128" xfId="42453"/>
    <cellStyle name="Date 129" xfId="42456"/>
    <cellStyle name="Date 13" xfId="1303"/>
    <cellStyle name="Date 13 2" xfId="1391"/>
    <cellStyle name="Date 13 3" xfId="15124"/>
    <cellStyle name="Date 130" xfId="42467"/>
    <cellStyle name="Date 131" xfId="42488"/>
    <cellStyle name="Date 132" xfId="42465"/>
    <cellStyle name="Date 133" xfId="42481"/>
    <cellStyle name="Date 134" xfId="42480"/>
    <cellStyle name="Date 135" xfId="42483"/>
    <cellStyle name="Date 136" xfId="42472"/>
    <cellStyle name="Date 137" xfId="42506"/>
    <cellStyle name="Date 138" xfId="42513"/>
    <cellStyle name="Date 139" xfId="42505"/>
    <cellStyle name="Date 14" xfId="1288"/>
    <cellStyle name="Date 14 2" xfId="1400"/>
    <cellStyle name="Date 14 3" xfId="15125"/>
    <cellStyle name="Date 140" xfId="42602"/>
    <cellStyle name="Date 141" xfId="42639"/>
    <cellStyle name="Date 142" xfId="42648"/>
    <cellStyle name="Date 143" xfId="42645"/>
    <cellStyle name="Date 144" xfId="42664"/>
    <cellStyle name="Date 145" xfId="42697"/>
    <cellStyle name="Date 146" xfId="42769"/>
    <cellStyle name="Date 147" xfId="42694"/>
    <cellStyle name="Date 148" xfId="42768"/>
    <cellStyle name="Date 149" xfId="42692"/>
    <cellStyle name="Date 15" xfId="1297"/>
    <cellStyle name="Date 15 2" xfId="1409"/>
    <cellStyle name="Date 150" xfId="42767"/>
    <cellStyle name="Date 151" xfId="42657"/>
    <cellStyle name="Date 152" xfId="42766"/>
    <cellStyle name="Date 153" xfId="42671"/>
    <cellStyle name="Date 154" xfId="42778"/>
    <cellStyle name="Date 155" xfId="42679"/>
    <cellStyle name="Date 156" xfId="42790"/>
    <cellStyle name="Date 157" xfId="42758"/>
    <cellStyle name="Date 158" xfId="42805"/>
    <cellStyle name="Date 159" xfId="42844"/>
    <cellStyle name="Date 16" xfId="1418"/>
    <cellStyle name="Date 160" xfId="42855"/>
    <cellStyle name="Date 161" xfId="42856"/>
    <cellStyle name="Date 162" xfId="42853"/>
    <cellStyle name="Date 163" xfId="42871"/>
    <cellStyle name="Date 164" xfId="42890"/>
    <cellStyle name="Date 165" xfId="42907"/>
    <cellStyle name="Date 166" xfId="42873"/>
    <cellStyle name="Date 167" xfId="42953"/>
    <cellStyle name="Date 168" xfId="42979"/>
    <cellStyle name="Date 169" xfId="42960"/>
    <cellStyle name="Date 17" xfId="1427"/>
    <cellStyle name="Date 18" xfId="1436"/>
    <cellStyle name="Date 19" xfId="1445"/>
    <cellStyle name="Date 2" xfId="237"/>
    <cellStyle name="Date 2 10" xfId="2037"/>
    <cellStyle name="Date 2 11" xfId="2076"/>
    <cellStyle name="Date 2 12" xfId="2689"/>
    <cellStyle name="Date 2 13" xfId="3399"/>
    <cellStyle name="Date 2 14" xfId="3839"/>
    <cellStyle name="Date 2 15" xfId="4566"/>
    <cellStyle name="Date 2 2" xfId="1045"/>
    <cellStyle name="Date 2 2 2" xfId="1071"/>
    <cellStyle name="Date 2 2 3" xfId="1723"/>
    <cellStyle name="Date 2 2 4" xfId="1818"/>
    <cellStyle name="Date 2 2 4 2" xfId="2251"/>
    <cellStyle name="Date 2 2 4 3" xfId="2487"/>
    <cellStyle name="Date 2 2 4 4" xfId="2814"/>
    <cellStyle name="Date 2 2 4 5" xfId="3927"/>
    <cellStyle name="Date 2 2 4 6" xfId="4431"/>
    <cellStyle name="Date 2 2 4 7" xfId="5316"/>
    <cellStyle name="Date 2 2 5" xfId="1841"/>
    <cellStyle name="Date 2 2 5 2" xfId="2271"/>
    <cellStyle name="Date 2 2 5 3" xfId="2507"/>
    <cellStyle name="Date 2 2 5 4" xfId="2834"/>
    <cellStyle name="Date 2 2 5 5" xfId="3949"/>
    <cellStyle name="Date 2 2 5 6" xfId="4333"/>
    <cellStyle name="Date 2 2 5 7" xfId="5237"/>
    <cellStyle name="Date 2 2 6" xfId="1829"/>
    <cellStyle name="Date 2 2 6 2" xfId="2261"/>
    <cellStyle name="Date 2 2 6 3" xfId="2497"/>
    <cellStyle name="Date 2 2 6 4" xfId="2824"/>
    <cellStyle name="Date 2 2 6 5" xfId="3938"/>
    <cellStyle name="Date 2 2 6 6" xfId="4808"/>
    <cellStyle name="Date 2 2 6 7" xfId="5638"/>
    <cellStyle name="Date 2 3" xfId="1636"/>
    <cellStyle name="Date 2 3 2" xfId="1904"/>
    <cellStyle name="Date 2 3 2 2" xfId="2328"/>
    <cellStyle name="Date 2 3 2 3" xfId="2560"/>
    <cellStyle name="Date 2 3 2 4" xfId="2887"/>
    <cellStyle name="Date 2 3 2 5" xfId="4009"/>
    <cellStyle name="Date 2 3 2 6" xfId="4747"/>
    <cellStyle name="Date 2 3 2 7" xfId="5589"/>
    <cellStyle name="Date 2 3 3" xfId="1948"/>
    <cellStyle name="Date 2 3 3 2" xfId="2370"/>
    <cellStyle name="Date 2 3 3 3" xfId="2601"/>
    <cellStyle name="Date 2 3 3 4" xfId="2928"/>
    <cellStyle name="Date 2 3 3 5" xfId="4053"/>
    <cellStyle name="Date 2 3 3 6" xfId="4538"/>
    <cellStyle name="Date 2 3 3 7" xfId="5407"/>
    <cellStyle name="Date 2 3 4" xfId="1987"/>
    <cellStyle name="Date 2 3 4 2" xfId="2408"/>
    <cellStyle name="Date 2 3 4 3" xfId="2639"/>
    <cellStyle name="Date 2 3 4 4" xfId="2966"/>
    <cellStyle name="Date 2 3 4 5" xfId="4091"/>
    <cellStyle name="Date 2 3 4 6" xfId="4842"/>
    <cellStyle name="Date 2 3 4 7" xfId="5658"/>
    <cellStyle name="Date 2 4" xfId="1680"/>
    <cellStyle name="Date 2 4 2" xfId="1926"/>
    <cellStyle name="Date 2 4 2 2" xfId="2349"/>
    <cellStyle name="Date 2 4 2 3" xfId="2581"/>
    <cellStyle name="Date 2 4 2 4" xfId="2908"/>
    <cellStyle name="Date 2 4 2 5" xfId="4031"/>
    <cellStyle name="Date 2 4 2 6" xfId="3818"/>
    <cellStyle name="Date 2 4 2 7" xfId="3721"/>
    <cellStyle name="Date 2 4 3" xfId="1969"/>
    <cellStyle name="Date 2 4 3 2" xfId="2391"/>
    <cellStyle name="Date 2 4 3 3" xfId="2622"/>
    <cellStyle name="Date 2 4 3 4" xfId="2949"/>
    <cellStyle name="Date 2 4 3 5" xfId="4074"/>
    <cellStyle name="Date 2 4 3 6" xfId="3633"/>
    <cellStyle name="Date 2 4 3 7" xfId="4859"/>
    <cellStyle name="Date 2 4 4" xfId="2004"/>
    <cellStyle name="Date 2 4 4 2" xfId="2425"/>
    <cellStyle name="Date 2 4 4 3" xfId="2656"/>
    <cellStyle name="Date 2 4 4 4" xfId="2983"/>
    <cellStyle name="Date 2 4 4 5" xfId="4108"/>
    <cellStyle name="Date 2 4 4 6" xfId="3585"/>
    <cellStyle name="Date 2 4 4 7" xfId="4833"/>
    <cellStyle name="Date 2 5" xfId="1666"/>
    <cellStyle name="Date 2 6" xfId="1096"/>
    <cellStyle name="Date 2 7" xfId="1765"/>
    <cellStyle name="Date 2 8" xfId="1795"/>
    <cellStyle name="Date 2 9" xfId="1776"/>
    <cellStyle name="Date 20" xfId="1454"/>
    <cellStyle name="Date 21" xfId="1463"/>
    <cellStyle name="Date 22" xfId="1472"/>
    <cellStyle name="Date 23" xfId="1481"/>
    <cellStyle name="Date 24" xfId="1490"/>
    <cellStyle name="Date 25" xfId="1498"/>
    <cellStyle name="Date 26" xfId="1507"/>
    <cellStyle name="Date 27" xfId="1516"/>
    <cellStyle name="Date 28" xfId="1525"/>
    <cellStyle name="Date 29" xfId="1534"/>
    <cellStyle name="Date 3" xfId="238"/>
    <cellStyle name="Date 3 2" xfId="1311"/>
    <cellStyle name="Date 3 3" xfId="1643"/>
    <cellStyle name="Date 3 4" xfId="1688"/>
    <cellStyle name="Date 3 5" xfId="1698"/>
    <cellStyle name="Date 3 6" xfId="1807"/>
    <cellStyle name="Date 3 6 2" xfId="2240"/>
    <cellStyle name="Date 3 6 3" xfId="2476"/>
    <cellStyle name="Date 3 6 4" xfId="2803"/>
    <cellStyle name="Date 3 6 5" xfId="3916"/>
    <cellStyle name="Date 3 6 6" xfId="3678"/>
    <cellStyle name="Date 3 6 7" xfId="4870"/>
    <cellStyle name="Date 3 7" xfId="1860"/>
    <cellStyle name="Date 3 7 2" xfId="2287"/>
    <cellStyle name="Date 3 7 3" xfId="2523"/>
    <cellStyle name="Date 3 7 4" xfId="2850"/>
    <cellStyle name="Date 3 7 5" xfId="3968"/>
    <cellStyle name="Date 3 7 6" xfId="3396"/>
    <cellStyle name="Date 3 7 7" xfId="3936"/>
    <cellStyle name="Date 3 8" xfId="1761"/>
    <cellStyle name="Date 3 8 2" xfId="2222"/>
    <cellStyle name="Date 3 8 3" xfId="2460"/>
    <cellStyle name="Date 3 8 4" xfId="2787"/>
    <cellStyle name="Date 3 8 5" xfId="3882"/>
    <cellStyle name="Date 3 8 6" xfId="4397"/>
    <cellStyle name="Date 3 8 7" xfId="5293"/>
    <cellStyle name="Date 30" xfId="1543"/>
    <cellStyle name="Date 31" xfId="1552"/>
    <cellStyle name="Date 32" xfId="1561"/>
    <cellStyle name="Date 33" xfId="1570"/>
    <cellStyle name="Date 34" xfId="1579"/>
    <cellStyle name="Date 35" xfId="1588"/>
    <cellStyle name="Date 36" xfId="1596"/>
    <cellStyle name="Date 37" xfId="1603"/>
    <cellStyle name="Date 38" xfId="1609"/>
    <cellStyle name="Date 39" xfId="1615"/>
    <cellStyle name="Date 4" xfId="792"/>
    <cellStyle name="Date 4 2" xfId="1194"/>
    <cellStyle name="Date 40" xfId="1015"/>
    <cellStyle name="Date 40 2" xfId="1804"/>
    <cellStyle name="Date 40 2 2" xfId="2237"/>
    <cellStyle name="Date 40 2 3" xfId="2473"/>
    <cellStyle name="Date 40 2 4" xfId="2800"/>
    <cellStyle name="Date 40 2 5" xfId="3913"/>
    <cellStyle name="Date 40 2 6" xfId="3696"/>
    <cellStyle name="Date 40 2 7" xfId="3727"/>
    <cellStyle name="Date 40 3" xfId="1909"/>
    <cellStyle name="Date 40 3 2" xfId="2333"/>
    <cellStyle name="Date 40 3 3" xfId="2565"/>
    <cellStyle name="Date 40 3 4" xfId="2892"/>
    <cellStyle name="Date 40 3 5" xfId="4014"/>
    <cellStyle name="Date 40 3 6" xfId="3801"/>
    <cellStyle name="Date 40 3 7" xfId="4587"/>
    <cellStyle name="Date 40 4" xfId="1953"/>
    <cellStyle name="Date 40 4 2" xfId="2375"/>
    <cellStyle name="Date 40 4 3" xfId="2606"/>
    <cellStyle name="Date 40 4 4" xfId="2933"/>
    <cellStyle name="Date 40 4 5" xfId="4058"/>
    <cellStyle name="Date 40 4 6" xfId="4754"/>
    <cellStyle name="Date 40 4 7" xfId="5593"/>
    <cellStyle name="Date 41" xfId="1657"/>
    <cellStyle name="Date 41 2" xfId="1914"/>
    <cellStyle name="Date 41 2 2" xfId="2338"/>
    <cellStyle name="Date 41 2 3" xfId="2570"/>
    <cellStyle name="Date 41 2 4" xfId="2897"/>
    <cellStyle name="Date 41 2 5" xfId="4019"/>
    <cellStyle name="Date 41 2 6" xfId="3720"/>
    <cellStyle name="Date 41 2 7" xfId="3654"/>
    <cellStyle name="Date 41 3" xfId="1958"/>
    <cellStyle name="Date 41 3 2" xfId="2380"/>
    <cellStyle name="Date 41 3 3" xfId="2611"/>
    <cellStyle name="Date 41 3 4" xfId="2938"/>
    <cellStyle name="Date 41 3 5" xfId="4063"/>
    <cellStyle name="Date 41 3 6" xfId="3526"/>
    <cellStyle name="Date 41 3 7" xfId="4164"/>
    <cellStyle name="Date 41 4" xfId="1994"/>
    <cellStyle name="Date 41 4 2" xfId="2415"/>
    <cellStyle name="Date 41 4 3" xfId="2646"/>
    <cellStyle name="Date 41 4 4" xfId="2973"/>
    <cellStyle name="Date 41 4 5" xfId="4098"/>
    <cellStyle name="Date 41 4 6" xfId="4758"/>
    <cellStyle name="Date 41 4 7" xfId="5595"/>
    <cellStyle name="Date 42" xfId="6629"/>
    <cellStyle name="Date 43" xfId="6640"/>
    <cellStyle name="Date 44" xfId="6621"/>
    <cellStyle name="Date 45" xfId="6664"/>
    <cellStyle name="Date 46" xfId="7305"/>
    <cellStyle name="Date 47" xfId="7251"/>
    <cellStyle name="Date 48" xfId="7750"/>
    <cellStyle name="Date 49" xfId="7324"/>
    <cellStyle name="Date 5" xfId="838"/>
    <cellStyle name="Date 5 2" xfId="896"/>
    <cellStyle name="Date 50" xfId="6811"/>
    <cellStyle name="Date 51" xfId="7833"/>
    <cellStyle name="Date 52" xfId="6927"/>
    <cellStyle name="Date 53" xfId="7023"/>
    <cellStyle name="Date 54" xfId="7354"/>
    <cellStyle name="Date 55" xfId="9855"/>
    <cellStyle name="Date 56" xfId="9890"/>
    <cellStyle name="Date 57" xfId="9992"/>
    <cellStyle name="Date 58" xfId="9843"/>
    <cellStyle name="Date 59" xfId="10011"/>
    <cellStyle name="Date 6" xfId="825"/>
    <cellStyle name="Date 6 2" xfId="1332"/>
    <cellStyle name="Date 60" xfId="10004"/>
    <cellStyle name="Date 61" xfId="10012"/>
    <cellStyle name="Date 62" xfId="10003"/>
    <cellStyle name="Date 63" xfId="10013"/>
    <cellStyle name="Date 64" xfId="10002"/>
    <cellStyle name="Date 65" xfId="10017"/>
    <cellStyle name="Date 66" xfId="10025"/>
    <cellStyle name="Date 67" xfId="10022"/>
    <cellStyle name="Date 68" xfId="11775"/>
    <cellStyle name="Date 69" xfId="11773"/>
    <cellStyle name="Date 7" xfId="870"/>
    <cellStyle name="Date 7 2" xfId="1340"/>
    <cellStyle name="Date 70" xfId="12033"/>
    <cellStyle name="Date 71" xfId="14439"/>
    <cellStyle name="Date 72" xfId="14702"/>
    <cellStyle name="Date 73" xfId="14707"/>
    <cellStyle name="Date 74" xfId="14730"/>
    <cellStyle name="Date 75" xfId="14737"/>
    <cellStyle name="Date 76" xfId="14713"/>
    <cellStyle name="Date 77" xfId="14739"/>
    <cellStyle name="Date 78" xfId="14781"/>
    <cellStyle name="Date 79" xfId="14792"/>
    <cellStyle name="Date 8" xfId="900"/>
    <cellStyle name="Date 8 2" xfId="1348"/>
    <cellStyle name="Date 80" xfId="14807"/>
    <cellStyle name="Date 81" xfId="14814"/>
    <cellStyle name="Date 82" xfId="14803"/>
    <cellStyle name="Date 83" xfId="14812"/>
    <cellStyle name="Date 84" xfId="14801"/>
    <cellStyle name="Date 85" xfId="14769"/>
    <cellStyle name="Date 86" xfId="14799"/>
    <cellStyle name="Date 87" xfId="14771"/>
    <cellStyle name="Date 88" xfId="14797"/>
    <cellStyle name="Date 89" xfId="14773"/>
    <cellStyle name="Date 9" xfId="863"/>
    <cellStyle name="Date 9 2" xfId="1356"/>
    <cellStyle name="Date 9 3" xfId="15127"/>
    <cellStyle name="Date 90" xfId="14796"/>
    <cellStyle name="Date 91" xfId="14865"/>
    <cellStyle name="Date 92" xfId="14864"/>
    <cellStyle name="Date 93" xfId="14858"/>
    <cellStyle name="Date 94" xfId="14866"/>
    <cellStyle name="Date 95" xfId="14857"/>
    <cellStyle name="Date 96" xfId="14867"/>
    <cellStyle name="Date 97" xfId="14859"/>
    <cellStyle name="Date 98" xfId="14854"/>
    <cellStyle name="Date 99" xfId="14926"/>
    <cellStyle name="Date_108 2 MEHC Request 108 Reconcilation of Capex" xfId="35076"/>
    <cellStyle name="Entered" xfId="12034"/>
    <cellStyle name="Entered 2" xfId="35077"/>
    <cellStyle name="Euro" xfId="12035"/>
    <cellStyle name="Explanatory Text 10" xfId="7174"/>
    <cellStyle name="Explanatory Text 10 2" xfId="35079"/>
    <cellStyle name="Explanatory Text 10 3" xfId="35078"/>
    <cellStyle name="Explanatory Text 100" xfId="35080"/>
    <cellStyle name="Explanatory Text 100 2" xfId="35081"/>
    <cellStyle name="Explanatory Text 101" xfId="35082"/>
    <cellStyle name="Explanatory Text 101 2" xfId="35083"/>
    <cellStyle name="Explanatory Text 102" xfId="35084"/>
    <cellStyle name="Explanatory Text 102 2" xfId="35085"/>
    <cellStyle name="Explanatory Text 103" xfId="35086"/>
    <cellStyle name="Explanatory Text 103 2" xfId="35087"/>
    <cellStyle name="Explanatory Text 104" xfId="35088"/>
    <cellStyle name="Explanatory Text 104 2" xfId="35089"/>
    <cellStyle name="Explanatory Text 105" xfId="35090"/>
    <cellStyle name="Explanatory Text 105 2" xfId="35091"/>
    <cellStyle name="Explanatory Text 106" xfId="35092"/>
    <cellStyle name="Explanatory Text 106 2" xfId="35093"/>
    <cellStyle name="Explanatory Text 107" xfId="35094"/>
    <cellStyle name="Explanatory Text 107 2" xfId="35095"/>
    <cellStyle name="Explanatory Text 108" xfId="35096"/>
    <cellStyle name="Explanatory Text 108 2" xfId="35097"/>
    <cellStyle name="Explanatory Text 109" xfId="35098"/>
    <cellStyle name="Explanatory Text 109 2" xfId="35099"/>
    <cellStyle name="Explanatory Text 11" xfId="7662"/>
    <cellStyle name="Explanatory Text 11 2" xfId="35101"/>
    <cellStyle name="Explanatory Text 11 3" xfId="35100"/>
    <cellStyle name="Explanatory Text 110" xfId="35102"/>
    <cellStyle name="Explanatory Text 110 2" xfId="35103"/>
    <cellStyle name="Explanatory Text 111" xfId="35104"/>
    <cellStyle name="Explanatory Text 111 2" xfId="35105"/>
    <cellStyle name="Explanatory Text 112" xfId="35106"/>
    <cellStyle name="Explanatory Text 112 2" xfId="35107"/>
    <cellStyle name="Explanatory Text 113" xfId="35108"/>
    <cellStyle name="Explanatory Text 113 2" xfId="35109"/>
    <cellStyle name="Explanatory Text 114" xfId="35110"/>
    <cellStyle name="Explanatory Text 114 2" xfId="35111"/>
    <cellStyle name="Explanatory Text 115" xfId="35112"/>
    <cellStyle name="Explanatory Text 115 2" xfId="35113"/>
    <cellStyle name="Explanatory Text 116" xfId="35114"/>
    <cellStyle name="Explanatory Text 116 2" xfId="35115"/>
    <cellStyle name="Explanatory Text 117" xfId="35116"/>
    <cellStyle name="Explanatory Text 117 2" xfId="35117"/>
    <cellStyle name="Explanatory Text 118" xfId="35118"/>
    <cellStyle name="Explanatory Text 118 2" xfId="35119"/>
    <cellStyle name="Explanatory Text 119" xfId="35120"/>
    <cellStyle name="Explanatory Text 119 2" xfId="35121"/>
    <cellStyle name="Explanatory Text 12" xfId="7422"/>
    <cellStyle name="Explanatory Text 12 2" xfId="35123"/>
    <cellStyle name="Explanatory Text 12 3" xfId="35122"/>
    <cellStyle name="Explanatory Text 120" xfId="35124"/>
    <cellStyle name="Explanatory Text 120 2" xfId="35125"/>
    <cellStyle name="Explanatory Text 121" xfId="35126"/>
    <cellStyle name="Explanatory Text 121 2" xfId="35127"/>
    <cellStyle name="Explanatory Text 122" xfId="35128"/>
    <cellStyle name="Explanatory Text 122 2" xfId="35129"/>
    <cellStyle name="Explanatory Text 123" xfId="35130"/>
    <cellStyle name="Explanatory Text 123 2" xfId="35131"/>
    <cellStyle name="Explanatory Text 124" xfId="35132"/>
    <cellStyle name="Explanatory Text 124 2" xfId="35133"/>
    <cellStyle name="Explanatory Text 125" xfId="35134"/>
    <cellStyle name="Explanatory Text 125 2" xfId="35135"/>
    <cellStyle name="Explanatory Text 126" xfId="35136"/>
    <cellStyle name="Explanatory Text 126 2" xfId="35137"/>
    <cellStyle name="Explanatory Text 127" xfId="35138"/>
    <cellStyle name="Explanatory Text 127 2" xfId="35139"/>
    <cellStyle name="Explanatory Text 128" xfId="35140"/>
    <cellStyle name="Explanatory Text 128 2" xfId="35141"/>
    <cellStyle name="Explanatory Text 129" xfId="35142"/>
    <cellStyle name="Explanatory Text 129 2" xfId="35143"/>
    <cellStyle name="Explanatory Text 13" xfId="7583"/>
    <cellStyle name="Explanatory Text 13 2" xfId="35145"/>
    <cellStyle name="Explanatory Text 13 3" xfId="35144"/>
    <cellStyle name="Explanatory Text 130" xfId="35146"/>
    <cellStyle name="Explanatory Text 130 2" xfId="35147"/>
    <cellStyle name="Explanatory Text 131" xfId="35148"/>
    <cellStyle name="Explanatory Text 131 2" xfId="35149"/>
    <cellStyle name="Explanatory Text 132" xfId="35150"/>
    <cellStyle name="Explanatory Text 132 2" xfId="35151"/>
    <cellStyle name="Explanatory Text 133" xfId="35152"/>
    <cellStyle name="Explanatory Text 133 2" xfId="35153"/>
    <cellStyle name="Explanatory Text 134" xfId="35154"/>
    <cellStyle name="Explanatory Text 134 2" xfId="35155"/>
    <cellStyle name="Explanatory Text 135" xfId="35156"/>
    <cellStyle name="Explanatory Text 135 2" xfId="35157"/>
    <cellStyle name="Explanatory Text 136" xfId="35158"/>
    <cellStyle name="Explanatory Text 136 2" xfId="35159"/>
    <cellStyle name="Explanatory Text 137" xfId="35160"/>
    <cellStyle name="Explanatory Text 137 2" xfId="35161"/>
    <cellStyle name="Explanatory Text 138" xfId="35162"/>
    <cellStyle name="Explanatory Text 138 2" xfId="35163"/>
    <cellStyle name="Explanatory Text 139" xfId="35164"/>
    <cellStyle name="Explanatory Text 139 2" xfId="35165"/>
    <cellStyle name="Explanatory Text 14" xfId="35166"/>
    <cellStyle name="Explanatory Text 14 2" xfId="35167"/>
    <cellStyle name="Explanatory Text 140" xfId="35168"/>
    <cellStyle name="Explanatory Text 140 2" xfId="35169"/>
    <cellStyle name="Explanatory Text 141" xfId="35170"/>
    <cellStyle name="Explanatory Text 141 2" xfId="35171"/>
    <cellStyle name="Explanatory Text 142" xfId="35172"/>
    <cellStyle name="Explanatory Text 142 2" xfId="35173"/>
    <cellStyle name="Explanatory Text 143" xfId="35174"/>
    <cellStyle name="Explanatory Text 143 2" xfId="35175"/>
    <cellStyle name="Explanatory Text 144" xfId="35176"/>
    <cellStyle name="Explanatory Text 144 2" xfId="35177"/>
    <cellStyle name="Explanatory Text 145" xfId="35178"/>
    <cellStyle name="Explanatory Text 145 2" xfId="35179"/>
    <cellStyle name="Explanatory Text 146" xfId="35180"/>
    <cellStyle name="Explanatory Text 146 2" xfId="35181"/>
    <cellStyle name="Explanatory Text 147" xfId="35182"/>
    <cellStyle name="Explanatory Text 147 2" xfId="35183"/>
    <cellStyle name="Explanatory Text 148" xfId="35184"/>
    <cellStyle name="Explanatory Text 148 2" xfId="35185"/>
    <cellStyle name="Explanatory Text 149" xfId="35186"/>
    <cellStyle name="Explanatory Text 149 2" xfId="35187"/>
    <cellStyle name="Explanatory Text 15" xfId="35188"/>
    <cellStyle name="Explanatory Text 15 2" xfId="35189"/>
    <cellStyle name="Explanatory Text 150" xfId="35190"/>
    <cellStyle name="Explanatory Text 150 2" xfId="35191"/>
    <cellStyle name="Explanatory Text 151" xfId="35192"/>
    <cellStyle name="Explanatory Text 151 2" xfId="35193"/>
    <cellStyle name="Explanatory Text 152" xfId="35194"/>
    <cellStyle name="Explanatory Text 152 2" xfId="35195"/>
    <cellStyle name="Explanatory Text 153" xfId="35196"/>
    <cellStyle name="Explanatory Text 153 2" xfId="35197"/>
    <cellStyle name="Explanatory Text 154" xfId="35198"/>
    <cellStyle name="Explanatory Text 154 2" xfId="35199"/>
    <cellStyle name="Explanatory Text 155" xfId="35200"/>
    <cellStyle name="Explanatory Text 155 2" xfId="35201"/>
    <cellStyle name="Explanatory Text 156" xfId="35202"/>
    <cellStyle name="Explanatory Text 156 2" xfId="35203"/>
    <cellStyle name="Explanatory Text 157" xfId="35204"/>
    <cellStyle name="Explanatory Text 157 2" xfId="35205"/>
    <cellStyle name="Explanatory Text 158" xfId="35206"/>
    <cellStyle name="Explanatory Text 158 2" xfId="35207"/>
    <cellStyle name="Explanatory Text 159" xfId="35208"/>
    <cellStyle name="Explanatory Text 159 2" xfId="35209"/>
    <cellStyle name="Explanatory Text 16" xfId="35210"/>
    <cellStyle name="Explanatory Text 16 2" xfId="35211"/>
    <cellStyle name="Explanatory Text 160" xfId="35212"/>
    <cellStyle name="Explanatory Text 160 2" xfId="35213"/>
    <cellStyle name="Explanatory Text 161" xfId="35214"/>
    <cellStyle name="Explanatory Text 161 2" xfId="35215"/>
    <cellStyle name="Explanatory Text 162" xfId="35216"/>
    <cellStyle name="Explanatory Text 162 2" xfId="35217"/>
    <cellStyle name="Explanatory Text 163" xfId="35218"/>
    <cellStyle name="Explanatory Text 163 2" xfId="35219"/>
    <cellStyle name="Explanatory Text 164" xfId="35220"/>
    <cellStyle name="Explanatory Text 164 2" xfId="35221"/>
    <cellStyle name="Explanatory Text 165" xfId="35222"/>
    <cellStyle name="Explanatory Text 165 2" xfId="35223"/>
    <cellStyle name="Explanatory Text 166" xfId="35224"/>
    <cellStyle name="Explanatory Text 166 2" xfId="35225"/>
    <cellStyle name="Explanatory Text 167" xfId="35226"/>
    <cellStyle name="Explanatory Text 167 2" xfId="35227"/>
    <cellStyle name="Explanatory Text 168" xfId="35228"/>
    <cellStyle name="Explanatory Text 168 2" xfId="35229"/>
    <cellStyle name="Explanatory Text 169" xfId="35230"/>
    <cellStyle name="Explanatory Text 169 2" xfId="35231"/>
    <cellStyle name="Explanatory Text 17" xfId="35232"/>
    <cellStyle name="Explanatory Text 17 2" xfId="35233"/>
    <cellStyle name="Explanatory Text 170" xfId="35234"/>
    <cellStyle name="Explanatory Text 170 2" xfId="35235"/>
    <cellStyle name="Explanatory Text 171" xfId="35236"/>
    <cellStyle name="Explanatory Text 171 2" xfId="35237"/>
    <cellStyle name="Explanatory Text 172" xfId="35238"/>
    <cellStyle name="Explanatory Text 172 2" xfId="35239"/>
    <cellStyle name="Explanatory Text 173" xfId="35240"/>
    <cellStyle name="Explanatory Text 173 2" xfId="35241"/>
    <cellStyle name="Explanatory Text 174" xfId="35242"/>
    <cellStyle name="Explanatory Text 174 2" xfId="35243"/>
    <cellStyle name="Explanatory Text 175" xfId="35244"/>
    <cellStyle name="Explanatory Text 175 2" xfId="35245"/>
    <cellStyle name="Explanatory Text 176" xfId="35246"/>
    <cellStyle name="Explanatory Text 176 2" xfId="35247"/>
    <cellStyle name="Explanatory Text 177" xfId="35248"/>
    <cellStyle name="Explanatory Text 177 2" xfId="35249"/>
    <cellStyle name="Explanatory Text 178" xfId="35250"/>
    <cellStyle name="Explanatory Text 178 2" xfId="35251"/>
    <cellStyle name="Explanatory Text 179" xfId="35252"/>
    <cellStyle name="Explanatory Text 179 2" xfId="35253"/>
    <cellStyle name="Explanatory Text 18" xfId="35254"/>
    <cellStyle name="Explanatory Text 18 2" xfId="35255"/>
    <cellStyle name="Explanatory Text 180" xfId="35256"/>
    <cellStyle name="Explanatory Text 180 2" xfId="35257"/>
    <cellStyle name="Explanatory Text 181" xfId="35258"/>
    <cellStyle name="Explanatory Text 181 2" xfId="35259"/>
    <cellStyle name="Explanatory Text 182" xfId="35260"/>
    <cellStyle name="Explanatory Text 182 2" xfId="35261"/>
    <cellStyle name="Explanatory Text 183" xfId="35262"/>
    <cellStyle name="Explanatory Text 183 2" xfId="35263"/>
    <cellStyle name="Explanatory Text 184" xfId="35264"/>
    <cellStyle name="Explanatory Text 184 2" xfId="35265"/>
    <cellStyle name="Explanatory Text 185" xfId="35266"/>
    <cellStyle name="Explanatory Text 185 2" xfId="35267"/>
    <cellStyle name="Explanatory Text 186" xfId="35268"/>
    <cellStyle name="Explanatory Text 186 2" xfId="35269"/>
    <cellStyle name="Explanatory Text 187" xfId="35270"/>
    <cellStyle name="Explanatory Text 187 2" xfId="35271"/>
    <cellStyle name="Explanatory Text 188" xfId="35272"/>
    <cellStyle name="Explanatory Text 188 2" xfId="35273"/>
    <cellStyle name="Explanatory Text 189" xfId="35274"/>
    <cellStyle name="Explanatory Text 189 2" xfId="35275"/>
    <cellStyle name="Explanatory Text 19" xfId="35276"/>
    <cellStyle name="Explanatory Text 19 2" xfId="35277"/>
    <cellStyle name="Explanatory Text 190" xfId="35278"/>
    <cellStyle name="Explanatory Text 190 2" xfId="35279"/>
    <cellStyle name="Explanatory Text 191" xfId="35280"/>
    <cellStyle name="Explanatory Text 191 2" xfId="35281"/>
    <cellStyle name="Explanatory Text 192" xfId="35282"/>
    <cellStyle name="Explanatory Text 192 2" xfId="35283"/>
    <cellStyle name="Explanatory Text 193" xfId="35284"/>
    <cellStyle name="Explanatory Text 194" xfId="35285"/>
    <cellStyle name="Explanatory Text 195" xfId="35286"/>
    <cellStyle name="Explanatory Text 196" xfId="35287"/>
    <cellStyle name="Explanatory Text 197" xfId="35288"/>
    <cellStyle name="Explanatory Text 198" xfId="35289"/>
    <cellStyle name="Explanatory Text 199" xfId="35290"/>
    <cellStyle name="Explanatory Text 2" xfId="239"/>
    <cellStyle name="Explanatory Text 2 10" xfId="6893"/>
    <cellStyle name="Explanatory Text 2 11" xfId="6755"/>
    <cellStyle name="Explanatory Text 2 12" xfId="7194"/>
    <cellStyle name="Explanatory Text 2 13" xfId="9970"/>
    <cellStyle name="Explanatory Text 2 2" xfId="793"/>
    <cellStyle name="Explanatory Text 2 2 2" xfId="894"/>
    <cellStyle name="Explanatory Text 2 3" xfId="6666"/>
    <cellStyle name="Explanatory Text 2 4" xfId="7263"/>
    <cellStyle name="Explanatory Text 2 5" xfId="7684"/>
    <cellStyle name="Explanatory Text 2 6" xfId="6748"/>
    <cellStyle name="Explanatory Text 2 7" xfId="7532"/>
    <cellStyle name="Explanatory Text 2 8" xfId="7334"/>
    <cellStyle name="Explanatory Text 2 9" xfId="6986"/>
    <cellStyle name="Explanatory Text 20" xfId="35291"/>
    <cellStyle name="Explanatory Text 20 2" xfId="35292"/>
    <cellStyle name="Explanatory Text 200" xfId="35293"/>
    <cellStyle name="Explanatory Text 201" xfId="35294"/>
    <cellStyle name="Explanatory Text 202" xfId="35295"/>
    <cellStyle name="Explanatory Text 203" xfId="35296"/>
    <cellStyle name="Explanatory Text 204" xfId="35297"/>
    <cellStyle name="Explanatory Text 205" xfId="35298"/>
    <cellStyle name="Explanatory Text 206" xfId="35299"/>
    <cellStyle name="Explanatory Text 207" xfId="35300"/>
    <cellStyle name="Explanatory Text 208" xfId="35301"/>
    <cellStyle name="Explanatory Text 209" xfId="35302"/>
    <cellStyle name="Explanatory Text 21" xfId="35303"/>
    <cellStyle name="Explanatory Text 21 2" xfId="35304"/>
    <cellStyle name="Explanatory Text 210" xfId="35305"/>
    <cellStyle name="Explanatory Text 211" xfId="35306"/>
    <cellStyle name="Explanatory Text 212" xfId="35307"/>
    <cellStyle name="Explanatory Text 213" xfId="35308"/>
    <cellStyle name="Explanatory Text 214" xfId="35309"/>
    <cellStyle name="Explanatory Text 215" xfId="35310"/>
    <cellStyle name="Explanatory Text 216" xfId="35311"/>
    <cellStyle name="Explanatory Text 217" xfId="35312"/>
    <cellStyle name="Explanatory Text 218" xfId="35313"/>
    <cellStyle name="Explanatory Text 219" xfId="35314"/>
    <cellStyle name="Explanatory Text 22" xfId="35315"/>
    <cellStyle name="Explanatory Text 22 2" xfId="35316"/>
    <cellStyle name="Explanatory Text 220" xfId="35317"/>
    <cellStyle name="Explanatory Text 221" xfId="35318"/>
    <cellStyle name="Explanatory Text 222" xfId="35319"/>
    <cellStyle name="Explanatory Text 223" xfId="35320"/>
    <cellStyle name="Explanatory Text 224" xfId="35321"/>
    <cellStyle name="Explanatory Text 225" xfId="35322"/>
    <cellStyle name="Explanatory Text 226" xfId="35323"/>
    <cellStyle name="Explanatory Text 227" xfId="35324"/>
    <cellStyle name="Explanatory Text 228" xfId="35325"/>
    <cellStyle name="Explanatory Text 229" xfId="35326"/>
    <cellStyle name="Explanatory Text 23" xfId="35327"/>
    <cellStyle name="Explanatory Text 23 2" xfId="35328"/>
    <cellStyle name="Explanatory Text 230" xfId="35329"/>
    <cellStyle name="Explanatory Text 231" xfId="35330"/>
    <cellStyle name="Explanatory Text 232" xfId="35331"/>
    <cellStyle name="Explanatory Text 233" xfId="35332"/>
    <cellStyle name="Explanatory Text 234" xfId="35333"/>
    <cellStyle name="Explanatory Text 235" xfId="35334"/>
    <cellStyle name="Explanatory Text 236" xfId="35335"/>
    <cellStyle name="Explanatory Text 237" xfId="35336"/>
    <cellStyle name="Explanatory Text 238" xfId="35337"/>
    <cellStyle name="Explanatory Text 239" xfId="35338"/>
    <cellStyle name="Explanatory Text 24" xfId="35339"/>
    <cellStyle name="Explanatory Text 24 2" xfId="35340"/>
    <cellStyle name="Explanatory Text 240" xfId="35341"/>
    <cellStyle name="Explanatory Text 241" xfId="35342"/>
    <cellStyle name="Explanatory Text 242" xfId="35343"/>
    <cellStyle name="Explanatory Text 243" xfId="35344"/>
    <cellStyle name="Explanatory Text 244" xfId="35345"/>
    <cellStyle name="Explanatory Text 245" xfId="35346"/>
    <cellStyle name="Explanatory Text 246" xfId="35347"/>
    <cellStyle name="Explanatory Text 247" xfId="35348"/>
    <cellStyle name="Explanatory Text 248" xfId="35349"/>
    <cellStyle name="Explanatory Text 249" xfId="35350"/>
    <cellStyle name="Explanatory Text 25" xfId="35351"/>
    <cellStyle name="Explanatory Text 25 2" xfId="35352"/>
    <cellStyle name="Explanatory Text 250" xfId="35353"/>
    <cellStyle name="Explanatory Text 251" xfId="35354"/>
    <cellStyle name="Explanatory Text 252" xfId="35355"/>
    <cellStyle name="Explanatory Text 253" xfId="35356"/>
    <cellStyle name="Explanatory Text 254" xfId="35357"/>
    <cellStyle name="Explanatory Text 255" xfId="35358"/>
    <cellStyle name="Explanatory Text 256" xfId="35359"/>
    <cellStyle name="Explanatory Text 257" xfId="35360"/>
    <cellStyle name="Explanatory Text 26" xfId="35361"/>
    <cellStyle name="Explanatory Text 26 2" xfId="35362"/>
    <cellStyle name="Explanatory Text 27" xfId="35363"/>
    <cellStyle name="Explanatory Text 27 2" xfId="35364"/>
    <cellStyle name="Explanatory Text 28" xfId="35365"/>
    <cellStyle name="Explanatory Text 28 2" xfId="35366"/>
    <cellStyle name="Explanatory Text 29" xfId="35367"/>
    <cellStyle name="Explanatory Text 29 2" xfId="35368"/>
    <cellStyle name="Explanatory Text 3" xfId="794"/>
    <cellStyle name="Explanatory Text 3 2" xfId="893"/>
    <cellStyle name="Explanatory Text 3 3" xfId="15128"/>
    <cellStyle name="Explanatory Text 30" xfId="35369"/>
    <cellStyle name="Explanatory Text 30 2" xfId="35370"/>
    <cellStyle name="Explanatory Text 31" xfId="35371"/>
    <cellStyle name="Explanatory Text 31 2" xfId="35372"/>
    <cellStyle name="Explanatory Text 32" xfId="35373"/>
    <cellStyle name="Explanatory Text 32 2" xfId="35374"/>
    <cellStyle name="Explanatory Text 33" xfId="35375"/>
    <cellStyle name="Explanatory Text 33 2" xfId="35376"/>
    <cellStyle name="Explanatory Text 34" xfId="35377"/>
    <cellStyle name="Explanatory Text 34 2" xfId="35378"/>
    <cellStyle name="Explanatory Text 35" xfId="35379"/>
    <cellStyle name="Explanatory Text 35 2" xfId="35380"/>
    <cellStyle name="Explanatory Text 36" xfId="35381"/>
    <cellStyle name="Explanatory Text 36 2" xfId="35382"/>
    <cellStyle name="Explanatory Text 37" xfId="35383"/>
    <cellStyle name="Explanatory Text 37 2" xfId="35384"/>
    <cellStyle name="Explanatory Text 38" xfId="35385"/>
    <cellStyle name="Explanatory Text 38 2" xfId="35386"/>
    <cellStyle name="Explanatory Text 39" xfId="35387"/>
    <cellStyle name="Explanatory Text 39 2" xfId="35388"/>
    <cellStyle name="Explanatory Text 4" xfId="701"/>
    <cellStyle name="Explanatory Text 4 2" xfId="6665"/>
    <cellStyle name="Explanatory Text 4 2 2" xfId="35389"/>
    <cellStyle name="Explanatory Text 4 3" xfId="11794"/>
    <cellStyle name="Explanatory Text 40" xfId="35390"/>
    <cellStyle name="Explanatory Text 40 2" xfId="35391"/>
    <cellStyle name="Explanatory Text 41" xfId="35392"/>
    <cellStyle name="Explanatory Text 41 2" xfId="35393"/>
    <cellStyle name="Explanatory Text 42" xfId="35394"/>
    <cellStyle name="Explanatory Text 42 2" xfId="35395"/>
    <cellStyle name="Explanatory Text 43" xfId="35396"/>
    <cellStyle name="Explanatory Text 43 2" xfId="35397"/>
    <cellStyle name="Explanatory Text 44" xfId="35398"/>
    <cellStyle name="Explanatory Text 44 2" xfId="35399"/>
    <cellStyle name="Explanatory Text 45" xfId="35400"/>
    <cellStyle name="Explanatory Text 45 2" xfId="35401"/>
    <cellStyle name="Explanatory Text 46" xfId="35402"/>
    <cellStyle name="Explanatory Text 46 2" xfId="35403"/>
    <cellStyle name="Explanatory Text 47" xfId="35404"/>
    <cellStyle name="Explanatory Text 47 2" xfId="35405"/>
    <cellStyle name="Explanatory Text 48" xfId="35406"/>
    <cellStyle name="Explanatory Text 48 2" xfId="35407"/>
    <cellStyle name="Explanatory Text 49" xfId="35408"/>
    <cellStyle name="Explanatory Text 49 2" xfId="35409"/>
    <cellStyle name="Explanatory Text 5" xfId="6925"/>
    <cellStyle name="Explanatory Text 5 2" xfId="35411"/>
    <cellStyle name="Explanatory Text 5 3" xfId="35410"/>
    <cellStyle name="Explanatory Text 50" xfId="35412"/>
    <cellStyle name="Explanatory Text 50 2" xfId="35413"/>
    <cellStyle name="Explanatory Text 51" xfId="35414"/>
    <cellStyle name="Explanatory Text 51 2" xfId="35415"/>
    <cellStyle name="Explanatory Text 52" xfId="35416"/>
    <cellStyle name="Explanatory Text 52 2" xfId="35417"/>
    <cellStyle name="Explanatory Text 53" xfId="35418"/>
    <cellStyle name="Explanatory Text 53 2" xfId="35419"/>
    <cellStyle name="Explanatory Text 54" xfId="35420"/>
    <cellStyle name="Explanatory Text 54 2" xfId="35421"/>
    <cellStyle name="Explanatory Text 55" xfId="35422"/>
    <cellStyle name="Explanatory Text 55 2" xfId="35423"/>
    <cellStyle name="Explanatory Text 56" xfId="35424"/>
    <cellStyle name="Explanatory Text 56 2" xfId="35425"/>
    <cellStyle name="Explanatory Text 57" xfId="35426"/>
    <cellStyle name="Explanatory Text 57 2" xfId="35427"/>
    <cellStyle name="Explanatory Text 58" xfId="35428"/>
    <cellStyle name="Explanatory Text 58 2" xfId="35429"/>
    <cellStyle name="Explanatory Text 59" xfId="35430"/>
    <cellStyle name="Explanatory Text 59 2" xfId="35431"/>
    <cellStyle name="Explanatory Text 6" xfId="6978"/>
    <cellStyle name="Explanatory Text 6 2" xfId="35433"/>
    <cellStyle name="Explanatory Text 6 3" xfId="35432"/>
    <cellStyle name="Explanatory Text 60" xfId="35434"/>
    <cellStyle name="Explanatory Text 60 2" xfId="35435"/>
    <cellStyle name="Explanatory Text 61" xfId="35436"/>
    <cellStyle name="Explanatory Text 61 2" xfId="35437"/>
    <cellStyle name="Explanatory Text 62" xfId="35438"/>
    <cellStyle name="Explanatory Text 62 2" xfId="35439"/>
    <cellStyle name="Explanatory Text 63" xfId="35440"/>
    <cellStyle name="Explanatory Text 63 2" xfId="35441"/>
    <cellStyle name="Explanatory Text 64" xfId="35442"/>
    <cellStyle name="Explanatory Text 64 2" xfId="35443"/>
    <cellStyle name="Explanatory Text 65" xfId="35444"/>
    <cellStyle name="Explanatory Text 65 2" xfId="35445"/>
    <cellStyle name="Explanatory Text 66" xfId="35446"/>
    <cellStyle name="Explanatory Text 66 2" xfId="35447"/>
    <cellStyle name="Explanatory Text 67" xfId="35448"/>
    <cellStyle name="Explanatory Text 67 2" xfId="35449"/>
    <cellStyle name="Explanatory Text 68" xfId="35450"/>
    <cellStyle name="Explanatory Text 68 2" xfId="35451"/>
    <cellStyle name="Explanatory Text 69" xfId="35452"/>
    <cellStyle name="Explanatory Text 69 2" xfId="35453"/>
    <cellStyle name="Explanatory Text 7" xfId="7386"/>
    <cellStyle name="Explanatory Text 7 2" xfId="35455"/>
    <cellStyle name="Explanatory Text 7 3" xfId="35454"/>
    <cellStyle name="Explanatory Text 70" xfId="35456"/>
    <cellStyle name="Explanatory Text 70 2" xfId="35457"/>
    <cellStyle name="Explanatory Text 71" xfId="35458"/>
    <cellStyle name="Explanatory Text 71 2" xfId="35459"/>
    <cellStyle name="Explanatory Text 72" xfId="35460"/>
    <cellStyle name="Explanatory Text 72 2" xfId="35461"/>
    <cellStyle name="Explanatory Text 73" xfId="35462"/>
    <cellStyle name="Explanatory Text 73 2" xfId="35463"/>
    <cellStyle name="Explanatory Text 74" xfId="35464"/>
    <cellStyle name="Explanatory Text 74 2" xfId="35465"/>
    <cellStyle name="Explanatory Text 75" xfId="35466"/>
    <cellStyle name="Explanatory Text 75 2" xfId="35467"/>
    <cellStyle name="Explanatory Text 76" xfId="35468"/>
    <cellStyle name="Explanatory Text 76 2" xfId="35469"/>
    <cellStyle name="Explanatory Text 77" xfId="35470"/>
    <cellStyle name="Explanatory Text 77 2" xfId="35471"/>
    <cellStyle name="Explanatory Text 78" xfId="35472"/>
    <cellStyle name="Explanatory Text 78 2" xfId="35473"/>
    <cellStyle name="Explanatory Text 79" xfId="35474"/>
    <cellStyle name="Explanatory Text 79 2" xfId="35475"/>
    <cellStyle name="Explanatory Text 8" xfId="6844"/>
    <cellStyle name="Explanatory Text 8 2" xfId="35477"/>
    <cellStyle name="Explanatory Text 8 3" xfId="35476"/>
    <cellStyle name="Explanatory Text 80" xfId="35478"/>
    <cellStyle name="Explanatory Text 80 2" xfId="35479"/>
    <cellStyle name="Explanatory Text 81" xfId="35480"/>
    <cellStyle name="Explanatory Text 81 2" xfId="35481"/>
    <cellStyle name="Explanatory Text 82" xfId="35482"/>
    <cellStyle name="Explanatory Text 82 2" xfId="35483"/>
    <cellStyle name="Explanatory Text 83" xfId="35484"/>
    <cellStyle name="Explanatory Text 83 2" xfId="35485"/>
    <cellStyle name="Explanatory Text 84" xfId="35486"/>
    <cellStyle name="Explanatory Text 84 2" xfId="35487"/>
    <cellStyle name="Explanatory Text 85" xfId="35488"/>
    <cellStyle name="Explanatory Text 85 2" xfId="35489"/>
    <cellStyle name="Explanatory Text 86" xfId="35490"/>
    <cellStyle name="Explanatory Text 86 2" xfId="35491"/>
    <cellStyle name="Explanatory Text 87" xfId="35492"/>
    <cellStyle name="Explanatory Text 87 2" xfId="35493"/>
    <cellStyle name="Explanatory Text 88" xfId="35494"/>
    <cellStyle name="Explanatory Text 88 2" xfId="35495"/>
    <cellStyle name="Explanatory Text 89" xfId="35496"/>
    <cellStyle name="Explanatory Text 89 2" xfId="35497"/>
    <cellStyle name="Explanatory Text 9" xfId="7731"/>
    <cellStyle name="Explanatory Text 9 2" xfId="35499"/>
    <cellStyle name="Explanatory Text 9 3" xfId="35498"/>
    <cellStyle name="Explanatory Text 90" xfId="35500"/>
    <cellStyle name="Explanatory Text 90 2" xfId="35501"/>
    <cellStyle name="Explanatory Text 91" xfId="35502"/>
    <cellStyle name="Explanatory Text 91 2" xfId="35503"/>
    <cellStyle name="Explanatory Text 92" xfId="35504"/>
    <cellStyle name="Explanatory Text 92 2" xfId="35505"/>
    <cellStyle name="Explanatory Text 93" xfId="35506"/>
    <cellStyle name="Explanatory Text 93 2" xfId="35507"/>
    <cellStyle name="Explanatory Text 94" xfId="35508"/>
    <cellStyle name="Explanatory Text 94 2" xfId="35509"/>
    <cellStyle name="Explanatory Text 95" xfId="35510"/>
    <cellStyle name="Explanatory Text 95 2" xfId="35511"/>
    <cellStyle name="Explanatory Text 96" xfId="35512"/>
    <cellStyle name="Explanatory Text 96 2" xfId="35513"/>
    <cellStyle name="Explanatory Text 97" xfId="35514"/>
    <cellStyle name="Explanatory Text 97 2" xfId="35515"/>
    <cellStyle name="Explanatory Text 98" xfId="35516"/>
    <cellStyle name="Explanatory Text 98 2" xfId="35517"/>
    <cellStyle name="Explanatory Text 99" xfId="35518"/>
    <cellStyle name="Explanatory Text 99 2" xfId="35519"/>
    <cellStyle name="F2" xfId="15015"/>
    <cellStyle name="F3" xfId="15008"/>
    <cellStyle name="F4" xfId="15006"/>
    <cellStyle name="F5" xfId="15005"/>
    <cellStyle name="F6" xfId="14998"/>
    <cellStyle name="F7" xfId="14996"/>
    <cellStyle name="F8" xfId="14995"/>
    <cellStyle name="Fixed" xfId="68"/>
    <cellStyle name="Fixed 10" xfId="1336"/>
    <cellStyle name="Fixed 11" xfId="1344"/>
    <cellStyle name="Fixed 12" xfId="1352"/>
    <cellStyle name="Fixed 13" xfId="1360"/>
    <cellStyle name="Fixed 14" xfId="1369"/>
    <cellStyle name="Fixed 15" xfId="1378"/>
    <cellStyle name="Fixed 16" xfId="1387"/>
    <cellStyle name="Fixed 17" xfId="1396"/>
    <cellStyle name="Fixed 18" xfId="1405"/>
    <cellStyle name="Fixed 19" xfId="1414"/>
    <cellStyle name="Fixed 2" xfId="240"/>
    <cellStyle name="Fixed 2 10" xfId="2038"/>
    <cellStyle name="Fixed 2 11" xfId="2148"/>
    <cellStyle name="Fixed 2 12" xfId="2690"/>
    <cellStyle name="Fixed 2 13" xfId="3403"/>
    <cellStyle name="Fixed 2 14" xfId="4161"/>
    <cellStyle name="Fixed 2 15" xfId="4528"/>
    <cellStyle name="Fixed 2 2" xfId="1090"/>
    <cellStyle name="Fixed 2 2 2" xfId="1113"/>
    <cellStyle name="Fixed 2 2 3" xfId="1724"/>
    <cellStyle name="Fixed 2 2 4" xfId="1819"/>
    <cellStyle name="Fixed 2 2 4 2" xfId="2252"/>
    <cellStyle name="Fixed 2 2 4 3" xfId="2488"/>
    <cellStyle name="Fixed 2 2 4 4" xfId="2815"/>
    <cellStyle name="Fixed 2 2 4 5" xfId="3928"/>
    <cellStyle name="Fixed 2 2 4 6" xfId="4822"/>
    <cellStyle name="Fixed 2 2 4 7" xfId="5646"/>
    <cellStyle name="Fixed 2 2 5" xfId="1839"/>
    <cellStyle name="Fixed 2 2 5 2" xfId="2270"/>
    <cellStyle name="Fixed 2 2 5 3" xfId="2506"/>
    <cellStyle name="Fixed 2 2 5 4" xfId="2833"/>
    <cellStyle name="Fixed 2 2 5 5" xfId="3948"/>
    <cellStyle name="Fixed 2 2 5 6" xfId="4755"/>
    <cellStyle name="Fixed 2 2 5 7" xfId="5594"/>
    <cellStyle name="Fixed 2 2 6" xfId="1832"/>
    <cellStyle name="Fixed 2 2 6 2" xfId="2263"/>
    <cellStyle name="Fixed 2 2 6 3" xfId="2499"/>
    <cellStyle name="Fixed 2 2 6 4" xfId="2826"/>
    <cellStyle name="Fixed 2 2 6 5" xfId="3941"/>
    <cellStyle name="Fixed 2 2 6 6" xfId="3797"/>
    <cellStyle name="Fixed 2 2 6 7" xfId="3584"/>
    <cellStyle name="Fixed 2 3" xfId="1637"/>
    <cellStyle name="Fixed 2 3 2" xfId="1905"/>
    <cellStyle name="Fixed 2 3 2 2" xfId="2329"/>
    <cellStyle name="Fixed 2 3 2 3" xfId="2561"/>
    <cellStyle name="Fixed 2 3 2 4" xfId="2888"/>
    <cellStyle name="Fixed 2 3 2 5" xfId="4010"/>
    <cellStyle name="Fixed 2 3 2 6" xfId="4496"/>
    <cellStyle name="Fixed 2 3 2 7" xfId="5373"/>
    <cellStyle name="Fixed 2 3 3" xfId="1949"/>
    <cellStyle name="Fixed 2 3 3 2" xfId="2371"/>
    <cellStyle name="Fixed 2 3 3 3" xfId="2602"/>
    <cellStyle name="Fixed 2 3 3 4" xfId="2929"/>
    <cellStyle name="Fixed 2 3 3 5" xfId="4054"/>
    <cellStyle name="Fixed 2 3 3 6" xfId="4375"/>
    <cellStyle name="Fixed 2 3 3 7" xfId="5273"/>
    <cellStyle name="Fixed 2 3 4" xfId="1988"/>
    <cellStyle name="Fixed 2 3 4 2" xfId="2409"/>
    <cellStyle name="Fixed 2 3 4 3" xfId="2640"/>
    <cellStyle name="Fixed 2 3 4 4" xfId="2967"/>
    <cellStyle name="Fixed 2 3 4 5" xfId="4092"/>
    <cellStyle name="Fixed 2 3 4 6" xfId="4584"/>
    <cellStyle name="Fixed 2 3 4 7" xfId="5439"/>
    <cellStyle name="Fixed 2 4" xfId="1681"/>
    <cellStyle name="Fixed 2 4 2" xfId="1927"/>
    <cellStyle name="Fixed 2 4 2 2" xfId="2350"/>
    <cellStyle name="Fixed 2 4 2 3" xfId="2582"/>
    <cellStyle name="Fixed 2 4 2 4" xfId="2909"/>
    <cellStyle name="Fixed 2 4 2 5" xfId="4032"/>
    <cellStyle name="Fixed 2 4 2 6" xfId="4875"/>
    <cellStyle name="Fixed 2 4 2 7" xfId="5675"/>
    <cellStyle name="Fixed 2 4 3" xfId="1970"/>
    <cellStyle name="Fixed 2 4 3 2" xfId="2392"/>
    <cellStyle name="Fixed 2 4 3 3" xfId="2623"/>
    <cellStyle name="Fixed 2 4 3 4" xfId="2950"/>
    <cellStyle name="Fixed 2 4 3 5" xfId="4075"/>
    <cellStyle name="Fixed 2 4 3 6" xfId="3626"/>
    <cellStyle name="Fixed 2 4 3 7" xfId="4445"/>
    <cellStyle name="Fixed 2 4 4" xfId="2005"/>
    <cellStyle name="Fixed 2 4 4 2" xfId="2426"/>
    <cellStyle name="Fixed 2 4 4 3" xfId="2657"/>
    <cellStyle name="Fixed 2 4 4 4" xfId="2984"/>
    <cellStyle name="Fixed 2 4 4 5" xfId="4109"/>
    <cellStyle name="Fixed 2 4 4 6" xfId="3784"/>
    <cellStyle name="Fixed 2 4 4 7" xfId="3406"/>
    <cellStyle name="Fixed 2 5" xfId="1665"/>
    <cellStyle name="Fixed 2 6" xfId="1092"/>
    <cellStyle name="Fixed 2 7" xfId="1767"/>
    <cellStyle name="Fixed 2 8" xfId="1793"/>
    <cellStyle name="Fixed 2 9" xfId="1778"/>
    <cellStyle name="Fixed 20" xfId="1423"/>
    <cellStyle name="Fixed 21" xfId="1432"/>
    <cellStyle name="Fixed 22" xfId="1441"/>
    <cellStyle name="Fixed 23" xfId="1450"/>
    <cellStyle name="Fixed 24" xfId="1459"/>
    <cellStyle name="Fixed 25" xfId="1468"/>
    <cellStyle name="Fixed 26" xfId="1477"/>
    <cellStyle name="Fixed 27" xfId="1486"/>
    <cellStyle name="Fixed 28" xfId="1495"/>
    <cellStyle name="Fixed 29" xfId="1503"/>
    <cellStyle name="Fixed 3" xfId="241"/>
    <cellStyle name="Fixed 3 2" xfId="1314"/>
    <cellStyle name="Fixed 3 3" xfId="1645"/>
    <cellStyle name="Fixed 3 4" xfId="1690"/>
    <cellStyle name="Fixed 3 5" xfId="1694"/>
    <cellStyle name="Fixed 3 6" xfId="1808"/>
    <cellStyle name="Fixed 3 6 2" xfId="2241"/>
    <cellStyle name="Fixed 3 6 3" xfId="2477"/>
    <cellStyle name="Fixed 3 6 4" xfId="2804"/>
    <cellStyle name="Fixed 3 6 5" xfId="3917"/>
    <cellStyle name="Fixed 3 6 6" xfId="3892"/>
    <cellStyle name="Fixed 3 6 7" xfId="3771"/>
    <cellStyle name="Fixed 3 7" xfId="1858"/>
    <cellStyle name="Fixed 3 7 2" xfId="2285"/>
    <cellStyle name="Fixed 3 7 3" xfId="2521"/>
    <cellStyle name="Fixed 3 7 4" xfId="2848"/>
    <cellStyle name="Fixed 3 7 5" xfId="3966"/>
    <cellStyle name="Fixed 3 7 6" xfId="3398"/>
    <cellStyle name="Fixed 3 7 7" xfId="3842"/>
    <cellStyle name="Fixed 3 8" xfId="1852"/>
    <cellStyle name="Fixed 3 8 2" xfId="2280"/>
    <cellStyle name="Fixed 3 8 3" xfId="2516"/>
    <cellStyle name="Fixed 3 8 4" xfId="2843"/>
    <cellStyle name="Fixed 3 8 5" xfId="3960"/>
    <cellStyle name="Fixed 3 8 6" xfId="3651"/>
    <cellStyle name="Fixed 3 8 7" xfId="4751"/>
    <cellStyle name="Fixed 3 9" xfId="35520"/>
    <cellStyle name="Fixed 30" xfId="1512"/>
    <cellStyle name="Fixed 31" xfId="1521"/>
    <cellStyle name="Fixed 32" xfId="1530"/>
    <cellStyle name="Fixed 33" xfId="1539"/>
    <cellStyle name="Fixed 34" xfId="1548"/>
    <cellStyle name="Fixed 35" xfId="1557"/>
    <cellStyle name="Fixed 36" xfId="1566"/>
    <cellStyle name="Fixed 37" xfId="1575"/>
    <cellStyle name="Fixed 38" xfId="1584"/>
    <cellStyle name="Fixed 39" xfId="1592"/>
    <cellStyle name="Fixed 4" xfId="795"/>
    <cellStyle name="Fixed 4 2" xfId="1195"/>
    <cellStyle name="Fixed 40" xfId="1625"/>
    <cellStyle name="Fixed 40 2" xfId="1895"/>
    <cellStyle name="Fixed 40 2 2" xfId="2318"/>
    <cellStyle name="Fixed 40 2 3" xfId="2550"/>
    <cellStyle name="Fixed 40 2 4" xfId="2877"/>
    <cellStyle name="Fixed 40 2 5" xfId="3999"/>
    <cellStyle name="Fixed 40 2 6" xfId="3753"/>
    <cellStyle name="Fixed 40 2 7" xfId="4504"/>
    <cellStyle name="Fixed 40 3" xfId="1938"/>
    <cellStyle name="Fixed 40 3 2" xfId="2360"/>
    <cellStyle name="Fixed 40 3 3" xfId="2591"/>
    <cellStyle name="Fixed 40 3 4" xfId="2918"/>
    <cellStyle name="Fixed 40 3 5" xfId="4043"/>
    <cellStyle name="Fixed 40 3 6" xfId="4604"/>
    <cellStyle name="Fixed 40 3 7" xfId="5452"/>
    <cellStyle name="Fixed 40 4" xfId="1978"/>
    <cellStyle name="Fixed 40 4 2" xfId="2399"/>
    <cellStyle name="Fixed 40 4 3" xfId="2630"/>
    <cellStyle name="Fixed 40 4 4" xfId="2957"/>
    <cellStyle name="Fixed 40 4 5" xfId="4082"/>
    <cellStyle name="Fixed 40 4 6" xfId="3564"/>
    <cellStyle name="Fixed 40 4 7" xfId="3439"/>
    <cellStyle name="Fixed 41" xfId="1658"/>
    <cellStyle name="Fixed 41 2" xfId="1915"/>
    <cellStyle name="Fixed 41 2 2" xfId="2339"/>
    <cellStyle name="Fixed 41 2 3" xfId="2571"/>
    <cellStyle name="Fixed 41 2 4" xfId="2898"/>
    <cellStyle name="Fixed 41 2 5" xfId="4020"/>
    <cellStyle name="Fixed 41 2 6" xfId="3714"/>
    <cellStyle name="Fixed 41 2 7" xfId="3888"/>
    <cellStyle name="Fixed 41 3" xfId="1959"/>
    <cellStyle name="Fixed 41 3 2" xfId="2381"/>
    <cellStyle name="Fixed 41 3 3" xfId="2612"/>
    <cellStyle name="Fixed 41 3 4" xfId="2939"/>
    <cellStyle name="Fixed 41 3 5" xfId="4064"/>
    <cellStyle name="Fixed 41 3 6" xfId="4643"/>
    <cellStyle name="Fixed 41 3 7" xfId="5486"/>
    <cellStyle name="Fixed 41 4" xfId="1995"/>
    <cellStyle name="Fixed 41 4 2" xfId="2416"/>
    <cellStyle name="Fixed 41 4 3" xfId="2647"/>
    <cellStyle name="Fixed 41 4 4" xfId="2974"/>
    <cellStyle name="Fixed 41 4 5" xfId="4099"/>
    <cellStyle name="Fixed 41 4 6" xfId="4505"/>
    <cellStyle name="Fixed 41 4 7" xfId="5379"/>
    <cellStyle name="Fixed 42" xfId="6632"/>
    <cellStyle name="Fixed 43" xfId="6633"/>
    <cellStyle name="Fixed 44" xfId="6623"/>
    <cellStyle name="Fixed 45" xfId="6667"/>
    <cellStyle name="Fixed 46" xfId="7295"/>
    <cellStyle name="Fixed 47" xfId="7519"/>
    <cellStyle name="Fixed 48" xfId="7394"/>
    <cellStyle name="Fixed 49" xfId="7492"/>
    <cellStyle name="Fixed 5" xfId="891"/>
    <cellStyle name="Fixed 5 2" xfId="15129"/>
    <cellStyle name="Fixed 50" xfId="7480"/>
    <cellStyle name="Fixed 51" xfId="7588"/>
    <cellStyle name="Fixed 52" xfId="6790"/>
    <cellStyle name="Fixed 53" xfId="7637"/>
    <cellStyle name="Fixed 54" xfId="6783"/>
    <cellStyle name="Fixed 55" xfId="14732"/>
    <cellStyle name="Fixed 6" xfId="1319"/>
    <cellStyle name="Fixed 6 2" xfId="15130"/>
    <cellStyle name="Fixed 7" xfId="1140"/>
    <cellStyle name="Fixed 7 2" xfId="15131"/>
    <cellStyle name="Fixed 8" xfId="1323"/>
    <cellStyle name="Fixed 8 2" xfId="15132"/>
    <cellStyle name="Fixed 9" xfId="1329"/>
    <cellStyle name="Fixed2 - Style2" xfId="242"/>
    <cellStyle name="Fixed2 - Style2 2" xfId="35521"/>
    <cellStyle name="Fixed3 - Style3" xfId="12036"/>
    <cellStyle name="Fixlong" xfId="14993"/>
    <cellStyle name="Formula" xfId="14991"/>
    <cellStyle name="General" xfId="69"/>
    <cellStyle name="General 2" xfId="35522"/>
    <cellStyle name="Good 10" xfId="7341"/>
    <cellStyle name="Good 10 2" xfId="35524"/>
    <cellStyle name="Good 10 3" xfId="35523"/>
    <cellStyle name="Good 100" xfId="35525"/>
    <cellStyle name="Good 100 2" xfId="35526"/>
    <cellStyle name="Good 101" xfId="35527"/>
    <cellStyle name="Good 101 2" xfId="35528"/>
    <cellStyle name="Good 102" xfId="35529"/>
    <cellStyle name="Good 102 2" xfId="35530"/>
    <cellStyle name="Good 103" xfId="35531"/>
    <cellStyle name="Good 103 2" xfId="35532"/>
    <cellStyle name="Good 104" xfId="35533"/>
    <cellStyle name="Good 104 2" xfId="35534"/>
    <cellStyle name="Good 105" xfId="35535"/>
    <cellStyle name="Good 105 2" xfId="35536"/>
    <cellStyle name="Good 106" xfId="35537"/>
    <cellStyle name="Good 106 2" xfId="35538"/>
    <cellStyle name="Good 107" xfId="35539"/>
    <cellStyle name="Good 107 2" xfId="35540"/>
    <cellStyle name="Good 108" xfId="35541"/>
    <cellStyle name="Good 108 2" xfId="35542"/>
    <cellStyle name="Good 109" xfId="35543"/>
    <cellStyle name="Good 109 2" xfId="35544"/>
    <cellStyle name="Good 11" xfId="7144"/>
    <cellStyle name="Good 11 2" xfId="35546"/>
    <cellStyle name="Good 11 3" xfId="35545"/>
    <cellStyle name="Good 110" xfId="35547"/>
    <cellStyle name="Good 110 2" xfId="35548"/>
    <cellStyle name="Good 111" xfId="35549"/>
    <cellStyle name="Good 111 2" xfId="35550"/>
    <cellStyle name="Good 112" xfId="35551"/>
    <cellStyle name="Good 112 2" xfId="35552"/>
    <cellStyle name="Good 113" xfId="35553"/>
    <cellStyle name="Good 113 2" xfId="35554"/>
    <cellStyle name="Good 114" xfId="35555"/>
    <cellStyle name="Good 114 2" xfId="35556"/>
    <cellStyle name="Good 115" xfId="35557"/>
    <cellStyle name="Good 115 2" xfId="35558"/>
    <cellStyle name="Good 116" xfId="35559"/>
    <cellStyle name="Good 116 2" xfId="35560"/>
    <cellStyle name="Good 117" xfId="35561"/>
    <cellStyle name="Good 117 2" xfId="35562"/>
    <cellStyle name="Good 118" xfId="35563"/>
    <cellStyle name="Good 118 2" xfId="35564"/>
    <cellStyle name="Good 119" xfId="35565"/>
    <cellStyle name="Good 119 2" xfId="35566"/>
    <cellStyle name="Good 12" xfId="7690"/>
    <cellStyle name="Good 12 2" xfId="35568"/>
    <cellStyle name="Good 12 3" xfId="35567"/>
    <cellStyle name="Good 120" xfId="35569"/>
    <cellStyle name="Good 120 2" xfId="35570"/>
    <cellStyle name="Good 121" xfId="35571"/>
    <cellStyle name="Good 121 2" xfId="35572"/>
    <cellStyle name="Good 122" xfId="35573"/>
    <cellStyle name="Good 122 2" xfId="35574"/>
    <cellStyle name="Good 123" xfId="35575"/>
    <cellStyle name="Good 123 2" xfId="35576"/>
    <cellStyle name="Good 124" xfId="35577"/>
    <cellStyle name="Good 124 2" xfId="35578"/>
    <cellStyle name="Good 125" xfId="35579"/>
    <cellStyle name="Good 125 2" xfId="35580"/>
    <cellStyle name="Good 126" xfId="35581"/>
    <cellStyle name="Good 126 2" xfId="35582"/>
    <cellStyle name="Good 127" xfId="35583"/>
    <cellStyle name="Good 127 2" xfId="35584"/>
    <cellStyle name="Good 128" xfId="35585"/>
    <cellStyle name="Good 128 2" xfId="35586"/>
    <cellStyle name="Good 129" xfId="35587"/>
    <cellStyle name="Good 129 2" xfId="35588"/>
    <cellStyle name="Good 13" xfId="7791"/>
    <cellStyle name="Good 13 2" xfId="35590"/>
    <cellStyle name="Good 13 3" xfId="35589"/>
    <cellStyle name="Good 130" xfId="35591"/>
    <cellStyle name="Good 130 2" xfId="35592"/>
    <cellStyle name="Good 131" xfId="35593"/>
    <cellStyle name="Good 131 2" xfId="35594"/>
    <cellStyle name="Good 132" xfId="35595"/>
    <cellStyle name="Good 132 2" xfId="35596"/>
    <cellStyle name="Good 133" xfId="35597"/>
    <cellStyle name="Good 133 2" xfId="35598"/>
    <cellStyle name="Good 134" xfId="35599"/>
    <cellStyle name="Good 134 2" xfId="35600"/>
    <cellStyle name="Good 135" xfId="35601"/>
    <cellStyle name="Good 135 2" xfId="35602"/>
    <cellStyle name="Good 136" xfId="35603"/>
    <cellStyle name="Good 136 2" xfId="35604"/>
    <cellStyle name="Good 137" xfId="35605"/>
    <cellStyle name="Good 137 2" xfId="35606"/>
    <cellStyle name="Good 138" xfId="35607"/>
    <cellStyle name="Good 138 2" xfId="35608"/>
    <cellStyle name="Good 139" xfId="35609"/>
    <cellStyle name="Good 139 2" xfId="35610"/>
    <cellStyle name="Good 14" xfId="35611"/>
    <cellStyle name="Good 14 2" xfId="35612"/>
    <cellStyle name="Good 140" xfId="35613"/>
    <cellStyle name="Good 140 2" xfId="35614"/>
    <cellStyle name="Good 141" xfId="35615"/>
    <cellStyle name="Good 141 2" xfId="35616"/>
    <cellStyle name="Good 142" xfId="35617"/>
    <cellStyle name="Good 142 2" xfId="35618"/>
    <cellStyle name="Good 143" xfId="35619"/>
    <cellStyle name="Good 143 2" xfId="35620"/>
    <cellStyle name="Good 144" xfId="35621"/>
    <cellStyle name="Good 144 2" xfId="35622"/>
    <cellStyle name="Good 145" xfId="35623"/>
    <cellStyle name="Good 145 2" xfId="35624"/>
    <cellStyle name="Good 146" xfId="35625"/>
    <cellStyle name="Good 146 2" xfId="35626"/>
    <cellStyle name="Good 147" xfId="35627"/>
    <cellStyle name="Good 147 2" xfId="35628"/>
    <cellStyle name="Good 148" xfId="35629"/>
    <cellStyle name="Good 148 2" xfId="35630"/>
    <cellStyle name="Good 149" xfId="35631"/>
    <cellStyle name="Good 149 2" xfId="35632"/>
    <cellStyle name="Good 15" xfId="35633"/>
    <cellStyle name="Good 15 2" xfId="35634"/>
    <cellStyle name="Good 150" xfId="35635"/>
    <cellStyle name="Good 150 2" xfId="35636"/>
    <cellStyle name="Good 151" xfId="35637"/>
    <cellStyle name="Good 151 2" xfId="35638"/>
    <cellStyle name="Good 152" xfId="35639"/>
    <cellStyle name="Good 152 2" xfId="35640"/>
    <cellStyle name="Good 153" xfId="35641"/>
    <cellStyle name="Good 153 2" xfId="35642"/>
    <cellStyle name="Good 154" xfId="35643"/>
    <cellStyle name="Good 154 2" xfId="35644"/>
    <cellStyle name="Good 155" xfId="35645"/>
    <cellStyle name="Good 155 2" xfId="35646"/>
    <cellStyle name="Good 156" xfId="35647"/>
    <cellStyle name="Good 156 2" xfId="35648"/>
    <cellStyle name="Good 157" xfId="35649"/>
    <cellStyle name="Good 157 2" xfId="35650"/>
    <cellStyle name="Good 158" xfId="35651"/>
    <cellStyle name="Good 158 2" xfId="35652"/>
    <cellStyle name="Good 159" xfId="35653"/>
    <cellStyle name="Good 159 2" xfId="35654"/>
    <cellStyle name="Good 16" xfId="35655"/>
    <cellStyle name="Good 16 2" xfId="35656"/>
    <cellStyle name="Good 160" xfId="35657"/>
    <cellStyle name="Good 160 2" xfId="35658"/>
    <cellStyle name="Good 161" xfId="35659"/>
    <cellStyle name="Good 161 2" xfId="35660"/>
    <cellStyle name="Good 162" xfId="35661"/>
    <cellStyle name="Good 162 2" xfId="35662"/>
    <cellStyle name="Good 163" xfId="35663"/>
    <cellStyle name="Good 163 2" xfId="35664"/>
    <cellStyle name="Good 164" xfId="35665"/>
    <cellStyle name="Good 164 2" xfId="35666"/>
    <cellStyle name="Good 165" xfId="35667"/>
    <cellStyle name="Good 165 2" xfId="35668"/>
    <cellStyle name="Good 166" xfId="35669"/>
    <cellStyle name="Good 166 2" xfId="35670"/>
    <cellStyle name="Good 167" xfId="35671"/>
    <cellStyle name="Good 167 2" xfId="35672"/>
    <cellStyle name="Good 168" xfId="35673"/>
    <cellStyle name="Good 168 2" xfId="35674"/>
    <cellStyle name="Good 169" xfId="35675"/>
    <cellStyle name="Good 169 2" xfId="35676"/>
    <cellStyle name="Good 17" xfId="35677"/>
    <cellStyle name="Good 17 2" xfId="35678"/>
    <cellStyle name="Good 170" xfId="35679"/>
    <cellStyle name="Good 170 2" xfId="35680"/>
    <cellStyle name="Good 171" xfId="35681"/>
    <cellStyle name="Good 171 2" xfId="35682"/>
    <cellStyle name="Good 172" xfId="35683"/>
    <cellStyle name="Good 172 2" xfId="35684"/>
    <cellStyle name="Good 173" xfId="35685"/>
    <cellStyle name="Good 173 2" xfId="35686"/>
    <cellStyle name="Good 174" xfId="35687"/>
    <cellStyle name="Good 174 2" xfId="35688"/>
    <cellStyle name="Good 175" xfId="35689"/>
    <cellStyle name="Good 175 2" xfId="35690"/>
    <cellStyle name="Good 176" xfId="35691"/>
    <cellStyle name="Good 176 2" xfId="35692"/>
    <cellStyle name="Good 177" xfId="35693"/>
    <cellStyle name="Good 177 2" xfId="35694"/>
    <cellStyle name="Good 178" xfId="35695"/>
    <cellStyle name="Good 178 2" xfId="35696"/>
    <cellStyle name="Good 179" xfId="35697"/>
    <cellStyle name="Good 179 2" xfId="35698"/>
    <cellStyle name="Good 18" xfId="35699"/>
    <cellStyle name="Good 18 2" xfId="35700"/>
    <cellStyle name="Good 180" xfId="35701"/>
    <cellStyle name="Good 180 2" xfId="35702"/>
    <cellStyle name="Good 181" xfId="35703"/>
    <cellStyle name="Good 181 2" xfId="35704"/>
    <cellStyle name="Good 182" xfId="35705"/>
    <cellStyle name="Good 182 2" xfId="35706"/>
    <cellStyle name="Good 183" xfId="35707"/>
    <cellStyle name="Good 183 2" xfId="35708"/>
    <cellStyle name="Good 184" xfId="35709"/>
    <cellStyle name="Good 184 2" xfId="35710"/>
    <cellStyle name="Good 185" xfId="35711"/>
    <cellStyle name="Good 185 2" xfId="35712"/>
    <cellStyle name="Good 186" xfId="35713"/>
    <cellStyle name="Good 186 2" xfId="35714"/>
    <cellStyle name="Good 187" xfId="35715"/>
    <cellStyle name="Good 187 2" xfId="35716"/>
    <cellStyle name="Good 188" xfId="35717"/>
    <cellStyle name="Good 188 2" xfId="35718"/>
    <cellStyle name="Good 189" xfId="35719"/>
    <cellStyle name="Good 189 2" xfId="35720"/>
    <cellStyle name="Good 19" xfId="35721"/>
    <cellStyle name="Good 19 2" xfId="35722"/>
    <cellStyle name="Good 190" xfId="35723"/>
    <cellStyle name="Good 190 2" xfId="35724"/>
    <cellStyle name="Good 191" xfId="35725"/>
    <cellStyle name="Good 191 2" xfId="35726"/>
    <cellStyle name="Good 192" xfId="35727"/>
    <cellStyle name="Good 192 2" xfId="35728"/>
    <cellStyle name="Good 193" xfId="35729"/>
    <cellStyle name="Good 194" xfId="35730"/>
    <cellStyle name="Good 195" xfId="35731"/>
    <cellStyle name="Good 196" xfId="35732"/>
    <cellStyle name="Good 197" xfId="35733"/>
    <cellStyle name="Good 198" xfId="35734"/>
    <cellStyle name="Good 199" xfId="35735"/>
    <cellStyle name="Good 2" xfId="243"/>
    <cellStyle name="Good 2 10" xfId="7100"/>
    <cellStyle name="Good 2 11" xfId="7075"/>
    <cellStyle name="Good 2 12" xfId="7521"/>
    <cellStyle name="Good 2 13" xfId="9971"/>
    <cellStyle name="Good 2 2" xfId="796"/>
    <cellStyle name="Good 2 2 2" xfId="956"/>
    <cellStyle name="Good 2 2 3" xfId="11838"/>
    <cellStyle name="Good 2 3" xfId="6669"/>
    <cellStyle name="Good 2 4" xfId="6919"/>
    <cellStyle name="Good 2 5" xfId="7362"/>
    <cellStyle name="Good 2 6" xfId="7469"/>
    <cellStyle name="Good 2 7" xfId="7358"/>
    <cellStyle name="Good 2 8" xfId="7193"/>
    <cellStyle name="Good 2 9" xfId="7465"/>
    <cellStyle name="Good 20" xfId="35736"/>
    <cellStyle name="Good 20 2" xfId="35737"/>
    <cellStyle name="Good 200" xfId="35738"/>
    <cellStyle name="Good 201" xfId="35739"/>
    <cellStyle name="Good 202" xfId="35740"/>
    <cellStyle name="Good 203" xfId="35741"/>
    <cellStyle name="Good 204" xfId="35742"/>
    <cellStyle name="Good 205" xfId="35743"/>
    <cellStyle name="Good 206" xfId="35744"/>
    <cellStyle name="Good 207" xfId="35745"/>
    <cellStyle name="Good 208" xfId="35746"/>
    <cellStyle name="Good 209" xfId="35747"/>
    <cellStyle name="Good 21" xfId="35748"/>
    <cellStyle name="Good 21 2" xfId="35749"/>
    <cellStyle name="Good 210" xfId="35750"/>
    <cellStyle name="Good 211" xfId="35751"/>
    <cellStyle name="Good 212" xfId="35752"/>
    <cellStyle name="Good 213" xfId="35753"/>
    <cellStyle name="Good 214" xfId="35754"/>
    <cellStyle name="Good 215" xfId="35755"/>
    <cellStyle name="Good 216" xfId="35756"/>
    <cellStyle name="Good 217" xfId="35757"/>
    <cellStyle name="Good 218" xfId="35758"/>
    <cellStyle name="Good 219" xfId="35759"/>
    <cellStyle name="Good 22" xfId="35760"/>
    <cellStyle name="Good 22 2" xfId="35761"/>
    <cellStyle name="Good 220" xfId="35762"/>
    <cellStyle name="Good 221" xfId="35763"/>
    <cellStyle name="Good 222" xfId="35764"/>
    <cellStyle name="Good 223" xfId="35765"/>
    <cellStyle name="Good 224" xfId="35766"/>
    <cellStyle name="Good 225" xfId="35767"/>
    <cellStyle name="Good 226" xfId="35768"/>
    <cellStyle name="Good 227" xfId="35769"/>
    <cellStyle name="Good 228" xfId="35770"/>
    <cellStyle name="Good 229" xfId="35771"/>
    <cellStyle name="Good 23" xfId="35772"/>
    <cellStyle name="Good 23 2" xfId="35773"/>
    <cellStyle name="Good 230" xfId="35774"/>
    <cellStyle name="Good 231" xfId="35775"/>
    <cellStyle name="Good 232" xfId="35776"/>
    <cellStyle name="Good 233" xfId="35777"/>
    <cellStyle name="Good 234" xfId="35778"/>
    <cellStyle name="Good 235" xfId="35779"/>
    <cellStyle name="Good 236" xfId="35780"/>
    <cellStyle name="Good 237" xfId="35781"/>
    <cellStyle name="Good 238" xfId="35782"/>
    <cellStyle name="Good 239" xfId="35783"/>
    <cellStyle name="Good 24" xfId="35784"/>
    <cellStyle name="Good 24 2" xfId="35785"/>
    <cellStyle name="Good 240" xfId="35786"/>
    <cellStyle name="Good 241" xfId="35787"/>
    <cellStyle name="Good 242" xfId="35788"/>
    <cellStyle name="Good 243" xfId="35789"/>
    <cellStyle name="Good 244" xfId="35790"/>
    <cellStyle name="Good 245" xfId="35791"/>
    <cellStyle name="Good 246" xfId="35792"/>
    <cellStyle name="Good 247" xfId="35793"/>
    <cellStyle name="Good 248" xfId="35794"/>
    <cellStyle name="Good 249" xfId="35795"/>
    <cellStyle name="Good 25" xfId="35796"/>
    <cellStyle name="Good 25 2" xfId="35797"/>
    <cellStyle name="Good 250" xfId="35798"/>
    <cellStyle name="Good 251" xfId="35799"/>
    <cellStyle name="Good 252" xfId="35800"/>
    <cellStyle name="Good 253" xfId="35801"/>
    <cellStyle name="Good 254" xfId="35802"/>
    <cellStyle name="Good 255" xfId="35803"/>
    <cellStyle name="Good 256" xfId="35804"/>
    <cellStyle name="Good 257" xfId="35805"/>
    <cellStyle name="Good 26" xfId="35806"/>
    <cellStyle name="Good 26 2" xfId="35807"/>
    <cellStyle name="Good 27" xfId="35808"/>
    <cellStyle name="Good 27 2" xfId="35809"/>
    <cellStyle name="Good 28" xfId="35810"/>
    <cellStyle name="Good 28 2" xfId="35811"/>
    <cellStyle name="Good 29" xfId="35812"/>
    <cellStyle name="Good 29 2" xfId="35813"/>
    <cellStyle name="Good 3" xfId="797"/>
    <cellStyle name="Good 3 2" xfId="923"/>
    <cellStyle name="Good 3 2 2" xfId="35815"/>
    <cellStyle name="Good 3 3" xfId="15133"/>
    <cellStyle name="Good 3 4" xfId="35814"/>
    <cellStyle name="Good 30" xfId="35816"/>
    <cellStyle name="Good 30 2" xfId="35817"/>
    <cellStyle name="Good 31" xfId="35818"/>
    <cellStyle name="Good 31 2" xfId="35819"/>
    <cellStyle name="Good 32" xfId="35820"/>
    <cellStyle name="Good 32 2" xfId="35821"/>
    <cellStyle name="Good 33" xfId="35822"/>
    <cellStyle name="Good 33 2" xfId="35823"/>
    <cellStyle name="Good 34" xfId="35824"/>
    <cellStyle name="Good 34 2" xfId="35825"/>
    <cellStyle name="Good 35" xfId="35826"/>
    <cellStyle name="Good 35 2" xfId="35827"/>
    <cellStyle name="Good 36" xfId="35828"/>
    <cellStyle name="Good 36 2" xfId="35829"/>
    <cellStyle name="Good 37" xfId="35830"/>
    <cellStyle name="Good 37 2" xfId="35831"/>
    <cellStyle name="Good 38" xfId="35832"/>
    <cellStyle name="Good 38 2" xfId="35833"/>
    <cellStyle name="Good 39" xfId="35834"/>
    <cellStyle name="Good 39 2" xfId="35835"/>
    <cellStyle name="Good 4" xfId="278"/>
    <cellStyle name="Good 4 2" xfId="6668"/>
    <cellStyle name="Good 4 2 2" xfId="35836"/>
    <cellStyle name="Good 4 3" xfId="11784"/>
    <cellStyle name="Good 40" xfId="35837"/>
    <cellStyle name="Good 40 2" xfId="35838"/>
    <cellStyle name="Good 41" xfId="35839"/>
    <cellStyle name="Good 41 2" xfId="35840"/>
    <cellStyle name="Good 42" xfId="35841"/>
    <cellStyle name="Good 42 2" xfId="35842"/>
    <cellStyle name="Good 43" xfId="35843"/>
    <cellStyle name="Good 43 2" xfId="35844"/>
    <cellStyle name="Good 44" xfId="35845"/>
    <cellStyle name="Good 44 2" xfId="35846"/>
    <cellStyle name="Good 45" xfId="35847"/>
    <cellStyle name="Good 45 2" xfId="35848"/>
    <cellStyle name="Good 46" xfId="35849"/>
    <cellStyle name="Good 46 2" xfId="35850"/>
    <cellStyle name="Good 47" xfId="35851"/>
    <cellStyle name="Good 47 2" xfId="35852"/>
    <cellStyle name="Good 48" xfId="35853"/>
    <cellStyle name="Good 48 2" xfId="35854"/>
    <cellStyle name="Good 49" xfId="35855"/>
    <cellStyle name="Good 49 2" xfId="35856"/>
    <cellStyle name="Good 5" xfId="7001"/>
    <cellStyle name="Good 5 2" xfId="35858"/>
    <cellStyle name="Good 5 3" xfId="35857"/>
    <cellStyle name="Good 50" xfId="35859"/>
    <cellStyle name="Good 50 2" xfId="35860"/>
    <cellStyle name="Good 51" xfId="35861"/>
    <cellStyle name="Good 51 2" xfId="35862"/>
    <cellStyle name="Good 52" xfId="35863"/>
    <cellStyle name="Good 52 2" xfId="35864"/>
    <cellStyle name="Good 53" xfId="35865"/>
    <cellStyle name="Good 53 2" xfId="35866"/>
    <cellStyle name="Good 54" xfId="35867"/>
    <cellStyle name="Good 54 2" xfId="35868"/>
    <cellStyle name="Good 55" xfId="35869"/>
    <cellStyle name="Good 55 2" xfId="35870"/>
    <cellStyle name="Good 56" xfId="35871"/>
    <cellStyle name="Good 56 2" xfId="35872"/>
    <cellStyle name="Good 57" xfId="35873"/>
    <cellStyle name="Good 57 2" xfId="35874"/>
    <cellStyle name="Good 58" xfId="35875"/>
    <cellStyle name="Good 58 2" xfId="35876"/>
    <cellStyle name="Good 59" xfId="35877"/>
    <cellStyle name="Good 59 2" xfId="35878"/>
    <cellStyle name="Good 6" xfId="7559"/>
    <cellStyle name="Good 6 2" xfId="35880"/>
    <cellStyle name="Good 6 3" xfId="35879"/>
    <cellStyle name="Good 60" xfId="35881"/>
    <cellStyle name="Good 60 2" xfId="35882"/>
    <cellStyle name="Good 61" xfId="35883"/>
    <cellStyle name="Good 61 2" xfId="35884"/>
    <cellStyle name="Good 62" xfId="35885"/>
    <cellStyle name="Good 62 2" xfId="35886"/>
    <cellStyle name="Good 63" xfId="35887"/>
    <cellStyle name="Good 63 2" xfId="35888"/>
    <cellStyle name="Good 64" xfId="35889"/>
    <cellStyle name="Good 64 2" xfId="35890"/>
    <cellStyle name="Good 65" xfId="35891"/>
    <cellStyle name="Good 65 2" xfId="35892"/>
    <cellStyle name="Good 66" xfId="35893"/>
    <cellStyle name="Good 66 2" xfId="35894"/>
    <cellStyle name="Good 67" xfId="35895"/>
    <cellStyle name="Good 67 2" xfId="35896"/>
    <cellStyle name="Good 68" xfId="35897"/>
    <cellStyle name="Good 68 2" xfId="35898"/>
    <cellStyle name="Good 69" xfId="35899"/>
    <cellStyle name="Good 69 2" xfId="35900"/>
    <cellStyle name="Good 7" xfId="7143"/>
    <cellStyle name="Good 7 2" xfId="35902"/>
    <cellStyle name="Good 7 3" xfId="35901"/>
    <cellStyle name="Good 70" xfId="35903"/>
    <cellStyle name="Good 70 2" xfId="35904"/>
    <cellStyle name="Good 71" xfId="35905"/>
    <cellStyle name="Good 71 2" xfId="35906"/>
    <cellStyle name="Good 72" xfId="35907"/>
    <cellStyle name="Good 72 2" xfId="35908"/>
    <cellStyle name="Good 73" xfId="35909"/>
    <cellStyle name="Good 73 2" xfId="35910"/>
    <cellStyle name="Good 74" xfId="35911"/>
    <cellStyle name="Good 74 2" xfId="35912"/>
    <cellStyle name="Good 75" xfId="35913"/>
    <cellStyle name="Good 75 2" xfId="35914"/>
    <cellStyle name="Good 76" xfId="35915"/>
    <cellStyle name="Good 76 2" xfId="35916"/>
    <cellStyle name="Good 77" xfId="35917"/>
    <cellStyle name="Good 77 2" xfId="35918"/>
    <cellStyle name="Good 78" xfId="35919"/>
    <cellStyle name="Good 78 2" xfId="35920"/>
    <cellStyle name="Good 79" xfId="35921"/>
    <cellStyle name="Good 79 2" xfId="35922"/>
    <cellStyle name="Good 8" xfId="7005"/>
    <cellStyle name="Good 8 2" xfId="35924"/>
    <cellStyle name="Good 8 3" xfId="35923"/>
    <cellStyle name="Good 80" xfId="35925"/>
    <cellStyle name="Good 80 2" xfId="35926"/>
    <cellStyle name="Good 81" xfId="35927"/>
    <cellStyle name="Good 81 2" xfId="35928"/>
    <cellStyle name="Good 82" xfId="35929"/>
    <cellStyle name="Good 82 2" xfId="35930"/>
    <cellStyle name="Good 83" xfId="35931"/>
    <cellStyle name="Good 83 2" xfId="35932"/>
    <cellStyle name="Good 84" xfId="35933"/>
    <cellStyle name="Good 84 2" xfId="35934"/>
    <cellStyle name="Good 85" xfId="35935"/>
    <cellStyle name="Good 85 2" xfId="35936"/>
    <cellStyle name="Good 86" xfId="35937"/>
    <cellStyle name="Good 86 2" xfId="35938"/>
    <cellStyle name="Good 87" xfId="35939"/>
    <cellStyle name="Good 87 2" xfId="35940"/>
    <cellStyle name="Good 88" xfId="35941"/>
    <cellStyle name="Good 88 2" xfId="35942"/>
    <cellStyle name="Good 89" xfId="35943"/>
    <cellStyle name="Good 89 2" xfId="35944"/>
    <cellStyle name="Good 9" xfId="7209"/>
    <cellStyle name="Good 9 2" xfId="35946"/>
    <cellStyle name="Good 9 3" xfId="35945"/>
    <cellStyle name="Good 90" xfId="35947"/>
    <cellStyle name="Good 90 2" xfId="35948"/>
    <cellStyle name="Good 91" xfId="35949"/>
    <cellStyle name="Good 91 2" xfId="35950"/>
    <cellStyle name="Good 92" xfId="35951"/>
    <cellStyle name="Good 92 2" xfId="35952"/>
    <cellStyle name="Good 93" xfId="35953"/>
    <cellStyle name="Good 93 2" xfId="35954"/>
    <cellStyle name="Good 94" xfId="35955"/>
    <cellStyle name="Good 94 2" xfId="35956"/>
    <cellStyle name="Good 95" xfId="35957"/>
    <cellStyle name="Good 95 2" xfId="35958"/>
    <cellStyle name="Good 96" xfId="35959"/>
    <cellStyle name="Good 96 2" xfId="35960"/>
    <cellStyle name="Good 97" xfId="35961"/>
    <cellStyle name="Good 97 2" xfId="35962"/>
    <cellStyle name="Good 98" xfId="35963"/>
    <cellStyle name="Good 98 2" xfId="35964"/>
    <cellStyle name="Good 99" xfId="35965"/>
    <cellStyle name="Good 99 2" xfId="35966"/>
    <cellStyle name="Grey" xfId="70"/>
    <cellStyle name="Grey 10" xfId="2146"/>
    <cellStyle name="Grey 11" xfId="2691"/>
    <cellStyle name="Grey 12" xfId="3405"/>
    <cellStyle name="Grey 13" xfId="3776"/>
    <cellStyle name="Grey 14" xfId="4515"/>
    <cellStyle name="Grey 15" xfId="6634"/>
    <cellStyle name="Grey 16" xfId="6630"/>
    <cellStyle name="Grey 17" xfId="6624"/>
    <cellStyle name="Grey 2" xfId="920"/>
    <cellStyle name="Grey 3" xfId="886"/>
    <cellStyle name="Grey 4" xfId="1074"/>
    <cellStyle name="Grey 5" xfId="1075"/>
    <cellStyle name="Grey 6" xfId="1768"/>
    <cellStyle name="Grey 7" xfId="1830"/>
    <cellStyle name="Grey 8" xfId="1771"/>
    <cellStyle name="Grey 9" xfId="2039"/>
    <cellStyle name="header" xfId="71"/>
    <cellStyle name="header 2" xfId="15134"/>
    <cellStyle name="header 2 2" xfId="35967"/>
    <cellStyle name="Header1" xfId="72"/>
    <cellStyle name="Header1 2" xfId="12037"/>
    <cellStyle name="Header1 2 2" xfId="15135"/>
    <cellStyle name="Header1 2 3" xfId="35968"/>
    <cellStyle name="Header2" xfId="73"/>
    <cellStyle name="Header2 2" xfId="12038"/>
    <cellStyle name="Header2 2 2" xfId="15136"/>
    <cellStyle name="Header2 2 3" xfId="35969"/>
    <cellStyle name="Header2 3" xfId="42603"/>
    <cellStyle name="Heading 1 10" xfId="1263"/>
    <cellStyle name="Heading 1 10 2" xfId="35971"/>
    <cellStyle name="Heading 1 10 3" xfId="35970"/>
    <cellStyle name="Heading 1 100" xfId="35972"/>
    <cellStyle name="Heading 1 100 2" xfId="35973"/>
    <cellStyle name="Heading 1 101" xfId="35974"/>
    <cellStyle name="Heading 1 101 2" xfId="35975"/>
    <cellStyle name="Heading 1 102" xfId="35976"/>
    <cellStyle name="Heading 1 102 2" xfId="35977"/>
    <cellStyle name="Heading 1 103" xfId="35978"/>
    <cellStyle name="Heading 1 103 2" xfId="35979"/>
    <cellStyle name="Heading 1 104" xfId="35980"/>
    <cellStyle name="Heading 1 104 2" xfId="35981"/>
    <cellStyle name="Heading 1 105" xfId="35982"/>
    <cellStyle name="Heading 1 105 2" xfId="35983"/>
    <cellStyle name="Heading 1 106" xfId="35984"/>
    <cellStyle name="Heading 1 106 2" xfId="35985"/>
    <cellStyle name="Heading 1 107" xfId="35986"/>
    <cellStyle name="Heading 1 107 2" xfId="35987"/>
    <cellStyle name="Heading 1 108" xfId="35988"/>
    <cellStyle name="Heading 1 108 2" xfId="35989"/>
    <cellStyle name="Heading 1 109" xfId="35990"/>
    <cellStyle name="Heading 1 109 2" xfId="35991"/>
    <cellStyle name="Heading 1 11" xfId="1252"/>
    <cellStyle name="Heading 1 11 2" xfId="35993"/>
    <cellStyle name="Heading 1 11 3" xfId="35992"/>
    <cellStyle name="Heading 1 110" xfId="35994"/>
    <cellStyle name="Heading 1 110 2" xfId="35995"/>
    <cellStyle name="Heading 1 111" xfId="35996"/>
    <cellStyle name="Heading 1 111 2" xfId="35997"/>
    <cellStyle name="Heading 1 112" xfId="35998"/>
    <cellStyle name="Heading 1 112 2" xfId="35999"/>
    <cellStyle name="Heading 1 113" xfId="36000"/>
    <cellStyle name="Heading 1 113 2" xfId="36001"/>
    <cellStyle name="Heading 1 114" xfId="36002"/>
    <cellStyle name="Heading 1 114 2" xfId="36003"/>
    <cellStyle name="Heading 1 115" xfId="36004"/>
    <cellStyle name="Heading 1 115 2" xfId="36005"/>
    <cellStyle name="Heading 1 116" xfId="36006"/>
    <cellStyle name="Heading 1 116 2" xfId="36007"/>
    <cellStyle name="Heading 1 117" xfId="36008"/>
    <cellStyle name="Heading 1 117 2" xfId="36009"/>
    <cellStyle name="Heading 1 118" xfId="36010"/>
    <cellStyle name="Heading 1 118 2" xfId="36011"/>
    <cellStyle name="Heading 1 119" xfId="36012"/>
    <cellStyle name="Heading 1 119 2" xfId="36013"/>
    <cellStyle name="Heading 1 12" xfId="1265"/>
    <cellStyle name="Heading 1 12 2" xfId="36015"/>
    <cellStyle name="Heading 1 12 3" xfId="36014"/>
    <cellStyle name="Heading 1 120" xfId="36016"/>
    <cellStyle name="Heading 1 120 2" xfId="36017"/>
    <cellStyle name="Heading 1 121" xfId="36018"/>
    <cellStyle name="Heading 1 121 2" xfId="36019"/>
    <cellStyle name="Heading 1 122" xfId="36020"/>
    <cellStyle name="Heading 1 122 2" xfId="36021"/>
    <cellStyle name="Heading 1 123" xfId="36022"/>
    <cellStyle name="Heading 1 123 2" xfId="36023"/>
    <cellStyle name="Heading 1 124" xfId="36024"/>
    <cellStyle name="Heading 1 124 2" xfId="36025"/>
    <cellStyle name="Heading 1 125" xfId="36026"/>
    <cellStyle name="Heading 1 125 2" xfId="36027"/>
    <cellStyle name="Heading 1 126" xfId="36028"/>
    <cellStyle name="Heading 1 126 2" xfId="36029"/>
    <cellStyle name="Heading 1 127" xfId="36030"/>
    <cellStyle name="Heading 1 127 2" xfId="36031"/>
    <cellStyle name="Heading 1 128" xfId="36032"/>
    <cellStyle name="Heading 1 128 2" xfId="36033"/>
    <cellStyle name="Heading 1 129" xfId="36034"/>
    <cellStyle name="Heading 1 129 2" xfId="36035"/>
    <cellStyle name="Heading 1 13" xfId="1240"/>
    <cellStyle name="Heading 1 13 2" xfId="36037"/>
    <cellStyle name="Heading 1 13 3" xfId="36036"/>
    <cellStyle name="Heading 1 130" xfId="36038"/>
    <cellStyle name="Heading 1 130 2" xfId="36039"/>
    <cellStyle name="Heading 1 131" xfId="36040"/>
    <cellStyle name="Heading 1 131 2" xfId="36041"/>
    <cellStyle name="Heading 1 132" xfId="36042"/>
    <cellStyle name="Heading 1 132 2" xfId="36043"/>
    <cellStyle name="Heading 1 133" xfId="36044"/>
    <cellStyle name="Heading 1 133 2" xfId="36045"/>
    <cellStyle name="Heading 1 134" xfId="36046"/>
    <cellStyle name="Heading 1 134 2" xfId="36047"/>
    <cellStyle name="Heading 1 135" xfId="36048"/>
    <cellStyle name="Heading 1 135 2" xfId="36049"/>
    <cellStyle name="Heading 1 136" xfId="36050"/>
    <cellStyle name="Heading 1 136 2" xfId="36051"/>
    <cellStyle name="Heading 1 137" xfId="36052"/>
    <cellStyle name="Heading 1 137 2" xfId="36053"/>
    <cellStyle name="Heading 1 138" xfId="36054"/>
    <cellStyle name="Heading 1 138 2" xfId="36055"/>
    <cellStyle name="Heading 1 139" xfId="36056"/>
    <cellStyle name="Heading 1 139 2" xfId="36057"/>
    <cellStyle name="Heading 1 14" xfId="1237"/>
    <cellStyle name="Heading 1 14 2" xfId="36059"/>
    <cellStyle name="Heading 1 14 3" xfId="36058"/>
    <cellStyle name="Heading 1 140" xfId="36060"/>
    <cellStyle name="Heading 1 140 2" xfId="36061"/>
    <cellStyle name="Heading 1 141" xfId="36062"/>
    <cellStyle name="Heading 1 141 2" xfId="36063"/>
    <cellStyle name="Heading 1 142" xfId="36064"/>
    <cellStyle name="Heading 1 142 2" xfId="36065"/>
    <cellStyle name="Heading 1 143" xfId="36066"/>
    <cellStyle name="Heading 1 143 2" xfId="36067"/>
    <cellStyle name="Heading 1 144" xfId="36068"/>
    <cellStyle name="Heading 1 144 2" xfId="36069"/>
    <cellStyle name="Heading 1 145" xfId="36070"/>
    <cellStyle name="Heading 1 145 2" xfId="36071"/>
    <cellStyle name="Heading 1 146" xfId="36072"/>
    <cellStyle name="Heading 1 146 2" xfId="36073"/>
    <cellStyle name="Heading 1 147" xfId="36074"/>
    <cellStyle name="Heading 1 147 2" xfId="36075"/>
    <cellStyle name="Heading 1 148" xfId="36076"/>
    <cellStyle name="Heading 1 148 2" xfId="36077"/>
    <cellStyle name="Heading 1 149" xfId="36078"/>
    <cellStyle name="Heading 1 149 2" xfId="36079"/>
    <cellStyle name="Heading 1 15" xfId="1242"/>
    <cellStyle name="Heading 1 15 2" xfId="36081"/>
    <cellStyle name="Heading 1 15 3" xfId="36080"/>
    <cellStyle name="Heading 1 150" xfId="36082"/>
    <cellStyle name="Heading 1 150 2" xfId="36083"/>
    <cellStyle name="Heading 1 151" xfId="36084"/>
    <cellStyle name="Heading 1 151 2" xfId="36085"/>
    <cellStyle name="Heading 1 152" xfId="36086"/>
    <cellStyle name="Heading 1 152 2" xfId="36087"/>
    <cellStyle name="Heading 1 153" xfId="36088"/>
    <cellStyle name="Heading 1 153 2" xfId="36089"/>
    <cellStyle name="Heading 1 154" xfId="36090"/>
    <cellStyle name="Heading 1 154 2" xfId="36091"/>
    <cellStyle name="Heading 1 155" xfId="36092"/>
    <cellStyle name="Heading 1 155 2" xfId="36093"/>
    <cellStyle name="Heading 1 156" xfId="36094"/>
    <cellStyle name="Heading 1 156 2" xfId="36095"/>
    <cellStyle name="Heading 1 157" xfId="36096"/>
    <cellStyle name="Heading 1 157 2" xfId="36097"/>
    <cellStyle name="Heading 1 158" xfId="36098"/>
    <cellStyle name="Heading 1 158 2" xfId="36099"/>
    <cellStyle name="Heading 1 159" xfId="36100"/>
    <cellStyle name="Heading 1 159 2" xfId="36101"/>
    <cellStyle name="Heading 1 16" xfId="1235"/>
    <cellStyle name="Heading 1 16 2" xfId="36103"/>
    <cellStyle name="Heading 1 16 3" xfId="36102"/>
    <cellStyle name="Heading 1 160" xfId="36104"/>
    <cellStyle name="Heading 1 160 2" xfId="36105"/>
    <cellStyle name="Heading 1 161" xfId="36106"/>
    <cellStyle name="Heading 1 161 2" xfId="36107"/>
    <cellStyle name="Heading 1 162" xfId="36108"/>
    <cellStyle name="Heading 1 162 2" xfId="36109"/>
    <cellStyle name="Heading 1 163" xfId="36110"/>
    <cellStyle name="Heading 1 163 2" xfId="36111"/>
    <cellStyle name="Heading 1 164" xfId="36112"/>
    <cellStyle name="Heading 1 164 2" xfId="36113"/>
    <cellStyle name="Heading 1 165" xfId="36114"/>
    <cellStyle name="Heading 1 165 2" xfId="36115"/>
    <cellStyle name="Heading 1 166" xfId="36116"/>
    <cellStyle name="Heading 1 166 2" xfId="36117"/>
    <cellStyle name="Heading 1 167" xfId="36118"/>
    <cellStyle name="Heading 1 167 2" xfId="36119"/>
    <cellStyle name="Heading 1 168" xfId="36120"/>
    <cellStyle name="Heading 1 168 2" xfId="36121"/>
    <cellStyle name="Heading 1 169" xfId="36122"/>
    <cellStyle name="Heading 1 169 2" xfId="36123"/>
    <cellStyle name="Heading 1 17" xfId="1230"/>
    <cellStyle name="Heading 1 17 2" xfId="36125"/>
    <cellStyle name="Heading 1 17 3" xfId="36124"/>
    <cellStyle name="Heading 1 170" xfId="36126"/>
    <cellStyle name="Heading 1 170 2" xfId="36127"/>
    <cellStyle name="Heading 1 171" xfId="36128"/>
    <cellStyle name="Heading 1 171 2" xfId="36129"/>
    <cellStyle name="Heading 1 172" xfId="36130"/>
    <cellStyle name="Heading 1 172 2" xfId="36131"/>
    <cellStyle name="Heading 1 173" xfId="36132"/>
    <cellStyle name="Heading 1 173 2" xfId="36133"/>
    <cellStyle name="Heading 1 174" xfId="36134"/>
    <cellStyle name="Heading 1 174 2" xfId="36135"/>
    <cellStyle name="Heading 1 175" xfId="36136"/>
    <cellStyle name="Heading 1 175 2" xfId="36137"/>
    <cellStyle name="Heading 1 176" xfId="36138"/>
    <cellStyle name="Heading 1 176 2" xfId="36139"/>
    <cellStyle name="Heading 1 177" xfId="36140"/>
    <cellStyle name="Heading 1 177 2" xfId="36141"/>
    <cellStyle name="Heading 1 178" xfId="36142"/>
    <cellStyle name="Heading 1 178 2" xfId="36143"/>
    <cellStyle name="Heading 1 179" xfId="36144"/>
    <cellStyle name="Heading 1 179 2" xfId="36145"/>
    <cellStyle name="Heading 1 18" xfId="1226"/>
    <cellStyle name="Heading 1 18 2" xfId="36147"/>
    <cellStyle name="Heading 1 18 3" xfId="36146"/>
    <cellStyle name="Heading 1 180" xfId="36148"/>
    <cellStyle name="Heading 1 180 2" xfId="36149"/>
    <cellStyle name="Heading 1 181" xfId="36150"/>
    <cellStyle name="Heading 1 181 2" xfId="36151"/>
    <cellStyle name="Heading 1 182" xfId="36152"/>
    <cellStyle name="Heading 1 182 2" xfId="36153"/>
    <cellStyle name="Heading 1 183" xfId="36154"/>
    <cellStyle name="Heading 1 183 2" xfId="36155"/>
    <cellStyle name="Heading 1 184" xfId="36156"/>
    <cellStyle name="Heading 1 184 2" xfId="36157"/>
    <cellStyle name="Heading 1 185" xfId="36158"/>
    <cellStyle name="Heading 1 185 2" xfId="36159"/>
    <cellStyle name="Heading 1 186" xfId="36160"/>
    <cellStyle name="Heading 1 186 2" xfId="36161"/>
    <cellStyle name="Heading 1 187" xfId="36162"/>
    <cellStyle name="Heading 1 187 2" xfId="36163"/>
    <cellStyle name="Heading 1 188" xfId="36164"/>
    <cellStyle name="Heading 1 188 2" xfId="36165"/>
    <cellStyle name="Heading 1 189" xfId="36166"/>
    <cellStyle name="Heading 1 189 2" xfId="36167"/>
    <cellStyle name="Heading 1 19" xfId="1221"/>
    <cellStyle name="Heading 1 19 2" xfId="36169"/>
    <cellStyle name="Heading 1 19 3" xfId="36168"/>
    <cellStyle name="Heading 1 190" xfId="36170"/>
    <cellStyle name="Heading 1 190 2" xfId="36171"/>
    <cellStyle name="Heading 1 191" xfId="36172"/>
    <cellStyle name="Heading 1 191 2" xfId="36173"/>
    <cellStyle name="Heading 1 192" xfId="36174"/>
    <cellStyle name="Heading 1 192 2" xfId="36175"/>
    <cellStyle name="Heading 1 193" xfId="36176"/>
    <cellStyle name="Heading 1 194" xfId="36177"/>
    <cellStyle name="Heading 1 195" xfId="36178"/>
    <cellStyle name="Heading 1 196" xfId="36179"/>
    <cellStyle name="Heading 1 197" xfId="36180"/>
    <cellStyle name="Heading 1 198" xfId="36181"/>
    <cellStyle name="Heading 1 199" xfId="36182"/>
    <cellStyle name="Heading 1 2" xfId="244"/>
    <cellStyle name="Heading 1 2 10" xfId="6929"/>
    <cellStyle name="Heading 1 2 11" xfId="7539"/>
    <cellStyle name="Heading 1 2 12" xfId="7477"/>
    <cellStyle name="Heading 1 2 13" xfId="6772"/>
    <cellStyle name="Heading 1 2 14" xfId="6842"/>
    <cellStyle name="Heading 1 2 15" xfId="6779"/>
    <cellStyle name="Heading 1 2 16" xfId="1300"/>
    <cellStyle name="Heading 1 2 17" xfId="14782"/>
    <cellStyle name="Heading 1 2 2" xfId="800"/>
    <cellStyle name="Heading 1 2 2 10" xfId="7270"/>
    <cellStyle name="Heading 1 2 2 11" xfId="7382"/>
    <cellStyle name="Heading 1 2 2 12" xfId="6931"/>
    <cellStyle name="Heading 1 2 2 13" xfId="7423"/>
    <cellStyle name="Heading 1 2 2 14" xfId="7103"/>
    <cellStyle name="Heading 1 2 2 15" xfId="884"/>
    <cellStyle name="Heading 1 2 2 16" xfId="11834"/>
    <cellStyle name="Heading 1 2 2 2" xfId="1042"/>
    <cellStyle name="Heading 1 2 2 2 2" xfId="2253"/>
    <cellStyle name="Heading 1 2 2 2 3" xfId="2489"/>
    <cellStyle name="Heading 1 2 2 2 4" xfId="2816"/>
    <cellStyle name="Heading 1 2 2 2 5" xfId="3929"/>
    <cellStyle name="Heading 1 2 2 2 6" xfId="4565"/>
    <cellStyle name="Heading 1 2 2 2 7" xfId="5426"/>
    <cellStyle name="Heading 1 2 2 3" xfId="1838"/>
    <cellStyle name="Heading 1 2 2 3 2" xfId="2269"/>
    <cellStyle name="Heading 1 2 2 3 3" xfId="2505"/>
    <cellStyle name="Heading 1 2 2 3 4" xfId="2832"/>
    <cellStyle name="Heading 1 2 2 3 5" xfId="3947"/>
    <cellStyle name="Heading 1 2 2 3 6" xfId="4348"/>
    <cellStyle name="Heading 1 2 2 3 7" xfId="5248"/>
    <cellStyle name="Heading 1 2 2 4" xfId="1843"/>
    <cellStyle name="Heading 1 2 2 4 2" xfId="2273"/>
    <cellStyle name="Heading 1 2 2 4 3" xfId="2509"/>
    <cellStyle name="Heading 1 2 2 4 4" xfId="2836"/>
    <cellStyle name="Heading 1 2 2 4 5" xfId="3951"/>
    <cellStyle name="Heading 1 2 2 4 6" xfId="3573"/>
    <cellStyle name="Heading 1 2 2 4 7" xfId="3433"/>
    <cellStyle name="Heading 1 2 2 5" xfId="6767"/>
    <cellStyle name="Heading 1 2 2 6" xfId="6827"/>
    <cellStyle name="Heading 1 2 2 7" xfId="7610"/>
    <cellStyle name="Heading 1 2 2 8" xfId="7705"/>
    <cellStyle name="Heading 1 2 2 9" xfId="7646"/>
    <cellStyle name="Heading 1 2 3" xfId="1638"/>
    <cellStyle name="Heading 1 2 3 2" xfId="1906"/>
    <cellStyle name="Heading 1 2 3 2 2" xfId="2330"/>
    <cellStyle name="Heading 1 2 3 2 3" xfId="2562"/>
    <cellStyle name="Heading 1 2 3 2 4" xfId="2889"/>
    <cellStyle name="Heading 1 2 3 2 5" xfId="4011"/>
    <cellStyle name="Heading 1 2 3 2 6" xfId="4323"/>
    <cellStyle name="Heading 1 2 3 2 7" xfId="5233"/>
    <cellStyle name="Heading 1 2 3 3" xfId="1950"/>
    <cellStyle name="Heading 1 2 3 3 2" xfId="2372"/>
    <cellStyle name="Heading 1 2 3 3 3" xfId="2603"/>
    <cellStyle name="Heading 1 2 3 3 4" xfId="2930"/>
    <cellStyle name="Heading 1 2 3 3 5" xfId="4055"/>
    <cellStyle name="Heading 1 2 3 3 6" xfId="4769"/>
    <cellStyle name="Heading 1 2 3 3 7" xfId="5604"/>
    <cellStyle name="Heading 1 2 3 4" xfId="1989"/>
    <cellStyle name="Heading 1 2 3 4 2" xfId="2410"/>
    <cellStyle name="Heading 1 2 3 4 3" xfId="2641"/>
    <cellStyle name="Heading 1 2 3 4 4" xfId="2968"/>
    <cellStyle name="Heading 1 2 3 4 5" xfId="4093"/>
    <cellStyle name="Heading 1 2 3 4 6" xfId="4422"/>
    <cellStyle name="Heading 1 2 3 4 7" xfId="5310"/>
    <cellStyle name="Heading 1 2 4" xfId="1682"/>
    <cellStyle name="Heading 1 2 4 2" xfId="1928"/>
    <cellStyle name="Heading 1 2 4 2 2" xfId="2351"/>
    <cellStyle name="Heading 1 2 4 2 3" xfId="2583"/>
    <cellStyle name="Heading 1 2 4 2 4" xfId="2910"/>
    <cellStyle name="Heading 1 2 4 2 5" xfId="4033"/>
    <cellStyle name="Heading 1 2 4 2 6" xfId="4615"/>
    <cellStyle name="Heading 1 2 4 2 7" xfId="5459"/>
    <cellStyle name="Heading 1 2 4 3" xfId="1971"/>
    <cellStyle name="Heading 1 2 4 3 2" xfId="2393"/>
    <cellStyle name="Heading 1 2 4 3 3" xfId="2624"/>
    <cellStyle name="Heading 1 2 4 3 4" xfId="2951"/>
    <cellStyle name="Heading 1 2 4 3 5" xfId="4076"/>
    <cellStyle name="Heading 1 2 4 3 6" xfId="3619"/>
    <cellStyle name="Heading 1 2 4 3 7" xfId="3416"/>
    <cellStyle name="Heading 1 2 4 4" xfId="2006"/>
    <cellStyle name="Heading 1 2 4 4 2" xfId="2427"/>
    <cellStyle name="Heading 1 2 4 4 3" xfId="2658"/>
    <cellStyle name="Heading 1 2 4 4 4" xfId="2985"/>
    <cellStyle name="Heading 1 2 4 4 5" xfId="4110"/>
    <cellStyle name="Heading 1 2 4 4 6" xfId="3779"/>
    <cellStyle name="Heading 1 2 4 4 7" xfId="4346"/>
    <cellStyle name="Heading 1 2 5" xfId="1664"/>
    <cellStyle name="Heading 1 2 6" xfId="6673"/>
    <cellStyle name="Heading 1 2 7" xfId="6990"/>
    <cellStyle name="Heading 1 2 8" xfId="7288"/>
    <cellStyle name="Heading 1 2 9" xfId="7175"/>
    <cellStyle name="Heading 1 20" xfId="1219"/>
    <cellStyle name="Heading 1 20 2" xfId="36184"/>
    <cellStyle name="Heading 1 20 3" xfId="36183"/>
    <cellStyle name="Heading 1 200" xfId="36185"/>
    <cellStyle name="Heading 1 201" xfId="36186"/>
    <cellStyle name="Heading 1 202" xfId="36187"/>
    <cellStyle name="Heading 1 203" xfId="36188"/>
    <cellStyle name="Heading 1 204" xfId="36189"/>
    <cellStyle name="Heading 1 205" xfId="36190"/>
    <cellStyle name="Heading 1 206" xfId="36191"/>
    <cellStyle name="Heading 1 207" xfId="36192"/>
    <cellStyle name="Heading 1 208" xfId="36193"/>
    <cellStyle name="Heading 1 209" xfId="36194"/>
    <cellStyle name="Heading 1 21" xfId="1223"/>
    <cellStyle name="Heading 1 21 2" xfId="36196"/>
    <cellStyle name="Heading 1 21 3" xfId="36195"/>
    <cellStyle name="Heading 1 210" xfId="36197"/>
    <cellStyle name="Heading 1 211" xfId="36198"/>
    <cellStyle name="Heading 1 212" xfId="36199"/>
    <cellStyle name="Heading 1 213" xfId="36200"/>
    <cellStyle name="Heading 1 214" xfId="36201"/>
    <cellStyle name="Heading 1 215" xfId="36202"/>
    <cellStyle name="Heading 1 216" xfId="36203"/>
    <cellStyle name="Heading 1 217" xfId="36204"/>
    <cellStyle name="Heading 1 218" xfId="36205"/>
    <cellStyle name="Heading 1 219" xfId="36206"/>
    <cellStyle name="Heading 1 22" xfId="1217"/>
    <cellStyle name="Heading 1 22 2" xfId="36208"/>
    <cellStyle name="Heading 1 22 3" xfId="36207"/>
    <cellStyle name="Heading 1 220" xfId="36209"/>
    <cellStyle name="Heading 1 221" xfId="36210"/>
    <cellStyle name="Heading 1 222" xfId="36211"/>
    <cellStyle name="Heading 1 223" xfId="36212"/>
    <cellStyle name="Heading 1 224" xfId="36213"/>
    <cellStyle name="Heading 1 225" xfId="36214"/>
    <cellStyle name="Heading 1 226" xfId="36215"/>
    <cellStyle name="Heading 1 227" xfId="36216"/>
    <cellStyle name="Heading 1 228" xfId="36217"/>
    <cellStyle name="Heading 1 229" xfId="36218"/>
    <cellStyle name="Heading 1 23" xfId="1210"/>
    <cellStyle name="Heading 1 23 2" xfId="36220"/>
    <cellStyle name="Heading 1 23 3" xfId="36219"/>
    <cellStyle name="Heading 1 230" xfId="36221"/>
    <cellStyle name="Heading 1 231" xfId="36222"/>
    <cellStyle name="Heading 1 232" xfId="36223"/>
    <cellStyle name="Heading 1 233" xfId="36224"/>
    <cellStyle name="Heading 1 234" xfId="36225"/>
    <cellStyle name="Heading 1 235" xfId="36226"/>
    <cellStyle name="Heading 1 236" xfId="36227"/>
    <cellStyle name="Heading 1 237" xfId="36228"/>
    <cellStyle name="Heading 1 238" xfId="36229"/>
    <cellStyle name="Heading 1 239" xfId="36230"/>
    <cellStyle name="Heading 1 24" xfId="1201"/>
    <cellStyle name="Heading 1 24 2" xfId="36232"/>
    <cellStyle name="Heading 1 24 3" xfId="36231"/>
    <cellStyle name="Heading 1 240" xfId="36233"/>
    <cellStyle name="Heading 1 241" xfId="36234"/>
    <cellStyle name="Heading 1 242" xfId="36235"/>
    <cellStyle name="Heading 1 243" xfId="36236"/>
    <cellStyle name="Heading 1 244" xfId="36237"/>
    <cellStyle name="Heading 1 245" xfId="36238"/>
    <cellStyle name="Heading 1 246" xfId="36239"/>
    <cellStyle name="Heading 1 247" xfId="36240"/>
    <cellStyle name="Heading 1 248" xfId="36241"/>
    <cellStyle name="Heading 1 249" xfId="36242"/>
    <cellStyle name="Heading 1 25" xfId="1196"/>
    <cellStyle name="Heading 1 25 2" xfId="36244"/>
    <cellStyle name="Heading 1 25 3" xfId="36243"/>
    <cellStyle name="Heading 1 250" xfId="36245"/>
    <cellStyle name="Heading 1 251" xfId="36246"/>
    <cellStyle name="Heading 1 252" xfId="36247"/>
    <cellStyle name="Heading 1 253" xfId="36248"/>
    <cellStyle name="Heading 1 254" xfId="36249"/>
    <cellStyle name="Heading 1 255" xfId="36250"/>
    <cellStyle name="Heading 1 256" xfId="36251"/>
    <cellStyle name="Heading 1 257" xfId="36252"/>
    <cellStyle name="Heading 1 26" xfId="885"/>
    <cellStyle name="Heading 1 26 2" xfId="36254"/>
    <cellStyle name="Heading 1 26 3" xfId="36253"/>
    <cellStyle name="Heading 1 27" xfId="6672"/>
    <cellStyle name="Heading 1 27 2" xfId="36256"/>
    <cellStyle name="Heading 1 27 3" xfId="36255"/>
    <cellStyle name="Heading 1 28" xfId="7038"/>
    <cellStyle name="Heading 1 28 2" xfId="36258"/>
    <cellStyle name="Heading 1 28 3" xfId="36257"/>
    <cellStyle name="Heading 1 29" xfId="7498"/>
    <cellStyle name="Heading 1 29 2" xfId="36260"/>
    <cellStyle name="Heading 1 29 3" xfId="36259"/>
    <cellStyle name="Heading 1 3" xfId="245"/>
    <cellStyle name="Heading 1 3 10" xfId="7597"/>
    <cellStyle name="Heading 1 3 11" xfId="7762"/>
    <cellStyle name="Heading 1 3 12" xfId="7115"/>
    <cellStyle name="Heading 1 3 13" xfId="11780"/>
    <cellStyle name="Heading 1 3 14" xfId="15137"/>
    <cellStyle name="Heading 1 3 15" xfId="36261"/>
    <cellStyle name="Heading 1 3 2" xfId="882"/>
    <cellStyle name="Heading 1 3 2 2" xfId="36262"/>
    <cellStyle name="Heading 1 3 3" xfId="6674"/>
    <cellStyle name="Heading 1 3 4" xfId="6914"/>
    <cellStyle name="Heading 1 3 5" xfId="6786"/>
    <cellStyle name="Heading 1 3 6" xfId="6953"/>
    <cellStyle name="Heading 1 3 7" xfId="7603"/>
    <cellStyle name="Heading 1 3 8" xfId="6940"/>
    <cellStyle name="Heading 1 3 9" xfId="6886"/>
    <cellStyle name="Heading 1 30" xfId="7418"/>
    <cellStyle name="Heading 1 30 2" xfId="36264"/>
    <cellStyle name="Heading 1 30 3" xfId="36263"/>
    <cellStyle name="Heading 1 31" xfId="7031"/>
    <cellStyle name="Heading 1 31 2" xfId="36266"/>
    <cellStyle name="Heading 1 31 3" xfId="36265"/>
    <cellStyle name="Heading 1 32" xfId="7168"/>
    <cellStyle name="Heading 1 32 2" xfId="36268"/>
    <cellStyle name="Heading 1 32 3" xfId="36267"/>
    <cellStyle name="Heading 1 33" xfId="7447"/>
    <cellStyle name="Heading 1 33 2" xfId="36270"/>
    <cellStyle name="Heading 1 33 3" xfId="36269"/>
    <cellStyle name="Heading 1 34" xfId="6890"/>
    <cellStyle name="Heading 1 34 2" xfId="36272"/>
    <cellStyle name="Heading 1 34 3" xfId="36271"/>
    <cellStyle name="Heading 1 35" xfId="7145"/>
    <cellStyle name="Heading 1 35 2" xfId="36274"/>
    <cellStyle name="Heading 1 35 3" xfId="36273"/>
    <cellStyle name="Heading 1 36" xfId="7859"/>
    <cellStyle name="Heading 1 36 2" xfId="36276"/>
    <cellStyle name="Heading 1 36 3" xfId="36275"/>
    <cellStyle name="Heading 1 37" xfId="36277"/>
    <cellStyle name="Heading 1 37 2" xfId="36278"/>
    <cellStyle name="Heading 1 38" xfId="36279"/>
    <cellStyle name="Heading 1 38 2" xfId="36280"/>
    <cellStyle name="Heading 1 39" xfId="36281"/>
    <cellStyle name="Heading 1 39 2" xfId="36282"/>
    <cellStyle name="Heading 1 4" xfId="39"/>
    <cellStyle name="Heading 1 4 10" xfId="3409"/>
    <cellStyle name="Heading 1 4 11" xfId="3744"/>
    <cellStyle name="Heading 1 4 12" xfId="4419"/>
    <cellStyle name="Heading 1 4 13" xfId="1269"/>
    <cellStyle name="Heading 1 4 14" xfId="15138"/>
    <cellStyle name="Heading 1 4 2" xfId="1073"/>
    <cellStyle name="Heading 1 4 2 2" xfId="36283"/>
    <cellStyle name="Heading 1 4 3" xfId="1079"/>
    <cellStyle name="Heading 1 4 4" xfId="1769"/>
    <cellStyle name="Heading 1 4 5" xfId="1888"/>
    <cellStyle name="Heading 1 4 6" xfId="1744"/>
    <cellStyle name="Heading 1 4 7" xfId="2040"/>
    <cellStyle name="Heading 1 4 8" xfId="2188"/>
    <cellStyle name="Heading 1 4 9" xfId="2692"/>
    <cellStyle name="Heading 1 40" xfId="36284"/>
    <cellStyle name="Heading 1 40 2" xfId="36285"/>
    <cellStyle name="Heading 1 41" xfId="36286"/>
    <cellStyle name="Heading 1 41 2" xfId="36287"/>
    <cellStyle name="Heading 1 42" xfId="36288"/>
    <cellStyle name="Heading 1 42 2" xfId="36289"/>
    <cellStyle name="Heading 1 43" xfId="36290"/>
    <cellStyle name="Heading 1 43 2" xfId="36291"/>
    <cellStyle name="Heading 1 44" xfId="36292"/>
    <cellStyle name="Heading 1 44 2" xfId="36293"/>
    <cellStyle name="Heading 1 45" xfId="36294"/>
    <cellStyle name="Heading 1 45 2" xfId="36295"/>
    <cellStyle name="Heading 1 46" xfId="36296"/>
    <cellStyle name="Heading 1 46 2" xfId="36297"/>
    <cellStyle name="Heading 1 47" xfId="36298"/>
    <cellStyle name="Heading 1 47 2" xfId="36299"/>
    <cellStyle name="Heading 1 48" xfId="36300"/>
    <cellStyle name="Heading 1 48 2" xfId="36301"/>
    <cellStyle name="Heading 1 49" xfId="36302"/>
    <cellStyle name="Heading 1 49 2" xfId="36303"/>
    <cellStyle name="Heading 1 5" xfId="879"/>
    <cellStyle name="Heading 1 5 2" xfId="1271"/>
    <cellStyle name="Heading 1 5 2 2" xfId="36305"/>
    <cellStyle name="Heading 1 5 3" xfId="36304"/>
    <cellStyle name="Heading 1 50" xfId="36306"/>
    <cellStyle name="Heading 1 50 2" xfId="36307"/>
    <cellStyle name="Heading 1 51" xfId="36308"/>
    <cellStyle name="Heading 1 51 2" xfId="36309"/>
    <cellStyle name="Heading 1 52" xfId="36310"/>
    <cellStyle name="Heading 1 52 2" xfId="36311"/>
    <cellStyle name="Heading 1 53" xfId="36312"/>
    <cellStyle name="Heading 1 53 2" xfId="36313"/>
    <cellStyle name="Heading 1 54" xfId="36314"/>
    <cellStyle name="Heading 1 54 2" xfId="36315"/>
    <cellStyle name="Heading 1 55" xfId="36316"/>
    <cellStyle name="Heading 1 55 2" xfId="36317"/>
    <cellStyle name="Heading 1 56" xfId="36318"/>
    <cellStyle name="Heading 1 56 2" xfId="36319"/>
    <cellStyle name="Heading 1 57" xfId="36320"/>
    <cellStyle name="Heading 1 57 2" xfId="36321"/>
    <cellStyle name="Heading 1 58" xfId="36322"/>
    <cellStyle name="Heading 1 58 2" xfId="36323"/>
    <cellStyle name="Heading 1 59" xfId="36324"/>
    <cellStyle name="Heading 1 59 2" xfId="36325"/>
    <cellStyle name="Heading 1 6" xfId="1259"/>
    <cellStyle name="Heading 1 6 2" xfId="36327"/>
    <cellStyle name="Heading 1 6 3" xfId="36326"/>
    <cellStyle name="Heading 1 60" xfId="36328"/>
    <cellStyle name="Heading 1 60 2" xfId="36329"/>
    <cellStyle name="Heading 1 61" xfId="36330"/>
    <cellStyle name="Heading 1 61 2" xfId="36331"/>
    <cellStyle name="Heading 1 62" xfId="36332"/>
    <cellStyle name="Heading 1 62 2" xfId="36333"/>
    <cellStyle name="Heading 1 63" xfId="36334"/>
    <cellStyle name="Heading 1 63 2" xfId="36335"/>
    <cellStyle name="Heading 1 64" xfId="36336"/>
    <cellStyle name="Heading 1 64 2" xfId="36337"/>
    <cellStyle name="Heading 1 65" xfId="36338"/>
    <cellStyle name="Heading 1 65 2" xfId="36339"/>
    <cellStyle name="Heading 1 66" xfId="36340"/>
    <cellStyle name="Heading 1 66 2" xfId="36341"/>
    <cellStyle name="Heading 1 67" xfId="36342"/>
    <cellStyle name="Heading 1 67 2" xfId="36343"/>
    <cellStyle name="Heading 1 68" xfId="36344"/>
    <cellStyle name="Heading 1 68 2" xfId="36345"/>
    <cellStyle name="Heading 1 69" xfId="36346"/>
    <cellStyle name="Heading 1 69 2" xfId="36347"/>
    <cellStyle name="Heading 1 7" xfId="1256"/>
    <cellStyle name="Heading 1 7 2" xfId="36349"/>
    <cellStyle name="Heading 1 7 3" xfId="36348"/>
    <cellStyle name="Heading 1 70" xfId="36350"/>
    <cellStyle name="Heading 1 70 2" xfId="36351"/>
    <cellStyle name="Heading 1 71" xfId="36352"/>
    <cellStyle name="Heading 1 71 2" xfId="36353"/>
    <cellStyle name="Heading 1 72" xfId="36354"/>
    <cellStyle name="Heading 1 72 2" xfId="36355"/>
    <cellStyle name="Heading 1 73" xfId="36356"/>
    <cellStyle name="Heading 1 73 2" xfId="36357"/>
    <cellStyle name="Heading 1 74" xfId="36358"/>
    <cellStyle name="Heading 1 74 2" xfId="36359"/>
    <cellStyle name="Heading 1 75" xfId="36360"/>
    <cellStyle name="Heading 1 75 2" xfId="36361"/>
    <cellStyle name="Heading 1 76" xfId="36362"/>
    <cellStyle name="Heading 1 76 2" xfId="36363"/>
    <cellStyle name="Heading 1 77" xfId="36364"/>
    <cellStyle name="Heading 1 77 2" xfId="36365"/>
    <cellStyle name="Heading 1 78" xfId="36366"/>
    <cellStyle name="Heading 1 78 2" xfId="36367"/>
    <cellStyle name="Heading 1 79" xfId="36368"/>
    <cellStyle name="Heading 1 79 2" xfId="36369"/>
    <cellStyle name="Heading 1 8" xfId="1261"/>
    <cellStyle name="Heading 1 8 2" xfId="15139"/>
    <cellStyle name="Heading 1 8 2 2" xfId="36371"/>
    <cellStyle name="Heading 1 8 3" xfId="36370"/>
    <cellStyle name="Heading 1 80" xfId="36372"/>
    <cellStyle name="Heading 1 80 2" xfId="36373"/>
    <cellStyle name="Heading 1 81" xfId="36374"/>
    <cellStyle name="Heading 1 81 2" xfId="36375"/>
    <cellStyle name="Heading 1 82" xfId="36376"/>
    <cellStyle name="Heading 1 82 2" xfId="36377"/>
    <cellStyle name="Heading 1 83" xfId="36378"/>
    <cellStyle name="Heading 1 83 2" xfId="36379"/>
    <cellStyle name="Heading 1 84" xfId="36380"/>
    <cellStyle name="Heading 1 84 2" xfId="36381"/>
    <cellStyle name="Heading 1 85" xfId="36382"/>
    <cellStyle name="Heading 1 85 2" xfId="36383"/>
    <cellStyle name="Heading 1 86" xfId="36384"/>
    <cellStyle name="Heading 1 86 2" xfId="36385"/>
    <cellStyle name="Heading 1 87" xfId="36386"/>
    <cellStyle name="Heading 1 87 2" xfId="36387"/>
    <cellStyle name="Heading 1 88" xfId="36388"/>
    <cellStyle name="Heading 1 88 2" xfId="36389"/>
    <cellStyle name="Heading 1 89" xfId="36390"/>
    <cellStyle name="Heading 1 89 2" xfId="36391"/>
    <cellStyle name="Heading 1 9" xfId="1254"/>
    <cellStyle name="Heading 1 9 2" xfId="15140"/>
    <cellStyle name="Heading 1 9 2 2" xfId="36393"/>
    <cellStyle name="Heading 1 9 3" xfId="36392"/>
    <cellStyle name="Heading 1 90" xfId="36394"/>
    <cellStyle name="Heading 1 90 2" xfId="36395"/>
    <cellStyle name="Heading 1 91" xfId="36396"/>
    <cellStyle name="Heading 1 91 2" xfId="36397"/>
    <cellStyle name="Heading 1 92" xfId="36398"/>
    <cellStyle name="Heading 1 92 2" xfId="36399"/>
    <cellStyle name="Heading 1 93" xfId="36400"/>
    <cellStyle name="Heading 1 93 2" xfId="36401"/>
    <cellStyle name="Heading 1 94" xfId="36402"/>
    <cellStyle name="Heading 1 94 2" xfId="36403"/>
    <cellStyle name="Heading 1 95" xfId="36404"/>
    <cellStyle name="Heading 1 95 2" xfId="36405"/>
    <cellStyle name="Heading 1 96" xfId="36406"/>
    <cellStyle name="Heading 1 96 2" xfId="36407"/>
    <cellStyle name="Heading 1 97" xfId="36408"/>
    <cellStyle name="Heading 1 97 2" xfId="36409"/>
    <cellStyle name="Heading 1 98" xfId="36410"/>
    <cellStyle name="Heading 1 98 2" xfId="36411"/>
    <cellStyle name="Heading 1 99" xfId="36412"/>
    <cellStyle name="Heading 1 99 2" xfId="36413"/>
    <cellStyle name="Heading 2 10" xfId="1262"/>
    <cellStyle name="Heading 2 10 2" xfId="36415"/>
    <cellStyle name="Heading 2 10 3" xfId="36414"/>
    <cellStyle name="Heading 2 100" xfId="36416"/>
    <cellStyle name="Heading 2 100 2" xfId="36417"/>
    <cellStyle name="Heading 2 101" xfId="36418"/>
    <cellStyle name="Heading 2 101 2" xfId="36419"/>
    <cellStyle name="Heading 2 102" xfId="36420"/>
    <cellStyle name="Heading 2 102 2" xfId="36421"/>
    <cellStyle name="Heading 2 103" xfId="36422"/>
    <cellStyle name="Heading 2 103 2" xfId="36423"/>
    <cellStyle name="Heading 2 104" xfId="36424"/>
    <cellStyle name="Heading 2 104 2" xfId="36425"/>
    <cellStyle name="Heading 2 105" xfId="36426"/>
    <cellStyle name="Heading 2 105 2" xfId="36427"/>
    <cellStyle name="Heading 2 106" xfId="36428"/>
    <cellStyle name="Heading 2 106 2" xfId="36429"/>
    <cellStyle name="Heading 2 107" xfId="36430"/>
    <cellStyle name="Heading 2 107 2" xfId="36431"/>
    <cellStyle name="Heading 2 108" xfId="36432"/>
    <cellStyle name="Heading 2 108 2" xfId="36433"/>
    <cellStyle name="Heading 2 109" xfId="36434"/>
    <cellStyle name="Heading 2 109 2" xfId="36435"/>
    <cellStyle name="Heading 2 11" xfId="1253"/>
    <cellStyle name="Heading 2 11 2" xfId="36437"/>
    <cellStyle name="Heading 2 11 3" xfId="36436"/>
    <cellStyle name="Heading 2 110" xfId="36438"/>
    <cellStyle name="Heading 2 110 2" xfId="36439"/>
    <cellStyle name="Heading 2 111" xfId="36440"/>
    <cellStyle name="Heading 2 111 2" xfId="36441"/>
    <cellStyle name="Heading 2 112" xfId="36442"/>
    <cellStyle name="Heading 2 112 2" xfId="36443"/>
    <cellStyle name="Heading 2 113" xfId="36444"/>
    <cellStyle name="Heading 2 113 2" xfId="36445"/>
    <cellStyle name="Heading 2 114" xfId="36446"/>
    <cellStyle name="Heading 2 114 2" xfId="36447"/>
    <cellStyle name="Heading 2 115" xfId="36448"/>
    <cellStyle name="Heading 2 115 2" xfId="36449"/>
    <cellStyle name="Heading 2 116" xfId="36450"/>
    <cellStyle name="Heading 2 116 2" xfId="36451"/>
    <cellStyle name="Heading 2 117" xfId="36452"/>
    <cellStyle name="Heading 2 117 2" xfId="36453"/>
    <cellStyle name="Heading 2 118" xfId="36454"/>
    <cellStyle name="Heading 2 118 2" xfId="36455"/>
    <cellStyle name="Heading 2 119" xfId="36456"/>
    <cellStyle name="Heading 2 119 2" xfId="36457"/>
    <cellStyle name="Heading 2 12" xfId="1264"/>
    <cellStyle name="Heading 2 12 2" xfId="36459"/>
    <cellStyle name="Heading 2 12 3" xfId="36458"/>
    <cellStyle name="Heading 2 120" xfId="36460"/>
    <cellStyle name="Heading 2 120 2" xfId="36461"/>
    <cellStyle name="Heading 2 121" xfId="36462"/>
    <cellStyle name="Heading 2 121 2" xfId="36463"/>
    <cellStyle name="Heading 2 122" xfId="36464"/>
    <cellStyle name="Heading 2 122 2" xfId="36465"/>
    <cellStyle name="Heading 2 123" xfId="36466"/>
    <cellStyle name="Heading 2 123 2" xfId="36467"/>
    <cellStyle name="Heading 2 124" xfId="36468"/>
    <cellStyle name="Heading 2 124 2" xfId="36469"/>
    <cellStyle name="Heading 2 125" xfId="36470"/>
    <cellStyle name="Heading 2 125 2" xfId="36471"/>
    <cellStyle name="Heading 2 126" xfId="36472"/>
    <cellStyle name="Heading 2 126 2" xfId="36473"/>
    <cellStyle name="Heading 2 127" xfId="36474"/>
    <cellStyle name="Heading 2 127 2" xfId="36475"/>
    <cellStyle name="Heading 2 128" xfId="36476"/>
    <cellStyle name="Heading 2 128 2" xfId="36477"/>
    <cellStyle name="Heading 2 129" xfId="36478"/>
    <cellStyle name="Heading 2 129 2" xfId="36479"/>
    <cellStyle name="Heading 2 13" xfId="1239"/>
    <cellStyle name="Heading 2 13 2" xfId="36481"/>
    <cellStyle name="Heading 2 13 3" xfId="36480"/>
    <cellStyle name="Heading 2 130" xfId="36482"/>
    <cellStyle name="Heading 2 130 2" xfId="36483"/>
    <cellStyle name="Heading 2 131" xfId="36484"/>
    <cellStyle name="Heading 2 131 2" xfId="36485"/>
    <cellStyle name="Heading 2 132" xfId="36486"/>
    <cellStyle name="Heading 2 132 2" xfId="36487"/>
    <cellStyle name="Heading 2 133" xfId="36488"/>
    <cellStyle name="Heading 2 133 2" xfId="36489"/>
    <cellStyle name="Heading 2 134" xfId="36490"/>
    <cellStyle name="Heading 2 134 2" xfId="36491"/>
    <cellStyle name="Heading 2 135" xfId="36492"/>
    <cellStyle name="Heading 2 135 2" xfId="36493"/>
    <cellStyle name="Heading 2 136" xfId="36494"/>
    <cellStyle name="Heading 2 136 2" xfId="36495"/>
    <cellStyle name="Heading 2 137" xfId="36496"/>
    <cellStyle name="Heading 2 137 2" xfId="36497"/>
    <cellStyle name="Heading 2 138" xfId="36498"/>
    <cellStyle name="Heading 2 138 2" xfId="36499"/>
    <cellStyle name="Heading 2 139" xfId="36500"/>
    <cellStyle name="Heading 2 139 2" xfId="36501"/>
    <cellStyle name="Heading 2 14" xfId="1238"/>
    <cellStyle name="Heading 2 14 2" xfId="36503"/>
    <cellStyle name="Heading 2 14 3" xfId="36502"/>
    <cellStyle name="Heading 2 140" xfId="36504"/>
    <cellStyle name="Heading 2 140 2" xfId="36505"/>
    <cellStyle name="Heading 2 141" xfId="36506"/>
    <cellStyle name="Heading 2 141 2" xfId="36507"/>
    <cellStyle name="Heading 2 142" xfId="36508"/>
    <cellStyle name="Heading 2 142 2" xfId="36509"/>
    <cellStyle name="Heading 2 143" xfId="36510"/>
    <cellStyle name="Heading 2 143 2" xfId="36511"/>
    <cellStyle name="Heading 2 144" xfId="36512"/>
    <cellStyle name="Heading 2 144 2" xfId="36513"/>
    <cellStyle name="Heading 2 145" xfId="36514"/>
    <cellStyle name="Heading 2 145 2" xfId="36515"/>
    <cellStyle name="Heading 2 146" xfId="36516"/>
    <cellStyle name="Heading 2 146 2" xfId="36517"/>
    <cellStyle name="Heading 2 147" xfId="36518"/>
    <cellStyle name="Heading 2 147 2" xfId="36519"/>
    <cellStyle name="Heading 2 148" xfId="36520"/>
    <cellStyle name="Heading 2 148 2" xfId="36521"/>
    <cellStyle name="Heading 2 149" xfId="36522"/>
    <cellStyle name="Heading 2 149 2" xfId="36523"/>
    <cellStyle name="Heading 2 15" xfId="1241"/>
    <cellStyle name="Heading 2 15 2" xfId="36525"/>
    <cellStyle name="Heading 2 15 3" xfId="36524"/>
    <cellStyle name="Heading 2 150" xfId="36526"/>
    <cellStyle name="Heading 2 150 2" xfId="36527"/>
    <cellStyle name="Heading 2 151" xfId="36528"/>
    <cellStyle name="Heading 2 151 2" xfId="36529"/>
    <cellStyle name="Heading 2 152" xfId="36530"/>
    <cellStyle name="Heading 2 152 2" xfId="36531"/>
    <cellStyle name="Heading 2 153" xfId="36532"/>
    <cellStyle name="Heading 2 153 2" xfId="36533"/>
    <cellStyle name="Heading 2 154" xfId="36534"/>
    <cellStyle name="Heading 2 154 2" xfId="36535"/>
    <cellStyle name="Heading 2 155" xfId="36536"/>
    <cellStyle name="Heading 2 155 2" xfId="36537"/>
    <cellStyle name="Heading 2 156" xfId="36538"/>
    <cellStyle name="Heading 2 156 2" xfId="36539"/>
    <cellStyle name="Heading 2 157" xfId="36540"/>
    <cellStyle name="Heading 2 157 2" xfId="36541"/>
    <cellStyle name="Heading 2 158" xfId="36542"/>
    <cellStyle name="Heading 2 158 2" xfId="36543"/>
    <cellStyle name="Heading 2 159" xfId="36544"/>
    <cellStyle name="Heading 2 159 2" xfId="36545"/>
    <cellStyle name="Heading 2 16" xfId="1234"/>
    <cellStyle name="Heading 2 16 2" xfId="36547"/>
    <cellStyle name="Heading 2 16 3" xfId="36546"/>
    <cellStyle name="Heading 2 160" xfId="36548"/>
    <cellStyle name="Heading 2 160 2" xfId="36549"/>
    <cellStyle name="Heading 2 161" xfId="36550"/>
    <cellStyle name="Heading 2 161 2" xfId="36551"/>
    <cellStyle name="Heading 2 162" xfId="36552"/>
    <cellStyle name="Heading 2 162 2" xfId="36553"/>
    <cellStyle name="Heading 2 163" xfId="36554"/>
    <cellStyle name="Heading 2 163 2" xfId="36555"/>
    <cellStyle name="Heading 2 164" xfId="36556"/>
    <cellStyle name="Heading 2 164 2" xfId="36557"/>
    <cellStyle name="Heading 2 165" xfId="36558"/>
    <cellStyle name="Heading 2 165 2" xfId="36559"/>
    <cellStyle name="Heading 2 166" xfId="36560"/>
    <cellStyle name="Heading 2 166 2" xfId="36561"/>
    <cellStyle name="Heading 2 167" xfId="36562"/>
    <cellStyle name="Heading 2 167 2" xfId="36563"/>
    <cellStyle name="Heading 2 168" xfId="36564"/>
    <cellStyle name="Heading 2 168 2" xfId="36565"/>
    <cellStyle name="Heading 2 169" xfId="36566"/>
    <cellStyle name="Heading 2 169 2" xfId="36567"/>
    <cellStyle name="Heading 2 17" xfId="1231"/>
    <cellStyle name="Heading 2 17 2" xfId="36569"/>
    <cellStyle name="Heading 2 17 3" xfId="36568"/>
    <cellStyle name="Heading 2 170" xfId="36570"/>
    <cellStyle name="Heading 2 170 2" xfId="36571"/>
    <cellStyle name="Heading 2 171" xfId="36572"/>
    <cellStyle name="Heading 2 171 2" xfId="36573"/>
    <cellStyle name="Heading 2 172" xfId="36574"/>
    <cellStyle name="Heading 2 172 2" xfId="36575"/>
    <cellStyle name="Heading 2 173" xfId="36576"/>
    <cellStyle name="Heading 2 173 2" xfId="36577"/>
    <cellStyle name="Heading 2 174" xfId="36578"/>
    <cellStyle name="Heading 2 174 2" xfId="36579"/>
    <cellStyle name="Heading 2 175" xfId="36580"/>
    <cellStyle name="Heading 2 175 2" xfId="36581"/>
    <cellStyle name="Heading 2 176" xfId="36582"/>
    <cellStyle name="Heading 2 176 2" xfId="36583"/>
    <cellStyle name="Heading 2 177" xfId="36584"/>
    <cellStyle name="Heading 2 177 2" xfId="36585"/>
    <cellStyle name="Heading 2 178" xfId="36586"/>
    <cellStyle name="Heading 2 178 2" xfId="36587"/>
    <cellStyle name="Heading 2 179" xfId="36588"/>
    <cellStyle name="Heading 2 179 2" xfId="36589"/>
    <cellStyle name="Heading 2 18" xfId="1225"/>
    <cellStyle name="Heading 2 18 2" xfId="36591"/>
    <cellStyle name="Heading 2 18 3" xfId="36590"/>
    <cellStyle name="Heading 2 180" xfId="36592"/>
    <cellStyle name="Heading 2 180 2" xfId="36593"/>
    <cellStyle name="Heading 2 181" xfId="36594"/>
    <cellStyle name="Heading 2 181 2" xfId="36595"/>
    <cellStyle name="Heading 2 182" xfId="36596"/>
    <cellStyle name="Heading 2 182 2" xfId="36597"/>
    <cellStyle name="Heading 2 183" xfId="36598"/>
    <cellStyle name="Heading 2 183 2" xfId="36599"/>
    <cellStyle name="Heading 2 184" xfId="36600"/>
    <cellStyle name="Heading 2 184 2" xfId="36601"/>
    <cellStyle name="Heading 2 185" xfId="36602"/>
    <cellStyle name="Heading 2 185 2" xfId="36603"/>
    <cellStyle name="Heading 2 186" xfId="36604"/>
    <cellStyle name="Heading 2 186 2" xfId="36605"/>
    <cellStyle name="Heading 2 187" xfId="36606"/>
    <cellStyle name="Heading 2 187 2" xfId="36607"/>
    <cellStyle name="Heading 2 188" xfId="36608"/>
    <cellStyle name="Heading 2 188 2" xfId="36609"/>
    <cellStyle name="Heading 2 189" xfId="36610"/>
    <cellStyle name="Heading 2 189 2" xfId="36611"/>
    <cellStyle name="Heading 2 19" xfId="1220"/>
    <cellStyle name="Heading 2 19 2" xfId="36613"/>
    <cellStyle name="Heading 2 19 3" xfId="36612"/>
    <cellStyle name="Heading 2 190" xfId="36614"/>
    <cellStyle name="Heading 2 190 2" xfId="36615"/>
    <cellStyle name="Heading 2 191" xfId="36616"/>
    <cellStyle name="Heading 2 191 2" xfId="36617"/>
    <cellStyle name="Heading 2 192" xfId="36618"/>
    <cellStyle name="Heading 2 192 2" xfId="36619"/>
    <cellStyle name="Heading 2 193" xfId="36620"/>
    <cellStyle name="Heading 2 194" xfId="36621"/>
    <cellStyle name="Heading 2 195" xfId="36622"/>
    <cellStyle name="Heading 2 196" xfId="36623"/>
    <cellStyle name="Heading 2 197" xfId="36624"/>
    <cellStyle name="Heading 2 198" xfId="36625"/>
    <cellStyle name="Heading 2 199" xfId="36626"/>
    <cellStyle name="Heading 2 2" xfId="246"/>
    <cellStyle name="Heading 2 2 10" xfId="7612"/>
    <cellStyle name="Heading 2 2 11" xfId="7017"/>
    <cellStyle name="Heading 2 2 12" xfId="7036"/>
    <cellStyle name="Heading 2 2 13" xfId="7283"/>
    <cellStyle name="Heading 2 2 14" xfId="7797"/>
    <cellStyle name="Heading 2 2 15" xfId="7753"/>
    <cellStyle name="Heading 2 2 16" xfId="1283"/>
    <cellStyle name="Heading 2 2 17" xfId="14783"/>
    <cellStyle name="Heading 2 2 2" xfId="801"/>
    <cellStyle name="Heading 2 2 2 10" xfId="7478"/>
    <cellStyle name="Heading 2 2 2 11" xfId="6900"/>
    <cellStyle name="Heading 2 2 2 12" xfId="7665"/>
    <cellStyle name="Heading 2 2 2 13" xfId="6809"/>
    <cellStyle name="Heading 2 2 2 14" xfId="7371"/>
    <cellStyle name="Heading 2 2 2 15" xfId="941"/>
    <cellStyle name="Heading 2 2 2 16" xfId="11835"/>
    <cellStyle name="Heading 2 2 2 2" xfId="1056"/>
    <cellStyle name="Heading 2 2 2 2 2" xfId="2254"/>
    <cellStyle name="Heading 2 2 2 2 3" xfId="2490"/>
    <cellStyle name="Heading 2 2 2 2 4" xfId="2817"/>
    <cellStyle name="Heading 2 2 2 2 5" xfId="3930"/>
    <cellStyle name="Heading 2 2 2 2 6" xfId="4404"/>
    <cellStyle name="Heading 2 2 2 2 7" xfId="5298"/>
    <cellStyle name="Heading 2 2 2 3" xfId="1837"/>
    <cellStyle name="Heading 2 2 2 3 2" xfId="2268"/>
    <cellStyle name="Heading 2 2 2 3 3" xfId="2504"/>
    <cellStyle name="Heading 2 2 2 3 4" xfId="2831"/>
    <cellStyle name="Heading 2 2 2 3 5" xfId="3946"/>
    <cellStyle name="Heading 2 2 2 3 6" xfId="4513"/>
    <cellStyle name="Heading 2 2 2 3 7" xfId="5385"/>
    <cellStyle name="Heading 2 2 2 4" xfId="1861"/>
    <cellStyle name="Heading 2 2 2 4 2" xfId="2288"/>
    <cellStyle name="Heading 2 2 2 4 3" xfId="2524"/>
    <cellStyle name="Heading 2 2 2 4 4" xfId="2851"/>
    <cellStyle name="Heading 2 2 2 4 5" xfId="3969"/>
    <cellStyle name="Heading 2 2 2 4 6" xfId="3395"/>
    <cellStyle name="Heading 2 2 2 4 7" xfId="4037"/>
    <cellStyle name="Heading 2 2 2 5" xfId="6768"/>
    <cellStyle name="Heading 2 2 2 6" xfId="6826"/>
    <cellStyle name="Heading 2 2 2 7" xfId="7081"/>
    <cellStyle name="Heading 2 2 2 8" xfId="6998"/>
    <cellStyle name="Heading 2 2 2 9" xfId="7424"/>
    <cellStyle name="Heading 2 2 3" xfId="1639"/>
    <cellStyle name="Heading 2 2 3 2" xfId="1907"/>
    <cellStyle name="Heading 2 2 3 2 2" xfId="2331"/>
    <cellStyle name="Heading 2 2 3 2 3" xfId="2563"/>
    <cellStyle name="Heading 2 2 3 2 4" xfId="2890"/>
    <cellStyle name="Heading 2 2 3 2 5" xfId="4012"/>
    <cellStyle name="Heading 2 2 3 2 6" xfId="3837"/>
    <cellStyle name="Heading 2 2 3 2 7" xfId="4432"/>
    <cellStyle name="Heading 2 2 3 3" xfId="1951"/>
    <cellStyle name="Heading 2 2 3 3 2" xfId="2373"/>
    <cellStyle name="Heading 2 2 3 3 3" xfId="2604"/>
    <cellStyle name="Heading 2 2 3 3 4" xfId="2931"/>
    <cellStyle name="Heading 2 2 3 3 5" xfId="4056"/>
    <cellStyle name="Heading 2 2 3 3 6" xfId="4514"/>
    <cellStyle name="Heading 2 2 3 3 7" xfId="5386"/>
    <cellStyle name="Heading 2 2 3 4" xfId="1990"/>
    <cellStyle name="Heading 2 2 3 4 2" xfId="2411"/>
    <cellStyle name="Heading 2 2 3 4 3" xfId="2642"/>
    <cellStyle name="Heading 2 2 3 4 4" xfId="2969"/>
    <cellStyle name="Heading 2 2 3 4 5" xfId="4094"/>
    <cellStyle name="Heading 2 2 3 4 6" xfId="4812"/>
    <cellStyle name="Heading 2 2 3 4 7" xfId="5640"/>
    <cellStyle name="Heading 2 2 4" xfId="1683"/>
    <cellStyle name="Heading 2 2 4 2" xfId="1929"/>
    <cellStyle name="Heading 2 2 4 2 2" xfId="2352"/>
    <cellStyle name="Heading 2 2 4 2 3" xfId="2584"/>
    <cellStyle name="Heading 2 2 4 2 4" xfId="2911"/>
    <cellStyle name="Heading 2 2 4 2 5" xfId="4034"/>
    <cellStyle name="Heading 2 2 4 2 6" xfId="4450"/>
    <cellStyle name="Heading 2 2 4 2 7" xfId="5328"/>
    <cellStyle name="Heading 2 2 4 3" xfId="1972"/>
    <cellStyle name="Heading 2 2 4 3 2" xfId="2394"/>
    <cellStyle name="Heading 2 2 4 3 3" xfId="2625"/>
    <cellStyle name="Heading 2 2 4 3 4" xfId="2952"/>
    <cellStyle name="Heading 2 2 4 3 5" xfId="4077"/>
    <cellStyle name="Heading 2 2 4 3 6" xfId="3392"/>
    <cellStyle name="Heading 2 2 4 3 7" xfId="4549"/>
    <cellStyle name="Heading 2 2 4 4" xfId="2007"/>
    <cellStyle name="Heading 2 2 4 4 2" xfId="2428"/>
    <cellStyle name="Heading 2 2 4 4 3" xfId="2659"/>
    <cellStyle name="Heading 2 2 4 4 4" xfId="2986"/>
    <cellStyle name="Heading 2 2 4 4 5" xfId="4111"/>
    <cellStyle name="Heading 2 2 4 4 6" xfId="3774"/>
    <cellStyle name="Heading 2 2 4 4 7" xfId="3798"/>
    <cellStyle name="Heading 2 2 5" xfId="1663"/>
    <cellStyle name="Heading 2 2 6" xfId="6676"/>
    <cellStyle name="Heading 2 2 7" xfId="7220"/>
    <cellStyle name="Heading 2 2 8" xfId="7161"/>
    <cellStyle name="Heading 2 2 9" xfId="7297"/>
    <cellStyle name="Heading 2 20" xfId="995"/>
    <cellStyle name="Heading 2 20 2" xfId="36628"/>
    <cellStyle name="Heading 2 20 3" xfId="36627"/>
    <cellStyle name="Heading 2 200" xfId="36629"/>
    <cellStyle name="Heading 2 201" xfId="36630"/>
    <cellStyle name="Heading 2 202" xfId="36631"/>
    <cellStyle name="Heading 2 203" xfId="36632"/>
    <cellStyle name="Heading 2 204" xfId="36633"/>
    <cellStyle name="Heading 2 205" xfId="36634"/>
    <cellStyle name="Heading 2 206" xfId="36635"/>
    <cellStyle name="Heading 2 207" xfId="36636"/>
    <cellStyle name="Heading 2 208" xfId="36637"/>
    <cellStyle name="Heading 2 209" xfId="36638"/>
    <cellStyle name="Heading 2 21" xfId="1222"/>
    <cellStyle name="Heading 2 21 2" xfId="36640"/>
    <cellStyle name="Heading 2 21 3" xfId="36639"/>
    <cellStyle name="Heading 2 210" xfId="36641"/>
    <cellStyle name="Heading 2 211" xfId="36642"/>
    <cellStyle name="Heading 2 212" xfId="36643"/>
    <cellStyle name="Heading 2 213" xfId="36644"/>
    <cellStyle name="Heading 2 214" xfId="36645"/>
    <cellStyle name="Heading 2 215" xfId="36646"/>
    <cellStyle name="Heading 2 216" xfId="36647"/>
    <cellStyle name="Heading 2 217" xfId="36648"/>
    <cellStyle name="Heading 2 218" xfId="36649"/>
    <cellStyle name="Heading 2 219" xfId="36650"/>
    <cellStyle name="Heading 2 22" xfId="1218"/>
    <cellStyle name="Heading 2 22 2" xfId="36652"/>
    <cellStyle name="Heading 2 22 3" xfId="36651"/>
    <cellStyle name="Heading 2 220" xfId="36653"/>
    <cellStyle name="Heading 2 221" xfId="36654"/>
    <cellStyle name="Heading 2 222" xfId="36655"/>
    <cellStyle name="Heading 2 223" xfId="36656"/>
    <cellStyle name="Heading 2 224" xfId="36657"/>
    <cellStyle name="Heading 2 225" xfId="36658"/>
    <cellStyle name="Heading 2 226" xfId="36659"/>
    <cellStyle name="Heading 2 227" xfId="36660"/>
    <cellStyle name="Heading 2 228" xfId="36661"/>
    <cellStyle name="Heading 2 229" xfId="36662"/>
    <cellStyle name="Heading 2 23" xfId="1209"/>
    <cellStyle name="Heading 2 23 2" xfId="36664"/>
    <cellStyle name="Heading 2 23 3" xfId="36663"/>
    <cellStyle name="Heading 2 230" xfId="36665"/>
    <cellStyle name="Heading 2 231" xfId="36666"/>
    <cellStyle name="Heading 2 232" xfId="36667"/>
    <cellStyle name="Heading 2 233" xfId="36668"/>
    <cellStyle name="Heading 2 234" xfId="36669"/>
    <cellStyle name="Heading 2 235" xfId="36670"/>
    <cellStyle name="Heading 2 236" xfId="36671"/>
    <cellStyle name="Heading 2 237" xfId="36672"/>
    <cellStyle name="Heading 2 238" xfId="36673"/>
    <cellStyle name="Heading 2 239" xfId="36674"/>
    <cellStyle name="Heading 2 24" xfId="1200"/>
    <cellStyle name="Heading 2 24 2" xfId="36676"/>
    <cellStyle name="Heading 2 24 3" xfId="36675"/>
    <cellStyle name="Heading 2 240" xfId="36677"/>
    <cellStyle name="Heading 2 241" xfId="36678"/>
    <cellStyle name="Heading 2 242" xfId="36679"/>
    <cellStyle name="Heading 2 243" xfId="36680"/>
    <cellStyle name="Heading 2 244" xfId="36681"/>
    <cellStyle name="Heading 2 245" xfId="36682"/>
    <cellStyle name="Heading 2 246" xfId="36683"/>
    <cellStyle name="Heading 2 247" xfId="36684"/>
    <cellStyle name="Heading 2 248" xfId="36685"/>
    <cellStyle name="Heading 2 249" xfId="36686"/>
    <cellStyle name="Heading 2 25" xfId="1197"/>
    <cellStyle name="Heading 2 25 2" xfId="36688"/>
    <cellStyle name="Heading 2 25 3" xfId="36687"/>
    <cellStyle name="Heading 2 250" xfId="36689"/>
    <cellStyle name="Heading 2 251" xfId="36690"/>
    <cellStyle name="Heading 2 252" xfId="36691"/>
    <cellStyle name="Heading 2 253" xfId="36692"/>
    <cellStyle name="Heading 2 254" xfId="36693"/>
    <cellStyle name="Heading 2 255" xfId="36694"/>
    <cellStyle name="Heading 2 256" xfId="36695"/>
    <cellStyle name="Heading 2 257" xfId="36696"/>
    <cellStyle name="Heading 2 26" xfId="878"/>
    <cellStyle name="Heading 2 26 2" xfId="36698"/>
    <cellStyle name="Heading 2 26 3" xfId="36697"/>
    <cellStyle name="Heading 2 27" xfId="6675"/>
    <cellStyle name="Heading 2 27 2" xfId="36700"/>
    <cellStyle name="Heading 2 27 3" xfId="36699"/>
    <cellStyle name="Heading 2 28" xfId="7342"/>
    <cellStyle name="Heading 2 28 2" xfId="36702"/>
    <cellStyle name="Heading 2 28 3" xfId="36701"/>
    <cellStyle name="Heading 2 29" xfId="7537"/>
    <cellStyle name="Heading 2 29 2" xfId="36704"/>
    <cellStyle name="Heading 2 29 3" xfId="36703"/>
    <cellStyle name="Heading 2 3" xfId="247"/>
    <cellStyle name="Heading 2 3 10" xfId="7329"/>
    <cellStyle name="Heading 2 3 11" xfId="6968"/>
    <cellStyle name="Heading 2 3 12" xfId="7621"/>
    <cellStyle name="Heading 2 3 13" xfId="11781"/>
    <cellStyle name="Heading 2 3 14" xfId="15141"/>
    <cellStyle name="Heading 2 3 15" xfId="36705"/>
    <cellStyle name="Heading 2 3 2" xfId="957"/>
    <cellStyle name="Heading 2 3 2 2" xfId="36706"/>
    <cellStyle name="Heading 2 3 3" xfId="6677"/>
    <cellStyle name="Heading 2 3 4" xfId="7301"/>
    <cellStyle name="Heading 2 3 5" xfId="7408"/>
    <cellStyle name="Heading 2 3 6" xfId="6700"/>
    <cellStyle name="Heading 2 3 7" xfId="6761"/>
    <cellStyle name="Heading 2 3 8" xfId="7681"/>
    <cellStyle name="Heading 2 3 9" xfId="7444"/>
    <cellStyle name="Heading 2 30" xfId="6741"/>
    <cellStyle name="Heading 2 30 2" xfId="36708"/>
    <cellStyle name="Heading 2 30 3" xfId="36707"/>
    <cellStyle name="Heading 2 31" xfId="7054"/>
    <cellStyle name="Heading 2 31 2" xfId="36710"/>
    <cellStyle name="Heading 2 31 3" xfId="36709"/>
    <cellStyle name="Heading 2 32" xfId="7309"/>
    <cellStyle name="Heading 2 32 2" xfId="36712"/>
    <cellStyle name="Heading 2 32 3" xfId="36711"/>
    <cellStyle name="Heading 2 33" xfId="6721"/>
    <cellStyle name="Heading 2 33 2" xfId="36714"/>
    <cellStyle name="Heading 2 33 3" xfId="36713"/>
    <cellStyle name="Heading 2 34" xfId="7536"/>
    <cellStyle name="Heading 2 34 2" xfId="36716"/>
    <cellStyle name="Heading 2 34 3" xfId="36715"/>
    <cellStyle name="Heading 2 35" xfId="7706"/>
    <cellStyle name="Heading 2 35 2" xfId="36718"/>
    <cellStyle name="Heading 2 35 3" xfId="36717"/>
    <cellStyle name="Heading 2 36" xfId="7259"/>
    <cellStyle name="Heading 2 36 2" xfId="36720"/>
    <cellStyle name="Heading 2 36 3" xfId="36719"/>
    <cellStyle name="Heading 2 37" xfId="36721"/>
    <cellStyle name="Heading 2 37 2" xfId="36722"/>
    <cellStyle name="Heading 2 38" xfId="36723"/>
    <cellStyle name="Heading 2 38 2" xfId="36724"/>
    <cellStyle name="Heading 2 39" xfId="36725"/>
    <cellStyle name="Heading 2 39 2" xfId="36726"/>
    <cellStyle name="Heading 2 4" xfId="43"/>
    <cellStyle name="Heading 2 4 10" xfId="3412"/>
    <cellStyle name="Heading 2 4 11" xfId="3587"/>
    <cellStyle name="Heading 2 4 12" xfId="4414"/>
    <cellStyle name="Heading 2 4 13" xfId="1270"/>
    <cellStyle name="Heading 2 4 14" xfId="15142"/>
    <cellStyle name="Heading 2 4 2" xfId="1095"/>
    <cellStyle name="Heading 2 4 2 2" xfId="36727"/>
    <cellStyle name="Heading 2 4 3" xfId="1032"/>
    <cellStyle name="Heading 2 4 4" xfId="1770"/>
    <cellStyle name="Heading 2 4 5" xfId="1879"/>
    <cellStyle name="Heading 2 4 6" xfId="1755"/>
    <cellStyle name="Heading 2 4 7" xfId="2041"/>
    <cellStyle name="Heading 2 4 8" xfId="2075"/>
    <cellStyle name="Heading 2 4 9" xfId="2693"/>
    <cellStyle name="Heading 2 40" xfId="36728"/>
    <cellStyle name="Heading 2 40 2" xfId="36729"/>
    <cellStyle name="Heading 2 41" xfId="36730"/>
    <cellStyle name="Heading 2 41 2" xfId="36731"/>
    <cellStyle name="Heading 2 42" xfId="36732"/>
    <cellStyle name="Heading 2 42 2" xfId="36733"/>
    <cellStyle name="Heading 2 43" xfId="36734"/>
    <cellStyle name="Heading 2 43 2" xfId="36735"/>
    <cellStyle name="Heading 2 44" xfId="36736"/>
    <cellStyle name="Heading 2 44 2" xfId="36737"/>
    <cellStyle name="Heading 2 45" xfId="36738"/>
    <cellStyle name="Heading 2 45 2" xfId="36739"/>
    <cellStyle name="Heading 2 46" xfId="36740"/>
    <cellStyle name="Heading 2 46 2" xfId="36741"/>
    <cellStyle name="Heading 2 47" xfId="36742"/>
    <cellStyle name="Heading 2 47 2" xfId="36743"/>
    <cellStyle name="Heading 2 48" xfId="36744"/>
    <cellStyle name="Heading 2 48 2" xfId="36745"/>
    <cellStyle name="Heading 2 49" xfId="36746"/>
    <cellStyle name="Heading 2 49 2" xfId="36747"/>
    <cellStyle name="Heading 2 5" xfId="880"/>
    <cellStyle name="Heading 2 5 2" xfId="1072"/>
    <cellStyle name="Heading 2 5 2 2" xfId="36749"/>
    <cellStyle name="Heading 2 5 3" xfId="36748"/>
    <cellStyle name="Heading 2 50" xfId="36750"/>
    <cellStyle name="Heading 2 50 2" xfId="36751"/>
    <cellStyle name="Heading 2 51" xfId="36752"/>
    <cellStyle name="Heading 2 51 2" xfId="36753"/>
    <cellStyle name="Heading 2 52" xfId="36754"/>
    <cellStyle name="Heading 2 52 2" xfId="36755"/>
    <cellStyle name="Heading 2 53" xfId="36756"/>
    <cellStyle name="Heading 2 53 2" xfId="36757"/>
    <cellStyle name="Heading 2 54" xfId="36758"/>
    <cellStyle name="Heading 2 54 2" xfId="36759"/>
    <cellStyle name="Heading 2 55" xfId="36760"/>
    <cellStyle name="Heading 2 55 2" xfId="36761"/>
    <cellStyle name="Heading 2 56" xfId="36762"/>
    <cellStyle name="Heading 2 56 2" xfId="36763"/>
    <cellStyle name="Heading 2 57" xfId="36764"/>
    <cellStyle name="Heading 2 57 2" xfId="36765"/>
    <cellStyle name="Heading 2 58" xfId="36766"/>
    <cellStyle name="Heading 2 58 2" xfId="36767"/>
    <cellStyle name="Heading 2 59" xfId="36768"/>
    <cellStyle name="Heading 2 59 2" xfId="36769"/>
    <cellStyle name="Heading 2 6" xfId="1258"/>
    <cellStyle name="Heading 2 6 2" xfId="36771"/>
    <cellStyle name="Heading 2 6 3" xfId="36770"/>
    <cellStyle name="Heading 2 60" xfId="36772"/>
    <cellStyle name="Heading 2 60 2" xfId="36773"/>
    <cellStyle name="Heading 2 61" xfId="36774"/>
    <cellStyle name="Heading 2 61 2" xfId="36775"/>
    <cellStyle name="Heading 2 62" xfId="36776"/>
    <cellStyle name="Heading 2 62 2" xfId="36777"/>
    <cellStyle name="Heading 2 63" xfId="36778"/>
    <cellStyle name="Heading 2 63 2" xfId="36779"/>
    <cellStyle name="Heading 2 64" xfId="36780"/>
    <cellStyle name="Heading 2 64 2" xfId="36781"/>
    <cellStyle name="Heading 2 65" xfId="36782"/>
    <cellStyle name="Heading 2 65 2" xfId="36783"/>
    <cellStyle name="Heading 2 66" xfId="36784"/>
    <cellStyle name="Heading 2 66 2" xfId="36785"/>
    <cellStyle name="Heading 2 67" xfId="36786"/>
    <cellStyle name="Heading 2 67 2" xfId="36787"/>
    <cellStyle name="Heading 2 68" xfId="36788"/>
    <cellStyle name="Heading 2 68 2" xfId="36789"/>
    <cellStyle name="Heading 2 69" xfId="36790"/>
    <cellStyle name="Heading 2 69 2" xfId="36791"/>
    <cellStyle name="Heading 2 7" xfId="1257"/>
    <cellStyle name="Heading 2 7 2" xfId="36793"/>
    <cellStyle name="Heading 2 7 3" xfId="36792"/>
    <cellStyle name="Heading 2 70" xfId="36794"/>
    <cellStyle name="Heading 2 70 2" xfId="36795"/>
    <cellStyle name="Heading 2 71" xfId="36796"/>
    <cellStyle name="Heading 2 71 2" xfId="36797"/>
    <cellStyle name="Heading 2 72" xfId="36798"/>
    <cellStyle name="Heading 2 72 2" xfId="36799"/>
    <cellStyle name="Heading 2 73" xfId="36800"/>
    <cellStyle name="Heading 2 73 2" xfId="36801"/>
    <cellStyle name="Heading 2 74" xfId="36802"/>
    <cellStyle name="Heading 2 74 2" xfId="36803"/>
    <cellStyle name="Heading 2 75" xfId="36804"/>
    <cellStyle name="Heading 2 75 2" xfId="36805"/>
    <cellStyle name="Heading 2 76" xfId="36806"/>
    <cellStyle name="Heading 2 76 2" xfId="36807"/>
    <cellStyle name="Heading 2 77" xfId="36808"/>
    <cellStyle name="Heading 2 77 2" xfId="36809"/>
    <cellStyle name="Heading 2 78" xfId="36810"/>
    <cellStyle name="Heading 2 78 2" xfId="36811"/>
    <cellStyle name="Heading 2 79" xfId="36812"/>
    <cellStyle name="Heading 2 79 2" xfId="36813"/>
    <cellStyle name="Heading 2 8" xfId="1260"/>
    <cellStyle name="Heading 2 8 2" xfId="15143"/>
    <cellStyle name="Heading 2 8 2 2" xfId="36815"/>
    <cellStyle name="Heading 2 8 3" xfId="36814"/>
    <cellStyle name="Heading 2 80" xfId="36816"/>
    <cellStyle name="Heading 2 80 2" xfId="36817"/>
    <cellStyle name="Heading 2 81" xfId="36818"/>
    <cellStyle name="Heading 2 81 2" xfId="36819"/>
    <cellStyle name="Heading 2 82" xfId="36820"/>
    <cellStyle name="Heading 2 82 2" xfId="36821"/>
    <cellStyle name="Heading 2 83" xfId="36822"/>
    <cellStyle name="Heading 2 83 2" xfId="36823"/>
    <cellStyle name="Heading 2 84" xfId="36824"/>
    <cellStyle name="Heading 2 84 2" xfId="36825"/>
    <cellStyle name="Heading 2 85" xfId="36826"/>
    <cellStyle name="Heading 2 85 2" xfId="36827"/>
    <cellStyle name="Heading 2 86" xfId="36828"/>
    <cellStyle name="Heading 2 86 2" xfId="36829"/>
    <cellStyle name="Heading 2 87" xfId="36830"/>
    <cellStyle name="Heading 2 87 2" xfId="36831"/>
    <cellStyle name="Heading 2 88" xfId="36832"/>
    <cellStyle name="Heading 2 88 2" xfId="36833"/>
    <cellStyle name="Heading 2 89" xfId="36834"/>
    <cellStyle name="Heading 2 89 2" xfId="36835"/>
    <cellStyle name="Heading 2 9" xfId="1255"/>
    <cellStyle name="Heading 2 9 2" xfId="15144"/>
    <cellStyle name="Heading 2 9 2 2" xfId="36837"/>
    <cellStyle name="Heading 2 9 3" xfId="36836"/>
    <cellStyle name="Heading 2 90" xfId="36838"/>
    <cellStyle name="Heading 2 90 2" xfId="36839"/>
    <cellStyle name="Heading 2 91" xfId="36840"/>
    <cellStyle name="Heading 2 91 2" xfId="36841"/>
    <cellStyle name="Heading 2 92" xfId="36842"/>
    <cellStyle name="Heading 2 92 2" xfId="36843"/>
    <cellStyle name="Heading 2 93" xfId="36844"/>
    <cellStyle name="Heading 2 93 2" xfId="36845"/>
    <cellStyle name="Heading 2 94" xfId="36846"/>
    <cellStyle name="Heading 2 94 2" xfId="36847"/>
    <cellStyle name="Heading 2 95" xfId="36848"/>
    <cellStyle name="Heading 2 95 2" xfId="36849"/>
    <cellStyle name="Heading 2 96" xfId="36850"/>
    <cellStyle name="Heading 2 96 2" xfId="36851"/>
    <cellStyle name="Heading 2 97" xfId="36852"/>
    <cellStyle name="Heading 2 97 2" xfId="36853"/>
    <cellStyle name="Heading 2 98" xfId="36854"/>
    <cellStyle name="Heading 2 98 2" xfId="36855"/>
    <cellStyle name="Heading 2 99" xfId="36856"/>
    <cellStyle name="Heading 2 99 2" xfId="36857"/>
    <cellStyle name="Heading 3 10" xfId="7576"/>
    <cellStyle name="Heading 3 10 2" xfId="36859"/>
    <cellStyle name="Heading 3 10 3" xfId="36858"/>
    <cellStyle name="Heading 3 100" xfId="36860"/>
    <cellStyle name="Heading 3 100 2" xfId="36861"/>
    <cellStyle name="Heading 3 101" xfId="36862"/>
    <cellStyle name="Heading 3 101 2" xfId="36863"/>
    <cellStyle name="Heading 3 102" xfId="36864"/>
    <cellStyle name="Heading 3 102 2" xfId="36865"/>
    <cellStyle name="Heading 3 103" xfId="36866"/>
    <cellStyle name="Heading 3 103 2" xfId="36867"/>
    <cellStyle name="Heading 3 104" xfId="36868"/>
    <cellStyle name="Heading 3 104 2" xfId="36869"/>
    <cellStyle name="Heading 3 105" xfId="36870"/>
    <cellStyle name="Heading 3 105 2" xfId="36871"/>
    <cellStyle name="Heading 3 106" xfId="36872"/>
    <cellStyle name="Heading 3 106 2" xfId="36873"/>
    <cellStyle name="Heading 3 107" xfId="36874"/>
    <cellStyle name="Heading 3 107 2" xfId="36875"/>
    <cellStyle name="Heading 3 108" xfId="36876"/>
    <cellStyle name="Heading 3 108 2" xfId="36877"/>
    <cellStyle name="Heading 3 109" xfId="36878"/>
    <cellStyle name="Heading 3 109 2" xfId="36879"/>
    <cellStyle name="Heading 3 11" xfId="7232"/>
    <cellStyle name="Heading 3 11 2" xfId="36881"/>
    <cellStyle name="Heading 3 11 3" xfId="36880"/>
    <cellStyle name="Heading 3 110" xfId="36882"/>
    <cellStyle name="Heading 3 110 2" xfId="36883"/>
    <cellStyle name="Heading 3 111" xfId="36884"/>
    <cellStyle name="Heading 3 111 2" xfId="36885"/>
    <cellStyle name="Heading 3 112" xfId="36886"/>
    <cellStyle name="Heading 3 112 2" xfId="36887"/>
    <cellStyle name="Heading 3 113" xfId="36888"/>
    <cellStyle name="Heading 3 113 2" xfId="36889"/>
    <cellStyle name="Heading 3 114" xfId="36890"/>
    <cellStyle name="Heading 3 114 2" xfId="36891"/>
    <cellStyle name="Heading 3 115" xfId="36892"/>
    <cellStyle name="Heading 3 115 2" xfId="36893"/>
    <cellStyle name="Heading 3 116" xfId="36894"/>
    <cellStyle name="Heading 3 116 2" xfId="36895"/>
    <cellStyle name="Heading 3 117" xfId="36896"/>
    <cellStyle name="Heading 3 117 2" xfId="36897"/>
    <cellStyle name="Heading 3 118" xfId="36898"/>
    <cellStyle name="Heading 3 118 2" xfId="36899"/>
    <cellStyle name="Heading 3 119" xfId="36900"/>
    <cellStyle name="Heading 3 119 2" xfId="36901"/>
    <cellStyle name="Heading 3 12" xfId="7582"/>
    <cellStyle name="Heading 3 12 2" xfId="36903"/>
    <cellStyle name="Heading 3 12 3" xfId="36902"/>
    <cellStyle name="Heading 3 120" xfId="36904"/>
    <cellStyle name="Heading 3 120 2" xfId="36905"/>
    <cellStyle name="Heading 3 121" xfId="36906"/>
    <cellStyle name="Heading 3 121 2" xfId="36907"/>
    <cellStyle name="Heading 3 122" xfId="36908"/>
    <cellStyle name="Heading 3 122 2" xfId="36909"/>
    <cellStyle name="Heading 3 123" xfId="36910"/>
    <cellStyle name="Heading 3 123 2" xfId="36911"/>
    <cellStyle name="Heading 3 124" xfId="36912"/>
    <cellStyle name="Heading 3 124 2" xfId="36913"/>
    <cellStyle name="Heading 3 125" xfId="36914"/>
    <cellStyle name="Heading 3 125 2" xfId="36915"/>
    <cellStyle name="Heading 3 126" xfId="36916"/>
    <cellStyle name="Heading 3 126 2" xfId="36917"/>
    <cellStyle name="Heading 3 127" xfId="36918"/>
    <cellStyle name="Heading 3 127 2" xfId="36919"/>
    <cellStyle name="Heading 3 128" xfId="36920"/>
    <cellStyle name="Heading 3 128 2" xfId="36921"/>
    <cellStyle name="Heading 3 129" xfId="36922"/>
    <cellStyle name="Heading 3 129 2" xfId="36923"/>
    <cellStyle name="Heading 3 13" xfId="1820"/>
    <cellStyle name="Heading 3 13 2" xfId="36925"/>
    <cellStyle name="Heading 3 13 3" xfId="36924"/>
    <cellStyle name="Heading 3 130" xfId="36926"/>
    <cellStyle name="Heading 3 130 2" xfId="36927"/>
    <cellStyle name="Heading 3 131" xfId="36928"/>
    <cellStyle name="Heading 3 131 2" xfId="36929"/>
    <cellStyle name="Heading 3 132" xfId="36930"/>
    <cellStyle name="Heading 3 132 2" xfId="36931"/>
    <cellStyle name="Heading 3 133" xfId="36932"/>
    <cellStyle name="Heading 3 133 2" xfId="36933"/>
    <cellStyle name="Heading 3 134" xfId="36934"/>
    <cellStyle name="Heading 3 134 2" xfId="36935"/>
    <cellStyle name="Heading 3 135" xfId="36936"/>
    <cellStyle name="Heading 3 135 2" xfId="36937"/>
    <cellStyle name="Heading 3 136" xfId="36938"/>
    <cellStyle name="Heading 3 136 2" xfId="36939"/>
    <cellStyle name="Heading 3 137" xfId="36940"/>
    <cellStyle name="Heading 3 137 2" xfId="36941"/>
    <cellStyle name="Heading 3 138" xfId="36942"/>
    <cellStyle name="Heading 3 138 2" xfId="36943"/>
    <cellStyle name="Heading 3 139" xfId="36944"/>
    <cellStyle name="Heading 3 139 2" xfId="36945"/>
    <cellStyle name="Heading 3 14" xfId="36946"/>
    <cellStyle name="Heading 3 14 2" xfId="36947"/>
    <cellStyle name="Heading 3 140" xfId="36948"/>
    <cellStyle name="Heading 3 140 2" xfId="36949"/>
    <cellStyle name="Heading 3 141" xfId="36950"/>
    <cellStyle name="Heading 3 141 2" xfId="36951"/>
    <cellStyle name="Heading 3 142" xfId="36952"/>
    <cellStyle name="Heading 3 142 2" xfId="36953"/>
    <cellStyle name="Heading 3 143" xfId="36954"/>
    <cellStyle name="Heading 3 143 2" xfId="36955"/>
    <cellStyle name="Heading 3 144" xfId="36956"/>
    <cellStyle name="Heading 3 144 2" xfId="36957"/>
    <cellStyle name="Heading 3 145" xfId="36958"/>
    <cellStyle name="Heading 3 145 2" xfId="36959"/>
    <cellStyle name="Heading 3 146" xfId="36960"/>
    <cellStyle name="Heading 3 146 2" xfId="36961"/>
    <cellStyle name="Heading 3 147" xfId="36962"/>
    <cellStyle name="Heading 3 147 2" xfId="36963"/>
    <cellStyle name="Heading 3 148" xfId="36964"/>
    <cellStyle name="Heading 3 148 2" xfId="36965"/>
    <cellStyle name="Heading 3 149" xfId="36966"/>
    <cellStyle name="Heading 3 149 2" xfId="36967"/>
    <cellStyle name="Heading 3 15" xfId="36968"/>
    <cellStyle name="Heading 3 15 2" xfId="36969"/>
    <cellStyle name="Heading 3 150" xfId="36970"/>
    <cellStyle name="Heading 3 150 2" xfId="36971"/>
    <cellStyle name="Heading 3 151" xfId="36972"/>
    <cellStyle name="Heading 3 151 2" xfId="36973"/>
    <cellStyle name="Heading 3 152" xfId="36974"/>
    <cellStyle name="Heading 3 152 2" xfId="36975"/>
    <cellStyle name="Heading 3 153" xfId="36976"/>
    <cellStyle name="Heading 3 153 2" xfId="36977"/>
    <cellStyle name="Heading 3 154" xfId="36978"/>
    <cellStyle name="Heading 3 154 2" xfId="36979"/>
    <cellStyle name="Heading 3 155" xfId="36980"/>
    <cellStyle name="Heading 3 155 2" xfId="36981"/>
    <cellStyle name="Heading 3 156" xfId="36982"/>
    <cellStyle name="Heading 3 156 2" xfId="36983"/>
    <cellStyle name="Heading 3 157" xfId="36984"/>
    <cellStyle name="Heading 3 157 2" xfId="36985"/>
    <cellStyle name="Heading 3 158" xfId="36986"/>
    <cellStyle name="Heading 3 158 2" xfId="36987"/>
    <cellStyle name="Heading 3 159" xfId="36988"/>
    <cellStyle name="Heading 3 159 2" xfId="36989"/>
    <cellStyle name="Heading 3 16" xfId="36990"/>
    <cellStyle name="Heading 3 16 2" xfId="36991"/>
    <cellStyle name="Heading 3 160" xfId="36992"/>
    <cellStyle name="Heading 3 160 2" xfId="36993"/>
    <cellStyle name="Heading 3 161" xfId="36994"/>
    <cellStyle name="Heading 3 161 2" xfId="36995"/>
    <cellStyle name="Heading 3 162" xfId="36996"/>
    <cellStyle name="Heading 3 162 2" xfId="36997"/>
    <cellStyle name="Heading 3 163" xfId="36998"/>
    <cellStyle name="Heading 3 163 2" xfId="36999"/>
    <cellStyle name="Heading 3 164" xfId="37000"/>
    <cellStyle name="Heading 3 164 2" xfId="37001"/>
    <cellStyle name="Heading 3 165" xfId="37002"/>
    <cellStyle name="Heading 3 165 2" xfId="37003"/>
    <cellStyle name="Heading 3 166" xfId="37004"/>
    <cellStyle name="Heading 3 166 2" xfId="37005"/>
    <cellStyle name="Heading 3 167" xfId="37006"/>
    <cellStyle name="Heading 3 167 2" xfId="37007"/>
    <cellStyle name="Heading 3 168" xfId="37008"/>
    <cellStyle name="Heading 3 168 2" xfId="37009"/>
    <cellStyle name="Heading 3 169" xfId="37010"/>
    <cellStyle name="Heading 3 169 2" xfId="37011"/>
    <cellStyle name="Heading 3 17" xfId="37012"/>
    <cellStyle name="Heading 3 17 2" xfId="37013"/>
    <cellStyle name="Heading 3 170" xfId="37014"/>
    <cellStyle name="Heading 3 170 2" xfId="37015"/>
    <cellStyle name="Heading 3 171" xfId="37016"/>
    <cellStyle name="Heading 3 171 2" xfId="37017"/>
    <cellStyle name="Heading 3 172" xfId="37018"/>
    <cellStyle name="Heading 3 172 2" xfId="37019"/>
    <cellStyle name="Heading 3 173" xfId="37020"/>
    <cellStyle name="Heading 3 173 2" xfId="37021"/>
    <cellStyle name="Heading 3 174" xfId="37022"/>
    <cellStyle name="Heading 3 174 2" xfId="37023"/>
    <cellStyle name="Heading 3 175" xfId="37024"/>
    <cellStyle name="Heading 3 175 2" xfId="37025"/>
    <cellStyle name="Heading 3 176" xfId="37026"/>
    <cellStyle name="Heading 3 176 2" xfId="37027"/>
    <cellStyle name="Heading 3 177" xfId="37028"/>
    <cellStyle name="Heading 3 177 2" xfId="37029"/>
    <cellStyle name="Heading 3 178" xfId="37030"/>
    <cellStyle name="Heading 3 178 2" xfId="37031"/>
    <cellStyle name="Heading 3 179" xfId="37032"/>
    <cellStyle name="Heading 3 179 2" xfId="37033"/>
    <cellStyle name="Heading 3 18" xfId="37034"/>
    <cellStyle name="Heading 3 18 2" xfId="37035"/>
    <cellStyle name="Heading 3 180" xfId="37036"/>
    <cellStyle name="Heading 3 180 2" xfId="37037"/>
    <cellStyle name="Heading 3 181" xfId="37038"/>
    <cellStyle name="Heading 3 181 2" xfId="37039"/>
    <cellStyle name="Heading 3 182" xfId="37040"/>
    <cellStyle name="Heading 3 182 2" xfId="37041"/>
    <cellStyle name="Heading 3 183" xfId="37042"/>
    <cellStyle name="Heading 3 183 2" xfId="37043"/>
    <cellStyle name="Heading 3 184" xfId="37044"/>
    <cellStyle name="Heading 3 184 2" xfId="37045"/>
    <cellStyle name="Heading 3 185" xfId="37046"/>
    <cellStyle name="Heading 3 185 2" xfId="37047"/>
    <cellStyle name="Heading 3 186" xfId="37048"/>
    <cellStyle name="Heading 3 186 2" xfId="37049"/>
    <cellStyle name="Heading 3 187" xfId="37050"/>
    <cellStyle name="Heading 3 187 2" xfId="37051"/>
    <cellStyle name="Heading 3 188" xfId="37052"/>
    <cellStyle name="Heading 3 188 2" xfId="37053"/>
    <cellStyle name="Heading 3 189" xfId="37054"/>
    <cellStyle name="Heading 3 189 2" xfId="37055"/>
    <cellStyle name="Heading 3 19" xfId="37056"/>
    <cellStyle name="Heading 3 19 2" xfId="37057"/>
    <cellStyle name="Heading 3 190" xfId="37058"/>
    <cellStyle name="Heading 3 190 2" xfId="37059"/>
    <cellStyle name="Heading 3 191" xfId="37060"/>
    <cellStyle name="Heading 3 191 2" xfId="37061"/>
    <cellStyle name="Heading 3 192" xfId="37062"/>
    <cellStyle name="Heading 3 192 2" xfId="37063"/>
    <cellStyle name="Heading 3 193" xfId="37064"/>
    <cellStyle name="Heading 3 194" xfId="37065"/>
    <cellStyle name="Heading 3 195" xfId="37066"/>
    <cellStyle name="Heading 3 196" xfId="37067"/>
    <cellStyle name="Heading 3 197" xfId="37068"/>
    <cellStyle name="Heading 3 198" xfId="37069"/>
    <cellStyle name="Heading 3 199" xfId="37070"/>
    <cellStyle name="Heading 3 2" xfId="248"/>
    <cellStyle name="Heading 3 2 10" xfId="7170"/>
    <cellStyle name="Heading 3 2 11" xfId="7375"/>
    <cellStyle name="Heading 3 2 12" xfId="6687"/>
    <cellStyle name="Heading 3 2 13" xfId="9972"/>
    <cellStyle name="Heading 3 2 14" xfId="11782"/>
    <cellStyle name="Heading 3 2 2" xfId="925"/>
    <cellStyle name="Heading 3 2 2 2" xfId="11836"/>
    <cellStyle name="Heading 3 2 3" xfId="6679"/>
    <cellStyle name="Heading 3 2 4" xfId="7003"/>
    <cellStyle name="Heading 3 2 5" xfId="6796"/>
    <cellStyle name="Heading 3 2 6" xfId="7573"/>
    <cellStyle name="Heading 3 2 7" xfId="6915"/>
    <cellStyle name="Heading 3 2 8" xfId="7276"/>
    <cellStyle name="Heading 3 2 9" xfId="7631"/>
    <cellStyle name="Heading 3 20" xfId="37071"/>
    <cellStyle name="Heading 3 20 2" xfId="37072"/>
    <cellStyle name="Heading 3 200" xfId="37073"/>
    <cellStyle name="Heading 3 201" xfId="37074"/>
    <cellStyle name="Heading 3 202" xfId="37075"/>
    <cellStyle name="Heading 3 203" xfId="37076"/>
    <cellStyle name="Heading 3 204" xfId="37077"/>
    <cellStyle name="Heading 3 205" xfId="37078"/>
    <cellStyle name="Heading 3 206" xfId="37079"/>
    <cellStyle name="Heading 3 207" xfId="37080"/>
    <cellStyle name="Heading 3 208" xfId="37081"/>
    <cellStyle name="Heading 3 209" xfId="37082"/>
    <cellStyle name="Heading 3 21" xfId="37083"/>
    <cellStyle name="Heading 3 21 2" xfId="37084"/>
    <cellStyle name="Heading 3 210" xfId="37085"/>
    <cellStyle name="Heading 3 211" xfId="37086"/>
    <cellStyle name="Heading 3 212" xfId="37087"/>
    <cellStyle name="Heading 3 213" xfId="37088"/>
    <cellStyle name="Heading 3 214" xfId="37089"/>
    <cellStyle name="Heading 3 215" xfId="37090"/>
    <cellStyle name="Heading 3 216" xfId="37091"/>
    <cellStyle name="Heading 3 217" xfId="37092"/>
    <cellStyle name="Heading 3 218" xfId="37093"/>
    <cellStyle name="Heading 3 219" xfId="37094"/>
    <cellStyle name="Heading 3 22" xfId="37095"/>
    <cellStyle name="Heading 3 22 2" xfId="37096"/>
    <cellStyle name="Heading 3 220" xfId="37097"/>
    <cellStyle name="Heading 3 221" xfId="37098"/>
    <cellStyle name="Heading 3 222" xfId="37099"/>
    <cellStyle name="Heading 3 223" xfId="37100"/>
    <cellStyle name="Heading 3 224" xfId="37101"/>
    <cellStyle name="Heading 3 225" xfId="37102"/>
    <cellStyle name="Heading 3 226" xfId="37103"/>
    <cellStyle name="Heading 3 227" xfId="37104"/>
    <cellStyle name="Heading 3 228" xfId="37105"/>
    <cellStyle name="Heading 3 229" xfId="37106"/>
    <cellStyle name="Heading 3 23" xfId="37107"/>
    <cellStyle name="Heading 3 23 2" xfId="37108"/>
    <cellStyle name="Heading 3 230" xfId="37109"/>
    <cellStyle name="Heading 3 231" xfId="37110"/>
    <cellStyle name="Heading 3 232" xfId="37111"/>
    <cellStyle name="Heading 3 233" xfId="37112"/>
    <cellStyle name="Heading 3 234" xfId="37113"/>
    <cellStyle name="Heading 3 235" xfId="37114"/>
    <cellStyle name="Heading 3 236" xfId="37115"/>
    <cellStyle name="Heading 3 237" xfId="37116"/>
    <cellStyle name="Heading 3 238" xfId="37117"/>
    <cellStyle name="Heading 3 239" xfId="37118"/>
    <cellStyle name="Heading 3 24" xfId="37119"/>
    <cellStyle name="Heading 3 24 2" xfId="37120"/>
    <cellStyle name="Heading 3 240" xfId="37121"/>
    <cellStyle name="Heading 3 241" xfId="37122"/>
    <cellStyle name="Heading 3 242" xfId="37123"/>
    <cellStyle name="Heading 3 243" xfId="37124"/>
    <cellStyle name="Heading 3 244" xfId="37125"/>
    <cellStyle name="Heading 3 245" xfId="37126"/>
    <cellStyle name="Heading 3 246" xfId="37127"/>
    <cellStyle name="Heading 3 247" xfId="37128"/>
    <cellStyle name="Heading 3 248" xfId="37129"/>
    <cellStyle name="Heading 3 249" xfId="37130"/>
    <cellStyle name="Heading 3 25" xfId="37131"/>
    <cellStyle name="Heading 3 25 2" xfId="37132"/>
    <cellStyle name="Heading 3 250" xfId="37133"/>
    <cellStyle name="Heading 3 251" xfId="37134"/>
    <cellStyle name="Heading 3 252" xfId="37135"/>
    <cellStyle name="Heading 3 253" xfId="37136"/>
    <cellStyle name="Heading 3 254" xfId="37137"/>
    <cellStyle name="Heading 3 255" xfId="37138"/>
    <cellStyle name="Heading 3 256" xfId="37139"/>
    <cellStyle name="Heading 3 257" xfId="37140"/>
    <cellStyle name="Heading 3 26" xfId="37141"/>
    <cellStyle name="Heading 3 26 2" xfId="37142"/>
    <cellStyle name="Heading 3 27" xfId="37143"/>
    <cellStyle name="Heading 3 27 2" xfId="37144"/>
    <cellStyle name="Heading 3 28" xfId="37145"/>
    <cellStyle name="Heading 3 28 2" xfId="37146"/>
    <cellStyle name="Heading 3 29" xfId="37147"/>
    <cellStyle name="Heading 3 29 2" xfId="37148"/>
    <cellStyle name="Heading 3 3" xfId="77"/>
    <cellStyle name="Heading 3 3 2" xfId="954"/>
    <cellStyle name="Heading 3 3 2 2" xfId="37149"/>
    <cellStyle name="Heading 3 3 3" xfId="15145"/>
    <cellStyle name="Heading 3 30" xfId="37150"/>
    <cellStyle name="Heading 3 30 2" xfId="37151"/>
    <cellStyle name="Heading 3 31" xfId="37152"/>
    <cellStyle name="Heading 3 31 2" xfId="37153"/>
    <cellStyle name="Heading 3 32" xfId="37154"/>
    <cellStyle name="Heading 3 32 2" xfId="37155"/>
    <cellStyle name="Heading 3 33" xfId="37156"/>
    <cellStyle name="Heading 3 33 2" xfId="37157"/>
    <cellStyle name="Heading 3 34" xfId="37158"/>
    <cellStyle name="Heading 3 34 2" xfId="37159"/>
    <cellStyle name="Heading 3 35" xfId="37160"/>
    <cellStyle name="Heading 3 35 2" xfId="37161"/>
    <cellStyle name="Heading 3 36" xfId="37162"/>
    <cellStyle name="Heading 3 36 2" xfId="37163"/>
    <cellStyle name="Heading 3 37" xfId="37164"/>
    <cellStyle name="Heading 3 37 2" xfId="37165"/>
    <cellStyle name="Heading 3 38" xfId="37166"/>
    <cellStyle name="Heading 3 38 2" xfId="37167"/>
    <cellStyle name="Heading 3 39" xfId="37168"/>
    <cellStyle name="Heading 3 39 2" xfId="37169"/>
    <cellStyle name="Heading 3 4" xfId="6678"/>
    <cellStyle name="Heading 3 4 2" xfId="37171"/>
    <cellStyle name="Heading 3 4 3" xfId="37170"/>
    <cellStyle name="Heading 3 40" xfId="37172"/>
    <cellStyle name="Heading 3 40 2" xfId="37173"/>
    <cellStyle name="Heading 3 41" xfId="37174"/>
    <cellStyle name="Heading 3 41 2" xfId="37175"/>
    <cellStyle name="Heading 3 42" xfId="37176"/>
    <cellStyle name="Heading 3 42 2" xfId="37177"/>
    <cellStyle name="Heading 3 43" xfId="37178"/>
    <cellStyle name="Heading 3 43 2" xfId="37179"/>
    <cellStyle name="Heading 3 44" xfId="37180"/>
    <cellStyle name="Heading 3 44 2" xfId="37181"/>
    <cellStyle name="Heading 3 45" xfId="37182"/>
    <cellStyle name="Heading 3 45 2" xfId="37183"/>
    <cellStyle name="Heading 3 46" xfId="37184"/>
    <cellStyle name="Heading 3 46 2" xfId="37185"/>
    <cellStyle name="Heading 3 47" xfId="37186"/>
    <cellStyle name="Heading 3 47 2" xfId="37187"/>
    <cellStyle name="Heading 3 48" xfId="37188"/>
    <cellStyle name="Heading 3 48 2" xfId="37189"/>
    <cellStyle name="Heading 3 49" xfId="37190"/>
    <cellStyle name="Heading 3 49 2" xfId="37191"/>
    <cellStyle name="Heading 3 5" xfId="7048"/>
    <cellStyle name="Heading 3 5 2" xfId="37193"/>
    <cellStyle name="Heading 3 5 3" xfId="37192"/>
    <cellStyle name="Heading 3 50" xfId="37194"/>
    <cellStyle name="Heading 3 50 2" xfId="37195"/>
    <cellStyle name="Heading 3 51" xfId="37196"/>
    <cellStyle name="Heading 3 51 2" xfId="37197"/>
    <cellStyle name="Heading 3 52" xfId="37198"/>
    <cellStyle name="Heading 3 52 2" xfId="37199"/>
    <cellStyle name="Heading 3 53" xfId="37200"/>
    <cellStyle name="Heading 3 53 2" xfId="37201"/>
    <cellStyle name="Heading 3 54" xfId="37202"/>
    <cellStyle name="Heading 3 54 2" xfId="37203"/>
    <cellStyle name="Heading 3 55" xfId="37204"/>
    <cellStyle name="Heading 3 55 2" xfId="37205"/>
    <cellStyle name="Heading 3 56" xfId="37206"/>
    <cellStyle name="Heading 3 56 2" xfId="37207"/>
    <cellStyle name="Heading 3 57" xfId="37208"/>
    <cellStyle name="Heading 3 57 2" xfId="37209"/>
    <cellStyle name="Heading 3 58" xfId="37210"/>
    <cellStyle name="Heading 3 58 2" xfId="37211"/>
    <cellStyle name="Heading 3 59" xfId="37212"/>
    <cellStyle name="Heading 3 59 2" xfId="37213"/>
    <cellStyle name="Heading 3 6" xfId="6989"/>
    <cellStyle name="Heading 3 6 2" xfId="37215"/>
    <cellStyle name="Heading 3 6 3" xfId="37214"/>
    <cellStyle name="Heading 3 60" xfId="37216"/>
    <cellStyle name="Heading 3 60 2" xfId="37217"/>
    <cellStyle name="Heading 3 61" xfId="37218"/>
    <cellStyle name="Heading 3 61 2" xfId="37219"/>
    <cellStyle name="Heading 3 62" xfId="37220"/>
    <cellStyle name="Heading 3 62 2" xfId="37221"/>
    <cellStyle name="Heading 3 63" xfId="37222"/>
    <cellStyle name="Heading 3 63 2" xfId="37223"/>
    <cellStyle name="Heading 3 64" xfId="37224"/>
    <cellStyle name="Heading 3 64 2" xfId="37225"/>
    <cellStyle name="Heading 3 65" xfId="37226"/>
    <cellStyle name="Heading 3 65 2" xfId="37227"/>
    <cellStyle name="Heading 3 66" xfId="37228"/>
    <cellStyle name="Heading 3 66 2" xfId="37229"/>
    <cellStyle name="Heading 3 67" xfId="37230"/>
    <cellStyle name="Heading 3 67 2" xfId="37231"/>
    <cellStyle name="Heading 3 68" xfId="37232"/>
    <cellStyle name="Heading 3 68 2" xfId="37233"/>
    <cellStyle name="Heading 3 69" xfId="37234"/>
    <cellStyle name="Heading 3 69 2" xfId="37235"/>
    <cellStyle name="Heading 3 7" xfId="6745"/>
    <cellStyle name="Heading 3 7 2" xfId="37237"/>
    <cellStyle name="Heading 3 7 3" xfId="37236"/>
    <cellStyle name="Heading 3 70" xfId="37238"/>
    <cellStyle name="Heading 3 70 2" xfId="37239"/>
    <cellStyle name="Heading 3 71" xfId="37240"/>
    <cellStyle name="Heading 3 71 2" xfId="37241"/>
    <cellStyle name="Heading 3 72" xfId="37242"/>
    <cellStyle name="Heading 3 72 2" xfId="37243"/>
    <cellStyle name="Heading 3 73" xfId="37244"/>
    <cellStyle name="Heading 3 73 2" xfId="37245"/>
    <cellStyle name="Heading 3 74" xfId="37246"/>
    <cellStyle name="Heading 3 74 2" xfId="37247"/>
    <cellStyle name="Heading 3 75" xfId="37248"/>
    <cellStyle name="Heading 3 75 2" xfId="37249"/>
    <cellStyle name="Heading 3 76" xfId="37250"/>
    <cellStyle name="Heading 3 76 2" xfId="37251"/>
    <cellStyle name="Heading 3 77" xfId="37252"/>
    <cellStyle name="Heading 3 77 2" xfId="37253"/>
    <cellStyle name="Heading 3 78" xfId="37254"/>
    <cellStyle name="Heading 3 78 2" xfId="37255"/>
    <cellStyle name="Heading 3 79" xfId="37256"/>
    <cellStyle name="Heading 3 79 2" xfId="37257"/>
    <cellStyle name="Heading 3 8" xfId="7518"/>
    <cellStyle name="Heading 3 8 2" xfId="37259"/>
    <cellStyle name="Heading 3 8 3" xfId="37258"/>
    <cellStyle name="Heading 3 80" xfId="37260"/>
    <cellStyle name="Heading 3 80 2" xfId="37261"/>
    <cellStyle name="Heading 3 81" xfId="37262"/>
    <cellStyle name="Heading 3 81 2" xfId="37263"/>
    <cellStyle name="Heading 3 82" xfId="37264"/>
    <cellStyle name="Heading 3 82 2" xfId="37265"/>
    <cellStyle name="Heading 3 83" xfId="37266"/>
    <cellStyle name="Heading 3 83 2" xfId="37267"/>
    <cellStyle name="Heading 3 84" xfId="37268"/>
    <cellStyle name="Heading 3 84 2" xfId="37269"/>
    <cellStyle name="Heading 3 85" xfId="37270"/>
    <cellStyle name="Heading 3 85 2" xfId="37271"/>
    <cellStyle name="Heading 3 86" xfId="37272"/>
    <cellStyle name="Heading 3 86 2" xfId="37273"/>
    <cellStyle name="Heading 3 87" xfId="37274"/>
    <cellStyle name="Heading 3 87 2" xfId="37275"/>
    <cellStyle name="Heading 3 88" xfId="37276"/>
    <cellStyle name="Heading 3 88 2" xfId="37277"/>
    <cellStyle name="Heading 3 89" xfId="37278"/>
    <cellStyle name="Heading 3 89 2" xfId="37279"/>
    <cellStyle name="Heading 3 9" xfId="6854"/>
    <cellStyle name="Heading 3 9 2" xfId="37281"/>
    <cellStyle name="Heading 3 9 3" xfId="37280"/>
    <cellStyle name="Heading 3 90" xfId="37282"/>
    <cellStyle name="Heading 3 90 2" xfId="37283"/>
    <cellStyle name="Heading 3 91" xfId="37284"/>
    <cellStyle name="Heading 3 91 2" xfId="37285"/>
    <cellStyle name="Heading 3 92" xfId="37286"/>
    <cellStyle name="Heading 3 92 2" xfId="37287"/>
    <cellStyle name="Heading 3 93" xfId="37288"/>
    <cellStyle name="Heading 3 93 2" xfId="37289"/>
    <cellStyle name="Heading 3 94" xfId="37290"/>
    <cellStyle name="Heading 3 94 2" xfId="37291"/>
    <cellStyle name="Heading 3 95" xfId="37292"/>
    <cellStyle name="Heading 3 95 2" xfId="37293"/>
    <cellStyle name="Heading 3 96" xfId="37294"/>
    <cellStyle name="Heading 3 96 2" xfId="37295"/>
    <cellStyle name="Heading 3 97" xfId="37296"/>
    <cellStyle name="Heading 3 97 2" xfId="37297"/>
    <cellStyle name="Heading 3 98" xfId="37298"/>
    <cellStyle name="Heading 3 98 2" xfId="37299"/>
    <cellStyle name="Heading 3 99" xfId="37300"/>
    <cellStyle name="Heading 3 99 2" xfId="37301"/>
    <cellStyle name="Heading 4 10" xfId="7778"/>
    <cellStyle name="Heading 4 10 2" xfId="37303"/>
    <cellStyle name="Heading 4 10 3" xfId="37302"/>
    <cellStyle name="Heading 4 100" xfId="37304"/>
    <cellStyle name="Heading 4 100 2" xfId="37305"/>
    <cellStyle name="Heading 4 101" xfId="37306"/>
    <cellStyle name="Heading 4 101 2" xfId="37307"/>
    <cellStyle name="Heading 4 102" xfId="37308"/>
    <cellStyle name="Heading 4 102 2" xfId="37309"/>
    <cellStyle name="Heading 4 103" xfId="37310"/>
    <cellStyle name="Heading 4 103 2" xfId="37311"/>
    <cellStyle name="Heading 4 104" xfId="37312"/>
    <cellStyle name="Heading 4 104 2" xfId="37313"/>
    <cellStyle name="Heading 4 105" xfId="37314"/>
    <cellStyle name="Heading 4 105 2" xfId="37315"/>
    <cellStyle name="Heading 4 106" xfId="37316"/>
    <cellStyle name="Heading 4 106 2" xfId="37317"/>
    <cellStyle name="Heading 4 107" xfId="37318"/>
    <cellStyle name="Heading 4 107 2" xfId="37319"/>
    <cellStyle name="Heading 4 108" xfId="37320"/>
    <cellStyle name="Heading 4 108 2" xfId="37321"/>
    <cellStyle name="Heading 4 109" xfId="37322"/>
    <cellStyle name="Heading 4 109 2" xfId="37323"/>
    <cellStyle name="Heading 4 11" xfId="7176"/>
    <cellStyle name="Heading 4 11 2" xfId="37325"/>
    <cellStyle name="Heading 4 11 3" xfId="37324"/>
    <cellStyle name="Heading 4 110" xfId="37326"/>
    <cellStyle name="Heading 4 110 2" xfId="37327"/>
    <cellStyle name="Heading 4 111" xfId="37328"/>
    <cellStyle name="Heading 4 111 2" xfId="37329"/>
    <cellStyle name="Heading 4 112" xfId="37330"/>
    <cellStyle name="Heading 4 112 2" xfId="37331"/>
    <cellStyle name="Heading 4 113" xfId="37332"/>
    <cellStyle name="Heading 4 113 2" xfId="37333"/>
    <cellStyle name="Heading 4 114" xfId="37334"/>
    <cellStyle name="Heading 4 114 2" xfId="37335"/>
    <cellStyle name="Heading 4 115" xfId="37336"/>
    <cellStyle name="Heading 4 115 2" xfId="37337"/>
    <cellStyle name="Heading 4 116" xfId="37338"/>
    <cellStyle name="Heading 4 116 2" xfId="37339"/>
    <cellStyle name="Heading 4 117" xfId="37340"/>
    <cellStyle name="Heading 4 117 2" xfId="37341"/>
    <cellStyle name="Heading 4 118" xfId="37342"/>
    <cellStyle name="Heading 4 118 2" xfId="37343"/>
    <cellStyle name="Heading 4 119" xfId="37344"/>
    <cellStyle name="Heading 4 119 2" xfId="37345"/>
    <cellStyle name="Heading 4 12" xfId="6972"/>
    <cellStyle name="Heading 4 12 2" xfId="37347"/>
    <cellStyle name="Heading 4 12 3" xfId="37346"/>
    <cellStyle name="Heading 4 120" xfId="37348"/>
    <cellStyle name="Heading 4 120 2" xfId="37349"/>
    <cellStyle name="Heading 4 121" xfId="37350"/>
    <cellStyle name="Heading 4 121 2" xfId="37351"/>
    <cellStyle name="Heading 4 122" xfId="37352"/>
    <cellStyle name="Heading 4 122 2" xfId="37353"/>
    <cellStyle name="Heading 4 123" xfId="37354"/>
    <cellStyle name="Heading 4 123 2" xfId="37355"/>
    <cellStyle name="Heading 4 124" xfId="37356"/>
    <cellStyle name="Heading 4 124 2" xfId="37357"/>
    <cellStyle name="Heading 4 125" xfId="37358"/>
    <cellStyle name="Heading 4 125 2" xfId="37359"/>
    <cellStyle name="Heading 4 126" xfId="37360"/>
    <cellStyle name="Heading 4 126 2" xfId="37361"/>
    <cellStyle name="Heading 4 127" xfId="37362"/>
    <cellStyle name="Heading 4 127 2" xfId="37363"/>
    <cellStyle name="Heading 4 128" xfId="37364"/>
    <cellStyle name="Heading 4 128 2" xfId="37365"/>
    <cellStyle name="Heading 4 129" xfId="37366"/>
    <cellStyle name="Heading 4 129 2" xfId="37367"/>
    <cellStyle name="Heading 4 13" xfId="6703"/>
    <cellStyle name="Heading 4 13 2" xfId="37369"/>
    <cellStyle name="Heading 4 13 3" xfId="37368"/>
    <cellStyle name="Heading 4 130" xfId="37370"/>
    <cellStyle name="Heading 4 130 2" xfId="37371"/>
    <cellStyle name="Heading 4 131" xfId="37372"/>
    <cellStyle name="Heading 4 131 2" xfId="37373"/>
    <cellStyle name="Heading 4 132" xfId="37374"/>
    <cellStyle name="Heading 4 132 2" xfId="37375"/>
    <cellStyle name="Heading 4 133" xfId="37376"/>
    <cellStyle name="Heading 4 133 2" xfId="37377"/>
    <cellStyle name="Heading 4 134" xfId="37378"/>
    <cellStyle name="Heading 4 134 2" xfId="37379"/>
    <cellStyle name="Heading 4 135" xfId="37380"/>
    <cellStyle name="Heading 4 135 2" xfId="37381"/>
    <cellStyle name="Heading 4 136" xfId="37382"/>
    <cellStyle name="Heading 4 136 2" xfId="37383"/>
    <cellStyle name="Heading 4 137" xfId="37384"/>
    <cellStyle name="Heading 4 137 2" xfId="37385"/>
    <cellStyle name="Heading 4 138" xfId="37386"/>
    <cellStyle name="Heading 4 138 2" xfId="37387"/>
    <cellStyle name="Heading 4 139" xfId="37388"/>
    <cellStyle name="Heading 4 139 2" xfId="37389"/>
    <cellStyle name="Heading 4 14" xfId="37390"/>
    <cellStyle name="Heading 4 14 2" xfId="37391"/>
    <cellStyle name="Heading 4 140" xfId="37392"/>
    <cellStyle name="Heading 4 140 2" xfId="37393"/>
    <cellStyle name="Heading 4 141" xfId="37394"/>
    <cellStyle name="Heading 4 141 2" xfId="37395"/>
    <cellStyle name="Heading 4 142" xfId="37396"/>
    <cellStyle name="Heading 4 142 2" xfId="37397"/>
    <cellStyle name="Heading 4 143" xfId="37398"/>
    <cellStyle name="Heading 4 143 2" xfId="37399"/>
    <cellStyle name="Heading 4 144" xfId="37400"/>
    <cellStyle name="Heading 4 144 2" xfId="37401"/>
    <cellStyle name="Heading 4 145" xfId="37402"/>
    <cellStyle name="Heading 4 145 2" xfId="37403"/>
    <cellStyle name="Heading 4 146" xfId="37404"/>
    <cellStyle name="Heading 4 146 2" xfId="37405"/>
    <cellStyle name="Heading 4 147" xfId="37406"/>
    <cellStyle name="Heading 4 147 2" xfId="37407"/>
    <cellStyle name="Heading 4 148" xfId="37408"/>
    <cellStyle name="Heading 4 148 2" xfId="37409"/>
    <cellStyle name="Heading 4 149" xfId="37410"/>
    <cellStyle name="Heading 4 149 2" xfId="37411"/>
    <cellStyle name="Heading 4 15" xfId="37412"/>
    <cellStyle name="Heading 4 15 2" xfId="37413"/>
    <cellStyle name="Heading 4 150" xfId="37414"/>
    <cellStyle name="Heading 4 150 2" xfId="37415"/>
    <cellStyle name="Heading 4 151" xfId="37416"/>
    <cellStyle name="Heading 4 151 2" xfId="37417"/>
    <cellStyle name="Heading 4 152" xfId="37418"/>
    <cellStyle name="Heading 4 152 2" xfId="37419"/>
    <cellStyle name="Heading 4 153" xfId="37420"/>
    <cellStyle name="Heading 4 153 2" xfId="37421"/>
    <cellStyle name="Heading 4 154" xfId="37422"/>
    <cellStyle name="Heading 4 154 2" xfId="37423"/>
    <cellStyle name="Heading 4 155" xfId="37424"/>
    <cellStyle name="Heading 4 155 2" xfId="37425"/>
    <cellStyle name="Heading 4 156" xfId="37426"/>
    <cellStyle name="Heading 4 156 2" xfId="37427"/>
    <cellStyle name="Heading 4 157" xfId="37428"/>
    <cellStyle name="Heading 4 157 2" xfId="37429"/>
    <cellStyle name="Heading 4 158" xfId="37430"/>
    <cellStyle name="Heading 4 158 2" xfId="37431"/>
    <cellStyle name="Heading 4 159" xfId="37432"/>
    <cellStyle name="Heading 4 159 2" xfId="37433"/>
    <cellStyle name="Heading 4 16" xfId="37434"/>
    <cellStyle name="Heading 4 16 2" xfId="37435"/>
    <cellStyle name="Heading 4 160" xfId="37436"/>
    <cellStyle name="Heading 4 160 2" xfId="37437"/>
    <cellStyle name="Heading 4 161" xfId="37438"/>
    <cellStyle name="Heading 4 161 2" xfId="37439"/>
    <cellStyle name="Heading 4 162" xfId="37440"/>
    <cellStyle name="Heading 4 162 2" xfId="37441"/>
    <cellStyle name="Heading 4 163" xfId="37442"/>
    <cellStyle name="Heading 4 163 2" xfId="37443"/>
    <cellStyle name="Heading 4 164" xfId="37444"/>
    <cellStyle name="Heading 4 164 2" xfId="37445"/>
    <cellStyle name="Heading 4 165" xfId="37446"/>
    <cellStyle name="Heading 4 165 2" xfId="37447"/>
    <cellStyle name="Heading 4 166" xfId="37448"/>
    <cellStyle name="Heading 4 166 2" xfId="37449"/>
    <cellStyle name="Heading 4 167" xfId="37450"/>
    <cellStyle name="Heading 4 167 2" xfId="37451"/>
    <cellStyle name="Heading 4 168" xfId="37452"/>
    <cellStyle name="Heading 4 168 2" xfId="37453"/>
    <cellStyle name="Heading 4 169" xfId="37454"/>
    <cellStyle name="Heading 4 169 2" xfId="37455"/>
    <cellStyle name="Heading 4 17" xfId="37456"/>
    <cellStyle name="Heading 4 17 2" xfId="37457"/>
    <cellStyle name="Heading 4 170" xfId="37458"/>
    <cellStyle name="Heading 4 170 2" xfId="37459"/>
    <cellStyle name="Heading 4 171" xfId="37460"/>
    <cellStyle name="Heading 4 171 2" xfId="37461"/>
    <cellStyle name="Heading 4 172" xfId="37462"/>
    <cellStyle name="Heading 4 172 2" xfId="37463"/>
    <cellStyle name="Heading 4 173" xfId="37464"/>
    <cellStyle name="Heading 4 173 2" xfId="37465"/>
    <cellStyle name="Heading 4 174" xfId="37466"/>
    <cellStyle name="Heading 4 174 2" xfId="37467"/>
    <cellStyle name="Heading 4 175" xfId="37468"/>
    <cellStyle name="Heading 4 175 2" xfId="37469"/>
    <cellStyle name="Heading 4 176" xfId="37470"/>
    <cellStyle name="Heading 4 176 2" xfId="37471"/>
    <cellStyle name="Heading 4 177" xfId="37472"/>
    <cellStyle name="Heading 4 177 2" xfId="37473"/>
    <cellStyle name="Heading 4 178" xfId="37474"/>
    <cellStyle name="Heading 4 178 2" xfId="37475"/>
    <cellStyle name="Heading 4 179" xfId="37476"/>
    <cellStyle name="Heading 4 179 2" xfId="37477"/>
    <cellStyle name="Heading 4 18" xfId="37478"/>
    <cellStyle name="Heading 4 18 2" xfId="37479"/>
    <cellStyle name="Heading 4 180" xfId="37480"/>
    <cellStyle name="Heading 4 180 2" xfId="37481"/>
    <cellStyle name="Heading 4 181" xfId="37482"/>
    <cellStyle name="Heading 4 181 2" xfId="37483"/>
    <cellStyle name="Heading 4 182" xfId="37484"/>
    <cellStyle name="Heading 4 182 2" xfId="37485"/>
    <cellStyle name="Heading 4 183" xfId="37486"/>
    <cellStyle name="Heading 4 183 2" xfId="37487"/>
    <cellStyle name="Heading 4 184" xfId="37488"/>
    <cellStyle name="Heading 4 184 2" xfId="37489"/>
    <cellStyle name="Heading 4 185" xfId="37490"/>
    <cellStyle name="Heading 4 185 2" xfId="37491"/>
    <cellStyle name="Heading 4 186" xfId="37492"/>
    <cellStyle name="Heading 4 186 2" xfId="37493"/>
    <cellStyle name="Heading 4 187" xfId="37494"/>
    <cellStyle name="Heading 4 187 2" xfId="37495"/>
    <cellStyle name="Heading 4 188" xfId="37496"/>
    <cellStyle name="Heading 4 188 2" xfId="37497"/>
    <cellStyle name="Heading 4 189" xfId="37498"/>
    <cellStyle name="Heading 4 189 2" xfId="37499"/>
    <cellStyle name="Heading 4 19" xfId="37500"/>
    <cellStyle name="Heading 4 19 2" xfId="37501"/>
    <cellStyle name="Heading 4 190" xfId="37502"/>
    <cellStyle name="Heading 4 190 2" xfId="37503"/>
    <cellStyle name="Heading 4 191" xfId="37504"/>
    <cellStyle name="Heading 4 191 2" xfId="37505"/>
    <cellStyle name="Heading 4 192" xfId="37506"/>
    <cellStyle name="Heading 4 192 2" xfId="37507"/>
    <cellStyle name="Heading 4 193" xfId="37508"/>
    <cellStyle name="Heading 4 194" xfId="37509"/>
    <cellStyle name="Heading 4 195" xfId="37510"/>
    <cellStyle name="Heading 4 196" xfId="37511"/>
    <cellStyle name="Heading 4 197" xfId="37512"/>
    <cellStyle name="Heading 4 198" xfId="37513"/>
    <cellStyle name="Heading 4 199" xfId="37514"/>
    <cellStyle name="Heading 4 2" xfId="249"/>
    <cellStyle name="Heading 4 2 10" xfId="7528"/>
    <cellStyle name="Heading 4 2 11" xfId="7336"/>
    <cellStyle name="Heading 4 2 12" xfId="7039"/>
    <cellStyle name="Heading 4 2 13" xfId="9973"/>
    <cellStyle name="Heading 4 2 14" xfId="11783"/>
    <cellStyle name="Heading 4 2 2" xfId="947"/>
    <cellStyle name="Heading 4 2 2 2" xfId="11837"/>
    <cellStyle name="Heading 4 2 3" xfId="6681"/>
    <cellStyle name="Heading 4 2 4" xfId="7355"/>
    <cellStyle name="Heading 4 2 5" xfId="7454"/>
    <cellStyle name="Heading 4 2 6" xfId="7230"/>
    <cellStyle name="Heading 4 2 7" xfId="7566"/>
    <cellStyle name="Heading 4 2 8" xfId="7262"/>
    <cellStyle name="Heading 4 2 9" xfId="7599"/>
    <cellStyle name="Heading 4 20" xfId="37515"/>
    <cellStyle name="Heading 4 20 2" xfId="37516"/>
    <cellStyle name="Heading 4 200" xfId="37517"/>
    <cellStyle name="Heading 4 201" xfId="37518"/>
    <cellStyle name="Heading 4 202" xfId="37519"/>
    <cellStyle name="Heading 4 203" xfId="37520"/>
    <cellStyle name="Heading 4 204" xfId="37521"/>
    <cellStyle name="Heading 4 205" xfId="37522"/>
    <cellStyle name="Heading 4 206" xfId="37523"/>
    <cellStyle name="Heading 4 207" xfId="37524"/>
    <cellStyle name="Heading 4 208" xfId="37525"/>
    <cellStyle name="Heading 4 209" xfId="37526"/>
    <cellStyle name="Heading 4 21" xfId="37527"/>
    <cellStyle name="Heading 4 21 2" xfId="37528"/>
    <cellStyle name="Heading 4 210" xfId="37529"/>
    <cellStyle name="Heading 4 211" xfId="37530"/>
    <cellStyle name="Heading 4 212" xfId="37531"/>
    <cellStyle name="Heading 4 213" xfId="37532"/>
    <cellStyle name="Heading 4 214" xfId="37533"/>
    <cellStyle name="Heading 4 215" xfId="37534"/>
    <cellStyle name="Heading 4 216" xfId="37535"/>
    <cellStyle name="Heading 4 217" xfId="37536"/>
    <cellStyle name="Heading 4 218" xfId="37537"/>
    <cellStyle name="Heading 4 219" xfId="37538"/>
    <cellStyle name="Heading 4 22" xfId="37539"/>
    <cellStyle name="Heading 4 22 2" xfId="37540"/>
    <cellStyle name="Heading 4 220" xfId="37541"/>
    <cellStyle name="Heading 4 221" xfId="37542"/>
    <cellStyle name="Heading 4 222" xfId="37543"/>
    <cellStyle name="Heading 4 223" xfId="37544"/>
    <cellStyle name="Heading 4 224" xfId="37545"/>
    <cellStyle name="Heading 4 225" xfId="37546"/>
    <cellStyle name="Heading 4 226" xfId="37547"/>
    <cellStyle name="Heading 4 227" xfId="37548"/>
    <cellStyle name="Heading 4 228" xfId="37549"/>
    <cellStyle name="Heading 4 229" xfId="37550"/>
    <cellStyle name="Heading 4 23" xfId="37551"/>
    <cellStyle name="Heading 4 23 2" xfId="37552"/>
    <cellStyle name="Heading 4 230" xfId="37553"/>
    <cellStyle name="Heading 4 231" xfId="37554"/>
    <cellStyle name="Heading 4 232" xfId="37555"/>
    <cellStyle name="Heading 4 233" xfId="37556"/>
    <cellStyle name="Heading 4 234" xfId="37557"/>
    <cellStyle name="Heading 4 235" xfId="37558"/>
    <cellStyle name="Heading 4 236" xfId="37559"/>
    <cellStyle name="Heading 4 237" xfId="37560"/>
    <cellStyle name="Heading 4 238" xfId="37561"/>
    <cellStyle name="Heading 4 239" xfId="37562"/>
    <cellStyle name="Heading 4 24" xfId="37563"/>
    <cellStyle name="Heading 4 24 2" xfId="37564"/>
    <cellStyle name="Heading 4 240" xfId="37565"/>
    <cellStyle name="Heading 4 241" xfId="37566"/>
    <cellStyle name="Heading 4 242" xfId="37567"/>
    <cellStyle name="Heading 4 243" xfId="37568"/>
    <cellStyle name="Heading 4 244" xfId="37569"/>
    <cellStyle name="Heading 4 245" xfId="37570"/>
    <cellStyle name="Heading 4 246" xfId="37571"/>
    <cellStyle name="Heading 4 247" xfId="37572"/>
    <cellStyle name="Heading 4 248" xfId="37573"/>
    <cellStyle name="Heading 4 249" xfId="37574"/>
    <cellStyle name="Heading 4 25" xfId="37575"/>
    <cellStyle name="Heading 4 25 2" xfId="37576"/>
    <cellStyle name="Heading 4 250" xfId="37577"/>
    <cellStyle name="Heading 4 251" xfId="37578"/>
    <cellStyle name="Heading 4 252" xfId="37579"/>
    <cellStyle name="Heading 4 253" xfId="37580"/>
    <cellStyle name="Heading 4 254" xfId="37581"/>
    <cellStyle name="Heading 4 255" xfId="37582"/>
    <cellStyle name="Heading 4 256" xfId="37583"/>
    <cellStyle name="Heading 4 257" xfId="37584"/>
    <cellStyle name="Heading 4 26" xfId="37585"/>
    <cellStyle name="Heading 4 26 2" xfId="37586"/>
    <cellStyle name="Heading 4 27" xfId="37587"/>
    <cellStyle name="Heading 4 27 2" xfId="37588"/>
    <cellStyle name="Heading 4 28" xfId="37589"/>
    <cellStyle name="Heading 4 28 2" xfId="37590"/>
    <cellStyle name="Heading 4 29" xfId="37591"/>
    <cellStyle name="Heading 4 29 2" xfId="37592"/>
    <cellStyle name="Heading 4 3" xfId="40"/>
    <cellStyle name="Heading 4 3 2" xfId="946"/>
    <cellStyle name="Heading 4 3 2 2" xfId="37593"/>
    <cellStyle name="Heading 4 3 3" xfId="15146"/>
    <cellStyle name="Heading 4 30" xfId="37594"/>
    <cellStyle name="Heading 4 30 2" xfId="37595"/>
    <cellStyle name="Heading 4 31" xfId="37596"/>
    <cellStyle name="Heading 4 31 2" xfId="37597"/>
    <cellStyle name="Heading 4 32" xfId="37598"/>
    <cellStyle name="Heading 4 32 2" xfId="37599"/>
    <cellStyle name="Heading 4 33" xfId="37600"/>
    <cellStyle name="Heading 4 33 2" xfId="37601"/>
    <cellStyle name="Heading 4 34" xfId="37602"/>
    <cellStyle name="Heading 4 34 2" xfId="37603"/>
    <cellStyle name="Heading 4 35" xfId="37604"/>
    <cellStyle name="Heading 4 35 2" xfId="37605"/>
    <cellStyle name="Heading 4 36" xfId="37606"/>
    <cellStyle name="Heading 4 36 2" xfId="37607"/>
    <cellStyle name="Heading 4 37" xfId="37608"/>
    <cellStyle name="Heading 4 37 2" xfId="37609"/>
    <cellStyle name="Heading 4 38" xfId="37610"/>
    <cellStyle name="Heading 4 38 2" xfId="37611"/>
    <cellStyle name="Heading 4 39" xfId="37612"/>
    <cellStyle name="Heading 4 39 2" xfId="37613"/>
    <cellStyle name="Heading 4 4" xfId="6680"/>
    <cellStyle name="Heading 4 4 2" xfId="37615"/>
    <cellStyle name="Heading 4 4 3" xfId="37614"/>
    <cellStyle name="Heading 4 40" xfId="37616"/>
    <cellStyle name="Heading 4 40 2" xfId="37617"/>
    <cellStyle name="Heading 4 41" xfId="37618"/>
    <cellStyle name="Heading 4 41 2" xfId="37619"/>
    <cellStyle name="Heading 4 42" xfId="37620"/>
    <cellStyle name="Heading 4 42 2" xfId="37621"/>
    <cellStyle name="Heading 4 43" xfId="37622"/>
    <cellStyle name="Heading 4 43 2" xfId="37623"/>
    <cellStyle name="Heading 4 44" xfId="37624"/>
    <cellStyle name="Heading 4 44 2" xfId="37625"/>
    <cellStyle name="Heading 4 45" xfId="37626"/>
    <cellStyle name="Heading 4 45 2" xfId="37627"/>
    <cellStyle name="Heading 4 46" xfId="37628"/>
    <cellStyle name="Heading 4 46 2" xfId="37629"/>
    <cellStyle name="Heading 4 47" xfId="37630"/>
    <cellStyle name="Heading 4 47 2" xfId="37631"/>
    <cellStyle name="Heading 4 48" xfId="37632"/>
    <cellStyle name="Heading 4 48 2" xfId="37633"/>
    <cellStyle name="Heading 4 49" xfId="37634"/>
    <cellStyle name="Heading 4 49 2" xfId="37635"/>
    <cellStyle name="Heading 4 5" xfId="7494"/>
    <cellStyle name="Heading 4 5 2" xfId="37637"/>
    <cellStyle name="Heading 4 5 3" xfId="37636"/>
    <cellStyle name="Heading 4 50" xfId="37638"/>
    <cellStyle name="Heading 4 50 2" xfId="37639"/>
    <cellStyle name="Heading 4 51" xfId="37640"/>
    <cellStyle name="Heading 4 51 2" xfId="37641"/>
    <cellStyle name="Heading 4 52" xfId="37642"/>
    <cellStyle name="Heading 4 52 2" xfId="37643"/>
    <cellStyle name="Heading 4 53" xfId="37644"/>
    <cellStyle name="Heading 4 53 2" xfId="37645"/>
    <cellStyle name="Heading 4 54" xfId="37646"/>
    <cellStyle name="Heading 4 54 2" xfId="37647"/>
    <cellStyle name="Heading 4 55" xfId="37648"/>
    <cellStyle name="Heading 4 55 2" xfId="37649"/>
    <cellStyle name="Heading 4 56" xfId="37650"/>
    <cellStyle name="Heading 4 56 2" xfId="37651"/>
    <cellStyle name="Heading 4 57" xfId="37652"/>
    <cellStyle name="Heading 4 57 2" xfId="37653"/>
    <cellStyle name="Heading 4 58" xfId="37654"/>
    <cellStyle name="Heading 4 58 2" xfId="37655"/>
    <cellStyle name="Heading 4 59" xfId="37656"/>
    <cellStyle name="Heading 4 59 2" xfId="37657"/>
    <cellStyle name="Heading 4 6" xfId="7225"/>
    <cellStyle name="Heading 4 6 2" xfId="37659"/>
    <cellStyle name="Heading 4 6 3" xfId="37658"/>
    <cellStyle name="Heading 4 60" xfId="37660"/>
    <cellStyle name="Heading 4 60 2" xfId="37661"/>
    <cellStyle name="Heading 4 61" xfId="37662"/>
    <cellStyle name="Heading 4 61 2" xfId="37663"/>
    <cellStyle name="Heading 4 62" xfId="37664"/>
    <cellStyle name="Heading 4 62 2" xfId="37665"/>
    <cellStyle name="Heading 4 63" xfId="37666"/>
    <cellStyle name="Heading 4 63 2" xfId="37667"/>
    <cellStyle name="Heading 4 64" xfId="37668"/>
    <cellStyle name="Heading 4 64 2" xfId="37669"/>
    <cellStyle name="Heading 4 65" xfId="37670"/>
    <cellStyle name="Heading 4 65 2" xfId="37671"/>
    <cellStyle name="Heading 4 66" xfId="37672"/>
    <cellStyle name="Heading 4 66 2" xfId="37673"/>
    <cellStyle name="Heading 4 67" xfId="37674"/>
    <cellStyle name="Heading 4 67 2" xfId="37675"/>
    <cellStyle name="Heading 4 68" xfId="37676"/>
    <cellStyle name="Heading 4 68 2" xfId="37677"/>
    <cellStyle name="Heading 4 69" xfId="37678"/>
    <cellStyle name="Heading 4 69 2" xfId="37679"/>
    <cellStyle name="Heading 4 7" xfId="6994"/>
    <cellStyle name="Heading 4 7 2" xfId="37681"/>
    <cellStyle name="Heading 4 7 3" xfId="37680"/>
    <cellStyle name="Heading 4 70" xfId="37682"/>
    <cellStyle name="Heading 4 70 2" xfId="37683"/>
    <cellStyle name="Heading 4 71" xfId="37684"/>
    <cellStyle name="Heading 4 71 2" xfId="37685"/>
    <cellStyle name="Heading 4 72" xfId="37686"/>
    <cellStyle name="Heading 4 72 2" xfId="37687"/>
    <cellStyle name="Heading 4 73" xfId="37688"/>
    <cellStyle name="Heading 4 73 2" xfId="37689"/>
    <cellStyle name="Heading 4 74" xfId="37690"/>
    <cellStyle name="Heading 4 74 2" xfId="37691"/>
    <cellStyle name="Heading 4 75" xfId="37692"/>
    <cellStyle name="Heading 4 75 2" xfId="37693"/>
    <cellStyle name="Heading 4 76" xfId="37694"/>
    <cellStyle name="Heading 4 76 2" xfId="37695"/>
    <cellStyle name="Heading 4 77" xfId="37696"/>
    <cellStyle name="Heading 4 77 2" xfId="37697"/>
    <cellStyle name="Heading 4 78" xfId="37698"/>
    <cellStyle name="Heading 4 78 2" xfId="37699"/>
    <cellStyle name="Heading 4 79" xfId="37700"/>
    <cellStyle name="Heading 4 79 2" xfId="37701"/>
    <cellStyle name="Heading 4 8" xfId="7311"/>
    <cellStyle name="Heading 4 8 2" xfId="37703"/>
    <cellStyle name="Heading 4 8 3" xfId="37702"/>
    <cellStyle name="Heading 4 80" xfId="37704"/>
    <cellStyle name="Heading 4 80 2" xfId="37705"/>
    <cellStyle name="Heading 4 81" xfId="37706"/>
    <cellStyle name="Heading 4 81 2" xfId="37707"/>
    <cellStyle name="Heading 4 82" xfId="37708"/>
    <cellStyle name="Heading 4 82 2" xfId="37709"/>
    <cellStyle name="Heading 4 83" xfId="37710"/>
    <cellStyle name="Heading 4 83 2" xfId="37711"/>
    <cellStyle name="Heading 4 84" xfId="37712"/>
    <cellStyle name="Heading 4 84 2" xfId="37713"/>
    <cellStyle name="Heading 4 85" xfId="37714"/>
    <cellStyle name="Heading 4 85 2" xfId="37715"/>
    <cellStyle name="Heading 4 86" xfId="37716"/>
    <cellStyle name="Heading 4 86 2" xfId="37717"/>
    <cellStyle name="Heading 4 87" xfId="37718"/>
    <cellStyle name="Heading 4 87 2" xfId="37719"/>
    <cellStyle name="Heading 4 88" xfId="37720"/>
    <cellStyle name="Heading 4 88 2" xfId="37721"/>
    <cellStyle name="Heading 4 89" xfId="37722"/>
    <cellStyle name="Heading 4 89 2" xfId="37723"/>
    <cellStyle name="Heading 4 9" xfId="7352"/>
    <cellStyle name="Heading 4 9 2" xfId="37725"/>
    <cellStyle name="Heading 4 9 3" xfId="37724"/>
    <cellStyle name="Heading 4 90" xfId="37726"/>
    <cellStyle name="Heading 4 90 2" xfId="37727"/>
    <cellStyle name="Heading 4 91" xfId="37728"/>
    <cellStyle name="Heading 4 91 2" xfId="37729"/>
    <cellStyle name="Heading 4 92" xfId="37730"/>
    <cellStyle name="Heading 4 92 2" xfId="37731"/>
    <cellStyle name="Heading 4 93" xfId="37732"/>
    <cellStyle name="Heading 4 93 2" xfId="37733"/>
    <cellStyle name="Heading 4 94" xfId="37734"/>
    <cellStyle name="Heading 4 94 2" xfId="37735"/>
    <cellStyle name="Heading 4 95" xfId="37736"/>
    <cellStyle name="Heading 4 95 2" xfId="37737"/>
    <cellStyle name="Heading 4 96" xfId="37738"/>
    <cellStyle name="Heading 4 96 2" xfId="37739"/>
    <cellStyle name="Heading 4 97" xfId="37740"/>
    <cellStyle name="Heading 4 97 2" xfId="37741"/>
    <cellStyle name="Heading 4 98" xfId="37742"/>
    <cellStyle name="Heading 4 98 2" xfId="37743"/>
    <cellStyle name="Heading 4 99" xfId="37744"/>
    <cellStyle name="Heading 4 99 2" xfId="37745"/>
    <cellStyle name="Heading1" xfId="250"/>
    <cellStyle name="Heading1 10" xfId="1335"/>
    <cellStyle name="Heading1 11" xfId="1343"/>
    <cellStyle name="Heading1 12" xfId="1351"/>
    <cellStyle name="Heading1 13" xfId="1359"/>
    <cellStyle name="Heading1 14" xfId="1368"/>
    <cellStyle name="Heading1 15" xfId="1377"/>
    <cellStyle name="Heading1 16" xfId="1386"/>
    <cellStyle name="Heading1 17" xfId="1395"/>
    <cellStyle name="Heading1 18" xfId="1404"/>
    <cellStyle name="Heading1 19" xfId="1413"/>
    <cellStyle name="Heading1 2" xfId="1208"/>
    <cellStyle name="Heading1 2 10" xfId="2042"/>
    <cellStyle name="Heading1 2 11" xfId="2073"/>
    <cellStyle name="Heading1 2 12" xfId="2694"/>
    <cellStyle name="Heading1 2 13" xfId="3414"/>
    <cellStyle name="Heading1 2 14" xfId="3706"/>
    <cellStyle name="Heading1 2 15" xfId="3710"/>
    <cellStyle name="Heading1 2 2" xfId="1097"/>
    <cellStyle name="Heading1 2 3" xfId="1647"/>
    <cellStyle name="Heading1 2 4" xfId="1692"/>
    <cellStyle name="Heading1 2 5" xfId="1711"/>
    <cellStyle name="Heading1 2 6" xfId="1008"/>
    <cellStyle name="Heading1 2 7" xfId="1772"/>
    <cellStyle name="Heading1 2 8" xfId="1867"/>
    <cellStyle name="Heading1 2 9" xfId="1918"/>
    <cellStyle name="Heading1 20" xfId="1422"/>
    <cellStyle name="Heading1 21" xfId="1431"/>
    <cellStyle name="Heading1 22" xfId="1440"/>
    <cellStyle name="Heading1 23" xfId="1449"/>
    <cellStyle name="Heading1 24" xfId="1458"/>
    <cellStyle name="Heading1 25" xfId="1467"/>
    <cellStyle name="Heading1 26" xfId="1476"/>
    <cellStyle name="Heading1 27" xfId="1485"/>
    <cellStyle name="Heading1 28" xfId="1494"/>
    <cellStyle name="Heading1 29" xfId="1502"/>
    <cellStyle name="Heading1 3" xfId="1199"/>
    <cellStyle name="Heading1 3 2" xfId="1315"/>
    <cellStyle name="Heading1 3 3" xfId="1646"/>
    <cellStyle name="Heading1 3 4" xfId="1691"/>
    <cellStyle name="Heading1 3 5" xfId="1712"/>
    <cellStyle name="Heading1 3 6" xfId="1810"/>
    <cellStyle name="Heading1 3 6 2" xfId="2243"/>
    <cellStyle name="Heading1 3 6 3" xfId="2479"/>
    <cellStyle name="Heading1 3 6 4" xfId="2806"/>
    <cellStyle name="Heading1 3 6 5" xfId="3919"/>
    <cellStyle name="Heading1 3 6 6" xfId="3886"/>
    <cellStyle name="Heading1 3 6 7" xfId="4420"/>
    <cellStyle name="Heading1 3 7" xfId="1853"/>
    <cellStyle name="Heading1 3 7 2" xfId="2281"/>
    <cellStyle name="Heading1 3 7 3" xfId="2517"/>
    <cellStyle name="Heading1 3 7 4" xfId="2844"/>
    <cellStyle name="Heading1 3 7 5" xfId="3961"/>
    <cellStyle name="Heading1 3 7 6" xfId="3645"/>
    <cellStyle name="Heading1 3 7 7" xfId="3737"/>
    <cellStyle name="Heading1 3 8" xfId="1886"/>
    <cellStyle name="Heading1 3 8 2" xfId="2310"/>
    <cellStyle name="Heading1 3 8 3" xfId="2542"/>
    <cellStyle name="Heading1 3 8 4" xfId="2869"/>
    <cellStyle name="Heading1 3 8 5" xfId="3990"/>
    <cellStyle name="Heading1 3 8 6" xfId="4322"/>
    <cellStyle name="Heading1 3 8 7" xfId="5232"/>
    <cellStyle name="Heading1 30" xfId="1511"/>
    <cellStyle name="Heading1 31" xfId="1520"/>
    <cellStyle name="Heading1 32" xfId="1529"/>
    <cellStyle name="Heading1 33" xfId="1538"/>
    <cellStyle name="Heading1 34" xfId="1547"/>
    <cellStyle name="Heading1 35" xfId="1556"/>
    <cellStyle name="Heading1 36" xfId="1565"/>
    <cellStyle name="Heading1 37" xfId="1574"/>
    <cellStyle name="Heading1 38" xfId="1583"/>
    <cellStyle name="Heading1 39" xfId="1626"/>
    <cellStyle name="Heading1 39 2" xfId="1896"/>
    <cellStyle name="Heading1 39 2 2" xfId="2319"/>
    <cellStyle name="Heading1 39 2 3" xfId="2551"/>
    <cellStyle name="Heading1 39 2 4" xfId="2878"/>
    <cellStyle name="Heading1 39 2 5" xfId="4000"/>
    <cellStyle name="Heading1 39 2 6" xfId="3747"/>
    <cellStyle name="Heading1 39 2 7" xfId="4392"/>
    <cellStyle name="Heading1 39 3" xfId="1939"/>
    <cellStyle name="Heading1 39 3 2" xfId="2361"/>
    <cellStyle name="Heading1 39 3 3" xfId="2592"/>
    <cellStyle name="Heading1 39 3 4" xfId="2919"/>
    <cellStyle name="Heading1 39 3 5" xfId="4044"/>
    <cellStyle name="Heading1 39 3 6" xfId="4439"/>
    <cellStyle name="Heading1 39 3 7" xfId="5322"/>
    <cellStyle name="Heading1 39 4" xfId="1979"/>
    <cellStyle name="Heading1 39 4 2" xfId="2400"/>
    <cellStyle name="Heading1 39 4 3" xfId="2631"/>
    <cellStyle name="Heading1 39 4 4" xfId="2958"/>
    <cellStyle name="Heading1 39 4 5" xfId="4083"/>
    <cellStyle name="Heading1 39 4 6" xfId="3615"/>
    <cellStyle name="Heading1 39 4 7" xfId="3420"/>
    <cellStyle name="Heading1 4" xfId="983"/>
    <cellStyle name="Heading1 40" xfId="1659"/>
    <cellStyle name="Heading1 40 2" xfId="1916"/>
    <cellStyle name="Heading1 40 2 2" xfId="2340"/>
    <cellStyle name="Heading1 40 2 3" xfId="2572"/>
    <cellStyle name="Heading1 40 2 4" xfId="2899"/>
    <cellStyle name="Heading1 40 2 5" xfId="4021"/>
    <cellStyle name="Heading1 40 2 6" xfId="3709"/>
    <cellStyle name="Heading1 40 2 7" xfId="3693"/>
    <cellStyle name="Heading1 40 3" xfId="1960"/>
    <cellStyle name="Heading1 40 3 2" xfId="2382"/>
    <cellStyle name="Heading1 40 3 3" xfId="2613"/>
    <cellStyle name="Heading1 40 3 4" xfId="2940"/>
    <cellStyle name="Heading1 40 3 5" xfId="4065"/>
    <cellStyle name="Heading1 40 3 6" xfId="4243"/>
    <cellStyle name="Heading1 40 3 7" xfId="3360"/>
    <cellStyle name="Heading1 40 4" xfId="1996"/>
    <cellStyle name="Heading1 40 4 2" xfId="2417"/>
    <cellStyle name="Heading1 40 4 3" xfId="2648"/>
    <cellStyle name="Heading1 40 4 4" xfId="2975"/>
    <cellStyle name="Heading1 40 4 5" xfId="4100"/>
    <cellStyle name="Heading1 40 4 6" xfId="4335"/>
    <cellStyle name="Heading1 40 4 7" xfId="5239"/>
    <cellStyle name="Heading1 41" xfId="6637"/>
    <cellStyle name="Heading1 42" xfId="6627"/>
    <cellStyle name="Heading1 43" xfId="6631"/>
    <cellStyle name="Heading1 44" xfId="6682"/>
    <cellStyle name="Heading1 45" xfId="7105"/>
    <cellStyle name="Heading1 46" xfId="6991"/>
    <cellStyle name="Heading1 47" xfId="7638"/>
    <cellStyle name="Heading1 48" xfId="7243"/>
    <cellStyle name="Heading1 49" xfId="7716"/>
    <cellStyle name="Heading1 5" xfId="951"/>
    <cellStyle name="Heading1 50" xfId="7457"/>
    <cellStyle name="Heading1 51" xfId="7567"/>
    <cellStyle name="Heading1 52" xfId="7639"/>
    <cellStyle name="Heading1 53" xfId="6808"/>
    <cellStyle name="Heading1 54" xfId="12039"/>
    <cellStyle name="HEADING1 55" xfId="14980"/>
    <cellStyle name="HEADING1 56" xfId="15544"/>
    <cellStyle name="HEADING1 57" xfId="15610"/>
    <cellStyle name="HEADING1 58" xfId="15542"/>
    <cellStyle name="HEADING1 59" xfId="15608"/>
    <cellStyle name="Heading1 6" xfId="1318"/>
    <cellStyle name="HEADING1 60" xfId="15538"/>
    <cellStyle name="HEADING1 61" xfId="15606"/>
    <cellStyle name="HEADING1 62" xfId="15532"/>
    <cellStyle name="HEADING1 63" xfId="15323"/>
    <cellStyle name="HEADING1 64" xfId="15530"/>
    <cellStyle name="HEADING1 65" xfId="15329"/>
    <cellStyle name="Heading1 7" xfId="1307"/>
    <cellStyle name="Heading1 8" xfId="1322"/>
    <cellStyle name="Heading1 9" xfId="1328"/>
    <cellStyle name="Heading2" xfId="251"/>
    <cellStyle name="Heading2 10" xfId="1350"/>
    <cellStyle name="Heading2 11" xfId="1358"/>
    <cellStyle name="Heading2 12" xfId="1367"/>
    <cellStyle name="Heading2 13" xfId="1376"/>
    <cellStyle name="Heading2 14" xfId="1385"/>
    <cellStyle name="Heading2 15" xfId="1394"/>
    <cellStyle name="Heading2 16" xfId="1403"/>
    <cellStyle name="Heading2 17" xfId="1412"/>
    <cellStyle name="Heading2 18" xfId="1421"/>
    <cellStyle name="Heading2 19" xfId="1430"/>
    <cellStyle name="Heading2 2" xfId="1207"/>
    <cellStyle name="Heading2 2 10" xfId="2043"/>
    <cellStyle name="Heading2 2 11" xfId="2145"/>
    <cellStyle name="Heading2 2 12" xfId="2695"/>
    <cellStyle name="Heading2 2 13" xfId="3415"/>
    <cellStyle name="Heading2 2 14" xfId="3695"/>
    <cellStyle name="Heading2 2 15" xfId="3732"/>
    <cellStyle name="Heading2 2 2" xfId="975"/>
    <cellStyle name="Heading2 2 3" xfId="1648"/>
    <cellStyle name="Heading2 2 4" xfId="1693"/>
    <cellStyle name="Heading2 2 5" xfId="1710"/>
    <cellStyle name="Heading2 2 6" xfId="1145"/>
    <cellStyle name="Heading2 2 7" xfId="1773"/>
    <cellStyle name="Heading2 2 8" xfId="1865"/>
    <cellStyle name="Heading2 2 9" xfId="1882"/>
    <cellStyle name="Heading2 20" xfId="1439"/>
    <cellStyle name="Heading2 21" xfId="1448"/>
    <cellStyle name="Heading2 22" xfId="1457"/>
    <cellStyle name="Heading2 23" xfId="1466"/>
    <cellStyle name="Heading2 24" xfId="1475"/>
    <cellStyle name="Heading2 25" xfId="1484"/>
    <cellStyle name="Heading2 26" xfId="1493"/>
    <cellStyle name="Heading2 27" xfId="1501"/>
    <cellStyle name="Heading2 28" xfId="1510"/>
    <cellStyle name="Heading2 29" xfId="1519"/>
    <cellStyle name="Heading2 3" xfId="1198"/>
    <cellStyle name="Heading2 3 2" xfId="1313"/>
    <cellStyle name="Heading2 3 3" xfId="1644"/>
    <cellStyle name="Heading2 3 4" xfId="1689"/>
    <cellStyle name="Heading2 3 5" xfId="1686"/>
    <cellStyle name="Heading2 3 6" xfId="1811"/>
    <cellStyle name="Heading2 3 6 2" xfId="2244"/>
    <cellStyle name="Heading2 3 6 3" xfId="2480"/>
    <cellStyle name="Heading2 3 6 4" xfId="2807"/>
    <cellStyle name="Heading2 3 6 5" xfId="3920"/>
    <cellStyle name="Heading2 3 6 6" xfId="3530"/>
    <cellStyle name="Heading2 3 6 7" xfId="3899"/>
    <cellStyle name="Heading2 3 7" xfId="1849"/>
    <cellStyle name="Heading2 3 7 2" xfId="2278"/>
    <cellStyle name="Heading2 3 7 3" xfId="2514"/>
    <cellStyle name="Heading2 3 7 4" xfId="2841"/>
    <cellStyle name="Heading2 3 7 5" xfId="3957"/>
    <cellStyle name="Heading2 3 7 6" xfId="3667"/>
    <cellStyle name="Heading2 3 7 7" xfId="4235"/>
    <cellStyle name="Heading2 3 8" xfId="1831"/>
    <cellStyle name="Heading2 3 8 2" xfId="2262"/>
    <cellStyle name="Heading2 3 8 3" xfId="2498"/>
    <cellStyle name="Heading2 3 8 4" xfId="2825"/>
    <cellStyle name="Heading2 3 8 5" xfId="3940"/>
    <cellStyle name="Heading2 3 8 6" xfId="4390"/>
    <cellStyle name="Heading2 3 8 7" xfId="5288"/>
    <cellStyle name="Heading2 30" xfId="1528"/>
    <cellStyle name="Heading2 31" xfId="1537"/>
    <cellStyle name="Heading2 32" xfId="1546"/>
    <cellStyle name="Heading2 33" xfId="1555"/>
    <cellStyle name="Heading2 34" xfId="1564"/>
    <cellStyle name="Heading2 35" xfId="1573"/>
    <cellStyle name="Heading2 36" xfId="1582"/>
    <cellStyle name="Heading2 37" xfId="1591"/>
    <cellStyle name="Heading2 38" xfId="1599"/>
    <cellStyle name="Heading2 39" xfId="1627"/>
    <cellStyle name="Heading2 39 2" xfId="1897"/>
    <cellStyle name="Heading2 39 2 2" xfId="2320"/>
    <cellStyle name="Heading2 39 2 3" xfId="2552"/>
    <cellStyle name="Heading2 39 2 4" xfId="2879"/>
    <cellStyle name="Heading2 39 2 5" xfId="4001"/>
    <cellStyle name="Heading2 39 2 6" xfId="3741"/>
    <cellStyle name="Heading2 39 2 7" xfId="3827"/>
    <cellStyle name="Heading2 39 3" xfId="1940"/>
    <cellStyle name="Heading2 39 3 2" xfId="2362"/>
    <cellStyle name="Heading2 39 3 3" xfId="2593"/>
    <cellStyle name="Heading2 39 3 4" xfId="2920"/>
    <cellStyle name="Heading2 39 3 5" xfId="4045"/>
    <cellStyle name="Heading2 39 3 6" xfId="4836"/>
    <cellStyle name="Heading2 39 3 7" xfId="5655"/>
    <cellStyle name="Heading2 39 4" xfId="1980"/>
    <cellStyle name="Heading2 39 4 2" xfId="2401"/>
    <cellStyle name="Heading2 39 4 3" xfId="2632"/>
    <cellStyle name="Heading2 39 4 4" xfId="2959"/>
    <cellStyle name="Heading2 39 4 5" xfId="4084"/>
    <cellStyle name="Heading2 39 4 6" xfId="3610"/>
    <cellStyle name="Heading2 39 4 7" xfId="3422"/>
    <cellStyle name="Heading2 4" xfId="1202"/>
    <cellStyle name="Heading2 40" xfId="1660"/>
    <cellStyle name="Heading2 40 2" xfId="1917"/>
    <cellStyle name="Heading2 40 2 2" xfId="2341"/>
    <cellStyle name="Heading2 40 2 3" xfId="2573"/>
    <cellStyle name="Heading2 40 2 4" xfId="2900"/>
    <cellStyle name="Heading2 40 2 5" xfId="4022"/>
    <cellStyle name="Heading2 40 2 6" xfId="3701"/>
    <cellStyle name="Heading2 40 2 7" xfId="4326"/>
    <cellStyle name="Heading2 40 3" xfId="1961"/>
    <cellStyle name="Heading2 40 3 2" xfId="2383"/>
    <cellStyle name="Heading2 40 3 3" xfId="2614"/>
    <cellStyle name="Heading2 40 3 4" xfId="2941"/>
    <cellStyle name="Heading2 40 3 5" xfId="4066"/>
    <cellStyle name="Heading2 40 3 6" xfId="4139"/>
    <cellStyle name="Heading2 40 3 7" xfId="3694"/>
    <cellStyle name="Heading2 40 4" xfId="1997"/>
    <cellStyle name="Heading2 40 4 2" xfId="2418"/>
    <cellStyle name="Heading2 40 4 3" xfId="2649"/>
    <cellStyle name="Heading2 40 4 4" xfId="2976"/>
    <cellStyle name="Heading2 40 4 5" xfId="4101"/>
    <cellStyle name="Heading2 40 4 6" xfId="4776"/>
    <cellStyle name="Heading2 40 4 7" xfId="5608"/>
    <cellStyle name="Heading2 41" xfId="6638"/>
    <cellStyle name="Heading2 42" xfId="6626"/>
    <cellStyle name="Heading2 43" xfId="6635"/>
    <cellStyle name="Heading2 44" xfId="6683"/>
    <cellStyle name="Heading2 45" xfId="6997"/>
    <cellStyle name="Heading2 46" xfId="7511"/>
    <cellStyle name="Heading2 47" xfId="6911"/>
    <cellStyle name="Heading2 48" xfId="7022"/>
    <cellStyle name="Heading2 49" xfId="7425"/>
    <cellStyle name="Heading2 5" xfId="877"/>
    <cellStyle name="Heading2 50" xfId="7550"/>
    <cellStyle name="Heading2 51" xfId="7222"/>
    <cellStyle name="Heading2 52" xfId="6714"/>
    <cellStyle name="Heading2 53" xfId="7132"/>
    <cellStyle name="Heading2 54" xfId="12040"/>
    <cellStyle name="HEADING2 55" xfId="14979"/>
    <cellStyle name="HEADING2 56" xfId="15543"/>
    <cellStyle name="HEADING2 57" xfId="15609"/>
    <cellStyle name="HEADING2 58" xfId="15541"/>
    <cellStyle name="HEADING2 59" xfId="15607"/>
    <cellStyle name="Heading2 6" xfId="1321"/>
    <cellStyle name="HEADING2 60" xfId="15537"/>
    <cellStyle name="HEADING2 61" xfId="15605"/>
    <cellStyle name="HEADING2 62" xfId="15531"/>
    <cellStyle name="HEADING2 63" xfId="15324"/>
    <cellStyle name="HEADING2 64" xfId="15529"/>
    <cellStyle name="HEADING2 65" xfId="15330"/>
    <cellStyle name="Heading2 7" xfId="1327"/>
    <cellStyle name="Heading2 8" xfId="1334"/>
    <cellStyle name="Heading2 9" xfId="1342"/>
    <cellStyle name="HEADINGS" xfId="37746"/>
    <cellStyle name="HEADINGSTOP" xfId="37747"/>
    <cellStyle name="Hyperlink 2" xfId="15147"/>
    <cellStyle name="Hyperlink 2 2" xfId="875"/>
    <cellStyle name="Hyperlink 2 3" xfId="873"/>
    <cellStyle name="Hyperlink 3" xfId="15148"/>
    <cellStyle name="Hyperlink 4" xfId="15149"/>
    <cellStyle name="Input [yellow]" xfId="74"/>
    <cellStyle name="Input [yellow] 10" xfId="2181"/>
    <cellStyle name="Input [yellow] 10 10" xfId="8627"/>
    <cellStyle name="Input [yellow] 10 10 2" xfId="11111"/>
    <cellStyle name="Input [yellow] 10 11" xfId="8620"/>
    <cellStyle name="Input [yellow] 10 12" xfId="10436"/>
    <cellStyle name="Input [yellow] 10 2" xfId="8126"/>
    <cellStyle name="Input [yellow] 10 2 2" xfId="8946"/>
    <cellStyle name="Input [yellow] 10 2 2 2" xfId="11351"/>
    <cellStyle name="Input [yellow] 10 2 3" xfId="9440"/>
    <cellStyle name="Input [yellow] 10 2 4" xfId="10902"/>
    <cellStyle name="Input [yellow] 10 3" xfId="8297"/>
    <cellStyle name="Input [yellow] 10 3 2" xfId="9109"/>
    <cellStyle name="Input [yellow] 10 3 2 2" xfId="11511"/>
    <cellStyle name="Input [yellow] 10 3 3" xfId="9600"/>
    <cellStyle name="Input [yellow] 10 3 4" xfId="10991"/>
    <cellStyle name="Input [yellow] 10 4" xfId="8022"/>
    <cellStyle name="Input [yellow] 10 4 2" xfId="8894"/>
    <cellStyle name="Input [yellow] 10 4 2 2" xfId="11304"/>
    <cellStyle name="Input [yellow] 10 4 3" xfId="9392"/>
    <cellStyle name="Input [yellow] 10 4 4" xfId="10867"/>
    <cellStyle name="Input [yellow] 10 5" xfId="8148"/>
    <cellStyle name="Input [yellow] 10 5 2" xfId="8966"/>
    <cellStyle name="Input [yellow] 10 5 2 2" xfId="11371"/>
    <cellStyle name="Input [yellow] 10 5 3" xfId="9460"/>
    <cellStyle name="Input [yellow] 10 5 4" xfId="10911"/>
    <cellStyle name="Input [yellow] 10 6" xfId="8111"/>
    <cellStyle name="Input [yellow] 10 6 2" xfId="8935"/>
    <cellStyle name="Input [yellow] 10 6 2 2" xfId="11340"/>
    <cellStyle name="Input [yellow] 10 6 3" xfId="9429"/>
    <cellStyle name="Input [yellow] 10 6 4" xfId="10894"/>
    <cellStyle name="Input [yellow] 10 7" xfId="8305"/>
    <cellStyle name="Input [yellow] 10 7 2" xfId="9117"/>
    <cellStyle name="Input [yellow] 10 7 2 2" xfId="11519"/>
    <cellStyle name="Input [yellow] 10 7 3" xfId="9608"/>
    <cellStyle name="Input [yellow] 10 7 4" xfId="10993"/>
    <cellStyle name="Input [yellow] 10 8" xfId="8315"/>
    <cellStyle name="Input [yellow] 10 8 2" xfId="9127"/>
    <cellStyle name="Input [yellow] 10 8 2 2" xfId="11529"/>
    <cellStyle name="Input [yellow] 10 8 3" xfId="9618"/>
    <cellStyle name="Input [yellow] 10 8 4" xfId="10996"/>
    <cellStyle name="Input [yellow] 10 9" xfId="8262"/>
    <cellStyle name="Input [yellow] 10 9 2" xfId="9075"/>
    <cellStyle name="Input [yellow] 10 9 2 2" xfId="11479"/>
    <cellStyle name="Input [yellow] 10 9 3" xfId="9568"/>
    <cellStyle name="Input [yellow] 10 9 4" xfId="10973"/>
    <cellStyle name="Input [yellow] 11" xfId="2696"/>
    <cellStyle name="Input [yellow] 11 10" xfId="8654"/>
    <cellStyle name="Input [yellow] 11 10 2" xfId="11132"/>
    <cellStyle name="Input [yellow] 11 11" xfId="8698"/>
    <cellStyle name="Input [yellow] 11 12" xfId="10480"/>
    <cellStyle name="Input [yellow] 11 2" xfId="8139"/>
    <cellStyle name="Input [yellow] 11 2 2" xfId="8959"/>
    <cellStyle name="Input [yellow] 11 2 2 2" xfId="11364"/>
    <cellStyle name="Input [yellow] 11 2 3" xfId="9453"/>
    <cellStyle name="Input [yellow] 11 2 4" xfId="10908"/>
    <cellStyle name="Input [yellow] 11 3" xfId="8341"/>
    <cellStyle name="Input [yellow] 11 3 2" xfId="9153"/>
    <cellStyle name="Input [yellow] 11 3 2 2" xfId="11555"/>
    <cellStyle name="Input [yellow] 11 3 3" xfId="9644"/>
    <cellStyle name="Input [yellow] 11 3 4" xfId="11006"/>
    <cellStyle name="Input [yellow] 11 4" xfId="8230"/>
    <cellStyle name="Input [yellow] 11 4 2" xfId="9043"/>
    <cellStyle name="Input [yellow] 11 4 2 2" xfId="11447"/>
    <cellStyle name="Input [yellow] 11 4 3" xfId="9536"/>
    <cellStyle name="Input [yellow] 11 4 4" xfId="10960"/>
    <cellStyle name="Input [yellow] 11 5" xfId="8153"/>
    <cellStyle name="Input [yellow] 11 5 2" xfId="8971"/>
    <cellStyle name="Input [yellow] 11 5 2 2" xfId="11376"/>
    <cellStyle name="Input [yellow] 11 5 3" xfId="9465"/>
    <cellStyle name="Input [yellow] 11 5 4" xfId="10914"/>
    <cellStyle name="Input [yellow] 11 6" xfId="8162"/>
    <cellStyle name="Input [yellow] 11 6 2" xfId="8980"/>
    <cellStyle name="Input [yellow] 11 6 2 2" xfId="11385"/>
    <cellStyle name="Input [yellow] 11 6 3" xfId="9474"/>
    <cellStyle name="Input [yellow] 11 6 4" xfId="10920"/>
    <cellStyle name="Input [yellow] 11 7" xfId="8190"/>
    <cellStyle name="Input [yellow] 11 7 2" xfId="9003"/>
    <cellStyle name="Input [yellow] 11 7 2 2" xfId="11407"/>
    <cellStyle name="Input [yellow] 11 7 3" xfId="9496"/>
    <cellStyle name="Input [yellow] 11 7 4" xfId="10931"/>
    <cellStyle name="Input [yellow] 11 8" xfId="8334"/>
    <cellStyle name="Input [yellow] 11 8 2" xfId="9146"/>
    <cellStyle name="Input [yellow] 11 8 2 2" xfId="11548"/>
    <cellStyle name="Input [yellow] 11 8 3" xfId="9637"/>
    <cellStyle name="Input [yellow] 11 8 4" xfId="11004"/>
    <cellStyle name="Input [yellow] 11 9" xfId="8281"/>
    <cellStyle name="Input [yellow] 11 9 2" xfId="9094"/>
    <cellStyle name="Input [yellow] 11 9 2 2" xfId="11498"/>
    <cellStyle name="Input [yellow] 11 9 3" xfId="9587"/>
    <cellStyle name="Input [yellow] 11 9 4" xfId="10983"/>
    <cellStyle name="Input [yellow] 12" xfId="3419"/>
    <cellStyle name="Input [yellow] 12 10" xfId="8676"/>
    <cellStyle name="Input [yellow] 12 10 2" xfId="11143"/>
    <cellStyle name="Input [yellow] 12 11" xfId="8558"/>
    <cellStyle name="Input [yellow] 12 12" xfId="10533"/>
    <cellStyle name="Input [yellow] 12 2" xfId="8164"/>
    <cellStyle name="Input [yellow] 12 2 2" xfId="8982"/>
    <cellStyle name="Input [yellow] 12 2 2 2" xfId="11387"/>
    <cellStyle name="Input [yellow] 12 2 3" xfId="9476"/>
    <cellStyle name="Input [yellow] 12 2 4" xfId="10922"/>
    <cellStyle name="Input [yellow] 12 3" xfId="8069"/>
    <cellStyle name="Input [yellow] 12 3 2" xfId="8916"/>
    <cellStyle name="Input [yellow] 12 3 2 2" xfId="11324"/>
    <cellStyle name="Input [yellow] 12 3 3" xfId="9413"/>
    <cellStyle name="Input [yellow] 12 3 4" xfId="10880"/>
    <cellStyle name="Input [yellow] 12 4" xfId="8223"/>
    <cellStyle name="Input [yellow] 12 4 2" xfId="9036"/>
    <cellStyle name="Input [yellow] 12 4 2 2" xfId="11440"/>
    <cellStyle name="Input [yellow] 12 4 3" xfId="9529"/>
    <cellStyle name="Input [yellow] 12 4 4" xfId="10955"/>
    <cellStyle name="Input [yellow] 12 5" xfId="8151"/>
    <cellStyle name="Input [yellow] 12 5 2" xfId="8969"/>
    <cellStyle name="Input [yellow] 12 5 2 2" xfId="11374"/>
    <cellStyle name="Input [yellow] 12 5 3" xfId="9463"/>
    <cellStyle name="Input [yellow] 12 5 4" xfId="10913"/>
    <cellStyle name="Input [yellow] 12 6" xfId="8229"/>
    <cellStyle name="Input [yellow] 12 6 2" xfId="9042"/>
    <cellStyle name="Input [yellow] 12 6 2 2" xfId="11446"/>
    <cellStyle name="Input [yellow] 12 6 3" xfId="9535"/>
    <cellStyle name="Input [yellow] 12 6 4" xfId="10959"/>
    <cellStyle name="Input [yellow] 12 7" xfId="8058"/>
    <cellStyle name="Input [yellow] 12 7 2" xfId="8913"/>
    <cellStyle name="Input [yellow] 12 7 2 2" xfId="11321"/>
    <cellStyle name="Input [yellow] 12 7 3" xfId="9410"/>
    <cellStyle name="Input [yellow] 12 7 4" xfId="10877"/>
    <cellStyle name="Input [yellow] 12 8" xfId="8110"/>
    <cellStyle name="Input [yellow] 12 8 2" xfId="8934"/>
    <cellStyle name="Input [yellow] 12 8 2 2" xfId="11339"/>
    <cellStyle name="Input [yellow] 12 8 3" xfId="9428"/>
    <cellStyle name="Input [yellow] 12 8 4" xfId="10893"/>
    <cellStyle name="Input [yellow] 12 9" xfId="8197"/>
    <cellStyle name="Input [yellow] 12 9 2" xfId="9010"/>
    <cellStyle name="Input [yellow] 12 9 2 2" xfId="11414"/>
    <cellStyle name="Input [yellow] 12 9 3" xfId="9503"/>
    <cellStyle name="Input [yellow] 12 9 4" xfId="10936"/>
    <cellStyle name="Input [yellow] 13" xfId="4452"/>
    <cellStyle name="Input [yellow] 13 10" xfId="8709"/>
    <cellStyle name="Input [yellow] 13 10 2" xfId="11165"/>
    <cellStyle name="Input [yellow] 13 11" xfId="8716"/>
    <cellStyle name="Input [yellow] 13 12" xfId="10608"/>
    <cellStyle name="Input [yellow] 13 2" xfId="8210"/>
    <cellStyle name="Input [yellow] 13 2 2" xfId="9023"/>
    <cellStyle name="Input [yellow] 13 2 2 2" xfId="11427"/>
    <cellStyle name="Input [yellow] 13 2 3" xfId="9516"/>
    <cellStyle name="Input [yellow] 13 2 4" xfId="10946"/>
    <cellStyle name="Input [yellow] 13 3" xfId="8253"/>
    <cellStyle name="Input [yellow] 13 3 2" xfId="9066"/>
    <cellStyle name="Input [yellow] 13 3 2 2" xfId="11470"/>
    <cellStyle name="Input [yellow] 13 3 3" xfId="9559"/>
    <cellStyle name="Input [yellow] 13 3 4" xfId="10968"/>
    <cellStyle name="Input [yellow] 13 4" xfId="8155"/>
    <cellStyle name="Input [yellow] 13 4 2" xfId="8973"/>
    <cellStyle name="Input [yellow] 13 4 2 2" xfId="11378"/>
    <cellStyle name="Input [yellow] 13 4 3" xfId="9467"/>
    <cellStyle name="Input [yellow] 13 4 4" xfId="10915"/>
    <cellStyle name="Input [yellow] 13 5" xfId="8260"/>
    <cellStyle name="Input [yellow] 13 5 2" xfId="9073"/>
    <cellStyle name="Input [yellow] 13 5 2 2" xfId="11477"/>
    <cellStyle name="Input [yellow] 13 5 3" xfId="9566"/>
    <cellStyle name="Input [yellow] 13 5 4" xfId="10971"/>
    <cellStyle name="Input [yellow] 13 6" xfId="8211"/>
    <cellStyle name="Input [yellow] 13 6 2" xfId="9024"/>
    <cellStyle name="Input [yellow] 13 6 2 2" xfId="11428"/>
    <cellStyle name="Input [yellow] 13 6 3" xfId="9517"/>
    <cellStyle name="Input [yellow] 13 6 4" xfId="10947"/>
    <cellStyle name="Input [yellow] 13 7" xfId="8385"/>
    <cellStyle name="Input [yellow] 13 7 2" xfId="9197"/>
    <cellStyle name="Input [yellow] 13 7 2 2" xfId="11599"/>
    <cellStyle name="Input [yellow] 13 7 3" xfId="9688"/>
    <cellStyle name="Input [yellow] 13 7 4" xfId="11020"/>
    <cellStyle name="Input [yellow] 13 8" xfId="8330"/>
    <cellStyle name="Input [yellow] 13 8 2" xfId="9142"/>
    <cellStyle name="Input [yellow] 13 8 2 2" xfId="11544"/>
    <cellStyle name="Input [yellow] 13 8 3" xfId="9633"/>
    <cellStyle name="Input [yellow] 13 8 4" xfId="11003"/>
    <cellStyle name="Input [yellow] 13 9" xfId="8189"/>
    <cellStyle name="Input [yellow] 13 9 2" xfId="9002"/>
    <cellStyle name="Input [yellow] 13 9 2 2" xfId="11406"/>
    <cellStyle name="Input [yellow] 13 9 3" xfId="9495"/>
    <cellStyle name="Input [yellow] 13 9 4" xfId="10930"/>
    <cellStyle name="Input [yellow] 14" xfId="5330"/>
    <cellStyle name="Input [yellow] 14 10" xfId="8731"/>
    <cellStyle name="Input [yellow] 14 10 2" xfId="11172"/>
    <cellStyle name="Input [yellow] 14 11" xfId="8653"/>
    <cellStyle name="Input [yellow] 14 12" xfId="10671"/>
    <cellStyle name="Input [yellow] 14 2" xfId="8242"/>
    <cellStyle name="Input [yellow] 14 2 2" xfId="9055"/>
    <cellStyle name="Input [yellow] 14 2 2 2" xfId="11459"/>
    <cellStyle name="Input [yellow] 14 2 3" xfId="9548"/>
    <cellStyle name="Input [yellow] 14 2 4" xfId="10964"/>
    <cellStyle name="Input [yellow] 14 3" xfId="8208"/>
    <cellStyle name="Input [yellow] 14 3 2" xfId="9021"/>
    <cellStyle name="Input [yellow] 14 3 2 2" xfId="11425"/>
    <cellStyle name="Input [yellow] 14 3 3" xfId="9514"/>
    <cellStyle name="Input [yellow] 14 3 4" xfId="10945"/>
    <cellStyle name="Input [yellow] 14 4" xfId="8181"/>
    <cellStyle name="Input [yellow] 14 4 2" xfId="8994"/>
    <cellStyle name="Input [yellow] 14 4 2 2" xfId="11398"/>
    <cellStyle name="Input [yellow] 14 4 3" xfId="9487"/>
    <cellStyle name="Input [yellow] 14 4 4" xfId="10927"/>
    <cellStyle name="Input [yellow] 14 5" xfId="8095"/>
    <cellStyle name="Input [yellow] 14 5 2" xfId="8925"/>
    <cellStyle name="Input [yellow] 14 5 2 2" xfId="11332"/>
    <cellStyle name="Input [yellow] 14 5 3" xfId="9421"/>
    <cellStyle name="Input [yellow] 14 5 4" xfId="10888"/>
    <cellStyle name="Input [yellow] 14 6" xfId="8256"/>
    <cellStyle name="Input [yellow] 14 6 2" xfId="9069"/>
    <cellStyle name="Input [yellow] 14 6 2 2" xfId="11473"/>
    <cellStyle name="Input [yellow] 14 6 3" xfId="9562"/>
    <cellStyle name="Input [yellow] 14 6 4" xfId="10969"/>
    <cellStyle name="Input [yellow] 14 7" xfId="8056"/>
    <cellStyle name="Input [yellow] 14 7 2" xfId="8912"/>
    <cellStyle name="Input [yellow] 14 7 2 2" xfId="11320"/>
    <cellStyle name="Input [yellow] 14 7 3" xfId="9409"/>
    <cellStyle name="Input [yellow] 14 7 4" xfId="10876"/>
    <cellStyle name="Input [yellow] 14 8" xfId="8073"/>
    <cellStyle name="Input [yellow] 14 8 2" xfId="8917"/>
    <cellStyle name="Input [yellow] 14 8 2 2" xfId="11325"/>
    <cellStyle name="Input [yellow] 14 8 3" xfId="9414"/>
    <cellStyle name="Input [yellow] 14 8 4" xfId="10881"/>
    <cellStyle name="Input [yellow] 14 9" xfId="8060"/>
    <cellStyle name="Input [yellow] 14 9 2" xfId="8914"/>
    <cellStyle name="Input [yellow] 14 9 2 2" xfId="11322"/>
    <cellStyle name="Input [yellow] 14 9 3" xfId="9411"/>
    <cellStyle name="Input [yellow] 14 9 4" xfId="10878"/>
    <cellStyle name="Input [yellow] 15" xfId="6639"/>
    <cellStyle name="Input [yellow] 15 10" xfId="8754"/>
    <cellStyle name="Input [yellow] 15 10 2" xfId="11179"/>
    <cellStyle name="Input [yellow] 15 11" xfId="8751"/>
    <cellStyle name="Input [yellow] 15 12" xfId="10751"/>
    <cellStyle name="Input [yellow] 15 2" xfId="8290"/>
    <cellStyle name="Input [yellow] 15 2 2" xfId="9103"/>
    <cellStyle name="Input [yellow] 15 2 2 2" xfId="11507"/>
    <cellStyle name="Input [yellow] 15 2 3" xfId="9596"/>
    <cellStyle name="Input [yellow] 15 2 4" xfId="10989"/>
    <cellStyle name="Input [yellow] 15 3" xfId="8320"/>
    <cellStyle name="Input [yellow] 15 3 2" xfId="9132"/>
    <cellStyle name="Input [yellow] 15 3 2 2" xfId="11534"/>
    <cellStyle name="Input [yellow] 15 3 3" xfId="9623"/>
    <cellStyle name="Input [yellow] 15 3 4" xfId="10998"/>
    <cellStyle name="Input [yellow] 15 4" xfId="8185"/>
    <cellStyle name="Input [yellow] 15 4 2" xfId="8998"/>
    <cellStyle name="Input [yellow] 15 4 2 2" xfId="11402"/>
    <cellStyle name="Input [yellow] 15 4 3" xfId="9491"/>
    <cellStyle name="Input [yellow] 15 4 4" xfId="10928"/>
    <cellStyle name="Input [yellow] 15 5" xfId="8198"/>
    <cellStyle name="Input [yellow] 15 5 2" xfId="9011"/>
    <cellStyle name="Input [yellow] 15 5 2 2" xfId="11415"/>
    <cellStyle name="Input [yellow] 15 5 3" xfId="9504"/>
    <cellStyle name="Input [yellow] 15 5 4" xfId="10937"/>
    <cellStyle name="Input [yellow] 15 6" xfId="8214"/>
    <cellStyle name="Input [yellow] 15 6 2" xfId="9027"/>
    <cellStyle name="Input [yellow] 15 6 2 2" xfId="11431"/>
    <cellStyle name="Input [yellow] 15 6 3" xfId="9520"/>
    <cellStyle name="Input [yellow] 15 6 4" xfId="10950"/>
    <cellStyle name="Input [yellow] 15 7" xfId="8251"/>
    <cellStyle name="Input [yellow] 15 7 2" xfId="9064"/>
    <cellStyle name="Input [yellow] 15 7 2 2" xfId="11468"/>
    <cellStyle name="Input [yellow] 15 7 3" xfId="9557"/>
    <cellStyle name="Input [yellow] 15 7 4" xfId="10967"/>
    <cellStyle name="Input [yellow] 15 8" xfId="8163"/>
    <cellStyle name="Input [yellow] 15 8 2" xfId="8981"/>
    <cellStyle name="Input [yellow] 15 8 2 2" xfId="11386"/>
    <cellStyle name="Input [yellow] 15 8 3" xfId="9475"/>
    <cellStyle name="Input [yellow] 15 8 4" xfId="10921"/>
    <cellStyle name="Input [yellow] 15 9" xfId="8283"/>
    <cellStyle name="Input [yellow] 15 9 2" xfId="9096"/>
    <cellStyle name="Input [yellow] 15 9 2 2" xfId="11500"/>
    <cellStyle name="Input [yellow] 15 9 3" xfId="9589"/>
    <cellStyle name="Input [yellow] 15 9 4" xfId="10984"/>
    <cellStyle name="Input [yellow] 16" xfId="6625"/>
    <cellStyle name="Input [yellow] 16 10" xfId="8752"/>
    <cellStyle name="Input [yellow] 16 10 2" xfId="11177"/>
    <cellStyle name="Input [yellow] 16 11" xfId="8736"/>
    <cellStyle name="Input [yellow] 16 12" xfId="10749"/>
    <cellStyle name="Input [yellow] 16 2" xfId="8288"/>
    <cellStyle name="Input [yellow] 16 2 2" xfId="9101"/>
    <cellStyle name="Input [yellow] 16 2 2 2" xfId="11505"/>
    <cellStyle name="Input [yellow] 16 2 3" xfId="9594"/>
    <cellStyle name="Input [yellow] 16 2 4" xfId="10987"/>
    <cellStyle name="Input [yellow] 16 3" xfId="8264"/>
    <cellStyle name="Input [yellow] 16 3 2" xfId="9077"/>
    <cellStyle name="Input [yellow] 16 3 2 2" xfId="11481"/>
    <cellStyle name="Input [yellow] 16 3 3" xfId="9570"/>
    <cellStyle name="Input [yellow] 16 3 4" xfId="10974"/>
    <cellStyle name="Input [yellow] 16 4" xfId="8276"/>
    <cellStyle name="Input [yellow] 16 4 2" xfId="9089"/>
    <cellStyle name="Input [yellow] 16 4 2 2" xfId="11493"/>
    <cellStyle name="Input [yellow] 16 4 3" xfId="9582"/>
    <cellStyle name="Input [yellow] 16 4 4" xfId="10979"/>
    <cellStyle name="Input [yellow] 16 5" xfId="8217"/>
    <cellStyle name="Input [yellow] 16 5 2" xfId="9030"/>
    <cellStyle name="Input [yellow] 16 5 2 2" xfId="11434"/>
    <cellStyle name="Input [yellow] 16 5 3" xfId="9523"/>
    <cellStyle name="Input [yellow] 16 5 4" xfId="10952"/>
    <cellStyle name="Input [yellow] 16 6" xfId="8207"/>
    <cellStyle name="Input [yellow] 16 6 2" xfId="9020"/>
    <cellStyle name="Input [yellow] 16 6 2 2" xfId="11424"/>
    <cellStyle name="Input [yellow] 16 6 3" xfId="9513"/>
    <cellStyle name="Input [yellow] 16 6 4" xfId="10944"/>
    <cellStyle name="Input [yellow] 16 7" xfId="8105"/>
    <cellStyle name="Input [yellow] 16 7 2" xfId="8930"/>
    <cellStyle name="Input [yellow] 16 7 2 2" xfId="11336"/>
    <cellStyle name="Input [yellow] 16 7 3" xfId="9425"/>
    <cellStyle name="Input [yellow] 16 7 4" xfId="10891"/>
    <cellStyle name="Input [yellow] 16 8" xfId="8428"/>
    <cellStyle name="Input [yellow] 16 8 2" xfId="9240"/>
    <cellStyle name="Input [yellow] 16 8 2 2" xfId="11642"/>
    <cellStyle name="Input [yellow] 16 8 3" xfId="9731"/>
    <cellStyle name="Input [yellow] 16 8 4" xfId="11023"/>
    <cellStyle name="Input [yellow] 16 9" xfId="8221"/>
    <cellStyle name="Input [yellow] 16 9 2" xfId="9034"/>
    <cellStyle name="Input [yellow] 16 9 2 2" xfId="11438"/>
    <cellStyle name="Input [yellow] 16 9 3" xfId="9527"/>
    <cellStyle name="Input [yellow] 16 9 4" xfId="10954"/>
    <cellStyle name="Input [yellow] 17" xfId="6636"/>
    <cellStyle name="Input [yellow] 17 10" xfId="8753"/>
    <cellStyle name="Input [yellow] 17 10 2" xfId="11178"/>
    <cellStyle name="Input [yellow] 17 11" xfId="8742"/>
    <cellStyle name="Input [yellow] 17 12" xfId="10750"/>
    <cellStyle name="Input [yellow] 17 2" xfId="8289"/>
    <cellStyle name="Input [yellow] 17 2 2" xfId="9102"/>
    <cellStyle name="Input [yellow] 17 2 2 2" xfId="11506"/>
    <cellStyle name="Input [yellow] 17 2 3" xfId="9595"/>
    <cellStyle name="Input [yellow] 17 2 4" xfId="10988"/>
    <cellStyle name="Input [yellow] 17 3" xfId="8123"/>
    <cellStyle name="Input [yellow] 17 3 2" xfId="8943"/>
    <cellStyle name="Input [yellow] 17 3 2 2" xfId="11348"/>
    <cellStyle name="Input [yellow] 17 3 3" xfId="9437"/>
    <cellStyle name="Input [yellow] 17 3 4" xfId="10899"/>
    <cellStyle name="Input [yellow] 17 4" xfId="8272"/>
    <cellStyle name="Input [yellow] 17 4 2" xfId="9085"/>
    <cellStyle name="Input [yellow] 17 4 2 2" xfId="11489"/>
    <cellStyle name="Input [yellow] 17 4 3" xfId="9578"/>
    <cellStyle name="Input [yellow] 17 4 4" xfId="10978"/>
    <cellStyle name="Input [yellow] 17 5" xfId="8137"/>
    <cellStyle name="Input [yellow] 17 5 2" xfId="8957"/>
    <cellStyle name="Input [yellow] 17 5 2 2" xfId="11362"/>
    <cellStyle name="Input [yellow] 17 5 3" xfId="9451"/>
    <cellStyle name="Input [yellow] 17 5 4" xfId="10907"/>
    <cellStyle name="Input [yellow] 17 6" xfId="8248"/>
    <cellStyle name="Input [yellow] 17 6 2" xfId="9061"/>
    <cellStyle name="Input [yellow] 17 6 2 2" xfId="11465"/>
    <cellStyle name="Input [yellow] 17 6 3" xfId="9554"/>
    <cellStyle name="Input [yellow] 17 6 4" xfId="10965"/>
    <cellStyle name="Input [yellow] 17 7" xfId="8043"/>
    <cellStyle name="Input [yellow] 17 7 2" xfId="8909"/>
    <cellStyle name="Input [yellow] 17 7 2 2" xfId="11318"/>
    <cellStyle name="Input [yellow] 17 7 3" xfId="9407"/>
    <cellStyle name="Input [yellow] 17 7 4" xfId="10875"/>
    <cellStyle name="Input [yellow] 17 8" xfId="8038"/>
    <cellStyle name="Input [yellow] 17 8 2" xfId="8906"/>
    <cellStyle name="Input [yellow] 17 8 2 2" xfId="11315"/>
    <cellStyle name="Input [yellow] 17 8 3" xfId="9404"/>
    <cellStyle name="Input [yellow] 17 8 4" xfId="10874"/>
    <cellStyle name="Input [yellow] 17 9" xfId="8125"/>
    <cellStyle name="Input [yellow] 17 9 2" xfId="8945"/>
    <cellStyle name="Input [yellow] 17 9 2 2" xfId="11350"/>
    <cellStyle name="Input [yellow] 17 9 3" xfId="9439"/>
    <cellStyle name="Input [yellow] 17 9 4" xfId="10901"/>
    <cellStyle name="Input [yellow] 18" xfId="8023"/>
    <cellStyle name="Input [yellow] 18 2" xfId="8895"/>
    <cellStyle name="Input [yellow] 18 2 2" xfId="11305"/>
    <cellStyle name="Input [yellow] 18 3" xfId="9393"/>
    <cellStyle name="Input [yellow] 18 4" xfId="10868"/>
    <cellStyle name="Input [yellow] 19" xfId="8257"/>
    <cellStyle name="Input [yellow] 19 2" xfId="9070"/>
    <cellStyle name="Input [yellow] 19 2 2" xfId="11474"/>
    <cellStyle name="Input [yellow] 19 3" xfId="9563"/>
    <cellStyle name="Input [yellow] 19 4" xfId="10970"/>
    <cellStyle name="Input [yellow] 2" xfId="871"/>
    <cellStyle name="Input [yellow] 2 10" xfId="8535"/>
    <cellStyle name="Input [yellow] 2 10 2" xfId="11036"/>
    <cellStyle name="Input [yellow] 2 11" xfId="8583"/>
    <cellStyle name="Input [yellow] 2 12" xfId="10285"/>
    <cellStyle name="Input [yellow] 2 13" xfId="42957"/>
    <cellStyle name="Input [yellow] 2 2" xfId="8024"/>
    <cellStyle name="Input [yellow] 2 2 2" xfId="8896"/>
    <cellStyle name="Input [yellow] 2 2 2 2" xfId="11306"/>
    <cellStyle name="Input [yellow] 2 2 3" xfId="9394"/>
    <cellStyle name="Input [yellow] 2 2 4" xfId="10869"/>
    <cellStyle name="Input [yellow] 2 3" xfId="8228"/>
    <cellStyle name="Input [yellow] 2 3 2" xfId="9041"/>
    <cellStyle name="Input [yellow] 2 3 2 2" xfId="11445"/>
    <cellStyle name="Input [yellow] 2 3 3" xfId="9534"/>
    <cellStyle name="Input [yellow] 2 3 4" xfId="10958"/>
    <cellStyle name="Input [yellow] 2 4" xfId="8226"/>
    <cellStyle name="Input [yellow] 2 4 2" xfId="9039"/>
    <cellStyle name="Input [yellow] 2 4 2 2" xfId="11443"/>
    <cellStyle name="Input [yellow] 2 4 3" xfId="9532"/>
    <cellStyle name="Input [yellow] 2 4 4" xfId="10956"/>
    <cellStyle name="Input [yellow] 2 5" xfId="8200"/>
    <cellStyle name="Input [yellow] 2 5 2" xfId="9013"/>
    <cellStyle name="Input [yellow] 2 5 2 2" xfId="11417"/>
    <cellStyle name="Input [yellow] 2 5 3" xfId="9506"/>
    <cellStyle name="Input [yellow] 2 5 4" xfId="10939"/>
    <cellStyle name="Input [yellow] 2 6" xfId="8134"/>
    <cellStyle name="Input [yellow] 2 6 2" xfId="8954"/>
    <cellStyle name="Input [yellow] 2 6 2 2" xfId="11359"/>
    <cellStyle name="Input [yellow] 2 6 3" xfId="9448"/>
    <cellStyle name="Input [yellow] 2 6 4" xfId="10906"/>
    <cellStyle name="Input [yellow] 2 7" xfId="8227"/>
    <cellStyle name="Input [yellow] 2 7 2" xfId="9040"/>
    <cellStyle name="Input [yellow] 2 7 2 2" xfId="11444"/>
    <cellStyle name="Input [yellow] 2 7 3" xfId="9533"/>
    <cellStyle name="Input [yellow] 2 7 4" xfId="10957"/>
    <cellStyle name="Input [yellow] 2 8" xfId="8216"/>
    <cellStyle name="Input [yellow] 2 8 2" xfId="9029"/>
    <cellStyle name="Input [yellow] 2 8 2 2" xfId="11433"/>
    <cellStyle name="Input [yellow] 2 8 3" xfId="9522"/>
    <cellStyle name="Input [yellow] 2 8 4" xfId="10951"/>
    <cellStyle name="Input [yellow] 2 9" xfId="8313"/>
    <cellStyle name="Input [yellow] 2 9 2" xfId="9125"/>
    <cellStyle name="Input [yellow] 2 9 2 2" xfId="11527"/>
    <cellStyle name="Input [yellow] 2 9 3" xfId="9616"/>
    <cellStyle name="Input [yellow] 2 9 4" xfId="10995"/>
    <cellStyle name="Input [yellow] 20" xfId="8284"/>
    <cellStyle name="Input [yellow] 20 2" xfId="9097"/>
    <cellStyle name="Input [yellow] 20 2 2" xfId="11501"/>
    <cellStyle name="Input [yellow] 20 3" xfId="9590"/>
    <cellStyle name="Input [yellow] 20 4" xfId="10985"/>
    <cellStyle name="Input [yellow] 21" xfId="8351"/>
    <cellStyle name="Input [yellow] 21 2" xfId="9163"/>
    <cellStyle name="Input [yellow] 21 2 2" xfId="11565"/>
    <cellStyle name="Input [yellow] 21 3" xfId="9654"/>
    <cellStyle name="Input [yellow] 21 4" xfId="11010"/>
    <cellStyle name="Input [yellow] 22" xfId="8309"/>
    <cellStyle name="Input [yellow] 22 2" xfId="9121"/>
    <cellStyle name="Input [yellow] 22 2 2" xfId="11523"/>
    <cellStyle name="Input [yellow] 22 3" xfId="9612"/>
    <cellStyle name="Input [yellow] 22 4" xfId="10994"/>
    <cellStyle name="Input [yellow] 23" xfId="8193"/>
    <cellStyle name="Input [yellow] 23 2" xfId="9006"/>
    <cellStyle name="Input [yellow] 23 2 2" xfId="11410"/>
    <cellStyle name="Input [yellow] 23 3" xfId="9499"/>
    <cellStyle name="Input [yellow] 23 4" xfId="10933"/>
    <cellStyle name="Input [yellow] 24" xfId="8265"/>
    <cellStyle name="Input [yellow] 24 2" xfId="9078"/>
    <cellStyle name="Input [yellow] 24 2 2" xfId="11482"/>
    <cellStyle name="Input [yellow] 24 3" xfId="9571"/>
    <cellStyle name="Input [yellow] 24 4" xfId="10975"/>
    <cellStyle name="Input [yellow] 25" xfId="8377"/>
    <cellStyle name="Input [yellow] 25 2" xfId="9189"/>
    <cellStyle name="Input [yellow] 25 2 2" xfId="11591"/>
    <cellStyle name="Input [yellow] 25 3" xfId="9680"/>
    <cellStyle name="Input [yellow] 25 4" xfId="11019"/>
    <cellStyle name="Input [yellow] 26" xfId="1017"/>
    <cellStyle name="Input [yellow] 26 2" xfId="10295"/>
    <cellStyle name="Input [yellow] 26 3" xfId="11749"/>
    <cellStyle name="Input [yellow] 27" xfId="8534"/>
    <cellStyle name="Input [yellow] 27 2" xfId="11035"/>
    <cellStyle name="Input [yellow] 28" xfId="8586"/>
    <cellStyle name="Input [yellow] 29" xfId="12041"/>
    <cellStyle name="Input [yellow] 3" xfId="1138"/>
    <cellStyle name="Input [yellow] 3 10" xfId="8536"/>
    <cellStyle name="Input [yellow] 3 10 2" xfId="11037"/>
    <cellStyle name="Input [yellow] 3 11" xfId="8580"/>
    <cellStyle name="Input [yellow] 3 12" xfId="10305"/>
    <cellStyle name="Input [yellow] 3 13" xfId="42958"/>
    <cellStyle name="Input [yellow] 3 2" xfId="8025"/>
    <cellStyle name="Input [yellow] 3 2 2" xfId="8897"/>
    <cellStyle name="Input [yellow] 3 2 2 2" xfId="11307"/>
    <cellStyle name="Input [yellow] 3 2 3" xfId="9395"/>
    <cellStyle name="Input [yellow] 3 2 4" xfId="10870"/>
    <cellStyle name="Input [yellow] 3 3" xfId="8191"/>
    <cellStyle name="Input [yellow] 3 3 2" xfId="9004"/>
    <cellStyle name="Input [yellow] 3 3 2 2" xfId="11408"/>
    <cellStyle name="Input [yellow] 3 3 3" xfId="9497"/>
    <cellStyle name="Input [yellow] 3 3 4" xfId="10932"/>
    <cellStyle name="Input [yellow] 3 4" xfId="8218"/>
    <cellStyle name="Input [yellow] 3 4 2" xfId="9031"/>
    <cellStyle name="Input [yellow] 3 4 2 2" xfId="11435"/>
    <cellStyle name="Input [yellow] 3 4 3" xfId="9524"/>
    <cellStyle name="Input [yellow] 3 4 4" xfId="10953"/>
    <cellStyle name="Input [yellow] 3 5" xfId="8156"/>
    <cellStyle name="Input [yellow] 3 5 2" xfId="8974"/>
    <cellStyle name="Input [yellow] 3 5 2 2" xfId="11379"/>
    <cellStyle name="Input [yellow] 3 5 3" xfId="9468"/>
    <cellStyle name="Input [yellow] 3 5 4" xfId="10916"/>
    <cellStyle name="Input [yellow] 3 6" xfId="8133"/>
    <cellStyle name="Input [yellow] 3 6 2" xfId="8953"/>
    <cellStyle name="Input [yellow] 3 6 2 2" xfId="11358"/>
    <cellStyle name="Input [yellow] 3 6 3" xfId="9447"/>
    <cellStyle name="Input [yellow] 3 6 4" xfId="10905"/>
    <cellStyle name="Input [yellow] 3 7" xfId="8277"/>
    <cellStyle name="Input [yellow] 3 7 2" xfId="9090"/>
    <cellStyle name="Input [yellow] 3 7 2 2" xfId="11494"/>
    <cellStyle name="Input [yellow] 3 7 3" xfId="9583"/>
    <cellStyle name="Input [yellow] 3 7 4" xfId="10980"/>
    <cellStyle name="Input [yellow] 3 8" xfId="8323"/>
    <cellStyle name="Input [yellow] 3 8 2" xfId="9135"/>
    <cellStyle name="Input [yellow] 3 8 2 2" xfId="11537"/>
    <cellStyle name="Input [yellow] 3 8 3" xfId="9626"/>
    <cellStyle name="Input [yellow] 3 8 4" xfId="10999"/>
    <cellStyle name="Input [yellow] 3 9" xfId="8347"/>
    <cellStyle name="Input [yellow] 3 9 2" xfId="9159"/>
    <cellStyle name="Input [yellow] 3 9 2 2" xfId="11561"/>
    <cellStyle name="Input [yellow] 3 9 3" xfId="9650"/>
    <cellStyle name="Input [yellow] 3 9 4" xfId="11009"/>
    <cellStyle name="Input [yellow] 30" xfId="14440"/>
    <cellStyle name="Input [yellow] 31" xfId="42604"/>
    <cellStyle name="Input [yellow] 4" xfId="974"/>
    <cellStyle name="Input [yellow] 4 10" xfId="8547"/>
    <cellStyle name="Input [yellow] 4 10 2" xfId="11048"/>
    <cellStyle name="Input [yellow] 4 11" xfId="8712"/>
    <cellStyle name="Input [yellow] 4 12" xfId="10291"/>
    <cellStyle name="Input [yellow] 4 2" xfId="8037"/>
    <cellStyle name="Input [yellow] 4 2 2" xfId="8905"/>
    <cellStyle name="Input [yellow] 4 2 2 2" xfId="11314"/>
    <cellStyle name="Input [yellow] 4 2 3" xfId="9403"/>
    <cellStyle name="Input [yellow] 4 2 4" xfId="10873"/>
    <cellStyle name="Input [yellow] 4 3" xfId="8300"/>
    <cellStyle name="Input [yellow] 4 3 2" xfId="9112"/>
    <cellStyle name="Input [yellow] 4 3 2 2" xfId="11514"/>
    <cellStyle name="Input [yellow] 4 3 3" xfId="9603"/>
    <cellStyle name="Input [yellow] 4 3 4" xfId="10992"/>
    <cellStyle name="Input [yellow] 4 4" xfId="8237"/>
    <cellStyle name="Input [yellow] 4 4 2" xfId="9050"/>
    <cellStyle name="Input [yellow] 4 4 2 2" xfId="11454"/>
    <cellStyle name="Input [yellow] 4 4 3" xfId="9543"/>
    <cellStyle name="Input [yellow] 4 4 4" xfId="10963"/>
    <cellStyle name="Input [yellow] 4 5" xfId="8165"/>
    <cellStyle name="Input [yellow] 4 5 2" xfId="8983"/>
    <cellStyle name="Input [yellow] 4 5 2 2" xfId="11388"/>
    <cellStyle name="Input [yellow] 4 5 3" xfId="9477"/>
    <cellStyle name="Input [yellow] 4 5 4" xfId="10923"/>
    <cellStyle name="Input [yellow] 4 6" xfId="8067"/>
    <cellStyle name="Input [yellow] 4 6 2" xfId="8915"/>
    <cellStyle name="Input [yellow] 4 6 2 2" xfId="11323"/>
    <cellStyle name="Input [yellow] 4 6 3" xfId="9412"/>
    <cellStyle name="Input [yellow] 4 6 4" xfId="10879"/>
    <cellStyle name="Input [yellow] 4 7" xfId="8355"/>
    <cellStyle name="Input [yellow] 4 7 2" xfId="9167"/>
    <cellStyle name="Input [yellow] 4 7 2 2" xfId="11569"/>
    <cellStyle name="Input [yellow] 4 7 3" xfId="9658"/>
    <cellStyle name="Input [yellow] 4 7 4" xfId="11012"/>
    <cellStyle name="Input [yellow] 4 8" xfId="8205"/>
    <cellStyle name="Input [yellow] 4 8 2" xfId="9018"/>
    <cellStyle name="Input [yellow] 4 8 2 2" xfId="11422"/>
    <cellStyle name="Input [yellow] 4 8 3" xfId="9511"/>
    <cellStyle name="Input [yellow] 4 8 4" xfId="10943"/>
    <cellStyle name="Input [yellow] 4 9" xfId="8386"/>
    <cellStyle name="Input [yellow] 4 9 2" xfId="9198"/>
    <cellStyle name="Input [yellow] 4 9 2 2" xfId="11600"/>
    <cellStyle name="Input [yellow] 4 9 3" xfId="9689"/>
    <cellStyle name="Input [yellow] 4 9 4" xfId="11021"/>
    <cellStyle name="Input [yellow] 5" xfId="1131"/>
    <cellStyle name="Input [yellow] 5 10" xfId="8546"/>
    <cellStyle name="Input [yellow] 5 10 2" xfId="11047"/>
    <cellStyle name="Input [yellow] 5 11" xfId="8622"/>
    <cellStyle name="Input [yellow] 5 12" xfId="10303"/>
    <cellStyle name="Input [yellow] 5 2" xfId="8035"/>
    <cellStyle name="Input [yellow] 5 2 2" xfId="8903"/>
    <cellStyle name="Input [yellow] 5 2 2 2" xfId="11312"/>
    <cellStyle name="Input [yellow] 5 2 3" xfId="9401"/>
    <cellStyle name="Input [yellow] 5 2 4" xfId="10872"/>
    <cellStyle name="Input [yellow] 5 3" xfId="8354"/>
    <cellStyle name="Input [yellow] 5 3 2" xfId="9166"/>
    <cellStyle name="Input [yellow] 5 3 2 2" xfId="11568"/>
    <cellStyle name="Input [yellow] 5 3 3" xfId="9657"/>
    <cellStyle name="Input [yellow] 5 3 4" xfId="11011"/>
    <cellStyle name="Input [yellow] 5 4" xfId="8113"/>
    <cellStyle name="Input [yellow] 5 4 2" xfId="8937"/>
    <cellStyle name="Input [yellow] 5 4 2 2" xfId="11342"/>
    <cellStyle name="Input [yellow] 5 4 3" xfId="9431"/>
    <cellStyle name="Input [yellow] 5 4 4" xfId="10896"/>
    <cellStyle name="Input [yellow] 5 5" xfId="8144"/>
    <cellStyle name="Input [yellow] 5 5 2" xfId="8962"/>
    <cellStyle name="Input [yellow] 5 5 2 2" xfId="11367"/>
    <cellStyle name="Input [yellow] 5 5 3" xfId="9456"/>
    <cellStyle name="Input [yellow] 5 5 4" xfId="10909"/>
    <cellStyle name="Input [yellow] 5 6" xfId="8201"/>
    <cellStyle name="Input [yellow] 5 6 2" xfId="9014"/>
    <cellStyle name="Input [yellow] 5 6 2 2" xfId="11418"/>
    <cellStyle name="Input [yellow] 5 6 3" xfId="9507"/>
    <cellStyle name="Input [yellow] 5 6 4" xfId="10940"/>
    <cellStyle name="Input [yellow] 5 7" xfId="8112"/>
    <cellStyle name="Input [yellow] 5 7 2" xfId="8936"/>
    <cellStyle name="Input [yellow] 5 7 2 2" xfId="11341"/>
    <cellStyle name="Input [yellow] 5 7 3" xfId="9430"/>
    <cellStyle name="Input [yellow] 5 7 4" xfId="10895"/>
    <cellStyle name="Input [yellow] 5 8" xfId="8131"/>
    <cellStyle name="Input [yellow] 5 8 2" xfId="8951"/>
    <cellStyle name="Input [yellow] 5 8 2 2" xfId="11356"/>
    <cellStyle name="Input [yellow] 5 8 3" xfId="9445"/>
    <cellStyle name="Input [yellow] 5 8 4" xfId="10904"/>
    <cellStyle name="Input [yellow] 5 9" xfId="8424"/>
    <cellStyle name="Input [yellow] 5 9 2" xfId="9236"/>
    <cellStyle name="Input [yellow] 5 9 2 2" xfId="11638"/>
    <cellStyle name="Input [yellow] 5 9 3" xfId="9727"/>
    <cellStyle name="Input [yellow] 5 9 4" xfId="11022"/>
    <cellStyle name="Input [yellow] 6" xfId="1775"/>
    <cellStyle name="Input [yellow] 6 10" xfId="8604"/>
    <cellStyle name="Input [yellow] 6 10 2" xfId="11093"/>
    <cellStyle name="Input [yellow] 6 11" xfId="8729"/>
    <cellStyle name="Input [yellow] 6 12" xfId="10392"/>
    <cellStyle name="Input [yellow] 6 2" xfId="8102"/>
    <cellStyle name="Input [yellow] 6 2 2" xfId="8929"/>
    <cellStyle name="Input [yellow] 6 2 2 2" xfId="11335"/>
    <cellStyle name="Input [yellow] 6 2 3" xfId="9424"/>
    <cellStyle name="Input [yellow] 6 2 4" xfId="10890"/>
    <cellStyle name="Input [yellow] 6 3" xfId="8213"/>
    <cellStyle name="Input [yellow] 6 3 2" xfId="9026"/>
    <cellStyle name="Input [yellow] 6 3 2 2" xfId="11430"/>
    <cellStyle name="Input [yellow] 6 3 3" xfId="9519"/>
    <cellStyle name="Input [yellow] 6 3 4" xfId="10949"/>
    <cellStyle name="Input [yellow] 6 4" xfId="8261"/>
    <cellStyle name="Input [yellow] 6 4 2" xfId="9074"/>
    <cellStyle name="Input [yellow] 6 4 2 2" xfId="11478"/>
    <cellStyle name="Input [yellow] 6 4 3" xfId="9567"/>
    <cellStyle name="Input [yellow] 6 4 4" xfId="10972"/>
    <cellStyle name="Input [yellow] 6 5" xfId="8212"/>
    <cellStyle name="Input [yellow] 6 5 2" xfId="9025"/>
    <cellStyle name="Input [yellow] 6 5 2 2" xfId="11429"/>
    <cellStyle name="Input [yellow] 6 5 3" xfId="9518"/>
    <cellStyle name="Input [yellow] 6 5 4" xfId="10948"/>
    <cellStyle name="Input [yellow] 6 6" xfId="8204"/>
    <cellStyle name="Input [yellow] 6 6 2" xfId="9017"/>
    <cellStyle name="Input [yellow] 6 6 2 2" xfId="11421"/>
    <cellStyle name="Input [yellow] 6 6 3" xfId="9510"/>
    <cellStyle name="Input [yellow] 6 6 4" xfId="10942"/>
    <cellStyle name="Input [yellow] 6 7" xfId="8236"/>
    <cellStyle name="Input [yellow] 6 7 2" xfId="9049"/>
    <cellStyle name="Input [yellow] 6 7 2 2" xfId="11453"/>
    <cellStyle name="Input [yellow] 6 7 3" xfId="9542"/>
    <cellStyle name="Input [yellow] 6 7 4" xfId="10962"/>
    <cellStyle name="Input [yellow] 6 8" xfId="8089"/>
    <cellStyle name="Input [yellow] 6 8 2" xfId="8922"/>
    <cellStyle name="Input [yellow] 6 8 2 2" xfId="11329"/>
    <cellStyle name="Input [yellow] 6 8 3" xfId="9418"/>
    <cellStyle name="Input [yellow] 6 8 4" xfId="10886"/>
    <cellStyle name="Input [yellow] 6 9" xfId="8194"/>
    <cellStyle name="Input [yellow] 6 9 2" xfId="9007"/>
    <cellStyle name="Input [yellow] 6 9 2 2" xfId="11411"/>
    <cellStyle name="Input [yellow] 6 9 3" xfId="9500"/>
    <cellStyle name="Input [yellow] 6 9 4" xfId="10934"/>
    <cellStyle name="Input [yellow] 7" xfId="1934"/>
    <cellStyle name="Input [yellow] 7 10" xfId="8614"/>
    <cellStyle name="Input [yellow] 7 10 2" xfId="11102"/>
    <cellStyle name="Input [yellow] 7 11" xfId="8650"/>
    <cellStyle name="Input [yellow] 7 12" xfId="10408"/>
    <cellStyle name="Input [yellow] 7 2" xfId="8109"/>
    <cellStyle name="Input [yellow] 7 2 2" xfId="8933"/>
    <cellStyle name="Input [yellow] 7 2 2 2" xfId="11338"/>
    <cellStyle name="Input [yellow] 7 2 3" xfId="9427"/>
    <cellStyle name="Input [yellow] 7 2 4" xfId="10892"/>
    <cellStyle name="Input [yellow] 7 3" xfId="8146"/>
    <cellStyle name="Input [yellow] 7 3 2" xfId="8964"/>
    <cellStyle name="Input [yellow] 7 3 2 2" xfId="11369"/>
    <cellStyle name="Input [yellow] 7 3 3" xfId="9458"/>
    <cellStyle name="Input [yellow] 7 3 4" xfId="10910"/>
    <cellStyle name="Input [yellow] 7 4" xfId="8176"/>
    <cellStyle name="Input [yellow] 7 4 2" xfId="8991"/>
    <cellStyle name="Input [yellow] 7 4 2 2" xfId="11395"/>
    <cellStyle name="Input [yellow] 7 4 3" xfId="9484"/>
    <cellStyle name="Input [yellow] 7 4 4" xfId="10926"/>
    <cellStyle name="Input [yellow] 7 5" xfId="8124"/>
    <cellStyle name="Input [yellow] 7 5 2" xfId="8944"/>
    <cellStyle name="Input [yellow] 7 5 2 2" xfId="11349"/>
    <cellStyle name="Input [yellow] 7 5 3" xfId="9438"/>
    <cellStyle name="Input [yellow] 7 5 4" xfId="10900"/>
    <cellStyle name="Input [yellow] 7 6" xfId="8186"/>
    <cellStyle name="Input [yellow] 7 6 2" xfId="8999"/>
    <cellStyle name="Input [yellow] 7 6 2 2" xfId="11403"/>
    <cellStyle name="Input [yellow] 7 6 3" xfId="9492"/>
    <cellStyle name="Input [yellow] 7 6 4" xfId="10929"/>
    <cellStyle name="Input [yellow] 7 7" xfId="8149"/>
    <cellStyle name="Input [yellow] 7 7 2" xfId="8967"/>
    <cellStyle name="Input [yellow] 7 7 2 2" xfId="11372"/>
    <cellStyle name="Input [yellow] 7 7 3" xfId="9461"/>
    <cellStyle name="Input [yellow] 7 7 4" xfId="10912"/>
    <cellStyle name="Input [yellow] 7 8" xfId="8196"/>
    <cellStyle name="Input [yellow] 7 8 2" xfId="9009"/>
    <cellStyle name="Input [yellow] 7 8 2 2" xfId="11413"/>
    <cellStyle name="Input [yellow] 7 8 3" xfId="9502"/>
    <cellStyle name="Input [yellow] 7 8 4" xfId="10935"/>
    <cellStyle name="Input [yellow] 7 9" xfId="8339"/>
    <cellStyle name="Input [yellow] 7 9 2" xfId="9151"/>
    <cellStyle name="Input [yellow] 7 9 2 2" xfId="11553"/>
    <cellStyle name="Input [yellow] 7 9 3" xfId="9642"/>
    <cellStyle name="Input [yellow] 7 9 4" xfId="11005"/>
    <cellStyle name="Input [yellow] 8" xfId="1976"/>
    <cellStyle name="Input [yellow] 8 10" xfId="8618"/>
    <cellStyle name="Input [yellow] 8 10 2" xfId="11105"/>
    <cellStyle name="Input [yellow] 8 11" xfId="8706"/>
    <cellStyle name="Input [yellow] 8 12" xfId="10414"/>
    <cellStyle name="Input [yellow] 8 2" xfId="8114"/>
    <cellStyle name="Input [yellow] 8 2 2" xfId="8938"/>
    <cellStyle name="Input [yellow] 8 2 2 2" xfId="11343"/>
    <cellStyle name="Input [yellow] 8 2 3" xfId="9432"/>
    <cellStyle name="Input [yellow] 8 2 4" xfId="10897"/>
    <cellStyle name="Input [yellow] 8 3" xfId="8087"/>
    <cellStyle name="Input [yellow] 8 3 2" xfId="8921"/>
    <cellStyle name="Input [yellow] 8 3 2 2" xfId="11328"/>
    <cellStyle name="Input [yellow] 8 3 3" xfId="9417"/>
    <cellStyle name="Input [yellow] 8 3 4" xfId="10885"/>
    <cellStyle name="Input [yellow] 8 4" xfId="8203"/>
    <cellStyle name="Input [yellow] 8 4 2" xfId="9016"/>
    <cellStyle name="Input [yellow] 8 4 2 2" xfId="11420"/>
    <cellStyle name="Input [yellow] 8 4 3" xfId="9509"/>
    <cellStyle name="Input [yellow] 8 4 4" xfId="10941"/>
    <cellStyle name="Input [yellow] 8 5" xfId="8083"/>
    <cellStyle name="Input [yellow] 8 5 2" xfId="8919"/>
    <cellStyle name="Input [yellow] 8 5 2 2" xfId="11326"/>
    <cellStyle name="Input [yellow] 8 5 3" xfId="9415"/>
    <cellStyle name="Input [yellow] 8 5 4" xfId="10883"/>
    <cellStyle name="Input [yellow] 8 6" xfId="8167"/>
    <cellStyle name="Input [yellow] 8 6 2" xfId="8985"/>
    <cellStyle name="Input [yellow] 8 6 2 2" xfId="11390"/>
    <cellStyle name="Input [yellow] 8 6 3" xfId="9479"/>
    <cellStyle name="Input [yellow] 8 6 4" xfId="10925"/>
    <cellStyle name="Input [yellow] 8 7" xfId="8278"/>
    <cellStyle name="Input [yellow] 8 7 2" xfId="9091"/>
    <cellStyle name="Input [yellow] 8 7 2 2" xfId="11495"/>
    <cellStyle name="Input [yellow] 8 7 3" xfId="9584"/>
    <cellStyle name="Input [yellow] 8 7 4" xfId="10981"/>
    <cellStyle name="Input [yellow] 8 8" xfId="8344"/>
    <cellStyle name="Input [yellow] 8 8 2" xfId="9156"/>
    <cellStyle name="Input [yellow] 8 8 2 2" xfId="11558"/>
    <cellStyle name="Input [yellow] 8 8 3" xfId="9647"/>
    <cellStyle name="Input [yellow] 8 8 4" xfId="11008"/>
    <cellStyle name="Input [yellow] 8 9" xfId="8085"/>
    <cellStyle name="Input [yellow] 8 9 2" xfId="8920"/>
    <cellStyle name="Input [yellow] 8 9 2 2" xfId="11327"/>
    <cellStyle name="Input [yellow] 8 9 3" xfId="9416"/>
    <cellStyle name="Input [yellow] 8 9 4" xfId="10884"/>
    <cellStyle name="Input [yellow] 9" xfId="2044"/>
    <cellStyle name="Input [yellow] 9 10" xfId="8623"/>
    <cellStyle name="Input [yellow] 9 10 2" xfId="11108"/>
    <cellStyle name="Input [yellow] 9 11" xfId="970"/>
    <cellStyle name="Input [yellow] 9 12" xfId="10424"/>
    <cellStyle name="Input [yellow] 9 2" xfId="8118"/>
    <cellStyle name="Input [yellow] 9 2 2" xfId="8942"/>
    <cellStyle name="Input [yellow] 9 2 2 2" xfId="11347"/>
    <cellStyle name="Input [yellow] 9 2 3" xfId="9436"/>
    <cellStyle name="Input [yellow] 9 2 4" xfId="10898"/>
    <cellStyle name="Input [yellow] 9 3" xfId="8249"/>
    <cellStyle name="Input [yellow] 9 3 2" xfId="9062"/>
    <cellStyle name="Input [yellow] 9 3 2 2" xfId="11466"/>
    <cellStyle name="Input [yellow] 9 3 3" xfId="9555"/>
    <cellStyle name="Input [yellow] 9 3 4" xfId="10966"/>
    <cellStyle name="Input [yellow] 9 4" xfId="8357"/>
    <cellStyle name="Input [yellow] 9 4 2" xfId="9169"/>
    <cellStyle name="Input [yellow] 9 4 2 2" xfId="11571"/>
    <cellStyle name="Input [yellow] 9 4 3" xfId="9660"/>
    <cellStyle name="Input [yellow] 9 4 4" xfId="11013"/>
    <cellStyle name="Input [yellow] 9 5" xfId="8158"/>
    <cellStyle name="Input [yellow] 9 5 2" xfId="8976"/>
    <cellStyle name="Input [yellow] 9 5 2 2" xfId="11381"/>
    <cellStyle name="Input [yellow] 9 5 3" xfId="9470"/>
    <cellStyle name="Input [yellow] 9 5 4" xfId="10918"/>
    <cellStyle name="Input [yellow] 9 6" xfId="8267"/>
    <cellStyle name="Input [yellow] 9 6 2" xfId="9080"/>
    <cellStyle name="Input [yellow] 9 6 2 2" xfId="11484"/>
    <cellStyle name="Input [yellow] 9 6 3" xfId="9573"/>
    <cellStyle name="Input [yellow] 9 6 4" xfId="10976"/>
    <cellStyle name="Input [yellow] 9 7" xfId="8329"/>
    <cellStyle name="Input [yellow] 9 7 2" xfId="9141"/>
    <cellStyle name="Input [yellow] 9 7 2 2" xfId="11543"/>
    <cellStyle name="Input [yellow] 9 7 3" xfId="9632"/>
    <cellStyle name="Input [yellow] 9 7 4" xfId="11002"/>
    <cellStyle name="Input [yellow] 9 8" xfId="8489"/>
    <cellStyle name="Input [yellow] 9 8 2" xfId="9301"/>
    <cellStyle name="Input [yellow] 9 8 2 2" xfId="11703"/>
    <cellStyle name="Input [yellow] 9 8 3" xfId="9792"/>
    <cellStyle name="Input [yellow] 9 8 4" xfId="11025"/>
    <cellStyle name="Input [yellow] 9 9" xfId="8199"/>
    <cellStyle name="Input [yellow] 9 9 2" xfId="9012"/>
    <cellStyle name="Input [yellow] 9 9 2 2" xfId="11416"/>
    <cellStyle name="Input [yellow] 9 9 3" xfId="9505"/>
    <cellStyle name="Input [yellow] 9 9 4" xfId="10938"/>
    <cellStyle name="Input 10" xfId="1128"/>
    <cellStyle name="Input 10 2" xfId="7756"/>
    <cellStyle name="Input 10 2 2" xfId="10840"/>
    <cellStyle name="Input 10 2 3" xfId="37749"/>
    <cellStyle name="Input 10 3" xfId="8836"/>
    <cellStyle name="Input 10 3 2" xfId="11249"/>
    <cellStyle name="Input 10 4" xfId="8626"/>
    <cellStyle name="Input 10 5" xfId="37748"/>
    <cellStyle name="Input 100" xfId="37750"/>
    <cellStyle name="Input 100 2" xfId="37751"/>
    <cellStyle name="Input 101" xfId="37752"/>
    <cellStyle name="Input 101 2" xfId="37753"/>
    <cellStyle name="Input 102" xfId="37754"/>
    <cellStyle name="Input 102 2" xfId="37755"/>
    <cellStyle name="Input 103" xfId="37756"/>
    <cellStyle name="Input 103 2" xfId="37757"/>
    <cellStyle name="Input 104" xfId="37758"/>
    <cellStyle name="Input 104 2" xfId="37759"/>
    <cellStyle name="Input 105" xfId="37760"/>
    <cellStyle name="Input 105 2" xfId="37761"/>
    <cellStyle name="Input 106" xfId="37762"/>
    <cellStyle name="Input 106 2" xfId="37763"/>
    <cellStyle name="Input 107" xfId="37764"/>
    <cellStyle name="Input 107 2" xfId="37765"/>
    <cellStyle name="Input 108" xfId="37766"/>
    <cellStyle name="Input 108 2" xfId="37767"/>
    <cellStyle name="Input 109" xfId="37768"/>
    <cellStyle name="Input 109 2" xfId="37769"/>
    <cellStyle name="Input 11" xfId="1093"/>
    <cellStyle name="Input 11 2" xfId="7633"/>
    <cellStyle name="Input 11 2 2" xfId="10831"/>
    <cellStyle name="Input 11 2 3" xfId="37771"/>
    <cellStyle name="Input 11 3" xfId="8831"/>
    <cellStyle name="Input 11 3 2" xfId="11246"/>
    <cellStyle name="Input 11 4" xfId="8702"/>
    <cellStyle name="Input 11 5" xfId="37770"/>
    <cellStyle name="Input 110" xfId="37772"/>
    <cellStyle name="Input 110 2" xfId="37773"/>
    <cellStyle name="Input 111" xfId="37774"/>
    <cellStyle name="Input 111 2" xfId="37775"/>
    <cellStyle name="Input 112" xfId="37776"/>
    <cellStyle name="Input 112 2" xfId="37777"/>
    <cellStyle name="Input 113" xfId="37778"/>
    <cellStyle name="Input 113 2" xfId="37779"/>
    <cellStyle name="Input 114" xfId="37780"/>
    <cellStyle name="Input 114 2" xfId="37781"/>
    <cellStyle name="Input 115" xfId="37782"/>
    <cellStyle name="Input 115 2" xfId="37783"/>
    <cellStyle name="Input 116" xfId="37784"/>
    <cellStyle name="Input 116 2" xfId="37785"/>
    <cellStyle name="Input 117" xfId="37786"/>
    <cellStyle name="Input 117 2" xfId="37787"/>
    <cellStyle name="Input 118" xfId="37788"/>
    <cellStyle name="Input 118 2" xfId="37789"/>
    <cellStyle name="Input 119" xfId="37790"/>
    <cellStyle name="Input 119 2" xfId="37791"/>
    <cellStyle name="Input 12" xfId="1109"/>
    <cellStyle name="Input 12 2" xfId="7116"/>
    <cellStyle name="Input 12 2 2" xfId="10795"/>
    <cellStyle name="Input 12 2 3" xfId="37793"/>
    <cellStyle name="Input 12 3" xfId="8798"/>
    <cellStyle name="Input 12 3 2" xfId="11215"/>
    <cellStyle name="Input 12 4" xfId="8671"/>
    <cellStyle name="Input 12 5" xfId="37792"/>
    <cellStyle name="Input 120" xfId="37794"/>
    <cellStyle name="Input 120 2" xfId="37795"/>
    <cellStyle name="Input 121" xfId="37796"/>
    <cellStyle name="Input 121 2" xfId="37797"/>
    <cellStyle name="Input 122" xfId="37798"/>
    <cellStyle name="Input 122 2" xfId="37799"/>
    <cellStyle name="Input 123" xfId="37800"/>
    <cellStyle name="Input 123 2" xfId="37801"/>
    <cellStyle name="Input 124" xfId="37802"/>
    <cellStyle name="Input 124 2" xfId="37803"/>
    <cellStyle name="Input 125" xfId="37804"/>
    <cellStyle name="Input 125 2" xfId="37805"/>
    <cellStyle name="Input 126" xfId="37806"/>
    <cellStyle name="Input 126 2" xfId="37807"/>
    <cellStyle name="Input 127" xfId="37808"/>
    <cellStyle name="Input 127 2" xfId="37809"/>
    <cellStyle name="Input 128" xfId="37810"/>
    <cellStyle name="Input 128 2" xfId="37811"/>
    <cellStyle name="Input 129" xfId="37812"/>
    <cellStyle name="Input 129 2" xfId="37813"/>
    <cellStyle name="Input 13" xfId="7496"/>
    <cellStyle name="Input 13 2" xfId="8826"/>
    <cellStyle name="Input 13 2 2" xfId="11241"/>
    <cellStyle name="Input 13 2 3" xfId="37815"/>
    <cellStyle name="Input 13 3" xfId="8708"/>
    <cellStyle name="Input 13 4" xfId="37814"/>
    <cellStyle name="Input 130" xfId="37816"/>
    <cellStyle name="Input 130 2" xfId="37817"/>
    <cellStyle name="Input 131" xfId="37818"/>
    <cellStyle name="Input 131 2" xfId="37819"/>
    <cellStyle name="Input 132" xfId="37820"/>
    <cellStyle name="Input 132 2" xfId="37821"/>
    <cellStyle name="Input 133" xfId="37822"/>
    <cellStyle name="Input 133 2" xfId="37823"/>
    <cellStyle name="Input 134" xfId="37824"/>
    <cellStyle name="Input 134 2" xfId="37825"/>
    <cellStyle name="Input 135" xfId="37826"/>
    <cellStyle name="Input 135 2" xfId="37827"/>
    <cellStyle name="Input 136" xfId="37828"/>
    <cellStyle name="Input 136 2" xfId="37829"/>
    <cellStyle name="Input 137" xfId="37830"/>
    <cellStyle name="Input 137 2" xfId="37831"/>
    <cellStyle name="Input 138" xfId="37832"/>
    <cellStyle name="Input 138 2" xfId="37833"/>
    <cellStyle name="Input 139" xfId="37834"/>
    <cellStyle name="Input 139 2" xfId="37835"/>
    <cellStyle name="Input 14" xfId="9933"/>
    <cellStyle name="Input 14 2" xfId="37837"/>
    <cellStyle name="Input 14 3" xfId="37836"/>
    <cellStyle name="Input 140" xfId="37838"/>
    <cellStyle name="Input 140 2" xfId="37839"/>
    <cellStyle name="Input 141" xfId="37840"/>
    <cellStyle name="Input 141 2" xfId="37841"/>
    <cellStyle name="Input 142" xfId="37842"/>
    <cellStyle name="Input 142 2" xfId="37843"/>
    <cellStyle name="Input 143" xfId="37844"/>
    <cellStyle name="Input 143 2" xfId="37845"/>
    <cellStyle name="Input 144" xfId="37846"/>
    <cellStyle name="Input 144 2" xfId="37847"/>
    <cellStyle name="Input 145" xfId="37848"/>
    <cellStyle name="Input 145 2" xfId="37849"/>
    <cellStyle name="Input 146" xfId="37850"/>
    <cellStyle name="Input 146 2" xfId="37851"/>
    <cellStyle name="Input 147" xfId="37852"/>
    <cellStyle name="Input 147 2" xfId="37853"/>
    <cellStyle name="Input 148" xfId="37854"/>
    <cellStyle name="Input 148 2" xfId="37855"/>
    <cellStyle name="Input 149" xfId="37856"/>
    <cellStyle name="Input 149 2" xfId="37857"/>
    <cellStyle name="Input 15" xfId="9985"/>
    <cellStyle name="Input 15 2" xfId="37859"/>
    <cellStyle name="Input 15 3" xfId="37858"/>
    <cellStyle name="Input 150" xfId="37860"/>
    <cellStyle name="Input 150 2" xfId="37861"/>
    <cellStyle name="Input 151" xfId="37862"/>
    <cellStyle name="Input 151 2" xfId="37863"/>
    <cellStyle name="Input 152" xfId="37864"/>
    <cellStyle name="Input 152 2" xfId="37865"/>
    <cellStyle name="Input 153" xfId="37866"/>
    <cellStyle name="Input 153 2" xfId="37867"/>
    <cellStyle name="Input 154" xfId="37868"/>
    <cellStyle name="Input 154 2" xfId="37869"/>
    <cellStyle name="Input 155" xfId="37870"/>
    <cellStyle name="Input 155 2" xfId="37871"/>
    <cellStyle name="Input 156" xfId="37872"/>
    <cellStyle name="Input 156 2" xfId="37873"/>
    <cellStyle name="Input 157" xfId="37874"/>
    <cellStyle name="Input 157 2" xfId="37875"/>
    <cellStyle name="Input 158" xfId="37876"/>
    <cellStyle name="Input 158 2" xfId="37877"/>
    <cellStyle name="Input 159" xfId="37878"/>
    <cellStyle name="Input 159 2" xfId="37879"/>
    <cellStyle name="Input 16" xfId="14734"/>
    <cellStyle name="Input 16 2" xfId="37881"/>
    <cellStyle name="Input 16 3" xfId="37880"/>
    <cellStyle name="Input 160" xfId="37882"/>
    <cellStyle name="Input 160 2" xfId="37883"/>
    <cellStyle name="Input 161" xfId="37884"/>
    <cellStyle name="Input 161 2" xfId="37885"/>
    <cellStyle name="Input 162" xfId="37886"/>
    <cellStyle name="Input 162 2" xfId="37887"/>
    <cellStyle name="Input 163" xfId="37888"/>
    <cellStyle name="Input 163 2" xfId="37889"/>
    <cellStyle name="Input 164" xfId="37890"/>
    <cellStyle name="Input 164 2" xfId="37891"/>
    <cellStyle name="Input 165" xfId="37892"/>
    <cellStyle name="Input 165 2" xfId="37893"/>
    <cellStyle name="Input 166" xfId="37894"/>
    <cellStyle name="Input 166 2" xfId="37895"/>
    <cellStyle name="Input 167" xfId="37896"/>
    <cellStyle name="Input 167 2" xfId="37897"/>
    <cellStyle name="Input 168" xfId="37898"/>
    <cellStyle name="Input 168 2" xfId="37899"/>
    <cellStyle name="Input 169" xfId="37900"/>
    <cellStyle name="Input 169 2" xfId="37901"/>
    <cellStyle name="Input 17" xfId="14733"/>
    <cellStyle name="Input 17 2" xfId="37903"/>
    <cellStyle name="Input 17 3" xfId="37902"/>
    <cellStyle name="Input 170" xfId="37904"/>
    <cellStyle name="Input 170 2" xfId="37905"/>
    <cellStyle name="Input 171" xfId="37906"/>
    <cellStyle name="Input 171 2" xfId="37907"/>
    <cellStyle name="Input 172" xfId="37908"/>
    <cellStyle name="Input 172 2" xfId="37909"/>
    <cellStyle name="Input 173" xfId="37910"/>
    <cellStyle name="Input 173 2" xfId="37911"/>
    <cellStyle name="Input 174" xfId="37912"/>
    <cellStyle name="Input 174 2" xfId="37913"/>
    <cellStyle name="Input 175" xfId="37914"/>
    <cellStyle name="Input 175 2" xfId="37915"/>
    <cellStyle name="Input 176" xfId="37916"/>
    <cellStyle name="Input 176 2" xfId="37917"/>
    <cellStyle name="Input 177" xfId="37918"/>
    <cellStyle name="Input 177 2" xfId="37919"/>
    <cellStyle name="Input 178" xfId="37920"/>
    <cellStyle name="Input 178 2" xfId="37921"/>
    <cellStyle name="Input 179" xfId="37922"/>
    <cellStyle name="Input 179 2" xfId="37923"/>
    <cellStyle name="Input 18" xfId="14725"/>
    <cellStyle name="Input 18 2" xfId="37925"/>
    <cellStyle name="Input 18 3" xfId="37924"/>
    <cellStyle name="Input 180" xfId="37926"/>
    <cellStyle name="Input 180 2" xfId="37927"/>
    <cellStyle name="Input 181" xfId="37928"/>
    <cellStyle name="Input 181 2" xfId="37929"/>
    <cellStyle name="Input 182" xfId="37930"/>
    <cellStyle name="Input 182 2" xfId="37931"/>
    <cellStyle name="Input 183" xfId="37932"/>
    <cellStyle name="Input 183 2" xfId="37933"/>
    <cellStyle name="Input 184" xfId="37934"/>
    <cellStyle name="Input 184 2" xfId="37935"/>
    <cellStyle name="Input 185" xfId="37936"/>
    <cellStyle name="Input 185 2" xfId="37937"/>
    <cellStyle name="Input 186" xfId="37938"/>
    <cellStyle name="Input 186 2" xfId="37939"/>
    <cellStyle name="Input 187" xfId="37940"/>
    <cellStyle name="Input 187 2" xfId="37941"/>
    <cellStyle name="Input 188" xfId="37942"/>
    <cellStyle name="Input 188 2" xfId="37943"/>
    <cellStyle name="Input 189" xfId="37944"/>
    <cellStyle name="Input 189 2" xfId="37945"/>
    <cellStyle name="Input 19" xfId="14731"/>
    <cellStyle name="Input 19 2" xfId="37947"/>
    <cellStyle name="Input 19 3" xfId="37946"/>
    <cellStyle name="Input 190" xfId="37948"/>
    <cellStyle name="Input 190 2" xfId="37949"/>
    <cellStyle name="Input 191" xfId="37950"/>
    <cellStyle name="Input 191 2" xfId="37951"/>
    <cellStyle name="Input 192" xfId="37952"/>
    <cellStyle name="Input 192 2" xfId="37953"/>
    <cellStyle name="Input 193" xfId="37954"/>
    <cellStyle name="Input 194" xfId="37955"/>
    <cellStyle name="Input 195" xfId="37956"/>
    <cellStyle name="Input 196" xfId="37957"/>
    <cellStyle name="Input 197" xfId="37958"/>
    <cellStyle name="Input 198" xfId="37959"/>
    <cellStyle name="Input 199" xfId="37960"/>
    <cellStyle name="Input 2" xfId="252"/>
    <cellStyle name="Input 2 10" xfId="7614"/>
    <cellStyle name="Input 2 11" xfId="7249"/>
    <cellStyle name="Input 2 12" xfId="7274"/>
    <cellStyle name="Input 2 13" xfId="872"/>
    <cellStyle name="Input 2 13 2" xfId="10286"/>
    <cellStyle name="Input 2 14" xfId="8533"/>
    <cellStyle name="Input 2 14 2" xfId="11034"/>
    <cellStyle name="Input 2 15" xfId="8588"/>
    <cellStyle name="Input 2 16" xfId="9974"/>
    <cellStyle name="Input 2 17" xfId="14784"/>
    <cellStyle name="Input 2 2" xfId="802"/>
    <cellStyle name="Input 2 2 2" xfId="942"/>
    <cellStyle name="Input 2 2 3" xfId="11841"/>
    <cellStyle name="Input 2 2 4" xfId="14785"/>
    <cellStyle name="Input 2 3" xfId="6686"/>
    <cellStyle name="Input 2 4" xfId="6858"/>
    <cellStyle name="Input 2 5" xfId="7339"/>
    <cellStyle name="Input 2 6" xfId="7234"/>
    <cellStyle name="Input 2 7" xfId="7322"/>
    <cellStyle name="Input 2 8" xfId="7154"/>
    <cellStyle name="Input 2 9" xfId="7486"/>
    <cellStyle name="Input 20" xfId="37961"/>
    <cellStyle name="Input 20 2" xfId="37962"/>
    <cellStyle name="Input 200" xfId="37963"/>
    <cellStyle name="Input 201" xfId="37964"/>
    <cellStyle name="Input 202" xfId="37965"/>
    <cellStyle name="Input 203" xfId="37966"/>
    <cellStyle name="Input 204" xfId="37967"/>
    <cellStyle name="Input 205" xfId="37968"/>
    <cellStyle name="Input 206" xfId="37969"/>
    <cellStyle name="Input 207" xfId="37970"/>
    <cellStyle name="Input 208" xfId="37971"/>
    <cellStyle name="Input 209" xfId="37972"/>
    <cellStyle name="Input 21" xfId="37973"/>
    <cellStyle name="Input 21 2" xfId="37974"/>
    <cellStyle name="Input 210" xfId="37975"/>
    <cellStyle name="Input 211" xfId="37976"/>
    <cellStyle name="Input 212" xfId="37977"/>
    <cellStyle name="Input 213" xfId="37978"/>
    <cellStyle name="Input 214" xfId="37979"/>
    <cellStyle name="Input 215" xfId="37980"/>
    <cellStyle name="Input 216" xfId="37981"/>
    <cellStyle name="Input 217" xfId="37982"/>
    <cellStyle name="Input 218" xfId="37983"/>
    <cellStyle name="Input 219" xfId="37984"/>
    <cellStyle name="Input 22" xfId="37985"/>
    <cellStyle name="Input 22 2" xfId="37986"/>
    <cellStyle name="Input 220" xfId="37987"/>
    <cellStyle name="Input 221" xfId="37988"/>
    <cellStyle name="Input 222" xfId="37989"/>
    <cellStyle name="Input 223" xfId="37990"/>
    <cellStyle name="Input 224" xfId="37991"/>
    <cellStyle name="Input 225" xfId="37992"/>
    <cellStyle name="Input 226" xfId="37993"/>
    <cellStyle name="Input 227" xfId="37994"/>
    <cellStyle name="Input 228" xfId="37995"/>
    <cellStyle name="Input 229" xfId="37996"/>
    <cellStyle name="Input 23" xfId="37997"/>
    <cellStyle name="Input 23 2" xfId="37998"/>
    <cellStyle name="Input 230" xfId="37999"/>
    <cellStyle name="Input 231" xfId="38000"/>
    <cellStyle name="Input 232" xfId="38001"/>
    <cellStyle name="Input 233" xfId="38002"/>
    <cellStyle name="Input 234" xfId="38003"/>
    <cellStyle name="Input 235" xfId="38004"/>
    <cellStyle name="Input 236" xfId="38005"/>
    <cellStyle name="Input 237" xfId="38006"/>
    <cellStyle name="Input 238" xfId="38007"/>
    <cellStyle name="Input 239" xfId="38008"/>
    <cellStyle name="Input 24" xfId="38009"/>
    <cellStyle name="Input 24 2" xfId="38010"/>
    <cellStyle name="Input 240" xfId="38011"/>
    <cellStyle name="Input 241" xfId="38012"/>
    <cellStyle name="Input 242" xfId="38013"/>
    <cellStyle name="Input 243" xfId="38014"/>
    <cellStyle name="Input 244" xfId="38015"/>
    <cellStyle name="Input 245" xfId="38016"/>
    <cellStyle name="Input 246" xfId="38017"/>
    <cellStyle name="Input 247" xfId="38018"/>
    <cellStyle name="Input 248" xfId="38019"/>
    <cellStyle name="Input 249" xfId="38020"/>
    <cellStyle name="Input 25" xfId="38021"/>
    <cellStyle name="Input 25 2" xfId="38022"/>
    <cellStyle name="Input 250" xfId="38023"/>
    <cellStyle name="Input 251" xfId="38024"/>
    <cellStyle name="Input 252" xfId="38025"/>
    <cellStyle name="Input 253" xfId="38026"/>
    <cellStyle name="Input 254" xfId="38027"/>
    <cellStyle name="Input 255" xfId="38028"/>
    <cellStyle name="Input 256" xfId="38029"/>
    <cellStyle name="Input 257" xfId="38030"/>
    <cellStyle name="Input 258" xfId="38031"/>
    <cellStyle name="Input 259" xfId="38032"/>
    <cellStyle name="Input 26" xfId="38033"/>
    <cellStyle name="Input 26 2" xfId="38034"/>
    <cellStyle name="Input 260" xfId="38035"/>
    <cellStyle name="Input 261" xfId="38036"/>
    <cellStyle name="Input 262" xfId="38037"/>
    <cellStyle name="Input 263" xfId="38038"/>
    <cellStyle name="Input 264" xfId="38039"/>
    <cellStyle name="Input 265" xfId="38040"/>
    <cellStyle name="Input 266" xfId="38041"/>
    <cellStyle name="Input 267" xfId="38042"/>
    <cellStyle name="Input 268" xfId="38043"/>
    <cellStyle name="Input 269" xfId="38044"/>
    <cellStyle name="Input 27" xfId="38045"/>
    <cellStyle name="Input 27 2" xfId="38046"/>
    <cellStyle name="Input 270" xfId="38047"/>
    <cellStyle name="Input 271" xfId="38048"/>
    <cellStyle name="Input 272" xfId="38049"/>
    <cellStyle name="Input 273" xfId="38050"/>
    <cellStyle name="Input 274" xfId="38051"/>
    <cellStyle name="Input 275" xfId="38052"/>
    <cellStyle name="Input 276" xfId="38053"/>
    <cellStyle name="Input 277" xfId="38054"/>
    <cellStyle name="Input 278" xfId="38055"/>
    <cellStyle name="Input 279" xfId="38056"/>
    <cellStyle name="Input 28" xfId="38057"/>
    <cellStyle name="Input 28 2" xfId="38058"/>
    <cellStyle name="Input 280" xfId="38059"/>
    <cellStyle name="Input 281" xfId="38060"/>
    <cellStyle name="Input 282" xfId="38061"/>
    <cellStyle name="Input 283" xfId="38062"/>
    <cellStyle name="Input 284" xfId="38063"/>
    <cellStyle name="Input 285" xfId="38064"/>
    <cellStyle name="Input 286" xfId="38065"/>
    <cellStyle name="Input 287" xfId="38066"/>
    <cellStyle name="Input 288" xfId="38067"/>
    <cellStyle name="Input 289" xfId="38068"/>
    <cellStyle name="Input 29" xfId="38069"/>
    <cellStyle name="Input 29 2" xfId="38070"/>
    <cellStyle name="Input 290" xfId="38071"/>
    <cellStyle name="Input 291" xfId="38072"/>
    <cellStyle name="Input 292" xfId="38073"/>
    <cellStyle name="Input 293" xfId="38074"/>
    <cellStyle name="Input 294" xfId="38075"/>
    <cellStyle name="Input 295" xfId="38076"/>
    <cellStyle name="Input 296" xfId="38077"/>
    <cellStyle name="Input 297" xfId="38078"/>
    <cellStyle name="Input 298" xfId="38079"/>
    <cellStyle name="Input 299" xfId="38080"/>
    <cellStyle name="Input 3" xfId="803"/>
    <cellStyle name="Input 3 2" xfId="948"/>
    <cellStyle name="Input 3 2 2" xfId="38082"/>
    <cellStyle name="Input 3 3" xfId="15150"/>
    <cellStyle name="Input 3 4" xfId="38081"/>
    <cellStyle name="Input 30" xfId="38083"/>
    <cellStyle name="Input 30 2" xfId="38084"/>
    <cellStyle name="Input 300" xfId="38085"/>
    <cellStyle name="Input 301" xfId="38086"/>
    <cellStyle name="Input 302" xfId="38087"/>
    <cellStyle name="Input 303" xfId="38088"/>
    <cellStyle name="Input 304" xfId="38089"/>
    <cellStyle name="Input 305" xfId="38090"/>
    <cellStyle name="Input 306" xfId="38091"/>
    <cellStyle name="Input 307" xfId="38092"/>
    <cellStyle name="Input 308" xfId="38093"/>
    <cellStyle name="Input 309" xfId="38094"/>
    <cellStyle name="Input 31" xfId="38095"/>
    <cellStyle name="Input 31 2" xfId="38096"/>
    <cellStyle name="Input 310" xfId="38097"/>
    <cellStyle name="Input 311" xfId="38098"/>
    <cellStyle name="Input 312" xfId="38099"/>
    <cellStyle name="Input 313" xfId="38100"/>
    <cellStyle name="Input 314" xfId="38101"/>
    <cellStyle name="Input 315" xfId="38102"/>
    <cellStyle name="Input 316" xfId="38103"/>
    <cellStyle name="Input 317" xfId="38104"/>
    <cellStyle name="Input 318" xfId="38105"/>
    <cellStyle name="Input 319" xfId="38106"/>
    <cellStyle name="Input 32" xfId="38107"/>
    <cellStyle name="Input 32 2" xfId="38108"/>
    <cellStyle name="Input 320" xfId="38109"/>
    <cellStyle name="Input 321" xfId="38110"/>
    <cellStyle name="Input 322" xfId="38111"/>
    <cellStyle name="Input 323" xfId="38112"/>
    <cellStyle name="Input 324" xfId="38113"/>
    <cellStyle name="Input 325" xfId="38114"/>
    <cellStyle name="Input 326" xfId="38115"/>
    <cellStyle name="Input 327" xfId="38116"/>
    <cellStyle name="Input 328" xfId="38117"/>
    <cellStyle name="Input 329" xfId="38118"/>
    <cellStyle name="Input 33" xfId="38119"/>
    <cellStyle name="Input 33 2" xfId="38120"/>
    <cellStyle name="Input 330" xfId="38121"/>
    <cellStyle name="Input 331" xfId="38122"/>
    <cellStyle name="Input 332" xfId="38123"/>
    <cellStyle name="Input 333" xfId="38124"/>
    <cellStyle name="Input 334" xfId="38125"/>
    <cellStyle name="Input 335" xfId="38126"/>
    <cellStyle name="Input 336" xfId="38127"/>
    <cellStyle name="Input 337" xfId="38128"/>
    <cellStyle name="Input 338" xfId="38129"/>
    <cellStyle name="Input 339" xfId="38130"/>
    <cellStyle name="Input 34" xfId="38131"/>
    <cellStyle name="Input 34 2" xfId="38132"/>
    <cellStyle name="Input 340" xfId="38133"/>
    <cellStyle name="Input 341" xfId="38134"/>
    <cellStyle name="Input 342" xfId="38135"/>
    <cellStyle name="Input 343" xfId="38136"/>
    <cellStyle name="Input 344" xfId="38137"/>
    <cellStyle name="Input 345" xfId="38138"/>
    <cellStyle name="Input 346" xfId="38139"/>
    <cellStyle name="Input 347" xfId="38140"/>
    <cellStyle name="Input 348" xfId="38141"/>
    <cellStyle name="Input 349" xfId="38142"/>
    <cellStyle name="Input 35" xfId="38143"/>
    <cellStyle name="Input 35 2" xfId="38144"/>
    <cellStyle name="Input 350" xfId="38145"/>
    <cellStyle name="Input 351" xfId="38146"/>
    <cellStyle name="Input 352" xfId="38147"/>
    <cellStyle name="Input 353" xfId="38148"/>
    <cellStyle name="Input 354" xfId="38149"/>
    <cellStyle name="Input 355" xfId="38150"/>
    <cellStyle name="Input 356" xfId="38151"/>
    <cellStyle name="Input 357" xfId="38152"/>
    <cellStyle name="Input 358" xfId="38153"/>
    <cellStyle name="Input 359" xfId="38154"/>
    <cellStyle name="Input 36" xfId="38155"/>
    <cellStyle name="Input 36 2" xfId="38156"/>
    <cellStyle name="Input 360" xfId="38157"/>
    <cellStyle name="Input 361" xfId="38158"/>
    <cellStyle name="Input 362" xfId="38159"/>
    <cellStyle name="Input 363" xfId="38160"/>
    <cellStyle name="Input 364" xfId="38161"/>
    <cellStyle name="Input 365" xfId="38162"/>
    <cellStyle name="Input 366" xfId="38163"/>
    <cellStyle name="Input 367" xfId="38164"/>
    <cellStyle name="Input 368" xfId="38165"/>
    <cellStyle name="Input 369" xfId="38166"/>
    <cellStyle name="Input 37" xfId="38167"/>
    <cellStyle name="Input 37 2" xfId="38168"/>
    <cellStyle name="Input 370" xfId="38169"/>
    <cellStyle name="Input 371" xfId="38170"/>
    <cellStyle name="Input 372" xfId="38171"/>
    <cellStyle name="Input 373" xfId="38172"/>
    <cellStyle name="Input 374" xfId="38173"/>
    <cellStyle name="Input 375" xfId="38174"/>
    <cellStyle name="Input 376" xfId="38175"/>
    <cellStyle name="Input 377" xfId="38176"/>
    <cellStyle name="Input 378" xfId="38177"/>
    <cellStyle name="Input 379" xfId="38178"/>
    <cellStyle name="Input 38" xfId="38179"/>
    <cellStyle name="Input 38 2" xfId="38180"/>
    <cellStyle name="Input 380" xfId="38181"/>
    <cellStyle name="Input 39" xfId="38182"/>
    <cellStyle name="Input 39 2" xfId="38183"/>
    <cellStyle name="Input 4" xfId="56"/>
    <cellStyle name="Input 4 2" xfId="6684"/>
    <cellStyle name="Input 4 2 2" xfId="10758"/>
    <cellStyle name="Input 4 2 3" xfId="38184"/>
    <cellStyle name="Input 4 3" xfId="8761"/>
    <cellStyle name="Input 4 3 2" xfId="11183"/>
    <cellStyle name="Input 4 4" xfId="8705"/>
    <cellStyle name="Input 4 5" xfId="11787"/>
    <cellStyle name="Input 4 6" xfId="15151"/>
    <cellStyle name="Input 40" xfId="38185"/>
    <cellStyle name="Input 40 2" xfId="38186"/>
    <cellStyle name="Input 41" xfId="38187"/>
    <cellStyle name="Input 41 2" xfId="38188"/>
    <cellStyle name="Input 42" xfId="38189"/>
    <cellStyle name="Input 42 2" xfId="38190"/>
    <cellStyle name="Input 43" xfId="38191"/>
    <cellStyle name="Input 43 2" xfId="38192"/>
    <cellStyle name="Input 44" xfId="38193"/>
    <cellStyle name="Input 44 2" xfId="38194"/>
    <cellStyle name="Input 45" xfId="38195"/>
    <cellStyle name="Input 45 2" xfId="38196"/>
    <cellStyle name="Input 46" xfId="38197"/>
    <cellStyle name="Input 46 2" xfId="38198"/>
    <cellStyle name="Input 47" xfId="38199"/>
    <cellStyle name="Input 47 2" xfId="38200"/>
    <cellStyle name="Input 48" xfId="38201"/>
    <cellStyle name="Input 48 2" xfId="38202"/>
    <cellStyle name="Input 49" xfId="38203"/>
    <cellStyle name="Input 49 2" xfId="38204"/>
    <cellStyle name="Input 5" xfId="808"/>
    <cellStyle name="Input 5 2" xfId="7094"/>
    <cellStyle name="Input 5 2 2" xfId="10791"/>
    <cellStyle name="Input 5 2 3" xfId="38205"/>
    <cellStyle name="Input 5 3" xfId="8796"/>
    <cellStyle name="Input 5 3 2" xfId="11213"/>
    <cellStyle name="Input 5 4" xfId="8602"/>
    <cellStyle name="Input 5 5" xfId="11824"/>
    <cellStyle name="Input 5 6" xfId="15152"/>
    <cellStyle name="Input 50" xfId="38206"/>
    <cellStyle name="Input 50 2" xfId="38207"/>
    <cellStyle name="Input 51" xfId="38208"/>
    <cellStyle name="Input 51 2" xfId="38209"/>
    <cellStyle name="Input 52" xfId="38210"/>
    <cellStyle name="Input 52 2" xfId="38211"/>
    <cellStyle name="Input 53" xfId="38212"/>
    <cellStyle name="Input 53 2" xfId="38213"/>
    <cellStyle name="Input 54" xfId="38214"/>
    <cellStyle name="Input 54 2" xfId="38215"/>
    <cellStyle name="Input 55" xfId="38216"/>
    <cellStyle name="Input 55 2" xfId="38217"/>
    <cellStyle name="Input 56" xfId="38218"/>
    <cellStyle name="Input 56 2" xfId="38219"/>
    <cellStyle name="Input 57" xfId="38220"/>
    <cellStyle name="Input 57 2" xfId="38221"/>
    <cellStyle name="Input 58" xfId="38222"/>
    <cellStyle name="Input 58 2" xfId="38223"/>
    <cellStyle name="Input 59" xfId="38224"/>
    <cellStyle name="Input 59 2" xfId="38225"/>
    <cellStyle name="Input 6" xfId="844"/>
    <cellStyle name="Input 6 2" xfId="6967"/>
    <cellStyle name="Input 6 2 2" xfId="10782"/>
    <cellStyle name="Input 6 2 3" xfId="38226"/>
    <cellStyle name="Input 6 3" xfId="8788"/>
    <cellStyle name="Input 6 3 2" xfId="11205"/>
    <cellStyle name="Input 6 4" xfId="8692"/>
    <cellStyle name="Input 6 5" xfId="11830"/>
    <cellStyle name="Input 6 6" xfId="15153"/>
    <cellStyle name="Input 60" xfId="38227"/>
    <cellStyle name="Input 60 2" xfId="38228"/>
    <cellStyle name="Input 61" xfId="38229"/>
    <cellStyle name="Input 61 2" xfId="38230"/>
    <cellStyle name="Input 62" xfId="38231"/>
    <cellStyle name="Input 62 2" xfId="38232"/>
    <cellStyle name="Input 63" xfId="38233"/>
    <cellStyle name="Input 63 2" xfId="38234"/>
    <cellStyle name="Input 64" xfId="38235"/>
    <cellStyle name="Input 64 2" xfId="38236"/>
    <cellStyle name="Input 65" xfId="38237"/>
    <cellStyle name="Input 65 2" xfId="38238"/>
    <cellStyle name="Input 66" xfId="38239"/>
    <cellStyle name="Input 66 2" xfId="38240"/>
    <cellStyle name="Input 67" xfId="38241"/>
    <cellStyle name="Input 67 2" xfId="38242"/>
    <cellStyle name="Input 68" xfId="38243"/>
    <cellStyle name="Input 68 2" xfId="38244"/>
    <cellStyle name="Input 69" xfId="38245"/>
    <cellStyle name="Input 69 2" xfId="38246"/>
    <cellStyle name="Input 7" xfId="883"/>
    <cellStyle name="Input 7 2" xfId="7406"/>
    <cellStyle name="Input 7 2 2" xfId="10817"/>
    <cellStyle name="Input 7 2 3" xfId="38248"/>
    <cellStyle name="Input 7 3" xfId="8816"/>
    <cellStyle name="Input 7 3 2" xfId="11231"/>
    <cellStyle name="Input 7 4" xfId="8746"/>
    <cellStyle name="Input 7 5" xfId="38247"/>
    <cellStyle name="Input 70" xfId="38249"/>
    <cellStyle name="Input 70 2" xfId="38250"/>
    <cellStyle name="Input 71" xfId="38251"/>
    <cellStyle name="Input 71 2" xfId="38252"/>
    <cellStyle name="Input 72" xfId="38253"/>
    <cellStyle name="Input 72 2" xfId="38254"/>
    <cellStyle name="Input 73" xfId="38255"/>
    <cellStyle name="Input 73 2" xfId="38256"/>
    <cellStyle name="Input 74" xfId="38257"/>
    <cellStyle name="Input 74 2" xfId="38258"/>
    <cellStyle name="Input 75" xfId="38259"/>
    <cellStyle name="Input 75 2" xfId="38260"/>
    <cellStyle name="Input 76" xfId="38261"/>
    <cellStyle name="Input 76 2" xfId="38262"/>
    <cellStyle name="Input 77" xfId="38263"/>
    <cellStyle name="Input 77 2" xfId="38264"/>
    <cellStyle name="Input 78" xfId="38265"/>
    <cellStyle name="Input 78 2" xfId="38266"/>
    <cellStyle name="Input 79" xfId="38267"/>
    <cellStyle name="Input 79 2" xfId="38268"/>
    <cellStyle name="Input 8" xfId="887"/>
    <cellStyle name="Input 8 2" xfId="6905"/>
    <cellStyle name="Input 8 2 2" xfId="10774"/>
    <cellStyle name="Input 8 2 3" xfId="38270"/>
    <cellStyle name="Input 8 3" xfId="8784"/>
    <cellStyle name="Input 8 3 2" xfId="11203"/>
    <cellStyle name="Input 8 4" xfId="8694"/>
    <cellStyle name="Input 8 5" xfId="38269"/>
    <cellStyle name="Input 80" xfId="38271"/>
    <cellStyle name="Input 80 2" xfId="38272"/>
    <cellStyle name="Input 81" xfId="38273"/>
    <cellStyle name="Input 81 2" xfId="38274"/>
    <cellStyle name="Input 82" xfId="38275"/>
    <cellStyle name="Input 82 2" xfId="38276"/>
    <cellStyle name="Input 83" xfId="38277"/>
    <cellStyle name="Input 83 2" xfId="38278"/>
    <cellStyle name="Input 84" xfId="38279"/>
    <cellStyle name="Input 84 2" xfId="38280"/>
    <cellStyle name="Input 85" xfId="38281"/>
    <cellStyle name="Input 85 2" xfId="38282"/>
    <cellStyle name="Input 86" xfId="38283"/>
    <cellStyle name="Input 86 2" xfId="38284"/>
    <cellStyle name="Input 87" xfId="38285"/>
    <cellStyle name="Input 87 2" xfId="38286"/>
    <cellStyle name="Input 88" xfId="38287"/>
    <cellStyle name="Input 88 2" xfId="38288"/>
    <cellStyle name="Input 89" xfId="38289"/>
    <cellStyle name="Input 89 2" xfId="38290"/>
    <cellStyle name="Input 9" xfId="874"/>
    <cellStyle name="Input 9 2" xfId="7417"/>
    <cellStyle name="Input 9 2 2" xfId="10818"/>
    <cellStyle name="Input 9 2 3" xfId="38292"/>
    <cellStyle name="Input 9 3" xfId="8819"/>
    <cellStyle name="Input 9 3 2" xfId="11234"/>
    <cellStyle name="Input 9 4" xfId="8628"/>
    <cellStyle name="Input 9 5" xfId="38291"/>
    <cellStyle name="Input 90" xfId="38293"/>
    <cellStyle name="Input 90 2" xfId="38294"/>
    <cellStyle name="Input 91" xfId="38295"/>
    <cellStyle name="Input 91 2" xfId="38296"/>
    <cellStyle name="Input 92" xfId="38297"/>
    <cellStyle name="Input 92 2" xfId="38298"/>
    <cellStyle name="Input 93" xfId="38299"/>
    <cellStyle name="Input 93 2" xfId="38300"/>
    <cellStyle name="Input 94" xfId="38301"/>
    <cellStyle name="Input 94 2" xfId="38302"/>
    <cellStyle name="Input 95" xfId="38303"/>
    <cellStyle name="Input 95 2" xfId="38304"/>
    <cellStyle name="Input 96" xfId="38305"/>
    <cellStyle name="Input 96 2" xfId="38306"/>
    <cellStyle name="Input 97" xfId="38307"/>
    <cellStyle name="Input 97 2" xfId="38308"/>
    <cellStyle name="Input 98" xfId="38309"/>
    <cellStyle name="Input 98 2" xfId="38310"/>
    <cellStyle name="Input 99" xfId="38311"/>
    <cellStyle name="Input 99 2" xfId="38312"/>
    <cellStyle name="Input Cells" xfId="12042"/>
    <cellStyle name="Input Cells Percent" xfId="12043"/>
    <cellStyle name="Input Cells_Book9" xfId="12044"/>
    <cellStyle name="Input1" xfId="14977"/>
    <cellStyle name="Input2" xfId="14975"/>
    <cellStyle name="Inst. Sections" xfId="253"/>
    <cellStyle name="Inst. Subheading" xfId="254"/>
    <cellStyle name="KA billion" xfId="38313"/>
    <cellStyle name="KA million" xfId="38314"/>
    <cellStyle name="Labels - Style3" xfId="952"/>
    <cellStyle name="Labels - Style3 2" xfId="8537"/>
    <cellStyle name="Labels - Style3 2 2" xfId="11038"/>
    <cellStyle name="Labels - Style3 3" xfId="8599"/>
    <cellStyle name="Lines" xfId="12045"/>
    <cellStyle name="LINKED" xfId="12046"/>
    <cellStyle name="Linked Cell 10" xfId="6699"/>
    <cellStyle name="Linked Cell 10 2" xfId="38316"/>
    <cellStyle name="Linked Cell 10 3" xfId="38315"/>
    <cellStyle name="Linked Cell 100" xfId="38317"/>
    <cellStyle name="Linked Cell 100 2" xfId="38318"/>
    <cellStyle name="Linked Cell 101" xfId="38319"/>
    <cellStyle name="Linked Cell 101 2" xfId="38320"/>
    <cellStyle name="Linked Cell 102" xfId="38321"/>
    <cellStyle name="Linked Cell 102 2" xfId="38322"/>
    <cellStyle name="Linked Cell 103" xfId="38323"/>
    <cellStyle name="Linked Cell 103 2" xfId="38324"/>
    <cellStyle name="Linked Cell 104" xfId="38325"/>
    <cellStyle name="Linked Cell 104 2" xfId="38326"/>
    <cellStyle name="Linked Cell 105" xfId="38327"/>
    <cellStyle name="Linked Cell 105 2" xfId="38328"/>
    <cellStyle name="Linked Cell 106" xfId="38329"/>
    <cellStyle name="Linked Cell 106 2" xfId="38330"/>
    <cellStyle name="Linked Cell 107" xfId="38331"/>
    <cellStyle name="Linked Cell 107 2" xfId="38332"/>
    <cellStyle name="Linked Cell 108" xfId="38333"/>
    <cellStyle name="Linked Cell 108 2" xfId="38334"/>
    <cellStyle name="Linked Cell 109" xfId="38335"/>
    <cellStyle name="Linked Cell 109 2" xfId="38336"/>
    <cellStyle name="Linked Cell 11" xfId="7694"/>
    <cellStyle name="Linked Cell 11 2" xfId="38338"/>
    <cellStyle name="Linked Cell 11 3" xfId="38337"/>
    <cellStyle name="Linked Cell 110" xfId="38339"/>
    <cellStyle name="Linked Cell 110 2" xfId="38340"/>
    <cellStyle name="Linked Cell 111" xfId="38341"/>
    <cellStyle name="Linked Cell 111 2" xfId="38342"/>
    <cellStyle name="Linked Cell 112" xfId="38343"/>
    <cellStyle name="Linked Cell 112 2" xfId="38344"/>
    <cellStyle name="Linked Cell 113" xfId="38345"/>
    <cellStyle name="Linked Cell 113 2" xfId="38346"/>
    <cellStyle name="Linked Cell 114" xfId="38347"/>
    <cellStyle name="Linked Cell 114 2" xfId="38348"/>
    <cellStyle name="Linked Cell 115" xfId="38349"/>
    <cellStyle name="Linked Cell 115 2" xfId="38350"/>
    <cellStyle name="Linked Cell 116" xfId="38351"/>
    <cellStyle name="Linked Cell 116 2" xfId="38352"/>
    <cellStyle name="Linked Cell 117" xfId="38353"/>
    <cellStyle name="Linked Cell 117 2" xfId="38354"/>
    <cellStyle name="Linked Cell 118" xfId="38355"/>
    <cellStyle name="Linked Cell 118 2" xfId="38356"/>
    <cellStyle name="Linked Cell 119" xfId="38357"/>
    <cellStyle name="Linked Cell 119 2" xfId="38358"/>
    <cellStyle name="Linked Cell 12" xfId="6984"/>
    <cellStyle name="Linked Cell 12 2" xfId="38360"/>
    <cellStyle name="Linked Cell 12 3" xfId="38359"/>
    <cellStyle name="Linked Cell 120" xfId="38361"/>
    <cellStyle name="Linked Cell 120 2" xfId="38362"/>
    <cellStyle name="Linked Cell 121" xfId="38363"/>
    <cellStyle name="Linked Cell 121 2" xfId="38364"/>
    <cellStyle name="Linked Cell 122" xfId="38365"/>
    <cellStyle name="Linked Cell 122 2" xfId="38366"/>
    <cellStyle name="Linked Cell 123" xfId="38367"/>
    <cellStyle name="Linked Cell 123 2" xfId="38368"/>
    <cellStyle name="Linked Cell 124" xfId="38369"/>
    <cellStyle name="Linked Cell 124 2" xfId="38370"/>
    <cellStyle name="Linked Cell 125" xfId="38371"/>
    <cellStyle name="Linked Cell 125 2" xfId="38372"/>
    <cellStyle name="Linked Cell 126" xfId="38373"/>
    <cellStyle name="Linked Cell 126 2" xfId="38374"/>
    <cellStyle name="Linked Cell 127" xfId="38375"/>
    <cellStyle name="Linked Cell 127 2" xfId="38376"/>
    <cellStyle name="Linked Cell 128" xfId="38377"/>
    <cellStyle name="Linked Cell 128 2" xfId="38378"/>
    <cellStyle name="Linked Cell 129" xfId="38379"/>
    <cellStyle name="Linked Cell 129 2" xfId="38380"/>
    <cellStyle name="Linked Cell 13" xfId="7464"/>
    <cellStyle name="Linked Cell 13 2" xfId="38382"/>
    <cellStyle name="Linked Cell 13 3" xfId="38381"/>
    <cellStyle name="Linked Cell 130" xfId="38383"/>
    <cellStyle name="Linked Cell 130 2" xfId="38384"/>
    <cellStyle name="Linked Cell 131" xfId="38385"/>
    <cellStyle name="Linked Cell 131 2" xfId="38386"/>
    <cellStyle name="Linked Cell 132" xfId="38387"/>
    <cellStyle name="Linked Cell 132 2" xfId="38388"/>
    <cellStyle name="Linked Cell 133" xfId="38389"/>
    <cellStyle name="Linked Cell 133 2" xfId="38390"/>
    <cellStyle name="Linked Cell 134" xfId="38391"/>
    <cellStyle name="Linked Cell 134 2" xfId="38392"/>
    <cellStyle name="Linked Cell 135" xfId="38393"/>
    <cellStyle name="Linked Cell 135 2" xfId="38394"/>
    <cellStyle name="Linked Cell 136" xfId="38395"/>
    <cellStyle name="Linked Cell 136 2" xfId="38396"/>
    <cellStyle name="Linked Cell 137" xfId="38397"/>
    <cellStyle name="Linked Cell 137 2" xfId="38398"/>
    <cellStyle name="Linked Cell 138" xfId="38399"/>
    <cellStyle name="Linked Cell 138 2" xfId="38400"/>
    <cellStyle name="Linked Cell 139" xfId="38401"/>
    <cellStyle name="Linked Cell 139 2" xfId="38402"/>
    <cellStyle name="Linked Cell 14" xfId="38403"/>
    <cellStyle name="Linked Cell 14 2" xfId="38404"/>
    <cellStyle name="Linked Cell 140" xfId="38405"/>
    <cellStyle name="Linked Cell 140 2" xfId="38406"/>
    <cellStyle name="Linked Cell 141" xfId="38407"/>
    <cellStyle name="Linked Cell 141 2" xfId="38408"/>
    <cellStyle name="Linked Cell 142" xfId="38409"/>
    <cellStyle name="Linked Cell 142 2" xfId="38410"/>
    <cellStyle name="Linked Cell 143" xfId="38411"/>
    <cellStyle name="Linked Cell 143 2" xfId="38412"/>
    <cellStyle name="Linked Cell 144" xfId="38413"/>
    <cellStyle name="Linked Cell 144 2" xfId="38414"/>
    <cellStyle name="Linked Cell 145" xfId="38415"/>
    <cellStyle name="Linked Cell 145 2" xfId="38416"/>
    <cellStyle name="Linked Cell 146" xfId="38417"/>
    <cellStyle name="Linked Cell 146 2" xfId="38418"/>
    <cellStyle name="Linked Cell 147" xfId="38419"/>
    <cellStyle name="Linked Cell 147 2" xfId="38420"/>
    <cellStyle name="Linked Cell 148" xfId="38421"/>
    <cellStyle name="Linked Cell 148 2" xfId="38422"/>
    <cellStyle name="Linked Cell 149" xfId="38423"/>
    <cellStyle name="Linked Cell 149 2" xfId="38424"/>
    <cellStyle name="Linked Cell 15" xfId="38425"/>
    <cellStyle name="Linked Cell 15 2" xfId="38426"/>
    <cellStyle name="Linked Cell 150" xfId="38427"/>
    <cellStyle name="Linked Cell 150 2" xfId="38428"/>
    <cellStyle name="Linked Cell 151" xfId="38429"/>
    <cellStyle name="Linked Cell 151 2" xfId="38430"/>
    <cellStyle name="Linked Cell 152" xfId="38431"/>
    <cellStyle name="Linked Cell 152 2" xfId="38432"/>
    <cellStyle name="Linked Cell 153" xfId="38433"/>
    <cellStyle name="Linked Cell 153 2" xfId="38434"/>
    <cellStyle name="Linked Cell 154" xfId="38435"/>
    <cellStyle name="Linked Cell 154 2" xfId="38436"/>
    <cellStyle name="Linked Cell 155" xfId="38437"/>
    <cellStyle name="Linked Cell 155 2" xfId="38438"/>
    <cellStyle name="Linked Cell 156" xfId="38439"/>
    <cellStyle name="Linked Cell 156 2" xfId="38440"/>
    <cellStyle name="Linked Cell 157" xfId="38441"/>
    <cellStyle name="Linked Cell 157 2" xfId="38442"/>
    <cellStyle name="Linked Cell 158" xfId="38443"/>
    <cellStyle name="Linked Cell 158 2" xfId="38444"/>
    <cellStyle name="Linked Cell 159" xfId="38445"/>
    <cellStyle name="Linked Cell 159 2" xfId="38446"/>
    <cellStyle name="Linked Cell 16" xfId="38447"/>
    <cellStyle name="Linked Cell 16 2" xfId="38448"/>
    <cellStyle name="Linked Cell 160" xfId="38449"/>
    <cellStyle name="Linked Cell 160 2" xfId="38450"/>
    <cellStyle name="Linked Cell 161" xfId="38451"/>
    <cellStyle name="Linked Cell 161 2" xfId="38452"/>
    <cellStyle name="Linked Cell 162" xfId="38453"/>
    <cellStyle name="Linked Cell 162 2" xfId="38454"/>
    <cellStyle name="Linked Cell 163" xfId="38455"/>
    <cellStyle name="Linked Cell 163 2" xfId="38456"/>
    <cellStyle name="Linked Cell 164" xfId="38457"/>
    <cellStyle name="Linked Cell 164 2" xfId="38458"/>
    <cellStyle name="Linked Cell 165" xfId="38459"/>
    <cellStyle name="Linked Cell 165 2" xfId="38460"/>
    <cellStyle name="Linked Cell 166" xfId="38461"/>
    <cellStyle name="Linked Cell 166 2" xfId="38462"/>
    <cellStyle name="Linked Cell 167" xfId="38463"/>
    <cellStyle name="Linked Cell 167 2" xfId="38464"/>
    <cellStyle name="Linked Cell 168" xfId="38465"/>
    <cellStyle name="Linked Cell 168 2" xfId="38466"/>
    <cellStyle name="Linked Cell 169" xfId="38467"/>
    <cellStyle name="Linked Cell 169 2" xfId="38468"/>
    <cellStyle name="Linked Cell 17" xfId="38469"/>
    <cellStyle name="Linked Cell 17 2" xfId="38470"/>
    <cellStyle name="Linked Cell 170" xfId="38471"/>
    <cellStyle name="Linked Cell 170 2" xfId="38472"/>
    <cellStyle name="Linked Cell 171" xfId="38473"/>
    <cellStyle name="Linked Cell 171 2" xfId="38474"/>
    <cellStyle name="Linked Cell 172" xfId="38475"/>
    <cellStyle name="Linked Cell 172 2" xfId="38476"/>
    <cellStyle name="Linked Cell 173" xfId="38477"/>
    <cellStyle name="Linked Cell 173 2" xfId="38478"/>
    <cellStyle name="Linked Cell 174" xfId="38479"/>
    <cellStyle name="Linked Cell 174 2" xfId="38480"/>
    <cellStyle name="Linked Cell 175" xfId="38481"/>
    <cellStyle name="Linked Cell 175 2" xfId="38482"/>
    <cellStyle name="Linked Cell 176" xfId="38483"/>
    <cellStyle name="Linked Cell 176 2" xfId="38484"/>
    <cellStyle name="Linked Cell 177" xfId="38485"/>
    <cellStyle name="Linked Cell 177 2" xfId="38486"/>
    <cellStyle name="Linked Cell 178" xfId="38487"/>
    <cellStyle name="Linked Cell 178 2" xfId="38488"/>
    <cellStyle name="Linked Cell 179" xfId="38489"/>
    <cellStyle name="Linked Cell 179 2" xfId="38490"/>
    <cellStyle name="Linked Cell 18" xfId="38491"/>
    <cellStyle name="Linked Cell 18 2" xfId="38492"/>
    <cellStyle name="Linked Cell 180" xfId="38493"/>
    <cellStyle name="Linked Cell 180 2" xfId="38494"/>
    <cellStyle name="Linked Cell 181" xfId="38495"/>
    <cellStyle name="Linked Cell 181 2" xfId="38496"/>
    <cellStyle name="Linked Cell 182" xfId="38497"/>
    <cellStyle name="Linked Cell 182 2" xfId="38498"/>
    <cellStyle name="Linked Cell 183" xfId="38499"/>
    <cellStyle name="Linked Cell 183 2" xfId="38500"/>
    <cellStyle name="Linked Cell 184" xfId="38501"/>
    <cellStyle name="Linked Cell 184 2" xfId="38502"/>
    <cellStyle name="Linked Cell 185" xfId="38503"/>
    <cellStyle name="Linked Cell 185 2" xfId="38504"/>
    <cellStyle name="Linked Cell 186" xfId="38505"/>
    <cellStyle name="Linked Cell 186 2" xfId="38506"/>
    <cellStyle name="Linked Cell 187" xfId="38507"/>
    <cellStyle name="Linked Cell 187 2" xfId="38508"/>
    <cellStyle name="Linked Cell 188" xfId="38509"/>
    <cellStyle name="Linked Cell 188 2" xfId="38510"/>
    <cellStyle name="Linked Cell 189" xfId="38511"/>
    <cellStyle name="Linked Cell 189 2" xfId="38512"/>
    <cellStyle name="Linked Cell 19" xfId="38513"/>
    <cellStyle name="Linked Cell 19 2" xfId="38514"/>
    <cellStyle name="Linked Cell 190" xfId="38515"/>
    <cellStyle name="Linked Cell 190 2" xfId="38516"/>
    <cellStyle name="Linked Cell 191" xfId="38517"/>
    <cellStyle name="Linked Cell 191 2" xfId="38518"/>
    <cellStyle name="Linked Cell 192" xfId="38519"/>
    <cellStyle name="Linked Cell 192 2" xfId="38520"/>
    <cellStyle name="Linked Cell 193" xfId="38521"/>
    <cellStyle name="Linked Cell 194" xfId="38522"/>
    <cellStyle name="Linked Cell 195" xfId="38523"/>
    <cellStyle name="Linked Cell 196" xfId="38524"/>
    <cellStyle name="Linked Cell 197" xfId="38525"/>
    <cellStyle name="Linked Cell 198" xfId="38526"/>
    <cellStyle name="Linked Cell 199" xfId="38527"/>
    <cellStyle name="Linked Cell 2" xfId="255"/>
    <cellStyle name="Linked Cell 2 10" xfId="7809"/>
    <cellStyle name="Linked Cell 2 11" xfId="7120"/>
    <cellStyle name="Linked Cell 2 12" xfId="7398"/>
    <cellStyle name="Linked Cell 2 13" xfId="9975"/>
    <cellStyle name="Linked Cell 2 2" xfId="804"/>
    <cellStyle name="Linked Cell 2 2 2" xfId="866"/>
    <cellStyle name="Linked Cell 2 2 3" xfId="11844"/>
    <cellStyle name="Linked Cell 2 3" xfId="6689"/>
    <cellStyle name="Linked Cell 2 4" xfId="6878"/>
    <cellStyle name="Linked Cell 2 5" xfId="7282"/>
    <cellStyle name="Linked Cell 2 6" xfId="7515"/>
    <cellStyle name="Linked Cell 2 7" xfId="7204"/>
    <cellStyle name="Linked Cell 2 8" xfId="6996"/>
    <cellStyle name="Linked Cell 2 9" xfId="7223"/>
    <cellStyle name="Linked Cell 20" xfId="38528"/>
    <cellStyle name="Linked Cell 20 2" xfId="38529"/>
    <cellStyle name="Linked Cell 200" xfId="38530"/>
    <cellStyle name="Linked Cell 201" xfId="38531"/>
    <cellStyle name="Linked Cell 202" xfId="38532"/>
    <cellStyle name="Linked Cell 203" xfId="38533"/>
    <cellStyle name="Linked Cell 204" xfId="38534"/>
    <cellStyle name="Linked Cell 205" xfId="38535"/>
    <cellStyle name="Linked Cell 206" xfId="38536"/>
    <cellStyle name="Linked Cell 207" xfId="38537"/>
    <cellStyle name="Linked Cell 208" xfId="38538"/>
    <cellStyle name="Linked Cell 209" xfId="38539"/>
    <cellStyle name="Linked Cell 21" xfId="38540"/>
    <cellStyle name="Linked Cell 21 2" xfId="38541"/>
    <cellStyle name="Linked Cell 210" xfId="38542"/>
    <cellStyle name="Linked Cell 211" xfId="38543"/>
    <cellStyle name="Linked Cell 212" xfId="38544"/>
    <cellStyle name="Linked Cell 213" xfId="38545"/>
    <cellStyle name="Linked Cell 214" xfId="38546"/>
    <cellStyle name="Linked Cell 215" xfId="38547"/>
    <cellStyle name="Linked Cell 216" xfId="38548"/>
    <cellStyle name="Linked Cell 217" xfId="38549"/>
    <cellStyle name="Linked Cell 218" xfId="38550"/>
    <cellStyle name="Linked Cell 219" xfId="38551"/>
    <cellStyle name="Linked Cell 22" xfId="38552"/>
    <cellStyle name="Linked Cell 22 2" xfId="38553"/>
    <cellStyle name="Linked Cell 220" xfId="38554"/>
    <cellStyle name="Linked Cell 221" xfId="38555"/>
    <cellStyle name="Linked Cell 222" xfId="38556"/>
    <cellStyle name="Linked Cell 223" xfId="38557"/>
    <cellStyle name="Linked Cell 224" xfId="38558"/>
    <cellStyle name="Linked Cell 225" xfId="38559"/>
    <cellStyle name="Linked Cell 226" xfId="38560"/>
    <cellStyle name="Linked Cell 227" xfId="38561"/>
    <cellStyle name="Linked Cell 228" xfId="38562"/>
    <cellStyle name="Linked Cell 229" xfId="38563"/>
    <cellStyle name="Linked Cell 23" xfId="38564"/>
    <cellStyle name="Linked Cell 23 2" xfId="38565"/>
    <cellStyle name="Linked Cell 230" xfId="38566"/>
    <cellStyle name="Linked Cell 231" xfId="38567"/>
    <cellStyle name="Linked Cell 232" xfId="38568"/>
    <cellStyle name="Linked Cell 233" xfId="38569"/>
    <cellStyle name="Linked Cell 234" xfId="38570"/>
    <cellStyle name="Linked Cell 235" xfId="38571"/>
    <cellStyle name="Linked Cell 236" xfId="38572"/>
    <cellStyle name="Linked Cell 237" xfId="38573"/>
    <cellStyle name="Linked Cell 238" xfId="38574"/>
    <cellStyle name="Linked Cell 239" xfId="38575"/>
    <cellStyle name="Linked Cell 24" xfId="38576"/>
    <cellStyle name="Linked Cell 24 2" xfId="38577"/>
    <cellStyle name="Linked Cell 240" xfId="38578"/>
    <cellStyle name="Linked Cell 241" xfId="38579"/>
    <cellStyle name="Linked Cell 242" xfId="38580"/>
    <cellStyle name="Linked Cell 243" xfId="38581"/>
    <cellStyle name="Linked Cell 244" xfId="38582"/>
    <cellStyle name="Linked Cell 245" xfId="38583"/>
    <cellStyle name="Linked Cell 246" xfId="38584"/>
    <cellStyle name="Linked Cell 247" xfId="38585"/>
    <cellStyle name="Linked Cell 248" xfId="38586"/>
    <cellStyle name="Linked Cell 249" xfId="38587"/>
    <cellStyle name="Linked Cell 25" xfId="38588"/>
    <cellStyle name="Linked Cell 25 2" xfId="38589"/>
    <cellStyle name="Linked Cell 250" xfId="38590"/>
    <cellStyle name="Linked Cell 251" xfId="38591"/>
    <cellStyle name="Linked Cell 252" xfId="38592"/>
    <cellStyle name="Linked Cell 253" xfId="38593"/>
    <cellStyle name="Linked Cell 254" xfId="38594"/>
    <cellStyle name="Linked Cell 255" xfId="38595"/>
    <cellStyle name="Linked Cell 256" xfId="38596"/>
    <cellStyle name="Linked Cell 257" xfId="38597"/>
    <cellStyle name="Linked Cell 26" xfId="38598"/>
    <cellStyle name="Linked Cell 26 2" xfId="38599"/>
    <cellStyle name="Linked Cell 27" xfId="38600"/>
    <cellStyle name="Linked Cell 27 2" xfId="38601"/>
    <cellStyle name="Linked Cell 28" xfId="38602"/>
    <cellStyle name="Linked Cell 28 2" xfId="38603"/>
    <cellStyle name="Linked Cell 29" xfId="38604"/>
    <cellStyle name="Linked Cell 29 2" xfId="38605"/>
    <cellStyle name="Linked Cell 3" xfId="805"/>
    <cellStyle name="Linked Cell 3 2" xfId="865"/>
    <cellStyle name="Linked Cell 3 2 2" xfId="38607"/>
    <cellStyle name="Linked Cell 3 3" xfId="15154"/>
    <cellStyle name="Linked Cell 3 4" xfId="38606"/>
    <cellStyle name="Linked Cell 30" xfId="38608"/>
    <cellStyle name="Linked Cell 30 2" xfId="38609"/>
    <cellStyle name="Linked Cell 31" xfId="38610"/>
    <cellStyle name="Linked Cell 31 2" xfId="38611"/>
    <cellStyle name="Linked Cell 32" xfId="38612"/>
    <cellStyle name="Linked Cell 32 2" xfId="38613"/>
    <cellStyle name="Linked Cell 33" xfId="38614"/>
    <cellStyle name="Linked Cell 33 2" xfId="38615"/>
    <cellStyle name="Linked Cell 34" xfId="38616"/>
    <cellStyle name="Linked Cell 34 2" xfId="38617"/>
    <cellStyle name="Linked Cell 35" xfId="38618"/>
    <cellStyle name="Linked Cell 35 2" xfId="38619"/>
    <cellStyle name="Linked Cell 36" xfId="38620"/>
    <cellStyle name="Linked Cell 36 2" xfId="38621"/>
    <cellStyle name="Linked Cell 37" xfId="38622"/>
    <cellStyle name="Linked Cell 37 2" xfId="38623"/>
    <cellStyle name="Linked Cell 38" xfId="38624"/>
    <cellStyle name="Linked Cell 38 2" xfId="38625"/>
    <cellStyle name="Linked Cell 39" xfId="38626"/>
    <cellStyle name="Linked Cell 39 2" xfId="38627"/>
    <cellStyle name="Linked Cell 4" xfId="697"/>
    <cellStyle name="Linked Cell 4 2" xfId="6688"/>
    <cellStyle name="Linked Cell 4 2 2" xfId="38628"/>
    <cellStyle name="Linked Cell 4 3" xfId="11790"/>
    <cellStyle name="Linked Cell 40" xfId="38629"/>
    <cellStyle name="Linked Cell 40 2" xfId="38630"/>
    <cellStyle name="Linked Cell 41" xfId="38631"/>
    <cellStyle name="Linked Cell 41 2" xfId="38632"/>
    <cellStyle name="Linked Cell 42" xfId="38633"/>
    <cellStyle name="Linked Cell 42 2" xfId="38634"/>
    <cellStyle name="Linked Cell 43" xfId="38635"/>
    <cellStyle name="Linked Cell 43 2" xfId="38636"/>
    <cellStyle name="Linked Cell 44" xfId="38637"/>
    <cellStyle name="Linked Cell 44 2" xfId="38638"/>
    <cellStyle name="Linked Cell 45" xfId="38639"/>
    <cellStyle name="Linked Cell 45 2" xfId="38640"/>
    <cellStyle name="Linked Cell 46" xfId="38641"/>
    <cellStyle name="Linked Cell 46 2" xfId="38642"/>
    <cellStyle name="Linked Cell 47" xfId="38643"/>
    <cellStyle name="Linked Cell 47 2" xfId="38644"/>
    <cellStyle name="Linked Cell 48" xfId="38645"/>
    <cellStyle name="Linked Cell 48 2" xfId="38646"/>
    <cellStyle name="Linked Cell 49" xfId="38647"/>
    <cellStyle name="Linked Cell 49 2" xfId="38648"/>
    <cellStyle name="Linked Cell 5" xfId="6881"/>
    <cellStyle name="Linked Cell 5 2" xfId="38650"/>
    <cellStyle name="Linked Cell 5 3" xfId="38649"/>
    <cellStyle name="Linked Cell 50" xfId="38651"/>
    <cellStyle name="Linked Cell 50 2" xfId="38652"/>
    <cellStyle name="Linked Cell 51" xfId="38653"/>
    <cellStyle name="Linked Cell 51 2" xfId="38654"/>
    <cellStyle name="Linked Cell 52" xfId="38655"/>
    <cellStyle name="Linked Cell 52 2" xfId="38656"/>
    <cellStyle name="Linked Cell 53" xfId="38657"/>
    <cellStyle name="Linked Cell 53 2" xfId="38658"/>
    <cellStyle name="Linked Cell 54" xfId="38659"/>
    <cellStyle name="Linked Cell 54 2" xfId="38660"/>
    <cellStyle name="Linked Cell 55" xfId="38661"/>
    <cellStyle name="Linked Cell 55 2" xfId="38662"/>
    <cellStyle name="Linked Cell 56" xfId="38663"/>
    <cellStyle name="Linked Cell 56 2" xfId="38664"/>
    <cellStyle name="Linked Cell 57" xfId="38665"/>
    <cellStyle name="Linked Cell 57 2" xfId="38666"/>
    <cellStyle name="Linked Cell 58" xfId="38667"/>
    <cellStyle name="Linked Cell 58 2" xfId="38668"/>
    <cellStyle name="Linked Cell 59" xfId="38669"/>
    <cellStyle name="Linked Cell 59 2" xfId="38670"/>
    <cellStyle name="Linked Cell 6" xfId="6860"/>
    <cellStyle name="Linked Cell 6 2" xfId="38672"/>
    <cellStyle name="Linked Cell 6 3" xfId="38671"/>
    <cellStyle name="Linked Cell 60" xfId="38673"/>
    <cellStyle name="Linked Cell 60 2" xfId="38674"/>
    <cellStyle name="Linked Cell 61" xfId="38675"/>
    <cellStyle name="Linked Cell 61 2" xfId="38676"/>
    <cellStyle name="Linked Cell 62" xfId="38677"/>
    <cellStyle name="Linked Cell 62 2" xfId="38678"/>
    <cellStyle name="Linked Cell 63" xfId="38679"/>
    <cellStyle name="Linked Cell 63 2" xfId="38680"/>
    <cellStyle name="Linked Cell 64" xfId="38681"/>
    <cellStyle name="Linked Cell 64 2" xfId="38682"/>
    <cellStyle name="Linked Cell 65" xfId="38683"/>
    <cellStyle name="Linked Cell 65 2" xfId="38684"/>
    <cellStyle name="Linked Cell 66" xfId="38685"/>
    <cellStyle name="Linked Cell 66 2" xfId="38686"/>
    <cellStyle name="Linked Cell 67" xfId="38687"/>
    <cellStyle name="Linked Cell 67 2" xfId="38688"/>
    <cellStyle name="Linked Cell 68" xfId="38689"/>
    <cellStyle name="Linked Cell 68 2" xfId="38690"/>
    <cellStyle name="Linked Cell 69" xfId="38691"/>
    <cellStyle name="Linked Cell 69 2" xfId="38692"/>
    <cellStyle name="Linked Cell 7" xfId="7088"/>
    <cellStyle name="Linked Cell 7 2" xfId="38694"/>
    <cellStyle name="Linked Cell 7 3" xfId="38693"/>
    <cellStyle name="Linked Cell 70" xfId="38695"/>
    <cellStyle name="Linked Cell 70 2" xfId="38696"/>
    <cellStyle name="Linked Cell 71" xfId="38697"/>
    <cellStyle name="Linked Cell 71 2" xfId="38698"/>
    <cellStyle name="Linked Cell 72" xfId="38699"/>
    <cellStyle name="Linked Cell 72 2" xfId="38700"/>
    <cellStyle name="Linked Cell 73" xfId="38701"/>
    <cellStyle name="Linked Cell 73 2" xfId="38702"/>
    <cellStyle name="Linked Cell 74" xfId="38703"/>
    <cellStyle name="Linked Cell 74 2" xfId="38704"/>
    <cellStyle name="Linked Cell 75" xfId="38705"/>
    <cellStyle name="Linked Cell 75 2" xfId="38706"/>
    <cellStyle name="Linked Cell 76" xfId="38707"/>
    <cellStyle name="Linked Cell 76 2" xfId="38708"/>
    <cellStyle name="Linked Cell 77" xfId="38709"/>
    <cellStyle name="Linked Cell 77 2" xfId="38710"/>
    <cellStyle name="Linked Cell 78" xfId="38711"/>
    <cellStyle name="Linked Cell 78 2" xfId="38712"/>
    <cellStyle name="Linked Cell 79" xfId="38713"/>
    <cellStyle name="Linked Cell 79 2" xfId="38714"/>
    <cellStyle name="Linked Cell 8" xfId="7714"/>
    <cellStyle name="Linked Cell 8 2" xfId="38716"/>
    <cellStyle name="Linked Cell 8 3" xfId="38715"/>
    <cellStyle name="Linked Cell 80" xfId="38717"/>
    <cellStyle name="Linked Cell 80 2" xfId="38718"/>
    <cellStyle name="Linked Cell 81" xfId="38719"/>
    <cellStyle name="Linked Cell 81 2" xfId="38720"/>
    <cellStyle name="Linked Cell 82" xfId="38721"/>
    <cellStyle name="Linked Cell 82 2" xfId="38722"/>
    <cellStyle name="Linked Cell 83" xfId="38723"/>
    <cellStyle name="Linked Cell 83 2" xfId="38724"/>
    <cellStyle name="Linked Cell 84" xfId="38725"/>
    <cellStyle name="Linked Cell 84 2" xfId="38726"/>
    <cellStyle name="Linked Cell 85" xfId="38727"/>
    <cellStyle name="Linked Cell 85 2" xfId="38728"/>
    <cellStyle name="Linked Cell 86" xfId="38729"/>
    <cellStyle name="Linked Cell 86 2" xfId="38730"/>
    <cellStyle name="Linked Cell 87" xfId="38731"/>
    <cellStyle name="Linked Cell 87 2" xfId="38732"/>
    <cellStyle name="Linked Cell 88" xfId="38733"/>
    <cellStyle name="Linked Cell 88 2" xfId="38734"/>
    <cellStyle name="Linked Cell 89" xfId="38735"/>
    <cellStyle name="Linked Cell 89 2" xfId="38736"/>
    <cellStyle name="Linked Cell 9" xfId="1346"/>
    <cellStyle name="Linked Cell 9 2" xfId="38738"/>
    <cellStyle name="Linked Cell 9 3" xfId="38737"/>
    <cellStyle name="Linked Cell 90" xfId="38739"/>
    <cellStyle name="Linked Cell 90 2" xfId="38740"/>
    <cellStyle name="Linked Cell 91" xfId="38741"/>
    <cellStyle name="Linked Cell 91 2" xfId="38742"/>
    <cellStyle name="Linked Cell 92" xfId="38743"/>
    <cellStyle name="Linked Cell 92 2" xfId="38744"/>
    <cellStyle name="Linked Cell 93" xfId="38745"/>
    <cellStyle name="Linked Cell 93 2" xfId="38746"/>
    <cellStyle name="Linked Cell 94" xfId="38747"/>
    <cellStyle name="Linked Cell 94 2" xfId="38748"/>
    <cellStyle name="Linked Cell 95" xfId="38749"/>
    <cellStyle name="Linked Cell 95 2" xfId="38750"/>
    <cellStyle name="Linked Cell 96" xfId="38751"/>
    <cellStyle name="Linked Cell 96 2" xfId="38752"/>
    <cellStyle name="Linked Cell 97" xfId="38753"/>
    <cellStyle name="Linked Cell 97 2" xfId="38754"/>
    <cellStyle name="Linked Cell 98" xfId="38755"/>
    <cellStyle name="Linked Cell 98 2" xfId="38756"/>
    <cellStyle name="Linked Cell 99" xfId="38757"/>
    <cellStyle name="Linked Cell 99 2" xfId="38758"/>
    <cellStyle name="Macro" xfId="15156"/>
    <cellStyle name="Macro 2" xfId="15157"/>
    <cellStyle name="macro descr" xfId="15158"/>
    <cellStyle name="macro descr 2" xfId="15159"/>
    <cellStyle name="Macro_Comments" xfId="15160"/>
    <cellStyle name="MacroText" xfId="15161"/>
    <cellStyle name="MacroText 2" xfId="15162"/>
    <cellStyle name="Marathon" xfId="256"/>
    <cellStyle name="Marathon 2" xfId="257"/>
    <cellStyle name="Marathon 2 2" xfId="15163"/>
    <cellStyle name="Marathon 3" xfId="258"/>
    <cellStyle name="Marathon 4" xfId="14735"/>
    <cellStyle name="MCP" xfId="259"/>
    <cellStyle name="modified border" xfId="12047"/>
    <cellStyle name="modified border1" xfId="12048"/>
    <cellStyle name="Multiple" xfId="14972"/>
    <cellStyle name="Multiple [1]" xfId="14971"/>
    <cellStyle name="Multiple_10_21 A&amp;G Review" xfId="14970"/>
    <cellStyle name="Neutral 10" xfId="7663"/>
    <cellStyle name="Neutral 10 2" xfId="38760"/>
    <cellStyle name="Neutral 10 3" xfId="38759"/>
    <cellStyle name="Neutral 100" xfId="38761"/>
    <cellStyle name="Neutral 100 2" xfId="38762"/>
    <cellStyle name="Neutral 101" xfId="38763"/>
    <cellStyle name="Neutral 101 2" xfId="38764"/>
    <cellStyle name="Neutral 102" xfId="38765"/>
    <cellStyle name="Neutral 102 2" xfId="38766"/>
    <cellStyle name="Neutral 103" xfId="38767"/>
    <cellStyle name="Neutral 103 2" xfId="38768"/>
    <cellStyle name="Neutral 104" xfId="38769"/>
    <cellStyle name="Neutral 104 2" xfId="38770"/>
    <cellStyle name="Neutral 105" xfId="38771"/>
    <cellStyle name="Neutral 105 2" xfId="38772"/>
    <cellStyle name="Neutral 106" xfId="38773"/>
    <cellStyle name="Neutral 106 2" xfId="38774"/>
    <cellStyle name="Neutral 107" xfId="38775"/>
    <cellStyle name="Neutral 107 2" xfId="38776"/>
    <cellStyle name="Neutral 108" xfId="38777"/>
    <cellStyle name="Neutral 108 2" xfId="38778"/>
    <cellStyle name="Neutral 109" xfId="38779"/>
    <cellStyle name="Neutral 109 2" xfId="38780"/>
    <cellStyle name="Neutral 11" xfId="7124"/>
    <cellStyle name="Neutral 11 2" xfId="38782"/>
    <cellStyle name="Neutral 11 3" xfId="38781"/>
    <cellStyle name="Neutral 110" xfId="38783"/>
    <cellStyle name="Neutral 110 2" xfId="38784"/>
    <cellStyle name="Neutral 111" xfId="38785"/>
    <cellStyle name="Neutral 111 2" xfId="38786"/>
    <cellStyle name="Neutral 112" xfId="38787"/>
    <cellStyle name="Neutral 112 2" xfId="38788"/>
    <cellStyle name="Neutral 113" xfId="38789"/>
    <cellStyle name="Neutral 113 2" xfId="38790"/>
    <cellStyle name="Neutral 114" xfId="38791"/>
    <cellStyle name="Neutral 114 2" xfId="38792"/>
    <cellStyle name="Neutral 115" xfId="38793"/>
    <cellStyle name="Neutral 115 2" xfId="38794"/>
    <cellStyle name="Neutral 116" xfId="38795"/>
    <cellStyle name="Neutral 116 2" xfId="38796"/>
    <cellStyle name="Neutral 117" xfId="38797"/>
    <cellStyle name="Neutral 117 2" xfId="38798"/>
    <cellStyle name="Neutral 118" xfId="38799"/>
    <cellStyle name="Neutral 118 2" xfId="38800"/>
    <cellStyle name="Neutral 119" xfId="38801"/>
    <cellStyle name="Neutral 119 2" xfId="38802"/>
    <cellStyle name="Neutral 12" xfId="7451"/>
    <cellStyle name="Neutral 12 2" xfId="38804"/>
    <cellStyle name="Neutral 12 3" xfId="38803"/>
    <cellStyle name="Neutral 120" xfId="38805"/>
    <cellStyle name="Neutral 120 2" xfId="38806"/>
    <cellStyle name="Neutral 121" xfId="38807"/>
    <cellStyle name="Neutral 121 2" xfId="38808"/>
    <cellStyle name="Neutral 122" xfId="38809"/>
    <cellStyle name="Neutral 122 2" xfId="38810"/>
    <cellStyle name="Neutral 123" xfId="38811"/>
    <cellStyle name="Neutral 123 2" xfId="38812"/>
    <cellStyle name="Neutral 124" xfId="38813"/>
    <cellStyle name="Neutral 124 2" xfId="38814"/>
    <cellStyle name="Neutral 125" xfId="38815"/>
    <cellStyle name="Neutral 125 2" xfId="38816"/>
    <cellStyle name="Neutral 126" xfId="38817"/>
    <cellStyle name="Neutral 126 2" xfId="38818"/>
    <cellStyle name="Neutral 127" xfId="38819"/>
    <cellStyle name="Neutral 127 2" xfId="38820"/>
    <cellStyle name="Neutral 128" xfId="38821"/>
    <cellStyle name="Neutral 128 2" xfId="38822"/>
    <cellStyle name="Neutral 129" xfId="38823"/>
    <cellStyle name="Neutral 129 2" xfId="38824"/>
    <cellStyle name="Neutral 13" xfId="7629"/>
    <cellStyle name="Neutral 13 2" xfId="38826"/>
    <cellStyle name="Neutral 13 3" xfId="38825"/>
    <cellStyle name="Neutral 130" xfId="38827"/>
    <cellStyle name="Neutral 130 2" xfId="38828"/>
    <cellStyle name="Neutral 131" xfId="38829"/>
    <cellStyle name="Neutral 131 2" xfId="38830"/>
    <cellStyle name="Neutral 132" xfId="38831"/>
    <cellStyle name="Neutral 132 2" xfId="38832"/>
    <cellStyle name="Neutral 133" xfId="38833"/>
    <cellStyle name="Neutral 133 2" xfId="38834"/>
    <cellStyle name="Neutral 134" xfId="38835"/>
    <cellStyle name="Neutral 134 2" xfId="38836"/>
    <cellStyle name="Neutral 135" xfId="38837"/>
    <cellStyle name="Neutral 135 2" xfId="38838"/>
    <cellStyle name="Neutral 136" xfId="38839"/>
    <cellStyle name="Neutral 136 2" xfId="38840"/>
    <cellStyle name="Neutral 137" xfId="38841"/>
    <cellStyle name="Neutral 137 2" xfId="38842"/>
    <cellStyle name="Neutral 138" xfId="38843"/>
    <cellStyle name="Neutral 138 2" xfId="38844"/>
    <cellStyle name="Neutral 139" xfId="38845"/>
    <cellStyle name="Neutral 139 2" xfId="38846"/>
    <cellStyle name="Neutral 14" xfId="38847"/>
    <cellStyle name="Neutral 14 2" xfId="38848"/>
    <cellStyle name="Neutral 140" xfId="38849"/>
    <cellStyle name="Neutral 140 2" xfId="38850"/>
    <cellStyle name="Neutral 141" xfId="38851"/>
    <cellStyle name="Neutral 141 2" xfId="38852"/>
    <cellStyle name="Neutral 142" xfId="38853"/>
    <cellStyle name="Neutral 142 2" xfId="38854"/>
    <cellStyle name="Neutral 143" xfId="38855"/>
    <cellStyle name="Neutral 143 2" xfId="38856"/>
    <cellStyle name="Neutral 144" xfId="38857"/>
    <cellStyle name="Neutral 144 2" xfId="38858"/>
    <cellStyle name="Neutral 145" xfId="38859"/>
    <cellStyle name="Neutral 145 2" xfId="38860"/>
    <cellStyle name="Neutral 146" xfId="38861"/>
    <cellStyle name="Neutral 146 2" xfId="38862"/>
    <cellStyle name="Neutral 147" xfId="38863"/>
    <cellStyle name="Neutral 147 2" xfId="38864"/>
    <cellStyle name="Neutral 148" xfId="38865"/>
    <cellStyle name="Neutral 148 2" xfId="38866"/>
    <cellStyle name="Neutral 149" xfId="38867"/>
    <cellStyle name="Neutral 149 2" xfId="38868"/>
    <cellStyle name="Neutral 15" xfId="38869"/>
    <cellStyle name="Neutral 15 2" xfId="38870"/>
    <cellStyle name="Neutral 150" xfId="38871"/>
    <cellStyle name="Neutral 150 2" xfId="38872"/>
    <cellStyle name="Neutral 151" xfId="38873"/>
    <cellStyle name="Neutral 151 2" xfId="38874"/>
    <cellStyle name="Neutral 152" xfId="38875"/>
    <cellStyle name="Neutral 152 2" xfId="38876"/>
    <cellStyle name="Neutral 153" xfId="38877"/>
    <cellStyle name="Neutral 153 2" xfId="38878"/>
    <cellStyle name="Neutral 154" xfId="38879"/>
    <cellStyle name="Neutral 154 2" xfId="38880"/>
    <cellStyle name="Neutral 155" xfId="38881"/>
    <cellStyle name="Neutral 155 2" xfId="38882"/>
    <cellStyle name="Neutral 156" xfId="38883"/>
    <cellStyle name="Neutral 156 2" xfId="38884"/>
    <cellStyle name="Neutral 157" xfId="38885"/>
    <cellStyle name="Neutral 157 2" xfId="38886"/>
    <cellStyle name="Neutral 158" xfId="38887"/>
    <cellStyle name="Neutral 158 2" xfId="38888"/>
    <cellStyle name="Neutral 159" xfId="38889"/>
    <cellStyle name="Neutral 159 2" xfId="38890"/>
    <cellStyle name="Neutral 16" xfId="38891"/>
    <cellStyle name="Neutral 16 2" xfId="38892"/>
    <cellStyle name="Neutral 160" xfId="38893"/>
    <cellStyle name="Neutral 160 2" xfId="38894"/>
    <cellStyle name="Neutral 161" xfId="38895"/>
    <cellStyle name="Neutral 161 2" xfId="38896"/>
    <cellStyle name="Neutral 162" xfId="38897"/>
    <cellStyle name="Neutral 162 2" xfId="38898"/>
    <cellStyle name="Neutral 163" xfId="38899"/>
    <cellStyle name="Neutral 163 2" xfId="38900"/>
    <cellStyle name="Neutral 164" xfId="38901"/>
    <cellStyle name="Neutral 164 2" xfId="38902"/>
    <cellStyle name="Neutral 165" xfId="38903"/>
    <cellStyle name="Neutral 165 2" xfId="38904"/>
    <cellStyle name="Neutral 166" xfId="38905"/>
    <cellStyle name="Neutral 166 2" xfId="38906"/>
    <cellStyle name="Neutral 167" xfId="38907"/>
    <cellStyle name="Neutral 167 2" xfId="38908"/>
    <cellStyle name="Neutral 168" xfId="38909"/>
    <cellStyle name="Neutral 168 2" xfId="38910"/>
    <cellStyle name="Neutral 169" xfId="38911"/>
    <cellStyle name="Neutral 169 2" xfId="38912"/>
    <cellStyle name="Neutral 17" xfId="38913"/>
    <cellStyle name="Neutral 17 2" xfId="38914"/>
    <cellStyle name="Neutral 170" xfId="38915"/>
    <cellStyle name="Neutral 170 2" xfId="38916"/>
    <cellStyle name="Neutral 171" xfId="38917"/>
    <cellStyle name="Neutral 171 2" xfId="38918"/>
    <cellStyle name="Neutral 172" xfId="38919"/>
    <cellStyle name="Neutral 172 2" xfId="38920"/>
    <cellStyle name="Neutral 173" xfId="38921"/>
    <cellStyle name="Neutral 173 2" xfId="38922"/>
    <cellStyle name="Neutral 174" xfId="38923"/>
    <cellStyle name="Neutral 174 2" xfId="38924"/>
    <cellStyle name="Neutral 175" xfId="38925"/>
    <cellStyle name="Neutral 175 2" xfId="38926"/>
    <cellStyle name="Neutral 176" xfId="38927"/>
    <cellStyle name="Neutral 176 2" xfId="38928"/>
    <cellStyle name="Neutral 177" xfId="38929"/>
    <cellStyle name="Neutral 177 2" xfId="38930"/>
    <cellStyle name="Neutral 178" xfId="38931"/>
    <cellStyle name="Neutral 178 2" xfId="38932"/>
    <cellStyle name="Neutral 179" xfId="38933"/>
    <cellStyle name="Neutral 179 2" xfId="38934"/>
    <cellStyle name="Neutral 18" xfId="38935"/>
    <cellStyle name="Neutral 18 2" xfId="38936"/>
    <cellStyle name="Neutral 180" xfId="38937"/>
    <cellStyle name="Neutral 180 2" xfId="38938"/>
    <cellStyle name="Neutral 181" xfId="38939"/>
    <cellStyle name="Neutral 181 2" xfId="38940"/>
    <cellStyle name="Neutral 182" xfId="38941"/>
    <cellStyle name="Neutral 182 2" xfId="38942"/>
    <cellStyle name="Neutral 183" xfId="38943"/>
    <cellStyle name="Neutral 183 2" xfId="38944"/>
    <cellStyle name="Neutral 184" xfId="38945"/>
    <cellStyle name="Neutral 184 2" xfId="38946"/>
    <cellStyle name="Neutral 185" xfId="38947"/>
    <cellStyle name="Neutral 185 2" xfId="38948"/>
    <cellStyle name="Neutral 186" xfId="38949"/>
    <cellStyle name="Neutral 186 2" xfId="38950"/>
    <cellStyle name="Neutral 187" xfId="38951"/>
    <cellStyle name="Neutral 187 2" xfId="38952"/>
    <cellStyle name="Neutral 188" xfId="38953"/>
    <cellStyle name="Neutral 188 2" xfId="38954"/>
    <cellStyle name="Neutral 189" xfId="38955"/>
    <cellStyle name="Neutral 189 2" xfId="38956"/>
    <cellStyle name="Neutral 19" xfId="38957"/>
    <cellStyle name="Neutral 19 2" xfId="38958"/>
    <cellStyle name="Neutral 190" xfId="38959"/>
    <cellStyle name="Neutral 190 2" xfId="38960"/>
    <cellStyle name="Neutral 191" xfId="38961"/>
    <cellStyle name="Neutral 191 2" xfId="38962"/>
    <cellStyle name="Neutral 192" xfId="38963"/>
    <cellStyle name="Neutral 192 2" xfId="38964"/>
    <cellStyle name="Neutral 193" xfId="38965"/>
    <cellStyle name="Neutral 194" xfId="38966"/>
    <cellStyle name="Neutral 195" xfId="38967"/>
    <cellStyle name="Neutral 196" xfId="38968"/>
    <cellStyle name="Neutral 197" xfId="38969"/>
    <cellStyle name="Neutral 198" xfId="38970"/>
    <cellStyle name="Neutral 199" xfId="38971"/>
    <cellStyle name="Neutral 2" xfId="260"/>
    <cellStyle name="Neutral 2 10" xfId="7240"/>
    <cellStyle name="Neutral 2 11" xfId="6712"/>
    <cellStyle name="Neutral 2 12" xfId="6868"/>
    <cellStyle name="Neutral 2 13" xfId="9976"/>
    <cellStyle name="Neutral 2 2" xfId="806"/>
    <cellStyle name="Neutral 2 2 2" xfId="862"/>
    <cellStyle name="Neutral 2 2 3" xfId="11840"/>
    <cellStyle name="Neutral 2 3" xfId="6691"/>
    <cellStyle name="Neutral 2 4" xfId="7383"/>
    <cellStyle name="Neutral 2 5" xfId="7487"/>
    <cellStyle name="Neutral 2 6" xfId="6964"/>
    <cellStyle name="Neutral 2 7" xfId="7071"/>
    <cellStyle name="Neutral 2 8" xfId="6956"/>
    <cellStyle name="Neutral 2 9" xfId="7195"/>
    <cellStyle name="Neutral 20" xfId="38972"/>
    <cellStyle name="Neutral 20 2" xfId="38973"/>
    <cellStyle name="Neutral 200" xfId="38974"/>
    <cellStyle name="Neutral 201" xfId="38975"/>
    <cellStyle name="Neutral 202" xfId="38976"/>
    <cellStyle name="Neutral 203" xfId="38977"/>
    <cellStyle name="Neutral 204" xfId="38978"/>
    <cellStyle name="Neutral 205" xfId="38979"/>
    <cellStyle name="Neutral 206" xfId="38980"/>
    <cellStyle name="Neutral 207" xfId="38981"/>
    <cellStyle name="Neutral 208" xfId="38982"/>
    <cellStyle name="Neutral 209" xfId="38983"/>
    <cellStyle name="Neutral 21" xfId="38984"/>
    <cellStyle name="Neutral 21 2" xfId="38985"/>
    <cellStyle name="Neutral 210" xfId="38986"/>
    <cellStyle name="Neutral 211" xfId="38987"/>
    <cellStyle name="Neutral 212" xfId="38988"/>
    <cellStyle name="Neutral 213" xfId="38989"/>
    <cellStyle name="Neutral 214" xfId="38990"/>
    <cellStyle name="Neutral 215" xfId="38991"/>
    <cellStyle name="Neutral 216" xfId="38992"/>
    <cellStyle name="Neutral 217" xfId="38993"/>
    <cellStyle name="Neutral 218" xfId="38994"/>
    <cellStyle name="Neutral 219" xfId="38995"/>
    <cellStyle name="Neutral 22" xfId="38996"/>
    <cellStyle name="Neutral 22 2" xfId="38997"/>
    <cellStyle name="Neutral 220" xfId="38998"/>
    <cellStyle name="Neutral 221" xfId="38999"/>
    <cellStyle name="Neutral 222" xfId="39000"/>
    <cellStyle name="Neutral 223" xfId="39001"/>
    <cellStyle name="Neutral 224" xfId="39002"/>
    <cellStyle name="Neutral 225" xfId="39003"/>
    <cellStyle name="Neutral 226" xfId="39004"/>
    <cellStyle name="Neutral 227" xfId="39005"/>
    <cellStyle name="Neutral 228" xfId="39006"/>
    <cellStyle name="Neutral 229" xfId="39007"/>
    <cellStyle name="Neutral 23" xfId="39008"/>
    <cellStyle name="Neutral 23 2" xfId="39009"/>
    <cellStyle name="Neutral 230" xfId="39010"/>
    <cellStyle name="Neutral 231" xfId="39011"/>
    <cellStyle name="Neutral 232" xfId="39012"/>
    <cellStyle name="Neutral 233" xfId="39013"/>
    <cellStyle name="Neutral 234" xfId="39014"/>
    <cellStyle name="Neutral 235" xfId="39015"/>
    <cellStyle name="Neutral 236" xfId="39016"/>
    <cellStyle name="Neutral 237" xfId="39017"/>
    <cellStyle name="Neutral 238" xfId="39018"/>
    <cellStyle name="Neutral 239" xfId="39019"/>
    <cellStyle name="Neutral 24" xfId="39020"/>
    <cellStyle name="Neutral 24 2" xfId="39021"/>
    <cellStyle name="Neutral 240" xfId="39022"/>
    <cellStyle name="Neutral 241" xfId="39023"/>
    <cellStyle name="Neutral 242" xfId="39024"/>
    <cellStyle name="Neutral 243" xfId="39025"/>
    <cellStyle name="Neutral 244" xfId="39026"/>
    <cellStyle name="Neutral 245" xfId="39027"/>
    <cellStyle name="Neutral 246" xfId="39028"/>
    <cellStyle name="Neutral 247" xfId="39029"/>
    <cellStyle name="Neutral 248" xfId="39030"/>
    <cellStyle name="Neutral 249" xfId="39031"/>
    <cellStyle name="Neutral 25" xfId="39032"/>
    <cellStyle name="Neutral 25 2" xfId="39033"/>
    <cellStyle name="Neutral 250" xfId="39034"/>
    <cellStyle name="Neutral 251" xfId="39035"/>
    <cellStyle name="Neutral 252" xfId="39036"/>
    <cellStyle name="Neutral 253" xfId="39037"/>
    <cellStyle name="Neutral 254" xfId="39038"/>
    <cellStyle name="Neutral 255" xfId="39039"/>
    <cellStyle name="Neutral 256" xfId="39040"/>
    <cellStyle name="Neutral 257" xfId="39041"/>
    <cellStyle name="Neutral 26" xfId="39042"/>
    <cellStyle name="Neutral 26 2" xfId="39043"/>
    <cellStyle name="Neutral 27" xfId="39044"/>
    <cellStyle name="Neutral 27 2" xfId="39045"/>
    <cellStyle name="Neutral 28" xfId="39046"/>
    <cellStyle name="Neutral 28 2" xfId="39047"/>
    <cellStyle name="Neutral 29" xfId="39048"/>
    <cellStyle name="Neutral 29 2" xfId="39049"/>
    <cellStyle name="Neutral 3" xfId="807"/>
    <cellStyle name="Neutral 3 2" xfId="861"/>
    <cellStyle name="Neutral 3 2 2" xfId="39051"/>
    <cellStyle name="Neutral 3 3" xfId="15164"/>
    <cellStyle name="Neutral 3 4" xfId="39050"/>
    <cellStyle name="Neutral 30" xfId="39052"/>
    <cellStyle name="Neutral 30 2" xfId="39053"/>
    <cellStyle name="Neutral 31" xfId="39054"/>
    <cellStyle name="Neutral 31 2" xfId="39055"/>
    <cellStyle name="Neutral 32" xfId="39056"/>
    <cellStyle name="Neutral 32 2" xfId="39057"/>
    <cellStyle name="Neutral 33" xfId="39058"/>
    <cellStyle name="Neutral 33 2" xfId="39059"/>
    <cellStyle name="Neutral 34" xfId="39060"/>
    <cellStyle name="Neutral 34 2" xfId="39061"/>
    <cellStyle name="Neutral 35" xfId="39062"/>
    <cellStyle name="Neutral 35 2" xfId="39063"/>
    <cellStyle name="Neutral 36" xfId="39064"/>
    <cellStyle name="Neutral 36 2" xfId="39065"/>
    <cellStyle name="Neutral 37" xfId="39066"/>
    <cellStyle name="Neutral 37 2" xfId="39067"/>
    <cellStyle name="Neutral 38" xfId="39068"/>
    <cellStyle name="Neutral 38 2" xfId="39069"/>
    <cellStyle name="Neutral 39" xfId="39070"/>
    <cellStyle name="Neutral 39 2" xfId="39071"/>
    <cellStyle name="Neutral 4" xfId="214"/>
    <cellStyle name="Neutral 4 2" xfId="6690"/>
    <cellStyle name="Neutral 4 2 2" xfId="39072"/>
    <cellStyle name="Neutral 4 3" xfId="11786"/>
    <cellStyle name="Neutral 40" xfId="39073"/>
    <cellStyle name="Neutral 40 2" xfId="39074"/>
    <cellStyle name="Neutral 41" xfId="39075"/>
    <cellStyle name="Neutral 41 2" xfId="39076"/>
    <cellStyle name="Neutral 42" xfId="39077"/>
    <cellStyle name="Neutral 42 2" xfId="39078"/>
    <cellStyle name="Neutral 43" xfId="39079"/>
    <cellStyle name="Neutral 43 2" xfId="39080"/>
    <cellStyle name="Neutral 44" xfId="39081"/>
    <cellStyle name="Neutral 44 2" xfId="39082"/>
    <cellStyle name="Neutral 45" xfId="39083"/>
    <cellStyle name="Neutral 45 2" xfId="39084"/>
    <cellStyle name="Neutral 46" xfId="39085"/>
    <cellStyle name="Neutral 46 2" xfId="39086"/>
    <cellStyle name="Neutral 47" xfId="39087"/>
    <cellStyle name="Neutral 47 2" xfId="39088"/>
    <cellStyle name="Neutral 48" xfId="39089"/>
    <cellStyle name="Neutral 48 2" xfId="39090"/>
    <cellStyle name="Neutral 49" xfId="39091"/>
    <cellStyle name="Neutral 49 2" xfId="39092"/>
    <cellStyle name="Neutral 5" xfId="6758"/>
    <cellStyle name="Neutral 5 2" xfId="39094"/>
    <cellStyle name="Neutral 5 3" xfId="39093"/>
    <cellStyle name="Neutral 50" xfId="39095"/>
    <cellStyle name="Neutral 50 2" xfId="39096"/>
    <cellStyle name="Neutral 51" xfId="39097"/>
    <cellStyle name="Neutral 51 2" xfId="39098"/>
    <cellStyle name="Neutral 52" xfId="39099"/>
    <cellStyle name="Neutral 52 2" xfId="39100"/>
    <cellStyle name="Neutral 53" xfId="39101"/>
    <cellStyle name="Neutral 53 2" xfId="39102"/>
    <cellStyle name="Neutral 54" xfId="39103"/>
    <cellStyle name="Neutral 54 2" xfId="39104"/>
    <cellStyle name="Neutral 55" xfId="39105"/>
    <cellStyle name="Neutral 55 2" xfId="39106"/>
    <cellStyle name="Neutral 56" xfId="39107"/>
    <cellStyle name="Neutral 56 2" xfId="39108"/>
    <cellStyle name="Neutral 57" xfId="39109"/>
    <cellStyle name="Neutral 57 2" xfId="39110"/>
    <cellStyle name="Neutral 58" xfId="39111"/>
    <cellStyle name="Neutral 58 2" xfId="39112"/>
    <cellStyle name="Neutral 59" xfId="39113"/>
    <cellStyle name="Neutral 59 2" xfId="39114"/>
    <cellStyle name="Neutral 6" xfId="7087"/>
    <cellStyle name="Neutral 6 2" xfId="39116"/>
    <cellStyle name="Neutral 6 3" xfId="39115"/>
    <cellStyle name="Neutral 60" xfId="39117"/>
    <cellStyle name="Neutral 60 2" xfId="39118"/>
    <cellStyle name="Neutral 61" xfId="39119"/>
    <cellStyle name="Neutral 61 2" xfId="39120"/>
    <cellStyle name="Neutral 62" xfId="39121"/>
    <cellStyle name="Neutral 62 2" xfId="39122"/>
    <cellStyle name="Neutral 63" xfId="39123"/>
    <cellStyle name="Neutral 63 2" xfId="39124"/>
    <cellStyle name="Neutral 64" xfId="39125"/>
    <cellStyle name="Neutral 64 2" xfId="39126"/>
    <cellStyle name="Neutral 65" xfId="39127"/>
    <cellStyle name="Neutral 65 2" xfId="39128"/>
    <cellStyle name="Neutral 66" xfId="39129"/>
    <cellStyle name="Neutral 66 2" xfId="39130"/>
    <cellStyle name="Neutral 67" xfId="39131"/>
    <cellStyle name="Neutral 67 2" xfId="39132"/>
    <cellStyle name="Neutral 68" xfId="39133"/>
    <cellStyle name="Neutral 68 2" xfId="39134"/>
    <cellStyle name="Neutral 69" xfId="39135"/>
    <cellStyle name="Neutral 69 2" xfId="39136"/>
    <cellStyle name="Neutral 7" xfId="7236"/>
    <cellStyle name="Neutral 7 2" xfId="39138"/>
    <cellStyle name="Neutral 7 3" xfId="39137"/>
    <cellStyle name="Neutral 70" xfId="39139"/>
    <cellStyle name="Neutral 70 2" xfId="39140"/>
    <cellStyle name="Neutral 71" xfId="39141"/>
    <cellStyle name="Neutral 71 2" xfId="39142"/>
    <cellStyle name="Neutral 72" xfId="39143"/>
    <cellStyle name="Neutral 72 2" xfId="39144"/>
    <cellStyle name="Neutral 73" xfId="39145"/>
    <cellStyle name="Neutral 73 2" xfId="39146"/>
    <cellStyle name="Neutral 74" xfId="39147"/>
    <cellStyle name="Neutral 74 2" xfId="39148"/>
    <cellStyle name="Neutral 75" xfId="39149"/>
    <cellStyle name="Neutral 75 2" xfId="39150"/>
    <cellStyle name="Neutral 76" xfId="39151"/>
    <cellStyle name="Neutral 76 2" xfId="39152"/>
    <cellStyle name="Neutral 77" xfId="39153"/>
    <cellStyle name="Neutral 77 2" xfId="39154"/>
    <cellStyle name="Neutral 78" xfId="39155"/>
    <cellStyle name="Neutral 78 2" xfId="39156"/>
    <cellStyle name="Neutral 79" xfId="39157"/>
    <cellStyle name="Neutral 79 2" xfId="39158"/>
    <cellStyle name="Neutral 8" xfId="7699"/>
    <cellStyle name="Neutral 8 2" xfId="39160"/>
    <cellStyle name="Neutral 8 3" xfId="39159"/>
    <cellStyle name="Neutral 80" xfId="39161"/>
    <cellStyle name="Neutral 80 2" xfId="39162"/>
    <cellStyle name="Neutral 81" xfId="39163"/>
    <cellStyle name="Neutral 81 2" xfId="39164"/>
    <cellStyle name="Neutral 82" xfId="39165"/>
    <cellStyle name="Neutral 82 2" xfId="39166"/>
    <cellStyle name="Neutral 83" xfId="39167"/>
    <cellStyle name="Neutral 83 2" xfId="39168"/>
    <cellStyle name="Neutral 84" xfId="39169"/>
    <cellStyle name="Neutral 84 2" xfId="39170"/>
    <cellStyle name="Neutral 85" xfId="39171"/>
    <cellStyle name="Neutral 85 2" xfId="39172"/>
    <cellStyle name="Neutral 86" xfId="39173"/>
    <cellStyle name="Neutral 86 2" xfId="39174"/>
    <cellStyle name="Neutral 87" xfId="39175"/>
    <cellStyle name="Neutral 87 2" xfId="39176"/>
    <cellStyle name="Neutral 88" xfId="39177"/>
    <cellStyle name="Neutral 88 2" xfId="39178"/>
    <cellStyle name="Neutral 89" xfId="39179"/>
    <cellStyle name="Neutral 89 2" xfId="39180"/>
    <cellStyle name="Neutral 9" xfId="7598"/>
    <cellStyle name="Neutral 9 2" xfId="39182"/>
    <cellStyle name="Neutral 9 3" xfId="39181"/>
    <cellStyle name="Neutral 90" xfId="39183"/>
    <cellStyle name="Neutral 90 2" xfId="39184"/>
    <cellStyle name="Neutral 91" xfId="39185"/>
    <cellStyle name="Neutral 91 2" xfId="39186"/>
    <cellStyle name="Neutral 92" xfId="39187"/>
    <cellStyle name="Neutral 92 2" xfId="39188"/>
    <cellStyle name="Neutral 93" xfId="39189"/>
    <cellStyle name="Neutral 93 2" xfId="39190"/>
    <cellStyle name="Neutral 94" xfId="39191"/>
    <cellStyle name="Neutral 94 2" xfId="39192"/>
    <cellStyle name="Neutral 95" xfId="39193"/>
    <cellStyle name="Neutral 95 2" xfId="39194"/>
    <cellStyle name="Neutral 96" xfId="39195"/>
    <cellStyle name="Neutral 96 2" xfId="39196"/>
    <cellStyle name="Neutral 97" xfId="39197"/>
    <cellStyle name="Neutral 97 2" xfId="39198"/>
    <cellStyle name="Neutral 98" xfId="39199"/>
    <cellStyle name="Neutral 98 2" xfId="39200"/>
    <cellStyle name="Neutral 99" xfId="39201"/>
    <cellStyle name="Neutral 99 2" xfId="39202"/>
    <cellStyle name="no dec" xfId="12049"/>
    <cellStyle name="nONE" xfId="75"/>
    <cellStyle name="nONE 2" xfId="847"/>
    <cellStyle name="nONE 2 2" xfId="14786"/>
    <cellStyle name="nONE 3" xfId="15165"/>
    <cellStyle name="nONE 4" xfId="15166"/>
    <cellStyle name="nONE 5" xfId="15167"/>
    <cellStyle name="nONE 6" xfId="15168"/>
    <cellStyle name="nONE 7" xfId="15169"/>
    <cellStyle name="nONE 8" xfId="15170"/>
    <cellStyle name="noninput" xfId="261"/>
    <cellStyle name="noninput 2" xfId="14908"/>
    <cellStyle name="noninput 2 2" xfId="39203"/>
    <cellStyle name="noninput 3" xfId="15171"/>
    <cellStyle name="Normal" xfId="0" builtinId="0"/>
    <cellStyle name="Normal - Style1" xfId="76"/>
    <cellStyle name="Normal - Style1 10" xfId="39204"/>
    <cellStyle name="Normal - Style1 11" xfId="39205"/>
    <cellStyle name="Normal - Style1 12" xfId="39206"/>
    <cellStyle name="Normal - Style1 13" xfId="39207"/>
    <cellStyle name="Normal - Style1 14" xfId="39208"/>
    <cellStyle name="Normal - Style1 15" xfId="39209"/>
    <cellStyle name="Normal - Style1 15 2" xfId="39210"/>
    <cellStyle name="Normal - Style1 15 3" xfId="39211"/>
    <cellStyle name="Normal - Style1 16" xfId="39212"/>
    <cellStyle name="Normal - Style1 2" xfId="262"/>
    <cellStyle name="Normal - Style1 2 2" xfId="15172"/>
    <cellStyle name="Normal - Style1 2 3" xfId="39213"/>
    <cellStyle name="Normal - Style1 3" xfId="263"/>
    <cellStyle name="Normal - Style1 3 2" xfId="15173"/>
    <cellStyle name="Normal - Style1 3 3" xfId="39214"/>
    <cellStyle name="Normal - Style1 4" xfId="990"/>
    <cellStyle name="Normal - Style1 4 2" xfId="15175"/>
    <cellStyle name="Normal - Style1 4 3" xfId="15174"/>
    <cellStyle name="Normal - Style1 4 4" xfId="39215"/>
    <cellStyle name="Normal - Style1 5" xfId="12050"/>
    <cellStyle name="Normal - Style1 5 2" xfId="15177"/>
    <cellStyle name="Normal - Style1 5 3" xfId="15176"/>
    <cellStyle name="Normal - Style1 5 4" xfId="39216"/>
    <cellStyle name="Normal - Style1 6" xfId="14738"/>
    <cellStyle name="Normal - Style1 6 2" xfId="15178"/>
    <cellStyle name="Normal - Style1 6 3" xfId="39217"/>
    <cellStyle name="Normal - Style1 7" xfId="39218"/>
    <cellStyle name="Normal - Style1 8" xfId="39219"/>
    <cellStyle name="Normal - Style1 9" xfId="39220"/>
    <cellStyle name="Normal - Style2" xfId="15179"/>
    <cellStyle name="Normal - Style3" xfId="15180"/>
    <cellStyle name="Normal - Style4" xfId="15181"/>
    <cellStyle name="Normal - Style5" xfId="15182"/>
    <cellStyle name="Normal - Style6" xfId="15183"/>
    <cellStyle name="Normal - Style7" xfId="15184"/>
    <cellStyle name="Normal - Style8" xfId="15185"/>
    <cellStyle name="Normal 10" xfId="264"/>
    <cellStyle name="Normal 10 10" xfId="7882"/>
    <cellStyle name="Normal 10 11" xfId="7898"/>
    <cellStyle name="Normal 10 12" xfId="7909"/>
    <cellStyle name="Normal 10 13" xfId="1133"/>
    <cellStyle name="Normal 10 14" xfId="11778"/>
    <cellStyle name="Normal 10 15" xfId="14787"/>
    <cellStyle name="Normal 10 16" xfId="42959"/>
    <cellStyle name="Normal 10 2" xfId="265"/>
    <cellStyle name="Normal 10 2 10" xfId="14448"/>
    <cellStyle name="Normal 10 2 11" xfId="14449"/>
    <cellStyle name="Normal 10 2 12" xfId="14909"/>
    <cellStyle name="Normal 10 2 13" xfId="39221"/>
    <cellStyle name="Normal 10 2 2" xfId="14450"/>
    <cellStyle name="Normal 10 2 2 2" xfId="14451"/>
    <cellStyle name="Normal 10 2 2 3" xfId="14452"/>
    <cellStyle name="Normal 10 2 2 3 2" xfId="14453"/>
    <cellStyle name="Normal 10 2 2 4" xfId="14454"/>
    <cellStyle name="Normal 10 2 2 5" xfId="14455"/>
    <cellStyle name="Normal 10 2 2 6" xfId="14965"/>
    <cellStyle name="Normal 10 2 2 7" xfId="14963"/>
    <cellStyle name="Normal 10 2 2 8" xfId="14962"/>
    <cellStyle name="Normal 10 2 3" xfId="14456"/>
    <cellStyle name="Normal 10 2 4" xfId="14457"/>
    <cellStyle name="Normal 10 2 5" xfId="14458"/>
    <cellStyle name="Normal 10 2 6" xfId="14459"/>
    <cellStyle name="Normal 10 2 7" xfId="14460"/>
    <cellStyle name="Normal 10 2 8" xfId="14461"/>
    <cellStyle name="Normal 10 2 9" xfId="14462"/>
    <cellStyle name="Normal 10 3" xfId="266"/>
    <cellStyle name="Normal 10 3 2" xfId="14463"/>
    <cellStyle name="Normal 10 3 2 2" xfId="14959"/>
    <cellStyle name="Normal 10 3 2 2 2" xfId="14957"/>
    <cellStyle name="Normal 10 3 2 2 3" xfId="15322"/>
    <cellStyle name="Normal 10 3 2 3" xfId="14956"/>
    <cellStyle name="Normal 10 3 2 4" xfId="14955"/>
    <cellStyle name="Normal 10 4" xfId="7743"/>
    <cellStyle name="Normal 10 5" xfId="7772"/>
    <cellStyle name="Normal 10 5 2" xfId="14953"/>
    <cellStyle name="Normal 10 5 2 2" xfId="14952"/>
    <cellStyle name="Normal 10 5 3" xfId="14951"/>
    <cellStyle name="Normal 10 6" xfId="7803"/>
    <cellStyle name="Normal 10 7" xfId="7826"/>
    <cellStyle name="Normal 10 8" xfId="7848"/>
    <cellStyle name="Normal 10 9" xfId="7864"/>
    <cellStyle name="Normal 100" xfId="14881"/>
    <cellStyle name="Normal 100 2" xfId="39223"/>
    <cellStyle name="Normal 100 3" xfId="39222"/>
    <cellStyle name="Normal 101" xfId="14885"/>
    <cellStyle name="Normal 101 2" xfId="39225"/>
    <cellStyle name="Normal 101 3" xfId="39224"/>
    <cellStyle name="Normal 102" xfId="14888"/>
    <cellStyle name="Normal 102 2" xfId="39227"/>
    <cellStyle name="Normal 102 3" xfId="39226"/>
    <cellStyle name="Normal 103" xfId="14891"/>
    <cellStyle name="Normal 103 2" xfId="39229"/>
    <cellStyle name="Normal 103 3" xfId="39228"/>
    <cellStyle name="Normal 104" xfId="14894"/>
    <cellStyle name="Normal 104 2" xfId="39231"/>
    <cellStyle name="Normal 104 3" xfId="39230"/>
    <cellStyle name="Normal 105" xfId="14897"/>
    <cellStyle name="Normal 105 2" xfId="39233"/>
    <cellStyle name="Normal 105 3" xfId="39232"/>
    <cellStyle name="Normal 106" xfId="14873"/>
    <cellStyle name="Normal 106 2" xfId="39235"/>
    <cellStyle name="Normal 106 3" xfId="39234"/>
    <cellStyle name="Normal 107" xfId="14914"/>
    <cellStyle name="Normal 107 2" xfId="39237"/>
    <cellStyle name="Normal 107 3" xfId="39236"/>
    <cellStyle name="Normal 108" xfId="14932"/>
    <cellStyle name="Normal 108 2" xfId="39239"/>
    <cellStyle name="Normal 108 3" xfId="39238"/>
    <cellStyle name="Normal 109" xfId="14928"/>
    <cellStyle name="Normal 109 2" xfId="39241"/>
    <cellStyle name="Normal 109 3" xfId="39240"/>
    <cellStyle name="Normal 11" xfId="267"/>
    <cellStyle name="Normal 11 10" xfId="7883"/>
    <cellStyle name="Normal 11 11" xfId="7899"/>
    <cellStyle name="Normal 11 12" xfId="7910"/>
    <cellStyle name="Normal 11 13" xfId="1246"/>
    <cellStyle name="Normal 11 14" xfId="11822"/>
    <cellStyle name="Normal 11 15" xfId="15186"/>
    <cellStyle name="Normal 11 2" xfId="268"/>
    <cellStyle name="Normal 11 2 10" xfId="14464"/>
    <cellStyle name="Normal 11 2 11" xfId="39242"/>
    <cellStyle name="Normal 11 2 2" xfId="14465"/>
    <cellStyle name="Normal 11 2 2 2" xfId="14466"/>
    <cellStyle name="Normal 11 2 2 3" xfId="14467"/>
    <cellStyle name="Normal 11 2 2 4" xfId="14468"/>
    <cellStyle name="Normal 11 2 2 5" xfId="14469"/>
    <cellStyle name="Normal 11 2 2 6" xfId="14947"/>
    <cellStyle name="Normal 11 2 2 7" xfId="14946"/>
    <cellStyle name="Normal 11 2 2 8" xfId="14945"/>
    <cellStyle name="Normal 11 2 3" xfId="14470"/>
    <cellStyle name="Normal 11 2 4" xfId="14471"/>
    <cellStyle name="Normal 11 2 5" xfId="14472"/>
    <cellStyle name="Normal 11 2 6" xfId="14473"/>
    <cellStyle name="Normal 11 2 7" xfId="14474"/>
    <cellStyle name="Normal 11 2 8" xfId="14475"/>
    <cellStyle name="Normal 11 2 9" xfId="14476"/>
    <cellStyle name="Normal 11 3" xfId="7712"/>
    <cellStyle name="Normal 11 3 2" xfId="14943"/>
    <cellStyle name="Normal 11 4" xfId="7744"/>
    <cellStyle name="Normal 11 5" xfId="7773"/>
    <cellStyle name="Normal 11 6" xfId="7804"/>
    <cellStyle name="Normal 11 7" xfId="7827"/>
    <cellStyle name="Normal 11 8" xfId="7849"/>
    <cellStyle name="Normal 11 9" xfId="7865"/>
    <cellStyle name="Normal 110" xfId="14938"/>
    <cellStyle name="Normal 110 2" xfId="39244"/>
    <cellStyle name="Normal 110 3" xfId="39243"/>
    <cellStyle name="Normal 111" xfId="14923"/>
    <cellStyle name="Normal 111 2" xfId="39246"/>
    <cellStyle name="Normal 111 3" xfId="39245"/>
    <cellStyle name="Normal 112" xfId="14924"/>
    <cellStyle name="Normal 112 2" xfId="39248"/>
    <cellStyle name="Normal 112 3" xfId="39247"/>
    <cellStyle name="Normal 113" xfId="14935"/>
    <cellStyle name="Normal 113 2" xfId="39250"/>
    <cellStyle name="Normal 113 3" xfId="39249"/>
    <cellStyle name="Normal 114" xfId="14927"/>
    <cellStyle name="Normal 114 2" xfId="39252"/>
    <cellStyle name="Normal 114 3" xfId="39251"/>
    <cellStyle name="Normal 115" xfId="14940"/>
    <cellStyle name="Normal 115 2" xfId="39254"/>
    <cellStyle name="Normal 115 3" xfId="39253"/>
    <cellStyle name="Normal 116" xfId="14937"/>
    <cellStyle name="Normal 116 2" xfId="39256"/>
    <cellStyle name="Normal 116 3" xfId="39255"/>
    <cellStyle name="Normal 117" xfId="15187"/>
    <cellStyle name="Normal 117 2" xfId="39258"/>
    <cellStyle name="Normal 117 3" xfId="39257"/>
    <cellStyle name="Normal 118" xfId="15368"/>
    <cellStyle name="Normal 118 2" xfId="39259"/>
    <cellStyle name="Normal 119" xfId="15321"/>
    <cellStyle name="Normal 119 2" xfId="39260"/>
    <cellStyle name="Normal 12" xfId="269"/>
    <cellStyle name="Normal 12 10" xfId="7884"/>
    <cellStyle name="Normal 12 11" xfId="7900"/>
    <cellStyle name="Normal 12 12" xfId="7911"/>
    <cellStyle name="Normal 12 13" xfId="1244"/>
    <cellStyle name="Normal 12 14" xfId="11828"/>
    <cellStyle name="Normal 12 15" xfId="15327"/>
    <cellStyle name="Normal 12 2" xfId="270"/>
    <cellStyle name="Normal 12 2 10" xfId="14477"/>
    <cellStyle name="Normal 12 2 11" xfId="39261"/>
    <cellStyle name="Normal 12 2 2" xfId="14478"/>
    <cellStyle name="Normal 12 2 2 2" xfId="14479"/>
    <cellStyle name="Normal 12 2 2 3" xfId="14480"/>
    <cellStyle name="Normal 12 2 2 4" xfId="14481"/>
    <cellStyle name="Normal 12 2 2 5" xfId="14482"/>
    <cellStyle name="Normal 12 2 2 6" xfId="14933"/>
    <cellStyle name="Normal 12 2 2 7" xfId="14918"/>
    <cellStyle name="Normal 12 2 2 8" xfId="14919"/>
    <cellStyle name="Normal 12 2 2 9" xfId="15326"/>
    <cellStyle name="Normal 12 2 3" xfId="14483"/>
    <cellStyle name="Normal 12 2 4" xfId="14484"/>
    <cellStyle name="Normal 12 2 5" xfId="14485"/>
    <cellStyle name="Normal 12 2 6" xfId="14486"/>
    <cellStyle name="Normal 12 2 7" xfId="14487"/>
    <cellStyle name="Normal 12 2 8" xfId="14488"/>
    <cellStyle name="Normal 12 2 9" xfId="14489"/>
    <cellStyle name="Normal 12 3" xfId="7713"/>
    <cellStyle name="Normal 12 4" xfId="7745"/>
    <cellStyle name="Normal 12 5" xfId="7774"/>
    <cellStyle name="Normal 12 6" xfId="7805"/>
    <cellStyle name="Normal 12 7" xfId="7828"/>
    <cellStyle name="Normal 12 8" xfId="7850"/>
    <cellStyle name="Normal 12 9" xfId="7866"/>
    <cellStyle name="Normal 120" xfId="15365"/>
    <cellStyle name="Normal 120 2" xfId="39262"/>
    <cellStyle name="Normal 121" xfId="15320"/>
    <cellStyle name="Normal 121 2" xfId="39263"/>
    <cellStyle name="Normal 122" xfId="15188"/>
    <cellStyle name="Normal 122 2" xfId="39264"/>
    <cellStyle name="Normal 123" xfId="15316"/>
    <cellStyle name="Normal 123 2" xfId="39265"/>
    <cellStyle name="Normal 124" xfId="15303"/>
    <cellStyle name="Normal 124 2" xfId="39266"/>
    <cellStyle name="Normal 125" xfId="15155"/>
    <cellStyle name="Normal 125 2" xfId="39267"/>
    <cellStyle name="Normal 126" xfId="15126"/>
    <cellStyle name="Normal 126 2" xfId="39268"/>
    <cellStyle name="Normal 127" xfId="15600"/>
    <cellStyle name="Normal 127 2" xfId="39269"/>
    <cellStyle name="Normal 128" xfId="15733"/>
    <cellStyle name="Normal 128 2" xfId="39270"/>
    <cellStyle name="Normal 129" xfId="15734"/>
    <cellStyle name="Normal 129 2" xfId="39271"/>
    <cellStyle name="Normal 13" xfId="271"/>
    <cellStyle name="Normal 13 10" xfId="7885"/>
    <cellStyle name="Normal 13 11" xfId="7901"/>
    <cellStyle name="Normal 13 12" xfId="7912"/>
    <cellStyle name="Normal 13 13" xfId="1132"/>
    <cellStyle name="Normal 13 14" xfId="12051"/>
    <cellStyle name="Normal 13 15" xfId="15189"/>
    <cellStyle name="Normal 13 16" xfId="42961"/>
    <cellStyle name="Normal 13 2" xfId="272"/>
    <cellStyle name="Normal 13 2 2" xfId="39272"/>
    <cellStyle name="Normal 13 3" xfId="273"/>
    <cellStyle name="Normal 13 4" xfId="274"/>
    <cellStyle name="Normal 13 4 2" xfId="15383"/>
    <cellStyle name="Normal 13 4 3" xfId="15384"/>
    <cellStyle name="Normal 13 5" xfId="275"/>
    <cellStyle name="Normal 13 6" xfId="7806"/>
    <cellStyle name="Normal 13 7" xfId="7829"/>
    <cellStyle name="Normal 13 8" xfId="7851"/>
    <cellStyle name="Normal 13 9" xfId="7867"/>
    <cellStyle name="Normal 130" xfId="15736"/>
    <cellStyle name="Normal 130 2" xfId="39273"/>
    <cellStyle name="Normal 131" xfId="15737"/>
    <cellStyle name="Normal 131 2" xfId="39274"/>
    <cellStyle name="Normal 132" xfId="15739"/>
    <cellStyle name="Normal 132 2" xfId="39275"/>
    <cellStyle name="Normal 133" xfId="15740"/>
    <cellStyle name="Normal 133 2" xfId="39276"/>
    <cellStyle name="Normal 134" xfId="15743"/>
    <cellStyle name="Normal 134 2" xfId="39277"/>
    <cellStyle name="Normal 135" xfId="15744"/>
    <cellStyle name="Normal 135 2" xfId="39278"/>
    <cellStyle name="Normal 136" xfId="15747"/>
    <cellStyle name="Normal 136 2" xfId="39279"/>
    <cellStyle name="Normal 137" xfId="15566"/>
    <cellStyle name="Normal 138" xfId="15525"/>
    <cellStyle name="Normal 139" xfId="15522"/>
    <cellStyle name="Normal 14" xfId="276"/>
    <cellStyle name="Normal 14 2" xfId="1188"/>
    <cellStyle name="Normal 14 2 2" xfId="15385"/>
    <cellStyle name="Normal 14 2 3" xfId="39280"/>
    <cellStyle name="Normal 14 3" xfId="11832"/>
    <cellStyle name="Normal 14 3 2" xfId="14186"/>
    <cellStyle name="Normal 14 3 3" xfId="15386"/>
    <cellStyle name="Normal 14 4" xfId="15190"/>
    <cellStyle name="Normal 14 5" xfId="15826"/>
    <cellStyle name="Normal 14 6" xfId="42962"/>
    <cellStyle name="Normal 140" xfId="15519"/>
    <cellStyle name="Normal 141" xfId="15474"/>
    <cellStyle name="Normal 142" xfId="15463"/>
    <cellStyle name="Normal 143" xfId="15435"/>
    <cellStyle name="Normal 143 2" xfId="39281"/>
    <cellStyle name="Normal 144" xfId="15554"/>
    <cellStyle name="Normal 144 2" xfId="39282"/>
    <cellStyle name="Normal 145" xfId="15417"/>
    <cellStyle name="Normal 145 2" xfId="39283"/>
    <cellStyle name="Normal 146" xfId="15599"/>
    <cellStyle name="Normal 146 2" xfId="39284"/>
    <cellStyle name="Normal 147" xfId="14921"/>
    <cellStyle name="Normal 147 2" xfId="39285"/>
    <cellStyle name="Normal 148" xfId="14990"/>
    <cellStyle name="Normal 148 2" xfId="39286"/>
    <cellStyle name="Normal 149" xfId="15613"/>
    <cellStyle name="Normal 149 2" xfId="39287"/>
    <cellStyle name="Normal 15" xfId="277"/>
    <cellStyle name="Normal 15 10" xfId="14490"/>
    <cellStyle name="Normal 15 11" xfId="15191"/>
    <cellStyle name="Normal 15 12" xfId="42963"/>
    <cellStyle name="Normal 15 2" xfId="14491"/>
    <cellStyle name="Normal 15 2 2" xfId="14492"/>
    <cellStyle name="Normal 15 2 3" xfId="14493"/>
    <cellStyle name="Normal 15 2 4" xfId="14494"/>
    <cellStyle name="Normal 15 2 5" xfId="14495"/>
    <cellStyle name="Normal 15 2 6" xfId="15387"/>
    <cellStyle name="Normal 15 2 7" xfId="15388"/>
    <cellStyle name="Normal 15 2 8" xfId="15389"/>
    <cellStyle name="Normal 15 2 9" xfId="39288"/>
    <cellStyle name="Normal 15 3" xfId="14496"/>
    <cellStyle name="Normal 15 4" xfId="14497"/>
    <cellStyle name="Normal 15 5" xfId="14498"/>
    <cellStyle name="Normal 15 6" xfId="14499"/>
    <cellStyle name="Normal 15 7" xfId="14500"/>
    <cellStyle name="Normal 15 8" xfId="14501"/>
    <cellStyle name="Normal 15 9" xfId="14502"/>
    <cellStyle name="Normal 150" xfId="15764"/>
    <cellStyle name="Normal 150 2" xfId="39289"/>
    <cellStyle name="Normal 151" xfId="15767"/>
    <cellStyle name="Normal 152" xfId="15979"/>
    <cellStyle name="Normal 153" xfId="15998"/>
    <cellStyle name="Normal 154" xfId="15970"/>
    <cellStyle name="Normal 155" xfId="16029"/>
    <cellStyle name="Normal 155 2" xfId="39290"/>
    <cellStyle name="Normal 156" xfId="20273"/>
    <cellStyle name="Normal 156 2" xfId="39291"/>
    <cellStyle name="Normal 157" xfId="24189"/>
    <cellStyle name="Normal 157 2" xfId="39292"/>
    <cellStyle name="Normal 158" xfId="39293"/>
    <cellStyle name="Normal 159" xfId="39294"/>
    <cellStyle name="Normal 16" xfId="21"/>
    <cellStyle name="Normal 16 10" xfId="15828"/>
    <cellStyle name="Normal 16 11" xfId="42964"/>
    <cellStyle name="Normal 16 2" xfId="1286"/>
    <cellStyle name="Normal 16 2 2" xfId="14504"/>
    <cellStyle name="Normal 16 2 3" xfId="14505"/>
    <cellStyle name="Normal 16 2 4" xfId="14506"/>
    <cellStyle name="Normal 16 2 5" xfId="14507"/>
    <cellStyle name="Normal 16 2 6" xfId="14503"/>
    <cellStyle name="Normal 16 2 7" xfId="15390"/>
    <cellStyle name="Normal 16 2 8" xfId="15391"/>
    <cellStyle name="Normal 16 2 9" xfId="39295"/>
    <cellStyle name="Normal 16 3" xfId="14508"/>
    <cellStyle name="Normal 16 4" xfId="14509"/>
    <cellStyle name="Normal 16 5" xfId="14510"/>
    <cellStyle name="Normal 16 6" xfId="14511"/>
    <cellStyle name="Normal 16 7" xfId="14512"/>
    <cellStyle name="Normal 16 8" xfId="14513"/>
    <cellStyle name="Normal 16 9" xfId="14514"/>
    <cellStyle name="Normal 160" xfId="39296"/>
    <cellStyle name="Normal 161" xfId="39297"/>
    <cellStyle name="Normal 162" xfId="39298"/>
    <cellStyle name="Normal 163" xfId="39299"/>
    <cellStyle name="Normal 164" xfId="39300"/>
    <cellStyle name="Normal 165" xfId="39301"/>
    <cellStyle name="Normal 166" xfId="39302"/>
    <cellStyle name="Normal 167" xfId="39303"/>
    <cellStyle name="Normal 168" xfId="39304"/>
    <cellStyle name="Normal 169" xfId="39305"/>
    <cellStyle name="Normal 17" xfId="279"/>
    <cellStyle name="Normal 17 2" xfId="1290"/>
    <cellStyle name="Normal 17 2 2" xfId="14516"/>
    <cellStyle name="Normal 17 2 3" xfId="14517"/>
    <cellStyle name="Normal 17 2 4" xfId="14518"/>
    <cellStyle name="Normal 17 2 5" xfId="14519"/>
    <cellStyle name="Normal 17 2 6" xfId="14515"/>
    <cellStyle name="Normal 17 2 7" xfId="15392"/>
    <cellStyle name="Normal 17 2 8" xfId="15393"/>
    <cellStyle name="Normal 17 2 9" xfId="39306"/>
    <cellStyle name="Normal 17 3" xfId="12092"/>
    <cellStyle name="Normal 17 3 2" xfId="14520"/>
    <cellStyle name="Normal 17 4" xfId="14521"/>
    <cellStyle name="Normal 17 5" xfId="14522"/>
    <cellStyle name="Normal 17 6" xfId="14523"/>
    <cellStyle name="Normal 17 7" xfId="14524"/>
    <cellStyle name="Normal 17 8" xfId="14525"/>
    <cellStyle name="Normal 170" xfId="39307"/>
    <cellStyle name="Normal 171" xfId="39308"/>
    <cellStyle name="Normal 172" xfId="39309"/>
    <cellStyle name="Normal 173" xfId="39310"/>
    <cellStyle name="Normal 174" xfId="39311"/>
    <cellStyle name="Normal 175" xfId="39312"/>
    <cellStyle name="Normal 176" xfId="39313"/>
    <cellStyle name="Normal 177" xfId="39314"/>
    <cellStyle name="Normal 178" xfId="39315"/>
    <cellStyle name="Normal 179" xfId="39316"/>
    <cellStyle name="Normal 18" xfId="280"/>
    <cellStyle name="Normal 18 2" xfId="281"/>
    <cellStyle name="Normal 18 2 2" xfId="39317"/>
    <cellStyle name="Normal 18 3" xfId="1292"/>
    <cellStyle name="Normal 18 3 2" xfId="14527"/>
    <cellStyle name="Normal 18 3 3" xfId="14528"/>
    <cellStyle name="Normal 18 3 4" xfId="14529"/>
    <cellStyle name="Normal 18 3 5" xfId="14530"/>
    <cellStyle name="Normal 18 3 6" xfId="14526"/>
    <cellStyle name="Normal 18 3 7" xfId="15394"/>
    <cellStyle name="Normal 18 3 8" xfId="15395"/>
    <cellStyle name="Normal 18 4" xfId="14531"/>
    <cellStyle name="Normal 18 5" xfId="14532"/>
    <cellStyle name="Normal 18 6" xfId="14533"/>
    <cellStyle name="Normal 18 7" xfId="14534"/>
    <cellStyle name="Normal 18 8" xfId="14535"/>
    <cellStyle name="Normal 180" xfId="39318"/>
    <cellStyle name="Normal 181" xfId="39319"/>
    <cellStyle name="Normal 182" xfId="39320"/>
    <cellStyle name="Normal 183" xfId="39321"/>
    <cellStyle name="Normal 184" xfId="39322"/>
    <cellStyle name="Normal 185" xfId="39323"/>
    <cellStyle name="Normal 186" xfId="39324"/>
    <cellStyle name="Normal 187" xfId="39325"/>
    <cellStyle name="Normal 188" xfId="39326"/>
    <cellStyle name="Normal 189" xfId="39327"/>
    <cellStyle name="Normal 19" xfId="282"/>
    <cellStyle name="Normal 19 2" xfId="1291"/>
    <cellStyle name="Normal 19 2 2" xfId="39328"/>
    <cellStyle name="Normal 19 3" xfId="39329"/>
    <cellStyle name="Normal 190" xfId="39330"/>
    <cellStyle name="Normal 191" xfId="39331"/>
    <cellStyle name="Normal 192" xfId="39332"/>
    <cellStyle name="Normal 193" xfId="39333"/>
    <cellStyle name="Normal 194" xfId="39334"/>
    <cellStyle name="Normal 195" xfId="39335"/>
    <cellStyle name="Normal 196" xfId="39336"/>
    <cellStyle name="Normal 197" xfId="39337"/>
    <cellStyle name="Normal 198" xfId="39338"/>
    <cellStyle name="Normal 199" xfId="39339"/>
    <cellStyle name="Normal 2" xfId="5"/>
    <cellStyle name="Normal 2 10" xfId="2058"/>
    <cellStyle name="Normal 2 10 2" xfId="3026"/>
    <cellStyle name="Normal 2 10 2 2" xfId="4916"/>
    <cellStyle name="Normal 2 10 2 3" xfId="5715"/>
    <cellStyle name="Normal 2 10 2 4" xfId="6345"/>
    <cellStyle name="Normal 2 10 3" xfId="4155"/>
    <cellStyle name="Normal 2 10 4" xfId="4578"/>
    <cellStyle name="Normal 2 10 5" xfId="5435"/>
    <cellStyle name="Normal 2 10 6" xfId="15192"/>
    <cellStyle name="Normal 2 10 7" xfId="39340"/>
    <cellStyle name="Normal 2 11" xfId="2140"/>
    <cellStyle name="Normal 2 11 2" xfId="3092"/>
    <cellStyle name="Normal 2 11 2 2" xfId="4982"/>
    <cellStyle name="Normal 2 11 2 3" xfId="5781"/>
    <cellStyle name="Normal 2 11 2 4" xfId="6411"/>
    <cellStyle name="Normal 2 11 3" xfId="4230"/>
    <cellStyle name="Normal 2 11 4" xfId="3372"/>
    <cellStyle name="Normal 2 11 5" xfId="3836"/>
    <cellStyle name="Normal 2 11 6" xfId="15193"/>
    <cellStyle name="Normal 2 11 7" xfId="39341"/>
    <cellStyle name="Normal 2 12" xfId="2697"/>
    <cellStyle name="Normal 2 12 2" xfId="4646"/>
    <cellStyle name="Normal 2 12 3" xfId="5489"/>
    <cellStyle name="Normal 2 12 4" xfId="6175"/>
    <cellStyle name="Normal 2 12 5" xfId="15194"/>
    <cellStyle name="Normal 2 12 6" xfId="39342"/>
    <cellStyle name="Normal 2 13" xfId="3429"/>
    <cellStyle name="Normal 2 13 2" xfId="39343"/>
    <cellStyle name="Normal 2 14" xfId="4393"/>
    <cellStyle name="Normal 2 14 2" xfId="39344"/>
    <cellStyle name="Normal 2 15" xfId="5289"/>
    <cellStyle name="Normal 2 15 2" xfId="39345"/>
    <cellStyle name="Normal 2 16" xfId="6692"/>
    <cellStyle name="Normal 2 16 2" xfId="39346"/>
    <cellStyle name="Normal 2 17" xfId="6935"/>
    <cellStyle name="Normal 2 17 2" xfId="39347"/>
    <cellStyle name="Normal 2 18" xfId="7307"/>
    <cellStyle name="Normal 2 18 2" xfId="39348"/>
    <cellStyle name="Normal 2 19" xfId="7572"/>
    <cellStyle name="Normal 2 19 2" xfId="39349"/>
    <cellStyle name="Normal 2 2" xfId="18"/>
    <cellStyle name="Normal 2 2 10" xfId="3534"/>
    <cellStyle name="Normal 2 2 11" xfId="3469"/>
    <cellStyle name="Normal 2 2 12" xfId="4600"/>
    <cellStyle name="Normal 2 2 13" xfId="7955"/>
    <cellStyle name="Normal 2 2 14" xfId="9983"/>
    <cellStyle name="Normal 2 2 2" xfId="809"/>
    <cellStyle name="Normal 2 2 2 2" xfId="1028"/>
    <cellStyle name="Normal 2 2 2 2 2" xfId="15195"/>
    <cellStyle name="Normal 2 2 2 2 3" xfId="39350"/>
    <cellStyle name="Normal 2 2 2 3" xfId="7956"/>
    <cellStyle name="Normal 2 2 2 4" xfId="924"/>
    <cellStyle name="Normal 2 2 2 5" xfId="9986"/>
    <cellStyle name="Normal 2 2 2 6" xfId="14788"/>
    <cellStyle name="Normal 2 2 2 7" xfId="42478"/>
    <cellStyle name="Normal 2 2 3" xfId="933"/>
    <cellStyle name="Normal 2 2 3 2" xfId="1720"/>
    <cellStyle name="Normal 2 2 3 3" xfId="14789"/>
    <cellStyle name="Normal 2 2 4" xfId="1814"/>
    <cellStyle name="Normal 2 2 4 2" xfId="2247"/>
    <cellStyle name="Normal 2 2 4 3" xfId="2483"/>
    <cellStyle name="Normal 2 2 4 4" xfId="2810"/>
    <cellStyle name="Normal 2 2 4 5" xfId="3923"/>
    <cellStyle name="Normal 2 2 4 6" xfId="4616"/>
    <cellStyle name="Normal 2 2 4 7" xfId="5460"/>
    <cellStyle name="Normal 2 2 4 8" xfId="39351"/>
    <cellStyle name="Normal 2 2 5" xfId="1910"/>
    <cellStyle name="Normal 2 2 5 2" xfId="2334"/>
    <cellStyle name="Normal 2 2 5 3" xfId="2566"/>
    <cellStyle name="Normal 2 2 5 4" xfId="2893"/>
    <cellStyle name="Normal 2 2 5 5" xfId="4015"/>
    <cellStyle name="Normal 2 2 5 6" xfId="3578"/>
    <cellStyle name="Normal 2 2 5 7" xfId="4617"/>
    <cellStyle name="Normal 2 2 5 8" xfId="39352"/>
    <cellStyle name="Normal 2 2 6" xfId="1954"/>
    <cellStyle name="Normal 2 2 6 2" xfId="2376"/>
    <cellStyle name="Normal 2 2 6 3" xfId="2607"/>
    <cellStyle name="Normal 2 2 6 4" xfId="2934"/>
    <cellStyle name="Normal 2 2 6 5" xfId="4059"/>
    <cellStyle name="Normal 2 2 6 6" xfId="4502"/>
    <cellStyle name="Normal 2 2 6 7" xfId="5377"/>
    <cellStyle name="Normal 2 2 6 8" xfId="39353"/>
    <cellStyle name="Normal 2 2 7" xfId="2111"/>
    <cellStyle name="Normal 2 2 7 2" xfId="3063"/>
    <cellStyle name="Normal 2 2 7 2 2" xfId="4953"/>
    <cellStyle name="Normal 2 2 7 2 3" xfId="5752"/>
    <cellStyle name="Normal 2 2 7 2 4" xfId="6382"/>
    <cellStyle name="Normal 2 2 7 3" xfId="4201"/>
    <cellStyle name="Normal 2 2 7 4" xfId="4551"/>
    <cellStyle name="Normal 2 2 7 5" xfId="5417"/>
    <cellStyle name="Normal 2 2 8" xfId="2168"/>
    <cellStyle name="Normal 2 2 8 2" xfId="3115"/>
    <cellStyle name="Normal 2 2 8 2 2" xfId="5005"/>
    <cellStyle name="Normal 2 2 8 2 3" xfId="5804"/>
    <cellStyle name="Normal 2 2 8 2 4" xfId="6434"/>
    <cellStyle name="Normal 2 2 8 3" xfId="4256"/>
    <cellStyle name="Normal 2 2 8 4" xfId="3347"/>
    <cellStyle name="Normal 2 2 8 5" xfId="3691"/>
    <cellStyle name="Normal 2 2 9" xfId="2731"/>
    <cellStyle name="Normal 2 2 9 2" xfId="4678"/>
    <cellStyle name="Normal 2 2 9 3" xfId="5520"/>
    <cellStyle name="Normal 2 2 9 4" xfId="6203"/>
    <cellStyle name="Normal 2 20" xfId="7489"/>
    <cellStyle name="Normal 2 20 2" xfId="39354"/>
    <cellStyle name="Normal 2 21" xfId="6962"/>
    <cellStyle name="Normal 2 21 2" xfId="39355"/>
    <cellStyle name="Normal 2 22" xfId="7436"/>
    <cellStyle name="Normal 2 22 2" xfId="39356"/>
    <cellStyle name="Normal 2 23" xfId="7415"/>
    <cellStyle name="Normal 2 23 2" xfId="39357"/>
    <cellStyle name="Normal 2 24" xfId="7727"/>
    <cellStyle name="Normal 2 25" xfId="7393"/>
    <cellStyle name="Normal 2 26" xfId="7919"/>
    <cellStyle name="Normal 2 27" xfId="7924"/>
    <cellStyle name="Normal 2 28" xfId="7930"/>
    <cellStyle name="Normal 2 29" xfId="7937"/>
    <cellStyle name="Normal 2 3" xfId="30"/>
    <cellStyle name="Normal 2 3 2" xfId="283"/>
    <cellStyle name="Normal 2 3 2 10" xfId="15196"/>
    <cellStyle name="Normal 2 3 2 11" xfId="39358"/>
    <cellStyle name="Normal 2 3 2 12" xfId="42909"/>
    <cellStyle name="Normal 2 3 2 2" xfId="2324"/>
    <cellStyle name="Normal 2 3 2 2 2" xfId="15197"/>
    <cellStyle name="Normal 2 3 2 3" xfId="2556"/>
    <cellStyle name="Normal 2 3 2 4" xfId="2883"/>
    <cellStyle name="Normal 2 3 2 5" xfId="4005"/>
    <cellStyle name="Normal 2 3 2 6" xfId="4381"/>
    <cellStyle name="Normal 2 3 2 7" xfId="5279"/>
    <cellStyle name="Normal 2 3 2 8" xfId="1632"/>
    <cellStyle name="Normal 2 3 2 9" xfId="14910"/>
    <cellStyle name="Normal 2 3 3" xfId="820"/>
    <cellStyle name="Normal 2 3 3 2" xfId="2366"/>
    <cellStyle name="Normal 2 3 3 3" xfId="2597"/>
    <cellStyle name="Normal 2 3 3 4" xfId="2924"/>
    <cellStyle name="Normal 2 3 3 5" xfId="4049"/>
    <cellStyle name="Normal 2 3 3 6" xfId="4553"/>
    <cellStyle name="Normal 2 3 3 7" xfId="5419"/>
    <cellStyle name="Normal 2 3 3 8" xfId="1944"/>
    <cellStyle name="Normal 2 3 3 9" xfId="15198"/>
    <cellStyle name="Normal 2 3 4" xfId="1983"/>
    <cellStyle name="Normal 2 3 4 2" xfId="2404"/>
    <cellStyle name="Normal 2 3 4 3" xfId="2635"/>
    <cellStyle name="Normal 2 3 4 4" xfId="2962"/>
    <cellStyle name="Normal 2 3 4 5" xfId="4087"/>
    <cellStyle name="Normal 2 3 4 6" xfId="3591"/>
    <cellStyle name="Normal 2 3 4 7" xfId="4582"/>
    <cellStyle name="Normal 2 3 4 8" xfId="15199"/>
    <cellStyle name="Normal 2 3 5" xfId="7960"/>
    <cellStyle name="Normal 2 3 5 2" xfId="15200"/>
    <cellStyle name="Normal 2 3 6" xfId="1295"/>
    <cellStyle name="Normal 2 3 7" xfId="15201"/>
    <cellStyle name="Normal 2 3 8" xfId="15561"/>
    <cellStyle name="Normal 2 3 9" xfId="42908"/>
    <cellStyle name="Normal 2 30" xfId="7942"/>
    <cellStyle name="Normal 2 31" xfId="7945"/>
    <cellStyle name="Normal 2 32" xfId="7946"/>
    <cellStyle name="Normal 2 33" xfId="7996"/>
    <cellStyle name="Normal 2 34" xfId="7983"/>
    <cellStyle name="Normal 2 35" xfId="7997"/>
    <cellStyle name="Normal 2 36" xfId="7968"/>
    <cellStyle name="Normal 2 37" xfId="7958"/>
    <cellStyle name="Normal 2 38" xfId="7969"/>
    <cellStyle name="Normal 2 39" xfId="7973"/>
    <cellStyle name="Normal 2 4" xfId="728"/>
    <cellStyle name="Normal 2 4 2" xfId="1922"/>
    <cellStyle name="Normal 2 4 2 2" xfId="2345"/>
    <cellStyle name="Normal 2 4 2 3" xfId="2577"/>
    <cellStyle name="Normal 2 4 2 4" xfId="2904"/>
    <cellStyle name="Normal 2 4 2 5" xfId="4027"/>
    <cellStyle name="Normal 2 4 2 6" xfId="3890"/>
    <cellStyle name="Normal 2 4 2 7" xfId="3781"/>
    <cellStyle name="Normal 2 4 2 8" xfId="39359"/>
    <cellStyle name="Normal 2 4 3" xfId="1965"/>
    <cellStyle name="Normal 2 4 3 2" xfId="2387"/>
    <cellStyle name="Normal 2 4 3 3" xfId="2618"/>
    <cellStyle name="Normal 2 4 3 4" xfId="2945"/>
    <cellStyle name="Normal 2 4 3 5" xfId="4070"/>
    <cellStyle name="Normal 2 4 3 6" xfId="3659"/>
    <cellStyle name="Normal 2 4 3 7" xfId="3702"/>
    <cellStyle name="Normal 2 4 4" xfId="2000"/>
    <cellStyle name="Normal 2 4 4 2" xfId="2421"/>
    <cellStyle name="Normal 2 4 4 3" xfId="2652"/>
    <cellStyle name="Normal 2 4 4 4" xfId="2979"/>
    <cellStyle name="Normal 2 4 4 5" xfId="4104"/>
    <cellStyle name="Normal 2 4 4 6" xfId="4749"/>
    <cellStyle name="Normal 2 4 4 7" xfId="5591"/>
    <cellStyle name="Normal 2 4 5" xfId="1676"/>
    <cellStyle name="Normal 2 4 6" xfId="11820"/>
    <cellStyle name="Normal 2 4 7" xfId="15202"/>
    <cellStyle name="Normal 2 40" xfId="7995"/>
    <cellStyle name="Normal 2 5" xfId="927"/>
    <cellStyle name="Normal 2 5 2" xfId="1670"/>
    <cellStyle name="Normal 2 5 2 2" xfId="15203"/>
    <cellStyle name="Normal 2 5 3" xfId="11873"/>
    <cellStyle name="Normal 2 6" xfId="958"/>
    <cellStyle name="Normal 2 6 2" xfId="2107"/>
    <cellStyle name="Normal 2 6 2 2" xfId="3059"/>
    <cellStyle name="Normal 2 6 2 2 2" xfId="4949"/>
    <cellStyle name="Normal 2 6 2 2 3" xfId="5748"/>
    <cellStyle name="Normal 2 6 2 2 4" xfId="6378"/>
    <cellStyle name="Normal 2 6 2 3" xfId="4197"/>
    <cellStyle name="Normal 2 6 2 4" xfId="4834"/>
    <cellStyle name="Normal 2 6 2 5" xfId="5653"/>
    <cellStyle name="Normal 2 6 3" xfId="2356"/>
    <cellStyle name="Normal 2 6 3 2" xfId="3214"/>
    <cellStyle name="Normal 2 6 3 2 2" xfId="5104"/>
    <cellStyle name="Normal 2 6 3 2 3" xfId="5903"/>
    <cellStyle name="Normal 2 6 3 2 4" xfId="6533"/>
    <cellStyle name="Normal 2 6 3 3" xfId="4407"/>
    <cellStyle name="Normal 2 6 3 4" xfId="5301"/>
    <cellStyle name="Normal 2 6 3 5" xfId="6065"/>
    <cellStyle name="Normal 2 6 4" xfId="2730"/>
    <cellStyle name="Normal 2 6 4 2" xfId="4677"/>
    <cellStyle name="Normal 2 6 4 3" xfId="5519"/>
    <cellStyle name="Normal 2 6 4 4" xfId="6202"/>
    <cellStyle name="Normal 2 6 5" xfId="3524"/>
    <cellStyle name="Normal 2 6 6" xfId="3474"/>
    <cellStyle name="Normal 2 6 7" xfId="3792"/>
    <cellStyle name="Normal 2 6 8" xfId="15204"/>
    <cellStyle name="Normal 2 7" xfId="1782"/>
    <cellStyle name="Normal 2 7 2" xfId="2228"/>
    <cellStyle name="Normal 2 7 2 2" xfId="3171"/>
    <cellStyle name="Normal 2 7 2 2 2" xfId="5061"/>
    <cellStyle name="Normal 2 7 2 2 3" xfId="5860"/>
    <cellStyle name="Normal 2 7 2 2 4" xfId="6490"/>
    <cellStyle name="Normal 2 7 2 3" xfId="4313"/>
    <cellStyle name="Normal 2 7 2 4" xfId="5223"/>
    <cellStyle name="Normal 2 7 2 5" xfId="6022"/>
    <cellStyle name="Normal 2 7 3" xfId="2465"/>
    <cellStyle name="Normal 2 7 3 2" xfId="3256"/>
    <cellStyle name="Normal 2 7 3 2 2" xfId="5146"/>
    <cellStyle name="Normal 2 7 3 2 3" xfId="5945"/>
    <cellStyle name="Normal 2 7 3 2 4" xfId="6575"/>
    <cellStyle name="Normal 2 7 3 3" xfId="4487"/>
    <cellStyle name="Normal 2 7 3 4" xfId="5365"/>
    <cellStyle name="Normal 2 7 3 5" xfId="6107"/>
    <cellStyle name="Normal 2 7 4" xfId="2792"/>
    <cellStyle name="Normal 2 7 4 2" xfId="4738"/>
    <cellStyle name="Normal 2 7 4 3" xfId="5580"/>
    <cellStyle name="Normal 2 7 4 4" xfId="6263"/>
    <cellStyle name="Normal 2 7 5" xfId="3896"/>
    <cellStyle name="Normal 2 7 6" xfId="3739"/>
    <cellStyle name="Normal 2 7 7" xfId="4567"/>
    <cellStyle name="Normal 2 7 8" xfId="15205"/>
    <cellStyle name="Normal 2 8" xfId="1791"/>
    <cellStyle name="Normal 2 8 2" xfId="2231"/>
    <cellStyle name="Normal 2 8 2 2" xfId="3174"/>
    <cellStyle name="Normal 2 8 2 2 2" xfId="5064"/>
    <cellStyle name="Normal 2 8 2 2 3" xfId="5863"/>
    <cellStyle name="Normal 2 8 2 2 4" xfId="6493"/>
    <cellStyle name="Normal 2 8 2 3" xfId="4316"/>
    <cellStyle name="Normal 2 8 2 4" xfId="5226"/>
    <cellStyle name="Normal 2 8 2 5" xfId="6025"/>
    <cellStyle name="Normal 2 8 3" xfId="2468"/>
    <cellStyle name="Normal 2 8 3 2" xfId="3259"/>
    <cellStyle name="Normal 2 8 3 2 2" xfId="5149"/>
    <cellStyle name="Normal 2 8 3 2 3" xfId="5948"/>
    <cellStyle name="Normal 2 8 3 2 4" xfId="6578"/>
    <cellStyle name="Normal 2 8 3 3" xfId="4490"/>
    <cellStyle name="Normal 2 8 3 4" xfId="5368"/>
    <cellStyle name="Normal 2 8 3 5" xfId="6110"/>
    <cellStyle name="Normal 2 8 4" xfId="2795"/>
    <cellStyle name="Normal 2 8 4 2" xfId="4741"/>
    <cellStyle name="Normal 2 8 4 3" xfId="5583"/>
    <cellStyle name="Normal 2 8 4 4" xfId="6266"/>
    <cellStyle name="Normal 2 8 5" xfId="3902"/>
    <cellStyle name="Normal 2 8 6" xfId="4497"/>
    <cellStyle name="Normal 2 8 7" xfId="5374"/>
    <cellStyle name="Normal 2 8 8" xfId="15206"/>
    <cellStyle name="Normal 2 9" xfId="1780"/>
    <cellStyle name="Normal 2 9 2" xfId="2226"/>
    <cellStyle name="Normal 2 9 2 2" xfId="3169"/>
    <cellStyle name="Normal 2 9 2 2 2" xfId="5059"/>
    <cellStyle name="Normal 2 9 2 2 3" xfId="5858"/>
    <cellStyle name="Normal 2 9 2 2 4" xfId="6488"/>
    <cellStyle name="Normal 2 9 2 3" xfId="4311"/>
    <cellStyle name="Normal 2 9 2 4" xfId="5221"/>
    <cellStyle name="Normal 2 9 2 5" xfId="6020"/>
    <cellStyle name="Normal 2 9 3" xfId="2463"/>
    <cellStyle name="Normal 2 9 3 2" xfId="3254"/>
    <cellStyle name="Normal 2 9 3 2 2" xfId="5144"/>
    <cellStyle name="Normal 2 9 3 2 3" xfId="5943"/>
    <cellStyle name="Normal 2 9 3 2 4" xfId="6573"/>
    <cellStyle name="Normal 2 9 3 3" xfId="4485"/>
    <cellStyle name="Normal 2 9 3 4" xfId="5363"/>
    <cellStyle name="Normal 2 9 3 5" xfId="6105"/>
    <cellStyle name="Normal 2 9 4" xfId="2790"/>
    <cellStyle name="Normal 2 9 4 2" xfId="4736"/>
    <cellStyle name="Normal 2 9 4 3" xfId="5578"/>
    <cellStyle name="Normal 2 9 4 4" xfId="6261"/>
    <cellStyle name="Normal 2 9 5" xfId="3894"/>
    <cellStyle name="Normal 2 9 6" xfId="3751"/>
    <cellStyle name="Normal 2 9 7" xfId="4345"/>
    <cellStyle name="Normal 2 9 8" xfId="15207"/>
    <cellStyle name="Normal 2_04-2009 MEHC Cross Charge" xfId="15208"/>
    <cellStyle name="Normal 20" xfId="284"/>
    <cellStyle name="Normal 20 2" xfId="1215"/>
    <cellStyle name="Normal 20 2 2" xfId="14537"/>
    <cellStyle name="Normal 20 2 3" xfId="14538"/>
    <cellStyle name="Normal 20 2 4" xfId="14539"/>
    <cellStyle name="Normal 20 2 5" xfId="14540"/>
    <cellStyle name="Normal 20 2 6" xfId="14536"/>
    <cellStyle name="Normal 20 2 7" xfId="15397"/>
    <cellStyle name="Normal 20 2 8" xfId="15398"/>
    <cellStyle name="Normal 20 2 9" xfId="39360"/>
    <cellStyle name="Normal 20 3" xfId="14541"/>
    <cellStyle name="Normal 20 4" xfId="14542"/>
    <cellStyle name="Normal 20 5" xfId="14543"/>
    <cellStyle name="Normal 20 6" xfId="14544"/>
    <cellStyle name="Normal 200" xfId="39361"/>
    <cellStyle name="Normal 201" xfId="39362"/>
    <cellStyle name="Normal 202" xfId="39363"/>
    <cellStyle name="Normal 203" xfId="39364"/>
    <cellStyle name="Normal 204" xfId="39365"/>
    <cellStyle name="Normal 205" xfId="39366"/>
    <cellStyle name="Normal 206" xfId="39367"/>
    <cellStyle name="Normal 207" xfId="39368"/>
    <cellStyle name="Normal 208" xfId="39369"/>
    <cellStyle name="Normal 209" xfId="39370"/>
    <cellStyle name="Normal 21" xfId="285"/>
    <cellStyle name="Normal 21 2" xfId="1031"/>
    <cellStyle name="Normal 21 2 2" xfId="14546"/>
    <cellStyle name="Normal 21 2 3" xfId="14547"/>
    <cellStyle name="Normal 21 2 4" xfId="14548"/>
    <cellStyle name="Normal 21 2 5" xfId="14549"/>
    <cellStyle name="Normal 21 2 6" xfId="14545"/>
    <cellStyle name="Normal 21 2 7" xfId="15399"/>
    <cellStyle name="Normal 21 2 8" xfId="15400"/>
    <cellStyle name="Normal 21 2 9" xfId="39371"/>
    <cellStyle name="Normal 21 3" xfId="14550"/>
    <cellStyle name="Normal 21 4" xfId="14551"/>
    <cellStyle name="Normal 21 5" xfId="14552"/>
    <cellStyle name="Normal 21 6" xfId="14553"/>
    <cellStyle name="Normal 21 7" xfId="15209"/>
    <cellStyle name="Normal 210" xfId="39372"/>
    <cellStyle name="Normal 211" xfId="39373"/>
    <cellStyle name="Normal 212" xfId="39374"/>
    <cellStyle name="Normal 213" xfId="39375"/>
    <cellStyle name="Normal 214" xfId="39376"/>
    <cellStyle name="Normal 215" xfId="39377"/>
    <cellStyle name="Normal 216" xfId="39378"/>
    <cellStyle name="Normal 217" xfId="39379"/>
    <cellStyle name="Normal 218" xfId="39380"/>
    <cellStyle name="Normal 219" xfId="39381"/>
    <cellStyle name="Normal 22" xfId="286"/>
    <cellStyle name="Normal 22 2" xfId="1293"/>
    <cellStyle name="Normal 22 2 2" xfId="14555"/>
    <cellStyle name="Normal 22 2 3" xfId="14556"/>
    <cellStyle name="Normal 22 2 4" xfId="14557"/>
    <cellStyle name="Normal 22 2 5" xfId="14558"/>
    <cellStyle name="Normal 22 2 6" xfId="14554"/>
    <cellStyle name="Normal 22 2 7" xfId="15401"/>
    <cellStyle name="Normal 22 2 8" xfId="15402"/>
    <cellStyle name="Normal 22 2 9" xfId="39382"/>
    <cellStyle name="Normal 22 3" xfId="14559"/>
    <cellStyle name="Normal 22 4" xfId="14560"/>
    <cellStyle name="Normal 22 5" xfId="14561"/>
    <cellStyle name="Normal 220" xfId="39383"/>
    <cellStyle name="Normal 221" xfId="39384"/>
    <cellStyle name="Normal 222" xfId="39385"/>
    <cellStyle name="Normal 223" xfId="39386"/>
    <cellStyle name="Normal 224" xfId="39387"/>
    <cellStyle name="Normal 225" xfId="39388"/>
    <cellStyle name="Normal 226" xfId="39389"/>
    <cellStyle name="Normal 227" xfId="39390"/>
    <cellStyle name="Normal 228" xfId="39391"/>
    <cellStyle name="Normal 229" xfId="39392"/>
    <cellStyle name="Normal 23" xfId="287"/>
    <cellStyle name="Normal 23 2" xfId="7913"/>
    <cellStyle name="Normal 23 2 2" xfId="39394"/>
    <cellStyle name="Normal 23 3" xfId="39395"/>
    <cellStyle name="Normal 23 4" xfId="39393"/>
    <cellStyle name="Normal 230" xfId="39396"/>
    <cellStyle name="Normal 231" xfId="39397"/>
    <cellStyle name="Normal 232" xfId="39398"/>
    <cellStyle name="Normal 233" xfId="39399"/>
    <cellStyle name="Normal 234" xfId="39400"/>
    <cellStyle name="Normal 235" xfId="39401"/>
    <cellStyle name="Normal 236" xfId="39402"/>
    <cellStyle name="Normal 237" xfId="39403"/>
    <cellStyle name="Normal 238" xfId="39404"/>
    <cellStyle name="Normal 239" xfId="39405"/>
    <cellStyle name="Normal 24" xfId="288"/>
    <cellStyle name="Normal 24 2" xfId="14562"/>
    <cellStyle name="Normal 24 2 2" xfId="14563"/>
    <cellStyle name="Normal 24 2 3" xfId="14564"/>
    <cellStyle name="Normal 24 2 4" xfId="14565"/>
    <cellStyle name="Normal 24 2 5" xfId="14566"/>
    <cellStyle name="Normal 24 2 6" xfId="15403"/>
    <cellStyle name="Normal 24 2 7" xfId="15404"/>
    <cellStyle name="Normal 24 2 8" xfId="15405"/>
    <cellStyle name="Normal 24 2 9" xfId="39406"/>
    <cellStyle name="Normal 24 3" xfId="14567"/>
    <cellStyle name="Normal 24 4" xfId="15210"/>
    <cellStyle name="Normal 240" xfId="39407"/>
    <cellStyle name="Normal 241" xfId="39408"/>
    <cellStyle name="Normal 242" xfId="39409"/>
    <cellStyle name="Normal 243" xfId="39410"/>
    <cellStyle name="Normal 244" xfId="39411"/>
    <cellStyle name="Normal 245" xfId="39412"/>
    <cellStyle name="Normal 246" xfId="39413"/>
    <cellStyle name="Normal 247" xfId="39414"/>
    <cellStyle name="Normal 248" xfId="39415"/>
    <cellStyle name="Normal 249" xfId="39416"/>
    <cellStyle name="Normal 25" xfId="289"/>
    <cellStyle name="Normal 25 2" xfId="14568"/>
    <cellStyle name="Normal 25 2 2" xfId="14569"/>
    <cellStyle name="Normal 25 2 3" xfId="14570"/>
    <cellStyle name="Normal 25 2 4" xfId="14571"/>
    <cellStyle name="Normal 25 2 5" xfId="14572"/>
    <cellStyle name="Normal 25 2 6" xfId="15406"/>
    <cellStyle name="Normal 25 2 7" xfId="15407"/>
    <cellStyle name="Normal 25 2 8" xfId="15408"/>
    <cellStyle name="Normal 25 2 9" xfId="39417"/>
    <cellStyle name="Normal 25 3" xfId="14573"/>
    <cellStyle name="Normal 25 4" xfId="15211"/>
    <cellStyle name="Normal 250" xfId="39418"/>
    <cellStyle name="Normal 251" xfId="39419"/>
    <cellStyle name="Normal 252" xfId="39420"/>
    <cellStyle name="Normal 253" xfId="39421"/>
    <cellStyle name="Normal 254" xfId="39422"/>
    <cellStyle name="Normal 255" xfId="39423"/>
    <cellStyle name="Normal 256" xfId="39424"/>
    <cellStyle name="Normal 257" xfId="39425"/>
    <cellStyle name="Normal 258" xfId="39426"/>
    <cellStyle name="Normal 259" xfId="39427"/>
    <cellStyle name="Normal 26" xfId="290"/>
    <cellStyle name="Normal 26 2" xfId="14574"/>
    <cellStyle name="Normal 26 2 2" xfId="14575"/>
    <cellStyle name="Normal 26 2 3" xfId="14576"/>
    <cellStyle name="Normal 26 2 4" xfId="14577"/>
    <cellStyle name="Normal 26 2 5" xfId="14578"/>
    <cellStyle name="Normal 26 2 6" xfId="15409"/>
    <cellStyle name="Normal 26 2 7" xfId="15410"/>
    <cellStyle name="Normal 26 2 8" xfId="15411"/>
    <cellStyle name="Normal 26 2 9" xfId="39428"/>
    <cellStyle name="Normal 26 3" xfId="14579"/>
    <cellStyle name="Normal 26 4" xfId="15212"/>
    <cellStyle name="Normal 260" xfId="39429"/>
    <cellStyle name="Normal 261" xfId="39430"/>
    <cellStyle name="Normal 262" xfId="39431"/>
    <cellStyle name="Normal 263" xfId="39432"/>
    <cellStyle name="Normal 264" xfId="39433"/>
    <cellStyle name="Normal 265" xfId="39434"/>
    <cellStyle name="Normal 266" xfId="39435"/>
    <cellStyle name="Normal 266 2" xfId="39436"/>
    <cellStyle name="Normal 266 2 2" xfId="39437"/>
    <cellStyle name="Normal 267" xfId="39438"/>
    <cellStyle name="Normal 268" xfId="39439"/>
    <cellStyle name="Normal 269" xfId="39440"/>
    <cellStyle name="Normal 27" xfId="291"/>
    <cellStyle name="Normal 27 2" xfId="14580"/>
    <cellStyle name="Normal 27 2 10" xfId="15412"/>
    <cellStyle name="Normal 27 2 11" xfId="39441"/>
    <cellStyle name="Normal 27 2 2" xfId="14581"/>
    <cellStyle name="Normal 27 2 3" xfId="14582"/>
    <cellStyle name="Normal 27 2 4" xfId="14583"/>
    <cellStyle name="Normal 27 2 5" xfId="14584"/>
    <cellStyle name="Normal 27 2 6" xfId="15413"/>
    <cellStyle name="Normal 27 2 7" xfId="15414"/>
    <cellStyle name="Normal 27 2 8" xfId="15415"/>
    <cellStyle name="Normal 27 2 9" xfId="15416"/>
    <cellStyle name="Normal 27 3" xfId="14585"/>
    <cellStyle name="Normal 27 4" xfId="15213"/>
    <cellStyle name="Normal 270" xfId="20264"/>
    <cellStyle name="Normal 271" xfId="42447"/>
    <cellStyle name="Normal 272" xfId="24190"/>
    <cellStyle name="Normal 273" xfId="42449"/>
    <cellStyle name="Normal 274" xfId="42458"/>
    <cellStyle name="Normal 275" xfId="42459"/>
    <cellStyle name="Normal 276" xfId="42462"/>
    <cellStyle name="Normal 277" xfId="42492"/>
    <cellStyle name="Normal 278" xfId="42493"/>
    <cellStyle name="Normal 279" xfId="42491"/>
    <cellStyle name="Normal 28" xfId="88"/>
    <cellStyle name="Normal 28 2" xfId="15214"/>
    <cellStyle name="Normal 28 2 2" xfId="15418"/>
    <cellStyle name="Normal 28 2 3" xfId="39442"/>
    <cellStyle name="Normal 28 3" xfId="39443"/>
    <cellStyle name="Normal 280" xfId="42470"/>
    <cellStyle name="Normal 281" xfId="42463"/>
    <cellStyle name="Normal 282" xfId="42495"/>
    <cellStyle name="Normal 283" xfId="42496"/>
    <cellStyle name="Normal 284" xfId="42497"/>
    <cellStyle name="Normal 285" xfId="42498"/>
    <cellStyle name="Normal 286" xfId="42500"/>
    <cellStyle name="Normal 287" xfId="42499"/>
    <cellStyle name="Normal 288" xfId="42517"/>
    <cellStyle name="Normal 289" xfId="42520"/>
    <cellStyle name="Normal 29" xfId="815"/>
    <cellStyle name="Normal 29 2" xfId="14586"/>
    <cellStyle name="Normal 29 2 2" xfId="15216"/>
    <cellStyle name="Normal 29 2 2 2" xfId="15421"/>
    <cellStyle name="Normal 29 2 3" xfId="39444"/>
    <cellStyle name="Normal 29 3" xfId="15215"/>
    <cellStyle name="Normal 29 3 2" xfId="15422"/>
    <cellStyle name="Normal 29 4" xfId="15423"/>
    <cellStyle name="Normal 290" xfId="42512"/>
    <cellStyle name="Normal 291" xfId="42509"/>
    <cellStyle name="Normal 292" xfId="42525"/>
    <cellStyle name="Normal 293" xfId="42528"/>
    <cellStyle name="Normal 294" xfId="42531"/>
    <cellStyle name="Normal 295" xfId="42534"/>
    <cellStyle name="Normal 296" xfId="42537"/>
    <cellStyle name="Normal 297" xfId="42540"/>
    <cellStyle name="Normal 298" xfId="42543"/>
    <cellStyle name="Normal 299" xfId="42550"/>
    <cellStyle name="Normal 3" xfId="26"/>
    <cellStyle name="Normal 3 10" xfId="3430"/>
    <cellStyle name="Normal 3 11" xfId="3799"/>
    <cellStyle name="Normal 3 12" xfId="4443"/>
    <cellStyle name="Normal 3 13" xfId="6693"/>
    <cellStyle name="Normal 3 14" xfId="6938"/>
    <cellStyle name="Normal 3 15" xfId="7502"/>
    <cellStyle name="Normal 3 16" xfId="7463"/>
    <cellStyle name="Normal 3 17" xfId="7458"/>
    <cellStyle name="Normal 3 18" xfId="7405"/>
    <cellStyle name="Normal 3 19" xfId="7591"/>
    <cellStyle name="Normal 3 2" xfId="78"/>
    <cellStyle name="Normal 3 2 10" xfId="39445"/>
    <cellStyle name="Normal 3 2 11" xfId="42477"/>
    <cellStyle name="Normal 3 2 2" xfId="292"/>
    <cellStyle name="Normal 3 2 2 2" xfId="3064"/>
    <cellStyle name="Normal 3 2 2 2 2" xfId="4954"/>
    <cellStyle name="Normal 3 2 2 2 3" xfId="5753"/>
    <cellStyle name="Normal 3 2 2 2 4" xfId="6383"/>
    <cellStyle name="Normal 3 2 2 2 5" xfId="15218"/>
    <cellStyle name="Normal 3 2 2 3" xfId="4202"/>
    <cellStyle name="Normal 3 2 2 4" xfId="4387"/>
    <cellStyle name="Normal 3 2 2 5" xfId="5285"/>
    <cellStyle name="Normal 3 2 2 6" xfId="2112"/>
    <cellStyle name="Normal 3 2 2 7" xfId="14869"/>
    <cellStyle name="Normal 3 2 2 8" xfId="15217"/>
    <cellStyle name="Normal 3 2 3" xfId="960"/>
    <cellStyle name="Normal 3 2 3 2" xfId="3112"/>
    <cellStyle name="Normal 3 2 3 2 2" xfId="5002"/>
    <cellStyle name="Normal 3 2 3 2 3" xfId="5801"/>
    <cellStyle name="Normal 3 2 3 2 4" xfId="6431"/>
    <cellStyle name="Normal 3 2 3 3" xfId="4253"/>
    <cellStyle name="Normal 3 2 3 4" xfId="3350"/>
    <cellStyle name="Normal 3 2 3 5" xfId="3674"/>
    <cellStyle name="Normal 3 2 3 6" xfId="2165"/>
    <cellStyle name="Normal 3 2 3 7" xfId="15219"/>
    <cellStyle name="Normal 3 2 4" xfId="2732"/>
    <cellStyle name="Normal 3 2 4 2" xfId="4679"/>
    <cellStyle name="Normal 3 2 4 3" xfId="5521"/>
    <cellStyle name="Normal 3 2 4 4" xfId="6204"/>
    <cellStyle name="Normal 3 2 4 5" xfId="15220"/>
    <cellStyle name="Normal 3 2 5" xfId="3535"/>
    <cellStyle name="Normal 3 2 5 2" xfId="15221"/>
    <cellStyle name="Normal 3 2 6" xfId="3468"/>
    <cellStyle name="Normal 3 2 6 2" xfId="15222"/>
    <cellStyle name="Normal 3 2 7" xfId="4860"/>
    <cellStyle name="Normal 3 2 8" xfId="9993"/>
    <cellStyle name="Normal 3 2 9" xfId="11777"/>
    <cellStyle name="Normal 3 20" xfId="7179"/>
    <cellStyle name="Normal 3 21" xfId="7818"/>
    <cellStyle name="Normal 3 22" xfId="7416"/>
    <cellStyle name="Normal 3 23" xfId="18064"/>
    <cellStyle name="Normal 3 24" xfId="18065"/>
    <cellStyle name="Normal 3 25" xfId="18066"/>
    <cellStyle name="Normal 3 26" xfId="18067"/>
    <cellStyle name="Normal 3 27" xfId="18068"/>
    <cellStyle name="Normal 3 28" xfId="18069"/>
    <cellStyle name="Normal 3 29" xfId="18070"/>
    <cellStyle name="Normal 3 3" xfId="79"/>
    <cellStyle name="Normal 3 3 2" xfId="293"/>
    <cellStyle name="Normal 3 3 2 2" xfId="3058"/>
    <cellStyle name="Normal 3 3 2 2 2" xfId="4948"/>
    <cellStyle name="Normal 3 3 2 2 3" xfId="5747"/>
    <cellStyle name="Normal 3 3 2 2 4" xfId="6377"/>
    <cellStyle name="Normal 3 3 2 3" xfId="4196"/>
    <cellStyle name="Normal 3 3 2 4" xfId="4437"/>
    <cellStyle name="Normal 3 3 2 5" xfId="5320"/>
    <cellStyle name="Normal 3 3 3" xfId="294"/>
    <cellStyle name="Normal 3 3 3 2" xfId="3221"/>
    <cellStyle name="Normal 3 3 3 2 2" xfId="5111"/>
    <cellStyle name="Normal 3 3 3 2 3" xfId="5910"/>
    <cellStyle name="Normal 3 3 3 2 4" xfId="6540"/>
    <cellStyle name="Normal 3 3 3 3" xfId="4435"/>
    <cellStyle name="Normal 3 3 3 4" xfId="5319"/>
    <cellStyle name="Normal 3 3 3 5" xfId="6072"/>
    <cellStyle name="Normal 3 3 4" xfId="295"/>
    <cellStyle name="Normal 3 3 4 2" xfId="4676"/>
    <cellStyle name="Normal 3 3 4 3" xfId="5518"/>
    <cellStyle name="Normal 3 3 4 4" xfId="6201"/>
    <cellStyle name="Normal 3 3 5" xfId="296"/>
    <cellStyle name="Normal 3 3 6" xfId="297"/>
    <cellStyle name="Normal 3 3 6 10" xfId="14587"/>
    <cellStyle name="Normal 3 3 6 11" xfId="14588"/>
    <cellStyle name="Normal 3 3 6 2" xfId="14589"/>
    <cellStyle name="Normal 3 3 6 2 2" xfId="14590"/>
    <cellStyle name="Normal 3 3 6 2 3" xfId="14591"/>
    <cellStyle name="Normal 3 3 6 2 4" xfId="14592"/>
    <cellStyle name="Normal 3 3 6 2 5" xfId="14593"/>
    <cellStyle name="Normal 3 3 6 2 6" xfId="15424"/>
    <cellStyle name="Normal 3 3 6 2 7" xfId="15425"/>
    <cellStyle name="Normal 3 3 6 2 8" xfId="15426"/>
    <cellStyle name="Normal 3 3 6 3" xfId="14594"/>
    <cellStyle name="Normal 3 3 6 4" xfId="14595"/>
    <cellStyle name="Normal 3 3 6 5" xfId="14596"/>
    <cellStyle name="Normal 3 3 6 6" xfId="14597"/>
    <cellStyle name="Normal 3 3 6 7" xfId="14598"/>
    <cellStyle name="Normal 3 3 6 8" xfId="14599"/>
    <cellStyle name="Normal 3 3 6 9" xfId="14600"/>
    <cellStyle name="Normal 3 3 7" xfId="3787"/>
    <cellStyle name="Normal 3 3 8" xfId="9984"/>
    <cellStyle name="Normal 3 3 9" xfId="18071"/>
    <cellStyle name="Normal 3 30" xfId="18072"/>
    <cellStyle name="Normal 3 31" xfId="18073"/>
    <cellStyle name="Normal 3 32" xfId="18074"/>
    <cellStyle name="Normal 3 33" xfId="18075"/>
    <cellStyle name="Normal 3 34" xfId="18076"/>
    <cellStyle name="Normal 3 35" xfId="18077"/>
    <cellStyle name="Normal 3 36" xfId="18078"/>
    <cellStyle name="Normal 3 37" xfId="18079"/>
    <cellStyle name="Normal 3 38" xfId="18080"/>
    <cellStyle name="Normal 3 39" xfId="18081"/>
    <cellStyle name="Normal 3 4" xfId="729"/>
    <cellStyle name="Normal 3 4 10" xfId="39446"/>
    <cellStyle name="Normal 3 4 2" xfId="2229"/>
    <cellStyle name="Normal 3 4 2 2" xfId="3172"/>
    <cellStyle name="Normal 3 4 2 2 2" xfId="5062"/>
    <cellStyle name="Normal 3 4 2 2 3" xfId="5861"/>
    <cellStyle name="Normal 3 4 2 2 4" xfId="6491"/>
    <cellStyle name="Normal 3 4 2 3" xfId="4314"/>
    <cellStyle name="Normal 3 4 2 4" xfId="5224"/>
    <cellStyle name="Normal 3 4 2 5" xfId="6023"/>
    <cellStyle name="Normal 3 4 3" xfId="2466"/>
    <cellStyle name="Normal 3 4 3 2" xfId="3257"/>
    <cellStyle name="Normal 3 4 3 2 2" xfId="5147"/>
    <cellStyle name="Normal 3 4 3 2 3" xfId="5946"/>
    <cellStyle name="Normal 3 4 3 2 4" xfId="6576"/>
    <cellStyle name="Normal 3 4 3 3" xfId="4488"/>
    <cellStyle name="Normal 3 4 3 4" xfId="5366"/>
    <cellStyle name="Normal 3 4 3 5" xfId="6108"/>
    <cellStyle name="Normal 3 4 4" xfId="2793"/>
    <cellStyle name="Normal 3 4 4 2" xfId="4739"/>
    <cellStyle name="Normal 3 4 4 3" xfId="5581"/>
    <cellStyle name="Normal 3 4 4 4" xfId="6264"/>
    <cellStyle name="Normal 3 4 5" xfId="3897"/>
    <cellStyle name="Normal 3 4 6" xfId="3734"/>
    <cellStyle name="Normal 3 4 7" xfId="3411"/>
    <cellStyle name="Normal 3 4 8" xfId="1783"/>
    <cellStyle name="Normal 3 4 9" xfId="15223"/>
    <cellStyle name="Normal 3 40" xfId="18083"/>
    <cellStyle name="Normal 3 41" xfId="18084"/>
    <cellStyle name="Normal 3 42" xfId="18085"/>
    <cellStyle name="Normal 3 43" xfId="18086"/>
    <cellStyle name="Normal 3 5" xfId="932"/>
    <cellStyle name="Normal 3 5 2" xfId="2230"/>
    <cellStyle name="Normal 3 5 2 2" xfId="3173"/>
    <cellStyle name="Normal 3 5 2 2 2" xfId="5063"/>
    <cellStyle name="Normal 3 5 2 2 3" xfId="5862"/>
    <cellStyle name="Normal 3 5 2 2 4" xfId="6492"/>
    <cellStyle name="Normal 3 5 2 3" xfId="4315"/>
    <cellStyle name="Normal 3 5 2 4" xfId="5225"/>
    <cellStyle name="Normal 3 5 2 5" xfId="6024"/>
    <cellStyle name="Normal 3 5 3" xfId="2467"/>
    <cellStyle name="Normal 3 5 3 2" xfId="3258"/>
    <cellStyle name="Normal 3 5 3 2 2" xfId="5148"/>
    <cellStyle name="Normal 3 5 3 2 3" xfId="5947"/>
    <cellStyle name="Normal 3 5 3 2 4" xfId="6577"/>
    <cellStyle name="Normal 3 5 3 3" xfId="4489"/>
    <cellStyle name="Normal 3 5 3 4" xfId="5367"/>
    <cellStyle name="Normal 3 5 3 5" xfId="6109"/>
    <cellStyle name="Normal 3 5 4" xfId="2794"/>
    <cellStyle name="Normal 3 5 4 2" xfId="4740"/>
    <cellStyle name="Normal 3 5 4 3" xfId="5582"/>
    <cellStyle name="Normal 3 5 4 4" xfId="6265"/>
    <cellStyle name="Normal 3 5 5" xfId="3901"/>
    <cellStyle name="Normal 3 5 6" xfId="4748"/>
    <cellStyle name="Normal 3 5 7" xfId="5590"/>
    <cellStyle name="Normal 3 5 8" xfId="1790"/>
    <cellStyle name="Normal 3 6" xfId="959"/>
    <cellStyle name="Normal 3 6 2" xfId="2227"/>
    <cellStyle name="Normal 3 6 2 2" xfId="3170"/>
    <cellStyle name="Normal 3 6 2 2 2" xfId="5060"/>
    <cellStyle name="Normal 3 6 2 2 3" xfId="5859"/>
    <cellStyle name="Normal 3 6 2 2 4" xfId="6489"/>
    <cellStyle name="Normal 3 6 2 3" xfId="4312"/>
    <cellStyle name="Normal 3 6 2 4" xfId="5222"/>
    <cellStyle name="Normal 3 6 2 5" xfId="6021"/>
    <cellStyle name="Normal 3 6 3" xfId="2464"/>
    <cellStyle name="Normal 3 6 3 2" xfId="3255"/>
    <cellStyle name="Normal 3 6 3 2 2" xfId="5145"/>
    <cellStyle name="Normal 3 6 3 2 3" xfId="5944"/>
    <cellStyle name="Normal 3 6 3 2 4" xfId="6574"/>
    <cellStyle name="Normal 3 6 3 3" xfId="4486"/>
    <cellStyle name="Normal 3 6 3 4" xfId="5364"/>
    <cellStyle name="Normal 3 6 3 5" xfId="6106"/>
    <cellStyle name="Normal 3 6 4" xfId="2791"/>
    <cellStyle name="Normal 3 6 4 2" xfId="4737"/>
    <cellStyle name="Normal 3 6 4 3" xfId="5579"/>
    <cellStyle name="Normal 3 6 4 4" xfId="6262"/>
    <cellStyle name="Normal 3 6 5" xfId="3895"/>
    <cellStyle name="Normal 3 6 6" xfId="3745"/>
    <cellStyle name="Normal 3 6 7" xfId="4809"/>
    <cellStyle name="Normal 3 6 8" xfId="1781"/>
    <cellStyle name="Normal 3 6 9" xfId="39447"/>
    <cellStyle name="Normal 3 7" xfId="1120"/>
    <cellStyle name="Normal 3 7 2" xfId="3027"/>
    <cellStyle name="Normal 3 7 2 2" xfId="4917"/>
    <cellStyle name="Normal 3 7 2 3" xfId="5716"/>
    <cellStyle name="Normal 3 7 2 4" xfId="6346"/>
    <cellStyle name="Normal 3 7 3" xfId="4156"/>
    <cellStyle name="Normal 3 7 4" xfId="4416"/>
    <cellStyle name="Normal 3 7 5" xfId="5306"/>
    <cellStyle name="Normal 3 7 6" xfId="2059"/>
    <cellStyle name="Normal 3 8" xfId="2166"/>
    <cellStyle name="Normal 3 8 2" xfId="3113"/>
    <cellStyle name="Normal 3 8 2 2" xfId="5003"/>
    <cellStyle name="Normal 3 8 2 3" xfId="5802"/>
    <cellStyle name="Normal 3 8 2 4" xfId="6432"/>
    <cellStyle name="Normal 3 8 3" xfId="4254"/>
    <cellStyle name="Normal 3 8 4" xfId="3349"/>
    <cellStyle name="Normal 3 8 5" xfId="3679"/>
    <cellStyle name="Normal 3 9" xfId="2698"/>
    <cellStyle name="Normal 3 9 2" xfId="4647"/>
    <cellStyle name="Normal 3 9 3" xfId="5490"/>
    <cellStyle name="Normal 3 9 4" xfId="6176"/>
    <cellStyle name="Normal 3 9 5" xfId="15224"/>
    <cellStyle name="Normal 30" xfId="845"/>
    <cellStyle name="Normal 30 2" xfId="7938"/>
    <cellStyle name="Normal 30 2 2" xfId="39448"/>
    <cellStyle name="Normal 30 3" xfId="39449"/>
    <cellStyle name="Normal 300" xfId="42555"/>
    <cellStyle name="Normal 301" xfId="42563"/>
    <cellStyle name="Normal 302" xfId="42569"/>
    <cellStyle name="Normal 303" xfId="42570"/>
    <cellStyle name="Normal 304" xfId="42573"/>
    <cellStyle name="Normal 305" xfId="42576"/>
    <cellStyle name="Normal 306" xfId="42584"/>
    <cellStyle name="Normal 307" xfId="42585"/>
    <cellStyle name="Normal 308" xfId="42592"/>
    <cellStyle name="Normal 309" xfId="42594"/>
    <cellStyle name="Normal 31" xfId="849"/>
    <cellStyle name="Normal 31 2" xfId="14601"/>
    <cellStyle name="Normal 31 2 2" xfId="39450"/>
    <cellStyle name="Normal 31 3" xfId="39451"/>
    <cellStyle name="Normal 310" xfId="42595"/>
    <cellStyle name="Normal 311" xfId="42599"/>
    <cellStyle name="Normal 312" xfId="42635"/>
    <cellStyle name="Normal 313" xfId="42641"/>
    <cellStyle name="Normal 314" xfId="42649"/>
    <cellStyle name="Normal 315" xfId="42653"/>
    <cellStyle name="Normal 316" xfId="42655"/>
    <cellStyle name="Normal 317" xfId="42762"/>
    <cellStyle name="Normal 318" xfId="42783"/>
    <cellStyle name="Normal 319" xfId="42787"/>
    <cellStyle name="Normal 32" xfId="811"/>
    <cellStyle name="Normal 32 2" xfId="14602"/>
    <cellStyle name="Normal 32 2 2" xfId="39452"/>
    <cellStyle name="Normal 32 3" xfId="15225"/>
    <cellStyle name="Normal 32 3 2" xfId="39453"/>
    <cellStyle name="Normal 320" xfId="42792"/>
    <cellStyle name="Normal 321" xfId="42796"/>
    <cellStyle name="Normal 322" xfId="42799"/>
    <cellStyle name="Normal 323" xfId="42802"/>
    <cellStyle name="Normal 324" xfId="42807"/>
    <cellStyle name="Normal 325" xfId="42811"/>
    <cellStyle name="Normal 326" xfId="42789"/>
    <cellStyle name="Normal 327" xfId="42819"/>
    <cellStyle name="Normal 328" xfId="42822"/>
    <cellStyle name="Normal 329" xfId="42825"/>
    <cellStyle name="Normal 33" xfId="926"/>
    <cellStyle name="Normal 33 2" xfId="14603"/>
    <cellStyle name="Normal 33 2 2" xfId="15427"/>
    <cellStyle name="Normal 33 2 3" xfId="39454"/>
    <cellStyle name="Normal 33 3" xfId="15428"/>
    <cellStyle name="Normal 330" xfId="42828"/>
    <cellStyle name="Normal 331" xfId="42830"/>
    <cellStyle name="Normal 332" xfId="42659"/>
    <cellStyle name="Normal 333" xfId="42832"/>
    <cellStyle name="Normal 334" xfId="42833"/>
    <cellStyle name="Normal 335" xfId="42834"/>
    <cellStyle name="Normal 336" xfId="42835"/>
    <cellStyle name="Normal 337" xfId="42836"/>
    <cellStyle name="Normal 338" xfId="42837"/>
    <cellStyle name="Normal 339" xfId="42838"/>
    <cellStyle name="Normal 34" xfId="940"/>
    <cellStyle name="Normal 34 2" xfId="14604"/>
    <cellStyle name="Normal 34 2 2" xfId="39455"/>
    <cellStyle name="Normal 34 3" xfId="15429"/>
    <cellStyle name="Normal 34 4" xfId="15430"/>
    <cellStyle name="Normal 340" xfId="42839"/>
    <cellStyle name="Normal 341" xfId="42840"/>
    <cellStyle name="Normal 342" xfId="42846"/>
    <cellStyle name="Normal 343" xfId="42859"/>
    <cellStyle name="Normal 344" xfId="42866"/>
    <cellStyle name="Normal 345" xfId="42851"/>
    <cellStyle name="Normal 346" xfId="42899"/>
    <cellStyle name="Normal 347" xfId="42902"/>
    <cellStyle name="Normal 348" xfId="42954"/>
    <cellStyle name="Normal 349" xfId="42973"/>
    <cellStyle name="Normal 35" xfId="916"/>
    <cellStyle name="Normal 35 2" xfId="14605"/>
    <cellStyle name="Normal 35 2 2" xfId="39456"/>
    <cellStyle name="Normal 35 3" xfId="39457"/>
    <cellStyle name="Normal 350" xfId="42977"/>
    <cellStyle name="Normal 351" xfId="42980"/>
    <cellStyle name="Normal 352" xfId="42983"/>
    <cellStyle name="Normal 353" xfId="42984"/>
    <cellStyle name="Normal 354" xfId="42985"/>
    <cellStyle name="Normal 355" xfId="42986"/>
    <cellStyle name="Normal 356" xfId="42987"/>
    <cellStyle name="Normal 357" xfId="42988"/>
    <cellStyle name="Normal 358" xfId="42990"/>
    <cellStyle name="Normal 359" xfId="42989"/>
    <cellStyle name="Normal 36" xfId="1146"/>
    <cellStyle name="Normal 36 2" xfId="14606"/>
    <cellStyle name="Normal 36 2 2" xfId="39458"/>
    <cellStyle name="Normal 36 3" xfId="39459"/>
    <cellStyle name="Normal 360" xfId="42991"/>
    <cellStyle name="Normal 37" xfId="912"/>
    <cellStyle name="Normal 37 2" xfId="14607"/>
    <cellStyle name="Normal 37 2 2" xfId="39460"/>
    <cellStyle name="Normal 37 3" xfId="39461"/>
    <cellStyle name="Normal 38" xfId="1078"/>
    <cellStyle name="Normal 38 2" xfId="14608"/>
    <cellStyle name="Normal 38 2 2" xfId="39462"/>
    <cellStyle name="Normal 38 3" xfId="39463"/>
    <cellStyle name="Normal 39" xfId="1306"/>
    <cellStyle name="Normal 39 2" xfId="15431"/>
    <cellStyle name="Normal 39 2 2" xfId="39465"/>
    <cellStyle name="Normal 39 3" xfId="39466"/>
    <cellStyle name="Normal 39 4" xfId="39464"/>
    <cellStyle name="Normal 4" xfId="80"/>
    <cellStyle name="Normal 4 10" xfId="7332"/>
    <cellStyle name="Normal 4 10 2" xfId="39469"/>
    <cellStyle name="Normal 4 10 3" xfId="39468"/>
    <cellStyle name="Normal 4 11" xfId="6888"/>
    <cellStyle name="Normal 4 11 2" xfId="39470"/>
    <cellStyle name="Normal 4 12" xfId="7228"/>
    <cellStyle name="Normal 4 12 2" xfId="39471"/>
    <cellStyle name="Normal 4 13" xfId="14740"/>
    <cellStyle name="Normal 4 14" xfId="15328"/>
    <cellStyle name="Normal 4 15" xfId="39467"/>
    <cellStyle name="Normal 4 2" xfId="298"/>
    <cellStyle name="Normal 4 2 10" xfId="39473"/>
    <cellStyle name="Normal 4 2 11" xfId="39472"/>
    <cellStyle name="Normal 4 2 12" xfId="42476"/>
    <cellStyle name="Normal 4 2 2" xfId="826"/>
    <cellStyle name="Normal 4 2 2 10" xfId="39474"/>
    <cellStyle name="Normal 4 2 2 2" xfId="15227"/>
    <cellStyle name="Normal 4 2 2 2 2" xfId="39476"/>
    <cellStyle name="Normal 4 2 2 2 2 2" xfId="39477"/>
    <cellStyle name="Normal 4 2 2 2 2 3" xfId="39478"/>
    <cellStyle name="Normal 4 2 2 2 3" xfId="39479"/>
    <cellStyle name="Normal 4 2 2 2 3 2" xfId="39480"/>
    <cellStyle name="Normal 4 2 2 2 3 3" xfId="39481"/>
    <cellStyle name="Normal 4 2 2 2 4" xfId="39482"/>
    <cellStyle name="Normal 4 2 2 2 4 2" xfId="39483"/>
    <cellStyle name="Normal 4 2 2 2 4 3" xfId="39484"/>
    <cellStyle name="Normal 4 2 2 2 5" xfId="39485"/>
    <cellStyle name="Normal 4 2 2 2 5 2" xfId="39486"/>
    <cellStyle name="Normal 4 2 2 2 5 3" xfId="39487"/>
    <cellStyle name="Normal 4 2 2 2 6" xfId="39488"/>
    <cellStyle name="Normal 4 2 2 2 6 2" xfId="39489"/>
    <cellStyle name="Normal 4 2 2 2 6 3" xfId="39490"/>
    <cellStyle name="Normal 4 2 2 2 7" xfId="39491"/>
    <cellStyle name="Normal 4 2 2 2 8" xfId="39492"/>
    <cellStyle name="Normal 4 2 2 2 9" xfId="39475"/>
    <cellStyle name="Normal 4 2 2 3" xfId="39493"/>
    <cellStyle name="Normal 4 2 2 3 2" xfId="39494"/>
    <cellStyle name="Normal 4 2 2 3 3" xfId="39495"/>
    <cellStyle name="Normal 4 2 2 4" xfId="39496"/>
    <cellStyle name="Normal 4 2 2 4 2" xfId="39497"/>
    <cellStyle name="Normal 4 2 2 4 3" xfId="39498"/>
    <cellStyle name="Normal 4 2 2 5" xfId="39499"/>
    <cellStyle name="Normal 4 2 2 5 2" xfId="39500"/>
    <cellStyle name="Normal 4 2 2 5 3" xfId="39501"/>
    <cellStyle name="Normal 4 2 2 6" xfId="39502"/>
    <cellStyle name="Normal 4 2 2 6 2" xfId="39503"/>
    <cellStyle name="Normal 4 2 2 6 3" xfId="39504"/>
    <cellStyle name="Normal 4 2 2 7" xfId="39505"/>
    <cellStyle name="Normal 4 2 2 7 2" xfId="39506"/>
    <cellStyle name="Normal 4 2 2 7 3" xfId="39507"/>
    <cellStyle name="Normal 4 2 2 8" xfId="39508"/>
    <cellStyle name="Normal 4 2 2 9" xfId="39509"/>
    <cellStyle name="Normal 4 2 3" xfId="9994"/>
    <cellStyle name="Normal 4 2 3 2" xfId="15228"/>
    <cellStyle name="Normal 4 2 3 2 2" xfId="39512"/>
    <cellStyle name="Normal 4 2 3 2 3" xfId="39513"/>
    <cellStyle name="Normal 4 2 3 2 4" xfId="39511"/>
    <cellStyle name="Normal 4 2 3 3" xfId="39514"/>
    <cellStyle name="Normal 4 2 3 3 2" xfId="39515"/>
    <cellStyle name="Normal 4 2 3 3 3" xfId="39516"/>
    <cellStyle name="Normal 4 2 3 4" xfId="39517"/>
    <cellStyle name="Normal 4 2 3 4 2" xfId="39518"/>
    <cellStyle name="Normal 4 2 3 4 3" xfId="39519"/>
    <cellStyle name="Normal 4 2 3 5" xfId="39520"/>
    <cellStyle name="Normal 4 2 3 5 2" xfId="39521"/>
    <cellStyle name="Normal 4 2 3 5 3" xfId="39522"/>
    <cellStyle name="Normal 4 2 3 6" xfId="39523"/>
    <cellStyle name="Normal 4 2 3 6 2" xfId="39524"/>
    <cellStyle name="Normal 4 2 3 6 3" xfId="39525"/>
    <cellStyle name="Normal 4 2 3 7" xfId="39526"/>
    <cellStyle name="Normal 4 2 3 8" xfId="39527"/>
    <cellStyle name="Normal 4 2 3 9" xfId="39510"/>
    <cellStyle name="Normal 4 2 4" xfId="14871"/>
    <cellStyle name="Normal 4 2 4 2" xfId="39529"/>
    <cellStyle name="Normal 4 2 4 3" xfId="39530"/>
    <cellStyle name="Normal 4 2 4 4" xfId="39528"/>
    <cellStyle name="Normal 4 2 5" xfId="15226"/>
    <cellStyle name="Normal 4 2 5 2" xfId="39532"/>
    <cellStyle name="Normal 4 2 5 3" xfId="39533"/>
    <cellStyle name="Normal 4 2 5 4" xfId="39531"/>
    <cellStyle name="Normal 4 2 6" xfId="39534"/>
    <cellStyle name="Normal 4 2 6 2" xfId="39535"/>
    <cellStyle name="Normal 4 2 6 3" xfId="39536"/>
    <cellStyle name="Normal 4 2 7" xfId="39537"/>
    <cellStyle name="Normal 4 2 7 2" xfId="39538"/>
    <cellStyle name="Normal 4 2 7 3" xfId="39539"/>
    <cellStyle name="Normal 4 2 8" xfId="39540"/>
    <cellStyle name="Normal 4 2 8 2" xfId="39541"/>
    <cellStyle name="Normal 4 2 8 3" xfId="39542"/>
    <cellStyle name="Normal 4 2 9" xfId="39543"/>
    <cellStyle name="Normal 4 2 9 2" xfId="39544"/>
    <cellStyle name="Normal 4 3" xfId="299"/>
    <cellStyle name="Normal 4 3 10" xfId="39545"/>
    <cellStyle name="Normal 4 3 2" xfId="300"/>
    <cellStyle name="Normal 4 3 2 2" xfId="39547"/>
    <cellStyle name="Normal 4 3 2 2 2" xfId="39548"/>
    <cellStyle name="Normal 4 3 2 2 3" xfId="39549"/>
    <cellStyle name="Normal 4 3 2 3" xfId="39550"/>
    <cellStyle name="Normal 4 3 2 3 2" xfId="39551"/>
    <cellStyle name="Normal 4 3 2 3 3" xfId="39552"/>
    <cellStyle name="Normal 4 3 2 4" xfId="39553"/>
    <cellStyle name="Normal 4 3 2 4 2" xfId="39554"/>
    <cellStyle name="Normal 4 3 2 4 3" xfId="39555"/>
    <cellStyle name="Normal 4 3 2 5" xfId="39556"/>
    <cellStyle name="Normal 4 3 2 5 2" xfId="39557"/>
    <cellStyle name="Normal 4 3 2 5 3" xfId="39558"/>
    <cellStyle name="Normal 4 3 2 6" xfId="39559"/>
    <cellStyle name="Normal 4 3 2 6 2" xfId="39560"/>
    <cellStyle name="Normal 4 3 2 6 3" xfId="39561"/>
    <cellStyle name="Normal 4 3 2 7" xfId="39562"/>
    <cellStyle name="Normal 4 3 2 8" xfId="39563"/>
    <cellStyle name="Normal 4 3 2 9" xfId="39546"/>
    <cellStyle name="Normal 4 3 3" xfId="301"/>
    <cellStyle name="Normal 4 3 3 2" xfId="39565"/>
    <cellStyle name="Normal 4 3 3 3" xfId="39566"/>
    <cellStyle name="Normal 4 3 3 4" xfId="39564"/>
    <cellStyle name="Normal 4 3 4" xfId="302"/>
    <cellStyle name="Normal 4 3 4 2" xfId="39568"/>
    <cellStyle name="Normal 4 3 4 3" xfId="39569"/>
    <cellStyle name="Normal 4 3 4 4" xfId="39567"/>
    <cellStyle name="Normal 4 3 5" xfId="303"/>
    <cellStyle name="Normal 4 3 5 2" xfId="39571"/>
    <cellStyle name="Normal 4 3 5 3" xfId="39572"/>
    <cellStyle name="Normal 4 3 5 4" xfId="39570"/>
    <cellStyle name="Normal 4 3 6" xfId="304"/>
    <cellStyle name="Normal 4 3 6 10" xfId="14609"/>
    <cellStyle name="Normal 4 3 6 11" xfId="14610"/>
    <cellStyle name="Normal 4 3 6 12" xfId="39573"/>
    <cellStyle name="Normal 4 3 6 2" xfId="14611"/>
    <cellStyle name="Normal 4 3 6 2 2" xfId="14612"/>
    <cellStyle name="Normal 4 3 6 2 3" xfId="14613"/>
    <cellStyle name="Normal 4 3 6 2 4" xfId="14614"/>
    <cellStyle name="Normal 4 3 6 2 5" xfId="14615"/>
    <cellStyle name="Normal 4 3 6 2 6" xfId="15432"/>
    <cellStyle name="Normal 4 3 6 2 7" xfId="15433"/>
    <cellStyle name="Normal 4 3 6 2 8" xfId="15434"/>
    <cellStyle name="Normal 4 3 6 2 9" xfId="39574"/>
    <cellStyle name="Normal 4 3 6 3" xfId="14616"/>
    <cellStyle name="Normal 4 3 6 3 2" xfId="39575"/>
    <cellStyle name="Normal 4 3 6 4" xfId="14617"/>
    <cellStyle name="Normal 4 3 6 5" xfId="14618"/>
    <cellStyle name="Normal 4 3 6 6" xfId="14619"/>
    <cellStyle name="Normal 4 3 6 7" xfId="14620"/>
    <cellStyle name="Normal 4 3 6 8" xfId="14621"/>
    <cellStyle name="Normal 4 3 6 9" xfId="14622"/>
    <cellStyle name="Normal 4 3 7" xfId="6740"/>
    <cellStyle name="Normal 4 3 7 2" xfId="39577"/>
    <cellStyle name="Normal 4 3 7 3" xfId="39578"/>
    <cellStyle name="Normal 4 3 7 4" xfId="39576"/>
    <cellStyle name="Normal 4 3 8" xfId="11874"/>
    <cellStyle name="Normal 4 3 8 2" xfId="39579"/>
    <cellStyle name="Normal 4 3 9" xfId="14911"/>
    <cellStyle name="Normal 4 3 9 2" xfId="39580"/>
    <cellStyle name="Normal 4 4" xfId="810"/>
    <cellStyle name="Normal 4 4 2" xfId="6906"/>
    <cellStyle name="Normal 4 4 2 2" xfId="39583"/>
    <cellStyle name="Normal 4 4 2 3" xfId="39584"/>
    <cellStyle name="Normal 4 4 2 4" xfId="39582"/>
    <cellStyle name="Normal 4 4 3" xfId="9864"/>
    <cellStyle name="Normal 4 4 3 2" xfId="39586"/>
    <cellStyle name="Normal 4 4 3 3" xfId="39587"/>
    <cellStyle name="Normal 4 4 3 4" xfId="39585"/>
    <cellStyle name="Normal 4 4 4" xfId="15229"/>
    <cellStyle name="Normal 4 4 4 2" xfId="39589"/>
    <cellStyle name="Normal 4 4 4 3" xfId="39590"/>
    <cellStyle name="Normal 4 4 4 4" xfId="39588"/>
    <cellStyle name="Normal 4 4 5" xfId="39591"/>
    <cellStyle name="Normal 4 4 5 2" xfId="39592"/>
    <cellStyle name="Normal 4 4 5 3" xfId="39593"/>
    <cellStyle name="Normal 4 4 6" xfId="39594"/>
    <cellStyle name="Normal 4 4 6 2" xfId="39595"/>
    <cellStyle name="Normal 4 4 6 3" xfId="39596"/>
    <cellStyle name="Normal 4 4 7" xfId="39597"/>
    <cellStyle name="Normal 4 4 8" xfId="39598"/>
    <cellStyle name="Normal 4 4 9" xfId="39581"/>
    <cellStyle name="Normal 4 5" xfId="823"/>
    <cellStyle name="Normal 4 5 2" xfId="7281"/>
    <cellStyle name="Normal 4 5 2 2" xfId="39600"/>
    <cellStyle name="Normal 4 5 3" xfId="15230"/>
    <cellStyle name="Normal 4 5 3 2" xfId="39601"/>
    <cellStyle name="Normal 4 5 4" xfId="15436"/>
    <cellStyle name="Normal 4 5 5" xfId="39599"/>
    <cellStyle name="Normal 4 6" xfId="937"/>
    <cellStyle name="Normal 4 6 2" xfId="7625"/>
    <cellStyle name="Normal 4 6 2 2" xfId="39603"/>
    <cellStyle name="Normal 4 6 3" xfId="15231"/>
    <cellStyle name="Normal 4 6 3 2" xfId="39604"/>
    <cellStyle name="Normal 4 6 4" xfId="39602"/>
    <cellStyle name="Normal 4 7" xfId="911"/>
    <cellStyle name="Normal 4 7 2" xfId="6954"/>
    <cellStyle name="Normal 4 7 2 2" xfId="39606"/>
    <cellStyle name="Normal 4 7 3" xfId="15232"/>
    <cellStyle name="Normal 4 7 3 2" xfId="39607"/>
    <cellStyle name="Normal 4 7 4" xfId="39605"/>
    <cellStyle name="Normal 4 8" xfId="6894"/>
    <cellStyle name="Normal 4 8 2" xfId="39609"/>
    <cellStyle name="Normal 4 8 3" xfId="39610"/>
    <cellStyle name="Normal 4 8 4" xfId="39608"/>
    <cellStyle name="Normal 4 9" xfId="7247"/>
    <cellStyle name="Normal 4 9 2" xfId="39612"/>
    <cellStyle name="Normal 4 9 3" xfId="39613"/>
    <cellStyle name="Normal 4 9 4" xfId="39611"/>
    <cellStyle name="Normal 4_Sheet3" xfId="11826"/>
    <cellStyle name="Normal 40" xfId="1057"/>
    <cellStyle name="Normal 40 2" xfId="15437"/>
    <cellStyle name="Normal 40 2 2" xfId="39614"/>
    <cellStyle name="Normal 40 3" xfId="39615"/>
    <cellStyle name="Normal 41" xfId="1302"/>
    <cellStyle name="Normal 41 2" xfId="15438"/>
    <cellStyle name="Normal 41 2 2" xfId="39616"/>
    <cellStyle name="Normal 41 3" xfId="39617"/>
    <cellStyle name="Normal 42" xfId="1284"/>
    <cellStyle name="Normal 42 2" xfId="15440"/>
    <cellStyle name="Normal 42 2 2" xfId="39618"/>
    <cellStyle name="Normal 42 3" xfId="39619"/>
    <cellStyle name="Normal 43" xfId="799"/>
    <cellStyle name="Normal 43 2" xfId="15441"/>
    <cellStyle name="Normal 43 2 2" xfId="39620"/>
    <cellStyle name="Normal 43 3" xfId="39621"/>
    <cellStyle name="Normal 44" xfId="8550"/>
    <cellStyle name="Normal 44 2" xfId="15442"/>
    <cellStyle name="Normal 44 2 2" xfId="39622"/>
    <cellStyle name="Normal 44 3" xfId="39623"/>
    <cellStyle name="Normal 45" xfId="8689"/>
    <cellStyle name="Normal 45 2" xfId="15443"/>
    <cellStyle name="Normal 45 2 2" xfId="39624"/>
    <cellStyle name="Normal 45 3" xfId="39625"/>
    <cellStyle name="Normal 46" xfId="9829"/>
    <cellStyle name="Normal 46 2" xfId="15444"/>
    <cellStyle name="Normal 46 2 2" xfId="39626"/>
    <cellStyle name="Normal 46 3" xfId="39627"/>
    <cellStyle name="Normal 47" xfId="9832"/>
    <cellStyle name="Normal 47 2" xfId="15445"/>
    <cellStyle name="Normal 47 2 2" xfId="39628"/>
    <cellStyle name="Normal 47 3" xfId="39629"/>
    <cellStyle name="Normal 48" xfId="9835"/>
    <cellStyle name="Normal 48 2" xfId="39631"/>
    <cellStyle name="Normal 48 3" xfId="39632"/>
    <cellStyle name="Normal 48 4" xfId="39630"/>
    <cellStyle name="Normal 49" xfId="9838"/>
    <cellStyle name="Normal 49 2" xfId="39634"/>
    <cellStyle name="Normal 49 3" xfId="39635"/>
    <cellStyle name="Normal 49 4" xfId="39633"/>
    <cellStyle name="Normal 5" xfId="81"/>
    <cellStyle name="Normal 5 10" xfId="6912"/>
    <cellStyle name="Normal 5 10 2" xfId="18107"/>
    <cellStyle name="Normal 5 10 3" xfId="18108"/>
    <cellStyle name="Normal 5 10 4" xfId="18106"/>
    <cellStyle name="Normal 5 11" xfId="7215"/>
    <cellStyle name="Normal 5 11 2" xfId="18110"/>
    <cellStyle name="Normal 5 11 3" xfId="18111"/>
    <cellStyle name="Normal 5 11 4" xfId="18109"/>
    <cellStyle name="Normal 5 12" xfId="7817"/>
    <cellStyle name="Normal 5 12 2" xfId="18113"/>
    <cellStyle name="Normal 5 12 3" xfId="18114"/>
    <cellStyle name="Normal 5 12 4" xfId="18112"/>
    <cellStyle name="Normal 5 13" xfId="18115"/>
    <cellStyle name="Normal 5 13 2" xfId="18116"/>
    <cellStyle name="Normal 5 13 3" xfId="18117"/>
    <cellStyle name="Normal 5 14" xfId="18118"/>
    <cellStyle name="Normal 5 14 2" xfId="18119"/>
    <cellStyle name="Normal 5 14 3" xfId="18120"/>
    <cellStyle name="Normal 5 15" xfId="18121"/>
    <cellStyle name="Normal 5 15 2" xfId="18122"/>
    <cellStyle name="Normal 5 15 3" xfId="18123"/>
    <cellStyle name="Normal 5 16" xfId="18124"/>
    <cellStyle name="Normal 5 16 2" xfId="18125"/>
    <cellStyle name="Normal 5 16 3" xfId="18126"/>
    <cellStyle name="Normal 5 17" xfId="18127"/>
    <cellStyle name="Normal 5 17 2" xfId="18128"/>
    <cellStyle name="Normal 5 17 3" xfId="18129"/>
    <cellStyle name="Normal 5 18" xfId="18130"/>
    <cellStyle name="Normal 5 18 2" xfId="18131"/>
    <cellStyle name="Normal 5 18 3" xfId="18132"/>
    <cellStyle name="Normal 5 19" xfId="18133"/>
    <cellStyle name="Normal 5 19 2" xfId="18134"/>
    <cellStyle name="Normal 5 19 3" xfId="18135"/>
    <cellStyle name="Normal 5 2" xfId="42"/>
    <cellStyle name="Normal 5 2 10" xfId="18137"/>
    <cellStyle name="Normal 5 2 10 2" xfId="18138"/>
    <cellStyle name="Normal 5 2 10 3" xfId="18139"/>
    <cellStyle name="Normal 5 2 11" xfId="18140"/>
    <cellStyle name="Normal 5 2 11 2" xfId="18141"/>
    <cellStyle name="Normal 5 2 11 3" xfId="18142"/>
    <cellStyle name="Normal 5 2 12" xfId="18143"/>
    <cellStyle name="Normal 5 2 12 2" xfId="18144"/>
    <cellStyle name="Normal 5 2 12 3" xfId="18145"/>
    <cellStyle name="Normal 5 2 13" xfId="18146"/>
    <cellStyle name="Normal 5 2 13 2" xfId="18147"/>
    <cellStyle name="Normal 5 2 13 3" xfId="18148"/>
    <cellStyle name="Normal 5 2 14" xfId="18149"/>
    <cellStyle name="Normal 5 2 14 2" xfId="18150"/>
    <cellStyle name="Normal 5 2 14 3" xfId="18151"/>
    <cellStyle name="Normal 5 2 15" xfId="18152"/>
    <cellStyle name="Normal 5 2 15 2" xfId="18153"/>
    <cellStyle name="Normal 5 2 15 3" xfId="18154"/>
    <cellStyle name="Normal 5 2 16" xfId="18155"/>
    <cellStyle name="Normal 5 2 16 2" xfId="18156"/>
    <cellStyle name="Normal 5 2 16 3" xfId="18157"/>
    <cellStyle name="Normal 5 2 17" xfId="18158"/>
    <cellStyle name="Normal 5 2 17 2" xfId="18159"/>
    <cellStyle name="Normal 5 2 17 3" xfId="18160"/>
    <cellStyle name="Normal 5 2 18" xfId="18161"/>
    <cellStyle name="Normal 5 2 18 2" xfId="18162"/>
    <cellStyle name="Normal 5 2 18 3" xfId="18163"/>
    <cellStyle name="Normal 5 2 19" xfId="18164"/>
    <cellStyle name="Normal 5 2 19 2" xfId="18165"/>
    <cellStyle name="Normal 5 2 19 3" xfId="18166"/>
    <cellStyle name="Normal 5 2 2" xfId="305"/>
    <cellStyle name="Normal 5 2 2 2" xfId="15233"/>
    <cellStyle name="Normal 5 2 2 2 2" xfId="18168"/>
    <cellStyle name="Normal 5 2 2 3" xfId="18169"/>
    <cellStyle name="Normal 5 2 2 4" xfId="18167"/>
    <cellStyle name="Normal 5 2 20" xfId="18170"/>
    <cellStyle name="Normal 5 2 20 2" xfId="18171"/>
    <cellStyle name="Normal 5 2 20 3" xfId="18172"/>
    <cellStyle name="Normal 5 2 21" xfId="18173"/>
    <cellStyle name="Normal 5 2 21 2" xfId="18174"/>
    <cellStyle name="Normal 5 2 21 3" xfId="18175"/>
    <cellStyle name="Normal 5 2 22" xfId="18176"/>
    <cellStyle name="Normal 5 2 22 2" xfId="18177"/>
    <cellStyle name="Normal 5 2 22 3" xfId="18178"/>
    <cellStyle name="Normal 5 2 23" xfId="18179"/>
    <cellStyle name="Normal 5 2 23 2" xfId="18180"/>
    <cellStyle name="Normal 5 2 23 3" xfId="18181"/>
    <cellStyle name="Normal 5 2 24" xfId="18182"/>
    <cellStyle name="Normal 5 2 24 2" xfId="18183"/>
    <cellStyle name="Normal 5 2 24 3" xfId="18184"/>
    <cellStyle name="Normal 5 2 25" xfId="18185"/>
    <cellStyle name="Normal 5 2 25 2" xfId="18186"/>
    <cellStyle name="Normal 5 2 25 3" xfId="18187"/>
    <cellStyle name="Normal 5 2 26" xfId="18188"/>
    <cellStyle name="Normal 5 2 26 2" xfId="18189"/>
    <cellStyle name="Normal 5 2 26 3" xfId="18190"/>
    <cellStyle name="Normal 5 2 27" xfId="18191"/>
    <cellStyle name="Normal 5 2 27 2" xfId="18192"/>
    <cellStyle name="Normal 5 2 27 3" xfId="18193"/>
    <cellStyle name="Normal 5 2 28" xfId="18194"/>
    <cellStyle name="Normal 5 2 28 2" xfId="18195"/>
    <cellStyle name="Normal 5 2 28 3" xfId="18196"/>
    <cellStyle name="Normal 5 2 29" xfId="18197"/>
    <cellStyle name="Normal 5 2 29 2" xfId="18198"/>
    <cellStyle name="Normal 5 2 29 3" xfId="18199"/>
    <cellStyle name="Normal 5 2 3" xfId="306"/>
    <cellStyle name="Normal 5 2 3 2" xfId="18201"/>
    <cellStyle name="Normal 5 2 3 3" xfId="18202"/>
    <cellStyle name="Normal 5 2 3 4" xfId="18200"/>
    <cellStyle name="Normal 5 2 30" xfId="18203"/>
    <cellStyle name="Normal 5 2 30 2" xfId="18204"/>
    <cellStyle name="Normal 5 2 30 3" xfId="18205"/>
    <cellStyle name="Normal 5 2 31" xfId="18206"/>
    <cellStyle name="Normal 5 2 31 2" xfId="18207"/>
    <cellStyle name="Normal 5 2 31 3" xfId="18208"/>
    <cellStyle name="Normal 5 2 32" xfId="18209"/>
    <cellStyle name="Normal 5 2 32 2" xfId="18210"/>
    <cellStyle name="Normal 5 2 32 3" xfId="18211"/>
    <cellStyle name="Normal 5 2 33" xfId="18212"/>
    <cellStyle name="Normal 5 2 33 2" xfId="18213"/>
    <cellStyle name="Normal 5 2 33 3" xfId="18214"/>
    <cellStyle name="Normal 5 2 34" xfId="18215"/>
    <cellStyle name="Normal 5 2 34 2" xfId="18216"/>
    <cellStyle name="Normal 5 2 34 3" xfId="18217"/>
    <cellStyle name="Normal 5 2 35" xfId="18218"/>
    <cellStyle name="Normal 5 2 36" xfId="18219"/>
    <cellStyle name="Normal 5 2 37" xfId="39636"/>
    <cellStyle name="Normal 5 2 4" xfId="307"/>
    <cellStyle name="Normal 5 2 4 2" xfId="18221"/>
    <cellStyle name="Normal 5 2 4 3" xfId="18222"/>
    <cellStyle name="Normal 5 2 4 4" xfId="18220"/>
    <cellStyle name="Normal 5 2 5" xfId="308"/>
    <cellStyle name="Normal 5 2 5 2" xfId="18224"/>
    <cellStyle name="Normal 5 2 5 3" xfId="18225"/>
    <cellStyle name="Normal 5 2 5 4" xfId="18223"/>
    <cellStyle name="Normal 5 2 6" xfId="309"/>
    <cellStyle name="Normal 5 2 6 10" xfId="14623"/>
    <cellStyle name="Normal 5 2 6 11" xfId="14624"/>
    <cellStyle name="Normal 5 2 6 12" xfId="18226"/>
    <cellStyle name="Normal 5 2 6 2" xfId="14625"/>
    <cellStyle name="Normal 5 2 6 2 2" xfId="14626"/>
    <cellStyle name="Normal 5 2 6 2 3" xfId="14627"/>
    <cellStyle name="Normal 5 2 6 2 4" xfId="14628"/>
    <cellStyle name="Normal 5 2 6 2 5" xfId="14629"/>
    <cellStyle name="Normal 5 2 6 2 6" xfId="15446"/>
    <cellStyle name="Normal 5 2 6 2 7" xfId="15447"/>
    <cellStyle name="Normal 5 2 6 2 8" xfId="15448"/>
    <cellStyle name="Normal 5 2 6 2 9" xfId="18227"/>
    <cellStyle name="Normal 5 2 6 3" xfId="14630"/>
    <cellStyle name="Normal 5 2 6 3 2" xfId="18228"/>
    <cellStyle name="Normal 5 2 6 4" xfId="14631"/>
    <cellStyle name="Normal 5 2 6 5" xfId="14632"/>
    <cellStyle name="Normal 5 2 6 6" xfId="14633"/>
    <cellStyle name="Normal 5 2 6 7" xfId="14634"/>
    <cellStyle name="Normal 5 2 6 8" xfId="14635"/>
    <cellStyle name="Normal 5 2 6 9" xfId="14636"/>
    <cellStyle name="Normal 5 2 7" xfId="1116"/>
    <cellStyle name="Normal 5 2 7 2" xfId="18230"/>
    <cellStyle name="Normal 5 2 7 3" xfId="18231"/>
    <cellStyle name="Normal 5 2 7 4" xfId="18229"/>
    <cellStyle name="Normal 5 2 8" xfId="11875"/>
    <cellStyle name="Normal 5 2 8 2" xfId="18233"/>
    <cellStyle name="Normal 5 2 8 3" xfId="18234"/>
    <cellStyle name="Normal 5 2 8 4" xfId="18232"/>
    <cellStyle name="Normal 5 2 9" xfId="18235"/>
    <cellStyle name="Normal 5 2 9 2" xfId="18236"/>
    <cellStyle name="Normal 5 2 9 3" xfId="18237"/>
    <cellStyle name="Normal 5 20" xfId="18238"/>
    <cellStyle name="Normal 5 20 2" xfId="18239"/>
    <cellStyle name="Normal 5 20 3" xfId="18240"/>
    <cellStyle name="Normal 5 21" xfId="18241"/>
    <cellStyle name="Normal 5 21 2" xfId="18242"/>
    <cellStyle name="Normal 5 21 3" xfId="18243"/>
    <cellStyle name="Normal 5 22" xfId="18244"/>
    <cellStyle name="Normal 5 22 2" xfId="18245"/>
    <cellStyle name="Normal 5 22 3" xfId="18246"/>
    <cellStyle name="Normal 5 23" xfId="18247"/>
    <cellStyle name="Normal 5 23 2" xfId="18248"/>
    <cellStyle name="Normal 5 23 3" xfId="18249"/>
    <cellStyle name="Normal 5 24" xfId="18250"/>
    <cellStyle name="Normal 5 24 2" xfId="18251"/>
    <cellStyle name="Normal 5 24 3" xfId="18252"/>
    <cellStyle name="Normal 5 25" xfId="18253"/>
    <cellStyle name="Normal 5 25 2" xfId="18254"/>
    <cellStyle name="Normal 5 25 3" xfId="18255"/>
    <cellStyle name="Normal 5 26" xfId="18256"/>
    <cellStyle name="Normal 5 26 2" xfId="18257"/>
    <cellStyle name="Normal 5 26 3" xfId="18258"/>
    <cellStyle name="Normal 5 27" xfId="18259"/>
    <cellStyle name="Normal 5 27 2" xfId="18260"/>
    <cellStyle name="Normal 5 27 3" xfId="18261"/>
    <cellStyle name="Normal 5 28" xfId="18262"/>
    <cellStyle name="Normal 5 28 2" xfId="18263"/>
    <cellStyle name="Normal 5 28 3" xfId="18264"/>
    <cellStyle name="Normal 5 29" xfId="18265"/>
    <cellStyle name="Normal 5 29 2" xfId="18266"/>
    <cellStyle name="Normal 5 29 3" xfId="18267"/>
    <cellStyle name="Normal 5 3" xfId="310"/>
    <cellStyle name="Normal 5 3 10" xfId="18269"/>
    <cellStyle name="Normal 5 3 10 2" xfId="18270"/>
    <cellStyle name="Normal 5 3 10 3" xfId="18271"/>
    <cellStyle name="Normal 5 3 11" xfId="18272"/>
    <cellStyle name="Normal 5 3 11 2" xfId="18273"/>
    <cellStyle name="Normal 5 3 11 3" xfId="18274"/>
    <cellStyle name="Normal 5 3 12" xfId="18275"/>
    <cellStyle name="Normal 5 3 12 2" xfId="18276"/>
    <cellStyle name="Normal 5 3 12 3" xfId="18277"/>
    <cellStyle name="Normal 5 3 13" xfId="18278"/>
    <cellStyle name="Normal 5 3 13 2" xfId="18279"/>
    <cellStyle name="Normal 5 3 13 3" xfId="18280"/>
    <cellStyle name="Normal 5 3 14" xfId="18281"/>
    <cellStyle name="Normal 5 3 14 2" xfId="18282"/>
    <cellStyle name="Normal 5 3 14 3" xfId="18283"/>
    <cellStyle name="Normal 5 3 15" xfId="18284"/>
    <cellStyle name="Normal 5 3 15 2" xfId="18285"/>
    <cellStyle name="Normal 5 3 15 3" xfId="18286"/>
    <cellStyle name="Normal 5 3 16" xfId="18287"/>
    <cellStyle name="Normal 5 3 16 2" xfId="18288"/>
    <cellStyle name="Normal 5 3 16 3" xfId="18289"/>
    <cellStyle name="Normal 5 3 17" xfId="18290"/>
    <cellStyle name="Normal 5 3 17 2" xfId="18291"/>
    <cellStyle name="Normal 5 3 17 3" xfId="18292"/>
    <cellStyle name="Normal 5 3 18" xfId="18293"/>
    <cellStyle name="Normal 5 3 18 2" xfId="18294"/>
    <cellStyle name="Normal 5 3 18 3" xfId="18295"/>
    <cellStyle name="Normal 5 3 19" xfId="18296"/>
    <cellStyle name="Normal 5 3 19 2" xfId="18297"/>
    <cellStyle name="Normal 5 3 19 3" xfId="18298"/>
    <cellStyle name="Normal 5 3 2" xfId="311"/>
    <cellStyle name="Normal 5 3 2 2" xfId="15235"/>
    <cellStyle name="Normal 5 3 2 2 2" xfId="18300"/>
    <cellStyle name="Normal 5 3 2 3" xfId="18301"/>
    <cellStyle name="Normal 5 3 2 4" xfId="18299"/>
    <cellStyle name="Normal 5 3 20" xfId="18302"/>
    <cellStyle name="Normal 5 3 20 2" xfId="18303"/>
    <cellStyle name="Normal 5 3 20 3" xfId="18304"/>
    <cellStyle name="Normal 5 3 21" xfId="18305"/>
    <cellStyle name="Normal 5 3 21 2" xfId="18306"/>
    <cellStyle name="Normal 5 3 21 3" xfId="18307"/>
    <cellStyle name="Normal 5 3 22" xfId="18308"/>
    <cellStyle name="Normal 5 3 22 2" xfId="18309"/>
    <cellStyle name="Normal 5 3 22 3" xfId="18310"/>
    <cellStyle name="Normal 5 3 23" xfId="18311"/>
    <cellStyle name="Normal 5 3 23 2" xfId="18312"/>
    <cellStyle name="Normal 5 3 23 3" xfId="18313"/>
    <cellStyle name="Normal 5 3 24" xfId="18314"/>
    <cellStyle name="Normal 5 3 24 2" xfId="18315"/>
    <cellStyle name="Normal 5 3 24 3" xfId="18316"/>
    <cellStyle name="Normal 5 3 25" xfId="18317"/>
    <cellStyle name="Normal 5 3 25 2" xfId="18318"/>
    <cellStyle name="Normal 5 3 25 3" xfId="18319"/>
    <cellStyle name="Normal 5 3 26" xfId="18320"/>
    <cellStyle name="Normal 5 3 26 2" xfId="18321"/>
    <cellStyle name="Normal 5 3 26 3" xfId="18322"/>
    <cellStyle name="Normal 5 3 27" xfId="18323"/>
    <cellStyle name="Normal 5 3 27 2" xfId="18324"/>
    <cellStyle name="Normal 5 3 27 3" xfId="18325"/>
    <cellStyle name="Normal 5 3 28" xfId="18326"/>
    <cellStyle name="Normal 5 3 28 2" xfId="18327"/>
    <cellStyle name="Normal 5 3 28 3" xfId="18328"/>
    <cellStyle name="Normal 5 3 29" xfId="18329"/>
    <cellStyle name="Normal 5 3 29 2" xfId="18330"/>
    <cellStyle name="Normal 5 3 29 3" xfId="18331"/>
    <cellStyle name="Normal 5 3 3" xfId="312"/>
    <cellStyle name="Normal 5 3 3 2" xfId="14637"/>
    <cellStyle name="Normal 5 3 3 2 2" xfId="15449"/>
    <cellStyle name="Normal 5 3 3 2 3" xfId="18333"/>
    <cellStyle name="Normal 5 3 3 3" xfId="14638"/>
    <cellStyle name="Normal 5 3 3 3 2" xfId="15450"/>
    <cellStyle name="Normal 5 3 3 3 3" xfId="18334"/>
    <cellStyle name="Normal 5 3 3 4" xfId="15451"/>
    <cellStyle name="Normal 5 3 3 5" xfId="15452"/>
    <cellStyle name="Normal 5 3 3 6" xfId="15453"/>
    <cellStyle name="Normal 5 3 3 7" xfId="15454"/>
    <cellStyle name="Normal 5 3 3 8" xfId="18332"/>
    <cellStyle name="Normal 5 3 30" xfId="18335"/>
    <cellStyle name="Normal 5 3 30 2" xfId="18336"/>
    <cellStyle name="Normal 5 3 30 3" xfId="18337"/>
    <cellStyle name="Normal 5 3 31" xfId="18338"/>
    <cellStyle name="Normal 5 3 31 2" xfId="18339"/>
    <cellStyle name="Normal 5 3 31 3" xfId="18340"/>
    <cellStyle name="Normal 5 3 32" xfId="18341"/>
    <cellStyle name="Normal 5 3 32 2" xfId="18342"/>
    <cellStyle name="Normal 5 3 32 3" xfId="18343"/>
    <cellStyle name="Normal 5 3 33" xfId="18344"/>
    <cellStyle name="Normal 5 3 33 2" xfId="18345"/>
    <cellStyle name="Normal 5 3 33 3" xfId="18346"/>
    <cellStyle name="Normal 5 3 34" xfId="18347"/>
    <cellStyle name="Normal 5 3 34 2" xfId="18348"/>
    <cellStyle name="Normal 5 3 34 3" xfId="18349"/>
    <cellStyle name="Normal 5 3 35" xfId="18350"/>
    <cellStyle name="Normal 5 3 36" xfId="18351"/>
    <cellStyle name="Normal 5 3 37" xfId="18268"/>
    <cellStyle name="Normal 5 3 4" xfId="6757"/>
    <cellStyle name="Normal 5 3 4 2" xfId="14639"/>
    <cellStyle name="Normal 5 3 4 2 2" xfId="18353"/>
    <cellStyle name="Normal 5 3 4 3" xfId="15455"/>
    <cellStyle name="Normal 5 3 4 3 2" xfId="18354"/>
    <cellStyle name="Normal 5 3 4 4" xfId="18352"/>
    <cellStyle name="Normal 5 3 5" xfId="15234"/>
    <cellStyle name="Normal 5 3 5 2" xfId="15456"/>
    <cellStyle name="Normal 5 3 5 2 2" xfId="18356"/>
    <cellStyle name="Normal 5 3 5 3" xfId="18357"/>
    <cellStyle name="Normal 5 3 5 4" xfId="18355"/>
    <cellStyle name="Normal 5 3 6" xfId="15457"/>
    <cellStyle name="Normal 5 3 6 2" xfId="18359"/>
    <cellStyle name="Normal 5 3 6 3" xfId="18360"/>
    <cellStyle name="Normal 5 3 6 4" xfId="18358"/>
    <cellStyle name="Normal 5 3 7" xfId="18361"/>
    <cellStyle name="Normal 5 3 7 2" xfId="18362"/>
    <cellStyle name="Normal 5 3 7 3" xfId="18363"/>
    <cellStyle name="Normal 5 3 8" xfId="18364"/>
    <cellStyle name="Normal 5 3 8 2" xfId="18365"/>
    <cellStyle name="Normal 5 3 8 3" xfId="18366"/>
    <cellStyle name="Normal 5 3 9" xfId="18367"/>
    <cellStyle name="Normal 5 3 9 2" xfId="18368"/>
    <cellStyle name="Normal 5 3 9 3" xfId="18369"/>
    <cellStyle name="Normal 5 30" xfId="18370"/>
    <cellStyle name="Normal 5 30 2" xfId="18371"/>
    <cellStyle name="Normal 5 30 3" xfId="18372"/>
    <cellStyle name="Normal 5 31" xfId="18373"/>
    <cellStyle name="Normal 5 31 2" xfId="18374"/>
    <cellStyle name="Normal 5 31 3" xfId="18375"/>
    <cellStyle name="Normal 5 32" xfId="18376"/>
    <cellStyle name="Normal 5 32 2" xfId="18377"/>
    <cellStyle name="Normal 5 32 3" xfId="18378"/>
    <cellStyle name="Normal 5 33" xfId="18379"/>
    <cellStyle name="Normal 5 33 2" xfId="18380"/>
    <cellStyle name="Normal 5 33 3" xfId="18381"/>
    <cellStyle name="Normal 5 34" xfId="18382"/>
    <cellStyle name="Normal 5 34 2" xfId="18383"/>
    <cellStyle name="Normal 5 34 3" xfId="18384"/>
    <cellStyle name="Normal 5 35" xfId="18385"/>
    <cellStyle name="Normal 5 35 2" xfId="18386"/>
    <cellStyle name="Normal 5 35 3" xfId="18387"/>
    <cellStyle name="Normal 5 36" xfId="18388"/>
    <cellStyle name="Normal 5 36 2" xfId="18389"/>
    <cellStyle name="Normal 5 36 3" xfId="18390"/>
    <cellStyle name="Normal 5 37" xfId="18391"/>
    <cellStyle name="Normal 5 37 2" xfId="18392"/>
    <cellStyle name="Normal 5 37 3" xfId="18393"/>
    <cellStyle name="Normal 5 38" xfId="18394"/>
    <cellStyle name="Normal 5 38 2" xfId="18395"/>
    <cellStyle name="Normal 5 38 3" xfId="18396"/>
    <cellStyle name="Normal 5 39" xfId="18397"/>
    <cellStyle name="Normal 5 39 2" xfId="18398"/>
    <cellStyle name="Normal 5 39 3" xfId="18399"/>
    <cellStyle name="Normal 5 4" xfId="824"/>
    <cellStyle name="Normal 5 4 10" xfId="18401"/>
    <cellStyle name="Normal 5 4 10 2" xfId="18402"/>
    <cellStyle name="Normal 5 4 10 3" xfId="18403"/>
    <cellStyle name="Normal 5 4 11" xfId="18404"/>
    <cellStyle name="Normal 5 4 11 2" xfId="18405"/>
    <cellStyle name="Normal 5 4 11 3" xfId="18406"/>
    <cellStyle name="Normal 5 4 12" xfId="18407"/>
    <cellStyle name="Normal 5 4 12 2" xfId="18408"/>
    <cellStyle name="Normal 5 4 12 3" xfId="18409"/>
    <cellStyle name="Normal 5 4 13" xfId="18410"/>
    <cellStyle name="Normal 5 4 13 2" xfId="18411"/>
    <cellStyle name="Normal 5 4 13 3" xfId="18412"/>
    <cellStyle name="Normal 5 4 14" xfId="18413"/>
    <cellStyle name="Normal 5 4 14 2" xfId="18414"/>
    <cellStyle name="Normal 5 4 14 3" xfId="18415"/>
    <cellStyle name="Normal 5 4 15" xfId="18416"/>
    <cellStyle name="Normal 5 4 15 2" xfId="18417"/>
    <cellStyle name="Normal 5 4 15 3" xfId="18418"/>
    <cellStyle name="Normal 5 4 16" xfId="18419"/>
    <cellStyle name="Normal 5 4 16 2" xfId="18420"/>
    <cellStyle name="Normal 5 4 16 3" xfId="18421"/>
    <cellStyle name="Normal 5 4 17" xfId="18422"/>
    <cellStyle name="Normal 5 4 17 2" xfId="18423"/>
    <cellStyle name="Normal 5 4 17 3" xfId="18424"/>
    <cellStyle name="Normal 5 4 18" xfId="18425"/>
    <cellStyle name="Normal 5 4 18 2" xfId="18426"/>
    <cellStyle name="Normal 5 4 18 3" xfId="18427"/>
    <cellStyle name="Normal 5 4 19" xfId="18428"/>
    <cellStyle name="Normal 5 4 19 2" xfId="18429"/>
    <cellStyle name="Normal 5 4 19 3" xfId="18430"/>
    <cellStyle name="Normal 5 4 2" xfId="7277"/>
    <cellStyle name="Normal 5 4 2 2" xfId="18432"/>
    <cellStyle name="Normal 5 4 2 3" xfId="18433"/>
    <cellStyle name="Normal 5 4 2 4" xfId="18431"/>
    <cellStyle name="Normal 5 4 20" xfId="18434"/>
    <cellStyle name="Normal 5 4 20 2" xfId="18435"/>
    <cellStyle name="Normal 5 4 20 3" xfId="18436"/>
    <cellStyle name="Normal 5 4 21" xfId="18437"/>
    <cellStyle name="Normal 5 4 21 2" xfId="18438"/>
    <cellStyle name="Normal 5 4 21 3" xfId="18439"/>
    <cellStyle name="Normal 5 4 22" xfId="18440"/>
    <cellStyle name="Normal 5 4 22 2" xfId="18441"/>
    <cellStyle name="Normal 5 4 22 3" xfId="18442"/>
    <cellStyle name="Normal 5 4 23" xfId="18443"/>
    <cellStyle name="Normal 5 4 23 2" xfId="18444"/>
    <cellStyle name="Normal 5 4 23 3" xfId="18445"/>
    <cellStyle name="Normal 5 4 24" xfId="18446"/>
    <cellStyle name="Normal 5 4 24 2" xfId="18447"/>
    <cellStyle name="Normal 5 4 24 3" xfId="18448"/>
    <cellStyle name="Normal 5 4 25" xfId="18449"/>
    <cellStyle name="Normal 5 4 25 2" xfId="18450"/>
    <cellStyle name="Normal 5 4 25 3" xfId="18451"/>
    <cellStyle name="Normal 5 4 26" xfId="18452"/>
    <cellStyle name="Normal 5 4 26 2" xfId="18453"/>
    <cellStyle name="Normal 5 4 26 3" xfId="18454"/>
    <cellStyle name="Normal 5 4 27" xfId="18455"/>
    <cellStyle name="Normal 5 4 27 2" xfId="18456"/>
    <cellStyle name="Normal 5 4 27 3" xfId="18457"/>
    <cellStyle name="Normal 5 4 28" xfId="18458"/>
    <cellStyle name="Normal 5 4 28 2" xfId="18459"/>
    <cellStyle name="Normal 5 4 28 3" xfId="18460"/>
    <cellStyle name="Normal 5 4 29" xfId="18461"/>
    <cellStyle name="Normal 5 4 29 2" xfId="18462"/>
    <cellStyle name="Normal 5 4 29 3" xfId="18463"/>
    <cellStyle name="Normal 5 4 3" xfId="15236"/>
    <cellStyle name="Normal 5 4 3 2" xfId="18465"/>
    <cellStyle name="Normal 5 4 3 3" xfId="18466"/>
    <cellStyle name="Normal 5 4 3 4" xfId="18464"/>
    <cellStyle name="Normal 5 4 30" xfId="18467"/>
    <cellStyle name="Normal 5 4 30 2" xfId="18468"/>
    <cellStyle name="Normal 5 4 30 3" xfId="18469"/>
    <cellStyle name="Normal 5 4 31" xfId="18470"/>
    <cellStyle name="Normal 5 4 31 2" xfId="18471"/>
    <cellStyle name="Normal 5 4 31 3" xfId="18472"/>
    <cellStyle name="Normal 5 4 32" xfId="18473"/>
    <cellStyle name="Normal 5 4 32 2" xfId="18474"/>
    <cellStyle name="Normal 5 4 32 3" xfId="18475"/>
    <cellStyle name="Normal 5 4 33" xfId="18476"/>
    <cellStyle name="Normal 5 4 33 2" xfId="18477"/>
    <cellStyle name="Normal 5 4 33 3" xfId="18478"/>
    <cellStyle name="Normal 5 4 34" xfId="18479"/>
    <cellStyle name="Normal 5 4 34 2" xfId="18480"/>
    <cellStyle name="Normal 5 4 34 3" xfId="18481"/>
    <cellStyle name="Normal 5 4 35" xfId="18482"/>
    <cellStyle name="Normal 5 4 36" xfId="18483"/>
    <cellStyle name="Normal 5 4 37" xfId="18400"/>
    <cellStyle name="Normal 5 4 38" xfId="39637"/>
    <cellStyle name="Normal 5 4 4" xfId="18484"/>
    <cellStyle name="Normal 5 4 4 2" xfId="18485"/>
    <cellStyle name="Normal 5 4 4 3" xfId="18486"/>
    <cellStyle name="Normal 5 4 5" xfId="18487"/>
    <cellStyle name="Normal 5 4 5 2" xfId="18488"/>
    <cellStyle name="Normal 5 4 5 3" xfId="18489"/>
    <cellStyle name="Normal 5 4 6" xfId="18490"/>
    <cellStyle name="Normal 5 4 6 2" xfId="18491"/>
    <cellStyle name="Normal 5 4 6 3" xfId="18492"/>
    <cellStyle name="Normal 5 4 7" xfId="18493"/>
    <cellStyle name="Normal 5 4 7 2" xfId="18494"/>
    <cellStyle name="Normal 5 4 7 3" xfId="18495"/>
    <cellStyle name="Normal 5 4 8" xfId="18496"/>
    <cellStyle name="Normal 5 4 8 2" xfId="18497"/>
    <cellStyle name="Normal 5 4 8 3" xfId="18498"/>
    <cellStyle name="Normal 5 4 9" xfId="18499"/>
    <cellStyle name="Normal 5 4 9 2" xfId="18500"/>
    <cellStyle name="Normal 5 4 9 3" xfId="18501"/>
    <cellStyle name="Normal 5 40" xfId="18502"/>
    <cellStyle name="Normal 5 41" xfId="18503"/>
    <cellStyle name="Normal 5 5" xfId="939"/>
    <cellStyle name="Normal 5 5 10" xfId="18505"/>
    <cellStyle name="Normal 5 5 10 2" xfId="18506"/>
    <cellStyle name="Normal 5 5 10 3" xfId="18507"/>
    <cellStyle name="Normal 5 5 11" xfId="18508"/>
    <cellStyle name="Normal 5 5 11 2" xfId="18509"/>
    <cellStyle name="Normal 5 5 11 3" xfId="18510"/>
    <cellStyle name="Normal 5 5 12" xfId="18511"/>
    <cellStyle name="Normal 5 5 12 2" xfId="18512"/>
    <cellStyle name="Normal 5 5 12 3" xfId="18513"/>
    <cellStyle name="Normal 5 5 13" xfId="18514"/>
    <cellStyle name="Normal 5 5 13 2" xfId="18515"/>
    <cellStyle name="Normal 5 5 13 3" xfId="18516"/>
    <cellStyle name="Normal 5 5 14" xfId="18517"/>
    <cellStyle name="Normal 5 5 14 2" xfId="18518"/>
    <cellStyle name="Normal 5 5 14 3" xfId="18519"/>
    <cellStyle name="Normal 5 5 15" xfId="18520"/>
    <cellStyle name="Normal 5 5 15 2" xfId="18521"/>
    <cellStyle name="Normal 5 5 15 3" xfId="18522"/>
    <cellStyle name="Normal 5 5 16" xfId="18523"/>
    <cellStyle name="Normal 5 5 16 2" xfId="18524"/>
    <cellStyle name="Normal 5 5 16 3" xfId="18525"/>
    <cellStyle name="Normal 5 5 17" xfId="18526"/>
    <cellStyle name="Normal 5 5 17 2" xfId="18527"/>
    <cellStyle name="Normal 5 5 17 3" xfId="18528"/>
    <cellStyle name="Normal 5 5 18" xfId="18529"/>
    <cellStyle name="Normal 5 5 18 2" xfId="18530"/>
    <cellStyle name="Normal 5 5 18 3" xfId="18531"/>
    <cellStyle name="Normal 5 5 19" xfId="18532"/>
    <cellStyle name="Normal 5 5 19 2" xfId="18533"/>
    <cellStyle name="Normal 5 5 19 3" xfId="18534"/>
    <cellStyle name="Normal 5 5 2" xfId="7456"/>
    <cellStyle name="Normal 5 5 2 2" xfId="18536"/>
    <cellStyle name="Normal 5 5 2 3" xfId="18537"/>
    <cellStyle name="Normal 5 5 2 4" xfId="18535"/>
    <cellStyle name="Normal 5 5 20" xfId="18538"/>
    <cellStyle name="Normal 5 5 20 2" xfId="18539"/>
    <cellStyle name="Normal 5 5 20 3" xfId="18540"/>
    <cellStyle name="Normal 5 5 21" xfId="18541"/>
    <cellStyle name="Normal 5 5 21 2" xfId="18542"/>
    <cellStyle name="Normal 5 5 21 3" xfId="18543"/>
    <cellStyle name="Normal 5 5 22" xfId="18544"/>
    <cellStyle name="Normal 5 5 22 2" xfId="18545"/>
    <cellStyle name="Normal 5 5 22 3" xfId="18546"/>
    <cellStyle name="Normal 5 5 23" xfId="18547"/>
    <cellStyle name="Normal 5 5 23 2" xfId="18548"/>
    <cellStyle name="Normal 5 5 23 3" xfId="18549"/>
    <cellStyle name="Normal 5 5 24" xfId="18550"/>
    <cellStyle name="Normal 5 5 24 2" xfId="18551"/>
    <cellStyle name="Normal 5 5 24 3" xfId="18552"/>
    <cellStyle name="Normal 5 5 25" xfId="18553"/>
    <cellStyle name="Normal 5 5 25 2" xfId="18554"/>
    <cellStyle name="Normal 5 5 25 3" xfId="18555"/>
    <cellStyle name="Normal 5 5 26" xfId="18556"/>
    <cellStyle name="Normal 5 5 26 2" xfId="18557"/>
    <cellStyle name="Normal 5 5 26 3" xfId="18558"/>
    <cellStyle name="Normal 5 5 27" xfId="18559"/>
    <cellStyle name="Normal 5 5 27 2" xfId="18560"/>
    <cellStyle name="Normal 5 5 27 3" xfId="18561"/>
    <cellStyle name="Normal 5 5 28" xfId="18562"/>
    <cellStyle name="Normal 5 5 28 2" xfId="18563"/>
    <cellStyle name="Normal 5 5 28 3" xfId="18564"/>
    <cellStyle name="Normal 5 5 29" xfId="18565"/>
    <cellStyle name="Normal 5 5 29 2" xfId="18566"/>
    <cellStyle name="Normal 5 5 29 3" xfId="18567"/>
    <cellStyle name="Normal 5 5 3" xfId="18568"/>
    <cellStyle name="Normal 5 5 3 2" xfId="18569"/>
    <cellStyle name="Normal 5 5 3 3" xfId="18570"/>
    <cellStyle name="Normal 5 5 30" xfId="18571"/>
    <cellStyle name="Normal 5 5 30 2" xfId="18572"/>
    <cellStyle name="Normal 5 5 30 3" xfId="18573"/>
    <cellStyle name="Normal 5 5 31" xfId="18574"/>
    <cellStyle name="Normal 5 5 31 2" xfId="18575"/>
    <cellStyle name="Normal 5 5 31 3" xfId="18576"/>
    <cellStyle name="Normal 5 5 32" xfId="18577"/>
    <cellStyle name="Normal 5 5 32 2" xfId="18578"/>
    <cellStyle name="Normal 5 5 32 3" xfId="18579"/>
    <cellStyle name="Normal 5 5 33" xfId="18580"/>
    <cellStyle name="Normal 5 5 33 2" xfId="18581"/>
    <cellStyle name="Normal 5 5 33 3" xfId="18582"/>
    <cellStyle name="Normal 5 5 34" xfId="18583"/>
    <cellStyle name="Normal 5 5 34 2" xfId="18584"/>
    <cellStyle name="Normal 5 5 34 3" xfId="18585"/>
    <cellStyle name="Normal 5 5 35" xfId="18586"/>
    <cellStyle name="Normal 5 5 36" xfId="18587"/>
    <cellStyle name="Normal 5 5 37" xfId="18504"/>
    <cellStyle name="Normal 5 5 38" xfId="39638"/>
    <cellStyle name="Normal 5 5 4" xfId="18588"/>
    <cellStyle name="Normal 5 5 4 2" xfId="18589"/>
    <cellStyle name="Normal 5 5 4 3" xfId="18590"/>
    <cellStyle name="Normal 5 5 5" xfId="18591"/>
    <cellStyle name="Normal 5 5 5 2" xfId="18592"/>
    <cellStyle name="Normal 5 5 5 3" xfId="18593"/>
    <cellStyle name="Normal 5 5 6" xfId="18594"/>
    <cellStyle name="Normal 5 5 6 2" xfId="18595"/>
    <cellStyle name="Normal 5 5 6 3" xfId="18596"/>
    <cellStyle name="Normal 5 5 7" xfId="18597"/>
    <cellStyle name="Normal 5 5 7 2" xfId="18598"/>
    <cellStyle name="Normal 5 5 7 3" xfId="18599"/>
    <cellStyle name="Normal 5 5 8" xfId="18600"/>
    <cellStyle name="Normal 5 5 8 2" xfId="18601"/>
    <cellStyle name="Normal 5 5 8 3" xfId="18602"/>
    <cellStyle name="Normal 5 5 9" xfId="18603"/>
    <cellStyle name="Normal 5 5 9 2" xfId="18604"/>
    <cellStyle name="Normal 5 5 9 3" xfId="18605"/>
    <cellStyle name="Normal 5 6" xfId="6937"/>
    <cellStyle name="Normal 5 6 10" xfId="18607"/>
    <cellStyle name="Normal 5 6 10 2" xfId="18608"/>
    <cellStyle name="Normal 5 6 10 3" xfId="18609"/>
    <cellStyle name="Normal 5 6 11" xfId="18610"/>
    <cellStyle name="Normal 5 6 11 2" xfId="18611"/>
    <cellStyle name="Normal 5 6 11 3" xfId="18612"/>
    <cellStyle name="Normal 5 6 12" xfId="18613"/>
    <cellStyle name="Normal 5 6 12 2" xfId="18614"/>
    <cellStyle name="Normal 5 6 12 3" xfId="18615"/>
    <cellStyle name="Normal 5 6 13" xfId="18616"/>
    <cellStyle name="Normal 5 6 13 2" xfId="18617"/>
    <cellStyle name="Normal 5 6 13 3" xfId="18618"/>
    <cellStyle name="Normal 5 6 14" xfId="18619"/>
    <cellStyle name="Normal 5 6 14 2" xfId="18620"/>
    <cellStyle name="Normal 5 6 14 3" xfId="18621"/>
    <cellStyle name="Normal 5 6 15" xfId="18622"/>
    <cellStyle name="Normal 5 6 15 2" xfId="18623"/>
    <cellStyle name="Normal 5 6 15 3" xfId="18624"/>
    <cellStyle name="Normal 5 6 16" xfId="18625"/>
    <cellStyle name="Normal 5 6 16 2" xfId="18626"/>
    <cellStyle name="Normal 5 6 16 3" xfId="18627"/>
    <cellStyle name="Normal 5 6 17" xfId="18628"/>
    <cellStyle name="Normal 5 6 17 2" xfId="18629"/>
    <cellStyle name="Normal 5 6 17 3" xfId="18630"/>
    <cellStyle name="Normal 5 6 18" xfId="18631"/>
    <cellStyle name="Normal 5 6 18 2" xfId="18632"/>
    <cellStyle name="Normal 5 6 18 3" xfId="18633"/>
    <cellStyle name="Normal 5 6 19" xfId="18634"/>
    <cellStyle name="Normal 5 6 19 2" xfId="18635"/>
    <cellStyle name="Normal 5 6 19 3" xfId="18636"/>
    <cellStyle name="Normal 5 6 2" xfId="18637"/>
    <cellStyle name="Normal 5 6 2 2" xfId="18638"/>
    <cellStyle name="Normal 5 6 2 3" xfId="18639"/>
    <cellStyle name="Normal 5 6 20" xfId="18640"/>
    <cellStyle name="Normal 5 6 20 2" xfId="18641"/>
    <cellStyle name="Normal 5 6 20 3" xfId="18642"/>
    <cellStyle name="Normal 5 6 21" xfId="18643"/>
    <cellStyle name="Normal 5 6 21 2" xfId="18644"/>
    <cellStyle name="Normal 5 6 21 3" xfId="18645"/>
    <cellStyle name="Normal 5 6 22" xfId="18646"/>
    <cellStyle name="Normal 5 6 22 2" xfId="18647"/>
    <cellStyle name="Normal 5 6 22 3" xfId="18648"/>
    <cellStyle name="Normal 5 6 23" xfId="18649"/>
    <cellStyle name="Normal 5 6 23 2" xfId="18650"/>
    <cellStyle name="Normal 5 6 23 3" xfId="18651"/>
    <cellStyle name="Normal 5 6 24" xfId="18652"/>
    <cellStyle name="Normal 5 6 24 2" xfId="18653"/>
    <cellStyle name="Normal 5 6 24 3" xfId="18654"/>
    <cellStyle name="Normal 5 6 25" xfId="18655"/>
    <cellStyle name="Normal 5 6 25 2" xfId="18656"/>
    <cellStyle name="Normal 5 6 25 3" xfId="18657"/>
    <cellStyle name="Normal 5 6 26" xfId="18658"/>
    <cellStyle name="Normal 5 6 26 2" xfId="18659"/>
    <cellStyle name="Normal 5 6 26 3" xfId="18660"/>
    <cellStyle name="Normal 5 6 27" xfId="18661"/>
    <cellStyle name="Normal 5 6 27 2" xfId="18662"/>
    <cellStyle name="Normal 5 6 27 3" xfId="18663"/>
    <cellStyle name="Normal 5 6 28" xfId="18664"/>
    <cellStyle name="Normal 5 6 28 2" xfId="18665"/>
    <cellStyle name="Normal 5 6 28 3" xfId="18666"/>
    <cellStyle name="Normal 5 6 29" xfId="18667"/>
    <cellStyle name="Normal 5 6 29 2" xfId="18668"/>
    <cellStyle name="Normal 5 6 29 3" xfId="18669"/>
    <cellStyle name="Normal 5 6 3" xfId="18670"/>
    <cellStyle name="Normal 5 6 3 2" xfId="18671"/>
    <cellStyle name="Normal 5 6 3 3" xfId="18672"/>
    <cellStyle name="Normal 5 6 30" xfId="18673"/>
    <cellStyle name="Normal 5 6 30 2" xfId="18674"/>
    <cellStyle name="Normal 5 6 30 3" xfId="18675"/>
    <cellStyle name="Normal 5 6 31" xfId="18676"/>
    <cellStyle name="Normal 5 6 31 2" xfId="18677"/>
    <cellStyle name="Normal 5 6 31 3" xfId="18678"/>
    <cellStyle name="Normal 5 6 32" xfId="18679"/>
    <cellStyle name="Normal 5 6 32 2" xfId="18680"/>
    <cellStyle name="Normal 5 6 32 3" xfId="18681"/>
    <cellStyle name="Normal 5 6 33" xfId="18682"/>
    <cellStyle name="Normal 5 6 33 2" xfId="18683"/>
    <cellStyle name="Normal 5 6 33 3" xfId="18684"/>
    <cellStyle name="Normal 5 6 34" xfId="18685"/>
    <cellStyle name="Normal 5 6 34 2" xfId="18686"/>
    <cellStyle name="Normal 5 6 34 3" xfId="18687"/>
    <cellStyle name="Normal 5 6 35" xfId="18688"/>
    <cellStyle name="Normal 5 6 36" xfId="18689"/>
    <cellStyle name="Normal 5 6 37" xfId="18606"/>
    <cellStyle name="Normal 5 6 38" xfId="39639"/>
    <cellStyle name="Normal 5 6 4" xfId="18690"/>
    <cellStyle name="Normal 5 6 4 2" xfId="18691"/>
    <cellStyle name="Normal 5 6 4 3" xfId="18692"/>
    <cellStyle name="Normal 5 6 5" xfId="18693"/>
    <cellStyle name="Normal 5 6 5 2" xfId="18694"/>
    <cellStyle name="Normal 5 6 5 3" xfId="18695"/>
    <cellStyle name="Normal 5 6 6" xfId="18696"/>
    <cellStyle name="Normal 5 6 6 2" xfId="18697"/>
    <cellStyle name="Normal 5 6 6 3" xfId="18698"/>
    <cellStyle name="Normal 5 6 7" xfId="18699"/>
    <cellStyle name="Normal 5 6 7 2" xfId="18700"/>
    <cellStyle name="Normal 5 6 7 3" xfId="18701"/>
    <cellStyle name="Normal 5 6 8" xfId="18702"/>
    <cellStyle name="Normal 5 6 8 2" xfId="18703"/>
    <cellStyle name="Normal 5 6 8 3" xfId="18704"/>
    <cellStyle name="Normal 5 6 9" xfId="18705"/>
    <cellStyle name="Normal 5 6 9 2" xfId="18706"/>
    <cellStyle name="Normal 5 6 9 3" xfId="18707"/>
    <cellStyle name="Normal 5 7" xfId="7016"/>
    <cellStyle name="Normal 5 7 2" xfId="18709"/>
    <cellStyle name="Normal 5 7 3" xfId="18710"/>
    <cellStyle name="Normal 5 7 4" xfId="18708"/>
    <cellStyle name="Normal 5 7 5" xfId="39640"/>
    <cellStyle name="Normal 5 8" xfId="7643"/>
    <cellStyle name="Normal 5 8 2" xfId="18712"/>
    <cellStyle name="Normal 5 8 3" xfId="18713"/>
    <cellStyle name="Normal 5 8 4" xfId="18711"/>
    <cellStyle name="Normal 5 9" xfId="7369"/>
    <cellStyle name="Normal 5 9 2" xfId="18715"/>
    <cellStyle name="Normal 5 9 3" xfId="18716"/>
    <cellStyle name="Normal 5 9 4" xfId="18714"/>
    <cellStyle name="Normal 50" xfId="9841"/>
    <cellStyle name="Normal 50 2" xfId="39642"/>
    <cellStyle name="Normal 50 3" xfId="39643"/>
    <cellStyle name="Normal 50 4" xfId="39641"/>
    <cellStyle name="Normal 51" xfId="9931"/>
    <cellStyle name="Normal 51 2" xfId="39645"/>
    <cellStyle name="Normal 51 3" xfId="39646"/>
    <cellStyle name="Normal 51 4" xfId="39644"/>
    <cellStyle name="Normal 52" xfId="9935"/>
    <cellStyle name="Normal 52 2" xfId="39648"/>
    <cellStyle name="Normal 52 3" xfId="39649"/>
    <cellStyle name="Normal 52 4" xfId="39647"/>
    <cellStyle name="Normal 53" xfId="9887"/>
    <cellStyle name="Normal 53 2" xfId="39651"/>
    <cellStyle name="Normal 53 3" xfId="39652"/>
    <cellStyle name="Normal 53 4" xfId="39650"/>
    <cellStyle name="Normal 54" xfId="9938"/>
    <cellStyle name="Normal 54 2" xfId="39654"/>
    <cellStyle name="Normal 54 3" xfId="39655"/>
    <cellStyle name="Normal 54 4" xfId="39653"/>
    <cellStyle name="Normal 55" xfId="9939"/>
    <cellStyle name="Normal 55 2" xfId="39657"/>
    <cellStyle name="Normal 55 3" xfId="39658"/>
    <cellStyle name="Normal 55 4" xfId="39656"/>
    <cellStyle name="Normal 56" xfId="9937"/>
    <cellStyle name="Normal 56 2" xfId="39660"/>
    <cellStyle name="Normal 56 3" xfId="39661"/>
    <cellStyle name="Normal 56 4" xfId="39659"/>
    <cellStyle name="Normal 57" xfId="9842"/>
    <cellStyle name="Normal 57 2" xfId="39663"/>
    <cellStyle name="Normal 57 3" xfId="39664"/>
    <cellStyle name="Normal 57 4" xfId="39662"/>
    <cellStyle name="Normal 58" xfId="9940"/>
    <cellStyle name="Normal 58 2" xfId="39666"/>
    <cellStyle name="Normal 58 3" xfId="39667"/>
    <cellStyle name="Normal 58 4" xfId="39665"/>
    <cellStyle name="Normal 59" xfId="9990"/>
    <cellStyle name="Normal 59 2" xfId="39669"/>
    <cellStyle name="Normal 59 3" xfId="39670"/>
    <cellStyle name="Normal 59 4" xfId="39668"/>
    <cellStyle name="Normal 6" xfId="82"/>
    <cellStyle name="Normal 6 10" xfId="7392"/>
    <cellStyle name="Normal 6 10 2" xfId="18719"/>
    <cellStyle name="Normal 6 10 3" xfId="18720"/>
    <cellStyle name="Normal 6 10 4" xfId="18718"/>
    <cellStyle name="Normal 6 11" xfId="7508"/>
    <cellStyle name="Normal 6 11 2" xfId="18722"/>
    <cellStyle name="Normal 6 11 3" xfId="18723"/>
    <cellStyle name="Normal 6 11 4" xfId="18721"/>
    <cellStyle name="Normal 6 12" xfId="7869"/>
    <cellStyle name="Normal 6 12 2" xfId="18725"/>
    <cellStyle name="Normal 6 12 3" xfId="18726"/>
    <cellStyle name="Normal 6 12 4" xfId="18724"/>
    <cellStyle name="Normal 6 13" xfId="15237"/>
    <cellStyle name="Normal 6 13 2" xfId="18728"/>
    <cellStyle name="Normal 6 13 3" xfId="18729"/>
    <cellStyle name="Normal 6 13 4" xfId="18727"/>
    <cellStyle name="Normal 6 14" xfId="18730"/>
    <cellStyle name="Normal 6 14 2" xfId="18731"/>
    <cellStyle name="Normal 6 14 3" xfId="18732"/>
    <cellStyle name="Normal 6 15" xfId="18733"/>
    <cellStyle name="Normal 6 15 2" xfId="18734"/>
    <cellStyle name="Normal 6 15 3" xfId="18735"/>
    <cellStyle name="Normal 6 16" xfId="18736"/>
    <cellStyle name="Normal 6 16 2" xfId="18737"/>
    <cellStyle name="Normal 6 16 3" xfId="18738"/>
    <cellStyle name="Normal 6 17" xfId="18739"/>
    <cellStyle name="Normal 6 17 2" xfId="18740"/>
    <cellStyle name="Normal 6 17 3" xfId="18741"/>
    <cellStyle name="Normal 6 18" xfId="18742"/>
    <cellStyle name="Normal 6 18 2" xfId="18743"/>
    <cellStyle name="Normal 6 18 3" xfId="18744"/>
    <cellStyle name="Normal 6 19" xfId="18745"/>
    <cellStyle name="Normal 6 19 2" xfId="18746"/>
    <cellStyle name="Normal 6 19 3" xfId="18747"/>
    <cellStyle name="Normal 6 2" xfId="313"/>
    <cellStyle name="Normal 6 2 10" xfId="18749"/>
    <cellStyle name="Normal 6 2 10 2" xfId="18750"/>
    <cellStyle name="Normal 6 2 10 3" xfId="18751"/>
    <cellStyle name="Normal 6 2 11" xfId="18752"/>
    <cellStyle name="Normal 6 2 11 2" xfId="18753"/>
    <cellStyle name="Normal 6 2 11 3" xfId="18754"/>
    <cellStyle name="Normal 6 2 12" xfId="18755"/>
    <cellStyle name="Normal 6 2 12 2" xfId="18756"/>
    <cellStyle name="Normal 6 2 12 3" xfId="18757"/>
    <cellStyle name="Normal 6 2 13" xfId="18758"/>
    <cellStyle name="Normal 6 2 13 2" xfId="18759"/>
    <cellStyle name="Normal 6 2 13 3" xfId="18760"/>
    <cellStyle name="Normal 6 2 14" xfId="18761"/>
    <cellStyle name="Normal 6 2 14 2" xfId="18762"/>
    <cellStyle name="Normal 6 2 14 3" xfId="18763"/>
    <cellStyle name="Normal 6 2 15" xfId="18764"/>
    <cellStyle name="Normal 6 2 15 2" xfId="18765"/>
    <cellStyle name="Normal 6 2 15 3" xfId="18766"/>
    <cellStyle name="Normal 6 2 16" xfId="18767"/>
    <cellStyle name="Normal 6 2 16 2" xfId="18768"/>
    <cellStyle name="Normal 6 2 16 3" xfId="18769"/>
    <cellStyle name="Normal 6 2 17" xfId="18770"/>
    <cellStyle name="Normal 6 2 17 2" xfId="18771"/>
    <cellStyle name="Normal 6 2 17 3" xfId="18772"/>
    <cellStyle name="Normal 6 2 18" xfId="18773"/>
    <cellStyle name="Normal 6 2 18 2" xfId="18774"/>
    <cellStyle name="Normal 6 2 18 3" xfId="18775"/>
    <cellStyle name="Normal 6 2 19" xfId="18776"/>
    <cellStyle name="Normal 6 2 19 2" xfId="18777"/>
    <cellStyle name="Normal 6 2 19 3" xfId="18778"/>
    <cellStyle name="Normal 6 2 2" xfId="314"/>
    <cellStyle name="Normal 6 2 2 2" xfId="315"/>
    <cellStyle name="Normal 6 2 2 2 2" xfId="316"/>
    <cellStyle name="Normal 6 2 2 2 3" xfId="18780"/>
    <cellStyle name="Normal 6 2 2 3" xfId="317"/>
    <cellStyle name="Normal 6 2 2 3 2" xfId="18781"/>
    <cellStyle name="Normal 6 2 2 4" xfId="318"/>
    <cellStyle name="Normal 6 2 2 5" xfId="319"/>
    <cellStyle name="Normal 6 2 2 6" xfId="320"/>
    <cellStyle name="Normal 6 2 2 6 10" xfId="14640"/>
    <cellStyle name="Normal 6 2 2 6 11" xfId="14641"/>
    <cellStyle name="Normal 6 2 2 6 2" xfId="14642"/>
    <cellStyle name="Normal 6 2 2 6 2 2" xfId="14643"/>
    <cellStyle name="Normal 6 2 2 6 2 3" xfId="14644"/>
    <cellStyle name="Normal 6 2 2 6 2 4" xfId="14645"/>
    <cellStyle name="Normal 6 2 2 6 2 5" xfId="14646"/>
    <cellStyle name="Normal 6 2 2 6 2 6" xfId="15458"/>
    <cellStyle name="Normal 6 2 2 6 2 7" xfId="15459"/>
    <cellStyle name="Normal 6 2 2 6 2 8" xfId="15460"/>
    <cellStyle name="Normal 6 2 2 6 3" xfId="14647"/>
    <cellStyle name="Normal 6 2 2 6 4" xfId="14648"/>
    <cellStyle name="Normal 6 2 2 6 5" xfId="14649"/>
    <cellStyle name="Normal 6 2 2 6 6" xfId="14650"/>
    <cellStyle name="Normal 6 2 2 6 7" xfId="14651"/>
    <cellStyle name="Normal 6 2 2 6 8" xfId="14652"/>
    <cellStyle name="Normal 6 2 2 6 9" xfId="14653"/>
    <cellStyle name="Normal 6 2 2 7" xfId="18779"/>
    <cellStyle name="Normal 6 2 20" xfId="18782"/>
    <cellStyle name="Normal 6 2 20 2" xfId="18783"/>
    <cellStyle name="Normal 6 2 20 3" xfId="18784"/>
    <cellStyle name="Normal 6 2 21" xfId="18785"/>
    <cellStyle name="Normal 6 2 21 2" xfId="18786"/>
    <cellStyle name="Normal 6 2 21 3" xfId="18787"/>
    <cellStyle name="Normal 6 2 22" xfId="18788"/>
    <cellStyle name="Normal 6 2 22 2" xfId="18789"/>
    <cellStyle name="Normal 6 2 22 3" xfId="18790"/>
    <cellStyle name="Normal 6 2 23" xfId="18791"/>
    <cellStyle name="Normal 6 2 23 2" xfId="18792"/>
    <cellStyle name="Normal 6 2 23 3" xfId="18793"/>
    <cellStyle name="Normal 6 2 24" xfId="18794"/>
    <cellStyle name="Normal 6 2 24 2" xfId="18795"/>
    <cellStyle name="Normal 6 2 24 3" xfId="18796"/>
    <cellStyle name="Normal 6 2 25" xfId="18797"/>
    <cellStyle name="Normal 6 2 25 2" xfId="18798"/>
    <cellStyle name="Normal 6 2 25 3" xfId="18799"/>
    <cellStyle name="Normal 6 2 26" xfId="18800"/>
    <cellStyle name="Normal 6 2 26 2" xfId="18801"/>
    <cellStyle name="Normal 6 2 26 3" xfId="18802"/>
    <cellStyle name="Normal 6 2 27" xfId="18803"/>
    <cellStyle name="Normal 6 2 27 2" xfId="18804"/>
    <cellStyle name="Normal 6 2 27 3" xfId="18805"/>
    <cellStyle name="Normal 6 2 28" xfId="18806"/>
    <cellStyle name="Normal 6 2 28 2" xfId="18807"/>
    <cellStyle name="Normal 6 2 28 3" xfId="18808"/>
    <cellStyle name="Normal 6 2 29" xfId="18809"/>
    <cellStyle name="Normal 6 2 29 2" xfId="18810"/>
    <cellStyle name="Normal 6 2 29 3" xfId="18811"/>
    <cellStyle name="Normal 6 2 3" xfId="2661"/>
    <cellStyle name="Normal 6 2 3 2" xfId="18813"/>
    <cellStyle name="Normal 6 2 3 3" xfId="18814"/>
    <cellStyle name="Normal 6 2 3 4" xfId="18812"/>
    <cellStyle name="Normal 6 2 30" xfId="18815"/>
    <cellStyle name="Normal 6 2 30 2" xfId="18816"/>
    <cellStyle name="Normal 6 2 30 3" xfId="18817"/>
    <cellStyle name="Normal 6 2 31" xfId="18818"/>
    <cellStyle name="Normal 6 2 31 2" xfId="18819"/>
    <cellStyle name="Normal 6 2 31 3" xfId="18820"/>
    <cellStyle name="Normal 6 2 32" xfId="18821"/>
    <cellStyle name="Normal 6 2 32 2" xfId="18822"/>
    <cellStyle name="Normal 6 2 32 3" xfId="18823"/>
    <cellStyle name="Normal 6 2 33" xfId="18824"/>
    <cellStyle name="Normal 6 2 33 2" xfId="18825"/>
    <cellStyle name="Normal 6 2 33 3" xfId="18826"/>
    <cellStyle name="Normal 6 2 34" xfId="18827"/>
    <cellStyle name="Normal 6 2 34 2" xfId="18828"/>
    <cellStyle name="Normal 6 2 34 3" xfId="18829"/>
    <cellStyle name="Normal 6 2 35" xfId="18830"/>
    <cellStyle name="Normal 6 2 36" xfId="18831"/>
    <cellStyle name="Normal 6 2 37" xfId="39671"/>
    <cellStyle name="Normal 6 2 4" xfId="15238"/>
    <cellStyle name="Normal 6 2 4 2" xfId="18833"/>
    <cellStyle name="Normal 6 2 4 3" xfId="18834"/>
    <cellStyle name="Normal 6 2 4 4" xfId="18832"/>
    <cellStyle name="Normal 6 2 5" xfId="18835"/>
    <cellStyle name="Normal 6 2 5 2" xfId="18836"/>
    <cellStyle name="Normal 6 2 5 3" xfId="18837"/>
    <cellStyle name="Normal 6 2 6" xfId="18838"/>
    <cellStyle name="Normal 6 2 6 2" xfId="18839"/>
    <cellStyle name="Normal 6 2 6 3" xfId="18840"/>
    <cellStyle name="Normal 6 2 7" xfId="18841"/>
    <cellStyle name="Normal 6 2 7 2" xfId="18842"/>
    <cellStyle name="Normal 6 2 7 3" xfId="18843"/>
    <cellStyle name="Normal 6 2 8" xfId="18844"/>
    <cellStyle name="Normal 6 2 8 2" xfId="18845"/>
    <cellStyle name="Normal 6 2 8 3" xfId="18846"/>
    <cellStyle name="Normal 6 2 9" xfId="18847"/>
    <cellStyle name="Normal 6 2 9 2" xfId="18848"/>
    <cellStyle name="Normal 6 2 9 3" xfId="18849"/>
    <cellStyle name="Normal 6 20" xfId="18850"/>
    <cellStyle name="Normal 6 20 2" xfId="18851"/>
    <cellStyle name="Normal 6 20 3" xfId="18852"/>
    <cellStyle name="Normal 6 21" xfId="18853"/>
    <cellStyle name="Normal 6 21 2" xfId="18854"/>
    <cellStyle name="Normal 6 21 3" xfId="18855"/>
    <cellStyle name="Normal 6 22" xfId="18856"/>
    <cellStyle name="Normal 6 22 2" xfId="18857"/>
    <cellStyle name="Normal 6 22 3" xfId="18858"/>
    <cellStyle name="Normal 6 23" xfId="18859"/>
    <cellStyle name="Normal 6 23 2" xfId="18860"/>
    <cellStyle name="Normal 6 23 3" xfId="18861"/>
    <cellStyle name="Normal 6 24" xfId="18862"/>
    <cellStyle name="Normal 6 24 2" xfId="18863"/>
    <cellStyle name="Normal 6 24 3" xfId="18864"/>
    <cellStyle name="Normal 6 25" xfId="18865"/>
    <cellStyle name="Normal 6 25 2" xfId="18866"/>
    <cellStyle name="Normal 6 25 3" xfId="18867"/>
    <cellStyle name="Normal 6 26" xfId="18868"/>
    <cellStyle name="Normal 6 26 2" xfId="18869"/>
    <cellStyle name="Normal 6 26 3" xfId="18870"/>
    <cellStyle name="Normal 6 27" xfId="18871"/>
    <cellStyle name="Normal 6 27 2" xfId="18872"/>
    <cellStyle name="Normal 6 27 3" xfId="18873"/>
    <cellStyle name="Normal 6 28" xfId="18874"/>
    <cellStyle name="Normal 6 28 2" xfId="18875"/>
    <cellStyle name="Normal 6 28 3" xfId="18876"/>
    <cellStyle name="Normal 6 29" xfId="18877"/>
    <cellStyle name="Normal 6 29 2" xfId="18878"/>
    <cellStyle name="Normal 6 29 3" xfId="18879"/>
    <cellStyle name="Normal 6 3" xfId="1123"/>
    <cellStyle name="Normal 6 3 10" xfId="18881"/>
    <cellStyle name="Normal 6 3 10 2" xfId="18882"/>
    <cellStyle name="Normal 6 3 10 3" xfId="18883"/>
    <cellStyle name="Normal 6 3 11" xfId="18884"/>
    <cellStyle name="Normal 6 3 11 2" xfId="18885"/>
    <cellStyle name="Normal 6 3 11 3" xfId="18886"/>
    <cellStyle name="Normal 6 3 12" xfId="18887"/>
    <cellStyle name="Normal 6 3 12 2" xfId="18888"/>
    <cellStyle name="Normal 6 3 12 3" xfId="18889"/>
    <cellStyle name="Normal 6 3 13" xfId="18890"/>
    <cellStyle name="Normal 6 3 13 2" xfId="18891"/>
    <cellStyle name="Normal 6 3 13 3" xfId="18892"/>
    <cellStyle name="Normal 6 3 14" xfId="18893"/>
    <cellStyle name="Normal 6 3 14 2" xfId="18894"/>
    <cellStyle name="Normal 6 3 14 3" xfId="18895"/>
    <cellStyle name="Normal 6 3 15" xfId="18896"/>
    <cellStyle name="Normal 6 3 15 2" xfId="18897"/>
    <cellStyle name="Normal 6 3 15 3" xfId="18898"/>
    <cellStyle name="Normal 6 3 16" xfId="18899"/>
    <cellStyle name="Normal 6 3 16 2" xfId="18900"/>
    <cellStyle name="Normal 6 3 16 3" xfId="18901"/>
    <cellStyle name="Normal 6 3 17" xfId="18902"/>
    <cellStyle name="Normal 6 3 17 2" xfId="18903"/>
    <cellStyle name="Normal 6 3 17 3" xfId="18904"/>
    <cellStyle name="Normal 6 3 18" xfId="18905"/>
    <cellStyle name="Normal 6 3 18 2" xfId="18906"/>
    <cellStyle name="Normal 6 3 18 3" xfId="18907"/>
    <cellStyle name="Normal 6 3 19" xfId="18908"/>
    <cellStyle name="Normal 6 3 19 2" xfId="18909"/>
    <cellStyle name="Normal 6 3 19 3" xfId="18910"/>
    <cellStyle name="Normal 6 3 2" xfId="7051"/>
    <cellStyle name="Normal 6 3 2 2" xfId="18912"/>
    <cellStyle name="Normal 6 3 2 3" xfId="18913"/>
    <cellStyle name="Normal 6 3 2 4" xfId="18911"/>
    <cellStyle name="Normal 6 3 20" xfId="18914"/>
    <cellStyle name="Normal 6 3 20 2" xfId="18915"/>
    <cellStyle name="Normal 6 3 20 3" xfId="18916"/>
    <cellStyle name="Normal 6 3 21" xfId="18917"/>
    <cellStyle name="Normal 6 3 21 2" xfId="18918"/>
    <cellStyle name="Normal 6 3 21 3" xfId="18919"/>
    <cellStyle name="Normal 6 3 22" xfId="18920"/>
    <cellStyle name="Normal 6 3 22 2" xfId="18921"/>
    <cellStyle name="Normal 6 3 22 3" xfId="18922"/>
    <cellStyle name="Normal 6 3 23" xfId="18923"/>
    <cellStyle name="Normal 6 3 23 2" xfId="18924"/>
    <cellStyle name="Normal 6 3 23 3" xfId="18925"/>
    <cellStyle name="Normal 6 3 24" xfId="18926"/>
    <cellStyle name="Normal 6 3 24 2" xfId="18927"/>
    <cellStyle name="Normal 6 3 24 3" xfId="18928"/>
    <cellStyle name="Normal 6 3 25" xfId="18929"/>
    <cellStyle name="Normal 6 3 25 2" xfId="18930"/>
    <cellStyle name="Normal 6 3 25 3" xfId="18931"/>
    <cellStyle name="Normal 6 3 26" xfId="18932"/>
    <cellStyle name="Normal 6 3 26 2" xfId="18933"/>
    <cellStyle name="Normal 6 3 26 3" xfId="18934"/>
    <cellStyle name="Normal 6 3 27" xfId="18935"/>
    <cellStyle name="Normal 6 3 27 2" xfId="18936"/>
    <cellStyle name="Normal 6 3 27 3" xfId="18937"/>
    <cellStyle name="Normal 6 3 28" xfId="18938"/>
    <cellStyle name="Normal 6 3 28 2" xfId="18939"/>
    <cellStyle name="Normal 6 3 28 3" xfId="18940"/>
    <cellStyle name="Normal 6 3 29" xfId="18941"/>
    <cellStyle name="Normal 6 3 29 2" xfId="18942"/>
    <cellStyle name="Normal 6 3 29 3" xfId="18943"/>
    <cellStyle name="Normal 6 3 3" xfId="15239"/>
    <cellStyle name="Normal 6 3 3 2" xfId="18945"/>
    <cellStyle name="Normal 6 3 3 3" xfId="18946"/>
    <cellStyle name="Normal 6 3 3 4" xfId="18944"/>
    <cellStyle name="Normal 6 3 30" xfId="18947"/>
    <cellStyle name="Normal 6 3 30 2" xfId="18948"/>
    <cellStyle name="Normal 6 3 30 3" xfId="18949"/>
    <cellStyle name="Normal 6 3 31" xfId="18950"/>
    <cellStyle name="Normal 6 3 31 2" xfId="18951"/>
    <cellStyle name="Normal 6 3 31 3" xfId="18952"/>
    <cellStyle name="Normal 6 3 32" xfId="18953"/>
    <cellStyle name="Normal 6 3 32 2" xfId="18954"/>
    <cellStyle name="Normal 6 3 32 3" xfId="18955"/>
    <cellStyle name="Normal 6 3 33" xfId="18956"/>
    <cellStyle name="Normal 6 3 33 2" xfId="18957"/>
    <cellStyle name="Normal 6 3 33 3" xfId="18958"/>
    <cellStyle name="Normal 6 3 34" xfId="18959"/>
    <cellStyle name="Normal 6 3 34 2" xfId="18960"/>
    <cellStyle name="Normal 6 3 34 3" xfId="18961"/>
    <cellStyle name="Normal 6 3 35" xfId="18962"/>
    <cellStyle name="Normal 6 3 36" xfId="18963"/>
    <cellStyle name="Normal 6 3 4" xfId="15461"/>
    <cellStyle name="Normal 6 3 4 2" xfId="18965"/>
    <cellStyle name="Normal 6 3 4 3" xfId="18966"/>
    <cellStyle name="Normal 6 3 4 4" xfId="18964"/>
    <cellStyle name="Normal 6 3 5" xfId="18967"/>
    <cellStyle name="Normal 6 3 5 2" xfId="18968"/>
    <cellStyle name="Normal 6 3 5 3" xfId="18969"/>
    <cellStyle name="Normal 6 3 6" xfId="18970"/>
    <cellStyle name="Normal 6 3 6 2" xfId="18971"/>
    <cellStyle name="Normal 6 3 6 3" xfId="18972"/>
    <cellStyle name="Normal 6 3 7" xfId="18973"/>
    <cellStyle name="Normal 6 3 7 2" xfId="18974"/>
    <cellStyle name="Normal 6 3 7 3" xfId="18975"/>
    <cellStyle name="Normal 6 3 8" xfId="18976"/>
    <cellStyle name="Normal 6 3 8 2" xfId="18977"/>
    <cellStyle name="Normal 6 3 8 3" xfId="18978"/>
    <cellStyle name="Normal 6 3 9" xfId="18979"/>
    <cellStyle name="Normal 6 3 9 2" xfId="18980"/>
    <cellStyle name="Normal 6 3 9 3" xfId="18981"/>
    <cellStyle name="Normal 6 30" xfId="18982"/>
    <cellStyle name="Normal 6 30 2" xfId="18983"/>
    <cellStyle name="Normal 6 30 3" xfId="18984"/>
    <cellStyle name="Normal 6 31" xfId="18985"/>
    <cellStyle name="Normal 6 31 2" xfId="18986"/>
    <cellStyle name="Normal 6 31 3" xfId="18987"/>
    <cellStyle name="Normal 6 32" xfId="18988"/>
    <cellStyle name="Normal 6 32 2" xfId="18989"/>
    <cellStyle name="Normal 6 32 3" xfId="18990"/>
    <cellStyle name="Normal 6 33" xfId="18991"/>
    <cellStyle name="Normal 6 33 2" xfId="18992"/>
    <cellStyle name="Normal 6 33 3" xfId="18993"/>
    <cellStyle name="Normal 6 34" xfId="18994"/>
    <cellStyle name="Normal 6 34 2" xfId="18995"/>
    <cellStyle name="Normal 6 34 3" xfId="18996"/>
    <cellStyle name="Normal 6 35" xfId="18997"/>
    <cellStyle name="Normal 6 35 2" xfId="18998"/>
    <cellStyle name="Normal 6 35 3" xfId="18999"/>
    <cellStyle name="Normal 6 36" xfId="19000"/>
    <cellStyle name="Normal 6 36 2" xfId="19001"/>
    <cellStyle name="Normal 6 36 3" xfId="19002"/>
    <cellStyle name="Normal 6 37" xfId="19003"/>
    <cellStyle name="Normal 6 37 2" xfId="19004"/>
    <cellStyle name="Normal 6 37 3" xfId="19005"/>
    <cellStyle name="Normal 6 38" xfId="19006"/>
    <cellStyle name="Normal 6 38 2" xfId="19007"/>
    <cellStyle name="Normal 6 38 3" xfId="19008"/>
    <cellStyle name="Normal 6 39" xfId="19009"/>
    <cellStyle name="Normal 6 39 2" xfId="19010"/>
    <cellStyle name="Normal 6 39 3" xfId="19011"/>
    <cellStyle name="Normal 6 4" xfId="6850"/>
    <cellStyle name="Normal 6 4 10" xfId="19013"/>
    <cellStyle name="Normal 6 4 10 2" xfId="19014"/>
    <cellStyle name="Normal 6 4 10 3" xfId="19015"/>
    <cellStyle name="Normal 6 4 11" xfId="19016"/>
    <cellStyle name="Normal 6 4 11 2" xfId="19017"/>
    <cellStyle name="Normal 6 4 11 3" xfId="19018"/>
    <cellStyle name="Normal 6 4 12" xfId="19019"/>
    <cellStyle name="Normal 6 4 12 2" xfId="19020"/>
    <cellStyle name="Normal 6 4 12 3" xfId="19021"/>
    <cellStyle name="Normal 6 4 13" xfId="19022"/>
    <cellStyle name="Normal 6 4 13 2" xfId="19023"/>
    <cellStyle name="Normal 6 4 13 3" xfId="19024"/>
    <cellStyle name="Normal 6 4 14" xfId="19025"/>
    <cellStyle name="Normal 6 4 14 2" xfId="19026"/>
    <cellStyle name="Normal 6 4 14 3" xfId="19027"/>
    <cellStyle name="Normal 6 4 15" xfId="19028"/>
    <cellStyle name="Normal 6 4 15 2" xfId="19029"/>
    <cellStyle name="Normal 6 4 15 3" xfId="19030"/>
    <cellStyle name="Normal 6 4 16" xfId="19031"/>
    <cellStyle name="Normal 6 4 16 2" xfId="19032"/>
    <cellStyle name="Normal 6 4 16 3" xfId="19033"/>
    <cellStyle name="Normal 6 4 17" xfId="19034"/>
    <cellStyle name="Normal 6 4 17 2" xfId="19035"/>
    <cellStyle name="Normal 6 4 17 3" xfId="19036"/>
    <cellStyle name="Normal 6 4 18" xfId="19037"/>
    <cellStyle name="Normal 6 4 18 2" xfId="19038"/>
    <cellStyle name="Normal 6 4 18 3" xfId="19039"/>
    <cellStyle name="Normal 6 4 19" xfId="19040"/>
    <cellStyle name="Normal 6 4 19 2" xfId="19041"/>
    <cellStyle name="Normal 6 4 19 3" xfId="19042"/>
    <cellStyle name="Normal 6 4 2" xfId="15241"/>
    <cellStyle name="Normal 6 4 2 2" xfId="19044"/>
    <cellStyle name="Normal 6 4 2 3" xfId="19045"/>
    <cellStyle name="Normal 6 4 20" xfId="19046"/>
    <cellStyle name="Normal 6 4 20 2" xfId="19047"/>
    <cellStyle name="Normal 6 4 20 3" xfId="19048"/>
    <cellStyle name="Normal 6 4 21" xfId="19049"/>
    <cellStyle name="Normal 6 4 21 2" xfId="19050"/>
    <cellStyle name="Normal 6 4 21 3" xfId="19051"/>
    <cellStyle name="Normal 6 4 22" xfId="19052"/>
    <cellStyle name="Normal 6 4 22 2" xfId="19053"/>
    <cellStyle name="Normal 6 4 22 3" xfId="19054"/>
    <cellStyle name="Normal 6 4 23" xfId="19055"/>
    <cellStyle name="Normal 6 4 23 2" xfId="19056"/>
    <cellStyle name="Normal 6 4 23 3" xfId="19057"/>
    <cellStyle name="Normal 6 4 24" xfId="19058"/>
    <cellStyle name="Normal 6 4 24 2" xfId="19059"/>
    <cellStyle name="Normal 6 4 24 3" xfId="19060"/>
    <cellStyle name="Normal 6 4 25" xfId="19061"/>
    <cellStyle name="Normal 6 4 25 2" xfId="19062"/>
    <cellStyle name="Normal 6 4 25 3" xfId="19063"/>
    <cellStyle name="Normal 6 4 26" xfId="19064"/>
    <cellStyle name="Normal 6 4 26 2" xfId="19065"/>
    <cellStyle name="Normal 6 4 26 3" xfId="19066"/>
    <cellStyle name="Normal 6 4 27" xfId="19067"/>
    <cellStyle name="Normal 6 4 27 2" xfId="19068"/>
    <cellStyle name="Normal 6 4 27 3" xfId="19069"/>
    <cellStyle name="Normal 6 4 28" xfId="19070"/>
    <cellStyle name="Normal 6 4 28 2" xfId="19071"/>
    <cellStyle name="Normal 6 4 28 3" xfId="19072"/>
    <cellStyle name="Normal 6 4 29" xfId="19073"/>
    <cellStyle name="Normal 6 4 29 2" xfId="19074"/>
    <cellStyle name="Normal 6 4 29 3" xfId="19075"/>
    <cellStyle name="Normal 6 4 3" xfId="15240"/>
    <cellStyle name="Normal 6 4 3 2" xfId="19077"/>
    <cellStyle name="Normal 6 4 3 3" xfId="19078"/>
    <cellStyle name="Normal 6 4 3 4" xfId="19076"/>
    <cellStyle name="Normal 6 4 30" xfId="19079"/>
    <cellStyle name="Normal 6 4 30 2" xfId="19080"/>
    <cellStyle name="Normal 6 4 30 3" xfId="19081"/>
    <cellStyle name="Normal 6 4 31" xfId="19082"/>
    <cellStyle name="Normal 6 4 31 2" xfId="19083"/>
    <cellStyle name="Normal 6 4 31 3" xfId="19084"/>
    <cellStyle name="Normal 6 4 32" xfId="19085"/>
    <cellStyle name="Normal 6 4 32 2" xfId="19086"/>
    <cellStyle name="Normal 6 4 32 3" xfId="19087"/>
    <cellStyle name="Normal 6 4 33" xfId="19088"/>
    <cellStyle name="Normal 6 4 33 2" xfId="19089"/>
    <cellStyle name="Normal 6 4 33 3" xfId="19090"/>
    <cellStyle name="Normal 6 4 34" xfId="19091"/>
    <cellStyle name="Normal 6 4 34 2" xfId="19092"/>
    <cellStyle name="Normal 6 4 34 3" xfId="19093"/>
    <cellStyle name="Normal 6 4 35" xfId="19094"/>
    <cellStyle name="Normal 6 4 36" xfId="19095"/>
    <cellStyle name="Normal 6 4 4" xfId="19096"/>
    <cellStyle name="Normal 6 4 4 2" xfId="19097"/>
    <cellStyle name="Normal 6 4 4 3" xfId="19098"/>
    <cellStyle name="Normal 6 4 5" xfId="19099"/>
    <cellStyle name="Normal 6 4 5 2" xfId="19100"/>
    <cellStyle name="Normal 6 4 5 3" xfId="19101"/>
    <cellStyle name="Normal 6 4 6" xfId="19102"/>
    <cellStyle name="Normal 6 4 6 2" xfId="19103"/>
    <cellStyle name="Normal 6 4 6 3" xfId="19104"/>
    <cellStyle name="Normal 6 4 7" xfId="19105"/>
    <cellStyle name="Normal 6 4 7 2" xfId="19106"/>
    <cellStyle name="Normal 6 4 7 3" xfId="19107"/>
    <cellStyle name="Normal 6 4 8" xfId="19108"/>
    <cellStyle name="Normal 6 4 8 2" xfId="19109"/>
    <cellStyle name="Normal 6 4 8 3" xfId="19110"/>
    <cellStyle name="Normal 6 4 9" xfId="19111"/>
    <cellStyle name="Normal 6 4 9 2" xfId="19112"/>
    <cellStyle name="Normal 6 4 9 3" xfId="19113"/>
    <cellStyle name="Normal 6 40" xfId="19114"/>
    <cellStyle name="Normal 6 41" xfId="19115"/>
    <cellStyle name="Normal 6 5" xfId="6966"/>
    <cellStyle name="Normal 6 5 10" xfId="19117"/>
    <cellStyle name="Normal 6 5 10 2" xfId="19118"/>
    <cellStyle name="Normal 6 5 10 3" xfId="19119"/>
    <cellStyle name="Normal 6 5 11" xfId="19120"/>
    <cellStyle name="Normal 6 5 11 2" xfId="19121"/>
    <cellStyle name="Normal 6 5 11 3" xfId="19122"/>
    <cellStyle name="Normal 6 5 12" xfId="19123"/>
    <cellStyle name="Normal 6 5 12 2" xfId="19124"/>
    <cellStyle name="Normal 6 5 12 3" xfId="19125"/>
    <cellStyle name="Normal 6 5 13" xfId="19126"/>
    <cellStyle name="Normal 6 5 13 2" xfId="19127"/>
    <cellStyle name="Normal 6 5 13 3" xfId="19128"/>
    <cellStyle name="Normal 6 5 14" xfId="19129"/>
    <cellStyle name="Normal 6 5 14 2" xfId="19130"/>
    <cellStyle name="Normal 6 5 14 3" xfId="19131"/>
    <cellStyle name="Normal 6 5 15" xfId="19132"/>
    <cellStyle name="Normal 6 5 15 2" xfId="19133"/>
    <cellStyle name="Normal 6 5 15 3" xfId="19134"/>
    <cellStyle name="Normal 6 5 16" xfId="19135"/>
    <cellStyle name="Normal 6 5 16 2" xfId="19136"/>
    <cellStyle name="Normal 6 5 16 3" xfId="19137"/>
    <cellStyle name="Normal 6 5 17" xfId="19138"/>
    <cellStyle name="Normal 6 5 17 2" xfId="19139"/>
    <cellStyle name="Normal 6 5 17 3" xfId="19140"/>
    <cellStyle name="Normal 6 5 18" xfId="19141"/>
    <cellStyle name="Normal 6 5 18 2" xfId="19142"/>
    <cellStyle name="Normal 6 5 18 3" xfId="19143"/>
    <cellStyle name="Normal 6 5 19" xfId="19144"/>
    <cellStyle name="Normal 6 5 19 2" xfId="19145"/>
    <cellStyle name="Normal 6 5 19 3" xfId="19146"/>
    <cellStyle name="Normal 6 5 2" xfId="15242"/>
    <cellStyle name="Normal 6 5 2 2" xfId="19148"/>
    <cellStyle name="Normal 6 5 2 3" xfId="19149"/>
    <cellStyle name="Normal 6 5 2 4" xfId="19147"/>
    <cellStyle name="Normal 6 5 20" xfId="19150"/>
    <cellStyle name="Normal 6 5 20 2" xfId="19151"/>
    <cellStyle name="Normal 6 5 20 3" xfId="19152"/>
    <cellStyle name="Normal 6 5 21" xfId="19153"/>
    <cellStyle name="Normal 6 5 21 2" xfId="19154"/>
    <cellStyle name="Normal 6 5 21 3" xfId="19155"/>
    <cellStyle name="Normal 6 5 22" xfId="19156"/>
    <cellStyle name="Normal 6 5 22 2" xfId="19157"/>
    <cellStyle name="Normal 6 5 22 3" xfId="19158"/>
    <cellStyle name="Normal 6 5 23" xfId="19159"/>
    <cellStyle name="Normal 6 5 23 2" xfId="19160"/>
    <cellStyle name="Normal 6 5 23 3" xfId="19161"/>
    <cellStyle name="Normal 6 5 24" xfId="19162"/>
    <cellStyle name="Normal 6 5 24 2" xfId="19163"/>
    <cellStyle name="Normal 6 5 24 3" xfId="19164"/>
    <cellStyle name="Normal 6 5 25" xfId="19165"/>
    <cellStyle name="Normal 6 5 25 2" xfId="19166"/>
    <cellStyle name="Normal 6 5 25 3" xfId="19167"/>
    <cellStyle name="Normal 6 5 26" xfId="19168"/>
    <cellStyle name="Normal 6 5 26 2" xfId="19169"/>
    <cellStyle name="Normal 6 5 26 3" xfId="19170"/>
    <cellStyle name="Normal 6 5 27" xfId="19171"/>
    <cellStyle name="Normal 6 5 27 2" xfId="19172"/>
    <cellStyle name="Normal 6 5 27 3" xfId="19173"/>
    <cellStyle name="Normal 6 5 28" xfId="19174"/>
    <cellStyle name="Normal 6 5 28 2" xfId="19175"/>
    <cellStyle name="Normal 6 5 28 3" xfId="19176"/>
    <cellStyle name="Normal 6 5 29" xfId="19177"/>
    <cellStyle name="Normal 6 5 29 2" xfId="19178"/>
    <cellStyle name="Normal 6 5 29 3" xfId="19179"/>
    <cellStyle name="Normal 6 5 3" xfId="19180"/>
    <cellStyle name="Normal 6 5 3 2" xfId="19181"/>
    <cellStyle name="Normal 6 5 3 3" xfId="19182"/>
    <cellStyle name="Normal 6 5 30" xfId="19183"/>
    <cellStyle name="Normal 6 5 30 2" xfId="19184"/>
    <cellStyle name="Normal 6 5 30 3" xfId="19185"/>
    <cellStyle name="Normal 6 5 31" xfId="19186"/>
    <cellStyle name="Normal 6 5 31 2" xfId="19187"/>
    <cellStyle name="Normal 6 5 31 3" xfId="19188"/>
    <cellStyle name="Normal 6 5 32" xfId="19189"/>
    <cellStyle name="Normal 6 5 32 2" xfId="19190"/>
    <cellStyle name="Normal 6 5 32 3" xfId="19191"/>
    <cellStyle name="Normal 6 5 33" xfId="19192"/>
    <cellStyle name="Normal 6 5 33 2" xfId="19193"/>
    <cellStyle name="Normal 6 5 33 3" xfId="19194"/>
    <cellStyle name="Normal 6 5 34" xfId="19195"/>
    <cellStyle name="Normal 6 5 34 2" xfId="19196"/>
    <cellStyle name="Normal 6 5 34 3" xfId="19197"/>
    <cellStyle name="Normal 6 5 35" xfId="19198"/>
    <cellStyle name="Normal 6 5 36" xfId="19199"/>
    <cellStyle name="Normal 6 5 37" xfId="19116"/>
    <cellStyle name="Normal 6 5 38" xfId="39672"/>
    <cellStyle name="Normal 6 5 4" xfId="19200"/>
    <cellStyle name="Normal 6 5 4 2" xfId="19201"/>
    <cellStyle name="Normal 6 5 4 3" xfId="19202"/>
    <cellStyle name="Normal 6 5 5" xfId="19203"/>
    <cellStyle name="Normal 6 5 5 2" xfId="19204"/>
    <cellStyle name="Normal 6 5 5 3" xfId="19205"/>
    <cellStyle name="Normal 6 5 6" xfId="19206"/>
    <cellStyle name="Normal 6 5 6 2" xfId="19207"/>
    <cellStyle name="Normal 6 5 6 3" xfId="19208"/>
    <cellStyle name="Normal 6 5 7" xfId="19209"/>
    <cellStyle name="Normal 6 5 7 2" xfId="19210"/>
    <cellStyle name="Normal 6 5 7 3" xfId="19211"/>
    <cellStyle name="Normal 6 5 8" xfId="19212"/>
    <cellStyle name="Normal 6 5 8 2" xfId="19213"/>
    <cellStyle name="Normal 6 5 8 3" xfId="19214"/>
    <cellStyle name="Normal 6 5 9" xfId="19215"/>
    <cellStyle name="Normal 6 5 9 2" xfId="19216"/>
    <cellStyle name="Normal 6 5 9 3" xfId="19217"/>
    <cellStyle name="Normal 6 6" xfId="7533"/>
    <cellStyle name="Normal 6 6 10" xfId="19219"/>
    <cellStyle name="Normal 6 6 10 2" xfId="19220"/>
    <cellStyle name="Normal 6 6 10 3" xfId="19221"/>
    <cellStyle name="Normal 6 6 11" xfId="19222"/>
    <cellStyle name="Normal 6 6 11 2" xfId="19223"/>
    <cellStyle name="Normal 6 6 11 3" xfId="19224"/>
    <cellStyle name="Normal 6 6 12" xfId="19225"/>
    <cellStyle name="Normal 6 6 12 2" xfId="19226"/>
    <cellStyle name="Normal 6 6 12 3" xfId="19227"/>
    <cellStyle name="Normal 6 6 13" xfId="19228"/>
    <cellStyle name="Normal 6 6 13 2" xfId="19229"/>
    <cellStyle name="Normal 6 6 13 3" xfId="19230"/>
    <cellStyle name="Normal 6 6 14" xfId="19231"/>
    <cellStyle name="Normal 6 6 14 2" xfId="19232"/>
    <cellStyle name="Normal 6 6 14 3" xfId="19233"/>
    <cellStyle name="Normal 6 6 15" xfId="19234"/>
    <cellStyle name="Normal 6 6 15 2" xfId="19235"/>
    <cellStyle name="Normal 6 6 15 3" xfId="19236"/>
    <cellStyle name="Normal 6 6 16" xfId="19237"/>
    <cellStyle name="Normal 6 6 16 2" xfId="19238"/>
    <cellStyle name="Normal 6 6 16 3" xfId="19239"/>
    <cellStyle name="Normal 6 6 17" xfId="19240"/>
    <cellStyle name="Normal 6 6 17 2" xfId="19241"/>
    <cellStyle name="Normal 6 6 17 3" xfId="19242"/>
    <cellStyle name="Normal 6 6 18" xfId="19243"/>
    <cellStyle name="Normal 6 6 18 2" xfId="19244"/>
    <cellStyle name="Normal 6 6 18 3" xfId="19245"/>
    <cellStyle name="Normal 6 6 19" xfId="19246"/>
    <cellStyle name="Normal 6 6 19 2" xfId="19247"/>
    <cellStyle name="Normal 6 6 19 3" xfId="19248"/>
    <cellStyle name="Normal 6 6 2" xfId="15243"/>
    <cellStyle name="Normal 6 6 2 2" xfId="19250"/>
    <cellStyle name="Normal 6 6 2 3" xfId="19251"/>
    <cellStyle name="Normal 6 6 2 4" xfId="19249"/>
    <cellStyle name="Normal 6 6 20" xfId="19252"/>
    <cellStyle name="Normal 6 6 20 2" xfId="19253"/>
    <cellStyle name="Normal 6 6 20 3" xfId="19254"/>
    <cellStyle name="Normal 6 6 21" xfId="19255"/>
    <cellStyle name="Normal 6 6 21 2" xfId="19256"/>
    <cellStyle name="Normal 6 6 21 3" xfId="19257"/>
    <cellStyle name="Normal 6 6 22" xfId="19258"/>
    <cellStyle name="Normal 6 6 22 2" xfId="19259"/>
    <cellStyle name="Normal 6 6 22 3" xfId="19260"/>
    <cellStyle name="Normal 6 6 23" xfId="19261"/>
    <cellStyle name="Normal 6 6 23 2" xfId="19262"/>
    <cellStyle name="Normal 6 6 23 3" xfId="19263"/>
    <cellStyle name="Normal 6 6 24" xfId="19264"/>
    <cellStyle name="Normal 6 6 24 2" xfId="19265"/>
    <cellStyle name="Normal 6 6 24 3" xfId="19266"/>
    <cellStyle name="Normal 6 6 25" xfId="19267"/>
    <cellStyle name="Normal 6 6 25 2" xfId="19268"/>
    <cellStyle name="Normal 6 6 25 3" xfId="19269"/>
    <cellStyle name="Normal 6 6 26" xfId="19270"/>
    <cellStyle name="Normal 6 6 26 2" xfId="19271"/>
    <cellStyle name="Normal 6 6 26 3" xfId="19272"/>
    <cellStyle name="Normal 6 6 27" xfId="19273"/>
    <cellStyle name="Normal 6 6 27 2" xfId="19274"/>
    <cellStyle name="Normal 6 6 27 3" xfId="19275"/>
    <cellStyle name="Normal 6 6 28" xfId="19276"/>
    <cellStyle name="Normal 6 6 28 2" xfId="19277"/>
    <cellStyle name="Normal 6 6 28 3" xfId="19278"/>
    <cellStyle name="Normal 6 6 29" xfId="19279"/>
    <cellStyle name="Normal 6 6 29 2" xfId="19280"/>
    <cellStyle name="Normal 6 6 29 3" xfId="19281"/>
    <cellStyle name="Normal 6 6 3" xfId="19282"/>
    <cellStyle name="Normal 6 6 3 2" xfId="19283"/>
    <cellStyle name="Normal 6 6 3 3" xfId="19284"/>
    <cellStyle name="Normal 6 6 30" xfId="19285"/>
    <cellStyle name="Normal 6 6 30 2" xfId="19286"/>
    <cellStyle name="Normal 6 6 30 3" xfId="19287"/>
    <cellStyle name="Normal 6 6 31" xfId="19288"/>
    <cellStyle name="Normal 6 6 31 2" xfId="19289"/>
    <cellStyle name="Normal 6 6 31 3" xfId="19290"/>
    <cellStyle name="Normal 6 6 32" xfId="19291"/>
    <cellStyle name="Normal 6 6 32 2" xfId="19292"/>
    <cellStyle name="Normal 6 6 32 3" xfId="19293"/>
    <cellStyle name="Normal 6 6 33" xfId="19294"/>
    <cellStyle name="Normal 6 6 33 2" xfId="19295"/>
    <cellStyle name="Normal 6 6 33 3" xfId="19296"/>
    <cellStyle name="Normal 6 6 34" xfId="19297"/>
    <cellStyle name="Normal 6 6 34 2" xfId="19298"/>
    <cellStyle name="Normal 6 6 34 3" xfId="19299"/>
    <cellStyle name="Normal 6 6 35" xfId="19300"/>
    <cellStyle name="Normal 6 6 36" xfId="19301"/>
    <cellStyle name="Normal 6 6 37" xfId="19218"/>
    <cellStyle name="Normal 6 6 38" xfId="39673"/>
    <cellStyle name="Normal 6 6 4" xfId="19302"/>
    <cellStyle name="Normal 6 6 4 2" xfId="19303"/>
    <cellStyle name="Normal 6 6 4 3" xfId="19304"/>
    <cellStyle name="Normal 6 6 5" xfId="19305"/>
    <cellStyle name="Normal 6 6 5 2" xfId="19306"/>
    <cellStyle name="Normal 6 6 5 3" xfId="19307"/>
    <cellStyle name="Normal 6 6 6" xfId="19308"/>
    <cellStyle name="Normal 6 6 6 2" xfId="19309"/>
    <cellStyle name="Normal 6 6 6 3" xfId="19310"/>
    <cellStyle name="Normal 6 6 7" xfId="19311"/>
    <cellStyle name="Normal 6 6 7 2" xfId="19312"/>
    <cellStyle name="Normal 6 6 7 3" xfId="19313"/>
    <cellStyle name="Normal 6 6 8" xfId="19314"/>
    <cellStyle name="Normal 6 6 8 2" xfId="19315"/>
    <cellStyle name="Normal 6 6 8 3" xfId="19316"/>
    <cellStyle name="Normal 6 6 9" xfId="19317"/>
    <cellStyle name="Normal 6 6 9 2" xfId="19318"/>
    <cellStyle name="Normal 6 6 9 3" xfId="19319"/>
    <cellStyle name="Normal 6 7" xfId="7239"/>
    <cellStyle name="Normal 6 7 2" xfId="19321"/>
    <cellStyle name="Normal 6 7 3" xfId="19322"/>
    <cellStyle name="Normal 6 7 4" xfId="19320"/>
    <cellStyle name="Normal 6 7 5" xfId="39674"/>
    <cellStyle name="Normal 6 8" xfId="7780"/>
    <cellStyle name="Normal 6 8 2" xfId="19324"/>
    <cellStyle name="Normal 6 8 3" xfId="19325"/>
    <cellStyle name="Normal 6 8 4" xfId="19323"/>
    <cellStyle name="Normal 6 8 5" xfId="39675"/>
    <cellStyle name="Normal 6 9" xfId="7580"/>
    <cellStyle name="Normal 6 9 2" xfId="19327"/>
    <cellStyle name="Normal 6 9 3" xfId="19328"/>
    <cellStyle name="Normal 6 9 4" xfId="19326"/>
    <cellStyle name="Normal 6_Sheet3" xfId="11825"/>
    <cellStyle name="Normal 60" xfId="9989"/>
    <cellStyle name="Normal 60 2" xfId="39677"/>
    <cellStyle name="Normal 60 3" xfId="39678"/>
    <cellStyle name="Normal 60 4" xfId="39676"/>
    <cellStyle name="Normal 61" xfId="9942"/>
    <cellStyle name="Normal 61 2" xfId="39680"/>
    <cellStyle name="Normal 61 3" xfId="39681"/>
    <cellStyle name="Normal 61 4" xfId="39679"/>
    <cellStyle name="Normal 62" xfId="9997"/>
    <cellStyle name="Normal 62 2" xfId="39683"/>
    <cellStyle name="Normal 62 3" xfId="39684"/>
    <cellStyle name="Normal 62 4" xfId="39682"/>
    <cellStyle name="Normal 63" xfId="9998"/>
    <cellStyle name="Normal 63 2" xfId="39685"/>
    <cellStyle name="Normal 63 3" xfId="39686"/>
    <cellStyle name="Normal 64" xfId="10000"/>
    <cellStyle name="Normal 64 2" xfId="39688"/>
    <cellStyle name="Normal 64 2 2" xfId="39689"/>
    <cellStyle name="Normal 64 3" xfId="39690"/>
    <cellStyle name="Normal 64 3 2" xfId="39691"/>
    <cellStyle name="Normal 64 4" xfId="39692"/>
    <cellStyle name="Normal 64 5" xfId="39687"/>
    <cellStyle name="Normal 65" xfId="9999"/>
    <cellStyle name="Normal 65 2" xfId="39694"/>
    <cellStyle name="Normal 65 3" xfId="39695"/>
    <cellStyle name="Normal 65 4" xfId="39693"/>
    <cellStyle name="Normal 66" xfId="10015"/>
    <cellStyle name="Normal 66 2" xfId="39697"/>
    <cellStyle name="Normal 66 3" xfId="39698"/>
    <cellStyle name="Normal 66 4" xfId="39696"/>
    <cellStyle name="Normal 67" xfId="10016"/>
    <cellStyle name="Normal 67 2" xfId="39700"/>
    <cellStyle name="Normal 67 3" xfId="39701"/>
    <cellStyle name="Normal 67 4" xfId="39699"/>
    <cellStyle name="Normal 68" xfId="10018"/>
    <cellStyle name="Normal 68 2" xfId="39703"/>
    <cellStyle name="Normal 68 3" xfId="39704"/>
    <cellStyle name="Normal 68 4" xfId="39702"/>
    <cellStyle name="Normal 69" xfId="10019"/>
    <cellStyle name="Normal 69 2" xfId="39706"/>
    <cellStyle name="Normal 69 3" xfId="39707"/>
    <cellStyle name="Normal 69 4" xfId="39705"/>
    <cellStyle name="Normal 7" xfId="83"/>
    <cellStyle name="Normal 7 10" xfId="7878"/>
    <cellStyle name="Normal 7 10 2" xfId="19331"/>
    <cellStyle name="Normal 7 10 3" xfId="19332"/>
    <cellStyle name="Normal 7 10 4" xfId="19330"/>
    <cellStyle name="Normal 7 11" xfId="7894"/>
    <cellStyle name="Normal 7 11 2" xfId="19334"/>
    <cellStyle name="Normal 7 11 3" xfId="19335"/>
    <cellStyle name="Normal 7 11 4" xfId="19333"/>
    <cellStyle name="Normal 7 12" xfId="7905"/>
    <cellStyle name="Normal 7 12 2" xfId="19337"/>
    <cellStyle name="Normal 7 12 3" xfId="19338"/>
    <cellStyle name="Normal 7 12 4" xfId="19336"/>
    <cellStyle name="Normal 7 13" xfId="9995"/>
    <cellStyle name="Normal 7 13 2" xfId="19340"/>
    <cellStyle name="Normal 7 13 3" xfId="19341"/>
    <cellStyle name="Normal 7 13 4" xfId="19339"/>
    <cellStyle name="Normal 7 14" xfId="12052"/>
    <cellStyle name="Normal 7 14 2" xfId="19343"/>
    <cellStyle name="Normal 7 14 3" xfId="19344"/>
    <cellStyle name="Normal 7 14 4" xfId="19342"/>
    <cellStyle name="Normal 7 15" xfId="14874"/>
    <cellStyle name="Normal 7 15 2" xfId="19346"/>
    <cellStyle name="Normal 7 15 3" xfId="19347"/>
    <cellStyle name="Normal 7 15 4" xfId="19345"/>
    <cellStyle name="Normal 7 16" xfId="19348"/>
    <cellStyle name="Normal 7 16 2" xfId="19349"/>
    <cellStyle name="Normal 7 16 3" xfId="19350"/>
    <cellStyle name="Normal 7 17" xfId="19351"/>
    <cellStyle name="Normal 7 17 2" xfId="19352"/>
    <cellStyle name="Normal 7 17 3" xfId="19353"/>
    <cellStyle name="Normal 7 18" xfId="19354"/>
    <cellStyle name="Normal 7 18 2" xfId="19355"/>
    <cellStyle name="Normal 7 18 3" xfId="19356"/>
    <cellStyle name="Normal 7 19" xfId="19357"/>
    <cellStyle name="Normal 7 19 2" xfId="19358"/>
    <cellStyle name="Normal 7 19 3" xfId="19359"/>
    <cellStyle name="Normal 7 2" xfId="321"/>
    <cellStyle name="Normal 7 2 10" xfId="19361"/>
    <cellStyle name="Normal 7 2 10 2" xfId="19362"/>
    <cellStyle name="Normal 7 2 10 3" xfId="19363"/>
    <cellStyle name="Normal 7 2 11" xfId="19364"/>
    <cellStyle name="Normal 7 2 11 2" xfId="19365"/>
    <cellStyle name="Normal 7 2 11 3" xfId="19366"/>
    <cellStyle name="Normal 7 2 12" xfId="19367"/>
    <cellStyle name="Normal 7 2 12 2" xfId="19368"/>
    <cellStyle name="Normal 7 2 12 3" xfId="19369"/>
    <cellStyle name="Normal 7 2 13" xfId="19370"/>
    <cellStyle name="Normal 7 2 13 2" xfId="19371"/>
    <cellStyle name="Normal 7 2 13 3" xfId="19372"/>
    <cellStyle name="Normal 7 2 14" xfId="19373"/>
    <cellStyle name="Normal 7 2 14 2" xfId="19374"/>
    <cellStyle name="Normal 7 2 14 3" xfId="19375"/>
    <cellStyle name="Normal 7 2 15" xfId="19376"/>
    <cellStyle name="Normal 7 2 15 2" xfId="19377"/>
    <cellStyle name="Normal 7 2 15 3" xfId="19378"/>
    <cellStyle name="Normal 7 2 16" xfId="19379"/>
    <cellStyle name="Normal 7 2 16 2" xfId="19380"/>
    <cellStyle name="Normal 7 2 16 3" xfId="19381"/>
    <cellStyle name="Normal 7 2 17" xfId="19382"/>
    <cellStyle name="Normal 7 2 17 2" xfId="19383"/>
    <cellStyle name="Normal 7 2 17 3" xfId="19384"/>
    <cellStyle name="Normal 7 2 18" xfId="19385"/>
    <cellStyle name="Normal 7 2 18 2" xfId="19386"/>
    <cellStyle name="Normal 7 2 18 3" xfId="19387"/>
    <cellStyle name="Normal 7 2 19" xfId="19388"/>
    <cellStyle name="Normal 7 2 19 2" xfId="19389"/>
    <cellStyle name="Normal 7 2 19 3" xfId="19390"/>
    <cellStyle name="Normal 7 2 2" xfId="15245"/>
    <cellStyle name="Normal 7 2 2 2" xfId="19392"/>
    <cellStyle name="Normal 7 2 2 3" xfId="19393"/>
    <cellStyle name="Normal 7 2 20" xfId="19394"/>
    <cellStyle name="Normal 7 2 20 2" xfId="19395"/>
    <cellStyle name="Normal 7 2 20 3" xfId="19396"/>
    <cellStyle name="Normal 7 2 21" xfId="19397"/>
    <cellStyle name="Normal 7 2 21 2" xfId="19398"/>
    <cellStyle name="Normal 7 2 21 3" xfId="19399"/>
    <cellStyle name="Normal 7 2 22" xfId="19400"/>
    <cellStyle name="Normal 7 2 22 2" xfId="19401"/>
    <cellStyle name="Normal 7 2 22 3" xfId="19402"/>
    <cellStyle name="Normal 7 2 23" xfId="19403"/>
    <cellStyle name="Normal 7 2 23 2" xfId="19404"/>
    <cellStyle name="Normal 7 2 23 3" xfId="19405"/>
    <cellStyle name="Normal 7 2 24" xfId="19406"/>
    <cellStyle name="Normal 7 2 24 2" xfId="19407"/>
    <cellStyle name="Normal 7 2 24 3" xfId="19408"/>
    <cellStyle name="Normal 7 2 25" xfId="19409"/>
    <cellStyle name="Normal 7 2 25 2" xfId="19410"/>
    <cellStyle name="Normal 7 2 25 3" xfId="19411"/>
    <cellStyle name="Normal 7 2 26" xfId="19412"/>
    <cellStyle name="Normal 7 2 26 2" xfId="19413"/>
    <cellStyle name="Normal 7 2 26 3" xfId="19414"/>
    <cellStyle name="Normal 7 2 27" xfId="19415"/>
    <cellStyle name="Normal 7 2 27 2" xfId="19416"/>
    <cellStyle name="Normal 7 2 27 3" xfId="19417"/>
    <cellStyle name="Normal 7 2 28" xfId="19418"/>
    <cellStyle name="Normal 7 2 28 2" xfId="19419"/>
    <cellStyle name="Normal 7 2 28 3" xfId="19420"/>
    <cellStyle name="Normal 7 2 29" xfId="19421"/>
    <cellStyle name="Normal 7 2 29 2" xfId="19422"/>
    <cellStyle name="Normal 7 2 29 3" xfId="19423"/>
    <cellStyle name="Normal 7 2 3" xfId="15244"/>
    <cellStyle name="Normal 7 2 3 2" xfId="19425"/>
    <cellStyle name="Normal 7 2 3 3" xfId="19426"/>
    <cellStyle name="Normal 7 2 3 4" xfId="19424"/>
    <cellStyle name="Normal 7 2 30" xfId="19427"/>
    <cellStyle name="Normal 7 2 30 2" xfId="19428"/>
    <cellStyle name="Normal 7 2 30 3" xfId="19429"/>
    <cellStyle name="Normal 7 2 31" xfId="19430"/>
    <cellStyle name="Normal 7 2 31 2" xfId="19431"/>
    <cellStyle name="Normal 7 2 31 3" xfId="19432"/>
    <cellStyle name="Normal 7 2 32" xfId="19433"/>
    <cellStyle name="Normal 7 2 32 2" xfId="19434"/>
    <cellStyle name="Normal 7 2 32 3" xfId="19435"/>
    <cellStyle name="Normal 7 2 33" xfId="19436"/>
    <cellStyle name="Normal 7 2 33 2" xfId="19437"/>
    <cellStyle name="Normal 7 2 33 3" xfId="19438"/>
    <cellStyle name="Normal 7 2 34" xfId="19439"/>
    <cellStyle name="Normal 7 2 34 2" xfId="19440"/>
    <cellStyle name="Normal 7 2 34 3" xfId="19441"/>
    <cellStyle name="Normal 7 2 35" xfId="19442"/>
    <cellStyle name="Normal 7 2 36" xfId="19443"/>
    <cellStyle name="Normal 7 2 37" xfId="39708"/>
    <cellStyle name="Normal 7 2 38" xfId="42967"/>
    <cellStyle name="Normal 7 2 4" xfId="15462"/>
    <cellStyle name="Normal 7 2 4 2" xfId="19445"/>
    <cellStyle name="Normal 7 2 4 3" xfId="19446"/>
    <cellStyle name="Normal 7 2 4 4" xfId="19444"/>
    <cellStyle name="Normal 7 2 5" xfId="19447"/>
    <cellStyle name="Normal 7 2 5 2" xfId="19448"/>
    <cellStyle name="Normal 7 2 5 3" xfId="19449"/>
    <cellStyle name="Normal 7 2 6" xfId="19450"/>
    <cellStyle name="Normal 7 2 6 2" xfId="19451"/>
    <cellStyle name="Normal 7 2 6 3" xfId="19452"/>
    <cellStyle name="Normal 7 2 7" xfId="19453"/>
    <cellStyle name="Normal 7 2 7 2" xfId="19454"/>
    <cellStyle name="Normal 7 2 7 3" xfId="19455"/>
    <cellStyle name="Normal 7 2 8" xfId="19456"/>
    <cellStyle name="Normal 7 2 8 2" xfId="19457"/>
    <cellStyle name="Normal 7 2 8 3" xfId="19458"/>
    <cellStyle name="Normal 7 2 9" xfId="19459"/>
    <cellStyle name="Normal 7 2 9 2" xfId="19460"/>
    <cellStyle name="Normal 7 2 9 3" xfId="19461"/>
    <cellStyle name="Normal 7 20" xfId="19462"/>
    <cellStyle name="Normal 7 20 2" xfId="19463"/>
    <cellStyle name="Normal 7 20 3" xfId="19464"/>
    <cellStyle name="Normal 7 21" xfId="19465"/>
    <cellStyle name="Normal 7 21 2" xfId="19466"/>
    <cellStyle name="Normal 7 21 3" xfId="19467"/>
    <cellStyle name="Normal 7 22" xfId="19468"/>
    <cellStyle name="Normal 7 22 2" xfId="19469"/>
    <cellStyle name="Normal 7 22 3" xfId="19470"/>
    <cellStyle name="Normal 7 23" xfId="19471"/>
    <cellStyle name="Normal 7 23 2" xfId="19472"/>
    <cellStyle name="Normal 7 23 3" xfId="19473"/>
    <cellStyle name="Normal 7 24" xfId="19474"/>
    <cellStyle name="Normal 7 24 2" xfId="19475"/>
    <cellStyle name="Normal 7 24 3" xfId="19476"/>
    <cellStyle name="Normal 7 25" xfId="19477"/>
    <cellStyle name="Normal 7 25 2" xfId="19478"/>
    <cellStyle name="Normal 7 25 3" xfId="19479"/>
    <cellStyle name="Normal 7 26" xfId="19480"/>
    <cellStyle name="Normal 7 26 2" xfId="19481"/>
    <cellStyle name="Normal 7 26 3" xfId="19482"/>
    <cellStyle name="Normal 7 27" xfId="19483"/>
    <cellStyle name="Normal 7 27 2" xfId="19484"/>
    <cellStyle name="Normal 7 27 3" xfId="19485"/>
    <cellStyle name="Normal 7 28" xfId="19486"/>
    <cellStyle name="Normal 7 28 2" xfId="19487"/>
    <cellStyle name="Normal 7 28 3" xfId="19488"/>
    <cellStyle name="Normal 7 29" xfId="19489"/>
    <cellStyle name="Normal 7 29 2" xfId="19490"/>
    <cellStyle name="Normal 7 29 3" xfId="19491"/>
    <cellStyle name="Normal 7 3" xfId="322"/>
    <cellStyle name="Normal 7 3 10" xfId="19493"/>
    <cellStyle name="Normal 7 3 10 2" xfId="19494"/>
    <cellStyle name="Normal 7 3 10 3" xfId="19495"/>
    <cellStyle name="Normal 7 3 11" xfId="19496"/>
    <cellStyle name="Normal 7 3 11 2" xfId="19497"/>
    <cellStyle name="Normal 7 3 11 3" xfId="19498"/>
    <cellStyle name="Normal 7 3 12" xfId="19499"/>
    <cellStyle name="Normal 7 3 12 2" xfId="19500"/>
    <cellStyle name="Normal 7 3 12 3" xfId="19501"/>
    <cellStyle name="Normal 7 3 13" xfId="19502"/>
    <cellStyle name="Normal 7 3 13 2" xfId="19503"/>
    <cellStyle name="Normal 7 3 13 3" xfId="19504"/>
    <cellStyle name="Normal 7 3 14" xfId="19505"/>
    <cellStyle name="Normal 7 3 14 2" xfId="19506"/>
    <cellStyle name="Normal 7 3 14 3" xfId="19507"/>
    <cellStyle name="Normal 7 3 15" xfId="19508"/>
    <cellStyle name="Normal 7 3 15 2" xfId="19509"/>
    <cellStyle name="Normal 7 3 15 3" xfId="19510"/>
    <cellStyle name="Normal 7 3 16" xfId="19511"/>
    <cellStyle name="Normal 7 3 16 2" xfId="19512"/>
    <cellStyle name="Normal 7 3 16 3" xfId="19513"/>
    <cellStyle name="Normal 7 3 17" xfId="19514"/>
    <cellStyle name="Normal 7 3 17 2" xfId="19515"/>
    <cellStyle name="Normal 7 3 17 3" xfId="19516"/>
    <cellStyle name="Normal 7 3 18" xfId="19517"/>
    <cellStyle name="Normal 7 3 18 2" xfId="19518"/>
    <cellStyle name="Normal 7 3 18 3" xfId="19519"/>
    <cellStyle name="Normal 7 3 19" xfId="19520"/>
    <cellStyle name="Normal 7 3 19 2" xfId="19521"/>
    <cellStyle name="Normal 7 3 19 3" xfId="19522"/>
    <cellStyle name="Normal 7 3 2" xfId="7709"/>
    <cellStyle name="Normal 7 3 2 2" xfId="19524"/>
    <cellStyle name="Normal 7 3 2 3" xfId="19525"/>
    <cellStyle name="Normal 7 3 2 4" xfId="19523"/>
    <cellStyle name="Normal 7 3 20" xfId="19526"/>
    <cellStyle name="Normal 7 3 20 2" xfId="19527"/>
    <cellStyle name="Normal 7 3 20 3" xfId="19528"/>
    <cellStyle name="Normal 7 3 21" xfId="19529"/>
    <cellStyle name="Normal 7 3 21 2" xfId="19530"/>
    <cellStyle name="Normal 7 3 21 3" xfId="19531"/>
    <cellStyle name="Normal 7 3 22" xfId="19532"/>
    <cellStyle name="Normal 7 3 22 2" xfId="19533"/>
    <cellStyle name="Normal 7 3 22 3" xfId="19534"/>
    <cellStyle name="Normal 7 3 23" xfId="19535"/>
    <cellStyle name="Normal 7 3 23 2" xfId="19536"/>
    <cellStyle name="Normal 7 3 23 3" xfId="19537"/>
    <cellStyle name="Normal 7 3 24" xfId="19538"/>
    <cellStyle name="Normal 7 3 24 2" xfId="19539"/>
    <cellStyle name="Normal 7 3 24 3" xfId="19540"/>
    <cellStyle name="Normal 7 3 25" xfId="19541"/>
    <cellStyle name="Normal 7 3 25 2" xfId="19542"/>
    <cellStyle name="Normal 7 3 25 3" xfId="19543"/>
    <cellStyle name="Normal 7 3 26" xfId="19544"/>
    <cellStyle name="Normal 7 3 26 2" xfId="19545"/>
    <cellStyle name="Normal 7 3 26 3" xfId="19546"/>
    <cellStyle name="Normal 7 3 27" xfId="19547"/>
    <cellStyle name="Normal 7 3 27 2" xfId="19548"/>
    <cellStyle name="Normal 7 3 27 3" xfId="19549"/>
    <cellStyle name="Normal 7 3 28" xfId="19550"/>
    <cellStyle name="Normal 7 3 28 2" xfId="19551"/>
    <cellStyle name="Normal 7 3 28 3" xfId="19552"/>
    <cellStyle name="Normal 7 3 29" xfId="19553"/>
    <cellStyle name="Normal 7 3 29 2" xfId="19554"/>
    <cellStyle name="Normal 7 3 29 3" xfId="19555"/>
    <cellStyle name="Normal 7 3 3" xfId="15246"/>
    <cellStyle name="Normal 7 3 3 2" xfId="19557"/>
    <cellStyle name="Normal 7 3 3 3" xfId="19558"/>
    <cellStyle name="Normal 7 3 3 4" xfId="19556"/>
    <cellStyle name="Normal 7 3 30" xfId="19559"/>
    <cellStyle name="Normal 7 3 30 2" xfId="19560"/>
    <cellStyle name="Normal 7 3 30 3" xfId="19561"/>
    <cellStyle name="Normal 7 3 31" xfId="19562"/>
    <cellStyle name="Normal 7 3 31 2" xfId="19563"/>
    <cellStyle name="Normal 7 3 31 3" xfId="19564"/>
    <cellStyle name="Normal 7 3 32" xfId="19565"/>
    <cellStyle name="Normal 7 3 32 2" xfId="19566"/>
    <cellStyle name="Normal 7 3 32 3" xfId="19567"/>
    <cellStyle name="Normal 7 3 33" xfId="19568"/>
    <cellStyle name="Normal 7 3 33 2" xfId="19569"/>
    <cellStyle name="Normal 7 3 33 3" xfId="19570"/>
    <cellStyle name="Normal 7 3 34" xfId="19571"/>
    <cellStyle name="Normal 7 3 34 2" xfId="19572"/>
    <cellStyle name="Normal 7 3 34 3" xfId="19573"/>
    <cellStyle name="Normal 7 3 35" xfId="19574"/>
    <cellStyle name="Normal 7 3 36" xfId="19575"/>
    <cellStyle name="Normal 7 3 37" xfId="19492"/>
    <cellStyle name="Normal 7 3 4" xfId="19576"/>
    <cellStyle name="Normal 7 3 4 2" xfId="19577"/>
    <cellStyle name="Normal 7 3 4 3" xfId="19578"/>
    <cellStyle name="Normal 7 3 5" xfId="19579"/>
    <cellStyle name="Normal 7 3 5 2" xfId="19580"/>
    <cellStyle name="Normal 7 3 5 3" xfId="19581"/>
    <cellStyle name="Normal 7 3 6" xfId="19582"/>
    <cellStyle name="Normal 7 3 6 2" xfId="19583"/>
    <cellStyle name="Normal 7 3 6 3" xfId="19584"/>
    <cellStyle name="Normal 7 3 7" xfId="19585"/>
    <cellStyle name="Normal 7 3 7 2" xfId="19586"/>
    <cellStyle name="Normal 7 3 7 3" xfId="19587"/>
    <cellStyle name="Normal 7 3 8" xfId="19588"/>
    <cellStyle name="Normal 7 3 8 2" xfId="19589"/>
    <cellStyle name="Normal 7 3 8 3" xfId="19590"/>
    <cellStyle name="Normal 7 3 9" xfId="19591"/>
    <cellStyle name="Normal 7 3 9 2" xfId="19592"/>
    <cellStyle name="Normal 7 3 9 3" xfId="19593"/>
    <cellStyle name="Normal 7 30" xfId="19594"/>
    <cellStyle name="Normal 7 30 2" xfId="19595"/>
    <cellStyle name="Normal 7 30 3" xfId="19596"/>
    <cellStyle name="Normal 7 31" xfId="19597"/>
    <cellStyle name="Normal 7 31 2" xfId="19598"/>
    <cellStyle name="Normal 7 31 3" xfId="19599"/>
    <cellStyle name="Normal 7 32" xfId="19600"/>
    <cellStyle name="Normal 7 32 2" xfId="19601"/>
    <cellStyle name="Normal 7 32 3" xfId="19602"/>
    <cellStyle name="Normal 7 33" xfId="19603"/>
    <cellStyle name="Normal 7 33 2" xfId="19604"/>
    <cellStyle name="Normal 7 33 3" xfId="19605"/>
    <cellStyle name="Normal 7 34" xfId="19606"/>
    <cellStyle name="Normal 7 34 2" xfId="19607"/>
    <cellStyle name="Normal 7 34 3" xfId="19608"/>
    <cellStyle name="Normal 7 35" xfId="19609"/>
    <cellStyle name="Normal 7 35 2" xfId="19610"/>
    <cellStyle name="Normal 7 35 3" xfId="19611"/>
    <cellStyle name="Normal 7 36" xfId="19612"/>
    <cellStyle name="Normal 7 36 2" xfId="19613"/>
    <cellStyle name="Normal 7 36 3" xfId="19614"/>
    <cellStyle name="Normal 7 37" xfId="19615"/>
    <cellStyle name="Normal 7 37 2" xfId="19616"/>
    <cellStyle name="Normal 7 37 3" xfId="19617"/>
    <cellStyle name="Normal 7 38" xfId="19618"/>
    <cellStyle name="Normal 7 38 2" xfId="19619"/>
    <cellStyle name="Normal 7 38 3" xfId="19620"/>
    <cellStyle name="Normal 7 39" xfId="19621"/>
    <cellStyle name="Normal 7 39 2" xfId="19622"/>
    <cellStyle name="Normal 7 39 3" xfId="19623"/>
    <cellStyle name="Normal 7 4" xfId="323"/>
    <cellStyle name="Normal 7 4 10" xfId="19625"/>
    <cellStyle name="Normal 7 4 10 2" xfId="19626"/>
    <cellStyle name="Normal 7 4 10 3" xfId="19627"/>
    <cellStyle name="Normal 7 4 11" xfId="19628"/>
    <cellStyle name="Normal 7 4 11 2" xfId="19629"/>
    <cellStyle name="Normal 7 4 11 3" xfId="19630"/>
    <cellStyle name="Normal 7 4 12" xfId="19631"/>
    <cellStyle name="Normal 7 4 12 2" xfId="19632"/>
    <cellStyle name="Normal 7 4 12 3" xfId="19633"/>
    <cellStyle name="Normal 7 4 13" xfId="19634"/>
    <cellStyle name="Normal 7 4 13 2" xfId="19635"/>
    <cellStyle name="Normal 7 4 13 3" xfId="19636"/>
    <cellStyle name="Normal 7 4 14" xfId="19637"/>
    <cellStyle name="Normal 7 4 14 2" xfId="19638"/>
    <cellStyle name="Normal 7 4 14 3" xfId="19639"/>
    <cellStyle name="Normal 7 4 15" xfId="19640"/>
    <cellStyle name="Normal 7 4 15 2" xfId="19641"/>
    <cellStyle name="Normal 7 4 15 3" xfId="19642"/>
    <cellStyle name="Normal 7 4 16" xfId="19643"/>
    <cellStyle name="Normal 7 4 16 2" xfId="19644"/>
    <cellStyle name="Normal 7 4 16 3" xfId="19645"/>
    <cellStyle name="Normal 7 4 17" xfId="19646"/>
    <cellStyle name="Normal 7 4 17 2" xfId="19647"/>
    <cellStyle name="Normal 7 4 17 3" xfId="19648"/>
    <cellStyle name="Normal 7 4 18" xfId="19649"/>
    <cellStyle name="Normal 7 4 18 2" xfId="19650"/>
    <cellStyle name="Normal 7 4 18 3" xfId="19651"/>
    <cellStyle name="Normal 7 4 19" xfId="19652"/>
    <cellStyle name="Normal 7 4 19 2" xfId="19653"/>
    <cellStyle name="Normal 7 4 19 3" xfId="19654"/>
    <cellStyle name="Normal 7 4 2" xfId="7740"/>
    <cellStyle name="Normal 7 4 2 2" xfId="19656"/>
    <cellStyle name="Normal 7 4 2 3" xfId="19657"/>
    <cellStyle name="Normal 7 4 2 4" xfId="19655"/>
    <cellStyle name="Normal 7 4 20" xfId="19658"/>
    <cellStyle name="Normal 7 4 20 2" xfId="19659"/>
    <cellStyle name="Normal 7 4 20 3" xfId="19660"/>
    <cellStyle name="Normal 7 4 21" xfId="19661"/>
    <cellStyle name="Normal 7 4 21 2" xfId="19662"/>
    <cellStyle name="Normal 7 4 21 3" xfId="19663"/>
    <cellStyle name="Normal 7 4 22" xfId="19664"/>
    <cellStyle name="Normal 7 4 22 2" xfId="19665"/>
    <cellStyle name="Normal 7 4 22 3" xfId="19666"/>
    <cellStyle name="Normal 7 4 23" xfId="19667"/>
    <cellStyle name="Normal 7 4 23 2" xfId="19668"/>
    <cellStyle name="Normal 7 4 23 3" xfId="19669"/>
    <cellStyle name="Normal 7 4 24" xfId="19670"/>
    <cellStyle name="Normal 7 4 24 2" xfId="19671"/>
    <cellStyle name="Normal 7 4 24 3" xfId="19672"/>
    <cellStyle name="Normal 7 4 25" xfId="19673"/>
    <cellStyle name="Normal 7 4 25 2" xfId="19674"/>
    <cellStyle name="Normal 7 4 25 3" xfId="19675"/>
    <cellStyle name="Normal 7 4 26" xfId="19676"/>
    <cellStyle name="Normal 7 4 26 2" xfId="19677"/>
    <cellStyle name="Normal 7 4 26 3" xfId="19678"/>
    <cellStyle name="Normal 7 4 27" xfId="19679"/>
    <cellStyle name="Normal 7 4 27 2" xfId="19680"/>
    <cellStyle name="Normal 7 4 27 3" xfId="19681"/>
    <cellStyle name="Normal 7 4 28" xfId="19682"/>
    <cellStyle name="Normal 7 4 28 2" xfId="19683"/>
    <cellStyle name="Normal 7 4 28 3" xfId="19684"/>
    <cellStyle name="Normal 7 4 29" xfId="19685"/>
    <cellStyle name="Normal 7 4 29 2" xfId="19686"/>
    <cellStyle name="Normal 7 4 29 3" xfId="19687"/>
    <cellStyle name="Normal 7 4 3" xfId="19688"/>
    <cellStyle name="Normal 7 4 3 2" xfId="19689"/>
    <cellStyle name="Normal 7 4 3 3" xfId="19690"/>
    <cellStyle name="Normal 7 4 30" xfId="19691"/>
    <cellStyle name="Normal 7 4 30 2" xfId="19692"/>
    <cellStyle name="Normal 7 4 30 3" xfId="19693"/>
    <cellStyle name="Normal 7 4 31" xfId="19694"/>
    <cellStyle name="Normal 7 4 31 2" xfId="19695"/>
    <cellStyle name="Normal 7 4 31 3" xfId="19696"/>
    <cellStyle name="Normal 7 4 32" xfId="19697"/>
    <cellStyle name="Normal 7 4 32 2" xfId="19698"/>
    <cellStyle name="Normal 7 4 32 3" xfId="19699"/>
    <cellStyle name="Normal 7 4 33" xfId="19700"/>
    <cellStyle name="Normal 7 4 33 2" xfId="19701"/>
    <cellStyle name="Normal 7 4 33 3" xfId="19702"/>
    <cellStyle name="Normal 7 4 34" xfId="19703"/>
    <cellStyle name="Normal 7 4 34 2" xfId="19704"/>
    <cellStyle name="Normal 7 4 34 3" xfId="19705"/>
    <cellStyle name="Normal 7 4 35" xfId="19706"/>
    <cellStyle name="Normal 7 4 36" xfId="19707"/>
    <cellStyle name="Normal 7 4 37" xfId="19624"/>
    <cellStyle name="Normal 7 4 4" xfId="19708"/>
    <cellStyle name="Normal 7 4 4 2" xfId="19709"/>
    <cellStyle name="Normal 7 4 4 3" xfId="19710"/>
    <cellStyle name="Normal 7 4 5" xfId="19711"/>
    <cellStyle name="Normal 7 4 5 2" xfId="19712"/>
    <cellStyle name="Normal 7 4 5 3" xfId="19713"/>
    <cellStyle name="Normal 7 4 6" xfId="19714"/>
    <cellStyle name="Normal 7 4 6 2" xfId="19715"/>
    <cellStyle name="Normal 7 4 6 3" xfId="19716"/>
    <cellStyle name="Normal 7 4 7" xfId="19717"/>
    <cellStyle name="Normal 7 4 7 2" xfId="19718"/>
    <cellStyle name="Normal 7 4 7 3" xfId="19719"/>
    <cellStyle name="Normal 7 4 8" xfId="19720"/>
    <cellStyle name="Normal 7 4 8 2" xfId="19721"/>
    <cellStyle name="Normal 7 4 8 3" xfId="19722"/>
    <cellStyle name="Normal 7 4 9" xfId="19723"/>
    <cellStyle name="Normal 7 4 9 2" xfId="19724"/>
    <cellStyle name="Normal 7 4 9 3" xfId="19725"/>
    <cellStyle name="Normal 7 40" xfId="19726"/>
    <cellStyle name="Normal 7 41" xfId="19727"/>
    <cellStyle name="Normal 7 5" xfId="324"/>
    <cellStyle name="Normal 7 5 10" xfId="14654"/>
    <cellStyle name="Normal 7 5 10 2" xfId="19730"/>
    <cellStyle name="Normal 7 5 10 3" xfId="19731"/>
    <cellStyle name="Normal 7 5 10 4" xfId="19729"/>
    <cellStyle name="Normal 7 5 11" xfId="14655"/>
    <cellStyle name="Normal 7 5 11 2" xfId="19733"/>
    <cellStyle name="Normal 7 5 11 3" xfId="19734"/>
    <cellStyle name="Normal 7 5 11 4" xfId="19732"/>
    <cellStyle name="Normal 7 5 12" xfId="19735"/>
    <cellStyle name="Normal 7 5 12 2" xfId="19736"/>
    <cellStyle name="Normal 7 5 12 3" xfId="19737"/>
    <cellStyle name="Normal 7 5 13" xfId="19738"/>
    <cellStyle name="Normal 7 5 13 2" xfId="19739"/>
    <cellStyle name="Normal 7 5 13 3" xfId="19740"/>
    <cellStyle name="Normal 7 5 14" xfId="19741"/>
    <cellStyle name="Normal 7 5 14 2" xfId="19742"/>
    <cellStyle name="Normal 7 5 14 3" xfId="19743"/>
    <cellStyle name="Normal 7 5 15" xfId="19744"/>
    <cellStyle name="Normal 7 5 15 2" xfId="19745"/>
    <cellStyle name="Normal 7 5 15 3" xfId="19746"/>
    <cellStyle name="Normal 7 5 16" xfId="19747"/>
    <cellStyle name="Normal 7 5 16 2" xfId="19748"/>
    <cellStyle name="Normal 7 5 16 3" xfId="19749"/>
    <cellStyle name="Normal 7 5 17" xfId="19750"/>
    <cellStyle name="Normal 7 5 17 2" xfId="19751"/>
    <cellStyle name="Normal 7 5 17 3" xfId="19752"/>
    <cellStyle name="Normal 7 5 18" xfId="19753"/>
    <cellStyle name="Normal 7 5 18 2" xfId="19754"/>
    <cellStyle name="Normal 7 5 18 3" xfId="19755"/>
    <cellStyle name="Normal 7 5 19" xfId="19756"/>
    <cellStyle name="Normal 7 5 19 2" xfId="19757"/>
    <cellStyle name="Normal 7 5 19 3" xfId="19758"/>
    <cellStyle name="Normal 7 5 2" xfId="7769"/>
    <cellStyle name="Normal 7 5 2 2" xfId="14657"/>
    <cellStyle name="Normal 7 5 2 2 2" xfId="19760"/>
    <cellStyle name="Normal 7 5 2 3" xfId="14658"/>
    <cellStyle name="Normal 7 5 2 3 2" xfId="19761"/>
    <cellStyle name="Normal 7 5 2 4" xfId="14659"/>
    <cellStyle name="Normal 7 5 2 5" xfId="14660"/>
    <cellStyle name="Normal 7 5 2 6" xfId="14656"/>
    <cellStyle name="Normal 7 5 2 7" xfId="15466"/>
    <cellStyle name="Normal 7 5 2 8" xfId="15467"/>
    <cellStyle name="Normal 7 5 2 9" xfId="19759"/>
    <cellStyle name="Normal 7 5 20" xfId="19762"/>
    <cellStyle name="Normal 7 5 20 2" xfId="19763"/>
    <cellStyle name="Normal 7 5 20 3" xfId="19764"/>
    <cellStyle name="Normal 7 5 21" xfId="19765"/>
    <cellStyle name="Normal 7 5 21 2" xfId="19766"/>
    <cellStyle name="Normal 7 5 21 3" xfId="19767"/>
    <cellStyle name="Normal 7 5 22" xfId="19768"/>
    <cellStyle name="Normal 7 5 22 2" xfId="19769"/>
    <cellStyle name="Normal 7 5 22 3" xfId="19770"/>
    <cellStyle name="Normal 7 5 23" xfId="19771"/>
    <cellStyle name="Normal 7 5 23 2" xfId="19772"/>
    <cellStyle name="Normal 7 5 23 3" xfId="19773"/>
    <cellStyle name="Normal 7 5 24" xfId="19774"/>
    <cellStyle name="Normal 7 5 24 2" xfId="19775"/>
    <cellStyle name="Normal 7 5 24 3" xfId="19776"/>
    <cellStyle name="Normal 7 5 25" xfId="19777"/>
    <cellStyle name="Normal 7 5 25 2" xfId="19778"/>
    <cellStyle name="Normal 7 5 25 3" xfId="19779"/>
    <cellStyle name="Normal 7 5 26" xfId="19780"/>
    <cellStyle name="Normal 7 5 26 2" xfId="19781"/>
    <cellStyle name="Normal 7 5 26 3" xfId="19782"/>
    <cellStyle name="Normal 7 5 27" xfId="19783"/>
    <cellStyle name="Normal 7 5 27 2" xfId="19784"/>
    <cellStyle name="Normal 7 5 27 3" xfId="19785"/>
    <cellStyle name="Normal 7 5 28" xfId="19786"/>
    <cellStyle name="Normal 7 5 28 2" xfId="19787"/>
    <cellStyle name="Normal 7 5 28 3" xfId="19788"/>
    <cellStyle name="Normal 7 5 29" xfId="19789"/>
    <cellStyle name="Normal 7 5 29 2" xfId="19790"/>
    <cellStyle name="Normal 7 5 29 3" xfId="19791"/>
    <cellStyle name="Normal 7 5 3" xfId="14661"/>
    <cellStyle name="Normal 7 5 3 2" xfId="19793"/>
    <cellStyle name="Normal 7 5 3 3" xfId="19794"/>
    <cellStyle name="Normal 7 5 3 4" xfId="19792"/>
    <cellStyle name="Normal 7 5 30" xfId="19795"/>
    <cellStyle name="Normal 7 5 30 2" xfId="19796"/>
    <cellStyle name="Normal 7 5 30 3" xfId="19797"/>
    <cellStyle name="Normal 7 5 31" xfId="19798"/>
    <cellStyle name="Normal 7 5 31 2" xfId="19799"/>
    <cellStyle name="Normal 7 5 31 3" xfId="19800"/>
    <cellStyle name="Normal 7 5 32" xfId="19801"/>
    <cellStyle name="Normal 7 5 32 2" xfId="19802"/>
    <cellStyle name="Normal 7 5 32 3" xfId="19803"/>
    <cellStyle name="Normal 7 5 33" xfId="19804"/>
    <cellStyle name="Normal 7 5 33 2" xfId="19805"/>
    <cellStyle name="Normal 7 5 33 3" xfId="19806"/>
    <cellStyle name="Normal 7 5 34" xfId="19807"/>
    <cellStyle name="Normal 7 5 34 2" xfId="19808"/>
    <cellStyle name="Normal 7 5 34 3" xfId="19809"/>
    <cellStyle name="Normal 7 5 35" xfId="19810"/>
    <cellStyle name="Normal 7 5 36" xfId="19811"/>
    <cellStyle name="Normal 7 5 37" xfId="19728"/>
    <cellStyle name="Normal 7 5 4" xfId="14662"/>
    <cellStyle name="Normal 7 5 4 2" xfId="19813"/>
    <cellStyle name="Normal 7 5 4 3" xfId="19814"/>
    <cellStyle name="Normal 7 5 4 4" xfId="19812"/>
    <cellStyle name="Normal 7 5 5" xfId="14663"/>
    <cellStyle name="Normal 7 5 5 2" xfId="19816"/>
    <cellStyle name="Normal 7 5 5 3" xfId="19817"/>
    <cellStyle name="Normal 7 5 5 4" xfId="19815"/>
    <cellStyle name="Normal 7 5 6" xfId="14664"/>
    <cellStyle name="Normal 7 5 6 2" xfId="19819"/>
    <cellStyle name="Normal 7 5 6 3" xfId="19820"/>
    <cellStyle name="Normal 7 5 6 4" xfId="19818"/>
    <cellStyle name="Normal 7 5 7" xfId="14665"/>
    <cellStyle name="Normal 7 5 7 2" xfId="19822"/>
    <cellStyle name="Normal 7 5 7 3" xfId="19823"/>
    <cellStyle name="Normal 7 5 7 4" xfId="19821"/>
    <cellStyle name="Normal 7 5 8" xfId="14666"/>
    <cellStyle name="Normal 7 5 8 2" xfId="19825"/>
    <cellStyle name="Normal 7 5 8 3" xfId="19826"/>
    <cellStyle name="Normal 7 5 8 4" xfId="19824"/>
    <cellStyle name="Normal 7 5 9" xfId="14667"/>
    <cellStyle name="Normal 7 5 9 2" xfId="19828"/>
    <cellStyle name="Normal 7 5 9 3" xfId="19829"/>
    <cellStyle name="Normal 7 5 9 4" xfId="19827"/>
    <cellStyle name="Normal 7 6" xfId="961"/>
    <cellStyle name="Normal 7 6 10" xfId="19831"/>
    <cellStyle name="Normal 7 6 10 2" xfId="19832"/>
    <cellStyle name="Normal 7 6 10 3" xfId="19833"/>
    <cellStyle name="Normal 7 6 11" xfId="19834"/>
    <cellStyle name="Normal 7 6 11 2" xfId="19835"/>
    <cellStyle name="Normal 7 6 11 3" xfId="19836"/>
    <cellStyle name="Normal 7 6 12" xfId="19837"/>
    <cellStyle name="Normal 7 6 12 2" xfId="19838"/>
    <cellStyle name="Normal 7 6 12 3" xfId="19839"/>
    <cellStyle name="Normal 7 6 13" xfId="19840"/>
    <cellStyle name="Normal 7 6 13 2" xfId="19841"/>
    <cellStyle name="Normal 7 6 13 3" xfId="19842"/>
    <cellStyle name="Normal 7 6 14" xfId="19843"/>
    <cellStyle name="Normal 7 6 14 2" xfId="19844"/>
    <cellStyle name="Normal 7 6 14 3" xfId="19845"/>
    <cellStyle name="Normal 7 6 15" xfId="19846"/>
    <cellStyle name="Normal 7 6 15 2" xfId="19847"/>
    <cellStyle name="Normal 7 6 15 3" xfId="19848"/>
    <cellStyle name="Normal 7 6 16" xfId="19849"/>
    <cellStyle name="Normal 7 6 16 2" xfId="19850"/>
    <cellStyle name="Normal 7 6 16 3" xfId="19851"/>
    <cellStyle name="Normal 7 6 17" xfId="19852"/>
    <cellStyle name="Normal 7 6 17 2" xfId="19853"/>
    <cellStyle name="Normal 7 6 17 3" xfId="19854"/>
    <cellStyle name="Normal 7 6 18" xfId="19855"/>
    <cellStyle name="Normal 7 6 18 2" xfId="19856"/>
    <cellStyle name="Normal 7 6 18 3" xfId="19857"/>
    <cellStyle name="Normal 7 6 19" xfId="19858"/>
    <cellStyle name="Normal 7 6 19 2" xfId="19859"/>
    <cellStyle name="Normal 7 6 19 3" xfId="19860"/>
    <cellStyle name="Normal 7 6 2" xfId="7799"/>
    <cellStyle name="Normal 7 6 2 2" xfId="19862"/>
    <cellStyle name="Normal 7 6 2 3" xfId="19863"/>
    <cellStyle name="Normal 7 6 2 4" xfId="19861"/>
    <cellStyle name="Normal 7 6 20" xfId="19864"/>
    <cellStyle name="Normal 7 6 20 2" xfId="19865"/>
    <cellStyle name="Normal 7 6 20 3" xfId="19866"/>
    <cellStyle name="Normal 7 6 21" xfId="19867"/>
    <cellStyle name="Normal 7 6 21 2" xfId="19868"/>
    <cellStyle name="Normal 7 6 21 3" xfId="19869"/>
    <cellStyle name="Normal 7 6 22" xfId="19870"/>
    <cellStyle name="Normal 7 6 22 2" xfId="19871"/>
    <cellStyle name="Normal 7 6 22 3" xfId="19872"/>
    <cellStyle name="Normal 7 6 23" xfId="19873"/>
    <cellStyle name="Normal 7 6 23 2" xfId="19874"/>
    <cellStyle name="Normal 7 6 23 3" xfId="19875"/>
    <cellStyle name="Normal 7 6 24" xfId="19876"/>
    <cellStyle name="Normal 7 6 24 2" xfId="19877"/>
    <cellStyle name="Normal 7 6 24 3" xfId="19878"/>
    <cellStyle name="Normal 7 6 25" xfId="19879"/>
    <cellStyle name="Normal 7 6 25 2" xfId="19880"/>
    <cellStyle name="Normal 7 6 25 3" xfId="19881"/>
    <cellStyle name="Normal 7 6 26" xfId="19882"/>
    <cellStyle name="Normal 7 6 26 2" xfId="19883"/>
    <cellStyle name="Normal 7 6 26 3" xfId="19884"/>
    <cellStyle name="Normal 7 6 27" xfId="19885"/>
    <cellStyle name="Normal 7 6 27 2" xfId="19886"/>
    <cellStyle name="Normal 7 6 27 3" xfId="19887"/>
    <cellStyle name="Normal 7 6 28" xfId="19888"/>
    <cellStyle name="Normal 7 6 28 2" xfId="19889"/>
    <cellStyle name="Normal 7 6 28 3" xfId="19890"/>
    <cellStyle name="Normal 7 6 29" xfId="19891"/>
    <cellStyle name="Normal 7 6 29 2" xfId="19892"/>
    <cellStyle name="Normal 7 6 29 3" xfId="19893"/>
    <cellStyle name="Normal 7 6 3" xfId="19894"/>
    <cellStyle name="Normal 7 6 3 2" xfId="19895"/>
    <cellStyle name="Normal 7 6 3 3" xfId="19896"/>
    <cellStyle name="Normal 7 6 30" xfId="19897"/>
    <cellStyle name="Normal 7 6 30 2" xfId="19898"/>
    <cellStyle name="Normal 7 6 30 3" xfId="19899"/>
    <cellStyle name="Normal 7 6 31" xfId="19900"/>
    <cellStyle name="Normal 7 6 31 2" xfId="19901"/>
    <cellStyle name="Normal 7 6 31 3" xfId="19902"/>
    <cellStyle name="Normal 7 6 32" xfId="19903"/>
    <cellStyle name="Normal 7 6 32 2" xfId="19904"/>
    <cellStyle name="Normal 7 6 32 3" xfId="19905"/>
    <cellStyle name="Normal 7 6 33" xfId="19906"/>
    <cellStyle name="Normal 7 6 33 2" xfId="19907"/>
    <cellStyle name="Normal 7 6 33 3" xfId="19908"/>
    <cellStyle name="Normal 7 6 34" xfId="19909"/>
    <cellStyle name="Normal 7 6 34 2" xfId="19910"/>
    <cellStyle name="Normal 7 6 34 3" xfId="19911"/>
    <cellStyle name="Normal 7 6 35" xfId="19912"/>
    <cellStyle name="Normal 7 6 36" xfId="19913"/>
    <cellStyle name="Normal 7 6 37" xfId="19830"/>
    <cellStyle name="Normal 7 6 4" xfId="19914"/>
    <cellStyle name="Normal 7 6 4 2" xfId="19915"/>
    <cellStyle name="Normal 7 6 4 3" xfId="19916"/>
    <cellStyle name="Normal 7 6 5" xfId="19917"/>
    <cellStyle name="Normal 7 6 5 2" xfId="19918"/>
    <cellStyle name="Normal 7 6 5 3" xfId="19919"/>
    <cellStyle name="Normal 7 6 6" xfId="19920"/>
    <cellStyle name="Normal 7 6 6 2" xfId="19921"/>
    <cellStyle name="Normal 7 6 6 3" xfId="19922"/>
    <cellStyle name="Normal 7 6 7" xfId="19923"/>
    <cellStyle name="Normal 7 6 7 2" xfId="19924"/>
    <cellStyle name="Normal 7 6 7 3" xfId="19925"/>
    <cellStyle name="Normal 7 6 8" xfId="19926"/>
    <cellStyle name="Normal 7 6 8 2" xfId="19927"/>
    <cellStyle name="Normal 7 6 8 3" xfId="19928"/>
    <cellStyle name="Normal 7 6 9" xfId="19929"/>
    <cellStyle name="Normal 7 6 9 2" xfId="19930"/>
    <cellStyle name="Normal 7 6 9 3" xfId="19931"/>
    <cellStyle name="Normal 7 7" xfId="7822"/>
    <cellStyle name="Normal 7 7 2" xfId="19933"/>
    <cellStyle name="Normal 7 7 3" xfId="19934"/>
    <cellStyle name="Normal 7 7 4" xfId="19932"/>
    <cellStyle name="Normal 7 8" xfId="7844"/>
    <cellStyle name="Normal 7 8 2" xfId="19936"/>
    <cellStyle name="Normal 7 8 3" xfId="19937"/>
    <cellStyle name="Normal 7 8 4" xfId="19935"/>
    <cellStyle name="Normal 7 9" xfId="7861"/>
    <cellStyle name="Normal 7 9 2" xfId="19939"/>
    <cellStyle name="Normal 7 9 3" xfId="19940"/>
    <cellStyle name="Normal 7 9 4" xfId="19938"/>
    <cellStyle name="Normal 70" xfId="10020"/>
    <cellStyle name="Normal 70 2" xfId="39710"/>
    <cellStyle name="Normal 70 3" xfId="39711"/>
    <cellStyle name="Normal 70 4" xfId="39709"/>
    <cellStyle name="Normal 71" xfId="10001"/>
    <cellStyle name="Normal 71 2" xfId="39712"/>
    <cellStyle name="Normal 71 3" xfId="39713"/>
    <cellStyle name="Normal 72" xfId="10021"/>
    <cellStyle name="Normal 72 2" xfId="39714"/>
    <cellStyle name="Normal 72 3" xfId="39715"/>
    <cellStyle name="Normal 73" xfId="10026"/>
    <cellStyle name="Normal 73 2" xfId="39717"/>
    <cellStyle name="Normal 73 3" xfId="39718"/>
    <cellStyle name="Normal 73 3 2" xfId="39719"/>
    <cellStyle name="Normal 73 4" xfId="39720"/>
    <cellStyle name="Normal 73 5" xfId="39716"/>
    <cellStyle name="Normal 74" xfId="11770"/>
    <cellStyle name="Normal 74 2" xfId="39722"/>
    <cellStyle name="Normal 74 3" xfId="39723"/>
    <cellStyle name="Normal 74 3 2" xfId="39724"/>
    <cellStyle name="Normal 74 4" xfId="39725"/>
    <cellStyle name="Normal 74 5" xfId="39721"/>
    <cellStyle name="Normal 75" xfId="11776"/>
    <cellStyle name="Normal 75 2" xfId="39727"/>
    <cellStyle name="Normal 75 3" xfId="39726"/>
    <cellStyle name="Normal 76" xfId="10027"/>
    <cellStyle name="Normal 76 2" xfId="39729"/>
    <cellStyle name="Normal 76 3" xfId="39728"/>
    <cellStyle name="Normal 77" xfId="10781"/>
    <cellStyle name="Normal 77 2" xfId="39731"/>
    <cellStyle name="Normal 77 3" xfId="39730"/>
    <cellStyle name="Normal 78" xfId="10572"/>
    <cellStyle name="Normal 78 2" xfId="39733"/>
    <cellStyle name="Normal 78 3" xfId="39732"/>
    <cellStyle name="Normal 79" xfId="10775"/>
    <cellStyle name="Normal 79 2" xfId="39735"/>
    <cellStyle name="Normal 79 3" xfId="39734"/>
    <cellStyle name="Normal 8" xfId="325"/>
    <cellStyle name="Normal 8 10" xfId="7880"/>
    <cellStyle name="Normal 8 10 2" xfId="19943"/>
    <cellStyle name="Normal 8 10 3" xfId="19944"/>
    <cellStyle name="Normal 8 10 4" xfId="19942"/>
    <cellStyle name="Normal 8 11" xfId="7896"/>
    <cellStyle name="Normal 8 11 2" xfId="19946"/>
    <cellStyle name="Normal 8 11 3" xfId="19947"/>
    <cellStyle name="Normal 8 11 4" xfId="19945"/>
    <cellStyle name="Normal 8 12" xfId="7907"/>
    <cellStyle name="Normal 8 12 2" xfId="19949"/>
    <cellStyle name="Normal 8 12 3" xfId="19950"/>
    <cellStyle name="Normal 8 12 4" xfId="19948"/>
    <cellStyle name="Normal 8 13" xfId="19951"/>
    <cellStyle name="Normal 8 13 2" xfId="19952"/>
    <cellStyle name="Normal 8 13 3" xfId="19953"/>
    <cellStyle name="Normal 8 14" xfId="19954"/>
    <cellStyle name="Normal 8 14 2" xfId="19955"/>
    <cellStyle name="Normal 8 14 3" xfId="19956"/>
    <cellStyle name="Normal 8 15" xfId="19957"/>
    <cellStyle name="Normal 8 15 2" xfId="19958"/>
    <cellStyle name="Normal 8 15 3" xfId="19959"/>
    <cellStyle name="Normal 8 16" xfId="19960"/>
    <cellStyle name="Normal 8 16 2" xfId="19961"/>
    <cellStyle name="Normal 8 16 3" xfId="19962"/>
    <cellStyle name="Normal 8 17" xfId="19963"/>
    <cellStyle name="Normal 8 17 2" xfId="19964"/>
    <cellStyle name="Normal 8 17 3" xfId="19965"/>
    <cellStyle name="Normal 8 18" xfId="19966"/>
    <cellStyle name="Normal 8 18 2" xfId="19967"/>
    <cellStyle name="Normal 8 18 3" xfId="19968"/>
    <cellStyle name="Normal 8 19" xfId="19969"/>
    <cellStyle name="Normal 8 19 2" xfId="19970"/>
    <cellStyle name="Normal 8 19 3" xfId="19971"/>
    <cellStyle name="Normal 8 2" xfId="326"/>
    <cellStyle name="Normal 8 2 2" xfId="6619"/>
    <cellStyle name="Normal 8 2 2 2" xfId="14668"/>
    <cellStyle name="Normal 8 2 2 3" xfId="19973"/>
    <cellStyle name="Normal 8 2 3" xfId="14790"/>
    <cellStyle name="Normal 8 2 3 2" xfId="19974"/>
    <cellStyle name="Normal 8 2 4" xfId="15247"/>
    <cellStyle name="Normal 8 2 5" xfId="39736"/>
    <cellStyle name="Normal 8 2 6" xfId="42969"/>
    <cellStyle name="Normal 8 20" xfId="19975"/>
    <cellStyle name="Normal 8 20 2" xfId="19976"/>
    <cellStyle name="Normal 8 20 3" xfId="19977"/>
    <cellStyle name="Normal 8 21" xfId="19978"/>
    <cellStyle name="Normal 8 21 2" xfId="19979"/>
    <cellStyle name="Normal 8 21 3" xfId="19980"/>
    <cellStyle name="Normal 8 22" xfId="19981"/>
    <cellStyle name="Normal 8 22 2" xfId="19982"/>
    <cellStyle name="Normal 8 22 3" xfId="19983"/>
    <cellStyle name="Normal 8 23" xfId="19984"/>
    <cellStyle name="Normal 8 23 2" xfId="19985"/>
    <cellStyle name="Normal 8 23 3" xfId="19986"/>
    <cellStyle name="Normal 8 24" xfId="19987"/>
    <cellStyle name="Normal 8 24 2" xfId="19988"/>
    <cellStyle name="Normal 8 24 3" xfId="19989"/>
    <cellStyle name="Normal 8 25" xfId="19990"/>
    <cellStyle name="Normal 8 25 2" xfId="19991"/>
    <cellStyle name="Normal 8 25 3" xfId="19992"/>
    <cellStyle name="Normal 8 26" xfId="19993"/>
    <cellStyle name="Normal 8 26 2" xfId="19994"/>
    <cellStyle name="Normal 8 26 3" xfId="19995"/>
    <cellStyle name="Normal 8 27" xfId="19996"/>
    <cellStyle name="Normal 8 27 2" xfId="19997"/>
    <cellStyle name="Normal 8 27 3" xfId="19998"/>
    <cellStyle name="Normal 8 28" xfId="19999"/>
    <cellStyle name="Normal 8 28 2" xfId="20000"/>
    <cellStyle name="Normal 8 28 3" xfId="20001"/>
    <cellStyle name="Normal 8 29" xfId="20002"/>
    <cellStyle name="Normal 8 29 2" xfId="20003"/>
    <cellStyle name="Normal 8 29 3" xfId="20004"/>
    <cellStyle name="Normal 8 3" xfId="327"/>
    <cellStyle name="Normal 8 3 2" xfId="15248"/>
    <cellStyle name="Normal 8 3 2 2" xfId="20006"/>
    <cellStyle name="Normal 8 3 3" xfId="20007"/>
    <cellStyle name="Normal 8 3 4" xfId="20005"/>
    <cellStyle name="Normal 8 3 5" xfId="42970"/>
    <cellStyle name="Normal 8 30" xfId="20008"/>
    <cellStyle name="Normal 8 30 2" xfId="20009"/>
    <cellStyle name="Normal 8 30 3" xfId="20010"/>
    <cellStyle name="Normal 8 31" xfId="20011"/>
    <cellStyle name="Normal 8 31 2" xfId="20012"/>
    <cellStyle name="Normal 8 31 3" xfId="20013"/>
    <cellStyle name="Normal 8 32" xfId="20014"/>
    <cellStyle name="Normal 8 32 2" xfId="20015"/>
    <cellStyle name="Normal 8 32 3" xfId="20016"/>
    <cellStyle name="Normal 8 33" xfId="20017"/>
    <cellStyle name="Normal 8 33 2" xfId="20018"/>
    <cellStyle name="Normal 8 33 3" xfId="20019"/>
    <cellStyle name="Normal 8 34" xfId="20020"/>
    <cellStyle name="Normal 8 34 2" xfId="20021"/>
    <cellStyle name="Normal 8 34 3" xfId="20022"/>
    <cellStyle name="Normal 8 35" xfId="20023"/>
    <cellStyle name="Normal 8 36" xfId="20024"/>
    <cellStyle name="Normal 8 37" xfId="42475"/>
    <cellStyle name="Normal 8 38" xfId="42956"/>
    <cellStyle name="Normal 8 39" xfId="42968"/>
    <cellStyle name="Normal 8 4" xfId="328"/>
    <cellStyle name="Normal 8 4 2" xfId="15249"/>
    <cellStyle name="Normal 8 4 2 2" xfId="20026"/>
    <cellStyle name="Normal 8 4 3" xfId="20027"/>
    <cellStyle name="Normal 8 4 4" xfId="20025"/>
    <cellStyle name="Normal 8 5" xfId="329"/>
    <cellStyle name="Normal 8 5 10" xfId="14669"/>
    <cellStyle name="Normal 8 5 11" xfId="14670"/>
    <cellStyle name="Normal 8 5 12" xfId="20028"/>
    <cellStyle name="Normal 8 5 2" xfId="14671"/>
    <cellStyle name="Normal 8 5 2 2" xfId="14672"/>
    <cellStyle name="Normal 8 5 2 3" xfId="14673"/>
    <cellStyle name="Normal 8 5 2 4" xfId="14674"/>
    <cellStyle name="Normal 8 5 2 5" xfId="14675"/>
    <cellStyle name="Normal 8 5 2 6" xfId="15468"/>
    <cellStyle name="Normal 8 5 2 7" xfId="15469"/>
    <cellStyle name="Normal 8 5 2 8" xfId="15470"/>
    <cellStyle name="Normal 8 5 2 9" xfId="20029"/>
    <cellStyle name="Normal 8 5 3" xfId="14676"/>
    <cellStyle name="Normal 8 5 3 2" xfId="20030"/>
    <cellStyle name="Normal 8 5 4" xfId="14677"/>
    <cellStyle name="Normal 8 5 5" xfId="14678"/>
    <cellStyle name="Normal 8 5 6" xfId="14679"/>
    <cellStyle name="Normal 8 5 7" xfId="14680"/>
    <cellStyle name="Normal 8 5 8" xfId="14681"/>
    <cellStyle name="Normal 8 5 9" xfId="14682"/>
    <cellStyle name="Normal 8 6" xfId="7801"/>
    <cellStyle name="Normal 8 6 2" xfId="14683"/>
    <cellStyle name="Normal 8 6 2 2" xfId="20032"/>
    <cellStyle name="Normal 8 6 3" xfId="20033"/>
    <cellStyle name="Normal 8 6 4" xfId="20031"/>
    <cellStyle name="Normal 8 7" xfId="7824"/>
    <cellStyle name="Normal 8 7 2" xfId="20035"/>
    <cellStyle name="Normal 8 7 3" xfId="20036"/>
    <cellStyle name="Normal 8 7 4" xfId="20034"/>
    <cellStyle name="Normal 8 8" xfId="7846"/>
    <cellStyle name="Normal 8 8 2" xfId="20038"/>
    <cellStyle name="Normal 8 8 3" xfId="20039"/>
    <cellStyle name="Normal 8 8 4" xfId="20037"/>
    <cellStyle name="Normal 8 9" xfId="7862"/>
    <cellStyle name="Normal 8 9 2" xfId="20041"/>
    <cellStyle name="Normal 8 9 3" xfId="20042"/>
    <cellStyle name="Normal 8 9 4" xfId="20040"/>
    <cellStyle name="Normal 80" xfId="10028"/>
    <cellStyle name="Normal 80 2" xfId="39738"/>
    <cellStyle name="Normal 80 3" xfId="39737"/>
    <cellStyle name="Normal 81" xfId="11935"/>
    <cellStyle name="Normal 81 2" xfId="39740"/>
    <cellStyle name="Normal 81 3" xfId="39739"/>
    <cellStyle name="Normal 82" xfId="12136"/>
    <cellStyle name="Normal 82 2" xfId="39742"/>
    <cellStyle name="Normal 82 3" xfId="39741"/>
    <cellStyle name="Normal 83" xfId="14435"/>
    <cellStyle name="Normal 83 2" xfId="39744"/>
    <cellStyle name="Normal 83 3" xfId="39743"/>
    <cellStyle name="Normal 84" xfId="14443"/>
    <cellStyle name="Normal 84 2" xfId="39746"/>
    <cellStyle name="Normal 84 3" xfId="39745"/>
    <cellStyle name="Normal 85" xfId="14699"/>
    <cellStyle name="Normal 85 2" xfId="39748"/>
    <cellStyle name="Normal 85 3" xfId="39747"/>
    <cellStyle name="Normal 86" xfId="14767"/>
    <cellStyle name="Normal 86 2" xfId="39750"/>
    <cellStyle name="Normal 86 3" xfId="39749"/>
    <cellStyle name="Normal 87" xfId="14809"/>
    <cellStyle name="Normal 87 2" xfId="39752"/>
    <cellStyle name="Normal 87 3" xfId="39751"/>
    <cellStyle name="Normal 88" xfId="14816"/>
    <cellStyle name="Normal 88 2" xfId="39754"/>
    <cellStyle name="Normal 88 3" xfId="39753"/>
    <cellStyle name="Normal 89" xfId="14819"/>
    <cellStyle name="Normal 89 2" xfId="39756"/>
    <cellStyle name="Normal 89 3" xfId="39755"/>
    <cellStyle name="Normal 9" xfId="36"/>
    <cellStyle name="Normal 9 10" xfId="7881"/>
    <cellStyle name="Normal 9 11" xfId="7897"/>
    <cellStyle name="Normal 9 12" xfId="7908"/>
    <cellStyle name="Normal 9 13" xfId="9982"/>
    <cellStyle name="Normal 9 14" xfId="15250"/>
    <cellStyle name="Normal 9 2" xfId="331"/>
    <cellStyle name="Normal 9 2 2" xfId="39757"/>
    <cellStyle name="Normal 9 3" xfId="332"/>
    <cellStyle name="Normal 9 3 10" xfId="14684"/>
    <cellStyle name="Normal 9 3 11" xfId="14685"/>
    <cellStyle name="Normal 9 3 2" xfId="14686"/>
    <cellStyle name="Normal 9 3 2 2" xfId="14687"/>
    <cellStyle name="Normal 9 3 2 3" xfId="14688"/>
    <cellStyle name="Normal 9 3 2 4" xfId="14689"/>
    <cellStyle name="Normal 9 3 2 5" xfId="14690"/>
    <cellStyle name="Normal 9 3 2 6" xfId="15471"/>
    <cellStyle name="Normal 9 3 2 7" xfId="15472"/>
    <cellStyle name="Normal 9 3 2 8" xfId="15473"/>
    <cellStyle name="Normal 9 3 3" xfId="14691"/>
    <cellStyle name="Normal 9 3 4" xfId="14692"/>
    <cellStyle name="Normal 9 3 5" xfId="14693"/>
    <cellStyle name="Normal 9 3 6" xfId="14694"/>
    <cellStyle name="Normal 9 3 7" xfId="14695"/>
    <cellStyle name="Normal 9 3 8" xfId="14696"/>
    <cellStyle name="Normal 9 3 9" xfId="14697"/>
    <cellStyle name="Normal 9 4" xfId="330"/>
    <cellStyle name="Normal 9 4 2" xfId="7742"/>
    <cellStyle name="Normal 9 5" xfId="7771"/>
    <cellStyle name="Normal 9 6" xfId="7802"/>
    <cellStyle name="Normal 9 7" xfId="7825"/>
    <cellStyle name="Normal 9 8" xfId="7847"/>
    <cellStyle name="Normal 9 9" xfId="7863"/>
    <cellStyle name="Normal 90" xfId="14822"/>
    <cellStyle name="Normal 90 2" xfId="39759"/>
    <cellStyle name="Normal 90 3" xfId="39758"/>
    <cellStyle name="Normal 91" xfId="14825"/>
    <cellStyle name="Normal 91 2" xfId="39761"/>
    <cellStyle name="Normal 91 3" xfId="39760"/>
    <cellStyle name="Normal 92" xfId="14828"/>
    <cellStyle name="Normal 92 2" xfId="39763"/>
    <cellStyle name="Normal 92 3" xfId="39762"/>
    <cellStyle name="Normal 93" xfId="14831"/>
    <cellStyle name="Normal 93 2" xfId="39765"/>
    <cellStyle name="Normal 93 3" xfId="39764"/>
    <cellStyle name="Normal 94" xfId="14834"/>
    <cellStyle name="Normal 94 2" xfId="39767"/>
    <cellStyle name="Normal 94 3" xfId="39766"/>
    <cellStyle name="Normal 95" xfId="14837"/>
    <cellStyle name="Normal 95 2" xfId="39769"/>
    <cellStyle name="Normal 95 3" xfId="39768"/>
    <cellStyle name="Normal 96" xfId="14840"/>
    <cellStyle name="Normal 96 2" xfId="39771"/>
    <cellStyle name="Normal 96 3" xfId="39770"/>
    <cellStyle name="Normal 97" xfId="14843"/>
    <cellStyle name="Normal 97 2" xfId="39773"/>
    <cellStyle name="Normal 97 3" xfId="39772"/>
    <cellStyle name="Normal 98" xfId="14846"/>
    <cellStyle name="Normal 98 2" xfId="39775"/>
    <cellStyle name="Normal 98 3" xfId="39774"/>
    <cellStyle name="Normal 99" xfId="14849"/>
    <cellStyle name="Normal 99 2" xfId="39777"/>
    <cellStyle name="Normal 99 3" xfId="39776"/>
    <cellStyle name="Normal(0)" xfId="84"/>
    <cellStyle name="Normal_4.1 Misc General Expenses Dec 07(revised)" xfId="12096"/>
    <cellStyle name="Normal_4.2 Misc General Expenses" xfId="13"/>
    <cellStyle name="Normal_5.1 NPC Adj WA " xfId="890"/>
    <cellStyle name="Normal_Adjustment Template" xfId="8"/>
    <cellStyle name="Normal_Avista WA ELEC TY2006 Staff Rebuttal 05 capstruc" xfId="42992"/>
    <cellStyle name="Normal_Copy of File50007" xfId="4"/>
    <cellStyle name="Normal_Copy of File50007 (2)" xfId="12097"/>
    <cellStyle name="Normal_FERC Spread - June 2008 - WA GRC" xfId="12"/>
    <cellStyle name="Normal_Remove Idaho Tax Payment Surcharge" xfId="11"/>
    <cellStyle name="Normal_Remove Idaho Tax Payment Surcharge 2" xfId="14898"/>
    <cellStyle name="Normal_SO2 adjustment" xfId="10"/>
    <cellStyle name="Normal_Trapper Mine Adj Dec 2006" xfId="9"/>
    <cellStyle name="Normal_Trapper Mine Adj Dec 2006 2" xfId="9996"/>
    <cellStyle name="NormalHelv" xfId="15476"/>
    <cellStyle name="Note 10" xfId="7384"/>
    <cellStyle name="Note 10 2" xfId="8813"/>
    <cellStyle name="Note 10 2 2" xfId="11228"/>
    <cellStyle name="Note 10 2 3" xfId="39779"/>
    <cellStyle name="Note 10 3" xfId="8715"/>
    <cellStyle name="Note 10 3 2" xfId="39780"/>
    <cellStyle name="Note 10 4" xfId="39778"/>
    <cellStyle name="Note 100" xfId="39781"/>
    <cellStyle name="Note 100 2" xfId="39782"/>
    <cellStyle name="Note 100 3" xfId="39783"/>
    <cellStyle name="Note 101" xfId="39784"/>
    <cellStyle name="Note 101 2" xfId="39785"/>
    <cellStyle name="Note 101 3" xfId="39786"/>
    <cellStyle name="Note 102" xfId="39787"/>
    <cellStyle name="Note 102 2" xfId="39788"/>
    <cellStyle name="Note 102 3" xfId="39789"/>
    <cellStyle name="Note 103" xfId="39790"/>
    <cellStyle name="Note 103 2" xfId="39791"/>
    <cellStyle name="Note 103 3" xfId="39792"/>
    <cellStyle name="Note 104" xfId="39793"/>
    <cellStyle name="Note 104 2" xfId="39794"/>
    <cellStyle name="Note 104 3" xfId="39795"/>
    <cellStyle name="Note 105" xfId="39796"/>
    <cellStyle name="Note 105 2" xfId="39797"/>
    <cellStyle name="Note 105 3" xfId="39798"/>
    <cellStyle name="Note 106" xfId="39799"/>
    <cellStyle name="Note 106 2" xfId="39800"/>
    <cellStyle name="Note 106 3" xfId="39801"/>
    <cellStyle name="Note 107" xfId="39802"/>
    <cellStyle name="Note 107 2" xfId="39803"/>
    <cellStyle name="Note 107 3" xfId="39804"/>
    <cellStyle name="Note 108" xfId="39805"/>
    <cellStyle name="Note 108 2" xfId="39806"/>
    <cellStyle name="Note 108 3" xfId="39807"/>
    <cellStyle name="Note 109" xfId="39808"/>
    <cellStyle name="Note 109 2" xfId="39809"/>
    <cellStyle name="Note 109 3" xfId="39810"/>
    <cellStyle name="Note 11" xfId="7190"/>
    <cellStyle name="Note 11 2" xfId="8803"/>
    <cellStyle name="Note 11 2 2" xfId="11219"/>
    <cellStyle name="Note 11 2 3" xfId="39812"/>
    <cellStyle name="Note 11 3" xfId="8749"/>
    <cellStyle name="Note 11 3 2" xfId="39813"/>
    <cellStyle name="Note 11 4" xfId="39811"/>
    <cellStyle name="Note 110" xfId="39814"/>
    <cellStyle name="Note 110 2" xfId="39815"/>
    <cellStyle name="Note 110 3" xfId="39816"/>
    <cellStyle name="Note 111" xfId="39817"/>
    <cellStyle name="Note 111 2" xfId="39818"/>
    <cellStyle name="Note 111 3" xfId="39819"/>
    <cellStyle name="Note 112" xfId="39820"/>
    <cellStyle name="Note 112 2" xfId="39821"/>
    <cellStyle name="Note 112 3" xfId="39822"/>
    <cellStyle name="Note 113" xfId="39823"/>
    <cellStyle name="Note 113 2" xfId="39824"/>
    <cellStyle name="Note 113 3" xfId="39825"/>
    <cellStyle name="Note 114" xfId="39826"/>
    <cellStyle name="Note 114 2" xfId="39827"/>
    <cellStyle name="Note 114 3" xfId="39828"/>
    <cellStyle name="Note 115" xfId="39829"/>
    <cellStyle name="Note 115 2" xfId="39830"/>
    <cellStyle name="Note 115 3" xfId="39831"/>
    <cellStyle name="Note 116" xfId="39832"/>
    <cellStyle name="Note 116 2" xfId="39833"/>
    <cellStyle name="Note 116 3" xfId="39834"/>
    <cellStyle name="Note 117" xfId="39835"/>
    <cellStyle name="Note 117 2" xfId="39836"/>
    <cellStyle name="Note 117 3" xfId="39837"/>
    <cellStyle name="Note 118" xfId="39838"/>
    <cellStyle name="Note 118 2" xfId="39839"/>
    <cellStyle name="Note 118 3" xfId="39840"/>
    <cellStyle name="Note 119" xfId="39841"/>
    <cellStyle name="Note 119 2" xfId="39842"/>
    <cellStyle name="Note 119 3" xfId="39843"/>
    <cellStyle name="Note 12" xfId="7483"/>
    <cellStyle name="Note 12 2" xfId="8825"/>
    <cellStyle name="Note 12 2 2" xfId="11240"/>
    <cellStyle name="Note 12 2 3" xfId="39845"/>
    <cellStyle name="Note 12 3" xfId="8740"/>
    <cellStyle name="Note 12 3 2" xfId="39846"/>
    <cellStyle name="Note 12 4" xfId="39844"/>
    <cellStyle name="Note 120" xfId="39847"/>
    <cellStyle name="Note 120 2" xfId="39848"/>
    <cellStyle name="Note 120 3" xfId="39849"/>
    <cellStyle name="Note 121" xfId="39850"/>
    <cellStyle name="Note 121 2" xfId="39851"/>
    <cellStyle name="Note 121 3" xfId="39852"/>
    <cellStyle name="Note 122" xfId="39853"/>
    <cellStyle name="Note 122 2" xfId="39854"/>
    <cellStyle name="Note 122 3" xfId="39855"/>
    <cellStyle name="Note 123" xfId="39856"/>
    <cellStyle name="Note 123 2" xfId="39857"/>
    <cellStyle name="Note 123 3" xfId="39858"/>
    <cellStyle name="Note 124" xfId="39859"/>
    <cellStyle name="Note 124 2" xfId="39860"/>
    <cellStyle name="Note 124 3" xfId="39861"/>
    <cellStyle name="Note 125" xfId="39862"/>
    <cellStyle name="Note 125 2" xfId="39863"/>
    <cellStyle name="Note 125 3" xfId="39864"/>
    <cellStyle name="Note 126" xfId="39865"/>
    <cellStyle name="Note 126 2" xfId="39866"/>
    <cellStyle name="Note 126 3" xfId="39867"/>
    <cellStyle name="Note 127" xfId="39868"/>
    <cellStyle name="Note 127 2" xfId="39869"/>
    <cellStyle name="Note 127 3" xfId="39870"/>
    <cellStyle name="Note 128" xfId="39871"/>
    <cellStyle name="Note 128 2" xfId="39872"/>
    <cellStyle name="Note 128 3" xfId="39873"/>
    <cellStyle name="Note 129" xfId="39874"/>
    <cellStyle name="Note 129 2" xfId="39875"/>
    <cellStyle name="Note 129 3" xfId="39876"/>
    <cellStyle name="Note 13" xfId="899"/>
    <cellStyle name="Note 13 2" xfId="8531"/>
    <cellStyle name="Note 13 2 2" xfId="11032"/>
    <cellStyle name="Note 13 2 3" xfId="39878"/>
    <cellStyle name="Note 13 3" xfId="8616"/>
    <cellStyle name="Note 13 3 2" xfId="39879"/>
    <cellStyle name="Note 13 4" xfId="39877"/>
    <cellStyle name="Note 130" xfId="39880"/>
    <cellStyle name="Note 130 2" xfId="39881"/>
    <cellStyle name="Note 130 3" xfId="39882"/>
    <cellStyle name="Note 131" xfId="39883"/>
    <cellStyle name="Note 131 2" xfId="39884"/>
    <cellStyle name="Note 131 3" xfId="39885"/>
    <cellStyle name="Note 132" xfId="39886"/>
    <cellStyle name="Note 132 2" xfId="39887"/>
    <cellStyle name="Note 132 3" xfId="39888"/>
    <cellStyle name="Note 133" xfId="39889"/>
    <cellStyle name="Note 133 2" xfId="39890"/>
    <cellStyle name="Note 133 3" xfId="39891"/>
    <cellStyle name="Note 134" xfId="39892"/>
    <cellStyle name="Note 134 2" xfId="39893"/>
    <cellStyle name="Note 134 3" xfId="39894"/>
    <cellStyle name="Note 135" xfId="39895"/>
    <cellStyle name="Note 135 2" xfId="39896"/>
    <cellStyle name="Note 135 3" xfId="39897"/>
    <cellStyle name="Note 136" xfId="39898"/>
    <cellStyle name="Note 136 2" xfId="39899"/>
    <cellStyle name="Note 136 3" xfId="39900"/>
    <cellStyle name="Note 137" xfId="39901"/>
    <cellStyle name="Note 137 2" xfId="39902"/>
    <cellStyle name="Note 137 3" xfId="39903"/>
    <cellStyle name="Note 138" xfId="39904"/>
    <cellStyle name="Note 138 2" xfId="39905"/>
    <cellStyle name="Note 138 3" xfId="39906"/>
    <cellStyle name="Note 139" xfId="39907"/>
    <cellStyle name="Note 139 2" xfId="39908"/>
    <cellStyle name="Note 139 3" xfId="39909"/>
    <cellStyle name="Note 14" xfId="14742"/>
    <cellStyle name="Note 14 2" xfId="39911"/>
    <cellStyle name="Note 14 3" xfId="39912"/>
    <cellStyle name="Note 14 4" xfId="39910"/>
    <cellStyle name="Note 140" xfId="39913"/>
    <cellStyle name="Note 140 2" xfId="39914"/>
    <cellStyle name="Note 140 3" xfId="39915"/>
    <cellStyle name="Note 141" xfId="39916"/>
    <cellStyle name="Note 141 2" xfId="39917"/>
    <cellStyle name="Note 141 3" xfId="39918"/>
    <cellStyle name="Note 142" xfId="39919"/>
    <cellStyle name="Note 142 2" xfId="39920"/>
    <cellStyle name="Note 142 3" xfId="39921"/>
    <cellStyle name="Note 143" xfId="39922"/>
    <cellStyle name="Note 143 2" xfId="39923"/>
    <cellStyle name="Note 143 3" xfId="39924"/>
    <cellStyle name="Note 144" xfId="39925"/>
    <cellStyle name="Note 144 2" xfId="39926"/>
    <cellStyle name="Note 144 3" xfId="39927"/>
    <cellStyle name="Note 145" xfId="39928"/>
    <cellStyle name="Note 145 2" xfId="39929"/>
    <cellStyle name="Note 145 3" xfId="39930"/>
    <cellStyle name="Note 146" xfId="39931"/>
    <cellStyle name="Note 146 2" xfId="39932"/>
    <cellStyle name="Note 146 3" xfId="39933"/>
    <cellStyle name="Note 147" xfId="39934"/>
    <cellStyle name="Note 147 2" xfId="39935"/>
    <cellStyle name="Note 147 3" xfId="39936"/>
    <cellStyle name="Note 148" xfId="39937"/>
    <cellStyle name="Note 148 2" xfId="39938"/>
    <cellStyle name="Note 148 3" xfId="39939"/>
    <cellStyle name="Note 149" xfId="39940"/>
    <cellStyle name="Note 149 2" xfId="39941"/>
    <cellStyle name="Note 149 3" xfId="39942"/>
    <cellStyle name="Note 15" xfId="39943"/>
    <cellStyle name="Note 15 2" xfId="39944"/>
    <cellStyle name="Note 15 3" xfId="39945"/>
    <cellStyle name="Note 150" xfId="39946"/>
    <cellStyle name="Note 150 2" xfId="39947"/>
    <cellStyle name="Note 150 3" xfId="39948"/>
    <cellStyle name="Note 151" xfId="39949"/>
    <cellStyle name="Note 151 2" xfId="39950"/>
    <cellStyle name="Note 151 3" xfId="39951"/>
    <cellStyle name="Note 152" xfId="39952"/>
    <cellStyle name="Note 152 2" xfId="39953"/>
    <cellStyle name="Note 152 3" xfId="39954"/>
    <cellStyle name="Note 153" xfId="39955"/>
    <cellStyle name="Note 153 2" xfId="39956"/>
    <cellStyle name="Note 153 3" xfId="39957"/>
    <cellStyle name="Note 154" xfId="39958"/>
    <cellStyle name="Note 154 2" xfId="39959"/>
    <cellStyle name="Note 154 3" xfId="39960"/>
    <cellStyle name="Note 155" xfId="39961"/>
    <cellStyle name="Note 155 2" xfId="39962"/>
    <cellStyle name="Note 155 3" xfId="39963"/>
    <cellStyle name="Note 156" xfId="39964"/>
    <cellStyle name="Note 156 2" xfId="39965"/>
    <cellStyle name="Note 156 3" xfId="39966"/>
    <cellStyle name="Note 157" xfId="39967"/>
    <cellStyle name="Note 157 2" xfId="39968"/>
    <cellStyle name="Note 157 3" xfId="39969"/>
    <cellStyle name="Note 158" xfId="39970"/>
    <cellStyle name="Note 158 2" xfId="39971"/>
    <cellStyle name="Note 158 3" xfId="39972"/>
    <cellStyle name="Note 159" xfId="39973"/>
    <cellStyle name="Note 159 2" xfId="39974"/>
    <cellStyle name="Note 159 3" xfId="39975"/>
    <cellStyle name="Note 16" xfId="39976"/>
    <cellStyle name="Note 16 2" xfId="39977"/>
    <cellStyle name="Note 16 3" xfId="39978"/>
    <cellStyle name="Note 160" xfId="39979"/>
    <cellStyle name="Note 160 2" xfId="39980"/>
    <cellStyle name="Note 160 3" xfId="39981"/>
    <cellStyle name="Note 161" xfId="39982"/>
    <cellStyle name="Note 161 2" xfId="39983"/>
    <cellStyle name="Note 161 3" xfId="39984"/>
    <cellStyle name="Note 162" xfId="39985"/>
    <cellStyle name="Note 162 2" xfId="39986"/>
    <cellStyle name="Note 162 3" xfId="39987"/>
    <cellStyle name="Note 163" xfId="39988"/>
    <cellStyle name="Note 163 2" xfId="39989"/>
    <cellStyle name="Note 163 3" xfId="39990"/>
    <cellStyle name="Note 164" xfId="39991"/>
    <cellStyle name="Note 164 2" xfId="39992"/>
    <cellStyle name="Note 164 3" xfId="39993"/>
    <cellStyle name="Note 165" xfId="39994"/>
    <cellStyle name="Note 165 2" xfId="39995"/>
    <cellStyle name="Note 165 3" xfId="39996"/>
    <cellStyle name="Note 166" xfId="39997"/>
    <cellStyle name="Note 166 2" xfId="39998"/>
    <cellStyle name="Note 166 3" xfId="39999"/>
    <cellStyle name="Note 167" xfId="40000"/>
    <cellStyle name="Note 167 2" xfId="40001"/>
    <cellStyle name="Note 167 3" xfId="40002"/>
    <cellStyle name="Note 168" xfId="40003"/>
    <cellStyle name="Note 168 2" xfId="40004"/>
    <cellStyle name="Note 168 3" xfId="40005"/>
    <cellStyle name="Note 169" xfId="40006"/>
    <cellStyle name="Note 169 2" xfId="40007"/>
    <cellStyle name="Note 169 3" xfId="40008"/>
    <cellStyle name="Note 17" xfId="40009"/>
    <cellStyle name="Note 17 2" xfId="40010"/>
    <cellStyle name="Note 17 3" xfId="40011"/>
    <cellStyle name="Note 170" xfId="40012"/>
    <cellStyle name="Note 170 2" xfId="40013"/>
    <cellStyle name="Note 170 3" xfId="40014"/>
    <cellStyle name="Note 171" xfId="40015"/>
    <cellStyle name="Note 171 2" xfId="40016"/>
    <cellStyle name="Note 171 3" xfId="40017"/>
    <cellStyle name="Note 172" xfId="40018"/>
    <cellStyle name="Note 172 2" xfId="40019"/>
    <cellStyle name="Note 172 3" xfId="40020"/>
    <cellStyle name="Note 173" xfId="40021"/>
    <cellStyle name="Note 173 2" xfId="40022"/>
    <cellStyle name="Note 173 3" xfId="40023"/>
    <cellStyle name="Note 174" xfId="40024"/>
    <cellStyle name="Note 174 2" xfId="40025"/>
    <cellStyle name="Note 174 3" xfId="40026"/>
    <cellStyle name="Note 175" xfId="40027"/>
    <cellStyle name="Note 175 2" xfId="40028"/>
    <cellStyle name="Note 175 3" xfId="40029"/>
    <cellStyle name="Note 176" xfId="40030"/>
    <cellStyle name="Note 176 2" xfId="40031"/>
    <cellStyle name="Note 176 3" xfId="40032"/>
    <cellStyle name="Note 177" xfId="40033"/>
    <cellStyle name="Note 177 2" xfId="40034"/>
    <cellStyle name="Note 177 3" xfId="40035"/>
    <cellStyle name="Note 178" xfId="40036"/>
    <cellStyle name="Note 178 2" xfId="40037"/>
    <cellStyle name="Note 178 3" xfId="40038"/>
    <cellStyle name="Note 179" xfId="40039"/>
    <cellStyle name="Note 179 2" xfId="40040"/>
    <cellStyle name="Note 179 3" xfId="40041"/>
    <cellStyle name="Note 18" xfId="40042"/>
    <cellStyle name="Note 18 2" xfId="40043"/>
    <cellStyle name="Note 18 3" xfId="40044"/>
    <cellStyle name="Note 180" xfId="40045"/>
    <cellStyle name="Note 180 2" xfId="40046"/>
    <cellStyle name="Note 180 3" xfId="40047"/>
    <cellStyle name="Note 181" xfId="40048"/>
    <cellStyle name="Note 181 2" xfId="40049"/>
    <cellStyle name="Note 181 3" xfId="40050"/>
    <cellStyle name="Note 182" xfId="40051"/>
    <cellStyle name="Note 182 2" xfId="40052"/>
    <cellStyle name="Note 182 3" xfId="40053"/>
    <cellStyle name="Note 183" xfId="40054"/>
    <cellStyle name="Note 183 2" xfId="40055"/>
    <cellStyle name="Note 183 3" xfId="40056"/>
    <cellStyle name="Note 184" xfId="40057"/>
    <cellStyle name="Note 184 2" xfId="40058"/>
    <cellStyle name="Note 184 3" xfId="40059"/>
    <cellStyle name="Note 185" xfId="40060"/>
    <cellStyle name="Note 185 2" xfId="40061"/>
    <cellStyle name="Note 185 3" xfId="40062"/>
    <cellStyle name="Note 186" xfId="40063"/>
    <cellStyle name="Note 186 2" xfId="40064"/>
    <cellStyle name="Note 186 3" xfId="40065"/>
    <cellStyle name="Note 187" xfId="40066"/>
    <cellStyle name="Note 187 2" xfId="40067"/>
    <cellStyle name="Note 187 3" xfId="40068"/>
    <cellStyle name="Note 188" xfId="40069"/>
    <cellStyle name="Note 188 2" xfId="40070"/>
    <cellStyle name="Note 188 3" xfId="40071"/>
    <cellStyle name="Note 189" xfId="40072"/>
    <cellStyle name="Note 189 2" xfId="40073"/>
    <cellStyle name="Note 189 3" xfId="40074"/>
    <cellStyle name="Note 19" xfId="40075"/>
    <cellStyle name="Note 19 2" xfId="40076"/>
    <cellStyle name="Note 19 3" xfId="40077"/>
    <cellStyle name="Note 190" xfId="40078"/>
    <cellStyle name="Note 190 2" xfId="40079"/>
    <cellStyle name="Note 190 3" xfId="40080"/>
    <cellStyle name="Note 191" xfId="40081"/>
    <cellStyle name="Note 191 2" xfId="40082"/>
    <cellStyle name="Note 191 3" xfId="40083"/>
    <cellStyle name="Note 192" xfId="40084"/>
    <cellStyle name="Note 192 2" xfId="40085"/>
    <cellStyle name="Note 192 3" xfId="40086"/>
    <cellStyle name="Note 193" xfId="40087"/>
    <cellStyle name="Note 193 2" xfId="40088"/>
    <cellStyle name="Note 194" xfId="40089"/>
    <cellStyle name="Note 194 2" xfId="40090"/>
    <cellStyle name="Note 195" xfId="40091"/>
    <cellStyle name="Note 195 2" xfId="40092"/>
    <cellStyle name="Note 196" xfId="40093"/>
    <cellStyle name="Note 196 2" xfId="40094"/>
    <cellStyle name="Note 197" xfId="40095"/>
    <cellStyle name="Note 197 2" xfId="40096"/>
    <cellStyle name="Note 198" xfId="40097"/>
    <cellStyle name="Note 198 2" xfId="40098"/>
    <cellStyle name="Note 199" xfId="40099"/>
    <cellStyle name="Note 199 2" xfId="40100"/>
    <cellStyle name="Note 2" xfId="333"/>
    <cellStyle name="Note 2 10" xfId="3471"/>
    <cellStyle name="Note 2 11" xfId="4831"/>
    <cellStyle name="Note 2 12" xfId="5651"/>
    <cellStyle name="Note 2 13" xfId="6716"/>
    <cellStyle name="Note 2 14" xfId="6988"/>
    <cellStyle name="Note 2 15" xfId="7050"/>
    <cellStyle name="Note 2 16" xfId="7568"/>
    <cellStyle name="Note 2 17" xfId="7083"/>
    <cellStyle name="Note 2 18" xfId="6885"/>
    <cellStyle name="Note 2 19" xfId="7410"/>
    <cellStyle name="Note 2 2" xfId="812"/>
    <cellStyle name="Note 2 2 2" xfId="858"/>
    <cellStyle name="Note 2 2 3" xfId="11846"/>
    <cellStyle name="Note 2 2 4" xfId="15251"/>
    <cellStyle name="Note 2 2 5" xfId="40101"/>
    <cellStyle name="Note 2 20" xfId="7284"/>
    <cellStyle name="Note 2 21" xfId="7159"/>
    <cellStyle name="Note 2 22" xfId="7852"/>
    <cellStyle name="Note 2 23" xfId="859"/>
    <cellStyle name="Note 2 23 2" xfId="10282"/>
    <cellStyle name="Note 2 24" xfId="8538"/>
    <cellStyle name="Note 2 24 2" xfId="11039"/>
    <cellStyle name="Note 2 25" xfId="8775"/>
    <cellStyle name="Note 2 26" xfId="9977"/>
    <cellStyle name="Note 2 27" xfId="10048"/>
    <cellStyle name="Note 2 3" xfId="1713"/>
    <cellStyle name="Note 2 3 2" xfId="40102"/>
    <cellStyle name="Note 2 4" xfId="1786"/>
    <cellStyle name="Note 2 5" xfId="1785"/>
    <cellStyle name="Note 2 6" xfId="1788"/>
    <cellStyle name="Note 2 7" xfId="2070"/>
    <cellStyle name="Note 2 8" xfId="2069"/>
    <cellStyle name="Note 2 9" xfId="2699"/>
    <cellStyle name="Note 20" xfId="40103"/>
    <cellStyle name="Note 20 2" xfId="40104"/>
    <cellStyle name="Note 20 3" xfId="40105"/>
    <cellStyle name="Note 200" xfId="40106"/>
    <cellStyle name="Note 200 2" xfId="40107"/>
    <cellStyle name="Note 201" xfId="40108"/>
    <cellStyle name="Note 201 2" xfId="40109"/>
    <cellStyle name="Note 202" xfId="40110"/>
    <cellStyle name="Note 202 2" xfId="40111"/>
    <cellStyle name="Note 203" xfId="40112"/>
    <cellStyle name="Note 203 2" xfId="40113"/>
    <cellStyle name="Note 204" xfId="40114"/>
    <cellStyle name="Note 204 2" xfId="40115"/>
    <cellStyle name="Note 205" xfId="40116"/>
    <cellStyle name="Note 205 2" xfId="40117"/>
    <cellStyle name="Note 206" xfId="40118"/>
    <cellStyle name="Note 206 2" xfId="40119"/>
    <cellStyle name="Note 207" xfId="40120"/>
    <cellStyle name="Note 207 2" xfId="40121"/>
    <cellStyle name="Note 208" xfId="40122"/>
    <cellStyle name="Note 208 2" xfId="40123"/>
    <cellStyle name="Note 209" xfId="40124"/>
    <cellStyle name="Note 209 2" xfId="40125"/>
    <cellStyle name="Note 21" xfId="40126"/>
    <cellStyle name="Note 21 2" xfId="40127"/>
    <cellStyle name="Note 21 3" xfId="40128"/>
    <cellStyle name="Note 210" xfId="40129"/>
    <cellStyle name="Note 210 2" xfId="40130"/>
    <cellStyle name="Note 211" xfId="40131"/>
    <cellStyle name="Note 211 2" xfId="40132"/>
    <cellStyle name="Note 212" xfId="40133"/>
    <cellStyle name="Note 212 2" xfId="40134"/>
    <cellStyle name="Note 213" xfId="40135"/>
    <cellStyle name="Note 213 2" xfId="40136"/>
    <cellStyle name="Note 214" xfId="40137"/>
    <cellStyle name="Note 214 2" xfId="40138"/>
    <cellStyle name="Note 215" xfId="40139"/>
    <cellStyle name="Note 215 2" xfId="40140"/>
    <cellStyle name="Note 216" xfId="40141"/>
    <cellStyle name="Note 216 2" xfId="40142"/>
    <cellStyle name="Note 217" xfId="40143"/>
    <cellStyle name="Note 217 2" xfId="40144"/>
    <cellStyle name="Note 218" xfId="40145"/>
    <cellStyle name="Note 218 2" xfId="40146"/>
    <cellStyle name="Note 219" xfId="40147"/>
    <cellStyle name="Note 219 2" xfId="40148"/>
    <cellStyle name="Note 22" xfId="40149"/>
    <cellStyle name="Note 22 2" xfId="40150"/>
    <cellStyle name="Note 22 3" xfId="40151"/>
    <cellStyle name="Note 220" xfId="40152"/>
    <cellStyle name="Note 220 2" xfId="40153"/>
    <cellStyle name="Note 221" xfId="40154"/>
    <cellStyle name="Note 221 2" xfId="40155"/>
    <cellStyle name="Note 222" xfId="40156"/>
    <cellStyle name="Note 222 2" xfId="40157"/>
    <cellStyle name="Note 223" xfId="40158"/>
    <cellStyle name="Note 223 2" xfId="40159"/>
    <cellStyle name="Note 224" xfId="40160"/>
    <cellStyle name="Note 224 2" xfId="40161"/>
    <cellStyle name="Note 225" xfId="40162"/>
    <cellStyle name="Note 225 2" xfId="40163"/>
    <cellStyle name="Note 226" xfId="40164"/>
    <cellStyle name="Note 226 2" xfId="40165"/>
    <cellStyle name="Note 227" xfId="40166"/>
    <cellStyle name="Note 227 2" xfId="40167"/>
    <cellStyle name="Note 228" xfId="40168"/>
    <cellStyle name="Note 228 2" xfId="40169"/>
    <cellStyle name="Note 229" xfId="40170"/>
    <cellStyle name="Note 229 2" xfId="40171"/>
    <cellStyle name="Note 23" xfId="40172"/>
    <cellStyle name="Note 23 2" xfId="40173"/>
    <cellStyle name="Note 23 3" xfId="40174"/>
    <cellStyle name="Note 230" xfId="40175"/>
    <cellStyle name="Note 230 2" xfId="40176"/>
    <cellStyle name="Note 231" xfId="40177"/>
    <cellStyle name="Note 231 2" xfId="40178"/>
    <cellStyle name="Note 232" xfId="40179"/>
    <cellStyle name="Note 232 2" xfId="40180"/>
    <cellStyle name="Note 233" xfId="40181"/>
    <cellStyle name="Note 233 2" xfId="40182"/>
    <cellStyle name="Note 234" xfId="40183"/>
    <cellStyle name="Note 234 2" xfId="40184"/>
    <cellStyle name="Note 235" xfId="40185"/>
    <cellStyle name="Note 235 2" xfId="40186"/>
    <cellStyle name="Note 236" xfId="40187"/>
    <cellStyle name="Note 236 2" xfId="40188"/>
    <cellStyle name="Note 237" xfId="40189"/>
    <cellStyle name="Note 237 2" xfId="40190"/>
    <cellStyle name="Note 238" xfId="40191"/>
    <cellStyle name="Note 238 2" xfId="40192"/>
    <cellStyle name="Note 239" xfId="40193"/>
    <cellStyle name="Note 239 2" xfId="40194"/>
    <cellStyle name="Note 24" xfId="40195"/>
    <cellStyle name="Note 24 2" xfId="40196"/>
    <cellStyle name="Note 24 3" xfId="40197"/>
    <cellStyle name="Note 240" xfId="40198"/>
    <cellStyle name="Note 240 2" xfId="40199"/>
    <cellStyle name="Note 241" xfId="40200"/>
    <cellStyle name="Note 241 2" xfId="40201"/>
    <cellStyle name="Note 242" xfId="40202"/>
    <cellStyle name="Note 242 2" xfId="40203"/>
    <cellStyle name="Note 243" xfId="40204"/>
    <cellStyle name="Note 243 2" xfId="40205"/>
    <cellStyle name="Note 244" xfId="40206"/>
    <cellStyle name="Note 244 2" xfId="40207"/>
    <cellStyle name="Note 245" xfId="40208"/>
    <cellStyle name="Note 245 2" xfId="40209"/>
    <cellStyle name="Note 246" xfId="40210"/>
    <cellStyle name="Note 246 2" xfId="40211"/>
    <cellStyle name="Note 247" xfId="40212"/>
    <cellStyle name="Note 247 2" xfId="40213"/>
    <cellStyle name="Note 248" xfId="40214"/>
    <cellStyle name="Note 248 2" xfId="40215"/>
    <cellStyle name="Note 249" xfId="40216"/>
    <cellStyle name="Note 249 2" xfId="40217"/>
    <cellStyle name="Note 25" xfId="40218"/>
    <cellStyle name="Note 25 2" xfId="40219"/>
    <cellStyle name="Note 25 3" xfId="40220"/>
    <cellStyle name="Note 250" xfId="40221"/>
    <cellStyle name="Note 250 2" xfId="40222"/>
    <cellStyle name="Note 251" xfId="40223"/>
    <cellStyle name="Note 251 2" xfId="40224"/>
    <cellStyle name="Note 252" xfId="40225"/>
    <cellStyle name="Note 252 2" xfId="40226"/>
    <cellStyle name="Note 253" xfId="40227"/>
    <cellStyle name="Note 253 2" xfId="40228"/>
    <cellStyle name="Note 254" xfId="40229"/>
    <cellStyle name="Note 254 2" xfId="40230"/>
    <cellStyle name="Note 255" xfId="40231"/>
    <cellStyle name="Note 255 2" xfId="40232"/>
    <cellStyle name="Note 256" xfId="40233"/>
    <cellStyle name="Note 257" xfId="40234"/>
    <cellStyle name="Note 258" xfId="40235"/>
    <cellStyle name="Note 259" xfId="40236"/>
    <cellStyle name="Note 26" xfId="40237"/>
    <cellStyle name="Note 26 2" xfId="40238"/>
    <cellStyle name="Note 26 3" xfId="40239"/>
    <cellStyle name="Note 260" xfId="40240"/>
    <cellStyle name="Note 261" xfId="40241"/>
    <cellStyle name="Note 262" xfId="40242"/>
    <cellStyle name="Note 263" xfId="40243"/>
    <cellStyle name="Note 264" xfId="40244"/>
    <cellStyle name="Note 27" xfId="40245"/>
    <cellStyle name="Note 27 2" xfId="40246"/>
    <cellStyle name="Note 27 3" xfId="40247"/>
    <cellStyle name="Note 28" xfId="40248"/>
    <cellStyle name="Note 28 2" xfId="40249"/>
    <cellStyle name="Note 28 3" xfId="40250"/>
    <cellStyle name="Note 29" xfId="40251"/>
    <cellStyle name="Note 29 2" xfId="40252"/>
    <cellStyle name="Note 29 3" xfId="40253"/>
    <cellStyle name="Note 3" xfId="334"/>
    <cellStyle name="Note 3 10" xfId="3472"/>
    <cellStyle name="Note 3 11" xfId="4573"/>
    <cellStyle name="Note 3 12" xfId="5431"/>
    <cellStyle name="Note 3 13" xfId="857"/>
    <cellStyle name="Note 3 14" xfId="11793"/>
    <cellStyle name="Note 3 15" xfId="10049"/>
    <cellStyle name="Note 3 16" xfId="14791"/>
    <cellStyle name="Note 3 2" xfId="1111"/>
    <cellStyle name="Note 3 2 2" xfId="15252"/>
    <cellStyle name="Note 3 2 3" xfId="40254"/>
    <cellStyle name="Note 3 2 4" xfId="42910"/>
    <cellStyle name="Note 3 3" xfId="1714"/>
    <cellStyle name="Note 3 3 2" xfId="40255"/>
    <cellStyle name="Note 3 4" xfId="1787"/>
    <cellStyle name="Note 3 5" xfId="1784"/>
    <cellStyle name="Note 3 6" xfId="1789"/>
    <cellStyle name="Note 3 7" xfId="2071"/>
    <cellStyle name="Note 3 8" xfId="2068"/>
    <cellStyle name="Note 3 9" xfId="2700"/>
    <cellStyle name="Note 30" xfId="40256"/>
    <cellStyle name="Note 30 2" xfId="40257"/>
    <cellStyle name="Note 30 3" xfId="40258"/>
    <cellStyle name="Note 31" xfId="40259"/>
    <cellStyle name="Note 31 2" xfId="40260"/>
    <cellStyle name="Note 31 3" xfId="40261"/>
    <cellStyle name="Note 32" xfId="40262"/>
    <cellStyle name="Note 32 2" xfId="40263"/>
    <cellStyle name="Note 32 3" xfId="40264"/>
    <cellStyle name="Note 33" xfId="40265"/>
    <cellStyle name="Note 33 2" xfId="40266"/>
    <cellStyle name="Note 33 3" xfId="40267"/>
    <cellStyle name="Note 34" xfId="40268"/>
    <cellStyle name="Note 34 2" xfId="40269"/>
    <cellStyle name="Note 34 3" xfId="40270"/>
    <cellStyle name="Note 35" xfId="40271"/>
    <cellStyle name="Note 35 2" xfId="40272"/>
    <cellStyle name="Note 35 3" xfId="40273"/>
    <cellStyle name="Note 36" xfId="40274"/>
    <cellStyle name="Note 36 2" xfId="40275"/>
    <cellStyle name="Note 36 3" xfId="40276"/>
    <cellStyle name="Note 37" xfId="40277"/>
    <cellStyle name="Note 37 2" xfId="40278"/>
    <cellStyle name="Note 37 3" xfId="40279"/>
    <cellStyle name="Note 38" xfId="40280"/>
    <cellStyle name="Note 38 2" xfId="40281"/>
    <cellStyle name="Note 38 3" xfId="40282"/>
    <cellStyle name="Note 39" xfId="40283"/>
    <cellStyle name="Note 39 2" xfId="40284"/>
    <cellStyle name="Note 39 3" xfId="40285"/>
    <cellStyle name="Note 4" xfId="335"/>
    <cellStyle name="Note 4 2" xfId="6715"/>
    <cellStyle name="Note 4 2 2" xfId="10760"/>
    <cellStyle name="Note 4 2 3" xfId="15254"/>
    <cellStyle name="Note 4 2 4" xfId="40286"/>
    <cellStyle name="Note 4 2 5" xfId="42911"/>
    <cellStyle name="Note 4 3" xfId="8763"/>
    <cellStyle name="Note 4 3 2" xfId="11184"/>
    <cellStyle name="Note 4 3 3" xfId="40287"/>
    <cellStyle name="Note 4 4" xfId="8738"/>
    <cellStyle name="Note 4 5" xfId="15253"/>
    <cellStyle name="Note 40" xfId="40288"/>
    <cellStyle name="Note 40 2" xfId="40289"/>
    <cellStyle name="Note 40 3" xfId="40290"/>
    <cellStyle name="Note 41" xfId="40291"/>
    <cellStyle name="Note 41 2" xfId="40292"/>
    <cellStyle name="Note 41 3" xfId="40293"/>
    <cellStyle name="Note 42" xfId="40294"/>
    <cellStyle name="Note 42 2" xfId="40295"/>
    <cellStyle name="Note 42 3" xfId="40296"/>
    <cellStyle name="Note 43" xfId="40297"/>
    <cellStyle name="Note 43 2" xfId="40298"/>
    <cellStyle name="Note 43 3" xfId="40299"/>
    <cellStyle name="Note 44" xfId="40300"/>
    <cellStyle name="Note 44 2" xfId="40301"/>
    <cellStyle name="Note 44 3" xfId="40302"/>
    <cellStyle name="Note 45" xfId="40303"/>
    <cellStyle name="Note 45 2" xfId="40304"/>
    <cellStyle name="Note 45 3" xfId="40305"/>
    <cellStyle name="Note 46" xfId="40306"/>
    <cellStyle name="Note 46 2" xfId="40307"/>
    <cellStyle name="Note 46 3" xfId="40308"/>
    <cellStyle name="Note 47" xfId="40309"/>
    <cellStyle name="Note 47 2" xfId="40310"/>
    <cellStyle name="Note 47 3" xfId="40311"/>
    <cellStyle name="Note 48" xfId="40312"/>
    <cellStyle name="Note 48 2" xfId="40313"/>
    <cellStyle name="Note 48 3" xfId="40314"/>
    <cellStyle name="Note 49" xfId="40315"/>
    <cellStyle name="Note 49 2" xfId="40316"/>
    <cellStyle name="Note 49 3" xfId="40317"/>
    <cellStyle name="Note 5" xfId="892"/>
    <cellStyle name="Note 5 2" xfId="7035"/>
    <cellStyle name="Note 5 2 2" xfId="10787"/>
    <cellStyle name="Note 5 2 3" xfId="15256"/>
    <cellStyle name="Note 5 2 4" xfId="40319"/>
    <cellStyle name="Note 5 3" xfId="8792"/>
    <cellStyle name="Note 5 3 2" xfId="11209"/>
    <cellStyle name="Note 5 3 3" xfId="40320"/>
    <cellStyle name="Note 5 4" xfId="8725"/>
    <cellStyle name="Note 5 5" xfId="10287"/>
    <cellStyle name="Note 5 6" xfId="15255"/>
    <cellStyle name="Note 5 7" xfId="40318"/>
    <cellStyle name="Note 50" xfId="40321"/>
    <cellStyle name="Note 50 2" xfId="40322"/>
    <cellStyle name="Note 50 3" xfId="40323"/>
    <cellStyle name="Note 51" xfId="40324"/>
    <cellStyle name="Note 51 2" xfId="40325"/>
    <cellStyle name="Note 51 3" xfId="40326"/>
    <cellStyle name="Note 52" xfId="40327"/>
    <cellStyle name="Note 52 2" xfId="40328"/>
    <cellStyle name="Note 52 3" xfId="40329"/>
    <cellStyle name="Note 53" xfId="40330"/>
    <cellStyle name="Note 53 2" xfId="40331"/>
    <cellStyle name="Note 53 3" xfId="40332"/>
    <cellStyle name="Note 54" xfId="40333"/>
    <cellStyle name="Note 54 2" xfId="40334"/>
    <cellStyle name="Note 54 3" xfId="40335"/>
    <cellStyle name="Note 55" xfId="40336"/>
    <cellStyle name="Note 55 2" xfId="40337"/>
    <cellStyle name="Note 55 3" xfId="40338"/>
    <cellStyle name="Note 56" xfId="40339"/>
    <cellStyle name="Note 56 2" xfId="40340"/>
    <cellStyle name="Note 56 3" xfId="40341"/>
    <cellStyle name="Note 57" xfId="40342"/>
    <cellStyle name="Note 57 2" xfId="40343"/>
    <cellStyle name="Note 57 3" xfId="40344"/>
    <cellStyle name="Note 58" xfId="40345"/>
    <cellStyle name="Note 58 2" xfId="40346"/>
    <cellStyle name="Note 58 3" xfId="40347"/>
    <cellStyle name="Note 59" xfId="40348"/>
    <cellStyle name="Note 59 2" xfId="40349"/>
    <cellStyle name="Note 59 3" xfId="40350"/>
    <cellStyle name="Note 6" xfId="7272"/>
    <cellStyle name="Note 6 2" xfId="8807"/>
    <cellStyle name="Note 6 2 2" xfId="11223"/>
    <cellStyle name="Note 6 2 3" xfId="40352"/>
    <cellStyle name="Note 6 3" xfId="8670"/>
    <cellStyle name="Note 6 3 2" xfId="40353"/>
    <cellStyle name="Note 6 4" xfId="15257"/>
    <cellStyle name="Note 6 5" xfId="40351"/>
    <cellStyle name="Note 60" xfId="40354"/>
    <cellStyle name="Note 60 2" xfId="40355"/>
    <cellStyle name="Note 60 3" xfId="40356"/>
    <cellStyle name="Note 61" xfId="40357"/>
    <cellStyle name="Note 61 2" xfId="40358"/>
    <cellStyle name="Note 61 3" xfId="40359"/>
    <cellStyle name="Note 62" xfId="40360"/>
    <cellStyle name="Note 62 2" xfId="40361"/>
    <cellStyle name="Note 62 3" xfId="40362"/>
    <cellStyle name="Note 63" xfId="40363"/>
    <cellStyle name="Note 63 2" xfId="40364"/>
    <cellStyle name="Note 63 3" xfId="40365"/>
    <cellStyle name="Note 64" xfId="40366"/>
    <cellStyle name="Note 64 2" xfId="40367"/>
    <cellStyle name="Note 64 3" xfId="40368"/>
    <cellStyle name="Note 65" xfId="40369"/>
    <cellStyle name="Note 65 2" xfId="40370"/>
    <cellStyle name="Note 65 3" xfId="40371"/>
    <cellStyle name="Note 66" xfId="40372"/>
    <cellStyle name="Note 66 2" xfId="40373"/>
    <cellStyle name="Note 66 3" xfId="40374"/>
    <cellStyle name="Note 67" xfId="40375"/>
    <cellStyle name="Note 67 2" xfId="40376"/>
    <cellStyle name="Note 67 3" xfId="40377"/>
    <cellStyle name="Note 68" xfId="40378"/>
    <cellStyle name="Note 68 2" xfId="40379"/>
    <cellStyle name="Note 68 3" xfId="40380"/>
    <cellStyle name="Note 69" xfId="40381"/>
    <cellStyle name="Note 69 2" xfId="40382"/>
    <cellStyle name="Note 69 3" xfId="40383"/>
    <cellStyle name="Note 7" xfId="7577"/>
    <cellStyle name="Note 7 2" xfId="8828"/>
    <cellStyle name="Note 7 2 2" xfId="11243"/>
    <cellStyle name="Note 7 2 3" xfId="40385"/>
    <cellStyle name="Note 7 3" xfId="8750"/>
    <cellStyle name="Note 7 3 2" xfId="40386"/>
    <cellStyle name="Note 7 4" xfId="40384"/>
    <cellStyle name="Note 70" xfId="40387"/>
    <cellStyle name="Note 70 2" xfId="40388"/>
    <cellStyle name="Note 70 3" xfId="40389"/>
    <cellStyle name="Note 71" xfId="40390"/>
    <cellStyle name="Note 71 2" xfId="40391"/>
    <cellStyle name="Note 71 3" xfId="40392"/>
    <cellStyle name="Note 72" xfId="40393"/>
    <cellStyle name="Note 72 2" xfId="40394"/>
    <cellStyle name="Note 72 3" xfId="40395"/>
    <cellStyle name="Note 73" xfId="40396"/>
    <cellStyle name="Note 73 2" xfId="40397"/>
    <cellStyle name="Note 73 3" xfId="40398"/>
    <cellStyle name="Note 74" xfId="40399"/>
    <cellStyle name="Note 74 2" xfId="40400"/>
    <cellStyle name="Note 74 3" xfId="40401"/>
    <cellStyle name="Note 75" xfId="40402"/>
    <cellStyle name="Note 75 2" xfId="40403"/>
    <cellStyle name="Note 75 3" xfId="40404"/>
    <cellStyle name="Note 76" xfId="40405"/>
    <cellStyle name="Note 76 2" xfId="40406"/>
    <cellStyle name="Note 76 3" xfId="40407"/>
    <cellStyle name="Note 77" xfId="40408"/>
    <cellStyle name="Note 77 2" xfId="40409"/>
    <cellStyle name="Note 77 3" xfId="40410"/>
    <cellStyle name="Note 78" xfId="40411"/>
    <cellStyle name="Note 78 2" xfId="40412"/>
    <cellStyle name="Note 78 3" xfId="40413"/>
    <cellStyle name="Note 79" xfId="40414"/>
    <cellStyle name="Note 79 2" xfId="40415"/>
    <cellStyle name="Note 79 3" xfId="40416"/>
    <cellStyle name="Note 8" xfId="7407"/>
    <cellStyle name="Note 8 2" xfId="8817"/>
    <cellStyle name="Note 8 2 2" xfId="11232"/>
    <cellStyle name="Note 8 2 3" xfId="40418"/>
    <cellStyle name="Note 8 3" xfId="8735"/>
    <cellStyle name="Note 8 3 2" xfId="40419"/>
    <cellStyle name="Note 8 4" xfId="40417"/>
    <cellStyle name="Note 80" xfId="40420"/>
    <cellStyle name="Note 80 2" xfId="40421"/>
    <cellStyle name="Note 80 3" xfId="40422"/>
    <cellStyle name="Note 81" xfId="40423"/>
    <cellStyle name="Note 81 2" xfId="40424"/>
    <cellStyle name="Note 81 3" xfId="40425"/>
    <cellStyle name="Note 82" xfId="40426"/>
    <cellStyle name="Note 82 2" xfId="40427"/>
    <cellStyle name="Note 82 3" xfId="40428"/>
    <cellStyle name="Note 83" xfId="40429"/>
    <cellStyle name="Note 83 2" xfId="40430"/>
    <cellStyle name="Note 83 3" xfId="40431"/>
    <cellStyle name="Note 84" xfId="40432"/>
    <cellStyle name="Note 84 2" xfId="40433"/>
    <cellStyle name="Note 84 3" xfId="40434"/>
    <cellStyle name="Note 85" xfId="40435"/>
    <cellStyle name="Note 85 2" xfId="40436"/>
    <cellStyle name="Note 85 3" xfId="40437"/>
    <cellStyle name="Note 86" xfId="40438"/>
    <cellStyle name="Note 86 2" xfId="40439"/>
    <cellStyle name="Note 86 3" xfId="40440"/>
    <cellStyle name="Note 87" xfId="40441"/>
    <cellStyle name="Note 87 2" xfId="40442"/>
    <cellStyle name="Note 87 3" xfId="40443"/>
    <cellStyle name="Note 88" xfId="40444"/>
    <cellStyle name="Note 88 2" xfId="40445"/>
    <cellStyle name="Note 88 3" xfId="40446"/>
    <cellStyle name="Note 89" xfId="40447"/>
    <cellStyle name="Note 89 2" xfId="40448"/>
    <cellStyle name="Note 89 3" xfId="40449"/>
    <cellStyle name="Note 9" xfId="7008"/>
    <cellStyle name="Note 9 2" xfId="8790"/>
    <cellStyle name="Note 9 2 2" xfId="11207"/>
    <cellStyle name="Note 9 2 3" xfId="40451"/>
    <cellStyle name="Note 9 3" xfId="8727"/>
    <cellStyle name="Note 9 3 2" xfId="40452"/>
    <cellStyle name="Note 9 4" xfId="40450"/>
    <cellStyle name="Note 90" xfId="40453"/>
    <cellStyle name="Note 90 2" xfId="40454"/>
    <cellStyle name="Note 90 3" xfId="40455"/>
    <cellStyle name="Note 91" xfId="40456"/>
    <cellStyle name="Note 91 2" xfId="40457"/>
    <cellStyle name="Note 91 3" xfId="40458"/>
    <cellStyle name="Note 92" xfId="40459"/>
    <cellStyle name="Note 92 2" xfId="40460"/>
    <cellStyle name="Note 92 3" xfId="40461"/>
    <cellStyle name="Note 93" xfId="40462"/>
    <cellStyle name="Note 93 2" xfId="40463"/>
    <cellStyle name="Note 93 3" xfId="40464"/>
    <cellStyle name="Note 94" xfId="40465"/>
    <cellStyle name="Note 94 2" xfId="40466"/>
    <cellStyle name="Note 94 3" xfId="40467"/>
    <cellStyle name="Note 95" xfId="40468"/>
    <cellStyle name="Note 95 2" xfId="40469"/>
    <cellStyle name="Note 95 3" xfId="40470"/>
    <cellStyle name="Note 96" xfId="40471"/>
    <cellStyle name="Note 96 2" xfId="40472"/>
    <cellStyle name="Note 96 3" xfId="40473"/>
    <cellStyle name="Note 97" xfId="40474"/>
    <cellStyle name="Note 97 2" xfId="40475"/>
    <cellStyle name="Note 97 3" xfId="40476"/>
    <cellStyle name="Note 98" xfId="40477"/>
    <cellStyle name="Note 98 2" xfId="40478"/>
    <cellStyle name="Note 98 3" xfId="40479"/>
    <cellStyle name="Note 99" xfId="40480"/>
    <cellStyle name="Note 99 2" xfId="40481"/>
    <cellStyle name="Note 99 3" xfId="40482"/>
    <cellStyle name="Number" xfId="336"/>
    <cellStyle name="Number 10" xfId="15258"/>
    <cellStyle name="Number 11" xfId="15259"/>
    <cellStyle name="Number 12" xfId="15260"/>
    <cellStyle name="Number 13" xfId="15261"/>
    <cellStyle name="Number 14" xfId="15262"/>
    <cellStyle name="Number 2" xfId="337"/>
    <cellStyle name="number 2 2" xfId="15477"/>
    <cellStyle name="Number 3" xfId="338"/>
    <cellStyle name="number 3 2" xfId="15478"/>
    <cellStyle name="Number 4" xfId="15263"/>
    <cellStyle name="Number 5" xfId="15264"/>
    <cellStyle name="Number 6" xfId="15265"/>
    <cellStyle name="Number 7" xfId="15266"/>
    <cellStyle name="Number 8" xfId="15267"/>
    <cellStyle name="Number 9" xfId="15268"/>
    <cellStyle name="Numbers" xfId="15479"/>
    <cellStyle name="Numbers - Bold" xfId="15480"/>
    <cellStyle name="Output 10" xfId="7428"/>
    <cellStyle name="Output 10 2" xfId="8821"/>
    <cellStyle name="Output 10 2 2" xfId="11236"/>
    <cellStyle name="Output 10 2 3" xfId="40484"/>
    <cellStyle name="Output 10 3" xfId="8839"/>
    <cellStyle name="Output 10 4" xfId="40483"/>
    <cellStyle name="Output 100" xfId="40485"/>
    <cellStyle name="Output 100 2" xfId="40486"/>
    <cellStyle name="Output 101" xfId="40487"/>
    <cellStyle name="Output 101 2" xfId="40488"/>
    <cellStyle name="Output 102" xfId="40489"/>
    <cellStyle name="Output 102 2" xfId="40490"/>
    <cellStyle name="Output 103" xfId="40491"/>
    <cellStyle name="Output 103 2" xfId="40492"/>
    <cellStyle name="Output 104" xfId="40493"/>
    <cellStyle name="Output 104 2" xfId="40494"/>
    <cellStyle name="Output 105" xfId="40495"/>
    <cellStyle name="Output 105 2" xfId="40496"/>
    <cellStyle name="Output 106" xfId="40497"/>
    <cellStyle name="Output 106 2" xfId="40498"/>
    <cellStyle name="Output 107" xfId="40499"/>
    <cellStyle name="Output 107 2" xfId="40500"/>
    <cellStyle name="Output 108" xfId="40501"/>
    <cellStyle name="Output 108 2" xfId="40502"/>
    <cellStyle name="Output 109" xfId="40503"/>
    <cellStyle name="Output 109 2" xfId="40504"/>
    <cellStyle name="Output 11" xfId="6762"/>
    <cellStyle name="Output 11 2" xfId="8774"/>
    <cellStyle name="Output 11 2 2" xfId="11194"/>
    <cellStyle name="Output 11 2 3" xfId="40506"/>
    <cellStyle name="Output 11 3" xfId="8611"/>
    <cellStyle name="Output 11 4" xfId="40505"/>
    <cellStyle name="Output 110" xfId="40507"/>
    <cellStyle name="Output 110 2" xfId="40508"/>
    <cellStyle name="Output 111" xfId="40509"/>
    <cellStyle name="Output 111 2" xfId="40510"/>
    <cellStyle name="Output 112" xfId="40511"/>
    <cellStyle name="Output 112 2" xfId="40512"/>
    <cellStyle name="Output 113" xfId="40513"/>
    <cellStyle name="Output 113 2" xfId="40514"/>
    <cellStyle name="Output 114" xfId="40515"/>
    <cellStyle name="Output 114 2" xfId="40516"/>
    <cellStyle name="Output 115" xfId="40517"/>
    <cellStyle name="Output 115 2" xfId="40518"/>
    <cellStyle name="Output 116" xfId="40519"/>
    <cellStyle name="Output 116 2" xfId="40520"/>
    <cellStyle name="Output 117" xfId="40521"/>
    <cellStyle name="Output 117 2" xfId="40522"/>
    <cellStyle name="Output 118" xfId="40523"/>
    <cellStyle name="Output 118 2" xfId="40524"/>
    <cellStyle name="Output 119" xfId="40525"/>
    <cellStyle name="Output 119 2" xfId="40526"/>
    <cellStyle name="Output 12" xfId="6923"/>
    <cellStyle name="Output 12 2" xfId="8785"/>
    <cellStyle name="Output 12 2 2" xfId="11204"/>
    <cellStyle name="Output 12 2 3" xfId="40528"/>
    <cellStyle name="Output 12 3" xfId="8724"/>
    <cellStyle name="Output 12 4" xfId="40527"/>
    <cellStyle name="Output 120" xfId="40529"/>
    <cellStyle name="Output 120 2" xfId="40530"/>
    <cellStyle name="Output 121" xfId="40531"/>
    <cellStyle name="Output 121 2" xfId="40532"/>
    <cellStyle name="Output 122" xfId="40533"/>
    <cellStyle name="Output 122 2" xfId="40534"/>
    <cellStyle name="Output 123" xfId="40535"/>
    <cellStyle name="Output 123 2" xfId="40536"/>
    <cellStyle name="Output 124" xfId="40537"/>
    <cellStyle name="Output 124 2" xfId="40538"/>
    <cellStyle name="Output 125" xfId="40539"/>
    <cellStyle name="Output 125 2" xfId="40540"/>
    <cellStyle name="Output 126" xfId="40541"/>
    <cellStyle name="Output 126 2" xfId="40542"/>
    <cellStyle name="Output 127" xfId="40543"/>
    <cellStyle name="Output 127 2" xfId="40544"/>
    <cellStyle name="Output 128" xfId="40545"/>
    <cellStyle name="Output 128 2" xfId="40546"/>
    <cellStyle name="Output 129" xfId="40547"/>
    <cellStyle name="Output 129 2" xfId="40548"/>
    <cellStyle name="Output 13" xfId="7450"/>
    <cellStyle name="Output 13 2" xfId="8822"/>
    <cellStyle name="Output 13 2 2" xfId="11237"/>
    <cellStyle name="Output 13 2 3" xfId="40550"/>
    <cellStyle name="Output 13 3" xfId="8723"/>
    <cellStyle name="Output 13 4" xfId="40549"/>
    <cellStyle name="Output 130" xfId="40551"/>
    <cellStyle name="Output 130 2" xfId="40552"/>
    <cellStyle name="Output 131" xfId="40553"/>
    <cellStyle name="Output 131 2" xfId="40554"/>
    <cellStyle name="Output 132" xfId="40555"/>
    <cellStyle name="Output 132 2" xfId="40556"/>
    <cellStyle name="Output 133" xfId="40557"/>
    <cellStyle name="Output 133 2" xfId="40558"/>
    <cellStyle name="Output 134" xfId="40559"/>
    <cellStyle name="Output 134 2" xfId="40560"/>
    <cellStyle name="Output 135" xfId="40561"/>
    <cellStyle name="Output 135 2" xfId="40562"/>
    <cellStyle name="Output 136" xfId="40563"/>
    <cellStyle name="Output 136 2" xfId="40564"/>
    <cellStyle name="Output 137" xfId="40565"/>
    <cellStyle name="Output 137 2" xfId="40566"/>
    <cellStyle name="Output 138" xfId="40567"/>
    <cellStyle name="Output 138 2" xfId="40568"/>
    <cellStyle name="Output 139" xfId="40569"/>
    <cellStyle name="Output 139 2" xfId="40570"/>
    <cellStyle name="Output 14" xfId="40571"/>
    <cellStyle name="Output 14 2" xfId="40572"/>
    <cellStyle name="Output 140" xfId="40573"/>
    <cellStyle name="Output 140 2" xfId="40574"/>
    <cellStyle name="Output 141" xfId="40575"/>
    <cellStyle name="Output 141 2" xfId="40576"/>
    <cellStyle name="Output 142" xfId="40577"/>
    <cellStyle name="Output 142 2" xfId="40578"/>
    <cellStyle name="Output 143" xfId="40579"/>
    <cellStyle name="Output 143 2" xfId="40580"/>
    <cellStyle name="Output 144" xfId="40581"/>
    <cellStyle name="Output 144 2" xfId="40582"/>
    <cellStyle name="Output 145" xfId="40583"/>
    <cellStyle name="Output 145 2" xfId="40584"/>
    <cellStyle name="Output 146" xfId="40585"/>
    <cellStyle name="Output 146 2" xfId="40586"/>
    <cellStyle name="Output 147" xfId="40587"/>
    <cellStyle name="Output 147 2" xfId="40588"/>
    <cellStyle name="Output 148" xfId="40589"/>
    <cellStyle name="Output 148 2" xfId="40590"/>
    <cellStyle name="Output 149" xfId="40591"/>
    <cellStyle name="Output 149 2" xfId="40592"/>
    <cellStyle name="Output 15" xfId="40593"/>
    <cellStyle name="Output 15 2" xfId="40594"/>
    <cellStyle name="Output 150" xfId="40595"/>
    <cellStyle name="Output 150 2" xfId="40596"/>
    <cellStyle name="Output 151" xfId="40597"/>
    <cellStyle name="Output 151 2" xfId="40598"/>
    <cellStyle name="Output 152" xfId="40599"/>
    <cellStyle name="Output 152 2" xfId="40600"/>
    <cellStyle name="Output 153" xfId="40601"/>
    <cellStyle name="Output 153 2" xfId="40602"/>
    <cellStyle name="Output 154" xfId="40603"/>
    <cellStyle name="Output 154 2" xfId="40604"/>
    <cellStyle name="Output 155" xfId="40605"/>
    <cellStyle name="Output 155 2" xfId="40606"/>
    <cellStyle name="Output 156" xfId="40607"/>
    <cellStyle name="Output 156 2" xfId="40608"/>
    <cellStyle name="Output 157" xfId="40609"/>
    <cellStyle name="Output 157 2" xfId="40610"/>
    <cellStyle name="Output 158" xfId="40611"/>
    <cellStyle name="Output 158 2" xfId="40612"/>
    <cellStyle name="Output 159" xfId="40613"/>
    <cellStyle name="Output 159 2" xfId="40614"/>
    <cellStyle name="Output 16" xfId="40615"/>
    <cellStyle name="Output 16 2" xfId="40616"/>
    <cellStyle name="Output 160" xfId="40617"/>
    <cellStyle name="Output 160 2" xfId="40618"/>
    <cellStyle name="Output 161" xfId="40619"/>
    <cellStyle name="Output 161 2" xfId="40620"/>
    <cellStyle name="Output 162" xfId="40621"/>
    <cellStyle name="Output 162 2" xfId="40622"/>
    <cellStyle name="Output 163" xfId="40623"/>
    <cellStyle name="Output 163 2" xfId="40624"/>
    <cellStyle name="Output 164" xfId="40625"/>
    <cellStyle name="Output 164 2" xfId="40626"/>
    <cellStyle name="Output 165" xfId="40627"/>
    <cellStyle name="Output 165 2" xfId="40628"/>
    <cellStyle name="Output 166" xfId="40629"/>
    <cellStyle name="Output 166 2" xfId="40630"/>
    <cellStyle name="Output 167" xfId="40631"/>
    <cellStyle name="Output 167 2" xfId="40632"/>
    <cellStyle name="Output 168" xfId="40633"/>
    <cellStyle name="Output 168 2" xfId="40634"/>
    <cellStyle name="Output 169" xfId="40635"/>
    <cellStyle name="Output 169 2" xfId="40636"/>
    <cellStyle name="Output 17" xfId="40637"/>
    <cellStyle name="Output 17 2" xfId="40638"/>
    <cellStyle name="Output 170" xfId="40639"/>
    <cellStyle name="Output 170 2" xfId="40640"/>
    <cellStyle name="Output 171" xfId="40641"/>
    <cellStyle name="Output 171 2" xfId="40642"/>
    <cellStyle name="Output 172" xfId="40643"/>
    <cellStyle name="Output 172 2" xfId="40644"/>
    <cellStyle name="Output 173" xfId="40645"/>
    <cellStyle name="Output 173 2" xfId="40646"/>
    <cellStyle name="Output 174" xfId="40647"/>
    <cellStyle name="Output 174 2" xfId="40648"/>
    <cellStyle name="Output 175" xfId="40649"/>
    <cellStyle name="Output 175 2" xfId="40650"/>
    <cellStyle name="Output 176" xfId="40651"/>
    <cellStyle name="Output 176 2" xfId="40652"/>
    <cellStyle name="Output 177" xfId="40653"/>
    <cellStyle name="Output 177 2" xfId="40654"/>
    <cellStyle name="Output 178" xfId="40655"/>
    <cellStyle name="Output 178 2" xfId="40656"/>
    <cellStyle name="Output 179" xfId="40657"/>
    <cellStyle name="Output 179 2" xfId="40658"/>
    <cellStyle name="Output 18" xfId="40659"/>
    <cellStyle name="Output 18 2" xfId="40660"/>
    <cellStyle name="Output 180" xfId="40661"/>
    <cellStyle name="Output 180 2" xfId="40662"/>
    <cellStyle name="Output 181" xfId="40663"/>
    <cellStyle name="Output 181 2" xfId="40664"/>
    <cellStyle name="Output 182" xfId="40665"/>
    <cellStyle name="Output 182 2" xfId="40666"/>
    <cellStyle name="Output 183" xfId="40667"/>
    <cellStyle name="Output 183 2" xfId="40668"/>
    <cellStyle name="Output 184" xfId="40669"/>
    <cellStyle name="Output 184 2" xfId="40670"/>
    <cellStyle name="Output 185" xfId="40671"/>
    <cellStyle name="Output 185 2" xfId="40672"/>
    <cellStyle name="Output 186" xfId="40673"/>
    <cellStyle name="Output 186 2" xfId="40674"/>
    <cellStyle name="Output 187" xfId="40675"/>
    <cellStyle name="Output 187 2" xfId="40676"/>
    <cellStyle name="Output 188" xfId="40677"/>
    <cellStyle name="Output 188 2" xfId="40678"/>
    <cellStyle name="Output 189" xfId="40679"/>
    <cellStyle name="Output 189 2" xfId="40680"/>
    <cellStyle name="Output 19" xfId="40681"/>
    <cellStyle name="Output 19 2" xfId="40682"/>
    <cellStyle name="Output 190" xfId="40683"/>
    <cellStyle name="Output 190 2" xfId="40684"/>
    <cellStyle name="Output 191" xfId="40685"/>
    <cellStyle name="Output 191 2" xfId="40686"/>
    <cellStyle name="Output 192" xfId="40687"/>
    <cellStyle name="Output 192 2" xfId="40688"/>
    <cellStyle name="Output 193" xfId="40689"/>
    <cellStyle name="Output 194" xfId="40690"/>
    <cellStyle name="Output 195" xfId="40691"/>
    <cellStyle name="Output 196" xfId="40692"/>
    <cellStyle name="Output 197" xfId="40693"/>
    <cellStyle name="Output 198" xfId="40694"/>
    <cellStyle name="Output 199" xfId="40695"/>
    <cellStyle name="Output 2" xfId="339"/>
    <cellStyle name="Output 2 10" xfId="7020"/>
    <cellStyle name="Output 2 11" xfId="6960"/>
    <cellStyle name="Output 2 12" xfId="7158"/>
    <cellStyle name="Output 2 13" xfId="856"/>
    <cellStyle name="Output 2 13 2" xfId="10281"/>
    <cellStyle name="Output 2 14" xfId="8539"/>
    <cellStyle name="Output 2 14 2" xfId="11040"/>
    <cellStyle name="Output 2 15" xfId="1211"/>
    <cellStyle name="Output 2 16" xfId="9978"/>
    <cellStyle name="Output 2 2" xfId="813"/>
    <cellStyle name="Output 2 2 2" xfId="855"/>
    <cellStyle name="Output 2 2 3" xfId="11842"/>
    <cellStyle name="Output 2 3" xfId="6718"/>
    <cellStyle name="Output 2 4" xfId="7523"/>
    <cellStyle name="Output 2 5" xfId="7616"/>
    <cellStyle name="Output 2 6" xfId="7264"/>
    <cellStyle name="Output 2 7" xfId="7409"/>
    <cellStyle name="Output 2 8" xfId="7372"/>
    <cellStyle name="Output 2 9" xfId="7118"/>
    <cellStyle name="Output 20" xfId="40696"/>
    <cellStyle name="Output 20 2" xfId="40697"/>
    <cellStyle name="Output 200" xfId="40698"/>
    <cellStyle name="Output 201" xfId="40699"/>
    <cellStyle name="Output 202" xfId="40700"/>
    <cellStyle name="Output 203" xfId="40701"/>
    <cellStyle name="Output 204" xfId="40702"/>
    <cellStyle name="Output 205" xfId="40703"/>
    <cellStyle name="Output 206" xfId="40704"/>
    <cellStyle name="Output 207" xfId="40705"/>
    <cellStyle name="Output 208" xfId="40706"/>
    <cellStyle name="Output 209" xfId="40707"/>
    <cellStyle name="Output 21" xfId="40708"/>
    <cellStyle name="Output 21 2" xfId="40709"/>
    <cellStyle name="Output 210" xfId="40710"/>
    <cellStyle name="Output 211" xfId="40711"/>
    <cellStyle name="Output 212" xfId="40712"/>
    <cellStyle name="Output 213" xfId="40713"/>
    <cellStyle name="Output 214" xfId="40714"/>
    <cellStyle name="Output 215" xfId="40715"/>
    <cellStyle name="Output 216" xfId="40716"/>
    <cellStyle name="Output 217" xfId="40717"/>
    <cellStyle name="Output 218" xfId="40718"/>
    <cellStyle name="Output 219" xfId="40719"/>
    <cellStyle name="Output 22" xfId="40720"/>
    <cellStyle name="Output 22 2" xfId="40721"/>
    <cellStyle name="Output 220" xfId="40722"/>
    <cellStyle name="Output 221" xfId="40723"/>
    <cellStyle name="Output 222" xfId="40724"/>
    <cellStyle name="Output 223" xfId="40725"/>
    <cellStyle name="Output 224" xfId="40726"/>
    <cellStyle name="Output 225" xfId="40727"/>
    <cellStyle name="Output 226" xfId="40728"/>
    <cellStyle name="Output 227" xfId="40729"/>
    <cellStyle name="Output 228" xfId="40730"/>
    <cellStyle name="Output 229" xfId="40731"/>
    <cellStyle name="Output 23" xfId="40732"/>
    <cellStyle name="Output 23 2" xfId="40733"/>
    <cellStyle name="Output 230" xfId="40734"/>
    <cellStyle name="Output 231" xfId="40735"/>
    <cellStyle name="Output 232" xfId="40736"/>
    <cellStyle name="Output 233" xfId="40737"/>
    <cellStyle name="Output 234" xfId="40738"/>
    <cellStyle name="Output 235" xfId="40739"/>
    <cellStyle name="Output 236" xfId="40740"/>
    <cellStyle name="Output 237" xfId="40741"/>
    <cellStyle name="Output 238" xfId="40742"/>
    <cellStyle name="Output 239" xfId="40743"/>
    <cellStyle name="Output 24" xfId="40744"/>
    <cellStyle name="Output 24 2" xfId="40745"/>
    <cellStyle name="Output 240" xfId="40746"/>
    <cellStyle name="Output 241" xfId="40747"/>
    <cellStyle name="Output 242" xfId="40748"/>
    <cellStyle name="Output 243" xfId="40749"/>
    <cellStyle name="Output 244" xfId="40750"/>
    <cellStyle name="Output 245" xfId="40751"/>
    <cellStyle name="Output 246" xfId="40752"/>
    <cellStyle name="Output 247" xfId="40753"/>
    <cellStyle name="Output 248" xfId="40754"/>
    <cellStyle name="Output 249" xfId="40755"/>
    <cellStyle name="Output 25" xfId="40756"/>
    <cellStyle name="Output 25 2" xfId="40757"/>
    <cellStyle name="Output 250" xfId="40758"/>
    <cellStyle name="Output 251" xfId="40759"/>
    <cellStyle name="Output 252" xfId="40760"/>
    <cellStyle name="Output 253" xfId="40761"/>
    <cellStyle name="Output 254" xfId="40762"/>
    <cellStyle name="Output 255" xfId="40763"/>
    <cellStyle name="Output 256" xfId="40764"/>
    <cellStyle name="Output 257" xfId="40765"/>
    <cellStyle name="Output 26" xfId="40766"/>
    <cellStyle name="Output 26 2" xfId="40767"/>
    <cellStyle name="Output 27" xfId="40768"/>
    <cellStyle name="Output 27 2" xfId="40769"/>
    <cellStyle name="Output 28" xfId="40770"/>
    <cellStyle name="Output 28 2" xfId="40771"/>
    <cellStyle name="Output 29" xfId="40772"/>
    <cellStyle name="Output 29 2" xfId="40773"/>
    <cellStyle name="Output 3" xfId="814"/>
    <cellStyle name="Output 3 2" xfId="853"/>
    <cellStyle name="Output 3 2 2" xfId="40775"/>
    <cellStyle name="Output 3 3" xfId="15269"/>
    <cellStyle name="Output 3 4" xfId="40774"/>
    <cellStyle name="Output 30" xfId="40776"/>
    <cellStyle name="Output 30 2" xfId="40777"/>
    <cellStyle name="Output 31" xfId="40778"/>
    <cellStyle name="Output 31 2" xfId="40779"/>
    <cellStyle name="Output 32" xfId="40780"/>
    <cellStyle name="Output 32 2" xfId="40781"/>
    <cellStyle name="Output 33" xfId="40782"/>
    <cellStyle name="Output 33 2" xfId="40783"/>
    <cellStyle name="Output 34" xfId="40784"/>
    <cellStyle name="Output 34 2" xfId="40785"/>
    <cellStyle name="Output 35" xfId="40786"/>
    <cellStyle name="Output 35 2" xfId="40787"/>
    <cellStyle name="Output 36" xfId="40788"/>
    <cellStyle name="Output 36 2" xfId="40789"/>
    <cellStyle name="Output 37" xfId="40790"/>
    <cellStyle name="Output 37 2" xfId="40791"/>
    <cellStyle name="Output 38" xfId="40792"/>
    <cellStyle name="Output 38 2" xfId="40793"/>
    <cellStyle name="Output 39" xfId="40794"/>
    <cellStyle name="Output 39 2" xfId="40795"/>
    <cellStyle name="Output 4" xfId="41"/>
    <cellStyle name="Output 4 2" xfId="6717"/>
    <cellStyle name="Output 4 2 2" xfId="10761"/>
    <cellStyle name="Output 4 2 3" xfId="40796"/>
    <cellStyle name="Output 4 3" xfId="8764"/>
    <cellStyle name="Output 4 3 2" xfId="11185"/>
    <cellStyle name="Output 4 4" xfId="8696"/>
    <cellStyle name="Output 4 5" xfId="11788"/>
    <cellStyle name="Output 40" xfId="40797"/>
    <cellStyle name="Output 40 2" xfId="40798"/>
    <cellStyle name="Output 41" xfId="40799"/>
    <cellStyle name="Output 41 2" xfId="40800"/>
    <cellStyle name="Output 42" xfId="40801"/>
    <cellStyle name="Output 42 2" xfId="40802"/>
    <cellStyle name="Output 43" xfId="40803"/>
    <cellStyle name="Output 43 2" xfId="40804"/>
    <cellStyle name="Output 44" xfId="40805"/>
    <cellStyle name="Output 44 2" xfId="40806"/>
    <cellStyle name="Output 45" xfId="40807"/>
    <cellStyle name="Output 45 2" xfId="40808"/>
    <cellStyle name="Output 46" xfId="40809"/>
    <cellStyle name="Output 46 2" xfId="40810"/>
    <cellStyle name="Output 47" xfId="40811"/>
    <cellStyle name="Output 47 2" xfId="40812"/>
    <cellStyle name="Output 48" xfId="40813"/>
    <cellStyle name="Output 48 2" xfId="40814"/>
    <cellStyle name="Output 49" xfId="40815"/>
    <cellStyle name="Output 49 2" xfId="40816"/>
    <cellStyle name="Output 5" xfId="6862"/>
    <cellStyle name="Output 5 2" xfId="8778"/>
    <cellStyle name="Output 5 2 2" xfId="11197"/>
    <cellStyle name="Output 5 2 3" xfId="40818"/>
    <cellStyle name="Output 5 3" xfId="8652"/>
    <cellStyle name="Output 5 4" xfId="40817"/>
    <cellStyle name="Output 50" xfId="40819"/>
    <cellStyle name="Output 50 2" xfId="40820"/>
    <cellStyle name="Output 51" xfId="40821"/>
    <cellStyle name="Output 51 2" xfId="40822"/>
    <cellStyle name="Output 52" xfId="40823"/>
    <cellStyle name="Output 52 2" xfId="40824"/>
    <cellStyle name="Output 53" xfId="40825"/>
    <cellStyle name="Output 53 2" xfId="40826"/>
    <cellStyle name="Output 54" xfId="40827"/>
    <cellStyle name="Output 54 2" xfId="40828"/>
    <cellStyle name="Output 55" xfId="40829"/>
    <cellStyle name="Output 55 2" xfId="40830"/>
    <cellStyle name="Output 56" xfId="40831"/>
    <cellStyle name="Output 56 2" xfId="40832"/>
    <cellStyle name="Output 57" xfId="40833"/>
    <cellStyle name="Output 57 2" xfId="40834"/>
    <cellStyle name="Output 58" xfId="40835"/>
    <cellStyle name="Output 58 2" xfId="40836"/>
    <cellStyle name="Output 59" xfId="40837"/>
    <cellStyle name="Output 59 2" xfId="40838"/>
    <cellStyle name="Output 6" xfId="7642"/>
    <cellStyle name="Output 6 2" xfId="8832"/>
    <cellStyle name="Output 6 2 2" xfId="11247"/>
    <cellStyle name="Output 6 2 3" xfId="40840"/>
    <cellStyle name="Output 6 3" xfId="8747"/>
    <cellStyle name="Output 6 4" xfId="40839"/>
    <cellStyle name="Output 60" xfId="40841"/>
    <cellStyle name="Output 60 2" xfId="40842"/>
    <cellStyle name="Output 61" xfId="40843"/>
    <cellStyle name="Output 61 2" xfId="40844"/>
    <cellStyle name="Output 62" xfId="40845"/>
    <cellStyle name="Output 62 2" xfId="40846"/>
    <cellStyle name="Output 63" xfId="40847"/>
    <cellStyle name="Output 63 2" xfId="40848"/>
    <cellStyle name="Output 64" xfId="40849"/>
    <cellStyle name="Output 64 2" xfId="40850"/>
    <cellStyle name="Output 65" xfId="40851"/>
    <cellStyle name="Output 65 2" xfId="40852"/>
    <cellStyle name="Output 66" xfId="40853"/>
    <cellStyle name="Output 66 2" xfId="40854"/>
    <cellStyle name="Output 67" xfId="40855"/>
    <cellStyle name="Output 67 2" xfId="40856"/>
    <cellStyle name="Output 68" xfId="40857"/>
    <cellStyle name="Output 68 2" xfId="40858"/>
    <cellStyle name="Output 69" xfId="40859"/>
    <cellStyle name="Output 69 2" xfId="40860"/>
    <cellStyle name="Output 7" xfId="7344"/>
    <cellStyle name="Output 7 2" xfId="8810"/>
    <cellStyle name="Output 7 2 2" xfId="11226"/>
    <cellStyle name="Output 7 2 3" xfId="40862"/>
    <cellStyle name="Output 7 3" xfId="8672"/>
    <cellStyle name="Output 7 4" xfId="40861"/>
    <cellStyle name="Output 70" xfId="40863"/>
    <cellStyle name="Output 70 2" xfId="40864"/>
    <cellStyle name="Output 71" xfId="40865"/>
    <cellStyle name="Output 71 2" xfId="40866"/>
    <cellStyle name="Output 72" xfId="40867"/>
    <cellStyle name="Output 72 2" xfId="40868"/>
    <cellStyle name="Output 73" xfId="40869"/>
    <cellStyle name="Output 73 2" xfId="40870"/>
    <cellStyle name="Output 74" xfId="40871"/>
    <cellStyle name="Output 74 2" xfId="40872"/>
    <cellStyle name="Output 75" xfId="40873"/>
    <cellStyle name="Output 75 2" xfId="40874"/>
    <cellStyle name="Output 76" xfId="40875"/>
    <cellStyle name="Output 76 2" xfId="40876"/>
    <cellStyle name="Output 77" xfId="40877"/>
    <cellStyle name="Output 77 2" xfId="40878"/>
    <cellStyle name="Output 78" xfId="40879"/>
    <cellStyle name="Output 78 2" xfId="40880"/>
    <cellStyle name="Output 79" xfId="40881"/>
    <cellStyle name="Output 79 2" xfId="40882"/>
    <cellStyle name="Output 8" xfId="7586"/>
    <cellStyle name="Output 8 2" xfId="8829"/>
    <cellStyle name="Output 8 2 2" xfId="11244"/>
    <cellStyle name="Output 8 2 3" xfId="40884"/>
    <cellStyle name="Output 8 3" xfId="8739"/>
    <cellStyle name="Output 8 4" xfId="40883"/>
    <cellStyle name="Output 80" xfId="40885"/>
    <cellStyle name="Output 80 2" xfId="40886"/>
    <cellStyle name="Output 81" xfId="40887"/>
    <cellStyle name="Output 81 2" xfId="40888"/>
    <cellStyle name="Output 82" xfId="40889"/>
    <cellStyle name="Output 82 2" xfId="40890"/>
    <cellStyle name="Output 83" xfId="40891"/>
    <cellStyle name="Output 83 2" xfId="40892"/>
    <cellStyle name="Output 84" xfId="40893"/>
    <cellStyle name="Output 84 2" xfId="40894"/>
    <cellStyle name="Output 85" xfId="40895"/>
    <cellStyle name="Output 85 2" xfId="40896"/>
    <cellStyle name="Output 86" xfId="40897"/>
    <cellStyle name="Output 86 2" xfId="40898"/>
    <cellStyle name="Output 87" xfId="40899"/>
    <cellStyle name="Output 87 2" xfId="40900"/>
    <cellStyle name="Output 88" xfId="40901"/>
    <cellStyle name="Output 88 2" xfId="40902"/>
    <cellStyle name="Output 89" xfId="40903"/>
    <cellStyle name="Output 89 2" xfId="40904"/>
    <cellStyle name="Output 9" xfId="6837"/>
    <cellStyle name="Output 9 2" xfId="8776"/>
    <cellStyle name="Output 9 2 2" xfId="11195"/>
    <cellStyle name="Output 9 2 3" xfId="40906"/>
    <cellStyle name="Output 9 3" xfId="8529"/>
    <cellStyle name="Output 9 4" xfId="40905"/>
    <cellStyle name="Output 90" xfId="40907"/>
    <cellStyle name="Output 90 2" xfId="40908"/>
    <cellStyle name="Output 91" xfId="40909"/>
    <cellStyle name="Output 91 2" xfId="40910"/>
    <cellStyle name="Output 92" xfId="40911"/>
    <cellStyle name="Output 92 2" xfId="40912"/>
    <cellStyle name="Output 93" xfId="40913"/>
    <cellStyle name="Output 93 2" xfId="40914"/>
    <cellStyle name="Output 94" xfId="40915"/>
    <cellStyle name="Output 94 2" xfId="40916"/>
    <cellStyle name="Output 95" xfId="40917"/>
    <cellStyle name="Output 95 2" xfId="40918"/>
    <cellStyle name="Output 96" xfId="40919"/>
    <cellStyle name="Output 96 2" xfId="40920"/>
    <cellStyle name="Output 97" xfId="40921"/>
    <cellStyle name="Output 97 2" xfId="40922"/>
    <cellStyle name="Output 98" xfId="40923"/>
    <cellStyle name="Output 98 2" xfId="40924"/>
    <cellStyle name="Output 99" xfId="40925"/>
    <cellStyle name="Output 99 2" xfId="40926"/>
    <cellStyle name="Output Amounts" xfId="852"/>
    <cellStyle name="Output Amounts 2" xfId="40927"/>
    <cellStyle name="Output Column Headings" xfId="40928"/>
    <cellStyle name="Output Line Items" xfId="979"/>
    <cellStyle name="Output Line Items 2" xfId="40929"/>
    <cellStyle name="Output Line Items 3" xfId="40930"/>
    <cellStyle name="Output Report Heading" xfId="40931"/>
    <cellStyle name="Output Report Title" xfId="40932"/>
    <cellStyle name="Page Heading Large" xfId="15481"/>
    <cellStyle name="Page Heading Small" xfId="15482"/>
    <cellStyle name="Password" xfId="340"/>
    <cellStyle name="Password 2" xfId="962"/>
    <cellStyle name="pct_sub" xfId="15483"/>
    <cellStyle name="per.style" xfId="40933"/>
    <cellStyle name="Percen - Style1" xfId="85"/>
    <cellStyle name="Percen - Style1 2" xfId="15270"/>
    <cellStyle name="Percen - Style1 2 2" xfId="40934"/>
    <cellStyle name="Percen - Style2" xfId="86"/>
    <cellStyle name="Percen - Style2 2" xfId="15271"/>
    <cellStyle name="Percen - Style2 2 2" xfId="40935"/>
    <cellStyle name="Percen - Style3" xfId="12053"/>
    <cellStyle name="Percent" xfId="3" builtinId="5"/>
    <cellStyle name="Percent (0)" xfId="15484"/>
    <cellStyle name="Percent [1]" xfId="15485"/>
    <cellStyle name="Percent [2]" xfId="87"/>
    <cellStyle name="Percent [2] 10" xfId="40936"/>
    <cellStyle name="Percent [2] 11" xfId="40937"/>
    <cellStyle name="Percent [2] 12" xfId="40938"/>
    <cellStyle name="Percent [2] 13" xfId="40939"/>
    <cellStyle name="Percent [2] 14" xfId="40940"/>
    <cellStyle name="Percent [2] 2" xfId="341"/>
    <cellStyle name="Percent [2] 2 2" xfId="15272"/>
    <cellStyle name="Percent [2] 3" xfId="342"/>
    <cellStyle name="Percent [2] 3 2" xfId="15273"/>
    <cellStyle name="Percent [2] 4" xfId="6653"/>
    <cellStyle name="Percent [2] 4 2" xfId="15274"/>
    <cellStyle name="Percent [2] 5" xfId="14746"/>
    <cellStyle name="Percent [2] 5 2" xfId="15276"/>
    <cellStyle name="Percent [2] 5 3" xfId="15275"/>
    <cellStyle name="Percent [2] 6" xfId="15277"/>
    <cellStyle name="Percent [2] 7" xfId="40941"/>
    <cellStyle name="Percent [2] 8" xfId="40942"/>
    <cellStyle name="Percent [2] 9" xfId="40943"/>
    <cellStyle name="Percent 10" xfId="1294"/>
    <cellStyle name="Percent 10 2" xfId="15279"/>
    <cellStyle name="Percent 10 3" xfId="15278"/>
    <cellStyle name="Percent 10 4" xfId="40944"/>
    <cellStyle name="Percent 100" xfId="42763"/>
    <cellStyle name="Percent 101" xfId="42784"/>
    <cellStyle name="Percent 102" xfId="42788"/>
    <cellStyle name="Percent 103" xfId="42793"/>
    <cellStyle name="Percent 104" xfId="42797"/>
    <cellStyle name="Percent 105" xfId="42800"/>
    <cellStyle name="Percent 106" xfId="42803"/>
    <cellStyle name="Percent 107" xfId="42808"/>
    <cellStyle name="Percent 108" xfId="42812"/>
    <cellStyle name="Percent 109" xfId="42813"/>
    <cellStyle name="Percent 11" xfId="1285"/>
    <cellStyle name="Percent 11 2" xfId="15280"/>
    <cellStyle name="Percent 11 3" xfId="15325"/>
    <cellStyle name="Percent 11 4" xfId="40945"/>
    <cellStyle name="Percent 110" xfId="42820"/>
    <cellStyle name="Percent 111" xfId="42823"/>
    <cellStyle name="Percent 112" xfId="42826"/>
    <cellStyle name="Percent 113" xfId="42829"/>
    <cellStyle name="Percent 114" xfId="42831"/>
    <cellStyle name="Percent 115" xfId="42842"/>
    <cellStyle name="Percent 116" xfId="42861"/>
    <cellStyle name="Percent 117" xfId="42867"/>
    <cellStyle name="Percent 118" xfId="42869"/>
    <cellStyle name="Percent 119" xfId="42900"/>
    <cellStyle name="Percent 12" xfId="1272"/>
    <cellStyle name="Percent 12 2" xfId="40946"/>
    <cellStyle name="Percent 120" xfId="42903"/>
    <cellStyle name="Percent 13" xfId="8900"/>
    <cellStyle name="Percent 13 2" xfId="40947"/>
    <cellStyle name="Percent 14" xfId="8787"/>
    <cellStyle name="Percent 14 2" xfId="40948"/>
    <cellStyle name="Percent 15" xfId="9831"/>
    <cellStyle name="Percent 15 2" xfId="40949"/>
    <cellStyle name="Percent 16" xfId="9834"/>
    <cellStyle name="Percent 16 2" xfId="40950"/>
    <cellStyle name="Percent 17" xfId="9837"/>
    <cellStyle name="Percent 17 2" xfId="40951"/>
    <cellStyle name="Percent 18" xfId="9840"/>
    <cellStyle name="Percent 18 2" xfId="40952"/>
    <cellStyle name="Percent 19" xfId="9941"/>
    <cellStyle name="Percent 19 2" xfId="40953"/>
    <cellStyle name="Percent 2" xfId="7"/>
    <cellStyle name="Percent 2 10" xfId="40954"/>
    <cellStyle name="Percent 2 11" xfId="40955"/>
    <cellStyle name="Percent 2 12" xfId="40956"/>
    <cellStyle name="Percent 2 13" xfId="40957"/>
    <cellStyle name="Percent 2 14" xfId="40958"/>
    <cellStyle name="Percent 2 15" xfId="40959"/>
    <cellStyle name="Percent 2 16" xfId="40960"/>
    <cellStyle name="Percent 2 17" xfId="40961"/>
    <cellStyle name="Percent 2 18" xfId="40962"/>
    <cellStyle name="Percent 2 19" xfId="42454"/>
    <cellStyle name="Percent 2 2" xfId="20"/>
    <cellStyle name="Percent 2 2 2" xfId="343"/>
    <cellStyle name="Percent 2 2 2 2" xfId="14794"/>
    <cellStyle name="Percent 2 2 2 3" xfId="40963"/>
    <cellStyle name="Percent 2 2 3" xfId="89"/>
    <cellStyle name="Percent 2 2 4" xfId="15863"/>
    <cellStyle name="Percent 2 3" xfId="32"/>
    <cellStyle name="Percent 2 3 2" xfId="344"/>
    <cellStyle name="Percent 2 3 2 2" xfId="40964"/>
    <cellStyle name="Percent 2 3 3" xfId="20087"/>
    <cellStyle name="Percent 2 4" xfId="731"/>
    <cellStyle name="Percent 2 4 2" xfId="15281"/>
    <cellStyle name="Percent 2 5" xfId="928"/>
    <cellStyle name="Percent 2 5 2" xfId="15486"/>
    <cellStyle name="Percent 2 6" xfId="15487"/>
    <cellStyle name="Percent 2 7" xfId="15488"/>
    <cellStyle name="Percent 2 8" xfId="15489"/>
    <cellStyle name="Percent 2 9" xfId="15555"/>
    <cellStyle name="Percent 2 9 2" xfId="40965"/>
    <cellStyle name="Percent 20" xfId="11772"/>
    <cellStyle name="Percent 20 2" xfId="40966"/>
    <cellStyle name="Percent 21" xfId="11871"/>
    <cellStyle name="Percent 21 2" xfId="40967"/>
    <cellStyle name="Percent 22" xfId="11937"/>
    <cellStyle name="Percent 22 2" xfId="40968"/>
    <cellStyle name="Percent 23" xfId="14437"/>
    <cellStyle name="Percent 23 2" xfId="40969"/>
    <cellStyle name="Percent 24" xfId="14441"/>
    <cellStyle name="Percent 24 2" xfId="40970"/>
    <cellStyle name="Percent 25" xfId="14701"/>
    <cellStyle name="Percent 25 2" xfId="40971"/>
    <cellStyle name="Percent 26" xfId="14745"/>
    <cellStyle name="Percent 26 2" xfId="40972"/>
    <cellStyle name="Percent 27" xfId="14715"/>
    <cellStyle name="Percent 27 2" xfId="40973"/>
    <cellStyle name="Percent 28" xfId="14736"/>
    <cellStyle name="Percent 28 2" xfId="40974"/>
    <cellStyle name="Percent 29" xfId="14714"/>
    <cellStyle name="Percent 29 2" xfId="40975"/>
    <cellStyle name="Percent 3" xfId="16"/>
    <cellStyle name="Percent 3 10" xfId="7993"/>
    <cellStyle name="Percent 3 10 2" xfId="15283"/>
    <cellStyle name="Percent 3 11" xfId="7981"/>
    <cellStyle name="Percent 3 11 2" xfId="15284"/>
    <cellStyle name="Percent 3 12" xfId="7984"/>
    <cellStyle name="Percent 3 13" xfId="7991"/>
    <cellStyle name="Percent 3 14" xfId="7970"/>
    <cellStyle name="Percent 3 15" xfId="7959"/>
    <cellStyle name="Percent 3 16" xfId="7975"/>
    <cellStyle name="Percent 3 17" xfId="7971"/>
    <cellStyle name="Percent 3 18" xfId="11821"/>
    <cellStyle name="Percent 3 19" xfId="14875"/>
    <cellStyle name="Percent 3 2" xfId="90"/>
    <cellStyle name="Percent 3 2 2" xfId="7915"/>
    <cellStyle name="Percent 3 2 2 2" xfId="15286"/>
    <cellStyle name="Percent 3 2 3" xfId="12094"/>
    <cellStyle name="Percent 3 2 4" xfId="15285"/>
    <cellStyle name="Percent 3 2 5" xfId="42474"/>
    <cellStyle name="Percent 3 20" xfId="15282"/>
    <cellStyle name="Percent 3 3" xfId="930"/>
    <cellStyle name="Percent 3 3 2" xfId="1203"/>
    <cellStyle name="Percent 3 3 3" xfId="15287"/>
    <cellStyle name="Percent 3 3 4" xfId="42473"/>
    <cellStyle name="Percent 3 4" xfId="7920"/>
    <cellStyle name="Percent 3 4 2" xfId="15288"/>
    <cellStyle name="Percent 3 5" xfId="7923"/>
    <cellStyle name="Percent 3 5 2" xfId="15289"/>
    <cellStyle name="Percent 3 6" xfId="7932"/>
    <cellStyle name="Percent 3 6 2" xfId="15290"/>
    <cellStyle name="Percent 3 7" xfId="7936"/>
    <cellStyle name="Percent 3 7 2" xfId="15291"/>
    <cellStyle name="Percent 3 8" xfId="7941"/>
    <cellStyle name="Percent 3 8 2" xfId="15292"/>
    <cellStyle name="Percent 3 9" xfId="8000"/>
    <cellStyle name="Percent 3 9 2" xfId="15293"/>
    <cellStyle name="Percent 30" xfId="14768"/>
    <cellStyle name="Percent 30 2" xfId="40976"/>
    <cellStyle name="Percent 31" xfId="14808"/>
    <cellStyle name="Percent 31 2" xfId="40977"/>
    <cellStyle name="Percent 32" xfId="14815"/>
    <cellStyle name="Percent 32 2" xfId="40978"/>
    <cellStyle name="Percent 33" xfId="14818"/>
    <cellStyle name="Percent 33 2" xfId="40979"/>
    <cellStyle name="Percent 34" xfId="14821"/>
    <cellStyle name="Percent 34 2" xfId="40980"/>
    <cellStyle name="Percent 35" xfId="14824"/>
    <cellStyle name="Percent 35 2" xfId="40981"/>
    <cellStyle name="Percent 36" xfId="14827"/>
    <cellStyle name="Percent 36 2" xfId="40982"/>
    <cellStyle name="Percent 37" xfId="14830"/>
    <cellStyle name="Percent 37 2" xfId="40983"/>
    <cellStyle name="Percent 38" xfId="14833"/>
    <cellStyle name="Percent 38 2" xfId="40984"/>
    <cellStyle name="Percent 39" xfId="14836"/>
    <cellStyle name="Percent 39 2" xfId="40985"/>
    <cellStyle name="Percent 4" xfId="24"/>
    <cellStyle name="Percent 4 2" xfId="345"/>
    <cellStyle name="Percent 4 2 2" xfId="11876"/>
    <cellStyle name="Percent 4 2 3" xfId="12054"/>
    <cellStyle name="Percent 4 2 4" xfId="15294"/>
    <cellStyle name="Percent 4 2 5" xfId="15490"/>
    <cellStyle name="Percent 4 2 6" xfId="40986"/>
    <cellStyle name="Percent 4 3" xfId="938"/>
    <cellStyle name="Percent 4 3 2" xfId="12055"/>
    <cellStyle name="Percent 4 3 2 2" xfId="15296"/>
    <cellStyle name="Percent 4 3 3" xfId="15295"/>
    <cellStyle name="Percent 4 4" xfId="11827"/>
    <cellStyle name="Percent 4 4 2" xfId="15297"/>
    <cellStyle name="Percent 4 5" xfId="10029"/>
    <cellStyle name="Percent 4 5 2" xfId="15298"/>
    <cellStyle name="Percent 4 6" xfId="14912"/>
    <cellStyle name="Percent 4 7" xfId="42455"/>
    <cellStyle name="Percent 40" xfId="14839"/>
    <cellStyle name="Percent 40 2" xfId="40987"/>
    <cellStyle name="Percent 41" xfId="14842"/>
    <cellStyle name="Percent 41 2" xfId="40988"/>
    <cellStyle name="Percent 42" xfId="14845"/>
    <cellStyle name="Percent 42 2" xfId="40989"/>
    <cellStyle name="Percent 43" xfId="14851"/>
    <cellStyle name="Percent 43 2" xfId="40990"/>
    <cellStyle name="Percent 44" xfId="14879"/>
    <cellStyle name="Percent 44 2" xfId="40991"/>
    <cellStyle name="Percent 45" xfId="14883"/>
    <cellStyle name="Percent 45 2" xfId="40992"/>
    <cellStyle name="Percent 46" xfId="14886"/>
    <cellStyle name="Percent 46 2" xfId="40993"/>
    <cellStyle name="Percent 47" xfId="14889"/>
    <cellStyle name="Percent 47 2" xfId="40994"/>
    <cellStyle name="Percent 48" xfId="14892"/>
    <cellStyle name="Percent 48 2" xfId="40995"/>
    <cellStyle name="Percent 49" xfId="14895"/>
    <cellStyle name="Percent 49 2" xfId="40996"/>
    <cellStyle name="Percent 5" xfId="846"/>
    <cellStyle name="Percent 5 2" xfId="11870"/>
    <cellStyle name="Percent 5 2 2" xfId="15299"/>
    <cellStyle name="Percent 5 2 3" xfId="40997"/>
    <cellStyle name="Percent 5 3" xfId="11831"/>
    <cellStyle name="Percent 5 3 2" xfId="15300"/>
    <cellStyle name="Percent 5 3 3" xfId="40998"/>
    <cellStyle name="Percent 5 4" xfId="12056"/>
    <cellStyle name="Percent 5 4 2" xfId="15301"/>
    <cellStyle name="Percent 5 5" xfId="14748"/>
    <cellStyle name="Percent 50" xfId="14870"/>
    <cellStyle name="Percent 50 2" xfId="40999"/>
    <cellStyle name="Percent 51" xfId="14916"/>
    <cellStyle name="Percent 51 2" xfId="41000"/>
    <cellStyle name="Percent 52" xfId="14941"/>
    <cellStyle name="Percent 52 2" xfId="41001"/>
    <cellStyle name="Percent 53" xfId="15719"/>
    <cellStyle name="Percent 53 2" xfId="41002"/>
    <cellStyle name="Percent 54" xfId="15527"/>
    <cellStyle name="Percent 54 2" xfId="41003"/>
    <cellStyle name="Percent 55" xfId="15524"/>
    <cellStyle name="Percent 55 2" xfId="41004"/>
    <cellStyle name="Percent 56" xfId="15521"/>
    <cellStyle name="Percent 56 2" xfId="41005"/>
    <cellStyle name="Percent 57" xfId="15596"/>
    <cellStyle name="Percent 57 2" xfId="42448"/>
    <cellStyle name="Percent 58" xfId="15465"/>
    <cellStyle name="Percent 59" xfId="15714"/>
    <cellStyle name="Percent 6" xfId="913"/>
    <cellStyle name="Percent 6 2" xfId="12057"/>
    <cellStyle name="Percent 6 3" xfId="15304"/>
    <cellStyle name="Percent 6 3 2" xfId="41006"/>
    <cellStyle name="Percent 6 4" xfId="15302"/>
    <cellStyle name="Percent 6 5" xfId="20103"/>
    <cellStyle name="Percent 60" xfId="15558"/>
    <cellStyle name="Percent 61" xfId="15560"/>
    <cellStyle name="Percent 62" xfId="15396"/>
    <cellStyle name="Percent 63" xfId="15716"/>
    <cellStyle name="Percent 64" xfId="15528"/>
    <cellStyle name="Percent 65" xfId="15615"/>
    <cellStyle name="Percent 66" xfId="15762"/>
    <cellStyle name="Percent 67" xfId="15765"/>
    <cellStyle name="Percent 68" xfId="15977"/>
    <cellStyle name="Percent 69" xfId="15996"/>
    <cellStyle name="Percent 7" xfId="1080"/>
    <cellStyle name="Percent 7 2" xfId="11939"/>
    <cellStyle name="Percent 7 2 2" xfId="41008"/>
    <cellStyle name="Percent 7 3" xfId="15305"/>
    <cellStyle name="Percent 7 3 2" xfId="41009"/>
    <cellStyle name="Percent 7 4" xfId="41007"/>
    <cellStyle name="Percent 70" xfId="15968"/>
    <cellStyle name="Percent 71" xfId="42461"/>
    <cellStyle name="Percent 72" xfId="42501"/>
    <cellStyle name="Percent 73" xfId="42515"/>
    <cellStyle name="Percent 74" xfId="42518"/>
    <cellStyle name="Percent 75" xfId="42510"/>
    <cellStyle name="Percent 76" xfId="42522"/>
    <cellStyle name="Percent 77" xfId="42523"/>
    <cellStyle name="Percent 78" xfId="42530"/>
    <cellStyle name="Percent 79" xfId="42533"/>
    <cellStyle name="Percent 8" xfId="1299"/>
    <cellStyle name="Percent 8 2" xfId="15306"/>
    <cellStyle name="Percent 8 3" xfId="41011"/>
    <cellStyle name="Percent 8 4" xfId="41010"/>
    <cellStyle name="Percent 80" xfId="42536"/>
    <cellStyle name="Percent 81" xfId="42541"/>
    <cellStyle name="Percent 82" xfId="42546"/>
    <cellStyle name="Percent 83" xfId="42544"/>
    <cellStyle name="Percent 84" xfId="42551"/>
    <cellStyle name="Percent 85" xfId="42557"/>
    <cellStyle name="Percent 86" xfId="42561"/>
    <cellStyle name="Percent 87" xfId="42567"/>
    <cellStyle name="Percent 88" xfId="42565"/>
    <cellStyle name="Percent 89" xfId="42574"/>
    <cellStyle name="Percent 9" xfId="1296"/>
    <cellStyle name="Percent 9 2" xfId="41012"/>
    <cellStyle name="Percent 90" xfId="42577"/>
    <cellStyle name="Percent 91" xfId="42582"/>
    <cellStyle name="Percent 92" xfId="42572"/>
    <cellStyle name="Percent 93" xfId="42586"/>
    <cellStyle name="Percent 94" xfId="42593"/>
    <cellStyle name="Percent 95" xfId="42596"/>
    <cellStyle name="Percent 96" xfId="42600"/>
    <cellStyle name="Percent 97" xfId="42637"/>
    <cellStyle name="Percent 98" xfId="42643"/>
    <cellStyle name="Percent 99" xfId="42651"/>
    <cellStyle name="Percent Hard" xfId="15491"/>
    <cellStyle name="Percent(0)" xfId="91"/>
    <cellStyle name="Percent(0) 10" xfId="7012"/>
    <cellStyle name="Percent(0) 11" xfId="7430"/>
    <cellStyle name="Percent(0) 12" xfId="7601"/>
    <cellStyle name="Percent(0) 2" xfId="963"/>
    <cellStyle name="Percent(0) 3" xfId="6719"/>
    <cellStyle name="Percent(0) 4" xfId="7343"/>
    <cellStyle name="Percent(0) 5" xfId="7513"/>
    <cellStyle name="Percent(0) 6" xfId="7019"/>
    <cellStyle name="Percent(0) 7" xfId="7468"/>
    <cellStyle name="Percent(0) 8" xfId="7107"/>
    <cellStyle name="Percent(0) 9" xfId="6766"/>
    <cellStyle name="Percentage" xfId="15492"/>
    <cellStyle name="Perlong" xfId="15493"/>
    <cellStyle name="Private" xfId="15494"/>
    <cellStyle name="Private1" xfId="15495"/>
    <cellStyle name="Processing" xfId="12058"/>
    <cellStyle name="PSChar" xfId="12059"/>
    <cellStyle name="PSDate" xfId="12060"/>
    <cellStyle name="PSDec" xfId="12061"/>
    <cellStyle name="PSHeading" xfId="12062"/>
    <cellStyle name="PSInt" xfId="12063"/>
    <cellStyle name="PSSpacer" xfId="12064"/>
    <cellStyle name="purple - Style8" xfId="12065"/>
    <cellStyle name="r" xfId="15496"/>
    <cellStyle name="r_10_21 A&amp;G Review" xfId="15497"/>
    <cellStyle name="r_10_21 A&amp;G Review Raul" xfId="15498"/>
    <cellStyle name="r_10-17" xfId="15499"/>
    <cellStyle name="r_2003 Reduction &amp; Sensitivities" xfId="15500"/>
    <cellStyle name="r_2003BudgetVariances" xfId="15501"/>
    <cellStyle name="r_Aug 02 FOR" xfId="15502"/>
    <cellStyle name="r_forecastTools6" xfId="15503"/>
    <cellStyle name="r_Interest model" xfId="15504"/>
    <cellStyle name="r_Interest model_PGE FS 1999 - 2006 10-23 V1 - for budget pres" xfId="15505"/>
    <cellStyle name="r_Mary Cilia Model with Current Projections (LINKED)" xfId="15506"/>
    <cellStyle name="r_OpCo and Prelim Budget-2003 Final" xfId="15507"/>
    <cellStyle name="r_OpCo and Prelim Budget-2003 Final_PGE FS 1999 - 2006 10-23 V1 - for budget pres" xfId="15508"/>
    <cellStyle name="r_PGE FS 1999 - 2006 10-23 V1 - for budget pres" xfId="15509"/>
    <cellStyle name="r_PGE OpCo Forecast for Budget Presentation" xfId="15510"/>
    <cellStyle name="r_PGG Draft Cons Forecast 4-14 Revised" xfId="15511"/>
    <cellStyle name="r_PGG Draft Cons Forecast 4-14 Revised_PGE FS 1999 - 2006 10-23 V1 - for budget pres" xfId="15512"/>
    <cellStyle name="r_Reg Assets &amp; Liab" xfId="15513"/>
    <cellStyle name="r_Summary" xfId="15514"/>
    <cellStyle name="r_Summary - OpCo and Prelim Budget-2003 Final" xfId="15515"/>
    <cellStyle name="r_Summary - OpCo and Prelim Budget-2003 Final_PGE FS 1999 - 2006 10-23 V1 - for budget pres" xfId="15516"/>
    <cellStyle name="r_Summary_PGE FS 1999 - 2006 10-23 V1 - for budget pres" xfId="15517"/>
    <cellStyle name="RED" xfId="12066"/>
    <cellStyle name="Red - Style7" xfId="12067"/>
    <cellStyle name="RED_04 07E Wild Horse Wind Expansion (C) (2)" xfId="12068"/>
    <cellStyle name="regstoresfromspecstores" xfId="41013"/>
    <cellStyle name="Report" xfId="12069"/>
    <cellStyle name="Report Bar" xfId="12070"/>
    <cellStyle name="Report Heading" xfId="12071"/>
    <cellStyle name="Report Percent" xfId="12072"/>
    <cellStyle name="Report Unit Cost" xfId="12073"/>
    <cellStyle name="Reports" xfId="12074"/>
    <cellStyle name="Reports Total" xfId="12075"/>
    <cellStyle name="Reports Unit Cost Total" xfId="12076"/>
    <cellStyle name="Reports_Book9" xfId="12077"/>
    <cellStyle name="Reset  - Style7" xfId="851"/>
    <cellStyle name="RevList" xfId="12078"/>
    <cellStyle name="RevList 2" xfId="41014"/>
    <cellStyle name="Right" xfId="15518"/>
    <cellStyle name="round100" xfId="12079"/>
    <cellStyle name="SAPBEXaggData" xfId="92"/>
    <cellStyle name="SAPBEXaggData 10" xfId="8188"/>
    <cellStyle name="SAPBEXaggData 10 2" xfId="9001"/>
    <cellStyle name="SAPBEXaggData 10 2 2" xfId="11405"/>
    <cellStyle name="SAPBEXaggData 10 2 2 2" xfId="13925"/>
    <cellStyle name="SAPBEXaggData 10 2 3" xfId="12738"/>
    <cellStyle name="SAPBEXaggData 10 3" xfId="9494"/>
    <cellStyle name="SAPBEXaggData 10 3 2" xfId="13095"/>
    <cellStyle name="SAPBEXaggData 10 4" xfId="12368"/>
    <cellStyle name="SAPBEXaggData 11" xfId="8245"/>
    <cellStyle name="SAPBEXaggData 11 2" xfId="9058"/>
    <cellStyle name="SAPBEXaggData 11 2 2" xfId="11462"/>
    <cellStyle name="SAPBEXaggData 11 2 2 2" xfId="13948"/>
    <cellStyle name="SAPBEXaggData 11 2 3" xfId="12762"/>
    <cellStyle name="SAPBEXaggData 11 3" xfId="9551"/>
    <cellStyle name="SAPBEXaggData 11 3 2" xfId="13119"/>
    <cellStyle name="SAPBEXaggData 11 4" xfId="12391"/>
    <cellStyle name="SAPBEXaggData 12" xfId="1275"/>
    <cellStyle name="SAPBEXaggData 12 2" xfId="10321"/>
    <cellStyle name="SAPBEXaggData 12 2 2" xfId="13644"/>
    <cellStyle name="SAPBEXaggData 12 3" xfId="12125"/>
    <cellStyle name="SAPBEXaggData 13" xfId="8987"/>
    <cellStyle name="SAPBEXaggData 13 2" xfId="12728"/>
    <cellStyle name="SAPBEXaggData 14" xfId="10523"/>
    <cellStyle name="SAPBEXaggData 15" xfId="42605"/>
    <cellStyle name="SAPBEXaggData 16" xfId="42672"/>
    <cellStyle name="SAPBEXaggData 2" xfId="346"/>
    <cellStyle name="SAPBEXaggData 2 10" xfId="1281"/>
    <cellStyle name="SAPBEXaggData 2 10 2" xfId="10327"/>
    <cellStyle name="SAPBEXaggData 2 10 2 2" xfId="13650"/>
    <cellStyle name="SAPBEXaggData 2 10 3" xfId="12131"/>
    <cellStyle name="SAPBEXaggData 2 11" xfId="1289"/>
    <cellStyle name="SAPBEXaggData 2 11 2" xfId="10329"/>
    <cellStyle name="SAPBEXaggData 2 11 2 2" xfId="13652"/>
    <cellStyle name="SAPBEXaggData 2 11 3" xfId="12133"/>
    <cellStyle name="SAPBEXaggData 2 12" xfId="8584"/>
    <cellStyle name="SAPBEXaggData 2 12 2" xfId="12624"/>
    <cellStyle name="SAPBEXaggData 2 13" xfId="10599"/>
    <cellStyle name="SAPBEXaggData 2 14" xfId="41015"/>
    <cellStyle name="SAPBEXaggData 2 2" xfId="8008"/>
    <cellStyle name="SAPBEXaggData 2 2 2" xfId="8880"/>
    <cellStyle name="SAPBEXaggData 2 2 2 2" xfId="11290"/>
    <cellStyle name="SAPBEXaggData 2 2 2 2 2" xfId="13864"/>
    <cellStyle name="SAPBEXaggData 2 2 2 3" xfId="12673"/>
    <cellStyle name="SAPBEXaggData 2 2 3" xfId="9378"/>
    <cellStyle name="SAPBEXaggData 2 2 3 2" xfId="13033"/>
    <cellStyle name="SAPBEXaggData 2 2 4" xfId="12307"/>
    <cellStyle name="SAPBEXaggData 2 3" xfId="8321"/>
    <cellStyle name="SAPBEXaggData 2 3 2" xfId="9133"/>
    <cellStyle name="SAPBEXaggData 2 3 2 2" xfId="11535"/>
    <cellStyle name="SAPBEXaggData 2 3 2 2 2" xfId="13992"/>
    <cellStyle name="SAPBEXaggData 2 3 2 3" xfId="12808"/>
    <cellStyle name="SAPBEXaggData 2 3 3" xfId="9624"/>
    <cellStyle name="SAPBEXaggData 2 3 3 2" xfId="13163"/>
    <cellStyle name="SAPBEXaggData 2 3 4" xfId="12436"/>
    <cellStyle name="SAPBEXaggData 2 4" xfId="8314"/>
    <cellStyle name="SAPBEXaggData 2 4 2" xfId="9126"/>
    <cellStyle name="SAPBEXaggData 2 4 2 2" xfId="11528"/>
    <cellStyle name="SAPBEXaggData 2 4 2 2 2" xfId="13987"/>
    <cellStyle name="SAPBEXaggData 2 4 2 3" xfId="12803"/>
    <cellStyle name="SAPBEXaggData 2 4 3" xfId="9617"/>
    <cellStyle name="SAPBEXaggData 2 4 3 2" xfId="13158"/>
    <cellStyle name="SAPBEXaggData 2 4 4" xfId="12431"/>
    <cellStyle name="SAPBEXaggData 2 5" xfId="8406"/>
    <cellStyle name="SAPBEXaggData 2 5 2" xfId="9218"/>
    <cellStyle name="SAPBEXaggData 2 5 2 2" xfId="11620"/>
    <cellStyle name="SAPBEXaggData 2 5 2 2 2" xfId="14062"/>
    <cellStyle name="SAPBEXaggData 2 5 2 3" xfId="12878"/>
    <cellStyle name="SAPBEXaggData 2 5 3" xfId="9709"/>
    <cellStyle name="SAPBEXaggData 2 5 3 2" xfId="13233"/>
    <cellStyle name="SAPBEXaggData 2 5 4" xfId="12506"/>
    <cellStyle name="SAPBEXaggData 2 6" xfId="8426"/>
    <cellStyle name="SAPBEXaggData 2 6 2" xfId="9238"/>
    <cellStyle name="SAPBEXaggData 2 6 2 2" xfId="11640"/>
    <cellStyle name="SAPBEXaggData 2 6 2 2 2" xfId="14081"/>
    <cellStyle name="SAPBEXaggData 2 6 2 3" xfId="12897"/>
    <cellStyle name="SAPBEXaggData 2 6 3" xfId="9729"/>
    <cellStyle name="SAPBEXaggData 2 6 3 2" xfId="13252"/>
    <cellStyle name="SAPBEXaggData 2 6 4" xfId="12525"/>
    <cellStyle name="SAPBEXaggData 2 7" xfId="8445"/>
    <cellStyle name="SAPBEXaggData 2 7 2" xfId="9257"/>
    <cellStyle name="SAPBEXaggData 2 7 2 2" xfId="11659"/>
    <cellStyle name="SAPBEXaggData 2 7 2 2 2" xfId="14099"/>
    <cellStyle name="SAPBEXaggData 2 7 2 3" xfId="12915"/>
    <cellStyle name="SAPBEXaggData 2 7 3" xfId="9748"/>
    <cellStyle name="SAPBEXaggData 2 7 3 2" xfId="13270"/>
    <cellStyle name="SAPBEXaggData 2 7 4" xfId="12543"/>
    <cellStyle name="SAPBEXaggData 2 8" xfId="8235"/>
    <cellStyle name="SAPBEXaggData 2 8 2" xfId="9048"/>
    <cellStyle name="SAPBEXaggData 2 8 2 2" xfId="11452"/>
    <cellStyle name="SAPBEXaggData 2 8 2 2 2" xfId="13941"/>
    <cellStyle name="SAPBEXaggData 2 8 2 3" xfId="12755"/>
    <cellStyle name="SAPBEXaggData 2 8 3" xfId="9541"/>
    <cellStyle name="SAPBEXaggData 2 8 3 2" xfId="13111"/>
    <cellStyle name="SAPBEXaggData 2 8 4" xfId="12384"/>
    <cellStyle name="SAPBEXaggData 2 9" xfId="8482"/>
    <cellStyle name="SAPBEXaggData 2 9 2" xfId="9294"/>
    <cellStyle name="SAPBEXaggData 2 9 2 2" xfId="11696"/>
    <cellStyle name="SAPBEXaggData 2 9 2 2 2" xfId="14136"/>
    <cellStyle name="SAPBEXaggData 2 9 2 3" xfId="12952"/>
    <cellStyle name="SAPBEXaggData 2 9 3" xfId="9785"/>
    <cellStyle name="SAPBEXaggData 2 9 3 2" xfId="13307"/>
    <cellStyle name="SAPBEXaggData 2 9 4" xfId="12580"/>
    <cellStyle name="SAPBEXaggData 3" xfId="7947"/>
    <cellStyle name="SAPBEXaggData 3 10" xfId="8851"/>
    <cellStyle name="SAPBEXaggData 3 10 2" xfId="11261"/>
    <cellStyle name="SAPBEXaggData 3 10 2 2" xfId="13835"/>
    <cellStyle name="SAPBEXaggData 3 10 3" xfId="12644"/>
    <cellStyle name="SAPBEXaggData 3 11" xfId="9349"/>
    <cellStyle name="SAPBEXaggData 3 11 2" xfId="13004"/>
    <cellStyle name="SAPBEXaggData 3 12" xfId="12277"/>
    <cellStyle name="SAPBEXaggData 3 2" xfId="8368"/>
    <cellStyle name="SAPBEXaggData 3 2 2" xfId="9180"/>
    <cellStyle name="SAPBEXaggData 3 2 2 2" xfId="11582"/>
    <cellStyle name="SAPBEXaggData 3 2 2 2 2" xfId="14027"/>
    <cellStyle name="SAPBEXaggData 3 2 2 3" xfId="12843"/>
    <cellStyle name="SAPBEXaggData 3 2 3" xfId="9671"/>
    <cellStyle name="SAPBEXaggData 3 2 3 2" xfId="13198"/>
    <cellStyle name="SAPBEXaggData 3 2 4" xfId="12471"/>
    <cellStyle name="SAPBEXaggData 3 3" xfId="8398"/>
    <cellStyle name="SAPBEXaggData 3 3 2" xfId="9210"/>
    <cellStyle name="SAPBEXaggData 3 3 2 2" xfId="11612"/>
    <cellStyle name="SAPBEXaggData 3 3 2 2 2" xfId="14054"/>
    <cellStyle name="SAPBEXaggData 3 3 2 3" xfId="12870"/>
    <cellStyle name="SAPBEXaggData 3 3 3" xfId="9701"/>
    <cellStyle name="SAPBEXaggData 3 3 3 2" xfId="13225"/>
    <cellStyle name="SAPBEXaggData 3 3 4" xfId="12498"/>
    <cellStyle name="SAPBEXaggData 3 4" xfId="8417"/>
    <cellStyle name="SAPBEXaggData 3 4 2" xfId="9229"/>
    <cellStyle name="SAPBEXaggData 3 4 2 2" xfId="11631"/>
    <cellStyle name="SAPBEXaggData 3 4 2 2 2" xfId="14073"/>
    <cellStyle name="SAPBEXaggData 3 4 2 3" xfId="12889"/>
    <cellStyle name="SAPBEXaggData 3 4 3" xfId="9720"/>
    <cellStyle name="SAPBEXaggData 3 4 3 2" xfId="13244"/>
    <cellStyle name="SAPBEXaggData 3 4 4" xfId="12517"/>
    <cellStyle name="SAPBEXaggData 3 5" xfId="8437"/>
    <cellStyle name="SAPBEXaggData 3 5 2" xfId="9249"/>
    <cellStyle name="SAPBEXaggData 3 5 2 2" xfId="11651"/>
    <cellStyle name="SAPBEXaggData 3 5 2 2 2" xfId="14091"/>
    <cellStyle name="SAPBEXaggData 3 5 2 3" xfId="12907"/>
    <cellStyle name="SAPBEXaggData 3 5 3" xfId="9740"/>
    <cellStyle name="SAPBEXaggData 3 5 3 2" xfId="13262"/>
    <cellStyle name="SAPBEXaggData 3 5 4" xfId="12535"/>
    <cellStyle name="SAPBEXaggData 3 6" xfId="8455"/>
    <cellStyle name="SAPBEXaggData 3 6 2" xfId="9267"/>
    <cellStyle name="SAPBEXaggData 3 6 2 2" xfId="11669"/>
    <cellStyle name="SAPBEXaggData 3 6 2 2 2" xfId="14109"/>
    <cellStyle name="SAPBEXaggData 3 6 2 3" xfId="12925"/>
    <cellStyle name="SAPBEXaggData 3 6 3" xfId="9758"/>
    <cellStyle name="SAPBEXaggData 3 6 3 2" xfId="13280"/>
    <cellStyle name="SAPBEXaggData 3 6 4" xfId="12553"/>
    <cellStyle name="SAPBEXaggData 3 7" xfId="8473"/>
    <cellStyle name="SAPBEXaggData 3 7 2" xfId="9285"/>
    <cellStyle name="SAPBEXaggData 3 7 2 2" xfId="11687"/>
    <cellStyle name="SAPBEXaggData 3 7 2 2 2" xfId="14127"/>
    <cellStyle name="SAPBEXaggData 3 7 2 3" xfId="12943"/>
    <cellStyle name="SAPBEXaggData 3 7 3" xfId="9776"/>
    <cellStyle name="SAPBEXaggData 3 7 3 2" xfId="13298"/>
    <cellStyle name="SAPBEXaggData 3 7 4" xfId="12571"/>
    <cellStyle name="SAPBEXaggData 3 8" xfId="8492"/>
    <cellStyle name="SAPBEXaggData 3 8 2" xfId="9304"/>
    <cellStyle name="SAPBEXaggData 3 8 2 2" xfId="11706"/>
    <cellStyle name="SAPBEXaggData 3 8 2 2 2" xfId="14145"/>
    <cellStyle name="SAPBEXaggData 3 8 2 3" xfId="12961"/>
    <cellStyle name="SAPBEXaggData 3 8 3" xfId="9795"/>
    <cellStyle name="SAPBEXaggData 3 8 3 2" xfId="13316"/>
    <cellStyle name="SAPBEXaggData 3 8 4" xfId="12589"/>
    <cellStyle name="SAPBEXaggData 3 9" xfId="8509"/>
    <cellStyle name="SAPBEXaggData 3 9 2" xfId="9321"/>
    <cellStyle name="SAPBEXaggData 3 9 2 2" xfId="11723"/>
    <cellStyle name="SAPBEXaggData 3 9 2 2 2" xfId="14162"/>
    <cellStyle name="SAPBEXaggData 3 9 2 3" xfId="12978"/>
    <cellStyle name="SAPBEXaggData 3 9 3" xfId="9812"/>
    <cellStyle name="SAPBEXaggData 3 9 3 2" xfId="13333"/>
    <cellStyle name="SAPBEXaggData 3 9 4" xfId="12606"/>
    <cellStyle name="SAPBEXaggData 4" xfId="8006"/>
    <cellStyle name="SAPBEXaggData 4 2" xfId="8878"/>
    <cellStyle name="SAPBEXaggData 4 2 2" xfId="11288"/>
    <cellStyle name="SAPBEXaggData 4 2 2 2" xfId="13862"/>
    <cellStyle name="SAPBEXaggData 4 2 3" xfId="12671"/>
    <cellStyle name="SAPBEXaggData 4 3" xfId="9376"/>
    <cellStyle name="SAPBEXaggData 4 3 2" xfId="13031"/>
    <cellStyle name="SAPBEXaggData 4 4" xfId="12305"/>
    <cellStyle name="SAPBEXaggData 5" xfId="8322"/>
    <cellStyle name="SAPBEXaggData 5 2" xfId="9134"/>
    <cellStyle name="SAPBEXaggData 5 2 2" xfId="11536"/>
    <cellStyle name="SAPBEXaggData 5 2 2 2" xfId="13993"/>
    <cellStyle name="SAPBEXaggData 5 2 3" xfId="12809"/>
    <cellStyle name="SAPBEXaggData 5 3" xfId="9625"/>
    <cellStyle name="SAPBEXaggData 5 3 2" xfId="13164"/>
    <cellStyle name="SAPBEXaggData 5 4" xfId="12437"/>
    <cellStyle name="SAPBEXaggData 6" xfId="8224"/>
    <cellStyle name="SAPBEXaggData 6 2" xfId="9037"/>
    <cellStyle name="SAPBEXaggData 6 2 2" xfId="11441"/>
    <cellStyle name="SAPBEXaggData 6 2 2 2" xfId="13935"/>
    <cellStyle name="SAPBEXaggData 6 2 3" xfId="12749"/>
    <cellStyle name="SAPBEXaggData 6 3" xfId="9530"/>
    <cellStyle name="SAPBEXaggData 6 3 2" xfId="13105"/>
    <cellStyle name="SAPBEXaggData 6 4" xfId="12378"/>
    <cellStyle name="SAPBEXaggData 7" xfId="8233"/>
    <cellStyle name="SAPBEXaggData 7 2" xfId="9046"/>
    <cellStyle name="SAPBEXaggData 7 2 2" xfId="11450"/>
    <cellStyle name="SAPBEXaggData 7 2 2 2" xfId="13939"/>
    <cellStyle name="SAPBEXaggData 7 2 3" xfId="12753"/>
    <cellStyle name="SAPBEXaggData 7 3" xfId="9539"/>
    <cellStyle name="SAPBEXaggData 7 3 2" xfId="13109"/>
    <cellStyle name="SAPBEXaggData 7 4" xfId="12382"/>
    <cellStyle name="SAPBEXaggData 8" xfId="8303"/>
    <cellStyle name="SAPBEXaggData 8 2" xfId="9115"/>
    <cellStyle name="SAPBEXaggData 8 2 2" xfId="11517"/>
    <cellStyle name="SAPBEXaggData 8 2 2 2" xfId="13979"/>
    <cellStyle name="SAPBEXaggData 8 2 3" xfId="12795"/>
    <cellStyle name="SAPBEXaggData 8 3" xfId="9606"/>
    <cellStyle name="SAPBEXaggData 8 3 2" xfId="13150"/>
    <cellStyle name="SAPBEXaggData 8 4" xfId="12423"/>
    <cellStyle name="SAPBEXaggData 9" xfId="8016"/>
    <cellStyle name="SAPBEXaggData 9 2" xfId="8888"/>
    <cellStyle name="SAPBEXaggData 9 2 2" xfId="11298"/>
    <cellStyle name="SAPBEXaggData 9 2 2 2" xfId="13872"/>
    <cellStyle name="SAPBEXaggData 9 2 3" xfId="12681"/>
    <cellStyle name="SAPBEXaggData 9 3" xfId="9386"/>
    <cellStyle name="SAPBEXaggData 9 3 2" xfId="13041"/>
    <cellStyle name="SAPBEXaggData 9 4" xfId="12315"/>
    <cellStyle name="SAPBEXaggDataEmph" xfId="93"/>
    <cellStyle name="SAPBEXaggDataEmph 2" xfId="9870"/>
    <cellStyle name="SAPBEXaggDataEmph 2 2" xfId="13370"/>
    <cellStyle name="SAPBEXaggDataEmph 3" xfId="10612"/>
    <cellStyle name="SAPBEXaggDataEmph 4" xfId="42606"/>
    <cellStyle name="SAPBEXaggDataEmph 5" xfId="42673"/>
    <cellStyle name="SAPBEXaggDataEmph 6" xfId="42912"/>
    <cellStyle name="SAPBEXaggItem" xfId="94"/>
    <cellStyle name="SAPBEXaggItem 10" xfId="8240"/>
    <cellStyle name="SAPBEXaggItem 10 2" xfId="9053"/>
    <cellStyle name="SAPBEXaggItem 10 2 2" xfId="11457"/>
    <cellStyle name="SAPBEXaggItem 10 2 2 2" xfId="13944"/>
    <cellStyle name="SAPBEXaggItem 10 2 3" xfId="12758"/>
    <cellStyle name="SAPBEXaggItem 10 3" xfId="9546"/>
    <cellStyle name="SAPBEXaggItem 10 3 2" xfId="13115"/>
    <cellStyle name="SAPBEXaggItem 10 4" xfId="12387"/>
    <cellStyle name="SAPBEXaggItem 11" xfId="8266"/>
    <cellStyle name="SAPBEXaggItem 11 2" xfId="9079"/>
    <cellStyle name="SAPBEXaggItem 11 2 2" xfId="11483"/>
    <cellStyle name="SAPBEXaggItem 11 2 2 2" xfId="13958"/>
    <cellStyle name="SAPBEXaggItem 11 2 3" xfId="12772"/>
    <cellStyle name="SAPBEXaggItem 11 3" xfId="9572"/>
    <cellStyle name="SAPBEXaggItem 11 3 2" xfId="13129"/>
    <cellStyle name="SAPBEXaggItem 11 4" xfId="12401"/>
    <cellStyle name="SAPBEXaggItem 12" xfId="1206"/>
    <cellStyle name="SAPBEXaggItem 12 2" xfId="10316"/>
    <cellStyle name="SAPBEXaggItem 12 2 2" xfId="13640"/>
    <cellStyle name="SAPBEXaggItem 12 3" xfId="12120"/>
    <cellStyle name="SAPBEXaggItem 13" xfId="8756"/>
    <cellStyle name="SAPBEXaggItem 13 2" xfId="12630"/>
    <cellStyle name="SAPBEXaggItem 14" xfId="9871"/>
    <cellStyle name="SAPBEXaggItem 14 2" xfId="13371"/>
    <cellStyle name="SAPBEXaggItem 15" xfId="10435"/>
    <cellStyle name="SAPBEXaggItem 16" xfId="42607"/>
    <cellStyle name="SAPBEXaggItem 17" xfId="42674"/>
    <cellStyle name="SAPBEXaggItem 18" xfId="42913"/>
    <cellStyle name="SAPBEXaggItem 2" xfId="347"/>
    <cellStyle name="SAPBEXaggItem 2 10" xfId="1280"/>
    <cellStyle name="SAPBEXaggItem 2 10 2" xfId="10326"/>
    <cellStyle name="SAPBEXaggItem 2 10 2 2" xfId="13649"/>
    <cellStyle name="SAPBEXaggItem 2 10 3" xfId="12130"/>
    <cellStyle name="SAPBEXaggItem 2 11" xfId="7775"/>
    <cellStyle name="SAPBEXaggItem 2 11 2" xfId="10841"/>
    <cellStyle name="SAPBEXaggItem 2 11 2 2" xfId="13784"/>
    <cellStyle name="SAPBEXaggItem 2 11 3" xfId="12266"/>
    <cellStyle name="SAPBEXaggItem 2 12" xfId="8918"/>
    <cellStyle name="SAPBEXaggItem 2 12 2" xfId="12696"/>
    <cellStyle name="SAPBEXaggItem 2 13" xfId="10838"/>
    <cellStyle name="SAPBEXaggItem 2 14" xfId="20111"/>
    <cellStyle name="SAPBEXaggItem 2 15" xfId="42675"/>
    <cellStyle name="SAPBEXaggItem 2 2" xfId="8009"/>
    <cellStyle name="SAPBEXaggItem 2 2 2" xfId="8881"/>
    <cellStyle name="SAPBEXaggItem 2 2 2 2" xfId="11291"/>
    <cellStyle name="SAPBEXaggItem 2 2 2 2 2" xfId="13865"/>
    <cellStyle name="SAPBEXaggItem 2 2 2 3" xfId="12674"/>
    <cellStyle name="SAPBEXaggItem 2 2 3" xfId="9379"/>
    <cellStyle name="SAPBEXaggItem 2 2 3 2" xfId="13034"/>
    <cellStyle name="SAPBEXaggItem 2 2 4" xfId="12308"/>
    <cellStyle name="SAPBEXaggItem 2 3" xfId="8017"/>
    <cellStyle name="SAPBEXaggItem 2 3 2" xfId="8889"/>
    <cellStyle name="SAPBEXaggItem 2 3 2 2" xfId="11299"/>
    <cellStyle name="SAPBEXaggItem 2 3 2 2 2" xfId="13873"/>
    <cellStyle name="SAPBEXaggItem 2 3 2 3" xfId="12682"/>
    <cellStyle name="SAPBEXaggItem 2 3 3" xfId="9387"/>
    <cellStyle name="SAPBEXaggItem 2 3 3 2" xfId="13042"/>
    <cellStyle name="SAPBEXaggItem 2 3 4" xfId="12316"/>
    <cellStyle name="SAPBEXaggItem 2 4" xfId="8312"/>
    <cellStyle name="SAPBEXaggItem 2 4 2" xfId="9124"/>
    <cellStyle name="SAPBEXaggItem 2 4 2 2" xfId="11526"/>
    <cellStyle name="SAPBEXaggItem 2 4 2 2 2" xfId="13986"/>
    <cellStyle name="SAPBEXaggItem 2 4 2 3" xfId="12802"/>
    <cellStyle name="SAPBEXaggItem 2 4 3" xfId="9615"/>
    <cellStyle name="SAPBEXaggItem 2 4 3 2" xfId="13157"/>
    <cellStyle name="SAPBEXaggItem 2 4 4" xfId="12430"/>
    <cellStyle name="SAPBEXaggItem 2 5" xfId="8335"/>
    <cellStyle name="SAPBEXaggItem 2 5 2" xfId="9147"/>
    <cellStyle name="SAPBEXaggItem 2 5 2 2" xfId="11549"/>
    <cellStyle name="SAPBEXaggItem 2 5 2 2 2" xfId="14002"/>
    <cellStyle name="SAPBEXaggItem 2 5 2 3" xfId="12818"/>
    <cellStyle name="SAPBEXaggItem 2 5 3" xfId="9638"/>
    <cellStyle name="SAPBEXaggItem 2 5 3 2" xfId="13173"/>
    <cellStyle name="SAPBEXaggItem 2 5 4" xfId="12446"/>
    <cellStyle name="SAPBEXaggItem 2 6" xfId="8306"/>
    <cellStyle name="SAPBEXaggItem 2 6 2" xfId="9118"/>
    <cellStyle name="SAPBEXaggItem 2 6 2 2" xfId="11520"/>
    <cellStyle name="SAPBEXaggItem 2 6 2 2 2" xfId="13981"/>
    <cellStyle name="SAPBEXaggItem 2 6 2 3" xfId="12797"/>
    <cellStyle name="SAPBEXaggItem 2 6 3" xfId="9609"/>
    <cellStyle name="SAPBEXaggItem 2 6 3 2" xfId="13152"/>
    <cellStyle name="SAPBEXaggItem 2 6 4" xfId="12425"/>
    <cellStyle name="SAPBEXaggItem 2 7" xfId="8238"/>
    <cellStyle name="SAPBEXaggItem 2 7 2" xfId="9051"/>
    <cellStyle name="SAPBEXaggItem 2 7 2 2" xfId="11455"/>
    <cellStyle name="SAPBEXaggItem 2 7 2 2 2" xfId="13942"/>
    <cellStyle name="SAPBEXaggItem 2 7 2 3" xfId="12756"/>
    <cellStyle name="SAPBEXaggItem 2 7 3" xfId="9544"/>
    <cellStyle name="SAPBEXaggItem 2 7 3 2" xfId="13113"/>
    <cellStyle name="SAPBEXaggItem 2 7 4" xfId="12385"/>
    <cellStyle name="SAPBEXaggItem 2 8" xfId="8206"/>
    <cellStyle name="SAPBEXaggItem 2 8 2" xfId="9019"/>
    <cellStyle name="SAPBEXaggItem 2 8 2 2" xfId="11423"/>
    <cellStyle name="SAPBEXaggItem 2 8 2 2 2" xfId="13929"/>
    <cellStyle name="SAPBEXaggItem 2 8 2 3" xfId="12743"/>
    <cellStyle name="SAPBEXaggItem 2 8 3" xfId="9512"/>
    <cellStyle name="SAPBEXaggItem 2 8 3 2" xfId="13099"/>
    <cellStyle name="SAPBEXaggItem 2 8 4" xfId="12372"/>
    <cellStyle name="SAPBEXaggItem 2 9" xfId="8130"/>
    <cellStyle name="SAPBEXaggItem 2 9 2" xfId="8950"/>
    <cellStyle name="SAPBEXaggItem 2 9 2 2" xfId="11355"/>
    <cellStyle name="SAPBEXaggItem 2 9 2 2 2" xfId="13897"/>
    <cellStyle name="SAPBEXaggItem 2 9 2 3" xfId="12710"/>
    <cellStyle name="SAPBEXaggItem 2 9 3" xfId="9444"/>
    <cellStyle name="SAPBEXaggItem 2 9 3 2" xfId="13067"/>
    <cellStyle name="SAPBEXaggItem 2 9 4" xfId="12341"/>
    <cellStyle name="SAPBEXaggItem 3" xfId="964"/>
    <cellStyle name="SAPBEXaggItem 3 10" xfId="7948"/>
    <cellStyle name="SAPBEXaggItem 3 10 2" xfId="10856"/>
    <cellStyle name="SAPBEXaggItem 3 10 2 2" xfId="13792"/>
    <cellStyle name="SAPBEXaggItem 3 10 3" xfId="12278"/>
    <cellStyle name="SAPBEXaggItem 3 11" xfId="8852"/>
    <cellStyle name="SAPBEXaggItem 3 11 2" xfId="11262"/>
    <cellStyle name="SAPBEXaggItem 3 11 2 2" xfId="13836"/>
    <cellStyle name="SAPBEXaggItem 3 11 3" xfId="12645"/>
    <cellStyle name="SAPBEXaggItem 3 12" xfId="9350"/>
    <cellStyle name="SAPBEXaggItem 3 12 2" xfId="13005"/>
    <cellStyle name="SAPBEXaggItem 3 13" xfId="10290"/>
    <cellStyle name="SAPBEXaggItem 3 13 2" xfId="13631"/>
    <cellStyle name="SAPBEXaggItem 3 14" xfId="10464"/>
    <cellStyle name="SAPBEXaggItem 3 15" xfId="42676"/>
    <cellStyle name="SAPBEXaggItem 3 2" xfId="1066"/>
    <cellStyle name="SAPBEXaggItem 3 2 2" xfId="8369"/>
    <cellStyle name="SAPBEXaggItem 3 2 2 2" xfId="11015"/>
    <cellStyle name="SAPBEXaggItem 3 2 2 2 2" xfId="13815"/>
    <cellStyle name="SAPBEXaggItem 3 2 2 3" xfId="12472"/>
    <cellStyle name="SAPBEXaggItem 3 2 3" xfId="9181"/>
    <cellStyle name="SAPBEXaggItem 3 2 3 2" xfId="11583"/>
    <cellStyle name="SAPBEXaggItem 3 2 3 2 2" xfId="14028"/>
    <cellStyle name="SAPBEXaggItem 3 2 3 3" xfId="12844"/>
    <cellStyle name="SAPBEXaggItem 3 2 4" xfId="9672"/>
    <cellStyle name="SAPBEXaggItem 3 2 4 2" xfId="13199"/>
    <cellStyle name="SAPBEXaggItem 3 2 5" xfId="11752"/>
    <cellStyle name="SAPBEXaggItem 3 3" xfId="8399"/>
    <cellStyle name="SAPBEXaggItem 3 3 2" xfId="9211"/>
    <cellStyle name="SAPBEXaggItem 3 3 2 2" xfId="11613"/>
    <cellStyle name="SAPBEXaggItem 3 3 2 2 2" xfId="14055"/>
    <cellStyle name="SAPBEXaggItem 3 3 2 3" xfId="12871"/>
    <cellStyle name="SAPBEXaggItem 3 3 3" xfId="9702"/>
    <cellStyle name="SAPBEXaggItem 3 3 3 2" xfId="13226"/>
    <cellStyle name="SAPBEXaggItem 3 3 4" xfId="12499"/>
    <cellStyle name="SAPBEXaggItem 3 4" xfId="8418"/>
    <cellStyle name="SAPBEXaggItem 3 4 2" xfId="9230"/>
    <cellStyle name="SAPBEXaggItem 3 4 2 2" xfId="11632"/>
    <cellStyle name="SAPBEXaggItem 3 4 2 2 2" xfId="14074"/>
    <cellStyle name="SAPBEXaggItem 3 4 2 3" xfId="12890"/>
    <cellStyle name="SAPBEXaggItem 3 4 3" xfId="9721"/>
    <cellStyle name="SAPBEXaggItem 3 4 3 2" xfId="13245"/>
    <cellStyle name="SAPBEXaggItem 3 4 4" xfId="12518"/>
    <cellStyle name="SAPBEXaggItem 3 5" xfId="8438"/>
    <cellStyle name="SAPBEXaggItem 3 5 2" xfId="9250"/>
    <cellStyle name="SAPBEXaggItem 3 5 2 2" xfId="11652"/>
    <cellStyle name="SAPBEXaggItem 3 5 2 2 2" xfId="14092"/>
    <cellStyle name="SAPBEXaggItem 3 5 2 3" xfId="12908"/>
    <cellStyle name="SAPBEXaggItem 3 5 3" xfId="9741"/>
    <cellStyle name="SAPBEXaggItem 3 5 3 2" xfId="13263"/>
    <cellStyle name="SAPBEXaggItem 3 5 4" xfId="12536"/>
    <cellStyle name="SAPBEXaggItem 3 6" xfId="8456"/>
    <cellStyle name="SAPBEXaggItem 3 6 2" xfId="9268"/>
    <cellStyle name="SAPBEXaggItem 3 6 2 2" xfId="11670"/>
    <cellStyle name="SAPBEXaggItem 3 6 2 2 2" xfId="14110"/>
    <cellStyle name="SAPBEXaggItem 3 6 2 3" xfId="12926"/>
    <cellStyle name="SAPBEXaggItem 3 6 3" xfId="9759"/>
    <cellStyle name="SAPBEXaggItem 3 6 3 2" xfId="13281"/>
    <cellStyle name="SAPBEXaggItem 3 6 4" xfId="12554"/>
    <cellStyle name="SAPBEXaggItem 3 7" xfId="8474"/>
    <cellStyle name="SAPBEXaggItem 3 7 2" xfId="9286"/>
    <cellStyle name="SAPBEXaggItem 3 7 2 2" xfId="11688"/>
    <cellStyle name="SAPBEXaggItem 3 7 2 2 2" xfId="14128"/>
    <cellStyle name="SAPBEXaggItem 3 7 2 3" xfId="12944"/>
    <cellStyle name="SAPBEXaggItem 3 7 3" xfId="9777"/>
    <cellStyle name="SAPBEXaggItem 3 7 3 2" xfId="13299"/>
    <cellStyle name="SAPBEXaggItem 3 7 4" xfId="12572"/>
    <cellStyle name="SAPBEXaggItem 3 8" xfId="8493"/>
    <cellStyle name="SAPBEXaggItem 3 8 2" xfId="9305"/>
    <cellStyle name="SAPBEXaggItem 3 8 2 2" xfId="11707"/>
    <cellStyle name="SAPBEXaggItem 3 8 2 2 2" xfId="14146"/>
    <cellStyle name="SAPBEXaggItem 3 8 2 3" xfId="12962"/>
    <cellStyle name="SAPBEXaggItem 3 8 3" xfId="9796"/>
    <cellStyle name="SAPBEXaggItem 3 8 3 2" xfId="13317"/>
    <cellStyle name="SAPBEXaggItem 3 8 4" xfId="12590"/>
    <cellStyle name="SAPBEXaggItem 3 9" xfId="8510"/>
    <cellStyle name="SAPBEXaggItem 3 9 2" xfId="9322"/>
    <cellStyle name="SAPBEXaggItem 3 9 2 2" xfId="11724"/>
    <cellStyle name="SAPBEXaggItem 3 9 2 2 2" xfId="14163"/>
    <cellStyle name="SAPBEXaggItem 3 9 2 3" xfId="12979"/>
    <cellStyle name="SAPBEXaggItem 3 9 3" xfId="9813"/>
    <cellStyle name="SAPBEXaggItem 3 9 3 2" xfId="13334"/>
    <cellStyle name="SAPBEXaggItem 3 9 4" xfId="12607"/>
    <cellStyle name="SAPBEXaggItem 4" xfId="1050"/>
    <cellStyle name="SAPBEXaggItem 4 2" xfId="8005"/>
    <cellStyle name="SAPBEXaggItem 4 2 2" xfId="10865"/>
    <cellStyle name="SAPBEXaggItem 4 2 2 2" xfId="13800"/>
    <cellStyle name="SAPBEXaggItem 4 2 3" xfId="12304"/>
    <cellStyle name="SAPBEXaggItem 4 3" xfId="8877"/>
    <cellStyle name="SAPBEXaggItem 4 3 2" xfId="11287"/>
    <cellStyle name="SAPBEXaggItem 4 3 2 2" xfId="13861"/>
    <cellStyle name="SAPBEXaggItem 4 3 3" xfId="12670"/>
    <cellStyle name="SAPBEXaggItem 4 4" xfId="9375"/>
    <cellStyle name="SAPBEXaggItem 4 4 2" xfId="13030"/>
    <cellStyle name="SAPBEXaggItem 4 5" xfId="10506"/>
    <cellStyle name="SAPBEXaggItem 4 6" xfId="42677"/>
    <cellStyle name="SAPBEXaggItem 5" xfId="1037"/>
    <cellStyle name="SAPBEXaggItem 5 2" xfId="8342"/>
    <cellStyle name="SAPBEXaggItem 5 2 2" xfId="11007"/>
    <cellStyle name="SAPBEXaggItem 5 2 2 2" xfId="13813"/>
    <cellStyle name="SAPBEXaggItem 5 2 3" xfId="12451"/>
    <cellStyle name="SAPBEXaggItem 5 3" xfId="9154"/>
    <cellStyle name="SAPBEXaggItem 5 3 2" xfId="11556"/>
    <cellStyle name="SAPBEXaggItem 5 3 2 2" xfId="14007"/>
    <cellStyle name="SAPBEXaggItem 5 3 3" xfId="12823"/>
    <cellStyle name="SAPBEXaggItem 5 4" xfId="9645"/>
    <cellStyle name="SAPBEXaggItem 5 4 2" xfId="13178"/>
    <cellStyle name="SAPBEXaggItem 5 5" xfId="10882"/>
    <cellStyle name="SAPBEXaggItem 6" xfId="1022"/>
    <cellStyle name="SAPBEXaggItem 6 2" xfId="8157"/>
    <cellStyle name="SAPBEXaggItem 6 2 2" xfId="10917"/>
    <cellStyle name="SAPBEXaggItem 6 2 2 2" xfId="13804"/>
    <cellStyle name="SAPBEXaggItem 6 2 3" xfId="12353"/>
    <cellStyle name="SAPBEXaggItem 6 3" xfId="8975"/>
    <cellStyle name="SAPBEXaggItem 6 3 2" xfId="11380"/>
    <cellStyle name="SAPBEXaggItem 6 3 2 2" xfId="13910"/>
    <cellStyle name="SAPBEXaggItem 6 3 3" xfId="12722"/>
    <cellStyle name="SAPBEXaggItem 6 4" xfId="9469"/>
    <cellStyle name="SAPBEXaggItem 6 4 2" xfId="13080"/>
    <cellStyle name="SAPBEXaggItem 6 5" xfId="10777"/>
    <cellStyle name="SAPBEXaggItem 7" xfId="8310"/>
    <cellStyle name="SAPBEXaggItem 7 2" xfId="9122"/>
    <cellStyle name="SAPBEXaggItem 7 2 2" xfId="11524"/>
    <cellStyle name="SAPBEXaggItem 7 2 2 2" xfId="13984"/>
    <cellStyle name="SAPBEXaggItem 7 2 3" xfId="12800"/>
    <cellStyle name="SAPBEXaggItem 7 3" xfId="9613"/>
    <cellStyle name="SAPBEXaggItem 7 3 2" xfId="13155"/>
    <cellStyle name="SAPBEXaggItem 7 4" xfId="12428"/>
    <cellStyle name="SAPBEXaggItem 7 5" xfId="41016"/>
    <cellStyle name="SAPBEXaggItem 8" xfId="8184"/>
    <cellStyle name="SAPBEXaggItem 8 2" xfId="8997"/>
    <cellStyle name="SAPBEXaggItem 8 2 2" xfId="11401"/>
    <cellStyle name="SAPBEXaggItem 8 2 2 2" xfId="13923"/>
    <cellStyle name="SAPBEXaggItem 8 2 3" xfId="12736"/>
    <cellStyle name="SAPBEXaggItem 8 3" xfId="9490"/>
    <cellStyle name="SAPBEXaggItem 8 3 2" xfId="13093"/>
    <cellStyle name="SAPBEXaggItem 8 4" xfId="12366"/>
    <cellStyle name="SAPBEXaggItem 9" xfId="8180"/>
    <cellStyle name="SAPBEXaggItem 9 2" xfId="8993"/>
    <cellStyle name="SAPBEXaggItem 9 2 2" xfId="11397"/>
    <cellStyle name="SAPBEXaggItem 9 2 2 2" xfId="13920"/>
    <cellStyle name="SAPBEXaggItem 9 2 3" xfId="12733"/>
    <cellStyle name="SAPBEXaggItem 9 3" xfId="9486"/>
    <cellStyle name="SAPBEXaggItem 9 3 2" xfId="13090"/>
    <cellStyle name="SAPBEXaggItem 9 4" xfId="12363"/>
    <cellStyle name="SAPBEXaggItem_Actuals 2007" xfId="9873"/>
    <cellStyle name="SAPBEXaggItemX" xfId="95"/>
    <cellStyle name="SAPBEXaggItemX 2" xfId="9874"/>
    <cellStyle name="SAPBEXaggItemX 2 2" xfId="13373"/>
    <cellStyle name="SAPBEXaggItemX 3" xfId="10558"/>
    <cellStyle name="SAPBEXaggItemX 4" xfId="42608"/>
    <cellStyle name="SAPBEXaggItemX 5" xfId="42678"/>
    <cellStyle name="SAPBEXaggItemX 6" xfId="42914"/>
    <cellStyle name="SAPBEXchaText" xfId="96"/>
    <cellStyle name="SAPBEXchaText 10" xfId="8117"/>
    <cellStyle name="SAPBEXchaText 10 2" xfId="8941"/>
    <cellStyle name="SAPBEXchaText 10 2 2" xfId="11346"/>
    <cellStyle name="SAPBEXchaText 10 2 2 2" xfId="13893"/>
    <cellStyle name="SAPBEXchaText 10 2 3" xfId="12706"/>
    <cellStyle name="SAPBEXchaText 10 3" xfId="9435"/>
    <cellStyle name="SAPBEXchaText 10 3 2" xfId="13063"/>
    <cellStyle name="SAPBEXchaText 10 4" xfId="12337"/>
    <cellStyle name="SAPBEXchaText 11" xfId="8294"/>
    <cellStyle name="SAPBEXchaText 11 2" xfId="9106"/>
    <cellStyle name="SAPBEXchaText 11 2 2" xfId="11508"/>
    <cellStyle name="SAPBEXchaText 11 2 2 2" xfId="13972"/>
    <cellStyle name="SAPBEXchaText 11 2 3" xfId="12788"/>
    <cellStyle name="SAPBEXchaText 11 3" xfId="9597"/>
    <cellStyle name="SAPBEXchaText 11 3 2" xfId="13143"/>
    <cellStyle name="SAPBEXchaText 11 4" xfId="12416"/>
    <cellStyle name="SAPBEXchaText 12" xfId="1142"/>
    <cellStyle name="SAPBEXchaText 12 2" xfId="10306"/>
    <cellStyle name="SAPBEXchaText 12 2 2" xfId="13635"/>
    <cellStyle name="SAPBEXchaText 12 3" xfId="12116"/>
    <cellStyle name="SAPBEXchaText 12 4" xfId="15307"/>
    <cellStyle name="SAPBEXchaText 13" xfId="9105"/>
    <cellStyle name="SAPBEXchaText 13 2" xfId="12787"/>
    <cellStyle name="SAPBEXchaText 14" xfId="10330"/>
    <cellStyle name="SAPBEXchaText 15" xfId="14698"/>
    <cellStyle name="SAPBEXchaText 16" xfId="42538"/>
    <cellStyle name="SAPBEXchaText 17" xfId="42554"/>
    <cellStyle name="SAPBEXchaText 18" xfId="42549"/>
    <cellStyle name="SAPBEXchaText 19" xfId="42559"/>
    <cellStyle name="SAPBEXchaText 2" xfId="348"/>
    <cellStyle name="SAPBEXchaText 2 10" xfId="1279"/>
    <cellStyle name="SAPBEXchaText 2 10 2" xfId="10325"/>
    <cellStyle name="SAPBEXchaText 2 10 2 2" xfId="13648"/>
    <cellStyle name="SAPBEXchaText 2 10 3" xfId="12129"/>
    <cellStyle name="SAPBEXchaText 2 11" xfId="7746"/>
    <cellStyle name="SAPBEXchaText 2 11 2" xfId="10839"/>
    <cellStyle name="SAPBEXchaText 2 11 2 2" xfId="13783"/>
    <cellStyle name="SAPBEXchaText 2 11 3" xfId="12265"/>
    <cellStyle name="SAPBEXchaText 2 12" xfId="8581"/>
    <cellStyle name="SAPBEXchaText 2 12 2" xfId="12623"/>
    <cellStyle name="SAPBEXchaText 2 13" xfId="10689"/>
    <cellStyle name="SAPBEXchaText 2 14" xfId="41017"/>
    <cellStyle name="SAPBEXchaText 2 15" xfId="42680"/>
    <cellStyle name="SAPBEXchaText 2 2" xfId="8010"/>
    <cellStyle name="SAPBEXchaText 2 2 2" xfId="8882"/>
    <cellStyle name="SAPBEXchaText 2 2 2 2" xfId="11292"/>
    <cellStyle name="SAPBEXchaText 2 2 2 2 2" xfId="13866"/>
    <cellStyle name="SAPBEXchaText 2 2 2 3" xfId="12675"/>
    <cellStyle name="SAPBEXchaText 2 2 3" xfId="9380"/>
    <cellStyle name="SAPBEXchaText 2 2 3 2" xfId="13035"/>
    <cellStyle name="SAPBEXchaText 2 2 4" xfId="12309"/>
    <cellStyle name="SAPBEXchaText 2 2 5" xfId="41018"/>
    <cellStyle name="SAPBEXchaText 2 3" xfId="8346"/>
    <cellStyle name="SAPBEXchaText 2 3 2" xfId="9158"/>
    <cellStyle name="SAPBEXchaText 2 3 2 2" xfId="11560"/>
    <cellStyle name="SAPBEXchaText 2 3 2 2 2" xfId="14010"/>
    <cellStyle name="SAPBEXchaText 2 3 2 3" xfId="12826"/>
    <cellStyle name="SAPBEXchaText 2 3 3" xfId="9649"/>
    <cellStyle name="SAPBEXchaText 2 3 3 2" xfId="13181"/>
    <cellStyle name="SAPBEXchaText 2 3 4" xfId="12454"/>
    <cellStyle name="SAPBEXchaText 2 4" xfId="8332"/>
    <cellStyle name="SAPBEXchaText 2 4 2" xfId="9144"/>
    <cellStyle name="SAPBEXchaText 2 4 2 2" xfId="11546"/>
    <cellStyle name="SAPBEXchaText 2 4 2 2 2" xfId="14000"/>
    <cellStyle name="SAPBEXchaText 2 4 2 3" xfId="12816"/>
    <cellStyle name="SAPBEXchaText 2 4 3" xfId="9635"/>
    <cellStyle name="SAPBEXchaText 2 4 3 2" xfId="13171"/>
    <cellStyle name="SAPBEXchaText 2 4 4" xfId="12444"/>
    <cellStyle name="SAPBEXchaText 2 4 5" xfId="41019"/>
    <cellStyle name="SAPBEXchaText 2 5" xfId="8179"/>
    <cellStyle name="SAPBEXchaText 2 5 2" xfId="8992"/>
    <cellStyle name="SAPBEXchaText 2 5 2 2" xfId="11396"/>
    <cellStyle name="SAPBEXchaText 2 5 2 2 2" xfId="13919"/>
    <cellStyle name="SAPBEXchaText 2 5 2 3" xfId="12732"/>
    <cellStyle name="SAPBEXchaText 2 5 3" xfId="9485"/>
    <cellStyle name="SAPBEXchaText 2 5 3 2" xfId="13089"/>
    <cellStyle name="SAPBEXchaText 2 5 4" xfId="12362"/>
    <cellStyle name="SAPBEXchaText 2 6" xfId="8021"/>
    <cellStyle name="SAPBEXchaText 2 6 2" xfId="8893"/>
    <cellStyle name="SAPBEXchaText 2 6 2 2" xfId="11303"/>
    <cellStyle name="SAPBEXchaText 2 6 2 2 2" xfId="13877"/>
    <cellStyle name="SAPBEXchaText 2 6 2 3" xfId="12686"/>
    <cellStyle name="SAPBEXchaText 2 6 3" xfId="9391"/>
    <cellStyle name="SAPBEXchaText 2 6 3 2" xfId="13046"/>
    <cellStyle name="SAPBEXchaText 2 6 4" xfId="12320"/>
    <cellStyle name="SAPBEXchaText 2 7" xfId="8254"/>
    <cellStyle name="SAPBEXchaText 2 7 2" xfId="9067"/>
    <cellStyle name="SAPBEXchaText 2 7 2 2" xfId="11471"/>
    <cellStyle name="SAPBEXchaText 2 7 2 2 2" xfId="13953"/>
    <cellStyle name="SAPBEXchaText 2 7 2 3" xfId="12767"/>
    <cellStyle name="SAPBEXchaText 2 7 3" xfId="9560"/>
    <cellStyle name="SAPBEXchaText 2 7 3 2" xfId="13124"/>
    <cellStyle name="SAPBEXchaText 2 7 4" xfId="12396"/>
    <cellStyle name="SAPBEXchaText 2 8" xfId="8115"/>
    <cellStyle name="SAPBEXchaText 2 8 2" xfId="8939"/>
    <cellStyle name="SAPBEXchaText 2 8 2 2" xfId="11344"/>
    <cellStyle name="SAPBEXchaText 2 8 2 2 2" xfId="13891"/>
    <cellStyle name="SAPBEXchaText 2 8 2 3" xfId="12704"/>
    <cellStyle name="SAPBEXchaText 2 8 3" xfId="9433"/>
    <cellStyle name="SAPBEXchaText 2 8 3 2" xfId="13061"/>
    <cellStyle name="SAPBEXchaText 2 8 4" xfId="12335"/>
    <cellStyle name="SAPBEXchaText 2 9" xfId="8241"/>
    <cellStyle name="SAPBEXchaText 2 9 2" xfId="9054"/>
    <cellStyle name="SAPBEXchaText 2 9 2 2" xfId="11458"/>
    <cellStyle name="SAPBEXchaText 2 9 2 2 2" xfId="13945"/>
    <cellStyle name="SAPBEXchaText 2 9 2 3" xfId="12759"/>
    <cellStyle name="SAPBEXchaText 2 9 3" xfId="9547"/>
    <cellStyle name="SAPBEXchaText 2 9 3 2" xfId="13116"/>
    <cellStyle name="SAPBEXchaText 2 9 4" xfId="12388"/>
    <cellStyle name="SAPBEXchaText 20" xfId="42580"/>
    <cellStyle name="SAPBEXchaText 21" xfId="42589"/>
    <cellStyle name="SAPBEXchaText 3" xfId="349"/>
    <cellStyle name="SAPBEXchaText 3 10" xfId="7949"/>
    <cellStyle name="SAPBEXchaText 3 10 2" xfId="10857"/>
    <cellStyle name="SAPBEXchaText 3 10 2 2" xfId="13793"/>
    <cellStyle name="SAPBEXchaText 3 10 3" xfId="12279"/>
    <cellStyle name="SAPBEXchaText 3 11" xfId="8853"/>
    <cellStyle name="SAPBEXchaText 3 11 2" xfId="11263"/>
    <cellStyle name="SAPBEXchaText 3 11 2 2" xfId="13837"/>
    <cellStyle name="SAPBEXchaText 3 11 3" xfId="12646"/>
    <cellStyle name="SAPBEXchaText 3 12" xfId="9351"/>
    <cellStyle name="SAPBEXchaText 3 12 2" xfId="13006"/>
    <cellStyle name="SAPBEXchaText 3 13" xfId="10050"/>
    <cellStyle name="SAPBEXchaText 3 14" xfId="15725"/>
    <cellStyle name="SAPBEXchaText 3 15" xfId="20122"/>
    <cellStyle name="SAPBEXchaText 3 16" xfId="42681"/>
    <cellStyle name="SAPBEXchaText 3 2" xfId="1064"/>
    <cellStyle name="SAPBEXchaText 3 2 2" xfId="8370"/>
    <cellStyle name="SAPBEXchaText 3 2 2 2" xfId="11016"/>
    <cellStyle name="SAPBEXchaText 3 2 2 2 2" xfId="13816"/>
    <cellStyle name="SAPBEXchaText 3 2 2 3" xfId="12473"/>
    <cellStyle name="SAPBEXchaText 3 2 3" xfId="9182"/>
    <cellStyle name="SAPBEXchaText 3 2 3 2" xfId="11584"/>
    <cellStyle name="SAPBEXchaText 3 2 3 2 2" xfId="14029"/>
    <cellStyle name="SAPBEXchaText 3 2 3 3" xfId="12845"/>
    <cellStyle name="SAPBEXchaText 3 2 4" xfId="9673"/>
    <cellStyle name="SAPBEXchaText 3 2 4 2" xfId="13200"/>
    <cellStyle name="SAPBEXchaText 3 2 5" xfId="10298"/>
    <cellStyle name="SAPBEXchaText 3 3" xfId="8400"/>
    <cellStyle name="SAPBEXchaText 3 3 2" xfId="9212"/>
    <cellStyle name="SAPBEXchaText 3 3 2 2" xfId="11614"/>
    <cellStyle name="SAPBEXchaText 3 3 2 2 2" xfId="14056"/>
    <cellStyle name="SAPBEXchaText 3 3 2 3" xfId="12872"/>
    <cellStyle name="SAPBEXchaText 3 3 3" xfId="9703"/>
    <cellStyle name="SAPBEXchaText 3 3 3 2" xfId="13227"/>
    <cellStyle name="SAPBEXchaText 3 3 4" xfId="12500"/>
    <cellStyle name="SAPBEXchaText 3 4" xfId="8419"/>
    <cellStyle name="SAPBEXchaText 3 4 2" xfId="9231"/>
    <cellStyle name="SAPBEXchaText 3 4 2 2" xfId="11633"/>
    <cellStyle name="SAPBEXchaText 3 4 2 2 2" xfId="14075"/>
    <cellStyle name="SAPBEXchaText 3 4 2 3" xfId="12891"/>
    <cellStyle name="SAPBEXchaText 3 4 3" xfId="9722"/>
    <cellStyle name="SAPBEXchaText 3 4 3 2" xfId="13246"/>
    <cellStyle name="SAPBEXchaText 3 4 4" xfId="12519"/>
    <cellStyle name="SAPBEXchaText 3 5" xfId="8439"/>
    <cellStyle name="SAPBEXchaText 3 5 2" xfId="9251"/>
    <cellStyle name="SAPBEXchaText 3 5 2 2" xfId="11653"/>
    <cellStyle name="SAPBEXchaText 3 5 2 2 2" xfId="14093"/>
    <cellStyle name="SAPBEXchaText 3 5 2 3" xfId="12909"/>
    <cellStyle name="SAPBEXchaText 3 5 3" xfId="9742"/>
    <cellStyle name="SAPBEXchaText 3 5 3 2" xfId="13264"/>
    <cellStyle name="SAPBEXchaText 3 5 4" xfId="12537"/>
    <cellStyle name="SAPBEXchaText 3 6" xfId="8457"/>
    <cellStyle name="SAPBEXchaText 3 6 2" xfId="9269"/>
    <cellStyle name="SAPBEXchaText 3 6 2 2" xfId="11671"/>
    <cellStyle name="SAPBEXchaText 3 6 2 2 2" xfId="14111"/>
    <cellStyle name="SAPBEXchaText 3 6 2 3" xfId="12927"/>
    <cellStyle name="SAPBEXchaText 3 6 3" xfId="9760"/>
    <cellStyle name="SAPBEXchaText 3 6 3 2" xfId="13282"/>
    <cellStyle name="SAPBEXchaText 3 6 4" xfId="12555"/>
    <cellStyle name="SAPBEXchaText 3 7" xfId="8475"/>
    <cellStyle name="SAPBEXchaText 3 7 2" xfId="9287"/>
    <cellStyle name="SAPBEXchaText 3 7 2 2" xfId="11689"/>
    <cellStyle name="SAPBEXchaText 3 7 2 2 2" xfId="14129"/>
    <cellStyle name="SAPBEXchaText 3 7 2 3" xfId="12945"/>
    <cellStyle name="SAPBEXchaText 3 7 3" xfId="9778"/>
    <cellStyle name="SAPBEXchaText 3 7 3 2" xfId="13300"/>
    <cellStyle name="SAPBEXchaText 3 7 4" xfId="12573"/>
    <cellStyle name="SAPBEXchaText 3 8" xfId="8494"/>
    <cellStyle name="SAPBEXchaText 3 8 2" xfId="9306"/>
    <cellStyle name="SAPBEXchaText 3 8 2 2" xfId="11708"/>
    <cellStyle name="SAPBEXchaText 3 8 2 2 2" xfId="14147"/>
    <cellStyle name="SAPBEXchaText 3 8 2 3" xfId="12963"/>
    <cellStyle name="SAPBEXchaText 3 8 3" xfId="9797"/>
    <cellStyle name="SAPBEXchaText 3 8 3 2" xfId="13318"/>
    <cellStyle name="SAPBEXchaText 3 8 4" xfId="12591"/>
    <cellStyle name="SAPBEXchaText 3 9" xfId="8511"/>
    <cellStyle name="SAPBEXchaText 3 9 2" xfId="9323"/>
    <cellStyle name="SAPBEXchaText 3 9 2 2" xfId="11725"/>
    <cellStyle name="SAPBEXchaText 3 9 2 2 2" xfId="14164"/>
    <cellStyle name="SAPBEXchaText 3 9 2 3" xfId="12980"/>
    <cellStyle name="SAPBEXchaText 3 9 3" xfId="9814"/>
    <cellStyle name="SAPBEXchaText 3 9 3 2" xfId="13335"/>
    <cellStyle name="SAPBEXchaText 3 9 4" xfId="12608"/>
    <cellStyle name="SAPBEXchaText 4" xfId="1051"/>
    <cellStyle name="SAPBEXchaText 4 2" xfId="8002"/>
    <cellStyle name="SAPBEXchaText 4 2 2" xfId="10862"/>
    <cellStyle name="SAPBEXchaText 4 2 2 2" xfId="13797"/>
    <cellStyle name="SAPBEXchaText 4 2 3" xfId="12301"/>
    <cellStyle name="SAPBEXchaText 4 3" xfId="8874"/>
    <cellStyle name="SAPBEXchaText 4 3 2" xfId="11284"/>
    <cellStyle name="SAPBEXchaText 4 3 2 2" xfId="13858"/>
    <cellStyle name="SAPBEXchaText 4 3 3" xfId="12667"/>
    <cellStyle name="SAPBEXchaText 4 4" xfId="9372"/>
    <cellStyle name="SAPBEXchaText 4 4 2" xfId="13027"/>
    <cellStyle name="SAPBEXchaText 4 5" xfId="11888"/>
    <cellStyle name="SAPBEXchaText 4 6" xfId="15308"/>
    <cellStyle name="SAPBEXchaText 4 7" xfId="42682"/>
    <cellStyle name="SAPBEXchaText 5" xfId="1038"/>
    <cellStyle name="SAPBEXchaText 5 2" xfId="8317"/>
    <cellStyle name="SAPBEXchaText 5 2 2" xfId="10997"/>
    <cellStyle name="SAPBEXchaText 5 2 2 2" xfId="13810"/>
    <cellStyle name="SAPBEXchaText 5 2 3" xfId="12433"/>
    <cellStyle name="SAPBEXchaText 5 3" xfId="9129"/>
    <cellStyle name="SAPBEXchaText 5 3 2" xfId="11531"/>
    <cellStyle name="SAPBEXchaText 5 3 2 2" xfId="13989"/>
    <cellStyle name="SAPBEXchaText 5 3 3" xfId="12805"/>
    <cellStyle name="SAPBEXchaText 5 4" xfId="9620"/>
    <cellStyle name="SAPBEXchaText 5 4 2" xfId="13160"/>
    <cellStyle name="SAPBEXchaText 5 5" xfId="11751"/>
    <cellStyle name="SAPBEXchaText 6" xfId="1023"/>
    <cellStyle name="SAPBEXchaText 6 2" xfId="8166"/>
    <cellStyle name="SAPBEXchaText 6 2 2" xfId="10924"/>
    <cellStyle name="SAPBEXchaText 6 2 2 2" xfId="13806"/>
    <cellStyle name="SAPBEXchaText 6 2 3" xfId="12357"/>
    <cellStyle name="SAPBEXchaText 6 3" xfId="8984"/>
    <cellStyle name="SAPBEXchaText 6 3 2" xfId="11389"/>
    <cellStyle name="SAPBEXchaText 6 3 2 2" xfId="13914"/>
    <cellStyle name="SAPBEXchaText 6 3 3" xfId="12726"/>
    <cellStyle name="SAPBEXchaText 6 4" xfId="9478"/>
    <cellStyle name="SAPBEXchaText 6 4 2" xfId="13084"/>
    <cellStyle name="SAPBEXchaText 6 5" xfId="10426"/>
    <cellStyle name="SAPBEXchaText 7" xfId="1118"/>
    <cellStyle name="SAPBEXchaText 7 2" xfId="8279"/>
    <cellStyle name="SAPBEXchaText 7 2 2" xfId="10982"/>
    <cellStyle name="SAPBEXchaText 7 2 2 2" xfId="13808"/>
    <cellStyle name="SAPBEXchaText 7 2 3" xfId="12410"/>
    <cellStyle name="SAPBEXchaText 7 3" xfId="9092"/>
    <cellStyle name="SAPBEXchaText 7 3 2" xfId="11496"/>
    <cellStyle name="SAPBEXchaText 7 3 2 2" xfId="13966"/>
    <cellStyle name="SAPBEXchaText 7 3 3" xfId="12780"/>
    <cellStyle name="SAPBEXchaText 7 4" xfId="9585"/>
    <cellStyle name="SAPBEXchaText 7 4 2" xfId="13137"/>
    <cellStyle name="SAPBEXchaText 7 5" xfId="11896"/>
    <cellStyle name="SAPBEXchaText 7 6" xfId="41020"/>
    <cellStyle name="SAPBEXchaText 8" xfId="8258"/>
    <cellStyle name="SAPBEXchaText 8 2" xfId="9071"/>
    <cellStyle name="SAPBEXchaText 8 2 2" xfId="11475"/>
    <cellStyle name="SAPBEXchaText 8 2 2 2" xfId="13955"/>
    <cellStyle name="SAPBEXchaText 8 2 3" xfId="12769"/>
    <cellStyle name="SAPBEXchaText 8 3" xfId="9564"/>
    <cellStyle name="SAPBEXchaText 8 3 2" xfId="13126"/>
    <cellStyle name="SAPBEXchaText 8 4" xfId="12398"/>
    <cellStyle name="SAPBEXchaText 8 5" xfId="41021"/>
    <cellStyle name="SAPBEXchaText 9" xfId="8138"/>
    <cellStyle name="SAPBEXchaText 9 2" xfId="8958"/>
    <cellStyle name="SAPBEXchaText 9 2 2" xfId="11363"/>
    <cellStyle name="SAPBEXchaText 9 2 2 2" xfId="13901"/>
    <cellStyle name="SAPBEXchaText 9 2 3" xfId="12714"/>
    <cellStyle name="SAPBEXchaText 9 3" xfId="9452"/>
    <cellStyle name="SAPBEXchaText 9 3 2" xfId="13071"/>
    <cellStyle name="SAPBEXchaText 9 4" xfId="12345"/>
    <cellStyle name="SAPBEXchaText 9 5" xfId="41022"/>
    <cellStyle name="SAPBEXchaText_Actuals 2007" xfId="9876"/>
    <cellStyle name="SAPBEXexcBad7" xfId="97"/>
    <cellStyle name="SAPBEXexcBad7 2" xfId="9877"/>
    <cellStyle name="SAPBEXexcBad7 2 2" xfId="13375"/>
    <cellStyle name="SAPBEXexcBad7 3" xfId="10695"/>
    <cellStyle name="SAPBEXexcBad7 4" xfId="42609"/>
    <cellStyle name="SAPBEXexcBad7 5" xfId="42683"/>
    <cellStyle name="SAPBEXexcBad7 6" xfId="42915"/>
    <cellStyle name="SAPBEXexcBad8" xfId="98"/>
    <cellStyle name="SAPBEXexcBad8 2" xfId="9878"/>
    <cellStyle name="SAPBEXexcBad8 2 2" xfId="13376"/>
    <cellStyle name="SAPBEXexcBad8 3" xfId="10364"/>
    <cellStyle name="SAPBEXexcBad8 4" xfId="42610"/>
    <cellStyle name="SAPBEXexcBad8 5" xfId="42684"/>
    <cellStyle name="SAPBEXexcBad8 6" xfId="42916"/>
    <cellStyle name="SAPBEXexcBad9" xfId="99"/>
    <cellStyle name="SAPBEXexcBad9 2" xfId="9879"/>
    <cellStyle name="SAPBEXexcBad9 2 2" xfId="13377"/>
    <cellStyle name="SAPBEXexcBad9 3" xfId="10819"/>
    <cellStyle name="SAPBEXexcBad9 4" xfId="42611"/>
    <cellStyle name="SAPBEXexcBad9 5" xfId="42685"/>
    <cellStyle name="SAPBEXexcBad9 6" xfId="42917"/>
    <cellStyle name="SAPBEXexcCritical4" xfId="100"/>
    <cellStyle name="SAPBEXexcCritical4 2" xfId="9880"/>
    <cellStyle name="SAPBEXexcCritical4 2 2" xfId="13378"/>
    <cellStyle name="SAPBEXexcCritical4 3" xfId="11763"/>
    <cellStyle name="SAPBEXexcCritical4 4" xfId="42612"/>
    <cellStyle name="SAPBEXexcCritical4 5" xfId="42686"/>
    <cellStyle name="SAPBEXexcCritical4 6" xfId="42918"/>
    <cellStyle name="SAPBEXexcCritical5" xfId="101"/>
    <cellStyle name="SAPBEXexcCritical5 2" xfId="9881"/>
    <cellStyle name="SAPBEXexcCritical5 2 2" xfId="13379"/>
    <cellStyle name="SAPBEXexcCritical5 3" xfId="10700"/>
    <cellStyle name="SAPBEXexcCritical5 4" xfId="42613"/>
    <cellStyle name="SAPBEXexcCritical5 5" xfId="42687"/>
    <cellStyle name="SAPBEXexcCritical5 6" xfId="42919"/>
    <cellStyle name="SAPBEXexcCritical6" xfId="102"/>
    <cellStyle name="SAPBEXexcCritical6 2" xfId="9882"/>
    <cellStyle name="SAPBEXexcCritical6 2 2" xfId="13380"/>
    <cellStyle name="SAPBEXexcCritical6 3" xfId="10525"/>
    <cellStyle name="SAPBEXexcCritical6 4" xfId="42614"/>
    <cellStyle name="SAPBEXexcCritical6 5" xfId="42688"/>
    <cellStyle name="SAPBEXexcCritical6 6" xfId="42920"/>
    <cellStyle name="SAPBEXexcGood1" xfId="103"/>
    <cellStyle name="SAPBEXexcGood1 2" xfId="9883"/>
    <cellStyle name="SAPBEXexcGood1 2 2" xfId="13381"/>
    <cellStyle name="SAPBEXexcGood1 3" xfId="10521"/>
    <cellStyle name="SAPBEXexcGood1 4" xfId="42615"/>
    <cellStyle name="SAPBEXexcGood1 5" xfId="42689"/>
    <cellStyle name="SAPBEXexcGood1 6" xfId="42921"/>
    <cellStyle name="SAPBEXexcGood2" xfId="104"/>
    <cellStyle name="SAPBEXexcGood2 2" xfId="9884"/>
    <cellStyle name="SAPBEXexcGood2 2 2" xfId="13382"/>
    <cellStyle name="SAPBEXexcGood2 3" xfId="10633"/>
    <cellStyle name="SAPBEXexcGood2 4" xfId="42616"/>
    <cellStyle name="SAPBEXexcGood2 5" xfId="42690"/>
    <cellStyle name="SAPBEXexcGood2 6" xfId="42922"/>
    <cellStyle name="SAPBEXexcGood3" xfId="105"/>
    <cellStyle name="SAPBEXexcGood3 2" xfId="9885"/>
    <cellStyle name="SAPBEXexcGood3 2 2" xfId="13383"/>
    <cellStyle name="SAPBEXexcGood3 3" xfId="10784"/>
    <cellStyle name="SAPBEXexcGood3 4" xfId="42617"/>
    <cellStyle name="SAPBEXexcGood3 5" xfId="42691"/>
    <cellStyle name="SAPBEXexcGood3 6" xfId="42923"/>
    <cellStyle name="SAPBEXfilterDrill" xfId="106"/>
    <cellStyle name="SAPBEXfilterDrill 2" xfId="350"/>
    <cellStyle name="SAPBEXfilterDrill 2 2" xfId="41023"/>
    <cellStyle name="SAPBEXfilterDrill 3" xfId="41024"/>
    <cellStyle name="SAPBEXfilterDrill 4" xfId="42924"/>
    <cellStyle name="SAPBEXfilterItem" xfId="107"/>
    <cellStyle name="SAPBEXfilterItem 2" xfId="351"/>
    <cellStyle name="SAPBEXfilterItem 2 2" xfId="15309"/>
    <cellStyle name="SAPBEXfilterItem 2 2 2" xfId="41025"/>
    <cellStyle name="SAPBEXfilterItem 2 3" xfId="20141"/>
    <cellStyle name="SAPBEXfilterItem 2 3 2" xfId="41026"/>
    <cellStyle name="SAPBEXfilterItem 2 4" xfId="41027"/>
    <cellStyle name="SAPBEXfilterItem 3" xfId="965"/>
    <cellStyle name="SAPBEXfilterItem 3 2" xfId="1062"/>
    <cellStyle name="SAPBEXfilterItem 4" xfId="1063"/>
    <cellStyle name="SAPBEXfilterItem 5" xfId="1060"/>
    <cellStyle name="SAPBEXfilterItem 6" xfId="1067"/>
    <cellStyle name="SAPBEXfilterItem 7" xfId="15310"/>
    <cellStyle name="SAPBEXfilterItem_Actuals 2007" xfId="9886"/>
    <cellStyle name="SAPBEXfilterText" xfId="108"/>
    <cellStyle name="SAPBEXfilterText 10" xfId="352"/>
    <cellStyle name="SAPBEXfilterText 10 2" xfId="353"/>
    <cellStyle name="SAPBEXfilterText 11" xfId="354"/>
    <cellStyle name="SAPBEXfilterText 12" xfId="15311"/>
    <cellStyle name="SAPBEXfilterText 2" xfId="109"/>
    <cellStyle name="SAPBEXfilterText 2 2" xfId="355"/>
    <cellStyle name="SAPBEXfilterText 2 3" xfId="356"/>
    <cellStyle name="SAPBEXfilterText 2 4" xfId="357"/>
    <cellStyle name="SAPBEXfilterText 2 5" xfId="15312"/>
    <cellStyle name="SAPBEXfilterText 3" xfId="358"/>
    <cellStyle name="SAPBEXfilterText 3 2" xfId="359"/>
    <cellStyle name="SAPBEXfilterText 4" xfId="360"/>
    <cellStyle name="SAPBEXfilterText 4 2" xfId="361"/>
    <cellStyle name="SAPBEXfilterText 5" xfId="362"/>
    <cellStyle name="SAPBEXfilterText 5 2" xfId="363"/>
    <cellStyle name="SAPBEXfilterText 6" xfId="364"/>
    <cellStyle name="SAPBEXfilterText 6 2" xfId="365"/>
    <cellStyle name="SAPBEXfilterText 7" xfId="366"/>
    <cellStyle name="SAPBEXfilterText 7 2" xfId="367"/>
    <cellStyle name="SAPBEXfilterText 8" xfId="368"/>
    <cellStyle name="SAPBEXfilterText 8 2" xfId="369"/>
    <cellStyle name="SAPBEXfilterText 9" xfId="370"/>
    <cellStyle name="SAPBEXfilterText 9 2" xfId="371"/>
    <cellStyle name="SAPBEXformats" xfId="110"/>
    <cellStyle name="SAPBEXformats 2" xfId="9888"/>
    <cellStyle name="SAPBEXformats 2 2" xfId="13384"/>
    <cellStyle name="SAPBEXformats 2 3" xfId="42926"/>
    <cellStyle name="SAPBEXformats 3" xfId="10606"/>
    <cellStyle name="SAPBEXformats 4" xfId="42618"/>
    <cellStyle name="SAPBEXformats 5" xfId="42696"/>
    <cellStyle name="SAPBEXformats 6" xfId="42925"/>
    <cellStyle name="SAPBEXheaderItem" xfId="111"/>
    <cellStyle name="SAPBEXheaderItem 10" xfId="372"/>
    <cellStyle name="SAPBEXheaderItem 10 2" xfId="373"/>
    <cellStyle name="SAPBEXheaderItem 10 3" xfId="41028"/>
    <cellStyle name="SAPBEXheaderItem 11" xfId="374"/>
    <cellStyle name="SAPBEXheaderItem 11 2" xfId="375"/>
    <cellStyle name="SAPBEXheaderItem 11 3" xfId="41029"/>
    <cellStyle name="SAPBEXheaderItem 12" xfId="376"/>
    <cellStyle name="SAPBEXheaderItem 12 2" xfId="377"/>
    <cellStyle name="SAPBEXheaderItem 12 3" xfId="41030"/>
    <cellStyle name="SAPBEXheaderItem 13" xfId="378"/>
    <cellStyle name="SAPBEXheaderItem 13 2" xfId="41031"/>
    <cellStyle name="SAPBEXheaderItem 14" xfId="973"/>
    <cellStyle name="SAPBEXheaderItem 14 2" xfId="15313"/>
    <cellStyle name="SAPBEXheaderItem 14 3" xfId="41032"/>
    <cellStyle name="SAPBEXheaderItem 15" xfId="15314"/>
    <cellStyle name="SAPBEXheaderItem 2" xfId="112"/>
    <cellStyle name="SAPBEXheaderItem 2 2" xfId="379"/>
    <cellStyle name="SAPBEXheaderItem 2 2 2" xfId="41034"/>
    <cellStyle name="SAPBEXheaderItem 2 3" xfId="380"/>
    <cellStyle name="SAPBEXheaderItem 2 4" xfId="381"/>
    <cellStyle name="SAPBEXheaderItem 2 4 2" xfId="41035"/>
    <cellStyle name="SAPBEXheaderItem 2 5" xfId="15315"/>
    <cellStyle name="SAPBEXheaderItem 2 6" xfId="20155"/>
    <cellStyle name="SAPBEXheaderItem 2 7" xfId="41033"/>
    <cellStyle name="SAPBEXheaderItem 3" xfId="113"/>
    <cellStyle name="SAPBEXheaderItem 3 2" xfId="382"/>
    <cellStyle name="SAPBEXheaderItem 3 2 2" xfId="41037"/>
    <cellStyle name="SAPBEXheaderItem 3 3" xfId="20157"/>
    <cellStyle name="SAPBEXheaderItem 3 3 2" xfId="41038"/>
    <cellStyle name="SAPBEXheaderItem 3 4" xfId="41036"/>
    <cellStyle name="SAPBEXheaderItem 4" xfId="114"/>
    <cellStyle name="SAPBEXheaderItem 4 2" xfId="383"/>
    <cellStyle name="SAPBEXheaderItem 4 2 2" xfId="41040"/>
    <cellStyle name="SAPBEXheaderItem 4 3" xfId="41041"/>
    <cellStyle name="SAPBEXheaderItem 4 4" xfId="41039"/>
    <cellStyle name="SAPBEXheaderItem 5" xfId="115"/>
    <cellStyle name="SAPBEXheaderItem 5 2" xfId="384"/>
    <cellStyle name="SAPBEXheaderItem 5 2 2" xfId="41043"/>
    <cellStyle name="SAPBEXheaderItem 5 3" xfId="41044"/>
    <cellStyle name="SAPBEXheaderItem 5 4" xfId="41042"/>
    <cellStyle name="SAPBEXheaderItem 6" xfId="385"/>
    <cellStyle name="SAPBEXheaderItem 6 2" xfId="386"/>
    <cellStyle name="SAPBEXheaderItem 6 2 2" xfId="41046"/>
    <cellStyle name="SAPBEXheaderItem 6 3" xfId="41047"/>
    <cellStyle name="SAPBEXheaderItem 6 4" xfId="41045"/>
    <cellStyle name="SAPBEXheaderItem 7" xfId="387"/>
    <cellStyle name="SAPBEXheaderItem 7 2" xfId="388"/>
    <cellStyle name="SAPBEXheaderItem 7 2 2" xfId="41049"/>
    <cellStyle name="SAPBEXheaderItem 7 3" xfId="41050"/>
    <cellStyle name="SAPBEXheaderItem 7 4" xfId="41048"/>
    <cellStyle name="SAPBEXheaderItem 8" xfId="389"/>
    <cellStyle name="SAPBEXheaderItem 8 2" xfId="390"/>
    <cellStyle name="SAPBEXheaderItem 8 3" xfId="41051"/>
    <cellStyle name="SAPBEXheaderItem 9" xfId="391"/>
    <cellStyle name="SAPBEXheaderItem 9 2" xfId="392"/>
    <cellStyle name="SAPBEXheaderItem 9 3" xfId="41052"/>
    <cellStyle name="SAPBEXheaderItem_Actuals 2007" xfId="9889"/>
    <cellStyle name="SAPBEXheaderText" xfId="116"/>
    <cellStyle name="SAPBEXheaderText 10" xfId="393"/>
    <cellStyle name="SAPBEXheaderText 10 2" xfId="394"/>
    <cellStyle name="SAPBEXheaderText 10 3" xfId="41053"/>
    <cellStyle name="SAPBEXheaderText 11" xfId="395"/>
    <cellStyle name="SAPBEXheaderText 11 2" xfId="396"/>
    <cellStyle name="SAPBEXheaderText 11 3" xfId="41054"/>
    <cellStyle name="SAPBEXheaderText 12" xfId="397"/>
    <cellStyle name="SAPBEXheaderText 12 2" xfId="398"/>
    <cellStyle name="SAPBEXheaderText 12 2 2" xfId="41056"/>
    <cellStyle name="SAPBEXheaderText 12 3" xfId="41057"/>
    <cellStyle name="SAPBEXheaderText 12 4" xfId="41055"/>
    <cellStyle name="SAPBEXheaderText 13" xfId="399"/>
    <cellStyle name="SAPBEXheaderText 13 2" xfId="41058"/>
    <cellStyle name="SAPBEXheaderText 14" xfId="994"/>
    <cellStyle name="SAPBEXheaderText 14 2" xfId="15317"/>
    <cellStyle name="SAPBEXheaderText 14 3" xfId="41059"/>
    <cellStyle name="SAPBEXheaderText 15" xfId="15318"/>
    <cellStyle name="SAPBEXheaderText 2" xfId="117"/>
    <cellStyle name="SAPBEXheaderText 2 2" xfId="400"/>
    <cellStyle name="SAPBEXheaderText 2 2 2" xfId="41061"/>
    <cellStyle name="SAPBEXheaderText 2 3" xfId="401"/>
    <cellStyle name="SAPBEXheaderText 2 4" xfId="402"/>
    <cellStyle name="SAPBEXheaderText 2 4 2" xfId="41062"/>
    <cellStyle name="SAPBEXheaderText 2 5" xfId="15319"/>
    <cellStyle name="SAPBEXheaderText 2 6" xfId="20164"/>
    <cellStyle name="SAPBEXheaderText 2 7" xfId="41060"/>
    <cellStyle name="SAPBEXheaderText 3" xfId="118"/>
    <cellStyle name="SAPBEXheaderText 3 2" xfId="403"/>
    <cellStyle name="SAPBEXheaderText 3 2 2" xfId="41064"/>
    <cellStyle name="SAPBEXheaderText 3 3" xfId="20166"/>
    <cellStyle name="SAPBEXheaderText 3 3 2" xfId="41065"/>
    <cellStyle name="SAPBEXheaderText 3 4" xfId="41063"/>
    <cellStyle name="SAPBEXheaderText 4" xfId="119"/>
    <cellStyle name="SAPBEXheaderText 4 2" xfId="404"/>
    <cellStyle name="SAPBEXheaderText 4 2 2" xfId="41067"/>
    <cellStyle name="SAPBEXheaderText 4 3" xfId="41068"/>
    <cellStyle name="SAPBEXheaderText 4 4" xfId="41066"/>
    <cellStyle name="SAPBEXheaderText 5" xfId="120"/>
    <cellStyle name="SAPBEXheaderText 5 2" xfId="405"/>
    <cellStyle name="SAPBEXheaderText 5 2 2" xfId="41070"/>
    <cellStyle name="SAPBEXheaderText 5 3" xfId="41071"/>
    <cellStyle name="SAPBEXheaderText 5 4" xfId="41069"/>
    <cellStyle name="SAPBEXheaderText 6" xfId="406"/>
    <cellStyle name="SAPBEXheaderText 6 2" xfId="407"/>
    <cellStyle name="SAPBEXheaderText 6 2 2" xfId="41073"/>
    <cellStyle name="SAPBEXheaderText 6 3" xfId="41074"/>
    <cellStyle name="SAPBEXheaderText 6 4" xfId="41072"/>
    <cellStyle name="SAPBEXheaderText 7" xfId="408"/>
    <cellStyle name="SAPBEXheaderText 7 2" xfId="409"/>
    <cellStyle name="SAPBEXheaderText 7 2 2" xfId="41076"/>
    <cellStyle name="SAPBEXheaderText 7 3" xfId="41077"/>
    <cellStyle name="SAPBEXheaderText 7 4" xfId="41075"/>
    <cellStyle name="SAPBEXheaderText 8" xfId="410"/>
    <cellStyle name="SAPBEXheaderText 8 2" xfId="411"/>
    <cellStyle name="SAPBEXheaderText 8 3" xfId="41078"/>
    <cellStyle name="SAPBEXheaderText 9" xfId="412"/>
    <cellStyle name="SAPBEXheaderText 9 2" xfId="413"/>
    <cellStyle name="SAPBEXheaderText 9 3" xfId="41079"/>
    <cellStyle name="SAPBEXheaderText_Actuals 2007" xfId="9891"/>
    <cellStyle name="SAPBEXHLevel0" xfId="121"/>
    <cellStyle name="SAPBEXHLevel0 10" xfId="414"/>
    <cellStyle name="SAPBEXHLevel0 10 2" xfId="415"/>
    <cellStyle name="SAPBEXHLevel0 10 2 2" xfId="10056"/>
    <cellStyle name="SAPBEXHLevel0 10 2 2 2" xfId="13423"/>
    <cellStyle name="SAPBEXHLevel0 10 2 3" xfId="10646"/>
    <cellStyle name="SAPBEXHLevel0 10 3" xfId="10055"/>
    <cellStyle name="SAPBEXHLevel0 10 3 2" xfId="13422"/>
    <cellStyle name="SAPBEXHLevel0 10 4" xfId="10044"/>
    <cellStyle name="SAPBEXHLevel0 11" xfId="416"/>
    <cellStyle name="SAPBEXHLevel0 11 2" xfId="10057"/>
    <cellStyle name="SAPBEXHLevel0 11 2 2" xfId="13424"/>
    <cellStyle name="SAPBEXHLevel0 11 3" xfId="10763"/>
    <cellStyle name="SAPBEXHLevel0 12" xfId="417"/>
    <cellStyle name="SAPBEXHLevel0 12 2" xfId="10058"/>
    <cellStyle name="SAPBEXHLevel0 12 2 2" xfId="13425"/>
    <cellStyle name="SAPBEXHLevel0 12 3" xfId="11897"/>
    <cellStyle name="SAPBEXHLevel0 12 4" xfId="41080"/>
    <cellStyle name="SAPBEXHLevel0 13" xfId="418"/>
    <cellStyle name="SAPBEXHLevel0 13 2" xfId="10059"/>
    <cellStyle name="SAPBEXHLevel0 13 2 2" xfId="13426"/>
    <cellStyle name="SAPBEXHLevel0 13 3" xfId="10431"/>
    <cellStyle name="SAPBEXHLevel0 14" xfId="419"/>
    <cellStyle name="SAPBEXHLevel0 14 2" xfId="10060"/>
    <cellStyle name="SAPBEXHLevel0 14 2 2" xfId="13427"/>
    <cellStyle name="SAPBEXHLevel0 14 3" xfId="10542"/>
    <cellStyle name="SAPBEXHLevel0 15" xfId="420"/>
    <cellStyle name="SAPBEXHLevel0 15 2" xfId="10061"/>
    <cellStyle name="SAPBEXHLevel0 15 2 2" xfId="13428"/>
    <cellStyle name="SAPBEXHLevel0 15 3" xfId="10406"/>
    <cellStyle name="SAPBEXHLevel0 16" xfId="421"/>
    <cellStyle name="SAPBEXHLevel0 16 2" xfId="10062"/>
    <cellStyle name="SAPBEXHLevel0 16 2 2" xfId="13429"/>
    <cellStyle name="SAPBEXHLevel0 16 3" xfId="10827"/>
    <cellStyle name="SAPBEXHLevel0 17" xfId="422"/>
    <cellStyle name="SAPBEXHLevel0 17 2" xfId="10063"/>
    <cellStyle name="SAPBEXHLevel0 17 2 2" xfId="13430"/>
    <cellStyle name="SAPBEXHLevel0 17 3" xfId="11741"/>
    <cellStyle name="SAPBEXHLevel0 18" xfId="423"/>
    <cellStyle name="SAPBEXHLevel0 18 2" xfId="10064"/>
    <cellStyle name="SAPBEXHLevel0 18 2 2" xfId="13431"/>
    <cellStyle name="SAPBEXHLevel0 18 3" xfId="11881"/>
    <cellStyle name="SAPBEXHLevel0 19" xfId="424"/>
    <cellStyle name="SAPBEXHLevel0 19 2" xfId="10065"/>
    <cellStyle name="SAPBEXHLevel0 19 2 2" xfId="13432"/>
    <cellStyle name="SAPBEXHLevel0 19 3" xfId="10753"/>
    <cellStyle name="SAPBEXHLevel0 2" xfId="122"/>
    <cellStyle name="SAPBEXHLevel0 2 2" xfId="425"/>
    <cellStyle name="SAPBEXHLevel0 2 2 2" xfId="10066"/>
    <cellStyle name="SAPBEXHLevel0 2 2 2 2" xfId="13433"/>
    <cellStyle name="SAPBEXHLevel0 2 2 3" xfId="10768"/>
    <cellStyle name="SAPBEXHLevel0 2 3" xfId="426"/>
    <cellStyle name="SAPBEXHLevel0 2 3 2" xfId="10067"/>
    <cellStyle name="SAPBEXHLevel0 2 3 2 2" xfId="13434"/>
    <cellStyle name="SAPBEXHLevel0 2 3 3" xfId="10602"/>
    <cellStyle name="SAPBEXHLevel0 2 4" xfId="9893"/>
    <cellStyle name="SAPBEXHLevel0 2 4 2" xfId="13386"/>
    <cellStyle name="SAPBEXHLevel0 2 5" xfId="10530"/>
    <cellStyle name="SAPBEXHLevel0 2 6" xfId="42706"/>
    <cellStyle name="SAPBEXHLevel0 2 7" xfId="42928"/>
    <cellStyle name="SAPBEXHLevel0 20" xfId="9892"/>
    <cellStyle name="SAPBEXHLevel0 20 2" xfId="13385"/>
    <cellStyle name="SAPBEXHLevel0 21" xfId="10484"/>
    <cellStyle name="SAPBEXHLevel0 22" xfId="14751"/>
    <cellStyle name="SAPBEXHLevel0 23" xfId="42619"/>
    <cellStyle name="SAPBEXHLevel0 24" xfId="42705"/>
    <cellStyle name="SAPBEXHLevel0 25" xfId="42927"/>
    <cellStyle name="SAPBEXHLevel0 3" xfId="123"/>
    <cellStyle name="SAPBEXHLevel0 3 2" xfId="427"/>
    <cellStyle name="SAPBEXHLevel0 3 2 2" xfId="10068"/>
    <cellStyle name="SAPBEXHLevel0 3 2 2 2" xfId="13435"/>
    <cellStyle name="SAPBEXHLevel0 3 2 3" xfId="10686"/>
    <cellStyle name="SAPBEXHLevel0 3 3" xfId="9894"/>
    <cellStyle name="SAPBEXHLevel0 3 3 2" xfId="13387"/>
    <cellStyle name="SAPBEXHLevel0 3 4" xfId="10500"/>
    <cellStyle name="SAPBEXHLevel0 3 5" xfId="42707"/>
    <cellStyle name="SAPBEXHLevel0 4" xfId="428"/>
    <cellStyle name="SAPBEXHLevel0 4 2" xfId="429"/>
    <cellStyle name="SAPBEXHLevel0 4 2 2" xfId="10069"/>
    <cellStyle name="SAPBEXHLevel0 4 2 2 2" xfId="13436"/>
    <cellStyle name="SAPBEXHLevel0 4 2 3" xfId="10317"/>
    <cellStyle name="SAPBEXHLevel0 4 3" xfId="9845"/>
    <cellStyle name="SAPBEXHLevel0 4 3 2" xfId="13350"/>
    <cellStyle name="SAPBEXHLevel0 4 4" xfId="10566"/>
    <cellStyle name="SAPBEXHLevel0 4 5" xfId="42708"/>
    <cellStyle name="SAPBEXHLevel0 5" xfId="430"/>
    <cellStyle name="SAPBEXHLevel0 5 2" xfId="431"/>
    <cellStyle name="SAPBEXHLevel0 5 2 2" xfId="10070"/>
    <cellStyle name="SAPBEXHLevel0 5 2 2 2" xfId="13437"/>
    <cellStyle name="SAPBEXHLevel0 5 2 3" xfId="10550"/>
    <cellStyle name="SAPBEXHLevel0 5 3" xfId="9846"/>
    <cellStyle name="SAPBEXHLevel0 5 3 2" xfId="13351"/>
    <cellStyle name="SAPBEXHLevel0 5 4" xfId="10473"/>
    <cellStyle name="SAPBEXHLevel0 5 5" xfId="42816"/>
    <cellStyle name="SAPBEXHLevel0 6" xfId="432"/>
    <cellStyle name="SAPBEXHLevel0 6 2" xfId="433"/>
    <cellStyle name="SAPBEXHLevel0 6 2 2" xfId="10072"/>
    <cellStyle name="SAPBEXHLevel0 6 2 2 2" xfId="13438"/>
    <cellStyle name="SAPBEXHLevel0 6 2 3" xfId="10629"/>
    <cellStyle name="SAPBEXHLevel0 6 3" xfId="9847"/>
    <cellStyle name="SAPBEXHLevel0 6 3 2" xfId="13352"/>
    <cellStyle name="SAPBEXHLevel0 6 4" xfId="11740"/>
    <cellStyle name="SAPBEXHLevel0 6 5" xfId="42794"/>
    <cellStyle name="SAPBEXHLevel0 7" xfId="434"/>
    <cellStyle name="SAPBEXHLevel0 7 2" xfId="435"/>
    <cellStyle name="SAPBEXHLevel0 7 2 2" xfId="10074"/>
    <cellStyle name="SAPBEXHLevel0 7 2 2 2" xfId="13440"/>
    <cellStyle name="SAPBEXHLevel0 7 2 3" xfId="10567"/>
    <cellStyle name="SAPBEXHLevel0 7 3" xfId="10073"/>
    <cellStyle name="SAPBEXHLevel0 7 3 2" xfId="13439"/>
    <cellStyle name="SAPBEXHLevel0 7 4" xfId="11739"/>
    <cellStyle name="SAPBEXHLevel0 8" xfId="436"/>
    <cellStyle name="SAPBEXHLevel0 8 2" xfId="437"/>
    <cellStyle name="SAPBEXHLevel0 8 2 2" xfId="10076"/>
    <cellStyle name="SAPBEXHLevel0 8 2 2 2" xfId="13442"/>
    <cellStyle name="SAPBEXHLevel0 8 2 3" xfId="10681"/>
    <cellStyle name="SAPBEXHLevel0 8 3" xfId="10075"/>
    <cellStyle name="SAPBEXHLevel0 8 3 2" xfId="13441"/>
    <cellStyle name="SAPBEXHLevel0 8 4" xfId="11922"/>
    <cellStyle name="SAPBEXHLevel0 9" xfId="438"/>
    <cellStyle name="SAPBEXHLevel0 9 2" xfId="439"/>
    <cellStyle name="SAPBEXHLevel0 9 2 2" xfId="10078"/>
    <cellStyle name="SAPBEXHLevel0 9 2 2 2" xfId="13444"/>
    <cellStyle name="SAPBEXHLevel0 9 2 3" xfId="10139"/>
    <cellStyle name="SAPBEXHLevel0 9 3" xfId="10077"/>
    <cellStyle name="SAPBEXHLevel0 9 3 2" xfId="13443"/>
    <cellStyle name="SAPBEXHLevel0 9 4" xfId="10036"/>
    <cellStyle name="SAPBEXHLevel0X" xfId="124"/>
    <cellStyle name="SAPBEXHLevel0X 10" xfId="440"/>
    <cellStyle name="SAPBEXHLevel0X 10 2" xfId="441"/>
    <cellStyle name="SAPBEXHLevel0X 10 2 2" xfId="10080"/>
    <cellStyle name="SAPBEXHLevel0X 10 2 2 2" xfId="13446"/>
    <cellStyle name="SAPBEXHLevel0X 10 2 3" xfId="10457"/>
    <cellStyle name="SAPBEXHLevel0X 10 3" xfId="10079"/>
    <cellStyle name="SAPBEXHLevel0X 10 3 2" xfId="13445"/>
    <cellStyle name="SAPBEXHLevel0X 10 4" xfId="10708"/>
    <cellStyle name="SAPBEXHLevel0X 11" xfId="442"/>
    <cellStyle name="SAPBEXHLevel0X 11 2" xfId="10081"/>
    <cellStyle name="SAPBEXHLevel0X 11 2 2" xfId="13447"/>
    <cellStyle name="SAPBEXHLevel0X 11 3" xfId="10559"/>
    <cellStyle name="SAPBEXHLevel0X 12" xfId="443"/>
    <cellStyle name="SAPBEXHLevel0X 12 2" xfId="10082"/>
    <cellStyle name="SAPBEXHLevel0X 12 2 2" xfId="13448"/>
    <cellStyle name="SAPBEXHLevel0X 12 3" xfId="11927"/>
    <cellStyle name="SAPBEXHLevel0X 13" xfId="444"/>
    <cellStyle name="SAPBEXHLevel0X 13 2" xfId="10083"/>
    <cellStyle name="SAPBEXHLevel0X 13 2 2" xfId="13449"/>
    <cellStyle name="SAPBEXHLevel0X 13 3" xfId="10288"/>
    <cellStyle name="SAPBEXHLevel0X 14" xfId="445"/>
    <cellStyle name="SAPBEXHLevel0X 14 2" xfId="10084"/>
    <cellStyle name="SAPBEXHLevel0X 14 2 2" xfId="13450"/>
    <cellStyle name="SAPBEXHLevel0X 14 3" xfId="11886"/>
    <cellStyle name="SAPBEXHLevel0X 15" xfId="446"/>
    <cellStyle name="SAPBEXHLevel0X 15 2" xfId="10085"/>
    <cellStyle name="SAPBEXHLevel0X 15 2 2" xfId="13451"/>
    <cellStyle name="SAPBEXHLevel0X 15 3" xfId="10620"/>
    <cellStyle name="SAPBEXHLevel0X 16" xfId="447"/>
    <cellStyle name="SAPBEXHLevel0X 16 2" xfId="10086"/>
    <cellStyle name="SAPBEXHLevel0X 16 2 2" xfId="13452"/>
    <cellStyle name="SAPBEXHLevel0X 16 3" xfId="10778"/>
    <cellStyle name="SAPBEXHLevel0X 17" xfId="448"/>
    <cellStyle name="SAPBEXHLevel0X 17 2" xfId="10087"/>
    <cellStyle name="SAPBEXHLevel0X 17 2 2" xfId="13453"/>
    <cellStyle name="SAPBEXHLevel0X 17 3" xfId="10621"/>
    <cellStyle name="SAPBEXHLevel0X 18" xfId="449"/>
    <cellStyle name="SAPBEXHLevel0X 18 2" xfId="10088"/>
    <cellStyle name="SAPBEXHLevel0X 18 2 2" xfId="13454"/>
    <cellStyle name="SAPBEXHLevel0X 18 3" xfId="11877"/>
    <cellStyle name="SAPBEXHLevel0X 19" xfId="450"/>
    <cellStyle name="SAPBEXHLevel0X 19 2" xfId="10089"/>
    <cellStyle name="SAPBEXHLevel0X 19 2 2" xfId="13455"/>
    <cellStyle name="SAPBEXHLevel0X 19 3" xfId="10529"/>
    <cellStyle name="SAPBEXHLevel0X 2" xfId="125"/>
    <cellStyle name="SAPBEXHLevel0X 2 2" xfId="451"/>
    <cellStyle name="SAPBEXHLevel0X 2 2 2" xfId="10090"/>
    <cellStyle name="SAPBEXHLevel0X 2 2 2 2" xfId="13456"/>
    <cellStyle name="SAPBEXHLevel0X 2 2 3" xfId="10432"/>
    <cellStyle name="SAPBEXHLevel0X 2 3" xfId="452"/>
    <cellStyle name="SAPBEXHLevel0X 2 3 2" xfId="10091"/>
    <cellStyle name="SAPBEXHLevel0X 2 3 2 2" xfId="13457"/>
    <cellStyle name="SAPBEXHLevel0X 2 3 3" xfId="10734"/>
    <cellStyle name="SAPBEXHLevel0X 2 4" xfId="9896"/>
    <cellStyle name="SAPBEXHLevel0X 2 4 2" xfId="13389"/>
    <cellStyle name="SAPBEXHLevel0X 2 5" xfId="11894"/>
    <cellStyle name="SAPBEXHLevel0X 2 6" xfId="42710"/>
    <cellStyle name="SAPBEXHLevel0X 2 7" xfId="42930"/>
    <cellStyle name="SAPBEXHLevel0X 20" xfId="9895"/>
    <cellStyle name="SAPBEXHLevel0X 20 2" xfId="13388"/>
    <cellStyle name="SAPBEXHLevel0X 21" xfId="10274"/>
    <cellStyle name="SAPBEXHLevel0X 22" xfId="14752"/>
    <cellStyle name="SAPBEXHLevel0X 23" xfId="42620"/>
    <cellStyle name="SAPBEXHLevel0X 24" xfId="42709"/>
    <cellStyle name="SAPBEXHLevel0X 25" xfId="42929"/>
    <cellStyle name="SAPBEXHLevel0X 3" xfId="126"/>
    <cellStyle name="SAPBEXHLevel0X 3 2" xfId="453"/>
    <cellStyle name="SAPBEXHLevel0X 3 2 2" xfId="10092"/>
    <cellStyle name="SAPBEXHLevel0X 3 2 2 2" xfId="13458"/>
    <cellStyle name="SAPBEXHLevel0X 3 2 3" xfId="11929"/>
    <cellStyle name="SAPBEXHLevel0X 3 3" xfId="9897"/>
    <cellStyle name="SAPBEXHLevel0X 3 3 2" xfId="13390"/>
    <cellStyle name="SAPBEXHLevel0X 3 4" xfId="10458"/>
    <cellStyle name="SAPBEXHLevel0X 3 5" xfId="42711"/>
    <cellStyle name="SAPBEXHLevel0X 4" xfId="454"/>
    <cellStyle name="SAPBEXHLevel0X 4 2" xfId="455"/>
    <cellStyle name="SAPBEXHLevel0X 4 2 2" xfId="10093"/>
    <cellStyle name="SAPBEXHLevel0X 4 2 2 2" xfId="13459"/>
    <cellStyle name="SAPBEXHLevel0X 4 2 3" xfId="10047"/>
    <cellStyle name="SAPBEXHLevel0X 4 3" xfId="9850"/>
    <cellStyle name="SAPBEXHLevel0X 4 3 2" xfId="13353"/>
    <cellStyle name="SAPBEXHLevel0X 4 4" xfId="10489"/>
    <cellStyle name="SAPBEXHLevel0X 4 5" xfId="42712"/>
    <cellStyle name="SAPBEXHLevel0X 5" xfId="456"/>
    <cellStyle name="SAPBEXHLevel0X 5 2" xfId="457"/>
    <cellStyle name="SAPBEXHLevel0X 5 2 2" xfId="10094"/>
    <cellStyle name="SAPBEXHLevel0X 5 2 2 2" xfId="13460"/>
    <cellStyle name="SAPBEXHLevel0X 5 2 3" xfId="11907"/>
    <cellStyle name="SAPBEXHLevel0X 5 3" xfId="9851"/>
    <cellStyle name="SAPBEXHLevel0X 5 3 2" xfId="13354"/>
    <cellStyle name="SAPBEXHLevel0X 5 4" xfId="10575"/>
    <cellStyle name="SAPBEXHLevel0X 5 5" xfId="42817"/>
    <cellStyle name="SAPBEXHLevel0X 6" xfId="458"/>
    <cellStyle name="SAPBEXHLevel0X 6 2" xfId="459"/>
    <cellStyle name="SAPBEXHLevel0X 6 2 2" xfId="10095"/>
    <cellStyle name="SAPBEXHLevel0X 6 2 2 2" xfId="13461"/>
    <cellStyle name="SAPBEXHLevel0X 6 2 3" xfId="10849"/>
    <cellStyle name="SAPBEXHLevel0X 6 3" xfId="9852"/>
    <cellStyle name="SAPBEXHLevel0X 6 3 2" xfId="13355"/>
    <cellStyle name="SAPBEXHLevel0X 6 4" xfId="10035"/>
    <cellStyle name="SAPBEXHLevel0X 6 5" xfId="42703"/>
    <cellStyle name="SAPBEXHLevel0X 7" xfId="460"/>
    <cellStyle name="SAPBEXHLevel0X 7 2" xfId="461"/>
    <cellStyle name="SAPBEXHLevel0X 7 2 2" xfId="10097"/>
    <cellStyle name="SAPBEXHLevel0X 7 2 2 2" xfId="13463"/>
    <cellStyle name="SAPBEXHLevel0X 7 2 3" xfId="10745"/>
    <cellStyle name="SAPBEXHLevel0X 7 3" xfId="10096"/>
    <cellStyle name="SAPBEXHLevel0X 7 3 2" xfId="13462"/>
    <cellStyle name="SAPBEXHLevel0X 7 4" xfId="10698"/>
    <cellStyle name="SAPBEXHLevel0X 8" xfId="462"/>
    <cellStyle name="SAPBEXHLevel0X 8 2" xfId="463"/>
    <cellStyle name="SAPBEXHLevel0X 8 2 2" xfId="10099"/>
    <cellStyle name="SAPBEXHLevel0X 8 2 2 2" xfId="13465"/>
    <cellStyle name="SAPBEXHLevel0X 8 2 3" xfId="10823"/>
    <cellStyle name="SAPBEXHLevel0X 8 3" xfId="10098"/>
    <cellStyle name="SAPBEXHLevel0X 8 3 2" xfId="13464"/>
    <cellStyle name="SAPBEXHLevel0X 8 4" xfId="10534"/>
    <cellStyle name="SAPBEXHLevel0X 9" xfId="464"/>
    <cellStyle name="SAPBEXHLevel0X 9 2" xfId="465"/>
    <cellStyle name="SAPBEXHLevel0X 9 2 2" xfId="10101"/>
    <cellStyle name="SAPBEXHLevel0X 9 2 2 2" xfId="13467"/>
    <cellStyle name="SAPBEXHLevel0X 9 2 3" xfId="11026"/>
    <cellStyle name="SAPBEXHLevel0X 9 3" xfId="10100"/>
    <cellStyle name="SAPBEXHLevel0X 9 3 2" xfId="13466"/>
    <cellStyle name="SAPBEXHLevel0X 9 4" xfId="10487"/>
    <cellStyle name="SAPBEXHLevel1" xfId="127"/>
    <cellStyle name="SAPBEXHLevel1 10" xfId="466"/>
    <cellStyle name="SAPBEXHLevel1 10 2" xfId="467"/>
    <cellStyle name="SAPBEXHLevel1 10 2 2" xfId="10103"/>
    <cellStyle name="SAPBEXHLevel1 10 2 2 2" xfId="13469"/>
    <cellStyle name="SAPBEXHLevel1 10 2 3" xfId="10294"/>
    <cellStyle name="SAPBEXHLevel1 10 3" xfId="10102"/>
    <cellStyle name="SAPBEXHLevel1 10 3 2" xfId="13468"/>
    <cellStyle name="SAPBEXHLevel1 10 4" xfId="10046"/>
    <cellStyle name="SAPBEXHLevel1 11" xfId="468"/>
    <cellStyle name="SAPBEXHLevel1 11 2" xfId="10104"/>
    <cellStyle name="SAPBEXHLevel1 11 2 2" xfId="13470"/>
    <cellStyle name="SAPBEXHLevel1 11 3" xfId="10826"/>
    <cellStyle name="SAPBEXHLevel1 12" xfId="469"/>
    <cellStyle name="SAPBEXHLevel1 12 2" xfId="10105"/>
    <cellStyle name="SAPBEXHLevel1 12 2 2" xfId="13471"/>
    <cellStyle name="SAPBEXHLevel1 12 3" xfId="10391"/>
    <cellStyle name="SAPBEXHLevel1 13" xfId="470"/>
    <cellStyle name="SAPBEXHLevel1 13 2" xfId="10106"/>
    <cellStyle name="SAPBEXHLevel1 13 2 2" xfId="13472"/>
    <cellStyle name="SAPBEXHLevel1 13 3" xfId="10825"/>
    <cellStyle name="SAPBEXHLevel1 14" xfId="471"/>
    <cellStyle name="SAPBEXHLevel1 14 2" xfId="10107"/>
    <cellStyle name="SAPBEXHLevel1 14 2 2" xfId="13473"/>
    <cellStyle name="SAPBEXHLevel1 14 3" xfId="10531"/>
    <cellStyle name="SAPBEXHLevel1 15" xfId="472"/>
    <cellStyle name="SAPBEXHLevel1 15 2" xfId="10108"/>
    <cellStyle name="SAPBEXHLevel1 15 2 2" xfId="13474"/>
    <cellStyle name="SAPBEXHLevel1 15 3" xfId="11887"/>
    <cellStyle name="SAPBEXHLevel1 16" xfId="473"/>
    <cellStyle name="SAPBEXHLevel1 16 2" xfId="10109"/>
    <cellStyle name="SAPBEXHLevel1 16 2 2" xfId="13475"/>
    <cellStyle name="SAPBEXHLevel1 16 3" xfId="10403"/>
    <cellStyle name="SAPBEXHLevel1 17" xfId="474"/>
    <cellStyle name="SAPBEXHLevel1 17 2" xfId="10110"/>
    <cellStyle name="SAPBEXHLevel1 17 2 2" xfId="13476"/>
    <cellStyle name="SAPBEXHLevel1 17 3" xfId="10821"/>
    <cellStyle name="SAPBEXHLevel1 18" xfId="475"/>
    <cellStyle name="SAPBEXHLevel1 18 2" xfId="10111"/>
    <cellStyle name="SAPBEXHLevel1 18 2 2" xfId="13477"/>
    <cellStyle name="SAPBEXHLevel1 18 3" xfId="11742"/>
    <cellStyle name="SAPBEXHLevel1 19" xfId="476"/>
    <cellStyle name="SAPBEXHLevel1 19 2" xfId="10112"/>
    <cellStyle name="SAPBEXHLevel1 19 2 2" xfId="13478"/>
    <cellStyle name="SAPBEXHLevel1 19 3" xfId="10528"/>
    <cellStyle name="SAPBEXHLevel1 2" xfId="128"/>
    <cellStyle name="SAPBEXHLevel1 2 2" xfId="477"/>
    <cellStyle name="SAPBEXHLevel1 2 2 2" xfId="10113"/>
    <cellStyle name="SAPBEXHLevel1 2 2 2 2" xfId="13479"/>
    <cellStyle name="SAPBEXHLevel1 2 2 3" xfId="10887"/>
    <cellStyle name="SAPBEXHLevel1 2 3" xfId="478"/>
    <cellStyle name="SAPBEXHLevel1 2 3 2" xfId="10114"/>
    <cellStyle name="SAPBEXHLevel1 2 3 2 2" xfId="13480"/>
    <cellStyle name="SAPBEXHLevel1 2 3 3" xfId="10654"/>
    <cellStyle name="SAPBEXHLevel1 2 4" xfId="9899"/>
    <cellStyle name="SAPBEXHLevel1 2 4 2" xfId="13392"/>
    <cellStyle name="SAPBEXHLevel1 2 5" xfId="10788"/>
    <cellStyle name="SAPBEXHLevel1 2 6" xfId="42714"/>
    <cellStyle name="SAPBEXHLevel1 2 7" xfId="42932"/>
    <cellStyle name="SAPBEXHLevel1 20" xfId="9898"/>
    <cellStyle name="SAPBEXHLevel1 20 2" xfId="13391"/>
    <cellStyle name="SAPBEXHLevel1 21" xfId="10743"/>
    <cellStyle name="SAPBEXHLevel1 22" xfId="14753"/>
    <cellStyle name="SAPBEXHLevel1 23" xfId="42621"/>
    <cellStyle name="SAPBEXHLevel1 24" xfId="42713"/>
    <cellStyle name="SAPBEXHLevel1 25" xfId="42931"/>
    <cellStyle name="SAPBEXHLevel1 3" xfId="129"/>
    <cellStyle name="SAPBEXHLevel1 3 2" xfId="479"/>
    <cellStyle name="SAPBEXHLevel1 3 2 2" xfId="10115"/>
    <cellStyle name="SAPBEXHLevel1 3 2 2 2" xfId="13481"/>
    <cellStyle name="SAPBEXHLevel1 3 2 3" xfId="11882"/>
    <cellStyle name="SAPBEXHLevel1 3 3" xfId="9900"/>
    <cellStyle name="SAPBEXHLevel1 3 3 2" xfId="13393"/>
    <cellStyle name="SAPBEXHLevel1 3 4" xfId="10661"/>
    <cellStyle name="SAPBEXHLevel1 3 5" xfId="42715"/>
    <cellStyle name="SAPBEXHLevel1 4" xfId="480"/>
    <cellStyle name="SAPBEXHLevel1 4 2" xfId="481"/>
    <cellStyle name="SAPBEXHLevel1 4 2 2" xfId="10116"/>
    <cellStyle name="SAPBEXHLevel1 4 2 2 2" xfId="13482"/>
    <cellStyle name="SAPBEXHLevel1 4 2 3" xfId="10607"/>
    <cellStyle name="SAPBEXHLevel1 4 3" xfId="9854"/>
    <cellStyle name="SAPBEXHLevel1 4 3 2" xfId="13356"/>
    <cellStyle name="SAPBEXHLevel1 4 4" xfId="10756"/>
    <cellStyle name="SAPBEXHLevel1 4 5" xfId="42716"/>
    <cellStyle name="SAPBEXHLevel1 5" xfId="482"/>
    <cellStyle name="SAPBEXHLevel1 5 2" xfId="483"/>
    <cellStyle name="SAPBEXHLevel1 5 2 2" xfId="10117"/>
    <cellStyle name="SAPBEXHLevel1 5 2 2 2" xfId="13483"/>
    <cellStyle name="SAPBEXHLevel1 5 2 3" xfId="10632"/>
    <cellStyle name="SAPBEXHLevel1 5 3" xfId="9856"/>
    <cellStyle name="SAPBEXHLevel1 5 3 2" xfId="13357"/>
    <cellStyle name="SAPBEXHLevel1 5 4" xfId="10369"/>
    <cellStyle name="SAPBEXHLevel1 5 5" xfId="42670"/>
    <cellStyle name="SAPBEXHLevel1 6" xfId="484"/>
    <cellStyle name="SAPBEXHLevel1 6 2" xfId="485"/>
    <cellStyle name="SAPBEXHLevel1 6 2 2" xfId="10118"/>
    <cellStyle name="SAPBEXHLevel1 6 2 2 2" xfId="13484"/>
    <cellStyle name="SAPBEXHLevel1 6 2 3" xfId="11901"/>
    <cellStyle name="SAPBEXHLevel1 6 3" xfId="9857"/>
    <cellStyle name="SAPBEXHLevel1 6 3 2" xfId="13358"/>
    <cellStyle name="SAPBEXHLevel1 6 4" xfId="10293"/>
    <cellStyle name="SAPBEXHLevel1 6 5" xfId="42760"/>
    <cellStyle name="SAPBEXHLevel1 7" xfId="486"/>
    <cellStyle name="SAPBEXHLevel1 7 2" xfId="487"/>
    <cellStyle name="SAPBEXHLevel1 7 2 2" xfId="10120"/>
    <cellStyle name="SAPBEXHLevel1 7 2 2 2" xfId="13486"/>
    <cellStyle name="SAPBEXHLevel1 7 2 3" xfId="10054"/>
    <cellStyle name="SAPBEXHLevel1 7 3" xfId="10119"/>
    <cellStyle name="SAPBEXHLevel1 7 3 2" xfId="13485"/>
    <cellStyle name="SAPBEXHLevel1 7 4" xfId="10052"/>
    <cellStyle name="SAPBEXHLevel1 8" xfId="488"/>
    <cellStyle name="SAPBEXHLevel1 8 2" xfId="489"/>
    <cellStyle name="SAPBEXHLevel1 8 2 2" xfId="10122"/>
    <cellStyle name="SAPBEXHLevel1 8 2 2 2" xfId="13488"/>
    <cellStyle name="SAPBEXHLevel1 8 2 3" xfId="10710"/>
    <cellStyle name="SAPBEXHLevel1 8 3" xfId="10121"/>
    <cellStyle name="SAPBEXHLevel1 8 3 2" xfId="13487"/>
    <cellStyle name="SAPBEXHLevel1 8 4" xfId="11933"/>
    <cellStyle name="SAPBEXHLevel1 9" xfId="490"/>
    <cellStyle name="SAPBEXHLevel1 9 2" xfId="491"/>
    <cellStyle name="SAPBEXHLevel1 9 2 2" xfId="10124"/>
    <cellStyle name="SAPBEXHLevel1 9 2 2 2" xfId="13490"/>
    <cellStyle name="SAPBEXHLevel1 9 2 3" xfId="10790"/>
    <cellStyle name="SAPBEXHLevel1 9 3" xfId="10123"/>
    <cellStyle name="SAPBEXHLevel1 9 3 2" xfId="13489"/>
    <cellStyle name="SAPBEXHLevel1 9 4" xfId="10483"/>
    <cellStyle name="SAPBEXHLevel1X" xfId="130"/>
    <cellStyle name="SAPBEXHLevel1X 10" xfId="492"/>
    <cellStyle name="SAPBEXHLevel1X 10 2" xfId="493"/>
    <cellStyle name="SAPBEXHLevel1X 10 2 2" xfId="10126"/>
    <cellStyle name="SAPBEXHLevel1X 10 2 2 2" xfId="13492"/>
    <cellStyle name="SAPBEXHLevel1X 10 2 3" xfId="10604"/>
    <cellStyle name="SAPBEXHLevel1X 10 3" xfId="10125"/>
    <cellStyle name="SAPBEXHLevel1X 10 3 2" xfId="13491"/>
    <cellStyle name="SAPBEXHLevel1X 10 4" xfId="10652"/>
    <cellStyle name="SAPBEXHLevel1X 11" xfId="494"/>
    <cellStyle name="SAPBEXHLevel1X 11 2" xfId="10127"/>
    <cellStyle name="SAPBEXHLevel1X 11 2 2" xfId="13493"/>
    <cellStyle name="SAPBEXHLevel1X 11 3" xfId="10617"/>
    <cellStyle name="SAPBEXHLevel1X 12" xfId="495"/>
    <cellStyle name="SAPBEXHLevel1X 12 2" xfId="10128"/>
    <cellStyle name="SAPBEXHLevel1X 12 2 2" xfId="13494"/>
    <cellStyle name="SAPBEXHLevel1X 12 3" xfId="11913"/>
    <cellStyle name="SAPBEXHLevel1X 13" xfId="496"/>
    <cellStyle name="SAPBEXHLevel1X 13 2" xfId="10129"/>
    <cellStyle name="SAPBEXHLevel1X 13 2 2" xfId="13495"/>
    <cellStyle name="SAPBEXHLevel1X 13 3" xfId="10740"/>
    <cellStyle name="SAPBEXHLevel1X 14" xfId="497"/>
    <cellStyle name="SAPBEXHLevel1X 14 2" xfId="10130"/>
    <cellStyle name="SAPBEXHLevel1X 14 2 2" xfId="13496"/>
    <cellStyle name="SAPBEXHLevel1X 14 3" xfId="10596"/>
    <cellStyle name="SAPBEXHLevel1X 15" xfId="498"/>
    <cellStyle name="SAPBEXHLevel1X 15 2" xfId="10131"/>
    <cellStyle name="SAPBEXHLevel1X 15 2 2" xfId="13497"/>
    <cellStyle name="SAPBEXHLevel1X 15 3" xfId="10709"/>
    <cellStyle name="SAPBEXHLevel1X 16" xfId="499"/>
    <cellStyle name="SAPBEXHLevel1X 16 2" xfId="10132"/>
    <cellStyle name="SAPBEXHLevel1X 16 2 2" xfId="13498"/>
    <cellStyle name="SAPBEXHLevel1X 16 3" xfId="10564"/>
    <cellStyle name="SAPBEXHLevel1X 17" xfId="500"/>
    <cellStyle name="SAPBEXHLevel1X 17 2" xfId="10133"/>
    <cellStyle name="SAPBEXHLevel1X 17 2 2" xfId="13499"/>
    <cellStyle name="SAPBEXHLevel1X 17 3" xfId="11024"/>
    <cellStyle name="SAPBEXHLevel1X 18" xfId="501"/>
    <cellStyle name="SAPBEXHLevel1X 18 2" xfId="10134"/>
    <cellStyle name="SAPBEXHLevel1X 18 2 2" xfId="13500"/>
    <cellStyle name="SAPBEXHLevel1X 18 3" xfId="10421"/>
    <cellStyle name="SAPBEXHLevel1X 19" xfId="502"/>
    <cellStyle name="SAPBEXHLevel1X 19 2" xfId="10135"/>
    <cellStyle name="SAPBEXHLevel1X 19 2 2" xfId="13501"/>
    <cellStyle name="SAPBEXHLevel1X 19 3" xfId="10732"/>
    <cellStyle name="SAPBEXHLevel1X 2" xfId="131"/>
    <cellStyle name="SAPBEXHLevel1X 2 2" xfId="503"/>
    <cellStyle name="SAPBEXHLevel1X 2 2 2" xfId="10136"/>
    <cellStyle name="SAPBEXHLevel1X 2 2 2 2" xfId="13502"/>
    <cellStyle name="SAPBEXHLevel1X 2 2 3" xfId="10548"/>
    <cellStyle name="SAPBEXHLevel1X 2 3" xfId="504"/>
    <cellStyle name="SAPBEXHLevel1X 2 3 2" xfId="10137"/>
    <cellStyle name="SAPBEXHLevel1X 2 3 2 2" xfId="13503"/>
    <cellStyle name="SAPBEXHLevel1X 2 3 3" xfId="10634"/>
    <cellStyle name="SAPBEXHLevel1X 2 4" xfId="9902"/>
    <cellStyle name="SAPBEXHLevel1X 2 4 2" xfId="13395"/>
    <cellStyle name="SAPBEXHLevel1X 2 5" xfId="10405"/>
    <cellStyle name="SAPBEXHLevel1X 2 6" xfId="42718"/>
    <cellStyle name="SAPBEXHLevel1X 2 7" xfId="42934"/>
    <cellStyle name="SAPBEXHLevel1X 20" xfId="9901"/>
    <cellStyle name="SAPBEXHLevel1X 20 2" xfId="13394"/>
    <cellStyle name="SAPBEXHLevel1X 21" xfId="10390"/>
    <cellStyle name="SAPBEXHLevel1X 22" xfId="14754"/>
    <cellStyle name="SAPBEXHLevel1X 23" xfId="42622"/>
    <cellStyle name="SAPBEXHLevel1X 24" xfId="42717"/>
    <cellStyle name="SAPBEXHLevel1X 25" xfId="42933"/>
    <cellStyle name="SAPBEXHLevel1X 3" xfId="132"/>
    <cellStyle name="SAPBEXHLevel1X 3 2" xfId="505"/>
    <cellStyle name="SAPBEXHLevel1X 3 2 2" xfId="10138"/>
    <cellStyle name="SAPBEXHLevel1X 3 2 2 2" xfId="13504"/>
    <cellStyle name="SAPBEXHLevel1X 3 2 3" xfId="10716"/>
    <cellStyle name="SAPBEXHLevel1X 3 3" xfId="9903"/>
    <cellStyle name="SAPBEXHLevel1X 3 3 2" xfId="13396"/>
    <cellStyle name="SAPBEXHLevel1X 3 4" xfId="11746"/>
    <cellStyle name="SAPBEXHLevel1X 3 5" xfId="42719"/>
    <cellStyle name="SAPBEXHLevel1X 4" xfId="506"/>
    <cellStyle name="SAPBEXHLevel1X 4 2" xfId="507"/>
    <cellStyle name="SAPBEXHLevel1X 4 2 2" xfId="10140"/>
    <cellStyle name="SAPBEXHLevel1X 4 2 2 2" xfId="13505"/>
    <cellStyle name="SAPBEXHLevel1X 4 2 3" xfId="10419"/>
    <cellStyle name="SAPBEXHLevel1X 4 3" xfId="9858"/>
    <cellStyle name="SAPBEXHLevel1X 4 3 2" xfId="13359"/>
    <cellStyle name="SAPBEXHLevel1X 4 4" xfId="10675"/>
    <cellStyle name="SAPBEXHLevel1X 4 5" xfId="42720"/>
    <cellStyle name="SAPBEXHLevel1X 5" xfId="508"/>
    <cellStyle name="SAPBEXHLevel1X 5 2" xfId="509"/>
    <cellStyle name="SAPBEXHLevel1X 5 2 2" xfId="10141"/>
    <cellStyle name="SAPBEXHLevel1X 5 2 2 2" xfId="13506"/>
    <cellStyle name="SAPBEXHLevel1X 5 2 3" xfId="10742"/>
    <cellStyle name="SAPBEXHLevel1X 5 3" xfId="9859"/>
    <cellStyle name="SAPBEXHLevel1X 5 3 2" xfId="13360"/>
    <cellStyle name="SAPBEXHLevel1X 5 4" xfId="10540"/>
    <cellStyle name="SAPBEXHLevel1X 5 5" xfId="42809"/>
    <cellStyle name="SAPBEXHLevel1X 6" xfId="510"/>
    <cellStyle name="SAPBEXHLevel1X 6 2" xfId="511"/>
    <cellStyle name="SAPBEXHLevel1X 6 2 2" xfId="10142"/>
    <cellStyle name="SAPBEXHLevel1X 6 2 2 2" xfId="13507"/>
    <cellStyle name="SAPBEXHLevel1X 6 2 3" xfId="10850"/>
    <cellStyle name="SAPBEXHLevel1X 6 3" xfId="9860"/>
    <cellStyle name="SAPBEXHLevel1X 6 3 2" xfId="13361"/>
    <cellStyle name="SAPBEXHLevel1X 6 4" xfId="10861"/>
    <cellStyle name="SAPBEXHLevel1X 6 5" xfId="42754"/>
    <cellStyle name="SAPBEXHLevel1X 7" xfId="512"/>
    <cellStyle name="SAPBEXHLevel1X 7 2" xfId="513"/>
    <cellStyle name="SAPBEXHLevel1X 7 2 2" xfId="10144"/>
    <cellStyle name="SAPBEXHLevel1X 7 2 2 2" xfId="13509"/>
    <cellStyle name="SAPBEXHLevel1X 7 2 3" xfId="10039"/>
    <cellStyle name="SAPBEXHLevel1X 7 3" xfId="10143"/>
    <cellStyle name="SAPBEXHLevel1X 7 3 2" xfId="13508"/>
    <cellStyle name="SAPBEXHLevel1X 7 4" xfId="10472"/>
    <cellStyle name="SAPBEXHLevel1X 8" xfId="514"/>
    <cellStyle name="SAPBEXHLevel1X 8 2" xfId="515"/>
    <cellStyle name="SAPBEXHLevel1X 8 2 2" xfId="10146"/>
    <cellStyle name="SAPBEXHLevel1X 8 2 2 2" xfId="13511"/>
    <cellStyle name="SAPBEXHLevel1X 8 2 3" xfId="10304"/>
    <cellStyle name="SAPBEXHLevel1X 8 3" xfId="10145"/>
    <cellStyle name="SAPBEXHLevel1X 8 3 2" xfId="13510"/>
    <cellStyle name="SAPBEXHLevel1X 8 4" xfId="10738"/>
    <cellStyle name="SAPBEXHLevel1X 9" xfId="516"/>
    <cellStyle name="SAPBEXHLevel1X 9 2" xfId="517"/>
    <cellStyle name="SAPBEXHLevel1X 9 2 2" xfId="10148"/>
    <cellStyle name="SAPBEXHLevel1X 9 2 2 2" xfId="13513"/>
    <cellStyle name="SAPBEXHLevel1X 9 2 3" xfId="10846"/>
    <cellStyle name="SAPBEXHLevel1X 9 3" xfId="10147"/>
    <cellStyle name="SAPBEXHLevel1X 9 3 2" xfId="13512"/>
    <cellStyle name="SAPBEXHLevel1X 9 4" xfId="10591"/>
    <cellStyle name="SAPBEXHLevel2" xfId="133"/>
    <cellStyle name="SAPBEXHLevel2 10" xfId="518"/>
    <cellStyle name="SAPBEXHLevel2 10 2" xfId="519"/>
    <cellStyle name="SAPBEXHLevel2 10 2 2" xfId="10150"/>
    <cellStyle name="SAPBEXHLevel2 10 2 2 2" xfId="13515"/>
    <cellStyle name="SAPBEXHLevel2 10 2 3" xfId="10622"/>
    <cellStyle name="SAPBEXHLevel2 10 3" xfId="10149"/>
    <cellStyle name="SAPBEXHLevel2 10 3 2" xfId="13514"/>
    <cellStyle name="SAPBEXHLevel2 10 4" xfId="11912"/>
    <cellStyle name="SAPBEXHLevel2 11" xfId="520"/>
    <cellStyle name="SAPBEXHLevel2 11 2" xfId="10151"/>
    <cellStyle name="SAPBEXHLevel2 11 2 2" xfId="13516"/>
    <cellStyle name="SAPBEXHLevel2 11 3" xfId="11765"/>
    <cellStyle name="SAPBEXHLevel2 12" xfId="521"/>
    <cellStyle name="SAPBEXHLevel2 12 2" xfId="10152"/>
    <cellStyle name="SAPBEXHLevel2 12 2 2" xfId="13517"/>
    <cellStyle name="SAPBEXHLevel2 12 3" xfId="10701"/>
    <cellStyle name="SAPBEXHLevel2 13" xfId="522"/>
    <cellStyle name="SAPBEXHLevel2 13 2" xfId="10153"/>
    <cellStyle name="SAPBEXHLevel2 13 2 2" xfId="13518"/>
    <cellStyle name="SAPBEXHLevel2 13 3" xfId="10779"/>
    <cellStyle name="SAPBEXHLevel2 14" xfId="523"/>
    <cellStyle name="SAPBEXHLevel2 14 2" xfId="10154"/>
    <cellStyle name="SAPBEXHLevel2 14 2 2" xfId="13519"/>
    <cellStyle name="SAPBEXHLevel2 14 3" xfId="10662"/>
    <cellStyle name="SAPBEXHLevel2 15" xfId="524"/>
    <cellStyle name="SAPBEXHLevel2 15 2" xfId="10155"/>
    <cellStyle name="SAPBEXHLevel2 15 2 2" xfId="13520"/>
    <cellStyle name="SAPBEXHLevel2 15 3" xfId="11923"/>
    <cellStyle name="SAPBEXHLevel2 16" xfId="525"/>
    <cellStyle name="SAPBEXHLevel2 16 2" xfId="10156"/>
    <cellStyle name="SAPBEXHLevel2 16 2 2" xfId="13521"/>
    <cellStyle name="SAPBEXHLevel2 16 3" xfId="10463"/>
    <cellStyle name="SAPBEXHLevel2 17" xfId="526"/>
    <cellStyle name="SAPBEXHLevel2 17 2" xfId="10157"/>
    <cellStyle name="SAPBEXHLevel2 17 2 2" xfId="13522"/>
    <cellStyle name="SAPBEXHLevel2 17 3" xfId="10398"/>
    <cellStyle name="SAPBEXHLevel2 18" xfId="527"/>
    <cellStyle name="SAPBEXHLevel2 18 2" xfId="10158"/>
    <cellStyle name="SAPBEXHLevel2 18 2 2" xfId="13523"/>
    <cellStyle name="SAPBEXHLevel2 18 3" xfId="10796"/>
    <cellStyle name="SAPBEXHLevel2 19" xfId="528"/>
    <cellStyle name="SAPBEXHLevel2 19 2" xfId="10159"/>
    <cellStyle name="SAPBEXHLevel2 19 2 2" xfId="13524"/>
    <cellStyle name="SAPBEXHLevel2 19 3" xfId="10731"/>
    <cellStyle name="SAPBEXHLevel2 2" xfId="134"/>
    <cellStyle name="SAPBEXHLevel2 2 2" xfId="529"/>
    <cellStyle name="SAPBEXHLevel2 2 2 2" xfId="10160"/>
    <cellStyle name="SAPBEXHLevel2 2 2 2 2" xfId="13525"/>
    <cellStyle name="SAPBEXHLevel2 2 2 3" xfId="10444"/>
    <cellStyle name="SAPBEXHLevel2 2 3" xfId="530"/>
    <cellStyle name="SAPBEXHLevel2 2 3 2" xfId="10161"/>
    <cellStyle name="SAPBEXHLevel2 2 3 2 2" xfId="13526"/>
    <cellStyle name="SAPBEXHLevel2 2 3 3" xfId="10748"/>
    <cellStyle name="SAPBEXHLevel2 2 4" xfId="9905"/>
    <cellStyle name="SAPBEXHLevel2 2 4 2" xfId="13398"/>
    <cellStyle name="SAPBEXHLevel2 2 5" xfId="10641"/>
    <cellStyle name="SAPBEXHLevel2 2 6" xfId="42722"/>
    <cellStyle name="SAPBEXHLevel2 2 7" xfId="42936"/>
    <cellStyle name="SAPBEXHLevel2 20" xfId="9904"/>
    <cellStyle name="SAPBEXHLevel2 20 2" xfId="13397"/>
    <cellStyle name="SAPBEXHLevel2 21" xfId="10794"/>
    <cellStyle name="SAPBEXHLevel2 22" xfId="14755"/>
    <cellStyle name="SAPBEXHLevel2 23" xfId="42623"/>
    <cellStyle name="SAPBEXHLevel2 24" xfId="42721"/>
    <cellStyle name="SAPBEXHLevel2 25" xfId="42935"/>
    <cellStyle name="SAPBEXHLevel2 3" xfId="135"/>
    <cellStyle name="SAPBEXHLevel2 3 2" xfId="531"/>
    <cellStyle name="SAPBEXHLevel2 3 2 2" xfId="10162"/>
    <cellStyle name="SAPBEXHLevel2 3 2 2 2" xfId="13527"/>
    <cellStyle name="SAPBEXHLevel2 3 2 3" xfId="10053"/>
    <cellStyle name="SAPBEXHLevel2 3 3" xfId="9906"/>
    <cellStyle name="SAPBEXHLevel2 3 3 2" xfId="13399"/>
    <cellStyle name="SAPBEXHLevel2 3 4" xfId="10605"/>
    <cellStyle name="SAPBEXHLevel2 3 5" xfId="42723"/>
    <cellStyle name="SAPBEXHLevel2 4" xfId="532"/>
    <cellStyle name="SAPBEXHLevel2 4 2" xfId="533"/>
    <cellStyle name="SAPBEXHLevel2 4 2 2" xfId="10163"/>
    <cellStyle name="SAPBEXHLevel2 4 2 2 2" xfId="13528"/>
    <cellStyle name="SAPBEXHLevel2 4 2 3" xfId="10684"/>
    <cellStyle name="SAPBEXHLevel2 4 3" xfId="9861"/>
    <cellStyle name="SAPBEXHLevel2 4 3 2" xfId="13362"/>
    <cellStyle name="SAPBEXHLevel2 4 4" xfId="10445"/>
    <cellStyle name="SAPBEXHLevel2 4 5" xfId="42724"/>
    <cellStyle name="SAPBEXHLevel2 5" xfId="534"/>
    <cellStyle name="SAPBEXHLevel2 5 2" xfId="535"/>
    <cellStyle name="SAPBEXHLevel2 5 2 2" xfId="10164"/>
    <cellStyle name="SAPBEXHLevel2 5 2 2 2" xfId="13529"/>
    <cellStyle name="SAPBEXHLevel2 5 2 3" xfId="10593"/>
    <cellStyle name="SAPBEXHLevel2 5 3" xfId="9862"/>
    <cellStyle name="SAPBEXHLevel2 5 3 2" xfId="13363"/>
    <cellStyle name="SAPBEXHLevel2 5 4" xfId="10358"/>
    <cellStyle name="SAPBEXHLevel2 5 5" xfId="42704"/>
    <cellStyle name="SAPBEXHLevel2 6" xfId="536"/>
    <cellStyle name="SAPBEXHLevel2 6 2" xfId="537"/>
    <cellStyle name="SAPBEXHLevel2 6 2 2" xfId="10166"/>
    <cellStyle name="SAPBEXHLevel2 6 2 2 2" xfId="13530"/>
    <cellStyle name="SAPBEXHLevel2 6 2 3" xfId="10800"/>
    <cellStyle name="SAPBEXHLevel2 6 3" xfId="9863"/>
    <cellStyle name="SAPBEXHLevel2 6 3 2" xfId="13364"/>
    <cellStyle name="SAPBEXHLevel2 6 4" xfId="10360"/>
    <cellStyle name="SAPBEXHLevel2 6 5" xfId="42669"/>
    <cellStyle name="SAPBEXHLevel2 7" xfId="538"/>
    <cellStyle name="SAPBEXHLevel2 7 2" xfId="539"/>
    <cellStyle name="SAPBEXHLevel2 7 2 2" xfId="10168"/>
    <cellStyle name="SAPBEXHLevel2 7 2 2 2" xfId="13532"/>
    <cellStyle name="SAPBEXHLevel2 7 2 3" xfId="10655"/>
    <cellStyle name="SAPBEXHLevel2 7 3" xfId="10167"/>
    <cellStyle name="SAPBEXHLevel2 7 3 2" xfId="13531"/>
    <cellStyle name="SAPBEXHLevel2 7 4" xfId="10733"/>
    <cellStyle name="SAPBEXHLevel2 8" xfId="540"/>
    <cellStyle name="SAPBEXHLevel2 8 2" xfId="541"/>
    <cellStyle name="SAPBEXHLevel2 8 2 2" xfId="10170"/>
    <cellStyle name="SAPBEXHLevel2 8 2 2 2" xfId="13534"/>
    <cellStyle name="SAPBEXHLevel2 8 2 3" xfId="10625"/>
    <cellStyle name="SAPBEXHLevel2 8 3" xfId="10169"/>
    <cellStyle name="SAPBEXHLevel2 8 3 2" xfId="13533"/>
    <cellStyle name="SAPBEXHLevel2 8 4" xfId="11934"/>
    <cellStyle name="SAPBEXHLevel2 9" xfId="542"/>
    <cellStyle name="SAPBEXHLevel2 9 2" xfId="543"/>
    <cellStyle name="SAPBEXHLevel2 9 2 2" xfId="10172"/>
    <cellStyle name="SAPBEXHLevel2 9 2 2 2" xfId="13536"/>
    <cellStyle name="SAPBEXHLevel2 9 2 3" xfId="10409"/>
    <cellStyle name="SAPBEXHLevel2 9 3" xfId="10171"/>
    <cellStyle name="SAPBEXHLevel2 9 3 2" xfId="13535"/>
    <cellStyle name="SAPBEXHLevel2 9 4" xfId="10609"/>
    <cellStyle name="SAPBEXHLevel2X" xfId="136"/>
    <cellStyle name="SAPBEXHLevel2X 10" xfId="544"/>
    <cellStyle name="SAPBEXHLevel2X 10 2" xfId="545"/>
    <cellStyle name="SAPBEXHLevel2X 10 2 2" xfId="10174"/>
    <cellStyle name="SAPBEXHLevel2X 10 2 2 2" xfId="13538"/>
    <cellStyle name="SAPBEXHLevel2X 10 2 3" xfId="10722"/>
    <cellStyle name="SAPBEXHLevel2X 10 3" xfId="10173"/>
    <cellStyle name="SAPBEXHLevel2X 10 3 2" xfId="13537"/>
    <cellStyle name="SAPBEXHLevel2X 10 4" xfId="11905"/>
    <cellStyle name="SAPBEXHLevel2X 11" xfId="546"/>
    <cellStyle name="SAPBEXHLevel2X 11 2" xfId="10175"/>
    <cellStyle name="SAPBEXHLevel2X 11 2 2" xfId="13539"/>
    <cellStyle name="SAPBEXHLevel2X 11 3" xfId="10660"/>
    <cellStyle name="SAPBEXHLevel2X 12" xfId="547"/>
    <cellStyle name="SAPBEXHLevel2X 12 2" xfId="10176"/>
    <cellStyle name="SAPBEXHLevel2X 12 2 2" xfId="13540"/>
    <cellStyle name="SAPBEXHLevel2X 12 3" xfId="10512"/>
    <cellStyle name="SAPBEXHLevel2X 13" xfId="548"/>
    <cellStyle name="SAPBEXHLevel2X 13 2" xfId="10177"/>
    <cellStyle name="SAPBEXHLevel2X 13 2 2" xfId="13541"/>
    <cellStyle name="SAPBEXHLevel2X 13 3" xfId="11900"/>
    <cellStyle name="SAPBEXHLevel2X 14" xfId="549"/>
    <cellStyle name="SAPBEXHLevel2X 14 2" xfId="10178"/>
    <cellStyle name="SAPBEXHLevel2X 14 2 2" xfId="13542"/>
    <cellStyle name="SAPBEXHLevel2X 14 3" xfId="10651"/>
    <cellStyle name="SAPBEXHLevel2X 15" xfId="550"/>
    <cellStyle name="SAPBEXHLevel2X 15 2" xfId="10179"/>
    <cellStyle name="SAPBEXHLevel2X 15 2 2" xfId="13543"/>
    <cellStyle name="SAPBEXHLevel2X 15 3" xfId="11768"/>
    <cellStyle name="SAPBEXHLevel2X 16" xfId="551"/>
    <cellStyle name="SAPBEXHLevel2X 16 2" xfId="10180"/>
    <cellStyle name="SAPBEXHLevel2X 16 2 2" xfId="13544"/>
    <cellStyle name="SAPBEXHLevel2X 16 3" xfId="10680"/>
    <cellStyle name="SAPBEXHLevel2X 17" xfId="552"/>
    <cellStyle name="SAPBEXHLevel2X 17 2" xfId="10181"/>
    <cellStyle name="SAPBEXHLevel2X 17 2 2" xfId="13545"/>
    <cellStyle name="SAPBEXHLevel2X 17 3" xfId="10477"/>
    <cellStyle name="SAPBEXHLevel2X 18" xfId="553"/>
    <cellStyle name="SAPBEXHLevel2X 18 2" xfId="10182"/>
    <cellStyle name="SAPBEXHLevel2X 18 2 2" xfId="13546"/>
    <cellStyle name="SAPBEXHLevel2X 18 3" xfId="10697"/>
    <cellStyle name="SAPBEXHLevel2X 19" xfId="554"/>
    <cellStyle name="SAPBEXHLevel2X 19 2" xfId="10183"/>
    <cellStyle name="SAPBEXHLevel2X 19 2 2" xfId="13547"/>
    <cellStyle name="SAPBEXHLevel2X 19 3" xfId="10802"/>
    <cellStyle name="SAPBEXHLevel2X 2" xfId="137"/>
    <cellStyle name="SAPBEXHLevel2X 2 2" xfId="555"/>
    <cellStyle name="SAPBEXHLevel2X 2 2 2" xfId="10184"/>
    <cellStyle name="SAPBEXHLevel2X 2 2 2 2" xfId="13548"/>
    <cellStyle name="SAPBEXHLevel2X 2 2 3" xfId="10597"/>
    <cellStyle name="SAPBEXHLevel2X 2 3" xfId="556"/>
    <cellStyle name="SAPBEXHLevel2X 2 3 2" xfId="10185"/>
    <cellStyle name="SAPBEXHLevel2X 2 3 2 2" xfId="13549"/>
    <cellStyle name="SAPBEXHLevel2X 2 3 3" xfId="10270"/>
    <cellStyle name="SAPBEXHLevel2X 2 4" xfId="9908"/>
    <cellStyle name="SAPBEXHLevel2X 2 4 2" xfId="13401"/>
    <cellStyle name="SAPBEXHLevel2X 2 5" xfId="10479"/>
    <cellStyle name="SAPBEXHLevel2X 2 6" xfId="42726"/>
    <cellStyle name="SAPBEXHLevel2X 2 7" xfId="42938"/>
    <cellStyle name="SAPBEXHLevel2X 20" xfId="9907"/>
    <cellStyle name="SAPBEXHLevel2X 20 2" xfId="13400"/>
    <cellStyle name="SAPBEXHLevel2X 21" xfId="10034"/>
    <cellStyle name="SAPBEXHLevel2X 22" xfId="14756"/>
    <cellStyle name="SAPBEXHLevel2X 23" xfId="42624"/>
    <cellStyle name="SAPBEXHLevel2X 24" xfId="42725"/>
    <cellStyle name="SAPBEXHLevel2X 25" xfId="42937"/>
    <cellStyle name="SAPBEXHLevel2X 3" xfId="138"/>
    <cellStyle name="SAPBEXHLevel2X 3 2" xfId="557"/>
    <cellStyle name="SAPBEXHLevel2X 3 2 2" xfId="10186"/>
    <cellStyle name="SAPBEXHLevel2X 3 2 2 2" xfId="13550"/>
    <cellStyle name="SAPBEXHLevel2X 3 2 3" xfId="11895"/>
    <cellStyle name="SAPBEXHLevel2X 3 3" xfId="9909"/>
    <cellStyle name="SAPBEXHLevel2X 3 3 2" xfId="13402"/>
    <cellStyle name="SAPBEXHLevel2X 3 4" xfId="11932"/>
    <cellStyle name="SAPBEXHLevel2X 3 5" xfId="42727"/>
    <cellStyle name="SAPBEXHLevel2X 4" xfId="558"/>
    <cellStyle name="SAPBEXHLevel2X 4 2" xfId="559"/>
    <cellStyle name="SAPBEXHLevel2X 4 2 2" xfId="10187"/>
    <cellStyle name="SAPBEXHLevel2X 4 2 2 2" xfId="13551"/>
    <cellStyle name="SAPBEXHLevel2X 4 2 3" xfId="10833"/>
    <cellStyle name="SAPBEXHLevel2X 4 3" xfId="9844"/>
    <cellStyle name="SAPBEXHLevel2X 4 3 2" xfId="13349"/>
    <cellStyle name="SAPBEXHLevel2X 4 4" xfId="10504"/>
    <cellStyle name="SAPBEXHLevel2X 4 5" xfId="42728"/>
    <cellStyle name="SAPBEXHLevel2X 5" xfId="560"/>
    <cellStyle name="SAPBEXHLevel2X 5 2" xfId="561"/>
    <cellStyle name="SAPBEXHLevel2X 5 2 2" xfId="10188"/>
    <cellStyle name="SAPBEXHLevel2X 5 2 2 2" xfId="13552"/>
    <cellStyle name="SAPBEXHLevel2X 5 2 3" xfId="10336"/>
    <cellStyle name="SAPBEXHLevel2X 5 3" xfId="9865"/>
    <cellStyle name="SAPBEXHLevel2X 5 3 2" xfId="13365"/>
    <cellStyle name="SAPBEXHLevel2X 5 4" xfId="10986"/>
    <cellStyle name="SAPBEXHLevel2X 5 5" xfId="42668"/>
    <cellStyle name="SAPBEXHLevel2X 6" xfId="562"/>
    <cellStyle name="SAPBEXHLevel2X 6 2" xfId="563"/>
    <cellStyle name="SAPBEXHLevel2X 6 2 2" xfId="10189"/>
    <cellStyle name="SAPBEXHLevel2X 6 2 2 2" xfId="13553"/>
    <cellStyle name="SAPBEXHLevel2X 6 2 3" xfId="11745"/>
    <cellStyle name="SAPBEXHLevel2X 6 3" xfId="9866"/>
    <cellStyle name="SAPBEXHLevel2X 6 3 2" xfId="13366"/>
    <cellStyle name="SAPBEXHLevel2X 6 4" xfId="10574"/>
    <cellStyle name="SAPBEXHLevel2X 6 5" xfId="42667"/>
    <cellStyle name="SAPBEXHLevel2X 7" xfId="564"/>
    <cellStyle name="SAPBEXHLevel2X 7 2" xfId="565"/>
    <cellStyle name="SAPBEXHLevel2X 7 2 2" xfId="10191"/>
    <cellStyle name="SAPBEXHLevel2X 7 2 2 2" xfId="13555"/>
    <cellStyle name="SAPBEXHLevel2X 7 2 3" xfId="10766"/>
    <cellStyle name="SAPBEXHLevel2X 7 3" xfId="10190"/>
    <cellStyle name="SAPBEXHLevel2X 7 3 2" xfId="13554"/>
    <cellStyle name="SAPBEXHLevel2X 7 4" xfId="11748"/>
    <cellStyle name="SAPBEXHLevel2X 8" xfId="566"/>
    <cellStyle name="SAPBEXHLevel2X 8 2" xfId="567"/>
    <cellStyle name="SAPBEXHLevel2X 8 2 2" xfId="10193"/>
    <cellStyle name="SAPBEXHLevel2X 8 2 2 2" xfId="13557"/>
    <cellStyle name="SAPBEXHLevel2X 8 2 3" xfId="10723"/>
    <cellStyle name="SAPBEXHLevel2X 8 3" xfId="10192"/>
    <cellStyle name="SAPBEXHLevel2X 8 3 2" xfId="13556"/>
    <cellStyle name="SAPBEXHLevel2X 8 4" xfId="10848"/>
    <cellStyle name="SAPBEXHLevel2X 9" xfId="568"/>
    <cellStyle name="SAPBEXHLevel2X 9 2" xfId="569"/>
    <cellStyle name="SAPBEXHLevel2X 9 2 2" xfId="10195"/>
    <cellStyle name="SAPBEXHLevel2X 9 2 2 2" xfId="13559"/>
    <cellStyle name="SAPBEXHLevel2X 9 2 3" xfId="10584"/>
    <cellStyle name="SAPBEXHLevel2X 9 3" xfId="10194"/>
    <cellStyle name="SAPBEXHLevel2X 9 3 2" xfId="13558"/>
    <cellStyle name="SAPBEXHLevel2X 9 4" xfId="11903"/>
    <cellStyle name="SAPBEXHLevel3" xfId="139"/>
    <cellStyle name="SAPBEXHLevel3 10" xfId="570"/>
    <cellStyle name="SAPBEXHLevel3 10 2" xfId="571"/>
    <cellStyle name="SAPBEXHLevel3 10 2 2" xfId="10197"/>
    <cellStyle name="SAPBEXHLevel3 10 2 2 2" xfId="13561"/>
    <cellStyle name="SAPBEXHLevel3 10 2 3" xfId="10313"/>
    <cellStyle name="SAPBEXHLevel3 10 3" xfId="10196"/>
    <cellStyle name="SAPBEXHLevel3 10 3 2" xfId="13560"/>
    <cellStyle name="SAPBEXHLevel3 10 4" xfId="10268"/>
    <cellStyle name="SAPBEXHLevel3 11" xfId="572"/>
    <cellStyle name="SAPBEXHLevel3 11 2" xfId="10198"/>
    <cellStyle name="SAPBEXHLevel3 11 2 2" xfId="13562"/>
    <cellStyle name="SAPBEXHLevel3 11 3" xfId="10820"/>
    <cellStyle name="SAPBEXHLevel3 12" xfId="573"/>
    <cellStyle name="SAPBEXHLevel3 12 2" xfId="10199"/>
    <cellStyle name="SAPBEXHLevel3 12 2 2" xfId="13563"/>
    <cellStyle name="SAPBEXHLevel3 12 3" xfId="10644"/>
    <cellStyle name="SAPBEXHLevel3 13" xfId="574"/>
    <cellStyle name="SAPBEXHLevel3 13 2" xfId="10200"/>
    <cellStyle name="SAPBEXHLevel3 13 2 2" xfId="13564"/>
    <cellStyle name="SAPBEXHLevel3 13 3" xfId="10659"/>
    <cellStyle name="SAPBEXHLevel3 14" xfId="575"/>
    <cellStyle name="SAPBEXHLevel3 14 2" xfId="10201"/>
    <cellStyle name="SAPBEXHLevel3 14 2 2" xfId="13565"/>
    <cellStyle name="SAPBEXHLevel3 14 3" xfId="11744"/>
    <cellStyle name="SAPBEXHLevel3 15" xfId="576"/>
    <cellStyle name="SAPBEXHLevel3 15 2" xfId="10202"/>
    <cellStyle name="SAPBEXHLevel3 15 2 2" xfId="13566"/>
    <cellStyle name="SAPBEXHLevel3 15 3" xfId="11924"/>
    <cellStyle name="SAPBEXHLevel3 16" xfId="577"/>
    <cellStyle name="SAPBEXHLevel3 16 2" xfId="10203"/>
    <cellStyle name="SAPBEXHLevel3 16 2 2" xfId="13567"/>
    <cellStyle name="SAPBEXHLevel3 16 3" xfId="10628"/>
    <cellStyle name="SAPBEXHLevel3 17" xfId="578"/>
    <cellStyle name="SAPBEXHLevel3 17 2" xfId="10204"/>
    <cellStyle name="SAPBEXHLevel3 17 2 2" xfId="13568"/>
    <cellStyle name="SAPBEXHLevel3 17 3" xfId="10271"/>
    <cellStyle name="SAPBEXHLevel3 18" xfId="579"/>
    <cellStyle name="SAPBEXHLevel3 18 2" xfId="10205"/>
    <cellStyle name="SAPBEXHLevel3 18 2 2" xfId="13569"/>
    <cellStyle name="SAPBEXHLevel3 18 3" xfId="10447"/>
    <cellStyle name="SAPBEXHLevel3 19" xfId="580"/>
    <cellStyle name="SAPBEXHLevel3 19 2" xfId="10206"/>
    <cellStyle name="SAPBEXHLevel3 19 2 2" xfId="13570"/>
    <cellStyle name="SAPBEXHLevel3 19 3" xfId="10889"/>
    <cellStyle name="SAPBEXHLevel3 2" xfId="140"/>
    <cellStyle name="SAPBEXHLevel3 2 2" xfId="581"/>
    <cellStyle name="SAPBEXHLevel3 2 2 2" xfId="10207"/>
    <cellStyle name="SAPBEXHLevel3 2 2 2 2" xfId="13571"/>
    <cellStyle name="SAPBEXHLevel3 2 2 3" xfId="11910"/>
    <cellStyle name="SAPBEXHLevel3 2 3" xfId="582"/>
    <cellStyle name="SAPBEXHLevel3 2 3 2" xfId="10208"/>
    <cellStyle name="SAPBEXHLevel3 2 3 2 2" xfId="13572"/>
    <cellStyle name="SAPBEXHLevel3 2 3 3" xfId="10040"/>
    <cellStyle name="SAPBEXHLevel3 2 4" xfId="9911"/>
    <cellStyle name="SAPBEXHLevel3 2 4 2" xfId="13404"/>
    <cellStyle name="SAPBEXHLevel3 2 5" xfId="10805"/>
    <cellStyle name="SAPBEXHLevel3 2 6" xfId="42730"/>
    <cellStyle name="SAPBEXHLevel3 2 7" xfId="42940"/>
    <cellStyle name="SAPBEXHLevel3 20" xfId="9910"/>
    <cellStyle name="SAPBEXHLevel3 20 2" xfId="13403"/>
    <cellStyle name="SAPBEXHLevel3 21" xfId="10736"/>
    <cellStyle name="SAPBEXHLevel3 22" xfId="14757"/>
    <cellStyle name="SAPBEXHLevel3 23" xfId="42625"/>
    <cellStyle name="SAPBEXHLevel3 24" xfId="42729"/>
    <cellStyle name="SAPBEXHLevel3 25" xfId="42939"/>
    <cellStyle name="SAPBEXHLevel3 3" xfId="141"/>
    <cellStyle name="SAPBEXHLevel3 3 2" xfId="583"/>
    <cellStyle name="SAPBEXHLevel3 3 2 2" xfId="10209"/>
    <cellStyle name="SAPBEXHLevel3 3 2 2 2" xfId="13573"/>
    <cellStyle name="SAPBEXHLevel3 3 2 3" xfId="10648"/>
    <cellStyle name="SAPBEXHLevel3 3 3" xfId="9912"/>
    <cellStyle name="SAPBEXHLevel3 3 3 2" xfId="13405"/>
    <cellStyle name="SAPBEXHLevel3 3 4" xfId="10757"/>
    <cellStyle name="SAPBEXHLevel3 3 5" xfId="42731"/>
    <cellStyle name="SAPBEXHLevel3 4" xfId="584"/>
    <cellStyle name="SAPBEXHLevel3 4 2" xfId="585"/>
    <cellStyle name="SAPBEXHLevel3 4 2 2" xfId="10210"/>
    <cellStyle name="SAPBEXHLevel3 4 2 2 2" xfId="13574"/>
    <cellStyle name="SAPBEXHLevel3 4 2 3" xfId="10780"/>
    <cellStyle name="SAPBEXHLevel3 4 3" xfId="9867"/>
    <cellStyle name="SAPBEXHLevel3 4 3 2" xfId="13367"/>
    <cellStyle name="SAPBEXHLevel3 4 4" xfId="11918"/>
    <cellStyle name="SAPBEXHLevel3 4 5" xfId="42732"/>
    <cellStyle name="SAPBEXHLevel3 5" xfId="586"/>
    <cellStyle name="SAPBEXHLevel3 5 2" xfId="587"/>
    <cellStyle name="SAPBEXHLevel3 5 2 2" xfId="10211"/>
    <cellStyle name="SAPBEXHLevel3 5 2 2 2" xfId="13575"/>
    <cellStyle name="SAPBEXHLevel3 5 2 3" xfId="10247"/>
    <cellStyle name="SAPBEXHLevel3 5 3" xfId="9868"/>
    <cellStyle name="SAPBEXHLevel3 5 3 2" xfId="13368"/>
    <cellStyle name="SAPBEXHLevel3 5 4" xfId="11921"/>
    <cellStyle name="SAPBEXHLevel3 5 5" xfId="42666"/>
    <cellStyle name="SAPBEXHLevel3 6" xfId="588"/>
    <cellStyle name="SAPBEXHLevel3 6 2" xfId="589"/>
    <cellStyle name="SAPBEXHLevel3 6 2 2" xfId="10212"/>
    <cellStyle name="SAPBEXHLevel3 6 2 2 2" xfId="13576"/>
    <cellStyle name="SAPBEXHLevel3 6 2 3" xfId="11759"/>
    <cellStyle name="SAPBEXHLevel3 6 3" xfId="9869"/>
    <cellStyle name="SAPBEXHLevel3 6 3 2" xfId="13369"/>
    <cellStyle name="SAPBEXHLevel3 6 4" xfId="10636"/>
    <cellStyle name="SAPBEXHLevel3 6 5" xfId="42665"/>
    <cellStyle name="SAPBEXHLevel3 7" xfId="590"/>
    <cellStyle name="SAPBEXHLevel3 7 2" xfId="591"/>
    <cellStyle name="SAPBEXHLevel3 7 2 2" xfId="10214"/>
    <cellStyle name="SAPBEXHLevel3 7 2 2 2" xfId="13578"/>
    <cellStyle name="SAPBEXHLevel3 7 2 3" xfId="10434"/>
    <cellStyle name="SAPBEXHLevel3 7 3" xfId="10213"/>
    <cellStyle name="SAPBEXHLevel3 7 3 2" xfId="13577"/>
    <cellStyle name="SAPBEXHLevel3 7 4" xfId="10283"/>
    <cellStyle name="SAPBEXHLevel3 8" xfId="592"/>
    <cellStyle name="SAPBEXHLevel3 8 2" xfId="593"/>
    <cellStyle name="SAPBEXHLevel3 8 2 2" xfId="10216"/>
    <cellStyle name="SAPBEXHLevel3 8 2 2 2" xfId="13580"/>
    <cellStyle name="SAPBEXHLevel3 8 2 3" xfId="11914"/>
    <cellStyle name="SAPBEXHLevel3 8 3" xfId="10215"/>
    <cellStyle name="SAPBEXHLevel3 8 3 2" xfId="13579"/>
    <cellStyle name="SAPBEXHLevel3 8 4" xfId="10613"/>
    <cellStyle name="SAPBEXHLevel3 9" xfId="594"/>
    <cellStyle name="SAPBEXHLevel3 9 2" xfId="595"/>
    <cellStyle name="SAPBEXHLevel3 9 2 2" xfId="10218"/>
    <cellStyle name="SAPBEXHLevel3 9 2 2 2" xfId="13582"/>
    <cellStyle name="SAPBEXHLevel3 9 2 3" xfId="10639"/>
    <cellStyle name="SAPBEXHLevel3 9 3" xfId="10217"/>
    <cellStyle name="SAPBEXHLevel3 9 3 2" xfId="13581"/>
    <cellStyle name="SAPBEXHLevel3 9 4" xfId="10603"/>
    <cellStyle name="SAPBEXHLevel3X" xfId="142"/>
    <cellStyle name="SAPBEXHLevel3X 10" xfId="596"/>
    <cellStyle name="SAPBEXHLevel3X 10 2" xfId="597"/>
    <cellStyle name="SAPBEXHLevel3X 10 2 2" xfId="10220"/>
    <cellStyle name="SAPBEXHLevel3X 10 2 2 2" xfId="13584"/>
    <cellStyle name="SAPBEXHLevel3X 10 2 3" xfId="10289"/>
    <cellStyle name="SAPBEXHLevel3X 10 3" xfId="10219"/>
    <cellStyle name="SAPBEXHLevel3X 10 3 2" xfId="13583"/>
    <cellStyle name="SAPBEXHLevel3X 10 4" xfId="11911"/>
    <cellStyle name="SAPBEXHLevel3X 11" xfId="598"/>
    <cellStyle name="SAPBEXHLevel3X 11 2" xfId="10221"/>
    <cellStyle name="SAPBEXHLevel3X 11 2 2" xfId="13585"/>
    <cellStyle name="SAPBEXHLevel3X 11 3" xfId="10041"/>
    <cellStyle name="SAPBEXHLevel3X 12" xfId="599"/>
    <cellStyle name="SAPBEXHLevel3X 12 2" xfId="10222"/>
    <cellStyle name="SAPBEXHLevel3X 12 2 2" xfId="13586"/>
    <cellStyle name="SAPBEXHLevel3X 12 3" xfId="10667"/>
    <cellStyle name="SAPBEXHLevel3X 13" xfId="600"/>
    <cellStyle name="SAPBEXHLevel3X 13 2" xfId="10223"/>
    <cellStyle name="SAPBEXHLevel3X 13 2 2" xfId="13587"/>
    <cellStyle name="SAPBEXHLevel3X 13 3" xfId="10377"/>
    <cellStyle name="SAPBEXHLevel3X 14" xfId="601"/>
    <cellStyle name="SAPBEXHLevel3X 14 2" xfId="10224"/>
    <cellStyle name="SAPBEXHLevel3X 14 2 2" xfId="13588"/>
    <cellStyle name="SAPBEXHLevel3X 14 3" xfId="11884"/>
    <cellStyle name="SAPBEXHLevel3X 15" xfId="602"/>
    <cellStyle name="SAPBEXHLevel3X 15 2" xfId="10225"/>
    <cellStyle name="SAPBEXHLevel3X 15 2 2" xfId="13589"/>
    <cellStyle name="SAPBEXHLevel3X 15 3" xfId="10836"/>
    <cellStyle name="SAPBEXHLevel3X 16" xfId="603"/>
    <cellStyle name="SAPBEXHLevel3X 16 2" xfId="10226"/>
    <cellStyle name="SAPBEXHLevel3X 16 2 2" xfId="13590"/>
    <cellStyle name="SAPBEXHLevel3X 16 3" xfId="11761"/>
    <cellStyle name="SAPBEXHLevel3X 17" xfId="604"/>
    <cellStyle name="SAPBEXHLevel3X 17 2" xfId="10227"/>
    <cellStyle name="SAPBEXHLevel3X 17 2 2" xfId="13591"/>
    <cellStyle name="SAPBEXHLevel3X 17 3" xfId="10799"/>
    <cellStyle name="SAPBEXHLevel3X 18" xfId="605"/>
    <cellStyle name="SAPBEXHLevel3X 18 2" xfId="10228"/>
    <cellStyle name="SAPBEXHLevel3X 18 2 2" xfId="13592"/>
    <cellStyle name="SAPBEXHLevel3X 18 3" xfId="11885"/>
    <cellStyle name="SAPBEXHLevel3X 19" xfId="606"/>
    <cellStyle name="SAPBEXHLevel3X 19 2" xfId="10229"/>
    <cellStyle name="SAPBEXHLevel3X 19 2 2" xfId="13593"/>
    <cellStyle name="SAPBEXHLevel3X 19 3" xfId="10433"/>
    <cellStyle name="SAPBEXHLevel3X 2" xfId="143"/>
    <cellStyle name="SAPBEXHLevel3X 2 2" xfId="607"/>
    <cellStyle name="SAPBEXHLevel3X 2 2 2" xfId="10230"/>
    <cellStyle name="SAPBEXHLevel3X 2 2 2 2" xfId="13594"/>
    <cellStyle name="SAPBEXHLevel3X 2 2 3" xfId="10844"/>
    <cellStyle name="SAPBEXHLevel3X 2 3" xfId="608"/>
    <cellStyle name="SAPBEXHLevel3X 2 3 2" xfId="10231"/>
    <cellStyle name="SAPBEXHLevel3X 2 3 2 2" xfId="13595"/>
    <cellStyle name="SAPBEXHLevel3X 2 3 3" xfId="11760"/>
    <cellStyle name="SAPBEXHLevel3X 2 4" xfId="9914"/>
    <cellStyle name="SAPBEXHLevel3X 2 4 2" xfId="13407"/>
    <cellStyle name="SAPBEXHLevel3X 2 5" xfId="10739"/>
    <cellStyle name="SAPBEXHLevel3X 2 6" xfId="42734"/>
    <cellStyle name="SAPBEXHLevel3X 2 7" xfId="42942"/>
    <cellStyle name="SAPBEXHLevel3X 20" xfId="9913"/>
    <cellStyle name="SAPBEXHLevel3X 20 2" xfId="13406"/>
    <cellStyle name="SAPBEXHLevel3X 21" xfId="11906"/>
    <cellStyle name="SAPBEXHLevel3X 22" xfId="14758"/>
    <cellStyle name="SAPBEXHLevel3X 23" xfId="42626"/>
    <cellStyle name="SAPBEXHLevel3X 24" xfId="42733"/>
    <cellStyle name="SAPBEXHLevel3X 25" xfId="42941"/>
    <cellStyle name="SAPBEXHLevel3X 3" xfId="144"/>
    <cellStyle name="SAPBEXHLevel3X 3 2" xfId="609"/>
    <cellStyle name="SAPBEXHLevel3X 3 2 2" xfId="10232"/>
    <cellStyle name="SAPBEXHLevel3X 3 2 2 2" xfId="13596"/>
    <cellStyle name="SAPBEXHLevel3X 3 2 3" xfId="10720"/>
    <cellStyle name="SAPBEXHLevel3X 3 3" xfId="9915"/>
    <cellStyle name="SAPBEXHLevel3X 3 3 2" xfId="13408"/>
    <cellStyle name="SAPBEXHLevel3X 3 4" xfId="10032"/>
    <cellStyle name="SAPBEXHLevel3X 3 5" xfId="42735"/>
    <cellStyle name="SAPBEXHLevel3X 4" xfId="610"/>
    <cellStyle name="SAPBEXHLevel3X 4 2" xfId="611"/>
    <cellStyle name="SAPBEXHLevel3X 4 2 2" xfId="10233"/>
    <cellStyle name="SAPBEXHLevel3X 4 2 2 2" xfId="13597"/>
    <cellStyle name="SAPBEXHLevel3X 4 2 3" xfId="10614"/>
    <cellStyle name="SAPBEXHLevel3X 4 3" xfId="9930"/>
    <cellStyle name="SAPBEXHLevel3X 4 3 2" xfId="13418"/>
    <cellStyle name="SAPBEXHLevel3X 4 4" xfId="10638"/>
    <cellStyle name="SAPBEXHLevel3X 4 5" xfId="42736"/>
    <cellStyle name="SAPBEXHLevel3X 5" xfId="612"/>
    <cellStyle name="SAPBEXHLevel3X 5 2" xfId="613"/>
    <cellStyle name="SAPBEXHLevel3X 5 2 2" xfId="10234"/>
    <cellStyle name="SAPBEXHLevel3X 5 2 2 2" xfId="13598"/>
    <cellStyle name="SAPBEXHLevel3X 5 2 3" xfId="11030"/>
    <cellStyle name="SAPBEXHLevel3X 5 3" xfId="9872"/>
    <cellStyle name="SAPBEXHLevel3X 5 3 2" xfId="13372"/>
    <cellStyle name="SAPBEXHLevel3X 5 4" xfId="10618"/>
    <cellStyle name="SAPBEXHLevel3X 5 5" xfId="42663"/>
    <cellStyle name="SAPBEXHLevel3X 6" xfId="614"/>
    <cellStyle name="SAPBEXHLevel3X 6 2" xfId="615"/>
    <cellStyle name="SAPBEXHLevel3X 6 2 2" xfId="10235"/>
    <cellStyle name="SAPBEXHLevel3X 6 2 2 2" xfId="13599"/>
    <cellStyle name="SAPBEXHLevel3X 6 2 3" xfId="10669"/>
    <cellStyle name="SAPBEXHLevel3X 6 3" xfId="9875"/>
    <cellStyle name="SAPBEXHLevel3X 6 3 2" xfId="13374"/>
    <cellStyle name="SAPBEXHLevel3X 6 4" xfId="11176"/>
    <cellStyle name="SAPBEXHLevel3X 6 5" xfId="42662"/>
    <cellStyle name="SAPBEXHLevel3X 7" xfId="616"/>
    <cellStyle name="SAPBEXHLevel3X 7 2" xfId="617"/>
    <cellStyle name="SAPBEXHLevel3X 7 2 2" xfId="10237"/>
    <cellStyle name="SAPBEXHLevel3X 7 2 2 2" xfId="13601"/>
    <cellStyle name="SAPBEXHLevel3X 7 2 3" xfId="11747"/>
    <cellStyle name="SAPBEXHLevel3X 7 3" xfId="10236"/>
    <cellStyle name="SAPBEXHLevel3X 7 3 2" xfId="13600"/>
    <cellStyle name="SAPBEXHLevel3X 7 4" xfId="10657"/>
    <cellStyle name="SAPBEXHLevel3X 8" xfId="618"/>
    <cellStyle name="SAPBEXHLevel3X 8 2" xfId="619"/>
    <cellStyle name="SAPBEXHLevel3X 8 2 2" xfId="10239"/>
    <cellStyle name="SAPBEXHLevel3X 8 2 2 2" xfId="13603"/>
    <cellStyle name="SAPBEXHLevel3X 8 2 3" xfId="10459"/>
    <cellStyle name="SAPBEXHLevel3X 8 3" xfId="10238"/>
    <cellStyle name="SAPBEXHLevel3X 8 3 2" xfId="13602"/>
    <cellStyle name="SAPBEXHLevel3X 8 4" xfId="10374"/>
    <cellStyle name="SAPBEXHLevel3X 9" xfId="620"/>
    <cellStyle name="SAPBEXHLevel3X 9 2" xfId="621"/>
    <cellStyle name="SAPBEXHLevel3X 9 2 2" xfId="10241"/>
    <cellStyle name="SAPBEXHLevel3X 9 2 2 2" xfId="13605"/>
    <cellStyle name="SAPBEXHLevel3X 9 2 3" xfId="10468"/>
    <cellStyle name="SAPBEXHLevel3X 9 3" xfId="10240"/>
    <cellStyle name="SAPBEXHLevel3X 9 3 2" xfId="13604"/>
    <cellStyle name="SAPBEXHLevel3X 9 4" xfId="10776"/>
    <cellStyle name="SAPBEXresData" xfId="145"/>
    <cellStyle name="SAPBEXresData 2" xfId="9916"/>
    <cellStyle name="SAPBEXresData 2 2" xfId="13409"/>
    <cellStyle name="SAPBEXresData 3" xfId="11131"/>
    <cellStyle name="SAPBEXresData 4" xfId="42627"/>
    <cellStyle name="SAPBEXresData 5" xfId="42737"/>
    <cellStyle name="SAPBEXresData 6" xfId="42943"/>
    <cellStyle name="SAPBEXresDataEmph" xfId="146"/>
    <cellStyle name="SAPBEXresDataEmph 2" xfId="9917"/>
    <cellStyle name="SAPBEXresDataEmph 2 2" xfId="13410"/>
    <cellStyle name="SAPBEXresDataEmph 3" xfId="10043"/>
    <cellStyle name="SAPBEXresDataEmph 4" xfId="42628"/>
    <cellStyle name="SAPBEXresDataEmph 5" xfId="42738"/>
    <cellStyle name="SAPBEXresDataEmph 6" xfId="42944"/>
    <cellStyle name="SAPBEXresItem" xfId="147"/>
    <cellStyle name="SAPBEXresItem 2" xfId="9918"/>
    <cellStyle name="SAPBEXresItem 2 2" xfId="13411"/>
    <cellStyle name="SAPBEXresItem 3" xfId="10673"/>
    <cellStyle name="SAPBEXresItem 4" xfId="42629"/>
    <cellStyle name="SAPBEXresItem 5" xfId="42739"/>
    <cellStyle name="SAPBEXresItem 6" xfId="42945"/>
    <cellStyle name="SAPBEXresItemX" xfId="148"/>
    <cellStyle name="SAPBEXresItemX 2" xfId="9919"/>
    <cellStyle name="SAPBEXresItemX 2 2" xfId="13412"/>
    <cellStyle name="SAPBEXresItemX 2 3" xfId="41081"/>
    <cellStyle name="SAPBEXresItemX 3" xfId="11878"/>
    <cellStyle name="SAPBEXresItemX 4" xfId="42630"/>
    <cellStyle name="SAPBEXresItemX 5" xfId="42740"/>
    <cellStyle name="SAPBEXresItemX 6" xfId="42946"/>
    <cellStyle name="SAPBEXstdData" xfId="149"/>
    <cellStyle name="SAPBEXstdData 10" xfId="8215"/>
    <cellStyle name="SAPBEXstdData 10 2" xfId="9028"/>
    <cellStyle name="SAPBEXstdData 10 2 2" xfId="11432"/>
    <cellStyle name="SAPBEXstdData 10 2 2 2" xfId="13931"/>
    <cellStyle name="SAPBEXstdData 10 2 3" xfId="12745"/>
    <cellStyle name="SAPBEXstdData 10 3" xfId="9521"/>
    <cellStyle name="SAPBEXstdData 10 3 2" xfId="13101"/>
    <cellStyle name="SAPBEXstdData 10 4" xfId="12374"/>
    <cellStyle name="SAPBEXstdData 11" xfId="8099"/>
    <cellStyle name="SAPBEXstdData 11 2" xfId="8927"/>
    <cellStyle name="SAPBEXstdData 11 2 2" xfId="11334"/>
    <cellStyle name="SAPBEXstdData 11 2 2 2" xfId="13889"/>
    <cellStyle name="SAPBEXstdData 11 2 3" xfId="12700"/>
    <cellStyle name="SAPBEXstdData 11 3" xfId="9423"/>
    <cellStyle name="SAPBEXstdData 11 3 2" xfId="13059"/>
    <cellStyle name="SAPBEXstdData 11 4" xfId="12333"/>
    <cellStyle name="SAPBEXstdData 12" xfId="1191"/>
    <cellStyle name="SAPBEXstdData 12 2" xfId="10312"/>
    <cellStyle name="SAPBEXstdData 12 2 2" xfId="13638"/>
    <cellStyle name="SAPBEXstdData 12 3" xfId="12119"/>
    <cellStyle name="SAPBEXstdData 13" xfId="9104"/>
    <cellStyle name="SAPBEXstdData 13 2" xfId="12786"/>
    <cellStyle name="SAPBEXstdData 14" xfId="9920"/>
    <cellStyle name="SAPBEXstdData 14 2" xfId="11762"/>
    <cellStyle name="SAPBEXstdData 14 2 2" xfId="14181"/>
    <cellStyle name="SAPBEXstdData 14 2 3" xfId="14413"/>
    <cellStyle name="SAPBEXstdData 14 2 4" xfId="12261"/>
    <cellStyle name="SAPBEXstdData 14 3" xfId="11753"/>
    <cellStyle name="SAPBEXstdData 14 3 2" xfId="14409"/>
    <cellStyle name="SAPBEXstdData 14 3 3" xfId="12107"/>
    <cellStyle name="SAPBEXstdData 14 4" xfId="12114"/>
    <cellStyle name="SAPBEXstdData 14 5" xfId="14393"/>
    <cellStyle name="SAPBEXstdData 15" xfId="10042"/>
    <cellStyle name="SAPBEXstdData 16" xfId="42485"/>
    <cellStyle name="SAPBEXstdData 17" xfId="42508"/>
    <cellStyle name="SAPBEXstdData 18" xfId="42526"/>
    <cellStyle name="SAPBEXstdData 19" xfId="42631"/>
    <cellStyle name="SAPBEXstdData 2" xfId="622"/>
    <cellStyle name="SAPBEXstdData 2 10" xfId="1278"/>
    <cellStyle name="SAPBEXstdData 2 10 2" xfId="10324"/>
    <cellStyle name="SAPBEXstdData 2 10 2 2" xfId="13647"/>
    <cellStyle name="SAPBEXstdData 2 10 3" xfId="12128"/>
    <cellStyle name="SAPBEXstdData 2 11" xfId="7711"/>
    <cellStyle name="SAPBEXstdData 2 11 2" xfId="10835"/>
    <cellStyle name="SAPBEXstdData 2 11 2 2" xfId="13781"/>
    <cellStyle name="SAPBEXstdData 2 11 3" xfId="12264"/>
    <cellStyle name="SAPBEXstdData 2 12" xfId="8928"/>
    <cellStyle name="SAPBEXstdData 2 12 2" xfId="12701"/>
    <cellStyle name="SAPBEXstdData 2 13" xfId="10977"/>
    <cellStyle name="SAPBEXstdData 2 14" xfId="20225"/>
    <cellStyle name="SAPBEXstdData 2 15" xfId="42742"/>
    <cellStyle name="SAPBEXstdData 2 16" xfId="42948"/>
    <cellStyle name="SAPBEXstdData 2 2" xfId="8012"/>
    <cellStyle name="SAPBEXstdData 2 2 2" xfId="8884"/>
    <cellStyle name="SAPBEXstdData 2 2 2 2" xfId="11294"/>
    <cellStyle name="SAPBEXstdData 2 2 2 2 2" xfId="13868"/>
    <cellStyle name="SAPBEXstdData 2 2 2 3" xfId="12677"/>
    <cellStyle name="SAPBEXstdData 2 2 3" xfId="9382"/>
    <cellStyle name="SAPBEXstdData 2 2 3 2" xfId="13037"/>
    <cellStyle name="SAPBEXstdData 2 2 4" xfId="12311"/>
    <cellStyle name="SAPBEXstdData 2 2 5" xfId="41082"/>
    <cellStyle name="SAPBEXstdData 2 3" xfId="8308"/>
    <cellStyle name="SAPBEXstdData 2 3 2" xfId="9120"/>
    <cellStyle name="SAPBEXstdData 2 3 2 2" xfId="11522"/>
    <cellStyle name="SAPBEXstdData 2 3 2 2 2" xfId="13983"/>
    <cellStyle name="SAPBEXstdData 2 3 2 3" xfId="12799"/>
    <cellStyle name="SAPBEXstdData 2 3 3" xfId="9611"/>
    <cellStyle name="SAPBEXstdData 2 3 3 2" xfId="13154"/>
    <cellStyle name="SAPBEXstdData 2 3 4" xfId="12427"/>
    <cellStyle name="SAPBEXstdData 2 4" xfId="8286"/>
    <cellStyle name="SAPBEXstdData 2 4 2" xfId="9099"/>
    <cellStyle name="SAPBEXstdData 2 4 2 2" xfId="11503"/>
    <cellStyle name="SAPBEXstdData 2 4 2 2 2" xfId="13970"/>
    <cellStyle name="SAPBEXstdData 2 4 2 3" xfId="12784"/>
    <cellStyle name="SAPBEXstdData 2 4 3" xfId="9592"/>
    <cellStyle name="SAPBEXstdData 2 4 3 2" xfId="13141"/>
    <cellStyle name="SAPBEXstdData 2 4 4" xfId="12414"/>
    <cellStyle name="SAPBEXstdData 2 4 5" xfId="41083"/>
    <cellStyle name="SAPBEXstdData 2 5" xfId="8343"/>
    <cellStyle name="SAPBEXstdData 2 5 2" xfId="9155"/>
    <cellStyle name="SAPBEXstdData 2 5 2 2" xfId="11557"/>
    <cellStyle name="SAPBEXstdData 2 5 2 2 2" xfId="14008"/>
    <cellStyle name="SAPBEXstdData 2 5 2 3" xfId="12824"/>
    <cellStyle name="SAPBEXstdData 2 5 3" xfId="9646"/>
    <cellStyle name="SAPBEXstdData 2 5 3 2" xfId="13179"/>
    <cellStyle name="SAPBEXstdData 2 5 4" xfId="12452"/>
    <cellStyle name="SAPBEXstdData 2 6" xfId="8345"/>
    <cellStyle name="SAPBEXstdData 2 6 2" xfId="9157"/>
    <cellStyle name="SAPBEXstdData 2 6 2 2" xfId="11559"/>
    <cellStyle name="SAPBEXstdData 2 6 2 2 2" xfId="14009"/>
    <cellStyle name="SAPBEXstdData 2 6 2 3" xfId="12825"/>
    <cellStyle name="SAPBEXstdData 2 6 3" xfId="9648"/>
    <cellStyle name="SAPBEXstdData 2 6 3 2" xfId="13180"/>
    <cellStyle name="SAPBEXstdData 2 6 4" xfId="12453"/>
    <cellStyle name="SAPBEXstdData 2 7" xfId="8333"/>
    <cellStyle name="SAPBEXstdData 2 7 2" xfId="9145"/>
    <cellStyle name="SAPBEXstdData 2 7 2 2" xfId="11547"/>
    <cellStyle name="SAPBEXstdData 2 7 2 2 2" xfId="14001"/>
    <cellStyle name="SAPBEXstdData 2 7 2 3" xfId="12817"/>
    <cellStyle name="SAPBEXstdData 2 7 3" xfId="9636"/>
    <cellStyle name="SAPBEXstdData 2 7 3 2" xfId="13172"/>
    <cellStyle name="SAPBEXstdData 2 7 4" xfId="12445"/>
    <cellStyle name="SAPBEXstdData 2 8" xfId="8182"/>
    <cellStyle name="SAPBEXstdData 2 8 2" xfId="8995"/>
    <cellStyle name="SAPBEXstdData 2 8 2 2" xfId="11399"/>
    <cellStyle name="SAPBEXstdData 2 8 2 2 2" xfId="13921"/>
    <cellStyle name="SAPBEXstdData 2 8 2 3" xfId="12734"/>
    <cellStyle name="SAPBEXstdData 2 8 3" xfId="9488"/>
    <cellStyle name="SAPBEXstdData 2 8 3 2" xfId="13091"/>
    <cellStyle name="SAPBEXstdData 2 8 4" xfId="12364"/>
    <cellStyle name="SAPBEXstdData 2 9" xfId="8348"/>
    <cellStyle name="SAPBEXstdData 2 9 2" xfId="9160"/>
    <cellStyle name="SAPBEXstdData 2 9 2 2" xfId="11562"/>
    <cellStyle name="SAPBEXstdData 2 9 2 2 2" xfId="14011"/>
    <cellStyle name="SAPBEXstdData 2 9 2 3" xfId="12827"/>
    <cellStyle name="SAPBEXstdData 2 9 3" xfId="9651"/>
    <cellStyle name="SAPBEXstdData 2 9 3 2" xfId="13182"/>
    <cellStyle name="SAPBEXstdData 2 9 4" xfId="12455"/>
    <cellStyle name="SAPBEXstdData 20" xfId="42741"/>
    <cellStyle name="SAPBEXstdData 21" xfId="42947"/>
    <cellStyle name="SAPBEXstdData 3" xfId="623"/>
    <cellStyle name="SAPBEXstdData 3 10" xfId="7950"/>
    <cellStyle name="SAPBEXstdData 3 10 2" xfId="10858"/>
    <cellStyle name="SAPBEXstdData 3 10 2 2" xfId="13794"/>
    <cellStyle name="SAPBEXstdData 3 10 3" xfId="12280"/>
    <cellStyle name="SAPBEXstdData 3 11" xfId="8854"/>
    <cellStyle name="SAPBEXstdData 3 11 2" xfId="11264"/>
    <cellStyle name="SAPBEXstdData 3 11 2 2" xfId="13838"/>
    <cellStyle name="SAPBEXstdData 3 11 3" xfId="12647"/>
    <cellStyle name="SAPBEXstdData 3 12" xfId="9352"/>
    <cellStyle name="SAPBEXstdData 3 12 2" xfId="13007"/>
    <cellStyle name="SAPBEXstdData 3 13" xfId="10242"/>
    <cellStyle name="SAPBEXstdData 3 13 2" xfId="13606"/>
    <cellStyle name="SAPBEXstdData 3 14" xfId="10570"/>
    <cellStyle name="SAPBEXstdData 3 15" xfId="15342"/>
    <cellStyle name="SAPBEXstdData 3 16" xfId="42743"/>
    <cellStyle name="SAPBEXstdData 3 17" xfId="42949"/>
    <cellStyle name="SAPBEXstdData 3 2" xfId="1049"/>
    <cellStyle name="SAPBEXstdData 3 2 2" xfId="8371"/>
    <cellStyle name="SAPBEXstdData 3 2 2 2" xfId="11017"/>
    <cellStyle name="SAPBEXstdData 3 2 2 2 2" xfId="13817"/>
    <cellStyle name="SAPBEXstdData 3 2 2 3" xfId="12474"/>
    <cellStyle name="SAPBEXstdData 3 2 3" xfId="9183"/>
    <cellStyle name="SAPBEXstdData 3 2 3 2" xfId="11585"/>
    <cellStyle name="SAPBEXstdData 3 2 3 2 2" xfId="14030"/>
    <cellStyle name="SAPBEXstdData 3 2 3 3" xfId="12846"/>
    <cellStyle name="SAPBEXstdData 3 2 4" xfId="9674"/>
    <cellStyle name="SAPBEXstdData 3 2 4 2" xfId="13201"/>
    <cellStyle name="SAPBEXstdData 3 2 5" xfId="10045"/>
    <cellStyle name="SAPBEXstdData 3 3" xfId="8401"/>
    <cellStyle name="SAPBEXstdData 3 3 2" xfId="9213"/>
    <cellStyle name="SAPBEXstdData 3 3 2 2" xfId="11615"/>
    <cellStyle name="SAPBEXstdData 3 3 2 2 2" xfId="14057"/>
    <cellStyle name="SAPBEXstdData 3 3 2 3" xfId="12873"/>
    <cellStyle name="SAPBEXstdData 3 3 3" xfId="9704"/>
    <cellStyle name="SAPBEXstdData 3 3 3 2" xfId="13228"/>
    <cellStyle name="SAPBEXstdData 3 3 4" xfId="12501"/>
    <cellStyle name="SAPBEXstdData 3 4" xfId="8420"/>
    <cellStyle name="SAPBEXstdData 3 4 2" xfId="9232"/>
    <cellStyle name="SAPBEXstdData 3 4 2 2" xfId="11634"/>
    <cellStyle name="SAPBEXstdData 3 4 2 2 2" xfId="14076"/>
    <cellStyle name="SAPBEXstdData 3 4 2 3" xfId="12892"/>
    <cellStyle name="SAPBEXstdData 3 4 3" xfId="9723"/>
    <cellStyle name="SAPBEXstdData 3 4 3 2" xfId="13247"/>
    <cellStyle name="SAPBEXstdData 3 4 4" xfId="12520"/>
    <cellStyle name="SAPBEXstdData 3 5" xfId="8440"/>
    <cellStyle name="SAPBEXstdData 3 5 2" xfId="9252"/>
    <cellStyle name="SAPBEXstdData 3 5 2 2" xfId="11654"/>
    <cellStyle name="SAPBEXstdData 3 5 2 2 2" xfId="14094"/>
    <cellStyle name="SAPBEXstdData 3 5 2 3" xfId="12910"/>
    <cellStyle name="SAPBEXstdData 3 5 3" xfId="9743"/>
    <cellStyle name="SAPBEXstdData 3 5 3 2" xfId="13265"/>
    <cellStyle name="SAPBEXstdData 3 5 4" xfId="12538"/>
    <cellStyle name="SAPBEXstdData 3 6" xfId="8458"/>
    <cellStyle name="SAPBEXstdData 3 6 2" xfId="9270"/>
    <cellStyle name="SAPBEXstdData 3 6 2 2" xfId="11672"/>
    <cellStyle name="SAPBEXstdData 3 6 2 2 2" xfId="14112"/>
    <cellStyle name="SAPBEXstdData 3 6 2 3" xfId="12928"/>
    <cellStyle name="SAPBEXstdData 3 6 3" xfId="9761"/>
    <cellStyle name="SAPBEXstdData 3 6 3 2" xfId="13283"/>
    <cellStyle name="SAPBEXstdData 3 6 4" xfId="12556"/>
    <cellStyle name="SAPBEXstdData 3 7" xfId="8476"/>
    <cellStyle name="SAPBEXstdData 3 7 2" xfId="9288"/>
    <cellStyle name="SAPBEXstdData 3 7 2 2" xfId="11690"/>
    <cellStyle name="SAPBEXstdData 3 7 2 2 2" xfId="14130"/>
    <cellStyle name="SAPBEXstdData 3 7 2 3" xfId="12946"/>
    <cellStyle name="SAPBEXstdData 3 7 3" xfId="9779"/>
    <cellStyle name="SAPBEXstdData 3 7 3 2" xfId="13301"/>
    <cellStyle name="SAPBEXstdData 3 7 4" xfId="12574"/>
    <cellStyle name="SAPBEXstdData 3 8" xfId="8495"/>
    <cellStyle name="SAPBEXstdData 3 8 2" xfId="9307"/>
    <cellStyle name="SAPBEXstdData 3 8 2 2" xfId="11709"/>
    <cellStyle name="SAPBEXstdData 3 8 2 2 2" xfId="14148"/>
    <cellStyle name="SAPBEXstdData 3 8 2 3" xfId="12964"/>
    <cellStyle name="SAPBEXstdData 3 8 3" xfId="9798"/>
    <cellStyle name="SAPBEXstdData 3 8 3 2" xfId="13319"/>
    <cellStyle name="SAPBEXstdData 3 8 4" xfId="12592"/>
    <cellStyle name="SAPBEXstdData 3 9" xfId="8512"/>
    <cellStyle name="SAPBEXstdData 3 9 2" xfId="9324"/>
    <cellStyle name="SAPBEXstdData 3 9 2 2" xfId="11726"/>
    <cellStyle name="SAPBEXstdData 3 9 2 2 2" xfId="14165"/>
    <cellStyle name="SAPBEXstdData 3 9 2 3" xfId="12981"/>
    <cellStyle name="SAPBEXstdData 3 9 3" xfId="9815"/>
    <cellStyle name="SAPBEXstdData 3 9 3 2" xfId="13336"/>
    <cellStyle name="SAPBEXstdData 3 9 4" xfId="12609"/>
    <cellStyle name="SAPBEXstdData 4" xfId="1036"/>
    <cellStyle name="SAPBEXstdData 4 2" xfId="8004"/>
    <cellStyle name="SAPBEXstdData 4 2 2" xfId="10864"/>
    <cellStyle name="SAPBEXstdData 4 2 2 2" xfId="13799"/>
    <cellStyle name="SAPBEXstdData 4 2 3" xfId="12303"/>
    <cellStyle name="SAPBEXstdData 4 3" xfId="8876"/>
    <cellStyle name="SAPBEXstdData 4 3 2" xfId="11286"/>
    <cellStyle name="SAPBEXstdData 4 3 2 2" xfId="13860"/>
    <cellStyle name="SAPBEXstdData 4 3 3" xfId="12669"/>
    <cellStyle name="SAPBEXstdData 4 4" xfId="9374"/>
    <cellStyle name="SAPBEXstdData 4 4 2" xfId="13029"/>
    <cellStyle name="SAPBEXstdData 4 5" xfId="10520"/>
    <cellStyle name="SAPBEXstdData 4 6" xfId="42744"/>
    <cellStyle name="SAPBEXstdData 5" xfId="1021"/>
    <cellStyle name="SAPBEXstdData 5 2" xfId="8033"/>
    <cellStyle name="SAPBEXstdData 5 2 2" xfId="10871"/>
    <cellStyle name="SAPBEXstdData 5 2 2 2" xfId="13802"/>
    <cellStyle name="SAPBEXstdData 5 2 3" xfId="12323"/>
    <cellStyle name="SAPBEXstdData 5 3" xfId="8901"/>
    <cellStyle name="SAPBEXstdData 5 3 2" xfId="11310"/>
    <cellStyle name="SAPBEXstdData 5 3 2 2" xfId="13880"/>
    <cellStyle name="SAPBEXstdData 5 3 3" xfId="12689"/>
    <cellStyle name="SAPBEXstdData 5 4" xfId="9399"/>
    <cellStyle name="SAPBEXstdData 5 4 2" xfId="13050"/>
    <cellStyle name="SAPBEXstdData 5 5" xfId="11925"/>
    <cellStyle name="SAPBEXstdData 6" xfId="1012"/>
    <cellStyle name="SAPBEXstdData 6 2" xfId="8327"/>
    <cellStyle name="SAPBEXstdData 6 2 2" xfId="11001"/>
    <cellStyle name="SAPBEXstdData 6 2 2 2" xfId="13812"/>
    <cellStyle name="SAPBEXstdData 6 2 3" xfId="12441"/>
    <cellStyle name="SAPBEXstdData 6 3" xfId="9139"/>
    <cellStyle name="SAPBEXstdData 6 3 2" xfId="11541"/>
    <cellStyle name="SAPBEXstdData 6 3 2 2" xfId="13997"/>
    <cellStyle name="SAPBEXstdData 6 3 3" xfId="12813"/>
    <cellStyle name="SAPBEXstdData 6 4" xfId="9630"/>
    <cellStyle name="SAPBEXstdData 6 4 2" xfId="13168"/>
    <cellStyle name="SAPBEXstdData 6 5" xfId="11919"/>
    <cellStyle name="SAPBEXstdData 7" xfId="1094"/>
    <cellStyle name="SAPBEXstdData 7 2" xfId="8324"/>
    <cellStyle name="SAPBEXstdData 7 2 2" xfId="11000"/>
    <cellStyle name="SAPBEXstdData 7 2 2 2" xfId="13811"/>
    <cellStyle name="SAPBEXstdData 7 2 3" xfId="12438"/>
    <cellStyle name="SAPBEXstdData 7 3" xfId="9136"/>
    <cellStyle name="SAPBEXstdData 7 3 2" xfId="11538"/>
    <cellStyle name="SAPBEXstdData 7 3 2 2" xfId="13994"/>
    <cellStyle name="SAPBEXstdData 7 3 3" xfId="12810"/>
    <cellStyle name="SAPBEXstdData 7 4" xfId="9627"/>
    <cellStyle name="SAPBEXstdData 7 4 2" xfId="13165"/>
    <cellStyle name="SAPBEXstdData 7 5" xfId="10301"/>
    <cellStyle name="SAPBEXstdData 7 5 2" xfId="13634"/>
    <cellStyle name="SAPBEXstdData 7 5 3" xfId="14205"/>
    <cellStyle name="SAPBEXstdData 7 5 4" xfId="14407"/>
    <cellStyle name="SAPBEXstdData 7 6" xfId="11014"/>
    <cellStyle name="SAPBEXstdData 7 6 2" xfId="13814"/>
    <cellStyle name="SAPBEXstdData 7 6 3" xfId="14388"/>
    <cellStyle name="SAPBEXstdData 7 6 4" xfId="14201"/>
    <cellStyle name="SAPBEXstdData 7 7" xfId="12115"/>
    <cellStyle name="SAPBEXstdData 7 8" xfId="41084"/>
    <cellStyle name="SAPBEXstdData 8" xfId="8255"/>
    <cellStyle name="SAPBEXstdData 8 2" xfId="9068"/>
    <cellStyle name="SAPBEXstdData 8 2 2" xfId="11472"/>
    <cellStyle name="SAPBEXstdData 8 2 2 2" xfId="13954"/>
    <cellStyle name="SAPBEXstdData 8 2 3" xfId="12768"/>
    <cellStyle name="SAPBEXstdData 8 3" xfId="9561"/>
    <cellStyle name="SAPBEXstdData 8 3 2" xfId="13125"/>
    <cellStyle name="SAPBEXstdData 8 4" xfId="12397"/>
    <cellStyle name="SAPBEXstdData 8 5" xfId="41085"/>
    <cellStyle name="SAPBEXstdData 9" xfId="8270"/>
    <cellStyle name="SAPBEXstdData 9 2" xfId="9083"/>
    <cellStyle name="SAPBEXstdData 9 2 2" xfId="11487"/>
    <cellStyle name="SAPBEXstdData 9 2 2 2" xfId="13961"/>
    <cellStyle name="SAPBEXstdData 9 2 3" xfId="12775"/>
    <cellStyle name="SAPBEXstdData 9 3" xfId="9576"/>
    <cellStyle name="SAPBEXstdData 9 3 2" xfId="13132"/>
    <cellStyle name="SAPBEXstdData 9 4" xfId="12404"/>
    <cellStyle name="SAPBEXstdData 9 5" xfId="41086"/>
    <cellStyle name="SAPBEXstdData_Actuals 2007" xfId="9921"/>
    <cellStyle name="SAPBEXstdDataEmph" xfId="150"/>
    <cellStyle name="SAPBEXstdDataEmph 2" xfId="9922"/>
    <cellStyle name="SAPBEXstdDataEmph 2 2" xfId="13413"/>
    <cellStyle name="SAPBEXstdDataEmph 2 3" xfId="41087"/>
    <cellStyle name="SAPBEXstdDataEmph 3" xfId="10359"/>
    <cellStyle name="SAPBEXstdDataEmph 3 2" xfId="41088"/>
    <cellStyle name="SAPBEXstdDataEmph 4" xfId="42632"/>
    <cellStyle name="SAPBEXstdDataEmph 5" xfId="42745"/>
    <cellStyle name="SAPBEXstdDataEmph 6" xfId="42950"/>
    <cellStyle name="SAPBEXstdItem" xfId="15"/>
    <cellStyle name="SAPBEXstdItem 10" xfId="7980"/>
    <cellStyle name="SAPBEXstdItem 10 10" xfId="8865"/>
    <cellStyle name="SAPBEXstdItem 10 10 2" xfId="11275"/>
    <cellStyle name="SAPBEXstdItem 10 10 2 2" xfId="13849"/>
    <cellStyle name="SAPBEXstdItem 10 10 3" xfId="12658"/>
    <cellStyle name="SAPBEXstdItem 10 11" xfId="9363"/>
    <cellStyle name="SAPBEXstdItem 10 11 2" xfId="13018"/>
    <cellStyle name="SAPBEXstdItem 10 12" xfId="12291"/>
    <cellStyle name="SAPBEXstdItem 10 2" xfId="8378"/>
    <cellStyle name="SAPBEXstdItem 10 2 2" xfId="9190"/>
    <cellStyle name="SAPBEXstdItem 10 2 2 2" xfId="11592"/>
    <cellStyle name="SAPBEXstdItem 10 2 2 2 2" xfId="14036"/>
    <cellStyle name="SAPBEXstdItem 10 2 2 3" xfId="12852"/>
    <cellStyle name="SAPBEXstdItem 10 2 3" xfId="9681"/>
    <cellStyle name="SAPBEXstdItem 10 2 3 2" xfId="13207"/>
    <cellStyle name="SAPBEXstdItem 10 2 4" xfId="12480"/>
    <cellStyle name="SAPBEXstdItem 10 3" xfId="8408"/>
    <cellStyle name="SAPBEXstdItem 10 3 2" xfId="9220"/>
    <cellStyle name="SAPBEXstdItem 10 3 2 2" xfId="11622"/>
    <cellStyle name="SAPBEXstdItem 10 3 2 2 2" xfId="14064"/>
    <cellStyle name="SAPBEXstdItem 10 3 2 3" xfId="12880"/>
    <cellStyle name="SAPBEXstdItem 10 3 3" xfId="9711"/>
    <cellStyle name="SAPBEXstdItem 10 3 3 2" xfId="13235"/>
    <cellStyle name="SAPBEXstdItem 10 3 4" xfId="12508"/>
    <cellStyle name="SAPBEXstdItem 10 4" xfId="8429"/>
    <cellStyle name="SAPBEXstdItem 10 4 2" xfId="9241"/>
    <cellStyle name="SAPBEXstdItem 10 4 2 2" xfId="11643"/>
    <cellStyle name="SAPBEXstdItem 10 4 2 2 2" xfId="14083"/>
    <cellStyle name="SAPBEXstdItem 10 4 2 3" xfId="12899"/>
    <cellStyle name="SAPBEXstdItem 10 4 3" xfId="9732"/>
    <cellStyle name="SAPBEXstdItem 10 4 3 2" xfId="13254"/>
    <cellStyle name="SAPBEXstdItem 10 4 4" xfId="12527"/>
    <cellStyle name="SAPBEXstdItem 10 5" xfId="8447"/>
    <cellStyle name="SAPBEXstdItem 10 5 2" xfId="9259"/>
    <cellStyle name="SAPBEXstdItem 10 5 2 2" xfId="11661"/>
    <cellStyle name="SAPBEXstdItem 10 5 2 2 2" xfId="14101"/>
    <cellStyle name="SAPBEXstdItem 10 5 2 3" xfId="12917"/>
    <cellStyle name="SAPBEXstdItem 10 5 3" xfId="9750"/>
    <cellStyle name="SAPBEXstdItem 10 5 3 2" xfId="13272"/>
    <cellStyle name="SAPBEXstdItem 10 5 4" xfId="12545"/>
    <cellStyle name="SAPBEXstdItem 10 6" xfId="8465"/>
    <cellStyle name="SAPBEXstdItem 10 6 2" xfId="9277"/>
    <cellStyle name="SAPBEXstdItem 10 6 2 2" xfId="11679"/>
    <cellStyle name="SAPBEXstdItem 10 6 2 2 2" xfId="14119"/>
    <cellStyle name="SAPBEXstdItem 10 6 2 3" xfId="12935"/>
    <cellStyle name="SAPBEXstdItem 10 6 3" xfId="9768"/>
    <cellStyle name="SAPBEXstdItem 10 6 3 2" xfId="13290"/>
    <cellStyle name="SAPBEXstdItem 10 6 4" xfId="12563"/>
    <cellStyle name="SAPBEXstdItem 10 7" xfId="8483"/>
    <cellStyle name="SAPBEXstdItem 10 7 2" xfId="9295"/>
    <cellStyle name="SAPBEXstdItem 10 7 2 2" xfId="11697"/>
    <cellStyle name="SAPBEXstdItem 10 7 2 2 2" xfId="14137"/>
    <cellStyle name="SAPBEXstdItem 10 7 2 3" xfId="12953"/>
    <cellStyle name="SAPBEXstdItem 10 7 3" xfId="9786"/>
    <cellStyle name="SAPBEXstdItem 10 7 3 2" xfId="13308"/>
    <cellStyle name="SAPBEXstdItem 10 7 4" xfId="12581"/>
    <cellStyle name="SAPBEXstdItem 10 8" xfId="8501"/>
    <cellStyle name="SAPBEXstdItem 10 8 2" xfId="9313"/>
    <cellStyle name="SAPBEXstdItem 10 8 2 2" xfId="11715"/>
    <cellStyle name="SAPBEXstdItem 10 8 2 2 2" xfId="14154"/>
    <cellStyle name="SAPBEXstdItem 10 8 2 3" xfId="12970"/>
    <cellStyle name="SAPBEXstdItem 10 8 3" xfId="9804"/>
    <cellStyle name="SAPBEXstdItem 10 8 3 2" xfId="13325"/>
    <cellStyle name="SAPBEXstdItem 10 8 4" xfId="12598"/>
    <cellStyle name="SAPBEXstdItem 10 9" xfId="8518"/>
    <cellStyle name="SAPBEXstdItem 10 9 2" xfId="9330"/>
    <cellStyle name="SAPBEXstdItem 10 9 2 2" xfId="11732"/>
    <cellStyle name="SAPBEXstdItem 10 9 2 2 2" xfId="14171"/>
    <cellStyle name="SAPBEXstdItem 10 9 2 3" xfId="12987"/>
    <cellStyle name="SAPBEXstdItem 10 9 3" xfId="9821"/>
    <cellStyle name="SAPBEXstdItem 10 9 3 2" xfId="13342"/>
    <cellStyle name="SAPBEXstdItem 10 9 4" xfId="12615"/>
    <cellStyle name="SAPBEXstdItem 11" xfId="7998"/>
    <cellStyle name="SAPBEXstdItem 11 10" xfId="8872"/>
    <cellStyle name="SAPBEXstdItem 11 10 2" xfId="11282"/>
    <cellStyle name="SAPBEXstdItem 11 10 2 2" xfId="13856"/>
    <cellStyle name="SAPBEXstdItem 11 10 3" xfId="12665"/>
    <cellStyle name="SAPBEXstdItem 11 11" xfId="9370"/>
    <cellStyle name="SAPBEXstdItem 11 11 2" xfId="13025"/>
    <cellStyle name="SAPBEXstdItem 11 12" xfId="12299"/>
    <cellStyle name="SAPBEXstdItem 11 2" xfId="8384"/>
    <cellStyle name="SAPBEXstdItem 11 2 2" xfId="9196"/>
    <cellStyle name="SAPBEXstdItem 11 2 2 2" xfId="11598"/>
    <cellStyle name="SAPBEXstdItem 11 2 2 2 2" xfId="14042"/>
    <cellStyle name="SAPBEXstdItem 11 2 2 3" xfId="12858"/>
    <cellStyle name="SAPBEXstdItem 11 2 3" xfId="9687"/>
    <cellStyle name="SAPBEXstdItem 11 2 3 2" xfId="13213"/>
    <cellStyle name="SAPBEXstdItem 11 2 4" xfId="12486"/>
    <cellStyle name="SAPBEXstdItem 11 3" xfId="8415"/>
    <cellStyle name="SAPBEXstdItem 11 3 2" xfId="9227"/>
    <cellStyle name="SAPBEXstdItem 11 3 2 2" xfId="11629"/>
    <cellStyle name="SAPBEXstdItem 11 3 2 2 2" xfId="14071"/>
    <cellStyle name="SAPBEXstdItem 11 3 2 3" xfId="12887"/>
    <cellStyle name="SAPBEXstdItem 11 3 3" xfId="9718"/>
    <cellStyle name="SAPBEXstdItem 11 3 3 2" xfId="13242"/>
    <cellStyle name="SAPBEXstdItem 11 3 4" xfId="12515"/>
    <cellStyle name="SAPBEXstdItem 11 4" xfId="8435"/>
    <cellStyle name="SAPBEXstdItem 11 4 2" xfId="9247"/>
    <cellStyle name="SAPBEXstdItem 11 4 2 2" xfId="11649"/>
    <cellStyle name="SAPBEXstdItem 11 4 2 2 2" xfId="14089"/>
    <cellStyle name="SAPBEXstdItem 11 4 2 3" xfId="12905"/>
    <cellStyle name="SAPBEXstdItem 11 4 3" xfId="9738"/>
    <cellStyle name="SAPBEXstdItem 11 4 3 2" xfId="13260"/>
    <cellStyle name="SAPBEXstdItem 11 4 4" xfId="12533"/>
    <cellStyle name="SAPBEXstdItem 11 5" xfId="8453"/>
    <cellStyle name="SAPBEXstdItem 11 5 2" xfId="9265"/>
    <cellStyle name="SAPBEXstdItem 11 5 2 2" xfId="11667"/>
    <cellStyle name="SAPBEXstdItem 11 5 2 2 2" xfId="14107"/>
    <cellStyle name="SAPBEXstdItem 11 5 2 3" xfId="12923"/>
    <cellStyle name="SAPBEXstdItem 11 5 3" xfId="9756"/>
    <cellStyle name="SAPBEXstdItem 11 5 3 2" xfId="13278"/>
    <cellStyle name="SAPBEXstdItem 11 5 4" xfId="12551"/>
    <cellStyle name="SAPBEXstdItem 11 6" xfId="8471"/>
    <cellStyle name="SAPBEXstdItem 11 6 2" xfId="9283"/>
    <cellStyle name="SAPBEXstdItem 11 6 2 2" xfId="11685"/>
    <cellStyle name="SAPBEXstdItem 11 6 2 2 2" xfId="14125"/>
    <cellStyle name="SAPBEXstdItem 11 6 2 3" xfId="12941"/>
    <cellStyle name="SAPBEXstdItem 11 6 3" xfId="9774"/>
    <cellStyle name="SAPBEXstdItem 11 6 3 2" xfId="13296"/>
    <cellStyle name="SAPBEXstdItem 11 6 4" xfId="12569"/>
    <cellStyle name="SAPBEXstdItem 11 7" xfId="8490"/>
    <cellStyle name="SAPBEXstdItem 11 7 2" xfId="9302"/>
    <cellStyle name="SAPBEXstdItem 11 7 2 2" xfId="11704"/>
    <cellStyle name="SAPBEXstdItem 11 7 2 2 2" xfId="14143"/>
    <cellStyle name="SAPBEXstdItem 11 7 2 3" xfId="12959"/>
    <cellStyle name="SAPBEXstdItem 11 7 3" xfId="9793"/>
    <cellStyle name="SAPBEXstdItem 11 7 3 2" xfId="13314"/>
    <cellStyle name="SAPBEXstdItem 11 7 4" xfId="12587"/>
    <cellStyle name="SAPBEXstdItem 11 8" xfId="8507"/>
    <cellStyle name="SAPBEXstdItem 11 8 2" xfId="9319"/>
    <cellStyle name="SAPBEXstdItem 11 8 2 2" xfId="11721"/>
    <cellStyle name="SAPBEXstdItem 11 8 2 2 2" xfId="14160"/>
    <cellStyle name="SAPBEXstdItem 11 8 2 3" xfId="12976"/>
    <cellStyle name="SAPBEXstdItem 11 8 3" xfId="9810"/>
    <cellStyle name="SAPBEXstdItem 11 8 3 2" xfId="13331"/>
    <cellStyle name="SAPBEXstdItem 11 8 4" xfId="12604"/>
    <cellStyle name="SAPBEXstdItem 11 9" xfId="8524"/>
    <cellStyle name="SAPBEXstdItem 11 9 2" xfId="9336"/>
    <cellStyle name="SAPBEXstdItem 11 9 2 2" xfId="11738"/>
    <cellStyle name="SAPBEXstdItem 11 9 2 2 2" xfId="14177"/>
    <cellStyle name="SAPBEXstdItem 11 9 2 3" xfId="12993"/>
    <cellStyle name="SAPBEXstdItem 11 9 3" xfId="9827"/>
    <cellStyle name="SAPBEXstdItem 11 9 3 2" xfId="13348"/>
    <cellStyle name="SAPBEXstdItem 11 9 4" xfId="12621"/>
    <cellStyle name="SAPBEXstdItem 12" xfId="7990"/>
    <cellStyle name="SAPBEXstdItem 12 10" xfId="8870"/>
    <cellStyle name="SAPBEXstdItem 12 10 2" xfId="11280"/>
    <cellStyle name="SAPBEXstdItem 12 10 2 2" xfId="13854"/>
    <cellStyle name="SAPBEXstdItem 12 10 3" xfId="12663"/>
    <cellStyle name="SAPBEXstdItem 12 11" xfId="9368"/>
    <cellStyle name="SAPBEXstdItem 12 11 2" xfId="13023"/>
    <cellStyle name="SAPBEXstdItem 12 12" xfId="12297"/>
    <cellStyle name="SAPBEXstdItem 12 2" xfId="8382"/>
    <cellStyle name="SAPBEXstdItem 12 2 2" xfId="9194"/>
    <cellStyle name="SAPBEXstdItem 12 2 2 2" xfId="11596"/>
    <cellStyle name="SAPBEXstdItem 12 2 2 2 2" xfId="14040"/>
    <cellStyle name="SAPBEXstdItem 12 2 2 3" xfId="12856"/>
    <cellStyle name="SAPBEXstdItem 12 2 3" xfId="9685"/>
    <cellStyle name="SAPBEXstdItem 12 2 3 2" xfId="13211"/>
    <cellStyle name="SAPBEXstdItem 12 2 4" xfId="12484"/>
    <cellStyle name="SAPBEXstdItem 12 3" xfId="8413"/>
    <cellStyle name="SAPBEXstdItem 12 3 2" xfId="9225"/>
    <cellStyle name="SAPBEXstdItem 12 3 2 2" xfId="11627"/>
    <cellStyle name="SAPBEXstdItem 12 3 2 2 2" xfId="14069"/>
    <cellStyle name="SAPBEXstdItem 12 3 2 3" xfId="12885"/>
    <cellStyle name="SAPBEXstdItem 12 3 3" xfId="9716"/>
    <cellStyle name="SAPBEXstdItem 12 3 3 2" xfId="13240"/>
    <cellStyle name="SAPBEXstdItem 12 3 4" xfId="12513"/>
    <cellStyle name="SAPBEXstdItem 12 4" xfId="8433"/>
    <cellStyle name="SAPBEXstdItem 12 4 2" xfId="9245"/>
    <cellStyle name="SAPBEXstdItem 12 4 2 2" xfId="11647"/>
    <cellStyle name="SAPBEXstdItem 12 4 2 2 2" xfId="14087"/>
    <cellStyle name="SAPBEXstdItem 12 4 2 3" xfId="12903"/>
    <cellStyle name="SAPBEXstdItem 12 4 3" xfId="9736"/>
    <cellStyle name="SAPBEXstdItem 12 4 3 2" xfId="13258"/>
    <cellStyle name="SAPBEXstdItem 12 4 4" xfId="12531"/>
    <cellStyle name="SAPBEXstdItem 12 5" xfId="8451"/>
    <cellStyle name="SAPBEXstdItem 12 5 2" xfId="9263"/>
    <cellStyle name="SAPBEXstdItem 12 5 2 2" xfId="11665"/>
    <cellStyle name="SAPBEXstdItem 12 5 2 2 2" xfId="14105"/>
    <cellStyle name="SAPBEXstdItem 12 5 2 3" xfId="12921"/>
    <cellStyle name="SAPBEXstdItem 12 5 3" xfId="9754"/>
    <cellStyle name="SAPBEXstdItem 12 5 3 2" xfId="13276"/>
    <cellStyle name="SAPBEXstdItem 12 5 4" xfId="12549"/>
    <cellStyle name="SAPBEXstdItem 12 6" xfId="8469"/>
    <cellStyle name="SAPBEXstdItem 12 6 2" xfId="9281"/>
    <cellStyle name="SAPBEXstdItem 12 6 2 2" xfId="11683"/>
    <cellStyle name="SAPBEXstdItem 12 6 2 2 2" xfId="14123"/>
    <cellStyle name="SAPBEXstdItem 12 6 2 3" xfId="12939"/>
    <cellStyle name="SAPBEXstdItem 12 6 3" xfId="9772"/>
    <cellStyle name="SAPBEXstdItem 12 6 3 2" xfId="13294"/>
    <cellStyle name="SAPBEXstdItem 12 6 4" xfId="12567"/>
    <cellStyle name="SAPBEXstdItem 12 7" xfId="8487"/>
    <cellStyle name="SAPBEXstdItem 12 7 2" xfId="9299"/>
    <cellStyle name="SAPBEXstdItem 12 7 2 2" xfId="11701"/>
    <cellStyle name="SAPBEXstdItem 12 7 2 2 2" xfId="14141"/>
    <cellStyle name="SAPBEXstdItem 12 7 2 3" xfId="12957"/>
    <cellStyle name="SAPBEXstdItem 12 7 3" xfId="9790"/>
    <cellStyle name="SAPBEXstdItem 12 7 3 2" xfId="13312"/>
    <cellStyle name="SAPBEXstdItem 12 7 4" xfId="12585"/>
    <cellStyle name="SAPBEXstdItem 12 8" xfId="8505"/>
    <cellStyle name="SAPBEXstdItem 12 8 2" xfId="9317"/>
    <cellStyle name="SAPBEXstdItem 12 8 2 2" xfId="11719"/>
    <cellStyle name="SAPBEXstdItem 12 8 2 2 2" xfId="14158"/>
    <cellStyle name="SAPBEXstdItem 12 8 2 3" xfId="12974"/>
    <cellStyle name="SAPBEXstdItem 12 8 3" xfId="9808"/>
    <cellStyle name="SAPBEXstdItem 12 8 3 2" xfId="13329"/>
    <cellStyle name="SAPBEXstdItem 12 8 4" xfId="12602"/>
    <cellStyle name="SAPBEXstdItem 12 9" xfId="8522"/>
    <cellStyle name="SAPBEXstdItem 12 9 2" xfId="9334"/>
    <cellStyle name="SAPBEXstdItem 12 9 2 2" xfId="11736"/>
    <cellStyle name="SAPBEXstdItem 12 9 2 2 2" xfId="14175"/>
    <cellStyle name="SAPBEXstdItem 12 9 2 3" xfId="12991"/>
    <cellStyle name="SAPBEXstdItem 12 9 3" xfId="9825"/>
    <cellStyle name="SAPBEXstdItem 12 9 3 2" xfId="13346"/>
    <cellStyle name="SAPBEXstdItem 12 9 4" xfId="12619"/>
    <cellStyle name="SAPBEXstdItem 13" xfId="7963"/>
    <cellStyle name="SAPBEXstdItem 13 10" xfId="8859"/>
    <cellStyle name="SAPBEXstdItem 13 10 2" xfId="11269"/>
    <cellStyle name="SAPBEXstdItem 13 10 2 2" xfId="13843"/>
    <cellStyle name="SAPBEXstdItem 13 10 3" xfId="12652"/>
    <cellStyle name="SAPBEXstdItem 13 11" xfId="9357"/>
    <cellStyle name="SAPBEXstdItem 13 11 2" xfId="13012"/>
    <cellStyle name="SAPBEXstdItem 13 12" xfId="12285"/>
    <cellStyle name="SAPBEXstdItem 13 2" xfId="8375"/>
    <cellStyle name="SAPBEXstdItem 13 2 2" xfId="9187"/>
    <cellStyle name="SAPBEXstdItem 13 2 2 2" xfId="11589"/>
    <cellStyle name="SAPBEXstdItem 13 2 2 2 2" xfId="14034"/>
    <cellStyle name="SAPBEXstdItem 13 2 2 3" xfId="12850"/>
    <cellStyle name="SAPBEXstdItem 13 2 3" xfId="9678"/>
    <cellStyle name="SAPBEXstdItem 13 2 3 2" xfId="13205"/>
    <cellStyle name="SAPBEXstdItem 13 2 4" xfId="12478"/>
    <cellStyle name="SAPBEXstdItem 13 3" xfId="8405"/>
    <cellStyle name="SAPBEXstdItem 13 3 2" xfId="9217"/>
    <cellStyle name="SAPBEXstdItem 13 3 2 2" xfId="11619"/>
    <cellStyle name="SAPBEXstdItem 13 3 2 2 2" xfId="14061"/>
    <cellStyle name="SAPBEXstdItem 13 3 2 3" xfId="12877"/>
    <cellStyle name="SAPBEXstdItem 13 3 3" xfId="9708"/>
    <cellStyle name="SAPBEXstdItem 13 3 3 2" xfId="13232"/>
    <cellStyle name="SAPBEXstdItem 13 3 4" xfId="12505"/>
    <cellStyle name="SAPBEXstdItem 13 4" xfId="8425"/>
    <cellStyle name="SAPBEXstdItem 13 4 2" xfId="9237"/>
    <cellStyle name="SAPBEXstdItem 13 4 2 2" xfId="11639"/>
    <cellStyle name="SAPBEXstdItem 13 4 2 2 2" xfId="14080"/>
    <cellStyle name="SAPBEXstdItem 13 4 2 3" xfId="12896"/>
    <cellStyle name="SAPBEXstdItem 13 4 3" xfId="9728"/>
    <cellStyle name="SAPBEXstdItem 13 4 3 2" xfId="13251"/>
    <cellStyle name="SAPBEXstdItem 13 4 4" xfId="12524"/>
    <cellStyle name="SAPBEXstdItem 13 5" xfId="8444"/>
    <cellStyle name="SAPBEXstdItem 13 5 2" xfId="9256"/>
    <cellStyle name="SAPBEXstdItem 13 5 2 2" xfId="11658"/>
    <cellStyle name="SAPBEXstdItem 13 5 2 2 2" xfId="14098"/>
    <cellStyle name="SAPBEXstdItem 13 5 2 3" xfId="12914"/>
    <cellStyle name="SAPBEXstdItem 13 5 3" xfId="9747"/>
    <cellStyle name="SAPBEXstdItem 13 5 3 2" xfId="13269"/>
    <cellStyle name="SAPBEXstdItem 13 5 4" xfId="12542"/>
    <cellStyle name="SAPBEXstdItem 13 6" xfId="8462"/>
    <cellStyle name="SAPBEXstdItem 13 6 2" xfId="9274"/>
    <cellStyle name="SAPBEXstdItem 13 6 2 2" xfId="11676"/>
    <cellStyle name="SAPBEXstdItem 13 6 2 2 2" xfId="14116"/>
    <cellStyle name="SAPBEXstdItem 13 6 2 3" xfId="12932"/>
    <cellStyle name="SAPBEXstdItem 13 6 3" xfId="9765"/>
    <cellStyle name="SAPBEXstdItem 13 6 3 2" xfId="13287"/>
    <cellStyle name="SAPBEXstdItem 13 6 4" xfId="12560"/>
    <cellStyle name="SAPBEXstdItem 13 7" xfId="8480"/>
    <cellStyle name="SAPBEXstdItem 13 7 2" xfId="9292"/>
    <cellStyle name="SAPBEXstdItem 13 7 2 2" xfId="11694"/>
    <cellStyle name="SAPBEXstdItem 13 7 2 2 2" xfId="14134"/>
    <cellStyle name="SAPBEXstdItem 13 7 2 3" xfId="12950"/>
    <cellStyle name="SAPBEXstdItem 13 7 3" xfId="9783"/>
    <cellStyle name="SAPBEXstdItem 13 7 3 2" xfId="13305"/>
    <cellStyle name="SAPBEXstdItem 13 7 4" xfId="12578"/>
    <cellStyle name="SAPBEXstdItem 13 8" xfId="8499"/>
    <cellStyle name="SAPBEXstdItem 13 8 2" xfId="9311"/>
    <cellStyle name="SAPBEXstdItem 13 8 2 2" xfId="11713"/>
    <cellStyle name="SAPBEXstdItem 13 8 2 2 2" xfId="14152"/>
    <cellStyle name="SAPBEXstdItem 13 8 2 3" xfId="12968"/>
    <cellStyle name="SAPBEXstdItem 13 8 3" xfId="9802"/>
    <cellStyle name="SAPBEXstdItem 13 8 3 2" xfId="13323"/>
    <cellStyle name="SAPBEXstdItem 13 8 4" xfId="12596"/>
    <cellStyle name="SAPBEXstdItem 13 9" xfId="8516"/>
    <cellStyle name="SAPBEXstdItem 13 9 2" xfId="9328"/>
    <cellStyle name="SAPBEXstdItem 13 9 2 2" xfId="11730"/>
    <cellStyle name="SAPBEXstdItem 13 9 2 2 2" xfId="14169"/>
    <cellStyle name="SAPBEXstdItem 13 9 2 3" xfId="12985"/>
    <cellStyle name="SAPBEXstdItem 13 9 3" xfId="9819"/>
    <cellStyle name="SAPBEXstdItem 13 9 3 2" xfId="13340"/>
    <cellStyle name="SAPBEXstdItem 13 9 4" xfId="12613"/>
    <cellStyle name="SAPBEXstdItem 14" xfId="7988"/>
    <cellStyle name="SAPBEXstdItem 14 10" xfId="8868"/>
    <cellStyle name="SAPBEXstdItem 14 10 2" xfId="11278"/>
    <cellStyle name="SAPBEXstdItem 14 10 2 2" xfId="13852"/>
    <cellStyle name="SAPBEXstdItem 14 10 3" xfId="12661"/>
    <cellStyle name="SAPBEXstdItem 14 11" xfId="9366"/>
    <cellStyle name="SAPBEXstdItem 14 11 2" xfId="13021"/>
    <cellStyle name="SAPBEXstdItem 14 12" xfId="12295"/>
    <cellStyle name="SAPBEXstdItem 14 2" xfId="8381"/>
    <cellStyle name="SAPBEXstdItem 14 2 2" xfId="9193"/>
    <cellStyle name="SAPBEXstdItem 14 2 2 2" xfId="11595"/>
    <cellStyle name="SAPBEXstdItem 14 2 2 2 2" xfId="14039"/>
    <cellStyle name="SAPBEXstdItem 14 2 2 3" xfId="12855"/>
    <cellStyle name="SAPBEXstdItem 14 2 3" xfId="9684"/>
    <cellStyle name="SAPBEXstdItem 14 2 3 2" xfId="13210"/>
    <cellStyle name="SAPBEXstdItem 14 2 4" xfId="12483"/>
    <cellStyle name="SAPBEXstdItem 14 3" xfId="8412"/>
    <cellStyle name="SAPBEXstdItem 14 3 2" xfId="9224"/>
    <cellStyle name="SAPBEXstdItem 14 3 2 2" xfId="11626"/>
    <cellStyle name="SAPBEXstdItem 14 3 2 2 2" xfId="14068"/>
    <cellStyle name="SAPBEXstdItem 14 3 2 3" xfId="12884"/>
    <cellStyle name="SAPBEXstdItem 14 3 3" xfId="9715"/>
    <cellStyle name="SAPBEXstdItem 14 3 3 2" xfId="13239"/>
    <cellStyle name="SAPBEXstdItem 14 3 4" xfId="12512"/>
    <cellStyle name="SAPBEXstdItem 14 4" xfId="8432"/>
    <cellStyle name="SAPBEXstdItem 14 4 2" xfId="9244"/>
    <cellStyle name="SAPBEXstdItem 14 4 2 2" xfId="11646"/>
    <cellStyle name="SAPBEXstdItem 14 4 2 2 2" xfId="14086"/>
    <cellStyle name="SAPBEXstdItem 14 4 2 3" xfId="12902"/>
    <cellStyle name="SAPBEXstdItem 14 4 3" xfId="9735"/>
    <cellStyle name="SAPBEXstdItem 14 4 3 2" xfId="13257"/>
    <cellStyle name="SAPBEXstdItem 14 4 4" xfId="12530"/>
    <cellStyle name="SAPBEXstdItem 14 5" xfId="8450"/>
    <cellStyle name="SAPBEXstdItem 14 5 2" xfId="9262"/>
    <cellStyle name="SAPBEXstdItem 14 5 2 2" xfId="11664"/>
    <cellStyle name="SAPBEXstdItem 14 5 2 2 2" xfId="14104"/>
    <cellStyle name="SAPBEXstdItem 14 5 2 3" xfId="12920"/>
    <cellStyle name="SAPBEXstdItem 14 5 3" xfId="9753"/>
    <cellStyle name="SAPBEXstdItem 14 5 3 2" xfId="13275"/>
    <cellStyle name="SAPBEXstdItem 14 5 4" xfId="12548"/>
    <cellStyle name="SAPBEXstdItem 14 6" xfId="8468"/>
    <cellStyle name="SAPBEXstdItem 14 6 2" xfId="9280"/>
    <cellStyle name="SAPBEXstdItem 14 6 2 2" xfId="11682"/>
    <cellStyle name="SAPBEXstdItem 14 6 2 2 2" xfId="14122"/>
    <cellStyle name="SAPBEXstdItem 14 6 2 3" xfId="12938"/>
    <cellStyle name="SAPBEXstdItem 14 6 3" xfId="9771"/>
    <cellStyle name="SAPBEXstdItem 14 6 3 2" xfId="13293"/>
    <cellStyle name="SAPBEXstdItem 14 6 4" xfId="12566"/>
    <cellStyle name="SAPBEXstdItem 14 7" xfId="8486"/>
    <cellStyle name="SAPBEXstdItem 14 7 2" xfId="9298"/>
    <cellStyle name="SAPBEXstdItem 14 7 2 2" xfId="11700"/>
    <cellStyle name="SAPBEXstdItem 14 7 2 2 2" xfId="14140"/>
    <cellStyle name="SAPBEXstdItem 14 7 2 3" xfId="12956"/>
    <cellStyle name="SAPBEXstdItem 14 7 3" xfId="9789"/>
    <cellStyle name="SAPBEXstdItem 14 7 3 2" xfId="13311"/>
    <cellStyle name="SAPBEXstdItem 14 7 4" xfId="12584"/>
    <cellStyle name="SAPBEXstdItem 14 8" xfId="8504"/>
    <cellStyle name="SAPBEXstdItem 14 8 2" xfId="9316"/>
    <cellStyle name="SAPBEXstdItem 14 8 2 2" xfId="11718"/>
    <cellStyle name="SAPBEXstdItem 14 8 2 2 2" xfId="14157"/>
    <cellStyle name="SAPBEXstdItem 14 8 2 3" xfId="12973"/>
    <cellStyle name="SAPBEXstdItem 14 8 3" xfId="9807"/>
    <cellStyle name="SAPBEXstdItem 14 8 3 2" xfId="13328"/>
    <cellStyle name="SAPBEXstdItem 14 8 4" xfId="12601"/>
    <cellStyle name="SAPBEXstdItem 14 9" xfId="8521"/>
    <cellStyle name="SAPBEXstdItem 14 9 2" xfId="9333"/>
    <cellStyle name="SAPBEXstdItem 14 9 2 2" xfId="11735"/>
    <cellStyle name="SAPBEXstdItem 14 9 2 2 2" xfId="14174"/>
    <cellStyle name="SAPBEXstdItem 14 9 2 3" xfId="12990"/>
    <cellStyle name="SAPBEXstdItem 14 9 3" xfId="9824"/>
    <cellStyle name="SAPBEXstdItem 14 9 3 2" xfId="13345"/>
    <cellStyle name="SAPBEXstdItem 14 9 4" xfId="12618"/>
    <cellStyle name="SAPBEXstdItem 15" xfId="7978"/>
    <cellStyle name="SAPBEXstdItem 15 2" xfId="8864"/>
    <cellStyle name="SAPBEXstdItem 15 2 2" xfId="11274"/>
    <cellStyle name="SAPBEXstdItem 15 2 2 2" xfId="13848"/>
    <cellStyle name="SAPBEXstdItem 15 2 3" xfId="12657"/>
    <cellStyle name="SAPBEXstdItem 15 3" xfId="9362"/>
    <cellStyle name="SAPBEXstdItem 15 3 2" xfId="13017"/>
    <cellStyle name="SAPBEXstdItem 15 4" xfId="12290"/>
    <cellStyle name="SAPBEXstdItem 16" xfId="7966"/>
    <cellStyle name="SAPBEXstdItem 16 2" xfId="8861"/>
    <cellStyle name="SAPBEXstdItem 16 2 2" xfId="11271"/>
    <cellStyle name="SAPBEXstdItem 16 2 2 2" xfId="13845"/>
    <cellStyle name="SAPBEXstdItem 16 2 3" xfId="12654"/>
    <cellStyle name="SAPBEXstdItem 16 3" xfId="9359"/>
    <cellStyle name="SAPBEXstdItem 16 3 2" xfId="13014"/>
    <cellStyle name="SAPBEXstdItem 16 4" xfId="12287"/>
    <cellStyle name="SAPBEXstdItem 17" xfId="7962"/>
    <cellStyle name="SAPBEXstdItem 17 2" xfId="8858"/>
    <cellStyle name="SAPBEXstdItem 17 2 2" xfId="11268"/>
    <cellStyle name="SAPBEXstdItem 17 2 2 2" xfId="13842"/>
    <cellStyle name="SAPBEXstdItem 17 2 3" xfId="12651"/>
    <cellStyle name="SAPBEXstdItem 17 3" xfId="9356"/>
    <cellStyle name="SAPBEXstdItem 17 3 2" xfId="13011"/>
    <cellStyle name="SAPBEXstdItem 17 4" xfId="12284"/>
    <cellStyle name="SAPBEXstdItem 18" xfId="8001"/>
    <cellStyle name="SAPBEXstdItem 18 2" xfId="8873"/>
    <cellStyle name="SAPBEXstdItem 18 2 2" xfId="11283"/>
    <cellStyle name="SAPBEXstdItem 18 2 2 2" xfId="13857"/>
    <cellStyle name="SAPBEXstdItem 18 2 3" xfId="12666"/>
    <cellStyle name="SAPBEXstdItem 18 3" xfId="9371"/>
    <cellStyle name="SAPBEXstdItem 18 3 2" xfId="13026"/>
    <cellStyle name="SAPBEXstdItem 18 4" xfId="12300"/>
    <cellStyle name="SAPBEXstdItem 19" xfId="8301"/>
    <cellStyle name="SAPBEXstdItem 19 2" xfId="9113"/>
    <cellStyle name="SAPBEXstdItem 19 2 2" xfId="11515"/>
    <cellStyle name="SAPBEXstdItem 19 2 2 2" xfId="13977"/>
    <cellStyle name="SAPBEXstdItem 19 2 3" xfId="12793"/>
    <cellStyle name="SAPBEXstdItem 19 3" xfId="9604"/>
    <cellStyle name="SAPBEXstdItem 19 3 2" xfId="13148"/>
    <cellStyle name="SAPBEXstdItem 19 4" xfId="12421"/>
    <cellStyle name="SAPBEXstdItem 2" xfId="33"/>
    <cellStyle name="SAPBEXstdItem 2 10" xfId="7994"/>
    <cellStyle name="SAPBEXstdItem 2 10 10" xfId="8871"/>
    <cellStyle name="SAPBEXstdItem 2 10 10 2" xfId="11281"/>
    <cellStyle name="SAPBEXstdItem 2 10 10 2 2" xfId="13855"/>
    <cellStyle name="SAPBEXstdItem 2 10 10 3" xfId="12664"/>
    <cellStyle name="SAPBEXstdItem 2 10 11" xfId="9369"/>
    <cellStyle name="SAPBEXstdItem 2 10 11 2" xfId="13024"/>
    <cellStyle name="SAPBEXstdItem 2 10 12" xfId="12298"/>
    <cellStyle name="SAPBEXstdItem 2 10 2" xfId="8383"/>
    <cellStyle name="SAPBEXstdItem 2 10 2 2" xfId="9195"/>
    <cellStyle name="SAPBEXstdItem 2 10 2 2 2" xfId="11597"/>
    <cellStyle name="SAPBEXstdItem 2 10 2 2 2 2" xfId="14041"/>
    <cellStyle name="SAPBEXstdItem 2 10 2 2 3" xfId="12857"/>
    <cellStyle name="SAPBEXstdItem 2 10 2 3" xfId="9686"/>
    <cellStyle name="SAPBEXstdItem 2 10 2 3 2" xfId="13212"/>
    <cellStyle name="SAPBEXstdItem 2 10 2 4" xfId="12485"/>
    <cellStyle name="SAPBEXstdItem 2 10 3" xfId="8414"/>
    <cellStyle name="SAPBEXstdItem 2 10 3 2" xfId="9226"/>
    <cellStyle name="SAPBEXstdItem 2 10 3 2 2" xfId="11628"/>
    <cellStyle name="SAPBEXstdItem 2 10 3 2 2 2" xfId="14070"/>
    <cellStyle name="SAPBEXstdItem 2 10 3 2 3" xfId="12886"/>
    <cellStyle name="SAPBEXstdItem 2 10 3 3" xfId="9717"/>
    <cellStyle name="SAPBEXstdItem 2 10 3 3 2" xfId="13241"/>
    <cellStyle name="SAPBEXstdItem 2 10 3 4" xfId="12514"/>
    <cellStyle name="SAPBEXstdItem 2 10 4" xfId="8434"/>
    <cellStyle name="SAPBEXstdItem 2 10 4 2" xfId="9246"/>
    <cellStyle name="SAPBEXstdItem 2 10 4 2 2" xfId="11648"/>
    <cellStyle name="SAPBEXstdItem 2 10 4 2 2 2" xfId="14088"/>
    <cellStyle name="SAPBEXstdItem 2 10 4 2 3" xfId="12904"/>
    <cellStyle name="SAPBEXstdItem 2 10 4 3" xfId="9737"/>
    <cellStyle name="SAPBEXstdItem 2 10 4 3 2" xfId="13259"/>
    <cellStyle name="SAPBEXstdItem 2 10 4 4" xfId="12532"/>
    <cellStyle name="SAPBEXstdItem 2 10 5" xfId="8452"/>
    <cellStyle name="SAPBEXstdItem 2 10 5 2" xfId="9264"/>
    <cellStyle name="SAPBEXstdItem 2 10 5 2 2" xfId="11666"/>
    <cellStyle name="SAPBEXstdItem 2 10 5 2 2 2" xfId="14106"/>
    <cellStyle name="SAPBEXstdItem 2 10 5 2 3" xfId="12922"/>
    <cellStyle name="SAPBEXstdItem 2 10 5 3" xfId="9755"/>
    <cellStyle name="SAPBEXstdItem 2 10 5 3 2" xfId="13277"/>
    <cellStyle name="SAPBEXstdItem 2 10 5 4" xfId="12550"/>
    <cellStyle name="SAPBEXstdItem 2 10 6" xfId="8470"/>
    <cellStyle name="SAPBEXstdItem 2 10 6 2" xfId="9282"/>
    <cellStyle name="SAPBEXstdItem 2 10 6 2 2" xfId="11684"/>
    <cellStyle name="SAPBEXstdItem 2 10 6 2 2 2" xfId="14124"/>
    <cellStyle name="SAPBEXstdItem 2 10 6 2 3" xfId="12940"/>
    <cellStyle name="SAPBEXstdItem 2 10 6 3" xfId="9773"/>
    <cellStyle name="SAPBEXstdItem 2 10 6 3 2" xfId="13295"/>
    <cellStyle name="SAPBEXstdItem 2 10 6 4" xfId="12568"/>
    <cellStyle name="SAPBEXstdItem 2 10 7" xfId="8488"/>
    <cellStyle name="SAPBEXstdItem 2 10 7 2" xfId="9300"/>
    <cellStyle name="SAPBEXstdItem 2 10 7 2 2" xfId="11702"/>
    <cellStyle name="SAPBEXstdItem 2 10 7 2 2 2" xfId="14142"/>
    <cellStyle name="SAPBEXstdItem 2 10 7 2 3" xfId="12958"/>
    <cellStyle name="SAPBEXstdItem 2 10 7 3" xfId="9791"/>
    <cellStyle name="SAPBEXstdItem 2 10 7 3 2" xfId="13313"/>
    <cellStyle name="SAPBEXstdItem 2 10 7 4" xfId="12586"/>
    <cellStyle name="SAPBEXstdItem 2 10 8" xfId="8506"/>
    <cellStyle name="SAPBEXstdItem 2 10 8 2" xfId="9318"/>
    <cellStyle name="SAPBEXstdItem 2 10 8 2 2" xfId="11720"/>
    <cellStyle name="SAPBEXstdItem 2 10 8 2 2 2" xfId="14159"/>
    <cellStyle name="SAPBEXstdItem 2 10 8 2 3" xfId="12975"/>
    <cellStyle name="SAPBEXstdItem 2 10 8 3" xfId="9809"/>
    <cellStyle name="SAPBEXstdItem 2 10 8 3 2" xfId="13330"/>
    <cellStyle name="SAPBEXstdItem 2 10 8 4" xfId="12603"/>
    <cellStyle name="SAPBEXstdItem 2 10 9" xfId="8523"/>
    <cellStyle name="SAPBEXstdItem 2 10 9 2" xfId="9335"/>
    <cellStyle name="SAPBEXstdItem 2 10 9 2 2" xfId="11737"/>
    <cellStyle name="SAPBEXstdItem 2 10 9 2 2 2" xfId="14176"/>
    <cellStyle name="SAPBEXstdItem 2 10 9 2 3" xfId="12992"/>
    <cellStyle name="SAPBEXstdItem 2 10 9 3" xfId="9826"/>
    <cellStyle name="SAPBEXstdItem 2 10 9 3 2" xfId="13347"/>
    <cellStyle name="SAPBEXstdItem 2 10 9 4" xfId="12620"/>
    <cellStyle name="SAPBEXstdItem 2 11" xfId="7974"/>
    <cellStyle name="SAPBEXstdItem 2 11 10" xfId="8863"/>
    <cellStyle name="SAPBEXstdItem 2 11 10 2" xfId="11273"/>
    <cellStyle name="SAPBEXstdItem 2 11 10 2 2" xfId="13847"/>
    <cellStyle name="SAPBEXstdItem 2 11 10 3" xfId="12656"/>
    <cellStyle name="SAPBEXstdItem 2 11 11" xfId="9361"/>
    <cellStyle name="SAPBEXstdItem 2 11 11 2" xfId="13016"/>
    <cellStyle name="SAPBEXstdItem 2 11 12" xfId="12289"/>
    <cellStyle name="SAPBEXstdItem 2 11 2" xfId="8376"/>
    <cellStyle name="SAPBEXstdItem 2 11 2 2" xfId="9188"/>
    <cellStyle name="SAPBEXstdItem 2 11 2 2 2" xfId="11590"/>
    <cellStyle name="SAPBEXstdItem 2 11 2 2 2 2" xfId="14035"/>
    <cellStyle name="SAPBEXstdItem 2 11 2 2 3" xfId="12851"/>
    <cellStyle name="SAPBEXstdItem 2 11 2 3" xfId="9679"/>
    <cellStyle name="SAPBEXstdItem 2 11 2 3 2" xfId="13206"/>
    <cellStyle name="SAPBEXstdItem 2 11 2 4" xfId="12479"/>
    <cellStyle name="SAPBEXstdItem 2 11 3" xfId="8407"/>
    <cellStyle name="SAPBEXstdItem 2 11 3 2" xfId="9219"/>
    <cellStyle name="SAPBEXstdItem 2 11 3 2 2" xfId="11621"/>
    <cellStyle name="SAPBEXstdItem 2 11 3 2 2 2" xfId="14063"/>
    <cellStyle name="SAPBEXstdItem 2 11 3 2 3" xfId="12879"/>
    <cellStyle name="SAPBEXstdItem 2 11 3 3" xfId="9710"/>
    <cellStyle name="SAPBEXstdItem 2 11 3 3 2" xfId="13234"/>
    <cellStyle name="SAPBEXstdItem 2 11 3 4" xfId="12507"/>
    <cellStyle name="SAPBEXstdItem 2 11 4" xfId="8427"/>
    <cellStyle name="SAPBEXstdItem 2 11 4 2" xfId="9239"/>
    <cellStyle name="SAPBEXstdItem 2 11 4 2 2" xfId="11641"/>
    <cellStyle name="SAPBEXstdItem 2 11 4 2 2 2" xfId="14082"/>
    <cellStyle name="SAPBEXstdItem 2 11 4 2 3" xfId="12898"/>
    <cellStyle name="SAPBEXstdItem 2 11 4 3" xfId="9730"/>
    <cellStyle name="SAPBEXstdItem 2 11 4 3 2" xfId="13253"/>
    <cellStyle name="SAPBEXstdItem 2 11 4 4" xfId="12526"/>
    <cellStyle name="SAPBEXstdItem 2 11 5" xfId="8446"/>
    <cellStyle name="SAPBEXstdItem 2 11 5 2" xfId="9258"/>
    <cellStyle name="SAPBEXstdItem 2 11 5 2 2" xfId="11660"/>
    <cellStyle name="SAPBEXstdItem 2 11 5 2 2 2" xfId="14100"/>
    <cellStyle name="SAPBEXstdItem 2 11 5 2 3" xfId="12916"/>
    <cellStyle name="SAPBEXstdItem 2 11 5 3" xfId="9749"/>
    <cellStyle name="SAPBEXstdItem 2 11 5 3 2" xfId="13271"/>
    <cellStyle name="SAPBEXstdItem 2 11 5 4" xfId="12544"/>
    <cellStyle name="SAPBEXstdItem 2 11 6" xfId="8464"/>
    <cellStyle name="SAPBEXstdItem 2 11 6 2" xfId="9276"/>
    <cellStyle name="SAPBEXstdItem 2 11 6 2 2" xfId="11678"/>
    <cellStyle name="SAPBEXstdItem 2 11 6 2 2 2" xfId="14118"/>
    <cellStyle name="SAPBEXstdItem 2 11 6 2 3" xfId="12934"/>
    <cellStyle name="SAPBEXstdItem 2 11 6 3" xfId="9767"/>
    <cellStyle name="SAPBEXstdItem 2 11 6 3 2" xfId="13289"/>
    <cellStyle name="SAPBEXstdItem 2 11 6 4" xfId="12562"/>
    <cellStyle name="SAPBEXstdItem 2 11 7" xfId="8481"/>
    <cellStyle name="SAPBEXstdItem 2 11 7 2" xfId="9293"/>
    <cellStyle name="SAPBEXstdItem 2 11 7 2 2" xfId="11695"/>
    <cellStyle name="SAPBEXstdItem 2 11 7 2 2 2" xfId="14135"/>
    <cellStyle name="SAPBEXstdItem 2 11 7 2 3" xfId="12951"/>
    <cellStyle name="SAPBEXstdItem 2 11 7 3" xfId="9784"/>
    <cellStyle name="SAPBEXstdItem 2 11 7 3 2" xfId="13306"/>
    <cellStyle name="SAPBEXstdItem 2 11 7 4" xfId="12579"/>
    <cellStyle name="SAPBEXstdItem 2 11 8" xfId="8500"/>
    <cellStyle name="SAPBEXstdItem 2 11 8 2" xfId="9312"/>
    <cellStyle name="SAPBEXstdItem 2 11 8 2 2" xfId="11714"/>
    <cellStyle name="SAPBEXstdItem 2 11 8 2 2 2" xfId="14153"/>
    <cellStyle name="SAPBEXstdItem 2 11 8 2 3" xfId="12969"/>
    <cellStyle name="SAPBEXstdItem 2 11 8 3" xfId="9803"/>
    <cellStyle name="SAPBEXstdItem 2 11 8 3 2" xfId="13324"/>
    <cellStyle name="SAPBEXstdItem 2 11 8 4" xfId="12597"/>
    <cellStyle name="SAPBEXstdItem 2 11 9" xfId="8517"/>
    <cellStyle name="SAPBEXstdItem 2 11 9 2" xfId="9329"/>
    <cellStyle name="SAPBEXstdItem 2 11 9 2 2" xfId="11731"/>
    <cellStyle name="SAPBEXstdItem 2 11 9 2 2 2" xfId="14170"/>
    <cellStyle name="SAPBEXstdItem 2 11 9 2 3" xfId="12986"/>
    <cellStyle name="SAPBEXstdItem 2 11 9 3" xfId="9820"/>
    <cellStyle name="SAPBEXstdItem 2 11 9 3 2" xfId="13341"/>
    <cellStyle name="SAPBEXstdItem 2 11 9 4" xfId="12614"/>
    <cellStyle name="SAPBEXstdItem 2 12" xfId="7953"/>
    <cellStyle name="SAPBEXstdItem 2 12 10" xfId="8857"/>
    <cellStyle name="SAPBEXstdItem 2 12 10 2" xfId="11267"/>
    <cellStyle name="SAPBEXstdItem 2 12 10 2 2" xfId="13841"/>
    <cellStyle name="SAPBEXstdItem 2 12 10 3" xfId="12650"/>
    <cellStyle name="SAPBEXstdItem 2 12 11" xfId="9355"/>
    <cellStyle name="SAPBEXstdItem 2 12 11 2" xfId="13010"/>
    <cellStyle name="SAPBEXstdItem 2 12 12" xfId="12283"/>
    <cellStyle name="SAPBEXstdItem 2 12 2" xfId="8374"/>
    <cellStyle name="SAPBEXstdItem 2 12 2 2" xfId="9186"/>
    <cellStyle name="SAPBEXstdItem 2 12 2 2 2" xfId="11588"/>
    <cellStyle name="SAPBEXstdItem 2 12 2 2 2 2" xfId="14033"/>
    <cellStyle name="SAPBEXstdItem 2 12 2 2 3" xfId="12849"/>
    <cellStyle name="SAPBEXstdItem 2 12 2 3" xfId="9677"/>
    <cellStyle name="SAPBEXstdItem 2 12 2 3 2" xfId="13204"/>
    <cellStyle name="SAPBEXstdItem 2 12 2 4" xfId="12477"/>
    <cellStyle name="SAPBEXstdItem 2 12 3" xfId="8404"/>
    <cellStyle name="SAPBEXstdItem 2 12 3 2" xfId="9216"/>
    <cellStyle name="SAPBEXstdItem 2 12 3 2 2" xfId="11618"/>
    <cellStyle name="SAPBEXstdItem 2 12 3 2 2 2" xfId="14060"/>
    <cellStyle name="SAPBEXstdItem 2 12 3 2 3" xfId="12876"/>
    <cellStyle name="SAPBEXstdItem 2 12 3 3" xfId="9707"/>
    <cellStyle name="SAPBEXstdItem 2 12 3 3 2" xfId="13231"/>
    <cellStyle name="SAPBEXstdItem 2 12 3 4" xfId="12504"/>
    <cellStyle name="SAPBEXstdItem 2 12 4" xfId="8423"/>
    <cellStyle name="SAPBEXstdItem 2 12 4 2" xfId="9235"/>
    <cellStyle name="SAPBEXstdItem 2 12 4 2 2" xfId="11637"/>
    <cellStyle name="SAPBEXstdItem 2 12 4 2 2 2" xfId="14079"/>
    <cellStyle name="SAPBEXstdItem 2 12 4 2 3" xfId="12895"/>
    <cellStyle name="SAPBEXstdItem 2 12 4 3" xfId="9726"/>
    <cellStyle name="SAPBEXstdItem 2 12 4 3 2" xfId="13250"/>
    <cellStyle name="SAPBEXstdItem 2 12 4 4" xfId="12523"/>
    <cellStyle name="SAPBEXstdItem 2 12 5" xfId="8443"/>
    <cellStyle name="SAPBEXstdItem 2 12 5 2" xfId="9255"/>
    <cellStyle name="SAPBEXstdItem 2 12 5 2 2" xfId="11657"/>
    <cellStyle name="SAPBEXstdItem 2 12 5 2 2 2" xfId="14097"/>
    <cellStyle name="SAPBEXstdItem 2 12 5 2 3" xfId="12913"/>
    <cellStyle name="SAPBEXstdItem 2 12 5 3" xfId="9746"/>
    <cellStyle name="SAPBEXstdItem 2 12 5 3 2" xfId="13268"/>
    <cellStyle name="SAPBEXstdItem 2 12 5 4" xfId="12541"/>
    <cellStyle name="SAPBEXstdItem 2 12 6" xfId="8461"/>
    <cellStyle name="SAPBEXstdItem 2 12 6 2" xfId="9273"/>
    <cellStyle name="SAPBEXstdItem 2 12 6 2 2" xfId="11675"/>
    <cellStyle name="SAPBEXstdItem 2 12 6 2 2 2" xfId="14115"/>
    <cellStyle name="SAPBEXstdItem 2 12 6 2 3" xfId="12931"/>
    <cellStyle name="SAPBEXstdItem 2 12 6 3" xfId="9764"/>
    <cellStyle name="SAPBEXstdItem 2 12 6 3 2" xfId="13286"/>
    <cellStyle name="SAPBEXstdItem 2 12 6 4" xfId="12559"/>
    <cellStyle name="SAPBEXstdItem 2 12 7" xfId="8479"/>
    <cellStyle name="SAPBEXstdItem 2 12 7 2" xfId="9291"/>
    <cellStyle name="SAPBEXstdItem 2 12 7 2 2" xfId="11693"/>
    <cellStyle name="SAPBEXstdItem 2 12 7 2 2 2" xfId="14133"/>
    <cellStyle name="SAPBEXstdItem 2 12 7 2 3" xfId="12949"/>
    <cellStyle name="SAPBEXstdItem 2 12 7 3" xfId="9782"/>
    <cellStyle name="SAPBEXstdItem 2 12 7 3 2" xfId="13304"/>
    <cellStyle name="SAPBEXstdItem 2 12 7 4" xfId="12577"/>
    <cellStyle name="SAPBEXstdItem 2 12 8" xfId="8498"/>
    <cellStyle name="SAPBEXstdItem 2 12 8 2" xfId="9310"/>
    <cellStyle name="SAPBEXstdItem 2 12 8 2 2" xfId="11712"/>
    <cellStyle name="SAPBEXstdItem 2 12 8 2 2 2" xfId="14151"/>
    <cellStyle name="SAPBEXstdItem 2 12 8 2 3" xfId="12967"/>
    <cellStyle name="SAPBEXstdItem 2 12 8 3" xfId="9801"/>
    <cellStyle name="SAPBEXstdItem 2 12 8 3 2" xfId="13322"/>
    <cellStyle name="SAPBEXstdItem 2 12 8 4" xfId="12595"/>
    <cellStyle name="SAPBEXstdItem 2 12 9" xfId="8515"/>
    <cellStyle name="SAPBEXstdItem 2 12 9 2" xfId="9327"/>
    <cellStyle name="SAPBEXstdItem 2 12 9 2 2" xfId="11729"/>
    <cellStyle name="SAPBEXstdItem 2 12 9 2 2 2" xfId="14168"/>
    <cellStyle name="SAPBEXstdItem 2 12 9 2 3" xfId="12984"/>
    <cellStyle name="SAPBEXstdItem 2 12 9 3" xfId="9818"/>
    <cellStyle name="SAPBEXstdItem 2 12 9 3 2" xfId="13339"/>
    <cellStyle name="SAPBEXstdItem 2 12 9 4" xfId="12612"/>
    <cellStyle name="SAPBEXstdItem 2 13" xfId="7972"/>
    <cellStyle name="SAPBEXstdItem 2 13 2" xfId="8862"/>
    <cellStyle name="SAPBEXstdItem 2 13 2 2" xfId="11272"/>
    <cellStyle name="SAPBEXstdItem 2 13 2 2 2" xfId="13846"/>
    <cellStyle name="SAPBEXstdItem 2 13 2 3" xfId="12655"/>
    <cellStyle name="SAPBEXstdItem 2 13 3" xfId="9360"/>
    <cellStyle name="SAPBEXstdItem 2 13 3 2" xfId="13015"/>
    <cellStyle name="SAPBEXstdItem 2 13 4" xfId="12288"/>
    <cellStyle name="SAPBEXstdItem 2 14" xfId="7964"/>
    <cellStyle name="SAPBEXstdItem 2 14 2" xfId="8860"/>
    <cellStyle name="SAPBEXstdItem 2 14 2 2" xfId="11270"/>
    <cellStyle name="SAPBEXstdItem 2 14 2 2 2" xfId="13844"/>
    <cellStyle name="SAPBEXstdItem 2 14 2 3" xfId="12653"/>
    <cellStyle name="SAPBEXstdItem 2 14 3" xfId="9358"/>
    <cellStyle name="SAPBEXstdItem 2 14 3 2" xfId="13013"/>
    <cellStyle name="SAPBEXstdItem 2 14 4" xfId="12286"/>
    <cellStyle name="SAPBEXstdItem 2 15" xfId="7989"/>
    <cellStyle name="SAPBEXstdItem 2 15 2" xfId="8869"/>
    <cellStyle name="SAPBEXstdItem 2 15 2 2" xfId="11279"/>
    <cellStyle name="SAPBEXstdItem 2 15 2 2 2" xfId="13853"/>
    <cellStyle name="SAPBEXstdItem 2 15 2 3" xfId="12662"/>
    <cellStyle name="SAPBEXstdItem 2 15 3" xfId="9367"/>
    <cellStyle name="SAPBEXstdItem 2 15 3 2" xfId="13022"/>
    <cellStyle name="SAPBEXstdItem 2 15 4" xfId="12296"/>
    <cellStyle name="SAPBEXstdItem 2 16" xfId="8013"/>
    <cellStyle name="SAPBEXstdItem 2 16 2" xfId="8885"/>
    <cellStyle name="SAPBEXstdItem 2 16 2 2" xfId="11295"/>
    <cellStyle name="SAPBEXstdItem 2 16 2 2 2" xfId="13869"/>
    <cellStyle name="SAPBEXstdItem 2 16 2 3" xfId="12678"/>
    <cellStyle name="SAPBEXstdItem 2 16 3" xfId="9383"/>
    <cellStyle name="SAPBEXstdItem 2 16 3 2" xfId="13038"/>
    <cellStyle name="SAPBEXstdItem 2 16 4" xfId="12312"/>
    <cellStyle name="SAPBEXstdItem 2 17" xfId="8298"/>
    <cellStyle name="SAPBEXstdItem 2 17 2" xfId="9110"/>
    <cellStyle name="SAPBEXstdItem 2 17 2 2" xfId="11512"/>
    <cellStyle name="SAPBEXstdItem 2 17 2 2 2" xfId="13975"/>
    <cellStyle name="SAPBEXstdItem 2 17 2 3" xfId="12791"/>
    <cellStyle name="SAPBEXstdItem 2 17 3" xfId="9601"/>
    <cellStyle name="SAPBEXstdItem 2 17 3 2" xfId="13146"/>
    <cellStyle name="SAPBEXstdItem 2 17 4" xfId="12419"/>
    <cellStyle name="SAPBEXstdItem 2 18" xfId="8331"/>
    <cellStyle name="SAPBEXstdItem 2 18 2" xfId="9143"/>
    <cellStyle name="SAPBEXstdItem 2 18 2 2" xfId="11545"/>
    <cellStyle name="SAPBEXstdItem 2 18 2 2 2" xfId="13999"/>
    <cellStyle name="SAPBEXstdItem 2 18 2 3" xfId="12815"/>
    <cellStyle name="SAPBEXstdItem 2 18 3" xfId="9634"/>
    <cellStyle name="SAPBEXstdItem 2 18 3 2" xfId="13170"/>
    <cellStyle name="SAPBEXstdItem 2 18 4" xfId="12443"/>
    <cellStyle name="SAPBEXstdItem 2 19" xfId="8154"/>
    <cellStyle name="SAPBEXstdItem 2 19 2" xfId="8972"/>
    <cellStyle name="SAPBEXstdItem 2 19 2 2" xfId="11377"/>
    <cellStyle name="SAPBEXstdItem 2 19 2 2 2" xfId="13909"/>
    <cellStyle name="SAPBEXstdItem 2 19 2 3" xfId="12721"/>
    <cellStyle name="SAPBEXstdItem 2 19 3" xfId="9466"/>
    <cellStyle name="SAPBEXstdItem 2 19 3 2" xfId="13078"/>
    <cellStyle name="SAPBEXstdItem 2 19 4" xfId="12352"/>
    <cellStyle name="SAPBEXstdItem 2 2" xfId="624"/>
    <cellStyle name="SAPBEXstdItem 2 2 10" xfId="7917"/>
    <cellStyle name="SAPBEXstdItem 2 2 10 2" xfId="10852"/>
    <cellStyle name="SAPBEXstdItem 2 2 10 2 2" xfId="13789"/>
    <cellStyle name="SAPBEXstdItem 2 2 10 3" xfId="12267"/>
    <cellStyle name="SAPBEXstdItem 2 2 11" xfId="8841"/>
    <cellStyle name="SAPBEXstdItem 2 2 11 2" xfId="11251"/>
    <cellStyle name="SAPBEXstdItem 2 2 11 2 2" xfId="13825"/>
    <cellStyle name="SAPBEXstdItem 2 2 11 3" xfId="12634"/>
    <cellStyle name="SAPBEXstdItem 2 2 12" xfId="9339"/>
    <cellStyle name="SAPBEXstdItem 2 2 12 2" xfId="12994"/>
    <cellStyle name="SAPBEXstdItem 2 2 13" xfId="10243"/>
    <cellStyle name="SAPBEXstdItem 2 2 13 2" xfId="13607"/>
    <cellStyle name="SAPBEXstdItem 2 2 14" xfId="11930"/>
    <cellStyle name="SAPBEXstdItem 2 2 2" xfId="8358"/>
    <cellStyle name="SAPBEXstdItem 2 2 2 2" xfId="9170"/>
    <cellStyle name="SAPBEXstdItem 2 2 2 2 2" xfId="11572"/>
    <cellStyle name="SAPBEXstdItem 2 2 2 2 2 2" xfId="14017"/>
    <cellStyle name="SAPBEXstdItem 2 2 2 2 3" xfId="12833"/>
    <cellStyle name="SAPBEXstdItem 2 2 2 3" xfId="9661"/>
    <cellStyle name="SAPBEXstdItem 2 2 2 3 2" xfId="13188"/>
    <cellStyle name="SAPBEXstdItem 2 2 2 4" xfId="12461"/>
    <cellStyle name="SAPBEXstdItem 2 2 3" xfId="8388"/>
    <cellStyle name="SAPBEXstdItem 2 2 3 2" xfId="9200"/>
    <cellStyle name="SAPBEXstdItem 2 2 3 2 2" xfId="11602"/>
    <cellStyle name="SAPBEXstdItem 2 2 3 2 2 2" xfId="14044"/>
    <cellStyle name="SAPBEXstdItem 2 2 3 2 3" xfId="12860"/>
    <cellStyle name="SAPBEXstdItem 2 2 3 3" xfId="9691"/>
    <cellStyle name="SAPBEXstdItem 2 2 3 3 2" xfId="13215"/>
    <cellStyle name="SAPBEXstdItem 2 2 3 4" xfId="12488"/>
    <cellStyle name="SAPBEXstdItem 2 2 4" xfId="8263"/>
    <cellStyle name="SAPBEXstdItem 2 2 4 2" xfId="9076"/>
    <cellStyle name="SAPBEXstdItem 2 2 4 2 2" xfId="11480"/>
    <cellStyle name="SAPBEXstdItem 2 2 4 2 2 2" xfId="13957"/>
    <cellStyle name="SAPBEXstdItem 2 2 4 2 3" xfId="12771"/>
    <cellStyle name="SAPBEXstdItem 2 2 4 3" xfId="9569"/>
    <cellStyle name="SAPBEXstdItem 2 2 4 3 2" xfId="13128"/>
    <cellStyle name="SAPBEXstdItem 2 2 4 4" xfId="12400"/>
    <cellStyle name="SAPBEXstdItem 2 2 5" xfId="8150"/>
    <cellStyle name="SAPBEXstdItem 2 2 5 2" xfId="8968"/>
    <cellStyle name="SAPBEXstdItem 2 2 5 2 2" xfId="11373"/>
    <cellStyle name="SAPBEXstdItem 2 2 5 2 2 2" xfId="13906"/>
    <cellStyle name="SAPBEXstdItem 2 2 5 2 3" xfId="12719"/>
    <cellStyle name="SAPBEXstdItem 2 2 5 3" xfId="9462"/>
    <cellStyle name="SAPBEXstdItem 2 2 5 3 2" xfId="13076"/>
    <cellStyle name="SAPBEXstdItem 2 2 5 4" xfId="12350"/>
    <cellStyle name="SAPBEXstdItem 2 2 6" xfId="8019"/>
    <cellStyle name="SAPBEXstdItem 2 2 6 2" xfId="8891"/>
    <cellStyle name="SAPBEXstdItem 2 2 6 2 2" xfId="11301"/>
    <cellStyle name="SAPBEXstdItem 2 2 6 2 2 2" xfId="13875"/>
    <cellStyle name="SAPBEXstdItem 2 2 6 2 3" xfId="12684"/>
    <cellStyle name="SAPBEXstdItem 2 2 6 3" xfId="9389"/>
    <cellStyle name="SAPBEXstdItem 2 2 6 3 2" xfId="13044"/>
    <cellStyle name="SAPBEXstdItem 2 2 6 4" xfId="12318"/>
    <cellStyle name="SAPBEXstdItem 2 2 7" xfId="8135"/>
    <cellStyle name="SAPBEXstdItem 2 2 7 2" xfId="8955"/>
    <cellStyle name="SAPBEXstdItem 2 2 7 2 2" xfId="11360"/>
    <cellStyle name="SAPBEXstdItem 2 2 7 2 2 2" xfId="13899"/>
    <cellStyle name="SAPBEXstdItem 2 2 7 2 3" xfId="12712"/>
    <cellStyle name="SAPBEXstdItem 2 2 7 3" xfId="9449"/>
    <cellStyle name="SAPBEXstdItem 2 2 7 3 2" xfId="13069"/>
    <cellStyle name="SAPBEXstdItem 2 2 7 4" xfId="12343"/>
    <cellStyle name="SAPBEXstdItem 2 2 8" xfId="8132"/>
    <cellStyle name="SAPBEXstdItem 2 2 8 2" xfId="8952"/>
    <cellStyle name="SAPBEXstdItem 2 2 8 2 2" xfId="11357"/>
    <cellStyle name="SAPBEXstdItem 2 2 8 2 2 2" xfId="13898"/>
    <cellStyle name="SAPBEXstdItem 2 2 8 2 3" xfId="12711"/>
    <cellStyle name="SAPBEXstdItem 2 2 8 3" xfId="9446"/>
    <cellStyle name="SAPBEXstdItem 2 2 8 3 2" xfId="13068"/>
    <cellStyle name="SAPBEXstdItem 2 2 8 4" xfId="12342"/>
    <cellStyle name="SAPBEXstdItem 2 2 9" xfId="8302"/>
    <cellStyle name="SAPBEXstdItem 2 2 9 2" xfId="9114"/>
    <cellStyle name="SAPBEXstdItem 2 2 9 2 2" xfId="11516"/>
    <cellStyle name="SAPBEXstdItem 2 2 9 2 2 2" xfId="13978"/>
    <cellStyle name="SAPBEXstdItem 2 2 9 2 3" xfId="12794"/>
    <cellStyle name="SAPBEXstdItem 2 2 9 3" xfId="9605"/>
    <cellStyle name="SAPBEXstdItem 2 2 9 3 2" xfId="13149"/>
    <cellStyle name="SAPBEXstdItem 2 2 9 4" xfId="12422"/>
    <cellStyle name="SAPBEXstdItem 2 20" xfId="8147"/>
    <cellStyle name="SAPBEXstdItem 2 20 2" xfId="8965"/>
    <cellStyle name="SAPBEXstdItem 2 20 2 2" xfId="11370"/>
    <cellStyle name="SAPBEXstdItem 2 20 2 2 2" xfId="13905"/>
    <cellStyle name="SAPBEXstdItem 2 20 2 3" xfId="12718"/>
    <cellStyle name="SAPBEXstdItem 2 20 3" xfId="9459"/>
    <cellStyle name="SAPBEXstdItem 2 20 3 2" xfId="13075"/>
    <cellStyle name="SAPBEXstdItem 2 20 4" xfId="12349"/>
    <cellStyle name="SAPBEXstdItem 2 21" xfId="8225"/>
    <cellStyle name="SAPBEXstdItem 2 21 2" xfId="9038"/>
    <cellStyle name="SAPBEXstdItem 2 21 2 2" xfId="11442"/>
    <cellStyle name="SAPBEXstdItem 2 21 2 2 2" xfId="13936"/>
    <cellStyle name="SAPBEXstdItem 2 21 2 3" xfId="12750"/>
    <cellStyle name="SAPBEXstdItem 2 21 3" xfId="9531"/>
    <cellStyle name="SAPBEXstdItem 2 21 3 2" xfId="13106"/>
    <cellStyle name="SAPBEXstdItem 2 21 4" xfId="12379"/>
    <cellStyle name="SAPBEXstdItem 2 22" xfId="8232"/>
    <cellStyle name="SAPBEXstdItem 2 22 2" xfId="9045"/>
    <cellStyle name="SAPBEXstdItem 2 22 2 2" xfId="11449"/>
    <cellStyle name="SAPBEXstdItem 2 22 2 2 2" xfId="13938"/>
    <cellStyle name="SAPBEXstdItem 2 22 2 3" xfId="12752"/>
    <cellStyle name="SAPBEXstdItem 2 22 3" xfId="9538"/>
    <cellStyle name="SAPBEXstdItem 2 22 3 2" xfId="13108"/>
    <cellStyle name="SAPBEXstdItem 2 22 4" xfId="12381"/>
    <cellStyle name="SAPBEXstdItem 2 23" xfId="8161"/>
    <cellStyle name="SAPBEXstdItem 2 23 2" xfId="8979"/>
    <cellStyle name="SAPBEXstdItem 2 23 2 2" xfId="11384"/>
    <cellStyle name="SAPBEXstdItem 2 23 2 2 2" xfId="13913"/>
    <cellStyle name="SAPBEXstdItem 2 23 2 3" xfId="12725"/>
    <cellStyle name="SAPBEXstdItem 2 23 3" xfId="9473"/>
    <cellStyle name="SAPBEXstdItem 2 23 3 2" xfId="13083"/>
    <cellStyle name="SAPBEXstdItem 2 23 4" xfId="12356"/>
    <cellStyle name="SAPBEXstdItem 2 24" xfId="1277"/>
    <cellStyle name="SAPBEXstdItem 2 24 2" xfId="10323"/>
    <cellStyle name="SAPBEXstdItem 2 24 2 2" xfId="13646"/>
    <cellStyle name="SAPBEXstdItem 2 24 3" xfId="12127"/>
    <cellStyle name="SAPBEXstdItem 2 25" xfId="6620"/>
    <cellStyle name="SAPBEXstdItem 2 25 2" xfId="10747"/>
    <cellStyle name="SAPBEXstdItem 2 25 2 2" xfId="13759"/>
    <cellStyle name="SAPBEXstdItem 2 25 3" xfId="12244"/>
    <cellStyle name="SAPBEXstdItem 2 26" xfId="8603"/>
    <cellStyle name="SAPBEXstdItem 2 26 2" xfId="12625"/>
    <cellStyle name="SAPBEXstdItem 2 27" xfId="10666"/>
    <cellStyle name="SAPBEXstdItem 2 28" xfId="42654"/>
    <cellStyle name="SAPBEXstdItem 2 29" xfId="42658"/>
    <cellStyle name="SAPBEXstdItem 2 3" xfId="7922"/>
    <cellStyle name="SAPBEXstdItem 2 3 10" xfId="8843"/>
    <cellStyle name="SAPBEXstdItem 2 3 10 2" xfId="11253"/>
    <cellStyle name="SAPBEXstdItem 2 3 10 2 2" xfId="13827"/>
    <cellStyle name="SAPBEXstdItem 2 3 10 3" xfId="12636"/>
    <cellStyle name="SAPBEXstdItem 2 3 11" xfId="9341"/>
    <cellStyle name="SAPBEXstdItem 2 3 11 2" xfId="12996"/>
    <cellStyle name="SAPBEXstdItem 2 3 12" xfId="12269"/>
    <cellStyle name="SAPBEXstdItem 2 3 13" xfId="41089"/>
    <cellStyle name="SAPBEXstdItem 2 3 2" xfId="8360"/>
    <cellStyle name="SAPBEXstdItem 2 3 2 2" xfId="9172"/>
    <cellStyle name="SAPBEXstdItem 2 3 2 2 2" xfId="11574"/>
    <cellStyle name="SAPBEXstdItem 2 3 2 2 2 2" xfId="14019"/>
    <cellStyle name="SAPBEXstdItem 2 3 2 2 3" xfId="12835"/>
    <cellStyle name="SAPBEXstdItem 2 3 2 3" xfId="9663"/>
    <cellStyle name="SAPBEXstdItem 2 3 2 3 2" xfId="13190"/>
    <cellStyle name="SAPBEXstdItem 2 3 2 4" xfId="12463"/>
    <cellStyle name="SAPBEXstdItem 2 3 3" xfId="8390"/>
    <cellStyle name="SAPBEXstdItem 2 3 3 2" xfId="9202"/>
    <cellStyle name="SAPBEXstdItem 2 3 3 2 2" xfId="11604"/>
    <cellStyle name="SAPBEXstdItem 2 3 3 2 2 2" xfId="14046"/>
    <cellStyle name="SAPBEXstdItem 2 3 3 2 3" xfId="12862"/>
    <cellStyle name="SAPBEXstdItem 2 3 3 3" xfId="9693"/>
    <cellStyle name="SAPBEXstdItem 2 3 3 3 2" xfId="13217"/>
    <cellStyle name="SAPBEXstdItem 2 3 3 4" xfId="12490"/>
    <cellStyle name="SAPBEXstdItem 2 3 4" xfId="8336"/>
    <cellStyle name="SAPBEXstdItem 2 3 4 2" xfId="9148"/>
    <cellStyle name="SAPBEXstdItem 2 3 4 2 2" xfId="11550"/>
    <cellStyle name="SAPBEXstdItem 2 3 4 2 2 2" xfId="14003"/>
    <cellStyle name="SAPBEXstdItem 2 3 4 2 3" xfId="12819"/>
    <cellStyle name="SAPBEXstdItem 2 3 4 3" xfId="9639"/>
    <cellStyle name="SAPBEXstdItem 2 3 4 3 2" xfId="13174"/>
    <cellStyle name="SAPBEXstdItem 2 3 4 4" xfId="12447"/>
    <cellStyle name="SAPBEXstdItem 2 3 5" xfId="8145"/>
    <cellStyle name="SAPBEXstdItem 2 3 5 2" xfId="8963"/>
    <cellStyle name="SAPBEXstdItem 2 3 5 2 2" xfId="11368"/>
    <cellStyle name="SAPBEXstdItem 2 3 5 2 2 2" xfId="13904"/>
    <cellStyle name="SAPBEXstdItem 2 3 5 2 3" xfId="12717"/>
    <cellStyle name="SAPBEXstdItem 2 3 5 3" xfId="9457"/>
    <cellStyle name="SAPBEXstdItem 2 3 5 3 2" xfId="13074"/>
    <cellStyle name="SAPBEXstdItem 2 3 5 4" xfId="12348"/>
    <cellStyle name="SAPBEXstdItem 2 3 6" xfId="8160"/>
    <cellStyle name="SAPBEXstdItem 2 3 6 2" xfId="8978"/>
    <cellStyle name="SAPBEXstdItem 2 3 6 2 2" xfId="11383"/>
    <cellStyle name="SAPBEXstdItem 2 3 6 2 2 2" xfId="13912"/>
    <cellStyle name="SAPBEXstdItem 2 3 6 2 3" xfId="12724"/>
    <cellStyle name="SAPBEXstdItem 2 3 6 3" xfId="9472"/>
    <cellStyle name="SAPBEXstdItem 2 3 6 3 2" xfId="13082"/>
    <cellStyle name="SAPBEXstdItem 2 3 6 4" xfId="12355"/>
    <cellStyle name="SAPBEXstdItem 2 3 7" xfId="8127"/>
    <cellStyle name="SAPBEXstdItem 2 3 7 2" xfId="8947"/>
    <cellStyle name="SAPBEXstdItem 2 3 7 2 2" xfId="11352"/>
    <cellStyle name="SAPBEXstdItem 2 3 7 2 2 2" xfId="13894"/>
    <cellStyle name="SAPBEXstdItem 2 3 7 2 3" xfId="12707"/>
    <cellStyle name="SAPBEXstdItem 2 3 7 3" xfId="9441"/>
    <cellStyle name="SAPBEXstdItem 2 3 7 3 2" xfId="13064"/>
    <cellStyle name="SAPBEXstdItem 2 3 7 4" xfId="12338"/>
    <cellStyle name="SAPBEXstdItem 2 3 8" xfId="8170"/>
    <cellStyle name="SAPBEXstdItem 2 3 8 2" xfId="8986"/>
    <cellStyle name="SAPBEXstdItem 2 3 8 2 2" xfId="11391"/>
    <cellStyle name="SAPBEXstdItem 2 3 8 2 2 2" xfId="13915"/>
    <cellStyle name="SAPBEXstdItem 2 3 8 2 3" xfId="12727"/>
    <cellStyle name="SAPBEXstdItem 2 3 8 3" xfId="9480"/>
    <cellStyle name="SAPBEXstdItem 2 3 8 3 2" xfId="13085"/>
    <cellStyle name="SAPBEXstdItem 2 3 8 4" xfId="12358"/>
    <cellStyle name="SAPBEXstdItem 2 3 9" xfId="8108"/>
    <cellStyle name="SAPBEXstdItem 2 3 9 2" xfId="8932"/>
    <cellStyle name="SAPBEXstdItem 2 3 9 2 2" xfId="11337"/>
    <cellStyle name="SAPBEXstdItem 2 3 9 2 2 2" xfId="13890"/>
    <cellStyle name="SAPBEXstdItem 2 3 9 2 3" xfId="12703"/>
    <cellStyle name="SAPBEXstdItem 2 3 9 3" xfId="9426"/>
    <cellStyle name="SAPBEXstdItem 2 3 9 3 2" xfId="13060"/>
    <cellStyle name="SAPBEXstdItem 2 3 9 4" xfId="12334"/>
    <cellStyle name="SAPBEXstdItem 2 4" xfId="7928"/>
    <cellStyle name="SAPBEXstdItem 2 4 10" xfId="8844"/>
    <cellStyle name="SAPBEXstdItem 2 4 10 2" xfId="11254"/>
    <cellStyle name="SAPBEXstdItem 2 4 10 2 2" xfId="13828"/>
    <cellStyle name="SAPBEXstdItem 2 4 10 3" xfId="12637"/>
    <cellStyle name="SAPBEXstdItem 2 4 11" xfId="9342"/>
    <cellStyle name="SAPBEXstdItem 2 4 11 2" xfId="12997"/>
    <cellStyle name="SAPBEXstdItem 2 4 12" xfId="12270"/>
    <cellStyle name="SAPBEXstdItem 2 4 13" xfId="41090"/>
    <cellStyle name="SAPBEXstdItem 2 4 2" xfId="8361"/>
    <cellStyle name="SAPBEXstdItem 2 4 2 2" xfId="9173"/>
    <cellStyle name="SAPBEXstdItem 2 4 2 2 2" xfId="11575"/>
    <cellStyle name="SAPBEXstdItem 2 4 2 2 2 2" xfId="14020"/>
    <cellStyle name="SAPBEXstdItem 2 4 2 2 3" xfId="12836"/>
    <cellStyle name="SAPBEXstdItem 2 4 2 3" xfId="9664"/>
    <cellStyle name="SAPBEXstdItem 2 4 2 3 2" xfId="13191"/>
    <cellStyle name="SAPBEXstdItem 2 4 2 4" xfId="12464"/>
    <cellStyle name="SAPBEXstdItem 2 4 3" xfId="8391"/>
    <cellStyle name="SAPBEXstdItem 2 4 3 2" xfId="9203"/>
    <cellStyle name="SAPBEXstdItem 2 4 3 2 2" xfId="11605"/>
    <cellStyle name="SAPBEXstdItem 2 4 3 2 2 2" xfId="14047"/>
    <cellStyle name="SAPBEXstdItem 2 4 3 2 3" xfId="12863"/>
    <cellStyle name="SAPBEXstdItem 2 4 3 3" xfId="9694"/>
    <cellStyle name="SAPBEXstdItem 2 4 3 3 2" xfId="13218"/>
    <cellStyle name="SAPBEXstdItem 2 4 3 4" xfId="12491"/>
    <cellStyle name="SAPBEXstdItem 2 4 4" xfId="8092"/>
    <cellStyle name="SAPBEXstdItem 2 4 4 2" xfId="8924"/>
    <cellStyle name="SAPBEXstdItem 2 4 4 2 2" xfId="11331"/>
    <cellStyle name="SAPBEXstdItem 2 4 4 2 2 2" xfId="13887"/>
    <cellStyle name="SAPBEXstdItem 2 4 4 2 3" xfId="12698"/>
    <cellStyle name="SAPBEXstdItem 2 4 4 3" xfId="9420"/>
    <cellStyle name="SAPBEXstdItem 2 4 4 3 2" xfId="13057"/>
    <cellStyle name="SAPBEXstdItem 2 4 4 4" xfId="12331"/>
    <cellStyle name="SAPBEXstdItem 2 4 5" xfId="8304"/>
    <cellStyle name="SAPBEXstdItem 2 4 5 2" xfId="9116"/>
    <cellStyle name="SAPBEXstdItem 2 4 5 2 2" xfId="11518"/>
    <cellStyle name="SAPBEXstdItem 2 4 5 2 2 2" xfId="13980"/>
    <cellStyle name="SAPBEXstdItem 2 4 5 2 3" xfId="12796"/>
    <cellStyle name="SAPBEXstdItem 2 4 5 3" xfId="9607"/>
    <cellStyle name="SAPBEXstdItem 2 4 5 3 2" xfId="13151"/>
    <cellStyle name="SAPBEXstdItem 2 4 5 4" xfId="12424"/>
    <cellStyle name="SAPBEXstdItem 2 4 6" xfId="8128"/>
    <cellStyle name="SAPBEXstdItem 2 4 6 2" xfId="8948"/>
    <cellStyle name="SAPBEXstdItem 2 4 6 2 2" xfId="11353"/>
    <cellStyle name="SAPBEXstdItem 2 4 6 2 2 2" xfId="13895"/>
    <cellStyle name="SAPBEXstdItem 2 4 6 2 3" xfId="12708"/>
    <cellStyle name="SAPBEXstdItem 2 4 6 3" xfId="9442"/>
    <cellStyle name="SAPBEXstdItem 2 4 6 3 2" xfId="13065"/>
    <cellStyle name="SAPBEXstdItem 2 4 6 4" xfId="12339"/>
    <cellStyle name="SAPBEXstdItem 2 4 7" xfId="8319"/>
    <cellStyle name="SAPBEXstdItem 2 4 7 2" xfId="9131"/>
    <cellStyle name="SAPBEXstdItem 2 4 7 2 2" xfId="11533"/>
    <cellStyle name="SAPBEXstdItem 2 4 7 2 2 2" xfId="13991"/>
    <cellStyle name="SAPBEXstdItem 2 4 7 2 3" xfId="12807"/>
    <cellStyle name="SAPBEXstdItem 2 4 7 3" xfId="9622"/>
    <cellStyle name="SAPBEXstdItem 2 4 7 3 2" xfId="13162"/>
    <cellStyle name="SAPBEXstdItem 2 4 7 4" xfId="12435"/>
    <cellStyle name="SAPBEXstdItem 2 4 8" xfId="8020"/>
    <cellStyle name="SAPBEXstdItem 2 4 8 2" xfId="8892"/>
    <cellStyle name="SAPBEXstdItem 2 4 8 2 2" xfId="11302"/>
    <cellStyle name="SAPBEXstdItem 2 4 8 2 2 2" xfId="13876"/>
    <cellStyle name="SAPBEXstdItem 2 4 8 2 3" xfId="12685"/>
    <cellStyle name="SAPBEXstdItem 2 4 8 3" xfId="9390"/>
    <cellStyle name="SAPBEXstdItem 2 4 8 3 2" xfId="13045"/>
    <cellStyle name="SAPBEXstdItem 2 4 8 4" xfId="12319"/>
    <cellStyle name="SAPBEXstdItem 2 4 9" xfId="8349"/>
    <cellStyle name="SAPBEXstdItem 2 4 9 2" xfId="9161"/>
    <cellStyle name="SAPBEXstdItem 2 4 9 2 2" xfId="11563"/>
    <cellStyle name="SAPBEXstdItem 2 4 9 2 2 2" xfId="14012"/>
    <cellStyle name="SAPBEXstdItem 2 4 9 2 3" xfId="12828"/>
    <cellStyle name="SAPBEXstdItem 2 4 9 3" xfId="9652"/>
    <cellStyle name="SAPBEXstdItem 2 4 9 3 2" xfId="13183"/>
    <cellStyle name="SAPBEXstdItem 2 4 9 4" xfId="12456"/>
    <cellStyle name="SAPBEXstdItem 2 5" xfId="7935"/>
    <cellStyle name="SAPBEXstdItem 2 5 10" xfId="8848"/>
    <cellStyle name="SAPBEXstdItem 2 5 10 2" xfId="11258"/>
    <cellStyle name="SAPBEXstdItem 2 5 10 2 2" xfId="13832"/>
    <cellStyle name="SAPBEXstdItem 2 5 10 3" xfId="12641"/>
    <cellStyle name="SAPBEXstdItem 2 5 11" xfId="9346"/>
    <cellStyle name="SAPBEXstdItem 2 5 11 2" xfId="13001"/>
    <cellStyle name="SAPBEXstdItem 2 5 12" xfId="12274"/>
    <cellStyle name="SAPBEXstdItem 2 5 13" xfId="41091"/>
    <cellStyle name="SAPBEXstdItem 2 5 2" xfId="8365"/>
    <cellStyle name="SAPBEXstdItem 2 5 2 2" xfId="9177"/>
    <cellStyle name="SAPBEXstdItem 2 5 2 2 2" xfId="11579"/>
    <cellStyle name="SAPBEXstdItem 2 5 2 2 2 2" xfId="14024"/>
    <cellStyle name="SAPBEXstdItem 2 5 2 2 3" xfId="12840"/>
    <cellStyle name="SAPBEXstdItem 2 5 2 3" xfId="9668"/>
    <cellStyle name="SAPBEXstdItem 2 5 2 3 2" xfId="13195"/>
    <cellStyle name="SAPBEXstdItem 2 5 2 4" xfId="12468"/>
    <cellStyle name="SAPBEXstdItem 2 5 3" xfId="8395"/>
    <cellStyle name="SAPBEXstdItem 2 5 3 2" xfId="9207"/>
    <cellStyle name="SAPBEXstdItem 2 5 3 2 2" xfId="11609"/>
    <cellStyle name="SAPBEXstdItem 2 5 3 2 2 2" xfId="14051"/>
    <cellStyle name="SAPBEXstdItem 2 5 3 2 3" xfId="12867"/>
    <cellStyle name="SAPBEXstdItem 2 5 3 3" xfId="9698"/>
    <cellStyle name="SAPBEXstdItem 2 5 3 3 2" xfId="13222"/>
    <cellStyle name="SAPBEXstdItem 2 5 3 4" xfId="12495"/>
    <cellStyle name="SAPBEXstdItem 2 5 4" xfId="8328"/>
    <cellStyle name="SAPBEXstdItem 2 5 4 2" xfId="9140"/>
    <cellStyle name="SAPBEXstdItem 2 5 4 2 2" xfId="11542"/>
    <cellStyle name="SAPBEXstdItem 2 5 4 2 2 2" xfId="13998"/>
    <cellStyle name="SAPBEXstdItem 2 5 4 2 3" xfId="12814"/>
    <cellStyle name="SAPBEXstdItem 2 5 4 3" xfId="9631"/>
    <cellStyle name="SAPBEXstdItem 2 5 4 3 2" xfId="13169"/>
    <cellStyle name="SAPBEXstdItem 2 5 4 4" xfId="12442"/>
    <cellStyle name="SAPBEXstdItem 2 5 5" xfId="8098"/>
    <cellStyle name="SAPBEXstdItem 2 5 5 2" xfId="8926"/>
    <cellStyle name="SAPBEXstdItem 2 5 5 2 2" xfId="11333"/>
    <cellStyle name="SAPBEXstdItem 2 5 5 2 2 2" xfId="13888"/>
    <cellStyle name="SAPBEXstdItem 2 5 5 2 3" xfId="12699"/>
    <cellStyle name="SAPBEXstdItem 2 5 5 3" xfId="9422"/>
    <cellStyle name="SAPBEXstdItem 2 5 5 3 2" xfId="13058"/>
    <cellStyle name="SAPBEXstdItem 2 5 5 4" xfId="12332"/>
    <cellStyle name="SAPBEXstdItem 2 5 6" xfId="8282"/>
    <cellStyle name="SAPBEXstdItem 2 5 6 2" xfId="9095"/>
    <cellStyle name="SAPBEXstdItem 2 5 6 2 2" xfId="11499"/>
    <cellStyle name="SAPBEXstdItem 2 5 6 2 2 2" xfId="13968"/>
    <cellStyle name="SAPBEXstdItem 2 5 6 2 3" xfId="12782"/>
    <cellStyle name="SAPBEXstdItem 2 5 6 3" xfId="9588"/>
    <cellStyle name="SAPBEXstdItem 2 5 6 3 2" xfId="13139"/>
    <cellStyle name="SAPBEXstdItem 2 5 6 4" xfId="12412"/>
    <cellStyle name="SAPBEXstdItem 2 5 7" xfId="8026"/>
    <cellStyle name="SAPBEXstdItem 2 5 7 2" xfId="8898"/>
    <cellStyle name="SAPBEXstdItem 2 5 7 2 2" xfId="11308"/>
    <cellStyle name="SAPBEXstdItem 2 5 7 2 2 2" xfId="13878"/>
    <cellStyle name="SAPBEXstdItem 2 5 7 2 3" xfId="12687"/>
    <cellStyle name="SAPBEXstdItem 2 5 7 3" xfId="9396"/>
    <cellStyle name="SAPBEXstdItem 2 5 7 3 2" xfId="13048"/>
    <cellStyle name="SAPBEXstdItem 2 5 7 4" xfId="12321"/>
    <cellStyle name="SAPBEXstdItem 2 5 8" xfId="8136"/>
    <cellStyle name="SAPBEXstdItem 2 5 8 2" xfId="8956"/>
    <cellStyle name="SAPBEXstdItem 2 5 8 2 2" xfId="11361"/>
    <cellStyle name="SAPBEXstdItem 2 5 8 2 2 2" xfId="13900"/>
    <cellStyle name="SAPBEXstdItem 2 5 8 2 3" xfId="12713"/>
    <cellStyle name="SAPBEXstdItem 2 5 8 3" xfId="9450"/>
    <cellStyle name="SAPBEXstdItem 2 5 8 3 2" xfId="13070"/>
    <cellStyle name="SAPBEXstdItem 2 5 8 4" xfId="12344"/>
    <cellStyle name="SAPBEXstdItem 2 5 9" xfId="8252"/>
    <cellStyle name="SAPBEXstdItem 2 5 9 2" xfId="9065"/>
    <cellStyle name="SAPBEXstdItem 2 5 9 2 2" xfId="11469"/>
    <cellStyle name="SAPBEXstdItem 2 5 9 2 2 2" xfId="13952"/>
    <cellStyle name="SAPBEXstdItem 2 5 9 2 3" xfId="12766"/>
    <cellStyle name="SAPBEXstdItem 2 5 9 3" xfId="9558"/>
    <cellStyle name="SAPBEXstdItem 2 5 9 3 2" xfId="13123"/>
    <cellStyle name="SAPBEXstdItem 2 5 9 4" xfId="12395"/>
    <cellStyle name="SAPBEXstdItem 2 6" xfId="7940"/>
    <cellStyle name="SAPBEXstdItem 2 6 10" xfId="8849"/>
    <cellStyle name="SAPBEXstdItem 2 6 10 2" xfId="11259"/>
    <cellStyle name="SAPBEXstdItem 2 6 10 2 2" xfId="13833"/>
    <cellStyle name="SAPBEXstdItem 2 6 10 3" xfId="12642"/>
    <cellStyle name="SAPBEXstdItem 2 6 11" xfId="9347"/>
    <cellStyle name="SAPBEXstdItem 2 6 11 2" xfId="13002"/>
    <cellStyle name="SAPBEXstdItem 2 6 12" xfId="12275"/>
    <cellStyle name="SAPBEXstdItem 2 6 2" xfId="8366"/>
    <cellStyle name="SAPBEXstdItem 2 6 2 2" xfId="9178"/>
    <cellStyle name="SAPBEXstdItem 2 6 2 2 2" xfId="11580"/>
    <cellStyle name="SAPBEXstdItem 2 6 2 2 2 2" xfId="14025"/>
    <cellStyle name="SAPBEXstdItem 2 6 2 2 3" xfId="12841"/>
    <cellStyle name="SAPBEXstdItem 2 6 2 3" xfId="9669"/>
    <cellStyle name="SAPBEXstdItem 2 6 2 3 2" xfId="13196"/>
    <cellStyle name="SAPBEXstdItem 2 6 2 4" xfId="12469"/>
    <cellStyle name="SAPBEXstdItem 2 6 3" xfId="8396"/>
    <cellStyle name="SAPBEXstdItem 2 6 3 2" xfId="9208"/>
    <cellStyle name="SAPBEXstdItem 2 6 3 2 2" xfId="11610"/>
    <cellStyle name="SAPBEXstdItem 2 6 3 2 2 2" xfId="14052"/>
    <cellStyle name="SAPBEXstdItem 2 6 3 2 3" xfId="12868"/>
    <cellStyle name="SAPBEXstdItem 2 6 3 3" xfId="9699"/>
    <cellStyle name="SAPBEXstdItem 2 6 3 3 2" xfId="13223"/>
    <cellStyle name="SAPBEXstdItem 2 6 3 4" xfId="12496"/>
    <cellStyle name="SAPBEXstdItem 2 6 4" xfId="8222"/>
    <cellStyle name="SAPBEXstdItem 2 6 4 2" xfId="9035"/>
    <cellStyle name="SAPBEXstdItem 2 6 4 2 2" xfId="11439"/>
    <cellStyle name="SAPBEXstdItem 2 6 4 2 2 2" xfId="13934"/>
    <cellStyle name="SAPBEXstdItem 2 6 4 2 3" xfId="12748"/>
    <cellStyle name="SAPBEXstdItem 2 6 4 3" xfId="9528"/>
    <cellStyle name="SAPBEXstdItem 2 6 4 3 2" xfId="13104"/>
    <cellStyle name="SAPBEXstdItem 2 6 4 4" xfId="12377"/>
    <cellStyle name="SAPBEXstdItem 2 6 5" xfId="8274"/>
    <cellStyle name="SAPBEXstdItem 2 6 5 2" xfId="9087"/>
    <cellStyle name="SAPBEXstdItem 2 6 5 2 2" xfId="11491"/>
    <cellStyle name="SAPBEXstdItem 2 6 5 2 2 2" xfId="13964"/>
    <cellStyle name="SAPBEXstdItem 2 6 5 2 3" xfId="12778"/>
    <cellStyle name="SAPBEXstdItem 2 6 5 3" xfId="9580"/>
    <cellStyle name="SAPBEXstdItem 2 6 5 3 2" xfId="13135"/>
    <cellStyle name="SAPBEXstdItem 2 6 5 4" xfId="12408"/>
    <cellStyle name="SAPBEXstdItem 2 6 6" xfId="8269"/>
    <cellStyle name="SAPBEXstdItem 2 6 6 2" xfId="9082"/>
    <cellStyle name="SAPBEXstdItem 2 6 6 2 2" xfId="11486"/>
    <cellStyle name="SAPBEXstdItem 2 6 6 2 2 2" xfId="13960"/>
    <cellStyle name="SAPBEXstdItem 2 6 6 2 3" xfId="12774"/>
    <cellStyle name="SAPBEXstdItem 2 6 6 3" xfId="9575"/>
    <cellStyle name="SAPBEXstdItem 2 6 6 3 2" xfId="13131"/>
    <cellStyle name="SAPBEXstdItem 2 6 6 4" xfId="12403"/>
    <cellStyle name="SAPBEXstdItem 2 6 7" xfId="8287"/>
    <cellStyle name="SAPBEXstdItem 2 6 7 2" xfId="9100"/>
    <cellStyle name="SAPBEXstdItem 2 6 7 2 2" xfId="11504"/>
    <cellStyle name="SAPBEXstdItem 2 6 7 2 2 2" xfId="13971"/>
    <cellStyle name="SAPBEXstdItem 2 6 7 2 3" xfId="12785"/>
    <cellStyle name="SAPBEXstdItem 2 6 7 3" xfId="9593"/>
    <cellStyle name="SAPBEXstdItem 2 6 7 3 2" xfId="13142"/>
    <cellStyle name="SAPBEXstdItem 2 6 7 4" xfId="12415"/>
    <cellStyle name="SAPBEXstdItem 2 6 8" xfId="8142"/>
    <cellStyle name="SAPBEXstdItem 2 6 8 2" xfId="8960"/>
    <cellStyle name="SAPBEXstdItem 2 6 8 2 2" xfId="11365"/>
    <cellStyle name="SAPBEXstdItem 2 6 8 2 2 2" xfId="13902"/>
    <cellStyle name="SAPBEXstdItem 2 6 8 2 3" xfId="12715"/>
    <cellStyle name="SAPBEXstdItem 2 6 8 3" xfId="9454"/>
    <cellStyle name="SAPBEXstdItem 2 6 8 3 2" xfId="13072"/>
    <cellStyle name="SAPBEXstdItem 2 6 8 4" xfId="12346"/>
    <cellStyle name="SAPBEXstdItem 2 6 9" xfId="8011"/>
    <cellStyle name="SAPBEXstdItem 2 6 9 2" xfId="8883"/>
    <cellStyle name="SAPBEXstdItem 2 6 9 2 2" xfId="11293"/>
    <cellStyle name="SAPBEXstdItem 2 6 9 2 2 2" xfId="13867"/>
    <cellStyle name="SAPBEXstdItem 2 6 9 2 3" xfId="12676"/>
    <cellStyle name="SAPBEXstdItem 2 6 9 3" xfId="9381"/>
    <cellStyle name="SAPBEXstdItem 2 6 9 3 2" xfId="13036"/>
    <cellStyle name="SAPBEXstdItem 2 6 9 4" xfId="12310"/>
    <cellStyle name="SAPBEXstdItem 2 7" xfId="7944"/>
    <cellStyle name="SAPBEXstdItem 2 7 10" xfId="8850"/>
    <cellStyle name="SAPBEXstdItem 2 7 10 2" xfId="11260"/>
    <cellStyle name="SAPBEXstdItem 2 7 10 2 2" xfId="13834"/>
    <cellStyle name="SAPBEXstdItem 2 7 10 3" xfId="12643"/>
    <cellStyle name="SAPBEXstdItem 2 7 11" xfId="9348"/>
    <cellStyle name="SAPBEXstdItem 2 7 11 2" xfId="13003"/>
    <cellStyle name="SAPBEXstdItem 2 7 12" xfId="12276"/>
    <cellStyle name="SAPBEXstdItem 2 7 2" xfId="8367"/>
    <cellStyle name="SAPBEXstdItem 2 7 2 2" xfId="9179"/>
    <cellStyle name="SAPBEXstdItem 2 7 2 2 2" xfId="11581"/>
    <cellStyle name="SAPBEXstdItem 2 7 2 2 2 2" xfId="14026"/>
    <cellStyle name="SAPBEXstdItem 2 7 2 2 3" xfId="12842"/>
    <cellStyle name="SAPBEXstdItem 2 7 2 3" xfId="9670"/>
    <cellStyle name="SAPBEXstdItem 2 7 2 3 2" xfId="13197"/>
    <cellStyle name="SAPBEXstdItem 2 7 2 4" xfId="12470"/>
    <cellStyle name="SAPBEXstdItem 2 7 3" xfId="8397"/>
    <cellStyle name="SAPBEXstdItem 2 7 3 2" xfId="9209"/>
    <cellStyle name="SAPBEXstdItem 2 7 3 2 2" xfId="11611"/>
    <cellStyle name="SAPBEXstdItem 2 7 3 2 2 2" xfId="14053"/>
    <cellStyle name="SAPBEXstdItem 2 7 3 2 3" xfId="12869"/>
    <cellStyle name="SAPBEXstdItem 2 7 3 3" xfId="9700"/>
    <cellStyle name="SAPBEXstdItem 2 7 3 3 2" xfId="13224"/>
    <cellStyle name="SAPBEXstdItem 2 7 3 4" xfId="12497"/>
    <cellStyle name="SAPBEXstdItem 2 7 4" xfId="8416"/>
    <cellStyle name="SAPBEXstdItem 2 7 4 2" xfId="9228"/>
    <cellStyle name="SAPBEXstdItem 2 7 4 2 2" xfId="11630"/>
    <cellStyle name="SAPBEXstdItem 2 7 4 2 2 2" xfId="14072"/>
    <cellStyle name="SAPBEXstdItem 2 7 4 2 3" xfId="12888"/>
    <cellStyle name="SAPBEXstdItem 2 7 4 3" xfId="9719"/>
    <cellStyle name="SAPBEXstdItem 2 7 4 3 2" xfId="13243"/>
    <cellStyle name="SAPBEXstdItem 2 7 4 4" xfId="12516"/>
    <cellStyle name="SAPBEXstdItem 2 7 5" xfId="8436"/>
    <cellStyle name="SAPBEXstdItem 2 7 5 2" xfId="9248"/>
    <cellStyle name="SAPBEXstdItem 2 7 5 2 2" xfId="11650"/>
    <cellStyle name="SAPBEXstdItem 2 7 5 2 2 2" xfId="14090"/>
    <cellStyle name="SAPBEXstdItem 2 7 5 2 3" xfId="12906"/>
    <cellStyle name="SAPBEXstdItem 2 7 5 3" xfId="9739"/>
    <cellStyle name="SAPBEXstdItem 2 7 5 3 2" xfId="13261"/>
    <cellStyle name="SAPBEXstdItem 2 7 5 4" xfId="12534"/>
    <cellStyle name="SAPBEXstdItem 2 7 6" xfId="8454"/>
    <cellStyle name="SAPBEXstdItem 2 7 6 2" xfId="9266"/>
    <cellStyle name="SAPBEXstdItem 2 7 6 2 2" xfId="11668"/>
    <cellStyle name="SAPBEXstdItem 2 7 6 2 2 2" xfId="14108"/>
    <cellStyle name="SAPBEXstdItem 2 7 6 2 3" xfId="12924"/>
    <cellStyle name="SAPBEXstdItem 2 7 6 3" xfId="9757"/>
    <cellStyle name="SAPBEXstdItem 2 7 6 3 2" xfId="13279"/>
    <cellStyle name="SAPBEXstdItem 2 7 6 4" xfId="12552"/>
    <cellStyle name="SAPBEXstdItem 2 7 7" xfId="8472"/>
    <cellStyle name="SAPBEXstdItem 2 7 7 2" xfId="9284"/>
    <cellStyle name="SAPBEXstdItem 2 7 7 2 2" xfId="11686"/>
    <cellStyle name="SAPBEXstdItem 2 7 7 2 2 2" xfId="14126"/>
    <cellStyle name="SAPBEXstdItem 2 7 7 2 3" xfId="12942"/>
    <cellStyle name="SAPBEXstdItem 2 7 7 3" xfId="9775"/>
    <cellStyle name="SAPBEXstdItem 2 7 7 3 2" xfId="13297"/>
    <cellStyle name="SAPBEXstdItem 2 7 7 4" xfId="12570"/>
    <cellStyle name="SAPBEXstdItem 2 7 8" xfId="8491"/>
    <cellStyle name="SAPBEXstdItem 2 7 8 2" xfId="9303"/>
    <cellStyle name="SAPBEXstdItem 2 7 8 2 2" xfId="11705"/>
    <cellStyle name="SAPBEXstdItem 2 7 8 2 2 2" xfId="14144"/>
    <cellStyle name="SAPBEXstdItem 2 7 8 2 3" xfId="12960"/>
    <cellStyle name="SAPBEXstdItem 2 7 8 3" xfId="9794"/>
    <cellStyle name="SAPBEXstdItem 2 7 8 3 2" xfId="13315"/>
    <cellStyle name="SAPBEXstdItem 2 7 8 4" xfId="12588"/>
    <cellStyle name="SAPBEXstdItem 2 7 9" xfId="8508"/>
    <cellStyle name="SAPBEXstdItem 2 7 9 2" xfId="9320"/>
    <cellStyle name="SAPBEXstdItem 2 7 9 2 2" xfId="11722"/>
    <cellStyle name="SAPBEXstdItem 2 7 9 2 2 2" xfId="14161"/>
    <cellStyle name="SAPBEXstdItem 2 7 9 2 3" xfId="12977"/>
    <cellStyle name="SAPBEXstdItem 2 7 9 3" xfId="9811"/>
    <cellStyle name="SAPBEXstdItem 2 7 9 3 2" xfId="13332"/>
    <cellStyle name="SAPBEXstdItem 2 7 9 4" xfId="12605"/>
    <cellStyle name="SAPBEXstdItem 2 8" xfId="7985"/>
    <cellStyle name="SAPBEXstdItem 2 8 10" xfId="8866"/>
    <cellStyle name="SAPBEXstdItem 2 8 10 2" xfId="11276"/>
    <cellStyle name="SAPBEXstdItem 2 8 10 2 2" xfId="13850"/>
    <cellStyle name="SAPBEXstdItem 2 8 10 3" xfId="12659"/>
    <cellStyle name="SAPBEXstdItem 2 8 11" xfId="9364"/>
    <cellStyle name="SAPBEXstdItem 2 8 11 2" xfId="13019"/>
    <cellStyle name="SAPBEXstdItem 2 8 12" xfId="12293"/>
    <cellStyle name="SAPBEXstdItem 2 8 2" xfId="8379"/>
    <cellStyle name="SAPBEXstdItem 2 8 2 2" xfId="9191"/>
    <cellStyle name="SAPBEXstdItem 2 8 2 2 2" xfId="11593"/>
    <cellStyle name="SAPBEXstdItem 2 8 2 2 2 2" xfId="14037"/>
    <cellStyle name="SAPBEXstdItem 2 8 2 2 3" xfId="12853"/>
    <cellStyle name="SAPBEXstdItem 2 8 2 3" xfId="9682"/>
    <cellStyle name="SAPBEXstdItem 2 8 2 3 2" xfId="13208"/>
    <cellStyle name="SAPBEXstdItem 2 8 2 4" xfId="12481"/>
    <cellStyle name="SAPBEXstdItem 2 8 3" xfId="8409"/>
    <cellStyle name="SAPBEXstdItem 2 8 3 2" xfId="9221"/>
    <cellStyle name="SAPBEXstdItem 2 8 3 2 2" xfId="11623"/>
    <cellStyle name="SAPBEXstdItem 2 8 3 2 2 2" xfId="14065"/>
    <cellStyle name="SAPBEXstdItem 2 8 3 2 3" xfId="12881"/>
    <cellStyle name="SAPBEXstdItem 2 8 3 3" xfId="9712"/>
    <cellStyle name="SAPBEXstdItem 2 8 3 3 2" xfId="13236"/>
    <cellStyle name="SAPBEXstdItem 2 8 3 4" xfId="12509"/>
    <cellStyle name="SAPBEXstdItem 2 8 4" xfId="8430"/>
    <cellStyle name="SAPBEXstdItem 2 8 4 2" xfId="9242"/>
    <cellStyle name="SAPBEXstdItem 2 8 4 2 2" xfId="11644"/>
    <cellStyle name="SAPBEXstdItem 2 8 4 2 2 2" xfId="14084"/>
    <cellStyle name="SAPBEXstdItem 2 8 4 2 3" xfId="12900"/>
    <cellStyle name="SAPBEXstdItem 2 8 4 3" xfId="9733"/>
    <cellStyle name="SAPBEXstdItem 2 8 4 3 2" xfId="13255"/>
    <cellStyle name="SAPBEXstdItem 2 8 4 4" xfId="12528"/>
    <cellStyle name="SAPBEXstdItem 2 8 5" xfId="8448"/>
    <cellStyle name="SAPBEXstdItem 2 8 5 2" xfId="9260"/>
    <cellStyle name="SAPBEXstdItem 2 8 5 2 2" xfId="11662"/>
    <cellStyle name="SAPBEXstdItem 2 8 5 2 2 2" xfId="14102"/>
    <cellStyle name="SAPBEXstdItem 2 8 5 2 3" xfId="12918"/>
    <cellStyle name="SAPBEXstdItem 2 8 5 3" xfId="9751"/>
    <cellStyle name="SAPBEXstdItem 2 8 5 3 2" xfId="13273"/>
    <cellStyle name="SAPBEXstdItem 2 8 5 4" xfId="12546"/>
    <cellStyle name="SAPBEXstdItem 2 8 6" xfId="8466"/>
    <cellStyle name="SAPBEXstdItem 2 8 6 2" xfId="9278"/>
    <cellStyle name="SAPBEXstdItem 2 8 6 2 2" xfId="11680"/>
    <cellStyle name="SAPBEXstdItem 2 8 6 2 2 2" xfId="14120"/>
    <cellStyle name="SAPBEXstdItem 2 8 6 2 3" xfId="12936"/>
    <cellStyle name="SAPBEXstdItem 2 8 6 3" xfId="9769"/>
    <cellStyle name="SAPBEXstdItem 2 8 6 3 2" xfId="13291"/>
    <cellStyle name="SAPBEXstdItem 2 8 6 4" xfId="12564"/>
    <cellStyle name="SAPBEXstdItem 2 8 7" xfId="8484"/>
    <cellStyle name="SAPBEXstdItem 2 8 7 2" xfId="9296"/>
    <cellStyle name="SAPBEXstdItem 2 8 7 2 2" xfId="11698"/>
    <cellStyle name="SAPBEXstdItem 2 8 7 2 2 2" xfId="14138"/>
    <cellStyle name="SAPBEXstdItem 2 8 7 2 3" xfId="12954"/>
    <cellStyle name="SAPBEXstdItem 2 8 7 3" xfId="9787"/>
    <cellStyle name="SAPBEXstdItem 2 8 7 3 2" xfId="13309"/>
    <cellStyle name="SAPBEXstdItem 2 8 7 4" xfId="12582"/>
    <cellStyle name="SAPBEXstdItem 2 8 8" xfId="8502"/>
    <cellStyle name="SAPBEXstdItem 2 8 8 2" xfId="9314"/>
    <cellStyle name="SAPBEXstdItem 2 8 8 2 2" xfId="11716"/>
    <cellStyle name="SAPBEXstdItem 2 8 8 2 2 2" xfId="14155"/>
    <cellStyle name="SAPBEXstdItem 2 8 8 2 3" xfId="12971"/>
    <cellStyle name="SAPBEXstdItem 2 8 8 3" xfId="9805"/>
    <cellStyle name="SAPBEXstdItem 2 8 8 3 2" xfId="13326"/>
    <cellStyle name="SAPBEXstdItem 2 8 8 4" xfId="12599"/>
    <cellStyle name="SAPBEXstdItem 2 8 9" xfId="8519"/>
    <cellStyle name="SAPBEXstdItem 2 8 9 2" xfId="9331"/>
    <cellStyle name="SAPBEXstdItem 2 8 9 2 2" xfId="11733"/>
    <cellStyle name="SAPBEXstdItem 2 8 9 2 2 2" xfId="14172"/>
    <cellStyle name="SAPBEXstdItem 2 8 9 2 3" xfId="12988"/>
    <cellStyle name="SAPBEXstdItem 2 8 9 3" xfId="9822"/>
    <cellStyle name="SAPBEXstdItem 2 8 9 3 2" xfId="13343"/>
    <cellStyle name="SAPBEXstdItem 2 8 9 4" xfId="12616"/>
    <cellStyle name="SAPBEXstdItem 2 9" xfId="7986"/>
    <cellStyle name="SAPBEXstdItem 2 9 10" xfId="8867"/>
    <cellStyle name="SAPBEXstdItem 2 9 10 2" xfId="11277"/>
    <cellStyle name="SAPBEXstdItem 2 9 10 2 2" xfId="13851"/>
    <cellStyle name="SAPBEXstdItem 2 9 10 3" xfId="12660"/>
    <cellStyle name="SAPBEXstdItem 2 9 11" xfId="9365"/>
    <cellStyle name="SAPBEXstdItem 2 9 11 2" xfId="13020"/>
    <cellStyle name="SAPBEXstdItem 2 9 12" xfId="12294"/>
    <cellStyle name="SAPBEXstdItem 2 9 2" xfId="8380"/>
    <cellStyle name="SAPBEXstdItem 2 9 2 2" xfId="9192"/>
    <cellStyle name="SAPBEXstdItem 2 9 2 2 2" xfId="11594"/>
    <cellStyle name="SAPBEXstdItem 2 9 2 2 2 2" xfId="14038"/>
    <cellStyle name="SAPBEXstdItem 2 9 2 2 3" xfId="12854"/>
    <cellStyle name="SAPBEXstdItem 2 9 2 3" xfId="9683"/>
    <cellStyle name="SAPBEXstdItem 2 9 2 3 2" xfId="13209"/>
    <cellStyle name="SAPBEXstdItem 2 9 2 4" xfId="12482"/>
    <cellStyle name="SAPBEXstdItem 2 9 3" xfId="8410"/>
    <cellStyle name="SAPBEXstdItem 2 9 3 2" xfId="9222"/>
    <cellStyle name="SAPBEXstdItem 2 9 3 2 2" xfId="11624"/>
    <cellStyle name="SAPBEXstdItem 2 9 3 2 2 2" xfId="14066"/>
    <cellStyle name="SAPBEXstdItem 2 9 3 2 3" xfId="12882"/>
    <cellStyle name="SAPBEXstdItem 2 9 3 3" xfId="9713"/>
    <cellStyle name="SAPBEXstdItem 2 9 3 3 2" xfId="13237"/>
    <cellStyle name="SAPBEXstdItem 2 9 3 4" xfId="12510"/>
    <cellStyle name="SAPBEXstdItem 2 9 4" xfId="8431"/>
    <cellStyle name="SAPBEXstdItem 2 9 4 2" xfId="9243"/>
    <cellStyle name="SAPBEXstdItem 2 9 4 2 2" xfId="11645"/>
    <cellStyle name="SAPBEXstdItem 2 9 4 2 2 2" xfId="14085"/>
    <cellStyle name="SAPBEXstdItem 2 9 4 2 3" xfId="12901"/>
    <cellStyle name="SAPBEXstdItem 2 9 4 3" xfId="9734"/>
    <cellStyle name="SAPBEXstdItem 2 9 4 3 2" xfId="13256"/>
    <cellStyle name="SAPBEXstdItem 2 9 4 4" xfId="12529"/>
    <cellStyle name="SAPBEXstdItem 2 9 5" xfId="8449"/>
    <cellStyle name="SAPBEXstdItem 2 9 5 2" xfId="9261"/>
    <cellStyle name="SAPBEXstdItem 2 9 5 2 2" xfId="11663"/>
    <cellStyle name="SAPBEXstdItem 2 9 5 2 2 2" xfId="14103"/>
    <cellStyle name="SAPBEXstdItem 2 9 5 2 3" xfId="12919"/>
    <cellStyle name="SAPBEXstdItem 2 9 5 3" xfId="9752"/>
    <cellStyle name="SAPBEXstdItem 2 9 5 3 2" xfId="13274"/>
    <cellStyle name="SAPBEXstdItem 2 9 5 4" xfId="12547"/>
    <cellStyle name="SAPBEXstdItem 2 9 6" xfId="8467"/>
    <cellStyle name="SAPBEXstdItem 2 9 6 2" xfId="9279"/>
    <cellStyle name="SAPBEXstdItem 2 9 6 2 2" xfId="11681"/>
    <cellStyle name="SAPBEXstdItem 2 9 6 2 2 2" xfId="14121"/>
    <cellStyle name="SAPBEXstdItem 2 9 6 2 3" xfId="12937"/>
    <cellStyle name="SAPBEXstdItem 2 9 6 3" xfId="9770"/>
    <cellStyle name="SAPBEXstdItem 2 9 6 3 2" xfId="13292"/>
    <cellStyle name="SAPBEXstdItem 2 9 6 4" xfId="12565"/>
    <cellStyle name="SAPBEXstdItem 2 9 7" xfId="8485"/>
    <cellStyle name="SAPBEXstdItem 2 9 7 2" xfId="9297"/>
    <cellStyle name="SAPBEXstdItem 2 9 7 2 2" xfId="11699"/>
    <cellStyle name="SAPBEXstdItem 2 9 7 2 2 2" xfId="14139"/>
    <cellStyle name="SAPBEXstdItem 2 9 7 2 3" xfId="12955"/>
    <cellStyle name="SAPBEXstdItem 2 9 7 3" xfId="9788"/>
    <cellStyle name="SAPBEXstdItem 2 9 7 3 2" xfId="13310"/>
    <cellStyle name="SAPBEXstdItem 2 9 7 4" xfId="12583"/>
    <cellStyle name="SAPBEXstdItem 2 9 8" xfId="8503"/>
    <cellStyle name="SAPBEXstdItem 2 9 8 2" xfId="9315"/>
    <cellStyle name="SAPBEXstdItem 2 9 8 2 2" xfId="11717"/>
    <cellStyle name="SAPBEXstdItem 2 9 8 2 2 2" xfId="14156"/>
    <cellStyle name="SAPBEXstdItem 2 9 8 2 3" xfId="12972"/>
    <cellStyle name="SAPBEXstdItem 2 9 8 3" xfId="9806"/>
    <cellStyle name="SAPBEXstdItem 2 9 8 3 2" xfId="13327"/>
    <cellStyle name="SAPBEXstdItem 2 9 8 4" xfId="12600"/>
    <cellStyle name="SAPBEXstdItem 2 9 9" xfId="8520"/>
    <cellStyle name="SAPBEXstdItem 2 9 9 2" xfId="9332"/>
    <cellStyle name="SAPBEXstdItem 2 9 9 2 2" xfId="11734"/>
    <cellStyle name="SAPBEXstdItem 2 9 9 2 2 2" xfId="14173"/>
    <cellStyle name="SAPBEXstdItem 2 9 9 2 3" xfId="12989"/>
    <cellStyle name="SAPBEXstdItem 2 9 9 3" xfId="9823"/>
    <cellStyle name="SAPBEXstdItem 2 9 9 3 2" xfId="13344"/>
    <cellStyle name="SAPBEXstdItem 2 9 9 4" xfId="12617"/>
    <cellStyle name="SAPBEXstdItem 20" xfId="8116"/>
    <cellStyle name="SAPBEXstdItem 20 2" xfId="8940"/>
    <cellStyle name="SAPBEXstdItem 20 2 2" xfId="11345"/>
    <cellStyle name="SAPBEXstdItem 20 2 2 2" xfId="13892"/>
    <cellStyle name="SAPBEXstdItem 20 2 3" xfId="12705"/>
    <cellStyle name="SAPBEXstdItem 20 3" xfId="9434"/>
    <cellStyle name="SAPBEXstdItem 20 3 2" xfId="13062"/>
    <cellStyle name="SAPBEXstdItem 20 4" xfId="12336"/>
    <cellStyle name="SAPBEXstdItem 21" xfId="8244"/>
    <cellStyle name="SAPBEXstdItem 21 2" xfId="9057"/>
    <cellStyle name="SAPBEXstdItem 21 2 2" xfId="11461"/>
    <cellStyle name="SAPBEXstdItem 21 2 2 2" xfId="13947"/>
    <cellStyle name="SAPBEXstdItem 21 2 3" xfId="12761"/>
    <cellStyle name="SAPBEXstdItem 21 3" xfId="9550"/>
    <cellStyle name="SAPBEXstdItem 21 3 2" xfId="13118"/>
    <cellStyle name="SAPBEXstdItem 21 4" xfId="12390"/>
    <cellStyle name="SAPBEXstdItem 22" xfId="8271"/>
    <cellStyle name="SAPBEXstdItem 22 2" xfId="9084"/>
    <cellStyle name="SAPBEXstdItem 22 2 2" xfId="11488"/>
    <cellStyle name="SAPBEXstdItem 22 2 2 2" xfId="13962"/>
    <cellStyle name="SAPBEXstdItem 22 2 3" xfId="12776"/>
    <cellStyle name="SAPBEXstdItem 22 3" xfId="9577"/>
    <cellStyle name="SAPBEXstdItem 22 3 2" xfId="13133"/>
    <cellStyle name="SAPBEXstdItem 22 4" xfId="12405"/>
    <cellStyle name="SAPBEXstdItem 23" xfId="8247"/>
    <cellStyle name="SAPBEXstdItem 23 2" xfId="9060"/>
    <cellStyle name="SAPBEXstdItem 23 2 2" xfId="11464"/>
    <cellStyle name="SAPBEXstdItem 23 2 2 2" xfId="13950"/>
    <cellStyle name="SAPBEXstdItem 23 2 3" xfId="12764"/>
    <cellStyle name="SAPBEXstdItem 23 3" xfId="9553"/>
    <cellStyle name="SAPBEXstdItem 23 3 2" xfId="13121"/>
    <cellStyle name="SAPBEXstdItem 23 4" xfId="12393"/>
    <cellStyle name="SAPBEXstdItem 24" xfId="8192"/>
    <cellStyle name="SAPBEXstdItem 24 2" xfId="9005"/>
    <cellStyle name="SAPBEXstdItem 24 2 2" xfId="11409"/>
    <cellStyle name="SAPBEXstdItem 24 2 2 2" xfId="13926"/>
    <cellStyle name="SAPBEXstdItem 24 2 3" xfId="12739"/>
    <cellStyle name="SAPBEXstdItem 24 3" xfId="9498"/>
    <cellStyle name="SAPBEXstdItem 24 3 2" xfId="13096"/>
    <cellStyle name="SAPBEXstdItem 24 4" xfId="12369"/>
    <cellStyle name="SAPBEXstdItem 25" xfId="8220"/>
    <cellStyle name="SAPBEXstdItem 25 2" xfId="9033"/>
    <cellStyle name="SAPBEXstdItem 25 2 2" xfId="11437"/>
    <cellStyle name="SAPBEXstdItem 25 2 2 2" xfId="13933"/>
    <cellStyle name="SAPBEXstdItem 25 2 3" xfId="12747"/>
    <cellStyle name="SAPBEXstdItem 25 3" xfId="9526"/>
    <cellStyle name="SAPBEXstdItem 25 3 2" xfId="13103"/>
    <cellStyle name="SAPBEXstdItem 25 4" xfId="12376"/>
    <cellStyle name="SAPBEXstdItem 26" xfId="1268"/>
    <cellStyle name="SAPBEXstdItem 26 2" xfId="10319"/>
    <cellStyle name="SAPBEXstdItem 26 2 2" xfId="13642"/>
    <cellStyle name="SAPBEXstdItem 26 3" xfId="12123"/>
    <cellStyle name="SAPBEXstdItem 27" xfId="8760"/>
    <cellStyle name="SAPBEXstdItem 27 2" xfId="12632"/>
    <cellStyle name="SAPBEXstdItem 28" xfId="10855"/>
    <cellStyle name="SAPBEXstdItem 29" xfId="42507"/>
    <cellStyle name="SAPBEXstdItem 3" xfId="625"/>
    <cellStyle name="SAPBEXstdItem 3 10" xfId="1227"/>
    <cellStyle name="SAPBEXstdItem 3 10 2" xfId="10318"/>
    <cellStyle name="SAPBEXstdItem 3 10 2 2" xfId="13641"/>
    <cellStyle name="SAPBEXstdItem 3 10 3" xfId="12121"/>
    <cellStyle name="SAPBEXstdItem 3 11" xfId="1171"/>
    <cellStyle name="SAPBEXstdItem 3 11 2" xfId="10309"/>
    <cellStyle name="SAPBEXstdItem 3 11 2 2" xfId="13636"/>
    <cellStyle name="SAPBEXstdItem 3 11 3" xfId="12117"/>
    <cellStyle name="SAPBEXstdItem 3 12" xfId="8911"/>
    <cellStyle name="SAPBEXstdItem 3 12 2" xfId="12695"/>
    <cellStyle name="SAPBEXstdItem 3 13" xfId="10244"/>
    <cellStyle name="SAPBEXstdItem 3 14" xfId="42746"/>
    <cellStyle name="SAPBEXstdItem 3 2" xfId="1047"/>
    <cellStyle name="SAPBEXstdItem 3 2 2" xfId="8018"/>
    <cellStyle name="SAPBEXstdItem 3 2 2 2" xfId="10866"/>
    <cellStyle name="SAPBEXstdItem 3 2 2 2 2" xfId="13801"/>
    <cellStyle name="SAPBEXstdItem 3 2 2 3" xfId="12317"/>
    <cellStyle name="SAPBEXstdItem 3 2 3" xfId="8890"/>
    <cellStyle name="SAPBEXstdItem 3 2 3 2" xfId="11300"/>
    <cellStyle name="SAPBEXstdItem 3 2 3 2 2" xfId="13874"/>
    <cellStyle name="SAPBEXstdItem 3 2 3 3" xfId="12683"/>
    <cellStyle name="SAPBEXstdItem 3 2 4" xfId="9388"/>
    <cellStyle name="SAPBEXstdItem 3 2 4 2" xfId="13043"/>
    <cellStyle name="SAPBEXstdItem 3 2 5" xfId="10769"/>
    <cellStyle name="SAPBEXstdItem 3 3" xfId="8295"/>
    <cellStyle name="SAPBEXstdItem 3 3 2" xfId="9107"/>
    <cellStyle name="SAPBEXstdItem 3 3 2 2" xfId="11509"/>
    <cellStyle name="SAPBEXstdItem 3 3 2 2 2" xfId="13973"/>
    <cellStyle name="SAPBEXstdItem 3 3 2 3" xfId="12789"/>
    <cellStyle name="SAPBEXstdItem 3 3 3" xfId="9598"/>
    <cellStyle name="SAPBEXstdItem 3 3 3 2" xfId="13144"/>
    <cellStyle name="SAPBEXstdItem 3 3 4" xfId="12417"/>
    <cellStyle name="SAPBEXstdItem 3 4" xfId="8246"/>
    <cellStyle name="SAPBEXstdItem 3 4 2" xfId="9059"/>
    <cellStyle name="SAPBEXstdItem 3 4 2 2" xfId="11463"/>
    <cellStyle name="SAPBEXstdItem 3 4 2 2 2" xfId="13949"/>
    <cellStyle name="SAPBEXstdItem 3 4 2 3" xfId="12763"/>
    <cellStyle name="SAPBEXstdItem 3 4 3" xfId="9552"/>
    <cellStyle name="SAPBEXstdItem 3 4 3 2" xfId="13120"/>
    <cellStyle name="SAPBEXstdItem 3 4 4" xfId="12392"/>
    <cellStyle name="SAPBEXstdItem 3 5" xfId="8259"/>
    <cellStyle name="SAPBEXstdItem 3 5 2" xfId="9072"/>
    <cellStyle name="SAPBEXstdItem 3 5 2 2" xfId="11476"/>
    <cellStyle name="SAPBEXstdItem 3 5 2 2 2" xfId="13956"/>
    <cellStyle name="SAPBEXstdItem 3 5 2 3" xfId="12770"/>
    <cellStyle name="SAPBEXstdItem 3 5 3" xfId="9565"/>
    <cellStyle name="SAPBEXstdItem 3 5 3 2" xfId="13127"/>
    <cellStyle name="SAPBEXstdItem 3 5 4" xfId="12399"/>
    <cellStyle name="SAPBEXstdItem 3 6" xfId="8034"/>
    <cellStyle name="SAPBEXstdItem 3 6 2" xfId="8902"/>
    <cellStyle name="SAPBEXstdItem 3 6 2 2" xfId="11311"/>
    <cellStyle name="SAPBEXstdItem 3 6 2 2 2" xfId="13881"/>
    <cellStyle name="SAPBEXstdItem 3 6 2 3" xfId="12690"/>
    <cellStyle name="SAPBEXstdItem 3 6 3" xfId="9400"/>
    <cellStyle name="SAPBEXstdItem 3 6 3 2" xfId="13051"/>
    <cellStyle name="SAPBEXstdItem 3 6 4" xfId="12324"/>
    <cellStyle name="SAPBEXstdItem 3 7" xfId="8411"/>
    <cellStyle name="SAPBEXstdItem 3 7 2" xfId="9223"/>
    <cellStyle name="SAPBEXstdItem 3 7 2 2" xfId="11625"/>
    <cellStyle name="SAPBEXstdItem 3 7 2 2 2" xfId="14067"/>
    <cellStyle name="SAPBEXstdItem 3 7 2 3" xfId="12883"/>
    <cellStyle name="SAPBEXstdItem 3 7 3" xfId="9714"/>
    <cellStyle name="SAPBEXstdItem 3 7 3 2" xfId="13238"/>
    <cellStyle name="SAPBEXstdItem 3 7 4" xfId="12511"/>
    <cellStyle name="SAPBEXstdItem 3 8" xfId="8299"/>
    <cellStyle name="SAPBEXstdItem 3 8 2" xfId="9111"/>
    <cellStyle name="SAPBEXstdItem 3 8 2 2" xfId="11513"/>
    <cellStyle name="SAPBEXstdItem 3 8 2 2 2" xfId="13976"/>
    <cellStyle name="SAPBEXstdItem 3 8 2 3" xfId="12792"/>
    <cellStyle name="SAPBEXstdItem 3 8 3" xfId="9602"/>
    <cellStyle name="SAPBEXstdItem 3 8 3 2" xfId="13147"/>
    <cellStyle name="SAPBEXstdItem 3 8 4" xfId="12420"/>
    <cellStyle name="SAPBEXstdItem 3 9" xfId="8318"/>
    <cellStyle name="SAPBEXstdItem 3 9 2" xfId="9130"/>
    <cellStyle name="SAPBEXstdItem 3 9 2 2" xfId="11532"/>
    <cellStyle name="SAPBEXstdItem 3 9 2 2 2" xfId="13990"/>
    <cellStyle name="SAPBEXstdItem 3 9 2 3" xfId="12806"/>
    <cellStyle name="SAPBEXstdItem 3 9 3" xfId="9621"/>
    <cellStyle name="SAPBEXstdItem 3 9 3 2" xfId="13161"/>
    <cellStyle name="SAPBEXstdItem 3 9 4" xfId="12434"/>
    <cellStyle name="SAPBEXstdItem 30" xfId="42527"/>
    <cellStyle name="SAPBEXstdItem 31" xfId="42556"/>
    <cellStyle name="SAPBEXstdItem 32" xfId="42560"/>
    <cellStyle name="SAPBEXstdItem 33" xfId="42581"/>
    <cellStyle name="SAPBEXstdItem 34" xfId="42590"/>
    <cellStyle name="SAPBEXstdItem 4" xfId="626"/>
    <cellStyle name="SAPBEXstdItem 4 10" xfId="2248"/>
    <cellStyle name="SAPBEXstdItem 4 10 2" xfId="10441"/>
    <cellStyle name="SAPBEXstdItem 4 10 2 2" xfId="13668"/>
    <cellStyle name="SAPBEXstdItem 4 10 3" xfId="12146"/>
    <cellStyle name="SAPBEXstdItem 4 11" xfId="8631"/>
    <cellStyle name="SAPBEXstdItem 4 11 2" xfId="11113"/>
    <cellStyle name="SAPBEXstdItem 4 11 2 2" xfId="13821"/>
    <cellStyle name="SAPBEXstdItem 4 11 3" xfId="12628"/>
    <cellStyle name="SAPBEXstdItem 4 12" xfId="8629"/>
    <cellStyle name="SAPBEXstdItem 4 12 2" xfId="12627"/>
    <cellStyle name="SAPBEXstdItem 4 13" xfId="10245"/>
    <cellStyle name="SAPBEXstdItem 4 13 2" xfId="13608"/>
    <cellStyle name="SAPBEXstdItem 4 14" xfId="10465"/>
    <cellStyle name="SAPBEXstdItem 4 15" xfId="42747"/>
    <cellStyle name="SAPBEXstdItem 4 16" xfId="42951"/>
    <cellStyle name="SAPBEXstdItem 4 2" xfId="1034"/>
    <cellStyle name="SAPBEXstdItem 4 2 2" xfId="8129"/>
    <cellStyle name="SAPBEXstdItem 4 2 2 2" xfId="10903"/>
    <cellStyle name="SAPBEXstdItem 4 2 2 2 2" xfId="13803"/>
    <cellStyle name="SAPBEXstdItem 4 2 2 3" xfId="12340"/>
    <cellStyle name="SAPBEXstdItem 4 2 3" xfId="8949"/>
    <cellStyle name="SAPBEXstdItem 4 2 3 2" xfId="11354"/>
    <cellStyle name="SAPBEXstdItem 4 2 3 2 2" xfId="13896"/>
    <cellStyle name="SAPBEXstdItem 4 2 3 3" xfId="12709"/>
    <cellStyle name="SAPBEXstdItem 4 2 4" xfId="9443"/>
    <cellStyle name="SAPBEXstdItem 4 2 4 2" xfId="13066"/>
    <cellStyle name="SAPBEXstdItem 4 2 5" xfId="10664"/>
    <cellStyle name="SAPBEXstdItem 4 3" xfId="8352"/>
    <cellStyle name="SAPBEXstdItem 4 3 2" xfId="9164"/>
    <cellStyle name="SAPBEXstdItem 4 3 2 2" xfId="11566"/>
    <cellStyle name="SAPBEXstdItem 4 3 2 2 2" xfId="14014"/>
    <cellStyle name="SAPBEXstdItem 4 3 2 3" xfId="12830"/>
    <cellStyle name="SAPBEXstdItem 4 3 3" xfId="9655"/>
    <cellStyle name="SAPBEXstdItem 4 3 3 2" xfId="13185"/>
    <cellStyle name="SAPBEXstdItem 4 3 4" xfId="12458"/>
    <cellStyle name="SAPBEXstdItem 4 4" xfId="8143"/>
    <cellStyle name="SAPBEXstdItem 4 4 2" xfId="8961"/>
    <cellStyle name="SAPBEXstdItem 4 4 2 2" xfId="11366"/>
    <cellStyle name="SAPBEXstdItem 4 4 2 2 2" xfId="13903"/>
    <cellStyle name="SAPBEXstdItem 4 4 2 3" xfId="12716"/>
    <cellStyle name="SAPBEXstdItem 4 4 3" xfId="9455"/>
    <cellStyle name="SAPBEXstdItem 4 4 3 2" xfId="13073"/>
    <cellStyle name="SAPBEXstdItem 4 4 4" xfId="12347"/>
    <cellStyle name="SAPBEXstdItem 4 5" xfId="8202"/>
    <cellStyle name="SAPBEXstdItem 4 5 2" xfId="9015"/>
    <cellStyle name="SAPBEXstdItem 4 5 2 2" xfId="11419"/>
    <cellStyle name="SAPBEXstdItem 4 5 2 2 2" xfId="13928"/>
    <cellStyle name="SAPBEXstdItem 4 5 2 3" xfId="12742"/>
    <cellStyle name="SAPBEXstdItem 4 5 3" xfId="9508"/>
    <cellStyle name="SAPBEXstdItem 4 5 3 2" xfId="13098"/>
    <cellStyle name="SAPBEXstdItem 4 5 4" xfId="12371"/>
    <cellStyle name="SAPBEXstdItem 4 6" xfId="8243"/>
    <cellStyle name="SAPBEXstdItem 4 6 2" xfId="9056"/>
    <cellStyle name="SAPBEXstdItem 4 6 2 2" xfId="11460"/>
    <cellStyle name="SAPBEXstdItem 4 6 2 2 2" xfId="13946"/>
    <cellStyle name="SAPBEXstdItem 4 6 2 3" xfId="12760"/>
    <cellStyle name="SAPBEXstdItem 4 6 3" xfId="9549"/>
    <cellStyle name="SAPBEXstdItem 4 6 3 2" xfId="13117"/>
    <cellStyle name="SAPBEXstdItem 4 6 4" xfId="12389"/>
    <cellStyle name="SAPBEXstdItem 4 7" xfId="8239"/>
    <cellStyle name="SAPBEXstdItem 4 7 2" xfId="9052"/>
    <cellStyle name="SAPBEXstdItem 4 7 2 2" xfId="11456"/>
    <cellStyle name="SAPBEXstdItem 4 7 2 2 2" xfId="13943"/>
    <cellStyle name="SAPBEXstdItem 4 7 2 3" xfId="12757"/>
    <cellStyle name="SAPBEXstdItem 4 7 3" xfId="9545"/>
    <cellStyle name="SAPBEXstdItem 4 7 3 2" xfId="13114"/>
    <cellStyle name="SAPBEXstdItem 4 7 4" xfId="12386"/>
    <cellStyle name="SAPBEXstdItem 4 8" xfId="8231"/>
    <cellStyle name="SAPBEXstdItem 4 8 2" xfId="9044"/>
    <cellStyle name="SAPBEXstdItem 4 8 2 2" xfId="11448"/>
    <cellStyle name="SAPBEXstdItem 4 8 2 2 2" xfId="13937"/>
    <cellStyle name="SAPBEXstdItem 4 8 2 3" xfId="12751"/>
    <cellStyle name="SAPBEXstdItem 4 8 3" xfId="9537"/>
    <cellStyle name="SAPBEXstdItem 4 8 3 2" xfId="13107"/>
    <cellStyle name="SAPBEXstdItem 4 8 4" xfId="12380"/>
    <cellStyle name="SAPBEXstdItem 4 9" xfId="8183"/>
    <cellStyle name="SAPBEXstdItem 4 9 2" xfId="8996"/>
    <cellStyle name="SAPBEXstdItem 4 9 2 2" xfId="11400"/>
    <cellStyle name="SAPBEXstdItem 4 9 2 2 2" xfId="13922"/>
    <cellStyle name="SAPBEXstdItem 4 9 2 3" xfId="12735"/>
    <cellStyle name="SAPBEXstdItem 4 9 3" xfId="9489"/>
    <cellStyle name="SAPBEXstdItem 4 9 3 2" xfId="13092"/>
    <cellStyle name="SAPBEXstdItem 4 9 4" xfId="12365"/>
    <cellStyle name="SAPBEXstdItem 5" xfId="1020"/>
    <cellStyle name="SAPBEXstdItem 5 10" xfId="7918"/>
    <cellStyle name="SAPBEXstdItem 5 10 2" xfId="10853"/>
    <cellStyle name="SAPBEXstdItem 5 10 2 2" xfId="13790"/>
    <cellStyle name="SAPBEXstdItem 5 10 3" xfId="12268"/>
    <cellStyle name="SAPBEXstdItem 5 11" xfId="8842"/>
    <cellStyle name="SAPBEXstdItem 5 11 2" xfId="11252"/>
    <cellStyle name="SAPBEXstdItem 5 11 2 2" xfId="13826"/>
    <cellStyle name="SAPBEXstdItem 5 11 3" xfId="12635"/>
    <cellStyle name="SAPBEXstdItem 5 12" xfId="9340"/>
    <cellStyle name="SAPBEXstdItem 5 12 2" xfId="12995"/>
    <cellStyle name="SAPBEXstdItem 5 13" xfId="10672"/>
    <cellStyle name="SAPBEXstdItem 5 2" xfId="8359"/>
    <cellStyle name="SAPBEXstdItem 5 2 2" xfId="9171"/>
    <cellStyle name="SAPBEXstdItem 5 2 2 2" xfId="11573"/>
    <cellStyle name="SAPBEXstdItem 5 2 2 2 2" xfId="14018"/>
    <cellStyle name="SAPBEXstdItem 5 2 2 3" xfId="12834"/>
    <cellStyle name="SAPBEXstdItem 5 2 3" xfId="9662"/>
    <cellStyle name="SAPBEXstdItem 5 2 3 2" xfId="13189"/>
    <cellStyle name="SAPBEXstdItem 5 2 4" xfId="12462"/>
    <cellStyle name="SAPBEXstdItem 5 3" xfId="8389"/>
    <cellStyle name="SAPBEXstdItem 5 3 2" xfId="9201"/>
    <cellStyle name="SAPBEXstdItem 5 3 2 2" xfId="11603"/>
    <cellStyle name="SAPBEXstdItem 5 3 2 2 2" xfId="14045"/>
    <cellStyle name="SAPBEXstdItem 5 3 2 3" xfId="12861"/>
    <cellStyle name="SAPBEXstdItem 5 3 3" xfId="9692"/>
    <cellStyle name="SAPBEXstdItem 5 3 3 2" xfId="13216"/>
    <cellStyle name="SAPBEXstdItem 5 3 4" xfId="12489"/>
    <cellStyle name="SAPBEXstdItem 5 4" xfId="8195"/>
    <cellStyle name="SAPBEXstdItem 5 4 2" xfId="9008"/>
    <cellStyle name="SAPBEXstdItem 5 4 2 2" xfId="11412"/>
    <cellStyle name="SAPBEXstdItem 5 4 2 2 2" xfId="13927"/>
    <cellStyle name="SAPBEXstdItem 5 4 2 3" xfId="12741"/>
    <cellStyle name="SAPBEXstdItem 5 4 3" xfId="9501"/>
    <cellStyle name="SAPBEXstdItem 5 4 3 2" xfId="13097"/>
    <cellStyle name="SAPBEXstdItem 5 4 4" xfId="12370"/>
    <cellStyle name="SAPBEXstdItem 5 5" xfId="8015"/>
    <cellStyle name="SAPBEXstdItem 5 5 2" xfId="8887"/>
    <cellStyle name="SAPBEXstdItem 5 5 2 2" xfId="11297"/>
    <cellStyle name="SAPBEXstdItem 5 5 2 2 2" xfId="13871"/>
    <cellStyle name="SAPBEXstdItem 5 5 2 3" xfId="12680"/>
    <cellStyle name="SAPBEXstdItem 5 5 3" xfId="9385"/>
    <cellStyle name="SAPBEXstdItem 5 5 3 2" xfId="13040"/>
    <cellStyle name="SAPBEXstdItem 5 5 4" xfId="12314"/>
    <cellStyle name="SAPBEXstdItem 5 6" xfId="8326"/>
    <cellStyle name="SAPBEXstdItem 5 6 2" xfId="9138"/>
    <cellStyle name="SAPBEXstdItem 5 6 2 2" xfId="11540"/>
    <cellStyle name="SAPBEXstdItem 5 6 2 2 2" xfId="13996"/>
    <cellStyle name="SAPBEXstdItem 5 6 2 3" xfId="12812"/>
    <cellStyle name="SAPBEXstdItem 5 6 3" xfId="9629"/>
    <cellStyle name="SAPBEXstdItem 5 6 3 2" xfId="13167"/>
    <cellStyle name="SAPBEXstdItem 5 6 4" xfId="12440"/>
    <cellStyle name="SAPBEXstdItem 5 7" xfId="8338"/>
    <cellStyle name="SAPBEXstdItem 5 7 2" xfId="9150"/>
    <cellStyle name="SAPBEXstdItem 5 7 2 2" xfId="11552"/>
    <cellStyle name="SAPBEXstdItem 5 7 2 2 2" xfId="14005"/>
    <cellStyle name="SAPBEXstdItem 5 7 2 3" xfId="12821"/>
    <cellStyle name="SAPBEXstdItem 5 7 3" xfId="9641"/>
    <cellStyle name="SAPBEXstdItem 5 7 3 2" xfId="13176"/>
    <cellStyle name="SAPBEXstdItem 5 7 4" xfId="12449"/>
    <cellStyle name="SAPBEXstdItem 5 8" xfId="8172"/>
    <cellStyle name="SAPBEXstdItem 5 8 2" xfId="8988"/>
    <cellStyle name="SAPBEXstdItem 5 8 2 2" xfId="11392"/>
    <cellStyle name="SAPBEXstdItem 5 8 2 2 2" xfId="13916"/>
    <cellStyle name="SAPBEXstdItem 5 8 2 3" xfId="12729"/>
    <cellStyle name="SAPBEXstdItem 5 8 3" xfId="9481"/>
    <cellStyle name="SAPBEXstdItem 5 8 3 2" xfId="13086"/>
    <cellStyle name="SAPBEXstdItem 5 8 4" xfId="12359"/>
    <cellStyle name="SAPBEXstdItem 5 9" xfId="8356"/>
    <cellStyle name="SAPBEXstdItem 5 9 2" xfId="9168"/>
    <cellStyle name="SAPBEXstdItem 5 9 2 2" xfId="11570"/>
    <cellStyle name="SAPBEXstdItem 5 9 2 2 2" xfId="14016"/>
    <cellStyle name="SAPBEXstdItem 5 9 2 3" xfId="12832"/>
    <cellStyle name="SAPBEXstdItem 5 9 3" xfId="9659"/>
    <cellStyle name="SAPBEXstdItem 5 9 3 2" xfId="13187"/>
    <cellStyle name="SAPBEXstdItem 5 9 4" xfId="12460"/>
    <cellStyle name="SAPBEXstdItem 6" xfId="1011"/>
    <cellStyle name="SAPBEXstdItem 6 10" xfId="7931"/>
    <cellStyle name="SAPBEXstdItem 6 10 2" xfId="10854"/>
    <cellStyle name="SAPBEXstdItem 6 10 2 2" xfId="13791"/>
    <cellStyle name="SAPBEXstdItem 6 10 3" xfId="12272"/>
    <cellStyle name="SAPBEXstdItem 6 11" xfId="8846"/>
    <cellStyle name="SAPBEXstdItem 6 11 2" xfId="11256"/>
    <cellStyle name="SAPBEXstdItem 6 11 2 2" xfId="13830"/>
    <cellStyle name="SAPBEXstdItem 6 11 3" xfId="12639"/>
    <cellStyle name="SAPBEXstdItem 6 12" xfId="9344"/>
    <cellStyle name="SAPBEXstdItem 6 12 2" xfId="12999"/>
    <cellStyle name="SAPBEXstdItem 6 13" xfId="10656"/>
    <cellStyle name="SAPBEXstdItem 6 2" xfId="8363"/>
    <cellStyle name="SAPBEXstdItem 6 2 2" xfId="9175"/>
    <cellStyle name="SAPBEXstdItem 6 2 2 2" xfId="11577"/>
    <cellStyle name="SAPBEXstdItem 6 2 2 2 2" xfId="14022"/>
    <cellStyle name="SAPBEXstdItem 6 2 2 3" xfId="12838"/>
    <cellStyle name="SAPBEXstdItem 6 2 3" xfId="9666"/>
    <cellStyle name="SAPBEXstdItem 6 2 3 2" xfId="13193"/>
    <cellStyle name="SAPBEXstdItem 6 2 4" xfId="12466"/>
    <cellStyle name="SAPBEXstdItem 6 3" xfId="8393"/>
    <cellStyle name="SAPBEXstdItem 6 3 2" xfId="9205"/>
    <cellStyle name="SAPBEXstdItem 6 3 2 2" xfId="11607"/>
    <cellStyle name="SAPBEXstdItem 6 3 2 2 2" xfId="14049"/>
    <cellStyle name="SAPBEXstdItem 6 3 2 3" xfId="12865"/>
    <cellStyle name="SAPBEXstdItem 6 3 3" xfId="9696"/>
    <cellStyle name="SAPBEXstdItem 6 3 3 2" xfId="13220"/>
    <cellStyle name="SAPBEXstdItem 6 3 4" xfId="12493"/>
    <cellStyle name="SAPBEXstdItem 6 4" xfId="8353"/>
    <cellStyle name="SAPBEXstdItem 6 4 2" xfId="9165"/>
    <cellStyle name="SAPBEXstdItem 6 4 2 2" xfId="11567"/>
    <cellStyle name="SAPBEXstdItem 6 4 2 2 2" xfId="14015"/>
    <cellStyle name="SAPBEXstdItem 6 4 2 3" xfId="12831"/>
    <cellStyle name="SAPBEXstdItem 6 4 3" xfId="9656"/>
    <cellStyle name="SAPBEXstdItem 6 4 3 2" xfId="13186"/>
    <cellStyle name="SAPBEXstdItem 6 4 4" xfId="12459"/>
    <cellStyle name="SAPBEXstdItem 6 5" xfId="8174"/>
    <cellStyle name="SAPBEXstdItem 6 5 2" xfId="8989"/>
    <cellStyle name="SAPBEXstdItem 6 5 2 2" xfId="11393"/>
    <cellStyle name="SAPBEXstdItem 6 5 2 2 2" xfId="13917"/>
    <cellStyle name="SAPBEXstdItem 6 5 2 3" xfId="12730"/>
    <cellStyle name="SAPBEXstdItem 6 5 3" xfId="9482"/>
    <cellStyle name="SAPBEXstdItem 6 5 3 2" xfId="13087"/>
    <cellStyle name="SAPBEXstdItem 6 5 4" xfId="12360"/>
    <cellStyle name="SAPBEXstdItem 6 6" xfId="8275"/>
    <cellStyle name="SAPBEXstdItem 6 6 2" xfId="9088"/>
    <cellStyle name="SAPBEXstdItem 6 6 2 2" xfId="11492"/>
    <cellStyle name="SAPBEXstdItem 6 6 2 2 2" xfId="13965"/>
    <cellStyle name="SAPBEXstdItem 6 6 2 3" xfId="12779"/>
    <cellStyle name="SAPBEXstdItem 6 6 3" xfId="9581"/>
    <cellStyle name="SAPBEXstdItem 6 6 3 2" xfId="13136"/>
    <cellStyle name="SAPBEXstdItem 6 6 4" xfId="12409"/>
    <cellStyle name="SAPBEXstdItem 6 7" xfId="8209"/>
    <cellStyle name="SAPBEXstdItem 6 7 2" xfId="9022"/>
    <cellStyle name="SAPBEXstdItem 6 7 2 2" xfId="11426"/>
    <cellStyle name="SAPBEXstdItem 6 7 2 2 2" xfId="13930"/>
    <cellStyle name="SAPBEXstdItem 6 7 2 3" xfId="12744"/>
    <cellStyle name="SAPBEXstdItem 6 7 3" xfId="9515"/>
    <cellStyle name="SAPBEXstdItem 6 7 3 2" xfId="13100"/>
    <cellStyle name="SAPBEXstdItem 6 7 4" xfId="12373"/>
    <cellStyle name="SAPBEXstdItem 6 8" xfId="8340"/>
    <cellStyle name="SAPBEXstdItem 6 8 2" xfId="9152"/>
    <cellStyle name="SAPBEXstdItem 6 8 2 2" xfId="11554"/>
    <cellStyle name="SAPBEXstdItem 6 8 2 2 2" xfId="14006"/>
    <cellStyle name="SAPBEXstdItem 6 8 2 3" xfId="12822"/>
    <cellStyle name="SAPBEXstdItem 6 8 3" xfId="9643"/>
    <cellStyle name="SAPBEXstdItem 6 8 3 2" xfId="13177"/>
    <cellStyle name="SAPBEXstdItem 6 8 4" xfId="12450"/>
    <cellStyle name="SAPBEXstdItem 6 9" xfId="8285"/>
    <cellStyle name="SAPBEXstdItem 6 9 2" xfId="9098"/>
    <cellStyle name="SAPBEXstdItem 6 9 2 2" xfId="11502"/>
    <cellStyle name="SAPBEXstdItem 6 9 2 2 2" xfId="13969"/>
    <cellStyle name="SAPBEXstdItem 6 9 2 3" xfId="12783"/>
    <cellStyle name="SAPBEXstdItem 6 9 3" xfId="9591"/>
    <cellStyle name="SAPBEXstdItem 6 9 3 2" xfId="13140"/>
    <cellStyle name="SAPBEXstdItem 6 9 4" xfId="12413"/>
    <cellStyle name="SAPBEXstdItem 7" xfId="7929"/>
    <cellStyle name="SAPBEXstdItem 7 10" xfId="8845"/>
    <cellStyle name="SAPBEXstdItem 7 10 2" xfId="11255"/>
    <cellStyle name="SAPBEXstdItem 7 10 2 2" xfId="13829"/>
    <cellStyle name="SAPBEXstdItem 7 10 3" xfId="12638"/>
    <cellStyle name="SAPBEXstdItem 7 11" xfId="9343"/>
    <cellStyle name="SAPBEXstdItem 7 11 2" xfId="12998"/>
    <cellStyle name="SAPBEXstdItem 7 12" xfId="12271"/>
    <cellStyle name="SAPBEXstdItem 7 13" xfId="41092"/>
    <cellStyle name="SAPBEXstdItem 7 2" xfId="8362"/>
    <cellStyle name="SAPBEXstdItem 7 2 2" xfId="9174"/>
    <cellStyle name="SAPBEXstdItem 7 2 2 2" xfId="11576"/>
    <cellStyle name="SAPBEXstdItem 7 2 2 2 2" xfId="14021"/>
    <cellStyle name="SAPBEXstdItem 7 2 2 3" xfId="12837"/>
    <cellStyle name="SAPBEXstdItem 7 2 3" xfId="9665"/>
    <cellStyle name="SAPBEXstdItem 7 2 3 2" xfId="13192"/>
    <cellStyle name="SAPBEXstdItem 7 2 4" xfId="12465"/>
    <cellStyle name="SAPBEXstdItem 7 3" xfId="8392"/>
    <cellStyle name="SAPBEXstdItem 7 3 2" xfId="9204"/>
    <cellStyle name="SAPBEXstdItem 7 3 2 2" xfId="11606"/>
    <cellStyle name="SAPBEXstdItem 7 3 2 2 2" xfId="14048"/>
    <cellStyle name="SAPBEXstdItem 7 3 2 3" xfId="12864"/>
    <cellStyle name="SAPBEXstdItem 7 3 3" xfId="9695"/>
    <cellStyle name="SAPBEXstdItem 7 3 3 2" xfId="13219"/>
    <cellStyle name="SAPBEXstdItem 7 3 4" xfId="12492"/>
    <cellStyle name="SAPBEXstdItem 7 4" xfId="8280"/>
    <cellStyle name="SAPBEXstdItem 7 4 2" xfId="9093"/>
    <cellStyle name="SAPBEXstdItem 7 4 2 2" xfId="11497"/>
    <cellStyle name="SAPBEXstdItem 7 4 2 2 2" xfId="13967"/>
    <cellStyle name="SAPBEXstdItem 7 4 2 3" xfId="12781"/>
    <cellStyle name="SAPBEXstdItem 7 4 3" xfId="9586"/>
    <cellStyle name="SAPBEXstdItem 7 4 3 2" xfId="13138"/>
    <cellStyle name="SAPBEXstdItem 7 4 4" xfId="12411"/>
    <cellStyle name="SAPBEXstdItem 7 5" xfId="8316"/>
    <cellStyle name="SAPBEXstdItem 7 5 2" xfId="9128"/>
    <cellStyle name="SAPBEXstdItem 7 5 2 2" xfId="11530"/>
    <cellStyle name="SAPBEXstdItem 7 5 2 2 2" xfId="13988"/>
    <cellStyle name="SAPBEXstdItem 7 5 2 3" xfId="12804"/>
    <cellStyle name="SAPBEXstdItem 7 5 3" xfId="9619"/>
    <cellStyle name="SAPBEXstdItem 7 5 3 2" xfId="13159"/>
    <cellStyle name="SAPBEXstdItem 7 5 4" xfId="12432"/>
    <cellStyle name="SAPBEXstdItem 7 6" xfId="8027"/>
    <cellStyle name="SAPBEXstdItem 7 6 2" xfId="8899"/>
    <cellStyle name="SAPBEXstdItem 7 6 2 2" xfId="11309"/>
    <cellStyle name="SAPBEXstdItem 7 6 2 2 2" xfId="13879"/>
    <cellStyle name="SAPBEXstdItem 7 6 2 3" xfId="12688"/>
    <cellStyle name="SAPBEXstdItem 7 6 3" xfId="9397"/>
    <cellStyle name="SAPBEXstdItem 7 6 3 2" xfId="13049"/>
    <cellStyle name="SAPBEXstdItem 7 6 4" xfId="12322"/>
    <cellStyle name="SAPBEXstdItem 7 7" xfId="8387"/>
    <cellStyle name="SAPBEXstdItem 7 7 2" xfId="9199"/>
    <cellStyle name="SAPBEXstdItem 7 7 2 2" xfId="11601"/>
    <cellStyle name="SAPBEXstdItem 7 7 2 2 2" xfId="14043"/>
    <cellStyle name="SAPBEXstdItem 7 7 2 3" xfId="12859"/>
    <cellStyle name="SAPBEXstdItem 7 7 3" xfId="9690"/>
    <cellStyle name="SAPBEXstdItem 7 7 3 2" xfId="13214"/>
    <cellStyle name="SAPBEXstdItem 7 7 4" xfId="12487"/>
    <cellStyle name="SAPBEXstdItem 7 8" xfId="8307"/>
    <cellStyle name="SAPBEXstdItem 7 8 2" xfId="9119"/>
    <cellStyle name="SAPBEXstdItem 7 8 2 2" xfId="11521"/>
    <cellStyle name="SAPBEXstdItem 7 8 2 2 2" xfId="13982"/>
    <cellStyle name="SAPBEXstdItem 7 8 2 3" xfId="12798"/>
    <cellStyle name="SAPBEXstdItem 7 8 3" xfId="9610"/>
    <cellStyle name="SAPBEXstdItem 7 8 3 2" xfId="13153"/>
    <cellStyle name="SAPBEXstdItem 7 8 4" xfId="12426"/>
    <cellStyle name="SAPBEXstdItem 7 9" xfId="8463"/>
    <cellStyle name="SAPBEXstdItem 7 9 2" xfId="9275"/>
    <cellStyle name="SAPBEXstdItem 7 9 2 2" xfId="11677"/>
    <cellStyle name="SAPBEXstdItem 7 9 2 2 2" xfId="14117"/>
    <cellStyle name="SAPBEXstdItem 7 9 2 3" xfId="12933"/>
    <cellStyle name="SAPBEXstdItem 7 9 3" xfId="9766"/>
    <cellStyle name="SAPBEXstdItem 7 9 3 2" xfId="13288"/>
    <cellStyle name="SAPBEXstdItem 7 9 4" xfId="12561"/>
    <cellStyle name="SAPBEXstdItem 8" xfId="7933"/>
    <cellStyle name="SAPBEXstdItem 8 10" xfId="8847"/>
    <cellStyle name="SAPBEXstdItem 8 10 2" xfId="11257"/>
    <cellStyle name="SAPBEXstdItem 8 10 2 2" xfId="13831"/>
    <cellStyle name="SAPBEXstdItem 8 10 3" xfId="12640"/>
    <cellStyle name="SAPBEXstdItem 8 11" xfId="9345"/>
    <cellStyle name="SAPBEXstdItem 8 11 2" xfId="13000"/>
    <cellStyle name="SAPBEXstdItem 8 12" xfId="12273"/>
    <cellStyle name="SAPBEXstdItem 8 13" xfId="41093"/>
    <cellStyle name="SAPBEXstdItem 8 2" xfId="8364"/>
    <cellStyle name="SAPBEXstdItem 8 2 2" xfId="9176"/>
    <cellStyle name="SAPBEXstdItem 8 2 2 2" xfId="11578"/>
    <cellStyle name="SAPBEXstdItem 8 2 2 2 2" xfId="14023"/>
    <cellStyle name="SAPBEXstdItem 8 2 2 3" xfId="12839"/>
    <cellStyle name="SAPBEXstdItem 8 2 3" xfId="9667"/>
    <cellStyle name="SAPBEXstdItem 8 2 3 2" xfId="13194"/>
    <cellStyle name="SAPBEXstdItem 8 2 4" xfId="12467"/>
    <cellStyle name="SAPBEXstdItem 8 3" xfId="8394"/>
    <cellStyle name="SAPBEXstdItem 8 3 2" xfId="9206"/>
    <cellStyle name="SAPBEXstdItem 8 3 2 2" xfId="11608"/>
    <cellStyle name="SAPBEXstdItem 8 3 2 2 2" xfId="14050"/>
    <cellStyle name="SAPBEXstdItem 8 3 2 3" xfId="12866"/>
    <cellStyle name="SAPBEXstdItem 8 3 3" xfId="9697"/>
    <cellStyle name="SAPBEXstdItem 8 3 3 2" xfId="13221"/>
    <cellStyle name="SAPBEXstdItem 8 3 4" xfId="12494"/>
    <cellStyle name="SAPBEXstdItem 8 4" xfId="8187"/>
    <cellStyle name="SAPBEXstdItem 8 4 2" xfId="9000"/>
    <cellStyle name="SAPBEXstdItem 8 4 2 2" xfId="11404"/>
    <cellStyle name="SAPBEXstdItem 8 4 2 2 2" xfId="13924"/>
    <cellStyle name="SAPBEXstdItem 8 4 2 3" xfId="12737"/>
    <cellStyle name="SAPBEXstdItem 8 4 3" xfId="9493"/>
    <cellStyle name="SAPBEXstdItem 8 4 3 2" xfId="13094"/>
    <cellStyle name="SAPBEXstdItem 8 4 4" xfId="12367"/>
    <cellStyle name="SAPBEXstdItem 8 5" xfId="8273"/>
    <cellStyle name="SAPBEXstdItem 8 5 2" xfId="9086"/>
    <cellStyle name="SAPBEXstdItem 8 5 2 2" xfId="11490"/>
    <cellStyle name="SAPBEXstdItem 8 5 2 2 2" xfId="13963"/>
    <cellStyle name="SAPBEXstdItem 8 5 2 3" xfId="12777"/>
    <cellStyle name="SAPBEXstdItem 8 5 3" xfId="9579"/>
    <cellStyle name="SAPBEXstdItem 8 5 3 2" xfId="13134"/>
    <cellStyle name="SAPBEXstdItem 8 5 4" xfId="12407"/>
    <cellStyle name="SAPBEXstdItem 8 6" xfId="8268"/>
    <cellStyle name="SAPBEXstdItem 8 6 2" xfId="9081"/>
    <cellStyle name="SAPBEXstdItem 8 6 2 2" xfId="11485"/>
    <cellStyle name="SAPBEXstdItem 8 6 2 2 2" xfId="13959"/>
    <cellStyle name="SAPBEXstdItem 8 6 2 3" xfId="12773"/>
    <cellStyle name="SAPBEXstdItem 8 6 3" xfId="9574"/>
    <cellStyle name="SAPBEXstdItem 8 6 3 2" xfId="13130"/>
    <cellStyle name="SAPBEXstdItem 8 6 4" xfId="12402"/>
    <cellStyle name="SAPBEXstdItem 8 7" xfId="8007"/>
    <cellStyle name="SAPBEXstdItem 8 7 2" xfId="8879"/>
    <cellStyle name="SAPBEXstdItem 8 7 2 2" xfId="11289"/>
    <cellStyle name="SAPBEXstdItem 8 7 2 2 2" xfId="13863"/>
    <cellStyle name="SAPBEXstdItem 8 7 2 3" xfId="12672"/>
    <cellStyle name="SAPBEXstdItem 8 7 3" xfId="9377"/>
    <cellStyle name="SAPBEXstdItem 8 7 3 2" xfId="13032"/>
    <cellStyle name="SAPBEXstdItem 8 7 4" xfId="12306"/>
    <cellStyle name="SAPBEXstdItem 8 8" xfId="8350"/>
    <cellStyle name="SAPBEXstdItem 8 8 2" xfId="9162"/>
    <cellStyle name="SAPBEXstdItem 8 8 2 2" xfId="11564"/>
    <cellStyle name="SAPBEXstdItem 8 8 2 2 2" xfId="14013"/>
    <cellStyle name="SAPBEXstdItem 8 8 2 3" xfId="12829"/>
    <cellStyle name="SAPBEXstdItem 8 8 3" xfId="9653"/>
    <cellStyle name="SAPBEXstdItem 8 8 3 2" xfId="13184"/>
    <cellStyle name="SAPBEXstdItem 8 8 4" xfId="12457"/>
    <cellStyle name="SAPBEXstdItem 8 9" xfId="8036"/>
    <cellStyle name="SAPBEXstdItem 8 9 2" xfId="8904"/>
    <cellStyle name="SAPBEXstdItem 8 9 2 2" xfId="11313"/>
    <cellStyle name="SAPBEXstdItem 8 9 2 2 2" xfId="13882"/>
    <cellStyle name="SAPBEXstdItem 8 9 2 3" xfId="12691"/>
    <cellStyle name="SAPBEXstdItem 8 9 3" xfId="9402"/>
    <cellStyle name="SAPBEXstdItem 8 9 3 2" xfId="13052"/>
    <cellStyle name="SAPBEXstdItem 8 9 4" xfId="12325"/>
    <cellStyle name="SAPBEXstdItem 9" xfId="7951"/>
    <cellStyle name="SAPBEXstdItem 9 10" xfId="8855"/>
    <cellStyle name="SAPBEXstdItem 9 10 2" xfId="11265"/>
    <cellStyle name="SAPBEXstdItem 9 10 2 2" xfId="13839"/>
    <cellStyle name="SAPBEXstdItem 9 10 3" xfId="12648"/>
    <cellStyle name="SAPBEXstdItem 9 11" xfId="9353"/>
    <cellStyle name="SAPBEXstdItem 9 11 2" xfId="13008"/>
    <cellStyle name="SAPBEXstdItem 9 12" xfId="12281"/>
    <cellStyle name="SAPBEXstdItem 9 13" xfId="41094"/>
    <cellStyle name="SAPBEXstdItem 9 2" xfId="8372"/>
    <cellStyle name="SAPBEXstdItem 9 2 2" xfId="9184"/>
    <cellStyle name="SAPBEXstdItem 9 2 2 2" xfId="11586"/>
    <cellStyle name="SAPBEXstdItem 9 2 2 2 2" xfId="14031"/>
    <cellStyle name="SAPBEXstdItem 9 2 2 3" xfId="12847"/>
    <cellStyle name="SAPBEXstdItem 9 2 3" xfId="9675"/>
    <cellStyle name="SAPBEXstdItem 9 2 3 2" xfId="13202"/>
    <cellStyle name="SAPBEXstdItem 9 2 4" xfId="12475"/>
    <cellStyle name="SAPBEXstdItem 9 3" xfId="8402"/>
    <cellStyle name="SAPBEXstdItem 9 3 2" xfId="9214"/>
    <cellStyle name="SAPBEXstdItem 9 3 2 2" xfId="11616"/>
    <cellStyle name="SAPBEXstdItem 9 3 2 2 2" xfId="14058"/>
    <cellStyle name="SAPBEXstdItem 9 3 2 3" xfId="12874"/>
    <cellStyle name="SAPBEXstdItem 9 3 3" xfId="9705"/>
    <cellStyle name="SAPBEXstdItem 9 3 3 2" xfId="13229"/>
    <cellStyle name="SAPBEXstdItem 9 3 4" xfId="12502"/>
    <cellStyle name="SAPBEXstdItem 9 4" xfId="8421"/>
    <cellStyle name="SAPBEXstdItem 9 4 2" xfId="9233"/>
    <cellStyle name="SAPBEXstdItem 9 4 2 2" xfId="11635"/>
    <cellStyle name="SAPBEXstdItem 9 4 2 2 2" xfId="14077"/>
    <cellStyle name="SAPBEXstdItem 9 4 2 3" xfId="12893"/>
    <cellStyle name="SAPBEXstdItem 9 4 3" xfId="9724"/>
    <cellStyle name="SAPBEXstdItem 9 4 3 2" xfId="13248"/>
    <cellStyle name="SAPBEXstdItem 9 4 4" xfId="12521"/>
    <cellStyle name="SAPBEXstdItem 9 5" xfId="8441"/>
    <cellStyle name="SAPBEXstdItem 9 5 2" xfId="9253"/>
    <cellStyle name="SAPBEXstdItem 9 5 2 2" xfId="11655"/>
    <cellStyle name="SAPBEXstdItem 9 5 2 2 2" xfId="14095"/>
    <cellStyle name="SAPBEXstdItem 9 5 2 3" xfId="12911"/>
    <cellStyle name="SAPBEXstdItem 9 5 3" xfId="9744"/>
    <cellStyle name="SAPBEXstdItem 9 5 3 2" xfId="13266"/>
    <cellStyle name="SAPBEXstdItem 9 5 4" xfId="12539"/>
    <cellStyle name="SAPBEXstdItem 9 6" xfId="8459"/>
    <cellStyle name="SAPBEXstdItem 9 6 2" xfId="9271"/>
    <cellStyle name="SAPBEXstdItem 9 6 2 2" xfId="11673"/>
    <cellStyle name="SAPBEXstdItem 9 6 2 2 2" xfId="14113"/>
    <cellStyle name="SAPBEXstdItem 9 6 2 3" xfId="12929"/>
    <cellStyle name="SAPBEXstdItem 9 6 3" xfId="9762"/>
    <cellStyle name="SAPBEXstdItem 9 6 3 2" xfId="13284"/>
    <cellStyle name="SAPBEXstdItem 9 6 4" xfId="12557"/>
    <cellStyle name="SAPBEXstdItem 9 7" xfId="8477"/>
    <cellStyle name="SAPBEXstdItem 9 7 2" xfId="9289"/>
    <cellStyle name="SAPBEXstdItem 9 7 2 2" xfId="11691"/>
    <cellStyle name="SAPBEXstdItem 9 7 2 2 2" xfId="14131"/>
    <cellStyle name="SAPBEXstdItem 9 7 2 3" xfId="12947"/>
    <cellStyle name="SAPBEXstdItem 9 7 3" xfId="9780"/>
    <cellStyle name="SAPBEXstdItem 9 7 3 2" xfId="13302"/>
    <cellStyle name="SAPBEXstdItem 9 7 4" xfId="12575"/>
    <cellStyle name="SAPBEXstdItem 9 8" xfId="8496"/>
    <cellStyle name="SAPBEXstdItem 9 8 2" xfId="9308"/>
    <cellStyle name="SAPBEXstdItem 9 8 2 2" xfId="11710"/>
    <cellStyle name="SAPBEXstdItem 9 8 2 2 2" xfId="14149"/>
    <cellStyle name="SAPBEXstdItem 9 8 2 3" xfId="12965"/>
    <cellStyle name="SAPBEXstdItem 9 8 3" xfId="9799"/>
    <cellStyle name="SAPBEXstdItem 9 8 3 2" xfId="13320"/>
    <cellStyle name="SAPBEXstdItem 9 8 4" xfId="12593"/>
    <cellStyle name="SAPBEXstdItem 9 9" xfId="8513"/>
    <cellStyle name="SAPBEXstdItem 9 9 2" xfId="9325"/>
    <cellStyle name="SAPBEXstdItem 9 9 2 2" xfId="11727"/>
    <cellStyle name="SAPBEXstdItem 9 9 2 2 2" xfId="14166"/>
    <cellStyle name="SAPBEXstdItem 9 9 2 3" xfId="12982"/>
    <cellStyle name="SAPBEXstdItem 9 9 3" xfId="9816"/>
    <cellStyle name="SAPBEXstdItem 9 9 3 2" xfId="13337"/>
    <cellStyle name="SAPBEXstdItem 9 9 4" xfId="12610"/>
    <cellStyle name="SAPBEXstdItem_Actuals 2007" xfId="9924"/>
    <cellStyle name="SAPBEXstdItemX" xfId="151"/>
    <cellStyle name="SAPBEXstdItemX 10" xfId="8091"/>
    <cellStyle name="SAPBEXstdItemX 10 2" xfId="8923"/>
    <cellStyle name="SAPBEXstdItemX 10 2 2" xfId="11330"/>
    <cellStyle name="SAPBEXstdItemX 10 2 2 2" xfId="13886"/>
    <cellStyle name="SAPBEXstdItemX 10 2 3" xfId="12697"/>
    <cellStyle name="SAPBEXstdItemX 10 3" xfId="9419"/>
    <cellStyle name="SAPBEXstdItemX 10 3 2" xfId="13056"/>
    <cellStyle name="SAPBEXstdItemX 10 4" xfId="12330"/>
    <cellStyle name="SAPBEXstdItemX 11" xfId="8250"/>
    <cellStyle name="SAPBEXstdItemX 11 2" xfId="9063"/>
    <cellStyle name="SAPBEXstdItemX 11 2 2" xfId="11467"/>
    <cellStyle name="SAPBEXstdItemX 11 2 2 2" xfId="13951"/>
    <cellStyle name="SAPBEXstdItemX 11 2 3" xfId="12765"/>
    <cellStyle name="SAPBEXstdItemX 11 3" xfId="9556"/>
    <cellStyle name="SAPBEXstdItemX 11 3 2" xfId="13122"/>
    <cellStyle name="SAPBEXstdItemX 11 4" xfId="12394"/>
    <cellStyle name="SAPBEXstdItemX 12" xfId="1274"/>
    <cellStyle name="SAPBEXstdItemX 12 2" xfId="10320"/>
    <cellStyle name="SAPBEXstdItemX 12 2 2" xfId="13643"/>
    <cellStyle name="SAPBEXstdItemX 12 3" xfId="12124"/>
    <cellStyle name="SAPBEXstdItemX 13" xfId="8758"/>
    <cellStyle name="SAPBEXstdItemX 13 2" xfId="12631"/>
    <cellStyle name="SAPBEXstdItemX 14" xfId="9925"/>
    <cellStyle name="SAPBEXstdItemX 14 2" xfId="13414"/>
    <cellStyle name="SAPBEXstdItemX 15" xfId="10726"/>
    <cellStyle name="SAPBEXstdItemX 16" xfId="42539"/>
    <cellStyle name="SAPBEXstdItemX 17" xfId="42553"/>
    <cellStyle name="SAPBEXstdItemX 18" xfId="42548"/>
    <cellStyle name="SAPBEXstdItemX 19" xfId="42564"/>
    <cellStyle name="SAPBEXstdItemX 2" xfId="627"/>
    <cellStyle name="SAPBEXstdItemX 2 10" xfId="1276"/>
    <cellStyle name="SAPBEXstdItemX 2 10 2" xfId="10322"/>
    <cellStyle name="SAPBEXstdItemX 2 10 2 2" xfId="13645"/>
    <cellStyle name="SAPBEXstdItemX 2 10 3" xfId="12126"/>
    <cellStyle name="SAPBEXstdItemX 2 11" xfId="1282"/>
    <cellStyle name="SAPBEXstdItemX 2 11 2" xfId="10328"/>
    <cellStyle name="SAPBEXstdItemX 2 11 2 2" xfId="13651"/>
    <cellStyle name="SAPBEXstdItemX 2 11 3" xfId="12132"/>
    <cellStyle name="SAPBEXstdItemX 2 12" xfId="8931"/>
    <cellStyle name="SAPBEXstdItemX 2 12 2" xfId="12702"/>
    <cellStyle name="SAPBEXstdItemX 2 13" xfId="11920"/>
    <cellStyle name="SAPBEXstdItemX 2 14" xfId="20245"/>
    <cellStyle name="SAPBEXstdItemX 2 15" xfId="41095"/>
    <cellStyle name="SAPBEXstdItemX 2 16" xfId="42749"/>
    <cellStyle name="SAPBEXstdItemX 2 2" xfId="8014"/>
    <cellStyle name="SAPBEXstdItemX 2 2 2" xfId="8886"/>
    <cellStyle name="SAPBEXstdItemX 2 2 2 2" xfId="11296"/>
    <cellStyle name="SAPBEXstdItemX 2 2 2 2 2" xfId="13870"/>
    <cellStyle name="SAPBEXstdItemX 2 2 2 3" xfId="12679"/>
    <cellStyle name="SAPBEXstdItemX 2 2 3" xfId="9384"/>
    <cellStyle name="SAPBEXstdItemX 2 2 3 2" xfId="13039"/>
    <cellStyle name="SAPBEXstdItemX 2 2 4" xfId="12313"/>
    <cellStyle name="SAPBEXstdItemX 2 2 5" xfId="41096"/>
    <cellStyle name="SAPBEXstdItemX 2 3" xfId="8044"/>
    <cellStyle name="SAPBEXstdItemX 2 3 2" xfId="8910"/>
    <cellStyle name="SAPBEXstdItemX 2 3 2 2" xfId="11319"/>
    <cellStyle name="SAPBEXstdItemX 2 3 2 2 2" xfId="13885"/>
    <cellStyle name="SAPBEXstdItemX 2 3 2 3" xfId="12694"/>
    <cellStyle name="SAPBEXstdItemX 2 3 3" xfId="9408"/>
    <cellStyle name="SAPBEXstdItemX 2 3 3 2" xfId="13055"/>
    <cellStyle name="SAPBEXstdItemX 2 3 4" xfId="12328"/>
    <cellStyle name="SAPBEXstdItemX 2 4" xfId="8039"/>
    <cellStyle name="SAPBEXstdItemX 2 4 2" xfId="8907"/>
    <cellStyle name="SAPBEXstdItemX 2 4 2 2" xfId="11316"/>
    <cellStyle name="SAPBEXstdItemX 2 4 2 2 2" xfId="13883"/>
    <cellStyle name="SAPBEXstdItemX 2 4 2 3" xfId="12692"/>
    <cellStyle name="SAPBEXstdItemX 2 4 3" xfId="9405"/>
    <cellStyle name="SAPBEXstdItemX 2 4 3 2" xfId="13053"/>
    <cellStyle name="SAPBEXstdItemX 2 4 4" xfId="12326"/>
    <cellStyle name="SAPBEXstdItemX 2 4 5" xfId="41097"/>
    <cellStyle name="SAPBEXstdItemX 2 5" xfId="8175"/>
    <cellStyle name="SAPBEXstdItemX 2 5 2" xfId="8990"/>
    <cellStyle name="SAPBEXstdItemX 2 5 2 2" xfId="11394"/>
    <cellStyle name="SAPBEXstdItemX 2 5 2 2 2" xfId="13918"/>
    <cellStyle name="SAPBEXstdItemX 2 5 2 3" xfId="12731"/>
    <cellStyle name="SAPBEXstdItemX 2 5 3" xfId="9483"/>
    <cellStyle name="SAPBEXstdItemX 2 5 3 2" xfId="13088"/>
    <cellStyle name="SAPBEXstdItemX 2 5 4" xfId="12361"/>
    <cellStyle name="SAPBEXstdItemX 2 6" xfId="8042"/>
    <cellStyle name="SAPBEXstdItemX 2 6 2" xfId="8908"/>
    <cellStyle name="SAPBEXstdItemX 2 6 2 2" xfId="11317"/>
    <cellStyle name="SAPBEXstdItemX 2 6 2 2 2" xfId="13884"/>
    <cellStyle name="SAPBEXstdItemX 2 6 2 3" xfId="12693"/>
    <cellStyle name="SAPBEXstdItemX 2 6 3" xfId="9406"/>
    <cellStyle name="SAPBEXstdItemX 2 6 3 2" xfId="13054"/>
    <cellStyle name="SAPBEXstdItemX 2 6 4" xfId="12327"/>
    <cellStyle name="SAPBEXstdItemX 2 7" xfId="8325"/>
    <cellStyle name="SAPBEXstdItemX 2 7 2" xfId="9137"/>
    <cellStyle name="SAPBEXstdItemX 2 7 2 2" xfId="11539"/>
    <cellStyle name="SAPBEXstdItemX 2 7 2 2 2" xfId="13995"/>
    <cellStyle name="SAPBEXstdItemX 2 7 2 3" xfId="12811"/>
    <cellStyle name="SAPBEXstdItemX 2 7 3" xfId="9628"/>
    <cellStyle name="SAPBEXstdItemX 2 7 3 2" xfId="13166"/>
    <cellStyle name="SAPBEXstdItemX 2 7 4" xfId="12439"/>
    <cellStyle name="SAPBEXstdItemX 2 8" xfId="8337"/>
    <cellStyle name="SAPBEXstdItemX 2 8 2" xfId="9149"/>
    <cellStyle name="SAPBEXstdItemX 2 8 2 2" xfId="11551"/>
    <cellStyle name="SAPBEXstdItemX 2 8 2 2 2" xfId="14004"/>
    <cellStyle name="SAPBEXstdItemX 2 8 2 3" xfId="12820"/>
    <cellStyle name="SAPBEXstdItemX 2 8 3" xfId="9640"/>
    <cellStyle name="SAPBEXstdItemX 2 8 3 2" xfId="13175"/>
    <cellStyle name="SAPBEXstdItemX 2 8 4" xfId="12448"/>
    <cellStyle name="SAPBEXstdItemX 2 9" xfId="8152"/>
    <cellStyle name="SAPBEXstdItemX 2 9 2" xfId="8970"/>
    <cellStyle name="SAPBEXstdItemX 2 9 2 2" xfId="11375"/>
    <cellStyle name="SAPBEXstdItemX 2 9 2 2 2" xfId="13907"/>
    <cellStyle name="SAPBEXstdItemX 2 9 2 3" xfId="12720"/>
    <cellStyle name="SAPBEXstdItemX 2 9 3" xfId="9464"/>
    <cellStyle name="SAPBEXstdItemX 2 9 3 2" xfId="13077"/>
    <cellStyle name="SAPBEXstdItemX 2 9 4" xfId="12351"/>
    <cellStyle name="SAPBEXstdItemX 20" xfId="42579"/>
    <cellStyle name="SAPBEXstdItemX 21" xfId="42588"/>
    <cellStyle name="SAPBEXstdItemX 3" xfId="628"/>
    <cellStyle name="SAPBEXstdItemX 3 10" xfId="7952"/>
    <cellStyle name="SAPBEXstdItemX 3 10 2" xfId="10859"/>
    <cellStyle name="SAPBEXstdItemX 3 10 2 2" xfId="13795"/>
    <cellStyle name="SAPBEXstdItemX 3 10 3" xfId="12282"/>
    <cellStyle name="SAPBEXstdItemX 3 11" xfId="8856"/>
    <cellStyle name="SAPBEXstdItemX 3 11 2" xfId="11266"/>
    <cellStyle name="SAPBEXstdItemX 3 11 2 2" xfId="13840"/>
    <cellStyle name="SAPBEXstdItemX 3 11 3" xfId="12649"/>
    <cellStyle name="SAPBEXstdItemX 3 12" xfId="9354"/>
    <cellStyle name="SAPBEXstdItemX 3 12 2" xfId="13009"/>
    <cellStyle name="SAPBEXstdItemX 3 13" xfId="10246"/>
    <cellStyle name="SAPBEXstdItemX 3 14" xfId="20247"/>
    <cellStyle name="SAPBEXstdItemX 3 15" xfId="42750"/>
    <cellStyle name="SAPBEXstdItemX 3 2" xfId="1046"/>
    <cellStyle name="SAPBEXstdItemX 3 2 2" xfId="8373"/>
    <cellStyle name="SAPBEXstdItemX 3 2 2 2" xfId="11018"/>
    <cellStyle name="SAPBEXstdItemX 3 2 2 2 2" xfId="13818"/>
    <cellStyle name="SAPBEXstdItemX 3 2 2 3" xfId="12476"/>
    <cellStyle name="SAPBEXstdItemX 3 2 3" xfId="9185"/>
    <cellStyle name="SAPBEXstdItemX 3 2 3 2" xfId="11587"/>
    <cellStyle name="SAPBEXstdItemX 3 2 3 2 2" xfId="14032"/>
    <cellStyle name="SAPBEXstdItemX 3 2 3 3" xfId="12848"/>
    <cellStyle name="SAPBEXstdItemX 3 2 4" xfId="9676"/>
    <cellStyle name="SAPBEXstdItemX 3 2 4 2" xfId="13203"/>
    <cellStyle name="SAPBEXstdItemX 3 2 5" xfId="10453"/>
    <cellStyle name="SAPBEXstdItemX 3 3" xfId="8403"/>
    <cellStyle name="SAPBEXstdItemX 3 3 2" xfId="9215"/>
    <cellStyle name="SAPBEXstdItemX 3 3 2 2" xfId="11617"/>
    <cellStyle name="SAPBEXstdItemX 3 3 2 2 2" xfId="14059"/>
    <cellStyle name="SAPBEXstdItemX 3 3 2 3" xfId="12875"/>
    <cellStyle name="SAPBEXstdItemX 3 3 3" xfId="9706"/>
    <cellStyle name="SAPBEXstdItemX 3 3 3 2" xfId="13230"/>
    <cellStyle name="SAPBEXstdItemX 3 3 4" xfId="12503"/>
    <cellStyle name="SAPBEXstdItemX 3 4" xfId="8422"/>
    <cellStyle name="SAPBEXstdItemX 3 4 2" xfId="9234"/>
    <cellStyle name="SAPBEXstdItemX 3 4 2 2" xfId="11636"/>
    <cellStyle name="SAPBEXstdItemX 3 4 2 2 2" xfId="14078"/>
    <cellStyle name="SAPBEXstdItemX 3 4 2 3" xfId="12894"/>
    <cellStyle name="SAPBEXstdItemX 3 4 3" xfId="9725"/>
    <cellStyle name="SAPBEXstdItemX 3 4 3 2" xfId="13249"/>
    <cellStyle name="SAPBEXstdItemX 3 4 4" xfId="12522"/>
    <cellStyle name="SAPBEXstdItemX 3 5" xfId="8442"/>
    <cellStyle name="SAPBEXstdItemX 3 5 2" xfId="9254"/>
    <cellStyle name="SAPBEXstdItemX 3 5 2 2" xfId="11656"/>
    <cellStyle name="SAPBEXstdItemX 3 5 2 2 2" xfId="14096"/>
    <cellStyle name="SAPBEXstdItemX 3 5 2 3" xfId="12912"/>
    <cellStyle name="SAPBEXstdItemX 3 5 3" xfId="9745"/>
    <cellStyle name="SAPBEXstdItemX 3 5 3 2" xfId="13267"/>
    <cellStyle name="SAPBEXstdItemX 3 5 4" xfId="12540"/>
    <cellStyle name="SAPBEXstdItemX 3 6" xfId="8460"/>
    <cellStyle name="SAPBEXstdItemX 3 6 2" xfId="9272"/>
    <cellStyle name="SAPBEXstdItemX 3 6 2 2" xfId="11674"/>
    <cellStyle name="SAPBEXstdItemX 3 6 2 2 2" xfId="14114"/>
    <cellStyle name="SAPBEXstdItemX 3 6 2 3" xfId="12930"/>
    <cellStyle name="SAPBEXstdItemX 3 6 3" xfId="9763"/>
    <cellStyle name="SAPBEXstdItemX 3 6 3 2" xfId="13285"/>
    <cellStyle name="SAPBEXstdItemX 3 6 4" xfId="12558"/>
    <cellStyle name="SAPBEXstdItemX 3 7" xfId="8478"/>
    <cellStyle name="SAPBEXstdItemX 3 7 2" xfId="9290"/>
    <cellStyle name="SAPBEXstdItemX 3 7 2 2" xfId="11692"/>
    <cellStyle name="SAPBEXstdItemX 3 7 2 2 2" xfId="14132"/>
    <cellStyle name="SAPBEXstdItemX 3 7 2 3" xfId="12948"/>
    <cellStyle name="SAPBEXstdItemX 3 7 3" xfId="9781"/>
    <cellStyle name="SAPBEXstdItemX 3 7 3 2" xfId="13303"/>
    <cellStyle name="SAPBEXstdItemX 3 7 4" xfId="12576"/>
    <cellStyle name="SAPBEXstdItemX 3 8" xfId="8497"/>
    <cellStyle name="SAPBEXstdItemX 3 8 2" xfId="9309"/>
    <cellStyle name="SAPBEXstdItemX 3 8 2 2" xfId="11711"/>
    <cellStyle name="SAPBEXstdItemX 3 8 2 2 2" xfId="14150"/>
    <cellStyle name="SAPBEXstdItemX 3 8 2 3" xfId="12966"/>
    <cellStyle name="SAPBEXstdItemX 3 8 3" xfId="9800"/>
    <cellStyle name="SAPBEXstdItemX 3 8 3 2" xfId="13321"/>
    <cellStyle name="SAPBEXstdItemX 3 8 4" xfId="12594"/>
    <cellStyle name="SAPBEXstdItemX 3 9" xfId="8514"/>
    <cellStyle name="SAPBEXstdItemX 3 9 2" xfId="9326"/>
    <cellStyle name="SAPBEXstdItemX 3 9 2 2" xfId="11728"/>
    <cellStyle name="SAPBEXstdItemX 3 9 2 2 2" xfId="14167"/>
    <cellStyle name="SAPBEXstdItemX 3 9 2 3" xfId="12983"/>
    <cellStyle name="SAPBEXstdItemX 3 9 3" xfId="9817"/>
    <cellStyle name="SAPBEXstdItemX 3 9 3 2" xfId="13338"/>
    <cellStyle name="SAPBEXstdItemX 3 9 4" xfId="12611"/>
    <cellStyle name="SAPBEXstdItemX 4" xfId="1033"/>
    <cellStyle name="SAPBEXstdItemX 4 2" xfId="8003"/>
    <cellStyle name="SAPBEXstdItemX 4 2 2" xfId="10863"/>
    <cellStyle name="SAPBEXstdItemX 4 2 2 2" xfId="13798"/>
    <cellStyle name="SAPBEXstdItemX 4 2 3" xfId="12302"/>
    <cellStyle name="SAPBEXstdItemX 4 3" xfId="8875"/>
    <cellStyle name="SAPBEXstdItemX 4 3 2" xfId="11285"/>
    <cellStyle name="SAPBEXstdItemX 4 3 2 2" xfId="13859"/>
    <cellStyle name="SAPBEXstdItemX 4 3 3" xfId="12668"/>
    <cellStyle name="SAPBEXstdItemX 4 4" xfId="9373"/>
    <cellStyle name="SAPBEXstdItemX 4 4 2" xfId="13028"/>
    <cellStyle name="SAPBEXstdItemX 4 5" xfId="10478"/>
    <cellStyle name="SAPBEXstdItemX 4 6" xfId="42751"/>
    <cellStyle name="SAPBEXstdItemX 5" xfId="1019"/>
    <cellStyle name="SAPBEXstdItemX 5 2" xfId="8296"/>
    <cellStyle name="SAPBEXstdItemX 5 2 2" xfId="10990"/>
    <cellStyle name="SAPBEXstdItemX 5 2 2 2" xfId="13809"/>
    <cellStyle name="SAPBEXstdItemX 5 2 3" xfId="12418"/>
    <cellStyle name="SAPBEXstdItemX 5 3" xfId="9108"/>
    <cellStyle name="SAPBEXstdItemX 5 3 2" xfId="11510"/>
    <cellStyle name="SAPBEXstdItemX 5 3 2 2" xfId="13974"/>
    <cellStyle name="SAPBEXstdItemX 5 3 3" xfId="12790"/>
    <cellStyle name="SAPBEXstdItemX 5 4" xfId="9599"/>
    <cellStyle name="SAPBEXstdItemX 5 4 2" xfId="13145"/>
    <cellStyle name="SAPBEXstdItemX 5 5" xfId="11754"/>
    <cellStyle name="SAPBEXstdItemX 6" xfId="1010"/>
    <cellStyle name="SAPBEXstdItemX 6 2" xfId="8159"/>
    <cellStyle name="SAPBEXstdItemX 6 2 2" xfId="10919"/>
    <cellStyle name="SAPBEXstdItemX 6 2 2 2" xfId="13805"/>
    <cellStyle name="SAPBEXstdItemX 6 2 3" xfId="12354"/>
    <cellStyle name="SAPBEXstdItemX 6 3" xfId="8977"/>
    <cellStyle name="SAPBEXstdItemX 6 3 2" xfId="11382"/>
    <cellStyle name="SAPBEXstdItemX 6 3 2 2" xfId="13911"/>
    <cellStyle name="SAPBEXstdItemX 6 3 3" xfId="12723"/>
    <cellStyle name="SAPBEXstdItemX 6 4" xfId="9471"/>
    <cellStyle name="SAPBEXstdItemX 6 4 2" xfId="13081"/>
    <cellStyle name="SAPBEXstdItemX 6 5" xfId="10560"/>
    <cellStyle name="SAPBEXstdItemX 7" xfId="1091"/>
    <cellStyle name="SAPBEXstdItemX 7 2" xfId="8234"/>
    <cellStyle name="SAPBEXstdItemX 7 2 2" xfId="10961"/>
    <cellStyle name="SAPBEXstdItemX 7 2 2 2" xfId="13807"/>
    <cellStyle name="SAPBEXstdItemX 7 2 3" xfId="12383"/>
    <cellStyle name="SAPBEXstdItemX 7 3" xfId="9047"/>
    <cellStyle name="SAPBEXstdItemX 7 3 2" xfId="11451"/>
    <cellStyle name="SAPBEXstdItemX 7 3 2 2" xfId="13940"/>
    <cellStyle name="SAPBEXstdItemX 7 3 3" xfId="12754"/>
    <cellStyle name="SAPBEXstdItemX 7 4" xfId="9540"/>
    <cellStyle name="SAPBEXstdItemX 7 4 2" xfId="13110"/>
    <cellStyle name="SAPBEXstdItemX 7 5" xfId="10300"/>
    <cellStyle name="SAPBEXstdItemX 7 5 2" xfId="13633"/>
    <cellStyle name="SAPBEXstdItemX 7 6" xfId="11915"/>
    <cellStyle name="SAPBEXstdItemX 7 7" xfId="41098"/>
    <cellStyle name="SAPBEXstdItemX 8" xfId="8219"/>
    <cellStyle name="SAPBEXstdItemX 8 2" xfId="9032"/>
    <cellStyle name="SAPBEXstdItemX 8 2 2" xfId="11436"/>
    <cellStyle name="SAPBEXstdItemX 8 2 2 2" xfId="13932"/>
    <cellStyle name="SAPBEXstdItemX 8 2 3" xfId="12746"/>
    <cellStyle name="SAPBEXstdItemX 8 3" xfId="9525"/>
    <cellStyle name="SAPBEXstdItemX 8 3 2" xfId="13102"/>
    <cellStyle name="SAPBEXstdItemX 8 4" xfId="12375"/>
    <cellStyle name="SAPBEXstdItemX 8 5" xfId="41099"/>
    <cellStyle name="SAPBEXstdItemX 9" xfId="8311"/>
    <cellStyle name="SAPBEXstdItemX 9 2" xfId="9123"/>
    <cellStyle name="SAPBEXstdItemX 9 2 2" xfId="11525"/>
    <cellStyle name="SAPBEXstdItemX 9 2 2 2" xfId="13985"/>
    <cellStyle name="SAPBEXstdItemX 9 2 3" xfId="12801"/>
    <cellStyle name="SAPBEXstdItemX 9 3" xfId="9614"/>
    <cellStyle name="SAPBEXstdItemX 9 3 2" xfId="13156"/>
    <cellStyle name="SAPBEXstdItemX 9 4" xfId="12429"/>
    <cellStyle name="SAPBEXstdItemX 9 5" xfId="41100"/>
    <cellStyle name="SAPBEXstdItemX_Actuals 2007" xfId="9926"/>
    <cellStyle name="SAPBEXtitle" xfId="152"/>
    <cellStyle name="SAPBEXtitle 10" xfId="629"/>
    <cellStyle name="SAPBEXtitle 10 2" xfId="630"/>
    <cellStyle name="SAPBEXtitle 10 3" xfId="41101"/>
    <cellStyle name="SAPBEXtitle 11" xfId="631"/>
    <cellStyle name="SAPBEXtitle 11 2" xfId="632"/>
    <cellStyle name="SAPBEXtitle 12" xfId="633"/>
    <cellStyle name="SAPBEXtitle 12 2" xfId="634"/>
    <cellStyle name="SAPBEXtitle 13" xfId="635"/>
    <cellStyle name="SAPBEXtitle 13 2" xfId="636"/>
    <cellStyle name="SAPBEXtitle 14" xfId="637"/>
    <cellStyle name="SAPBEXtitle 15" xfId="638"/>
    <cellStyle name="SAPBEXtitle 16" xfId="639"/>
    <cellStyle name="SAPBEXtitle 17" xfId="640"/>
    <cellStyle name="SAPBEXtitle 18" xfId="641"/>
    <cellStyle name="SAPBEXtitle 19" xfId="642"/>
    <cellStyle name="SAPBEXtitle 2" xfId="153"/>
    <cellStyle name="SAPBEXtitle 2 2" xfId="643"/>
    <cellStyle name="SAPBEXtitle 2 2 2" xfId="41102"/>
    <cellStyle name="SAPBEXtitle 2 3" xfId="644"/>
    <cellStyle name="SAPBEXtitle 2 4" xfId="14704"/>
    <cellStyle name="SAPBEXtitle 2 4 2" xfId="15354"/>
    <cellStyle name="SAPBEXtitle 2 4 3" xfId="41103"/>
    <cellStyle name="SAPBEXtitle 20" xfId="645"/>
    <cellStyle name="SAPBEXtitle 21" xfId="646"/>
    <cellStyle name="SAPBEXtitle 22" xfId="647"/>
    <cellStyle name="SAPBEXtitle 23" xfId="1087"/>
    <cellStyle name="SAPBEXtitle 23 2" xfId="15356"/>
    <cellStyle name="SAPBEXtitle 24" xfId="15357"/>
    <cellStyle name="SAPBEXtitle 3" xfId="154"/>
    <cellStyle name="SAPBEXtitle 3 2" xfId="648"/>
    <cellStyle name="SAPBEXtitle 3 3" xfId="14705"/>
    <cellStyle name="SAPBEXtitle 4" xfId="155"/>
    <cellStyle name="SAPBEXtitle 4 2" xfId="649"/>
    <cellStyle name="SAPBEXtitle 5" xfId="156"/>
    <cellStyle name="SAPBEXtitle 5 2" xfId="650"/>
    <cellStyle name="SAPBEXtitle 6" xfId="651"/>
    <cellStyle name="SAPBEXtitle 6 2" xfId="652"/>
    <cellStyle name="SAPBEXtitle 7" xfId="653"/>
    <cellStyle name="SAPBEXtitle 7 2" xfId="654"/>
    <cellStyle name="SAPBEXtitle 8" xfId="655"/>
    <cellStyle name="SAPBEXtitle 8 2" xfId="656"/>
    <cellStyle name="SAPBEXtitle 8 3" xfId="41104"/>
    <cellStyle name="SAPBEXtitle 9" xfId="657"/>
    <cellStyle name="SAPBEXtitle 9 2" xfId="658"/>
    <cellStyle name="SAPBEXtitle 9 3" xfId="41105"/>
    <cellStyle name="SAPBEXtitle_Actuals 2007" xfId="9927"/>
    <cellStyle name="SAPBEXundefined" xfId="157"/>
    <cellStyle name="SAPBEXundefined 10" xfId="659"/>
    <cellStyle name="SAPBEXundefined 10 2" xfId="10248"/>
    <cellStyle name="SAPBEXundefined 10 2 2" xfId="13609"/>
    <cellStyle name="SAPBEXundefined 10 3" xfId="10691"/>
    <cellStyle name="SAPBEXundefined 11" xfId="660"/>
    <cellStyle name="SAPBEXundefined 11 2" xfId="10249"/>
    <cellStyle name="SAPBEXundefined 11 2 2" xfId="13610"/>
    <cellStyle name="SAPBEXundefined 11 3" xfId="10413"/>
    <cellStyle name="SAPBEXundefined 12" xfId="661"/>
    <cellStyle name="SAPBEXundefined 12 2" xfId="10250"/>
    <cellStyle name="SAPBEXundefined 12 2 2" xfId="13611"/>
    <cellStyle name="SAPBEXundefined 12 3" xfId="10623"/>
    <cellStyle name="SAPBEXundefined 13" xfId="662"/>
    <cellStyle name="SAPBEXundefined 13 2" xfId="10251"/>
    <cellStyle name="SAPBEXundefined 13 2 2" xfId="13612"/>
    <cellStyle name="SAPBEXundefined 13 3" xfId="10538"/>
    <cellStyle name="SAPBEXundefined 14" xfId="663"/>
    <cellStyle name="SAPBEXundefined 14 2" xfId="10252"/>
    <cellStyle name="SAPBEXundefined 14 2 2" xfId="13613"/>
    <cellStyle name="SAPBEXundefined 14 3" xfId="11769"/>
    <cellStyle name="SAPBEXundefined 15" xfId="664"/>
    <cellStyle name="SAPBEXundefined 15 2" xfId="10253"/>
    <cellStyle name="SAPBEXundefined 15 2 2" xfId="13614"/>
    <cellStyle name="SAPBEXundefined 15 3" xfId="10816"/>
    <cellStyle name="SAPBEXundefined 16" xfId="665"/>
    <cellStyle name="SAPBEXundefined 16 2" xfId="10254"/>
    <cellStyle name="SAPBEXundefined 16 2 2" xfId="13615"/>
    <cellStyle name="SAPBEXundefined 16 3" xfId="11926"/>
    <cellStyle name="SAPBEXundefined 17" xfId="666"/>
    <cellStyle name="SAPBEXundefined 17 2" xfId="10255"/>
    <cellStyle name="SAPBEXundefined 17 2 2" xfId="13616"/>
    <cellStyle name="SAPBEXundefined 17 3" xfId="10308"/>
    <cellStyle name="SAPBEXundefined 18" xfId="667"/>
    <cellStyle name="SAPBEXundefined 18 2" xfId="10256"/>
    <cellStyle name="SAPBEXundefined 18 2 2" xfId="13617"/>
    <cellStyle name="SAPBEXundefined 18 3" xfId="10797"/>
    <cellStyle name="SAPBEXundefined 19" xfId="668"/>
    <cellStyle name="SAPBEXundefined 19 2" xfId="10257"/>
    <cellStyle name="SAPBEXundefined 19 2 2" xfId="13618"/>
    <cellStyle name="SAPBEXundefined 19 3" xfId="10717"/>
    <cellStyle name="SAPBEXundefined 2" xfId="669"/>
    <cellStyle name="SAPBEXundefined 2 2" xfId="10258"/>
    <cellStyle name="SAPBEXundefined 2 2 2" xfId="13619"/>
    <cellStyle name="SAPBEXundefined 2 3" xfId="11909"/>
    <cellStyle name="SAPBEXundefined 20" xfId="9928"/>
    <cellStyle name="SAPBEXundefined 20 2" xfId="13416"/>
    <cellStyle name="SAPBEXundefined 21" xfId="10031"/>
    <cellStyle name="SAPBEXundefined 22" xfId="42633"/>
    <cellStyle name="SAPBEXundefined 23" xfId="42756"/>
    <cellStyle name="SAPBEXundefined 24" xfId="42952"/>
    <cellStyle name="SAPBEXundefined 3" xfId="670"/>
    <cellStyle name="SAPBEXundefined 3 2" xfId="10259"/>
    <cellStyle name="SAPBEXundefined 3 2 2" xfId="13620"/>
    <cellStyle name="SAPBEXundefined 3 3" xfId="10626"/>
    <cellStyle name="SAPBEXundefined 4" xfId="671"/>
    <cellStyle name="SAPBEXundefined 4 2" xfId="10260"/>
    <cellStyle name="SAPBEXundefined 4 2 2" xfId="13621"/>
    <cellStyle name="SAPBEXundefined 4 3" xfId="10526"/>
    <cellStyle name="SAPBEXundefined 5" xfId="672"/>
    <cellStyle name="SAPBEXundefined 5 2" xfId="10261"/>
    <cellStyle name="SAPBEXundefined 5 2 2" xfId="13622"/>
    <cellStyle name="SAPBEXundefined 5 3" xfId="10494"/>
    <cellStyle name="SAPBEXundefined 6" xfId="673"/>
    <cellStyle name="SAPBEXundefined 6 2" xfId="10262"/>
    <cellStyle name="SAPBEXundefined 6 2 2" xfId="13623"/>
    <cellStyle name="SAPBEXundefined 6 3" xfId="10728"/>
    <cellStyle name="SAPBEXundefined 7" xfId="674"/>
    <cellStyle name="SAPBEXundefined 7 2" xfId="10263"/>
    <cellStyle name="SAPBEXundefined 7 2 2" xfId="13624"/>
    <cellStyle name="SAPBEXundefined 7 3" xfId="11756"/>
    <cellStyle name="SAPBEXundefined 8" xfId="675"/>
    <cellStyle name="SAPBEXundefined 8 2" xfId="10264"/>
    <cellStyle name="SAPBEXundefined 8 2 2" xfId="13625"/>
    <cellStyle name="SAPBEXundefined 8 3" xfId="10338"/>
    <cellStyle name="SAPBEXundefined 9" xfId="676"/>
    <cellStyle name="SAPBEXundefined 9 2" xfId="10265"/>
    <cellStyle name="SAPBEXundefined 9 2 2" xfId="13626"/>
    <cellStyle name="SAPBEXundefined 9 3" xfId="11757"/>
    <cellStyle name="Shade" xfId="158"/>
    <cellStyle name="shade 2" xfId="12080"/>
    <cellStyle name="Shaded" xfId="15582"/>
    <cellStyle name="SHADEDSTORES" xfId="41106"/>
    <cellStyle name="Special" xfId="159"/>
    <cellStyle name="Special 10" xfId="1389"/>
    <cellStyle name="Special 10 2" xfId="8556"/>
    <cellStyle name="Special 10 2 2" xfId="11055"/>
    <cellStyle name="Special 10 3" xfId="10339"/>
    <cellStyle name="Special 11" xfId="1398"/>
    <cellStyle name="Special 11 2" xfId="8557"/>
    <cellStyle name="Special 11 2 2" xfId="11056"/>
    <cellStyle name="Special 11 3" xfId="10340"/>
    <cellStyle name="Special 12" xfId="1407"/>
    <cellStyle name="Special 12 2" xfId="8559"/>
    <cellStyle name="Special 12 2 2" xfId="11057"/>
    <cellStyle name="Special 12 3" xfId="10341"/>
    <cellStyle name="Special 13" xfId="1416"/>
    <cellStyle name="Special 13 2" xfId="8560"/>
    <cellStyle name="Special 13 2 2" xfId="11058"/>
    <cellStyle name="Special 13 3" xfId="10343"/>
    <cellStyle name="Special 14" xfId="1425"/>
    <cellStyle name="Special 14 2" xfId="8561"/>
    <cellStyle name="Special 14 2 2" xfId="11059"/>
    <cellStyle name="Special 14 3" xfId="10344"/>
    <cellStyle name="Special 15" xfId="1434"/>
    <cellStyle name="Special 15 2" xfId="8562"/>
    <cellStyle name="Special 15 2 2" xfId="11060"/>
    <cellStyle name="Special 15 3" xfId="10345"/>
    <cellStyle name="Special 16" xfId="1443"/>
    <cellStyle name="Special 16 2" xfId="8563"/>
    <cellStyle name="Special 16 2 2" xfId="11061"/>
    <cellStyle name="Special 16 3" xfId="10346"/>
    <cellStyle name="Special 17" xfId="1452"/>
    <cellStyle name="Special 17 2" xfId="8564"/>
    <cellStyle name="Special 17 2 2" xfId="11062"/>
    <cellStyle name="Special 17 3" xfId="10347"/>
    <cellStyle name="Special 18" xfId="1461"/>
    <cellStyle name="Special 18 2" xfId="8565"/>
    <cellStyle name="Special 18 2 2" xfId="11063"/>
    <cellStyle name="Special 18 3" xfId="10348"/>
    <cellStyle name="Special 19" xfId="1470"/>
    <cellStyle name="Special 19 2" xfId="8566"/>
    <cellStyle name="Special 19 2 2" xfId="11064"/>
    <cellStyle name="Special 19 3" xfId="10350"/>
    <cellStyle name="Special 2" xfId="677"/>
    <cellStyle name="Special 2 10" xfId="2072"/>
    <cellStyle name="Special 2 10 2" xfId="8625"/>
    <cellStyle name="Special 2 10 2 2" xfId="11110"/>
    <cellStyle name="Special 2 10 3" xfId="10428"/>
    <cellStyle name="Special 2 11" xfId="2067"/>
    <cellStyle name="Special 2 11 2" xfId="8624"/>
    <cellStyle name="Special 2 11 2 2" xfId="11109"/>
    <cellStyle name="Special 2 11 3" xfId="10427"/>
    <cellStyle name="Special 2 12" xfId="2701"/>
    <cellStyle name="Special 2 12 2" xfId="8655"/>
    <cellStyle name="Special 2 12 2 2" xfId="11133"/>
    <cellStyle name="Special 2 12 3" xfId="10481"/>
    <cellStyle name="Special 2 13" xfId="3482"/>
    <cellStyle name="Special 2 13 2" xfId="8678"/>
    <cellStyle name="Special 2 13 2 2" xfId="11145"/>
    <cellStyle name="Special 2 13 3" xfId="10539"/>
    <cellStyle name="Special 2 14" xfId="3750"/>
    <cellStyle name="Special 2 14 2" xfId="8686"/>
    <cellStyle name="Special 2 14 2 2" xfId="11153"/>
    <cellStyle name="Special 2 14 3" xfId="10565"/>
    <cellStyle name="Special 2 15" xfId="4767"/>
    <cellStyle name="Special 2 15 2" xfId="8717"/>
    <cellStyle name="Special 2 15 2 2" xfId="11168"/>
    <cellStyle name="Special 2 15 3" xfId="10630"/>
    <cellStyle name="Special 2 16" xfId="8526"/>
    <cellStyle name="Special 2 16 2" xfId="11027"/>
    <cellStyle name="Special 2 17" xfId="10266"/>
    <cellStyle name="Special 2 2" xfId="1053"/>
    <cellStyle name="Special 2 2 2" xfId="8548"/>
    <cellStyle name="Special 2 2 2 2" xfId="11049"/>
    <cellStyle name="Special 2 2 3" xfId="10297"/>
    <cellStyle name="Special 2 3" xfId="1649"/>
    <cellStyle name="Special 2 3 2" xfId="8593"/>
    <cellStyle name="Special 2 3 2 2" xfId="11085"/>
    <cellStyle name="Special 2 3 3" xfId="10381"/>
    <cellStyle name="Special 2 4" xfId="1696"/>
    <cellStyle name="Special 2 4 2" xfId="8596"/>
    <cellStyle name="Special 2 4 2 2" xfId="11088"/>
    <cellStyle name="Special 2 4 3" xfId="10384"/>
    <cellStyle name="Special 2 5" xfId="1709"/>
    <cellStyle name="Special 2 5 2" xfId="8600"/>
    <cellStyle name="Special 2 5 2 2" xfId="11091"/>
    <cellStyle name="Special 2 5 3" xfId="10387"/>
    <cellStyle name="Special 2 6" xfId="1715"/>
    <cellStyle name="Special 2 6 2" xfId="8601"/>
    <cellStyle name="Special 2 6 2 2" xfId="11092"/>
    <cellStyle name="Special 2 6 3" xfId="10388"/>
    <cellStyle name="Special 2 7" xfId="1792"/>
    <cellStyle name="Special 2 7 2" xfId="8606"/>
    <cellStyle name="Special 2 7 2 2" xfId="11095"/>
    <cellStyle name="Special 2 7 3" xfId="10394"/>
    <cellStyle name="Special 2 8" xfId="1779"/>
    <cellStyle name="Special 2 8 2" xfId="8605"/>
    <cellStyle name="Special 2 8 2 2" xfId="11094"/>
    <cellStyle name="Special 2 8 3" xfId="10393"/>
    <cellStyle name="Special 2 9" xfId="1846"/>
    <cellStyle name="Special 2 9 2" xfId="8609"/>
    <cellStyle name="Special 2 9 2 2" xfId="11098"/>
    <cellStyle name="Special 2 9 3" xfId="10400"/>
    <cellStyle name="Special 20" xfId="1479"/>
    <cellStyle name="Special 20 2" xfId="8567"/>
    <cellStyle name="Special 20 2 2" xfId="11065"/>
    <cellStyle name="Special 20 3" xfId="10352"/>
    <cellStyle name="Special 21" xfId="1488"/>
    <cellStyle name="Special 21 2" xfId="8568"/>
    <cellStyle name="Special 21 2 2" xfId="11066"/>
    <cellStyle name="Special 21 3" xfId="10354"/>
    <cellStyle name="Special 22" xfId="1497"/>
    <cellStyle name="Special 22 2" xfId="8569"/>
    <cellStyle name="Special 22 2 2" xfId="11067"/>
    <cellStyle name="Special 22 3" xfId="10355"/>
    <cellStyle name="Special 23" xfId="1505"/>
    <cellStyle name="Special 23 2" xfId="8570"/>
    <cellStyle name="Special 23 2 2" xfId="11068"/>
    <cellStyle name="Special 23 3" xfId="10356"/>
    <cellStyle name="Special 24" xfId="1514"/>
    <cellStyle name="Special 24 2" xfId="8571"/>
    <cellStyle name="Special 24 2 2" xfId="11069"/>
    <cellStyle name="Special 24 3" xfId="10357"/>
    <cellStyle name="Special 25" xfId="1523"/>
    <cellStyle name="Special 25 2" xfId="8572"/>
    <cellStyle name="Special 25 2 2" xfId="11070"/>
    <cellStyle name="Special 25 3" xfId="10361"/>
    <cellStyle name="Special 26" xfId="1532"/>
    <cellStyle name="Special 26 2" xfId="8573"/>
    <cellStyle name="Special 26 2 2" xfId="11071"/>
    <cellStyle name="Special 26 3" xfId="10362"/>
    <cellStyle name="Special 27" xfId="1541"/>
    <cellStyle name="Special 27 2" xfId="8574"/>
    <cellStyle name="Special 27 2 2" xfId="11072"/>
    <cellStyle name="Special 27 3" xfId="10363"/>
    <cellStyle name="Special 28" xfId="1550"/>
    <cellStyle name="Special 28 2" xfId="8575"/>
    <cellStyle name="Special 28 2 2" xfId="11073"/>
    <cellStyle name="Special 28 3" xfId="10366"/>
    <cellStyle name="Special 29" xfId="1559"/>
    <cellStyle name="Special 29 2" xfId="8576"/>
    <cellStyle name="Special 29 2 2" xfId="11074"/>
    <cellStyle name="Special 29 3" xfId="10367"/>
    <cellStyle name="Special 3" xfId="678"/>
    <cellStyle name="Special 3 10" xfId="10267"/>
    <cellStyle name="Special 3 2" xfId="1331"/>
    <cellStyle name="Special 3 2 2" xfId="8551"/>
    <cellStyle name="Special 3 2 2 2" xfId="11050"/>
    <cellStyle name="Special 3 2 3" xfId="10331"/>
    <cellStyle name="Special 3 3" xfId="1651"/>
    <cellStyle name="Special 3 3 2" xfId="8594"/>
    <cellStyle name="Special 3 3 2 2" xfId="11086"/>
    <cellStyle name="Special 3 3 3" xfId="10382"/>
    <cellStyle name="Special 3 4" xfId="1699"/>
    <cellStyle name="Special 3 4 2" xfId="8597"/>
    <cellStyle name="Special 3 4 2 2" xfId="11089"/>
    <cellStyle name="Special 3 4 3" xfId="10385"/>
    <cellStyle name="Special 3 5" xfId="1706"/>
    <cellStyle name="Special 3 5 2" xfId="8598"/>
    <cellStyle name="Special 3 5 2 2" xfId="11090"/>
    <cellStyle name="Special 3 5 3" xfId="10386"/>
    <cellStyle name="Special 3 6" xfId="1812"/>
    <cellStyle name="Special 3 6 2" xfId="2245"/>
    <cellStyle name="Special 3 6 2 2" xfId="8630"/>
    <cellStyle name="Special 3 6 2 2 2" xfId="11112"/>
    <cellStyle name="Special 3 6 2 3" xfId="10440"/>
    <cellStyle name="Special 3 6 3" xfId="2481"/>
    <cellStyle name="Special 3 6 3 2" xfId="8640"/>
    <cellStyle name="Special 3 6 3 2 2" xfId="11122"/>
    <cellStyle name="Special 3 6 3 3" xfId="10460"/>
    <cellStyle name="Special 3 6 4" xfId="2808"/>
    <cellStyle name="Special 3 6 4 2" xfId="8659"/>
    <cellStyle name="Special 3 6 4 2 2" xfId="11134"/>
    <cellStyle name="Special 3 6 4 3" xfId="10490"/>
    <cellStyle name="Special 3 6 5" xfId="3921"/>
    <cellStyle name="Special 3 6 5 2" xfId="8688"/>
    <cellStyle name="Special 3 6 5 2 2" xfId="11155"/>
    <cellStyle name="Special 3 6 5 3" xfId="10576"/>
    <cellStyle name="Special 3 6 6" xfId="3817"/>
    <cellStyle name="Special 3 6 6 2" xfId="8687"/>
    <cellStyle name="Special 3 6 6 2 2" xfId="11154"/>
    <cellStyle name="Special 3 6 6 3" xfId="10569"/>
    <cellStyle name="Special 3 6 7" xfId="3728"/>
    <cellStyle name="Special 3 6 7 2" xfId="8684"/>
    <cellStyle name="Special 3 6 7 2 2" xfId="11151"/>
    <cellStyle name="Special 3 6 7 3" xfId="10562"/>
    <cellStyle name="Special 3 6 8" xfId="8607"/>
    <cellStyle name="Special 3 6 8 2" xfId="11096"/>
    <cellStyle name="Special 3 6 9" xfId="10396"/>
    <cellStyle name="Special 3 7" xfId="1847"/>
    <cellStyle name="Special 3 7 2" xfId="2276"/>
    <cellStyle name="Special 3 7 2 2" xfId="8633"/>
    <cellStyle name="Special 3 7 2 2 2" xfId="11115"/>
    <cellStyle name="Special 3 7 2 3" xfId="10443"/>
    <cellStyle name="Special 3 7 3" xfId="2512"/>
    <cellStyle name="Special 3 7 3 2" xfId="8642"/>
    <cellStyle name="Special 3 7 3 2 2" xfId="11124"/>
    <cellStyle name="Special 3 7 3 3" xfId="10462"/>
    <cellStyle name="Special 3 7 4" xfId="2839"/>
    <cellStyle name="Special 3 7 4 2" xfId="8661"/>
    <cellStyle name="Special 3 7 4 2 2" xfId="11136"/>
    <cellStyle name="Special 3 7 4 3" xfId="10493"/>
    <cellStyle name="Special 3 7 5" xfId="3955"/>
    <cellStyle name="Special 3 7 5 2" xfId="8691"/>
    <cellStyle name="Special 3 7 5 2 2" xfId="11157"/>
    <cellStyle name="Special 3 7 5 3" xfId="10578"/>
    <cellStyle name="Special 3 7 6" xfId="4140"/>
    <cellStyle name="Special 3 7 6 2" xfId="8703"/>
    <cellStyle name="Special 3 7 6 2 2" xfId="11164"/>
    <cellStyle name="Special 3 7 6 3" xfId="10595"/>
    <cellStyle name="Special 3 7 7" xfId="3688"/>
    <cellStyle name="Special 3 7 7 2" xfId="8683"/>
    <cellStyle name="Special 3 7 7 2 2" xfId="11150"/>
    <cellStyle name="Special 3 7 7 3" xfId="10555"/>
    <cellStyle name="Special 3 7 8" xfId="8610"/>
    <cellStyle name="Special 3 7 8 2" xfId="11099"/>
    <cellStyle name="Special 3 7 9" xfId="10401"/>
    <cellStyle name="Special 3 8" xfId="1836"/>
    <cellStyle name="Special 3 8 2" xfId="2267"/>
    <cellStyle name="Special 3 8 2 2" xfId="8632"/>
    <cellStyle name="Special 3 8 2 2 2" xfId="11114"/>
    <cellStyle name="Special 3 8 2 3" xfId="10442"/>
    <cellStyle name="Special 3 8 3" xfId="2503"/>
    <cellStyle name="Special 3 8 3 2" xfId="8641"/>
    <cellStyle name="Special 3 8 3 2 2" xfId="11123"/>
    <cellStyle name="Special 3 8 3 3" xfId="10461"/>
    <cellStyle name="Special 3 8 4" xfId="2830"/>
    <cellStyle name="Special 3 8 4 2" xfId="8660"/>
    <cellStyle name="Special 3 8 4 2 2" xfId="11135"/>
    <cellStyle name="Special 3 8 4 3" xfId="10491"/>
    <cellStyle name="Special 3 8 5" xfId="3945"/>
    <cellStyle name="Special 3 8 5 2" xfId="8690"/>
    <cellStyle name="Special 3 8 5 2 2" xfId="11156"/>
    <cellStyle name="Special 3 8 5 3" xfId="10577"/>
    <cellStyle name="Special 3 8 6" xfId="4768"/>
    <cellStyle name="Special 3 8 6 2" xfId="8718"/>
    <cellStyle name="Special 3 8 6 2 2" xfId="11169"/>
    <cellStyle name="Special 3 8 6 3" xfId="10631"/>
    <cellStyle name="Special 3 8 7" xfId="5603"/>
    <cellStyle name="Special 3 8 7 2" xfId="8737"/>
    <cellStyle name="Special 3 8 7 2 2" xfId="11175"/>
    <cellStyle name="Special 3 8 7 3" xfId="10690"/>
    <cellStyle name="Special 3 8 8" xfId="8608"/>
    <cellStyle name="Special 3 8 8 2" xfId="11097"/>
    <cellStyle name="Special 3 8 9" xfId="10399"/>
    <cellStyle name="Special 3 9" xfId="8527"/>
    <cellStyle name="Special 3 9 2" xfId="11028"/>
    <cellStyle name="Special 30" xfId="1568"/>
    <cellStyle name="Special 30 2" xfId="8577"/>
    <cellStyle name="Special 30 2 2" xfId="11075"/>
    <cellStyle name="Special 30 3" xfId="10368"/>
    <cellStyle name="Special 31" xfId="1577"/>
    <cellStyle name="Special 31 2" xfId="8578"/>
    <cellStyle name="Special 31 2 2" xfId="11076"/>
    <cellStyle name="Special 31 3" xfId="10370"/>
    <cellStyle name="Special 32" xfId="1586"/>
    <cellStyle name="Special 32 2" xfId="8579"/>
    <cellStyle name="Special 32 2 2" xfId="11077"/>
    <cellStyle name="Special 32 3" xfId="10371"/>
    <cellStyle name="Special 33" xfId="1594"/>
    <cellStyle name="Special 33 2" xfId="8582"/>
    <cellStyle name="Special 33 2 2" xfId="11078"/>
    <cellStyle name="Special 33 3" xfId="10372"/>
    <cellStyle name="Special 34" xfId="1601"/>
    <cellStyle name="Special 34 2" xfId="8585"/>
    <cellStyle name="Special 34 2 2" xfId="11079"/>
    <cellStyle name="Special 34 3" xfId="10373"/>
    <cellStyle name="Special 35" xfId="1607"/>
    <cellStyle name="Special 35 2" xfId="8587"/>
    <cellStyle name="Special 35 2 2" xfId="11080"/>
    <cellStyle name="Special 35 3" xfId="10375"/>
    <cellStyle name="Special 36" xfId="1613"/>
    <cellStyle name="Special 36 2" xfId="8589"/>
    <cellStyle name="Special 36 2 2" xfId="11081"/>
    <cellStyle name="Special 36 3" xfId="10376"/>
    <cellStyle name="Special 37" xfId="1619"/>
    <cellStyle name="Special 37 2" xfId="8590"/>
    <cellStyle name="Special 37 2 2" xfId="11082"/>
    <cellStyle name="Special 37 3" xfId="10378"/>
    <cellStyle name="Special 38" xfId="1622"/>
    <cellStyle name="Special 38 2" xfId="8591"/>
    <cellStyle name="Special 38 2 2" xfId="11083"/>
    <cellStyle name="Special 38 3" xfId="10379"/>
    <cellStyle name="Special 39" xfId="1628"/>
    <cellStyle name="Special 39 2" xfId="1898"/>
    <cellStyle name="Special 39 2 2" xfId="2321"/>
    <cellStyle name="Special 39 2 2 2" xfId="8634"/>
    <cellStyle name="Special 39 2 2 2 2" xfId="11116"/>
    <cellStyle name="Special 39 2 2 3" xfId="10446"/>
    <cellStyle name="Special 39 2 3" xfId="2553"/>
    <cellStyle name="Special 39 2 3 2" xfId="8644"/>
    <cellStyle name="Special 39 2 3 2 2" xfId="11125"/>
    <cellStyle name="Special 39 2 3 3" xfId="10466"/>
    <cellStyle name="Special 39 2 4" xfId="2880"/>
    <cellStyle name="Special 39 2 4 2" xfId="8663"/>
    <cellStyle name="Special 39 2 4 2 2" xfId="11137"/>
    <cellStyle name="Special 39 2 4 3" xfId="10496"/>
    <cellStyle name="Special 39 2 5" xfId="4002"/>
    <cellStyle name="Special 39 2 5 2" xfId="8693"/>
    <cellStyle name="Special 39 2 5 2 2" xfId="11158"/>
    <cellStyle name="Special 39 2 5 3" xfId="10583"/>
    <cellStyle name="Special 39 2 6" xfId="3736"/>
    <cellStyle name="Special 39 2 6 2" xfId="8685"/>
    <cellStyle name="Special 39 2 6 2 2" xfId="11152"/>
    <cellStyle name="Special 39 2 6 3" xfId="10563"/>
    <cellStyle name="Special 39 2 7" xfId="4877"/>
    <cellStyle name="Special 39 2 7 2" xfId="8722"/>
    <cellStyle name="Special 39 2 7 2 2" xfId="11171"/>
    <cellStyle name="Special 39 2 7 3" xfId="10642"/>
    <cellStyle name="Special 39 2 8" xfId="8612"/>
    <cellStyle name="Special 39 2 8 2" xfId="11100"/>
    <cellStyle name="Special 39 2 9" xfId="10404"/>
    <cellStyle name="Special 39 3" xfId="1941"/>
    <cellStyle name="Special 39 3 2" xfId="2363"/>
    <cellStyle name="Special 39 3 2 2" xfId="8636"/>
    <cellStyle name="Special 39 3 2 2 2" xfId="11118"/>
    <cellStyle name="Special 39 3 2 3" xfId="10449"/>
    <cellStyle name="Special 39 3 3" xfId="2594"/>
    <cellStyle name="Special 39 3 3 2" xfId="8647"/>
    <cellStyle name="Special 39 3 3 2 2" xfId="11127"/>
    <cellStyle name="Special 39 3 3 3" xfId="10469"/>
    <cellStyle name="Special 39 3 4" xfId="2921"/>
    <cellStyle name="Special 39 3 4 2" xfId="8665"/>
    <cellStyle name="Special 39 3 4 2 2" xfId="11139"/>
    <cellStyle name="Special 39 3 4 3" xfId="10501"/>
    <cellStyle name="Special 39 3 5" xfId="4046"/>
    <cellStyle name="Special 39 3 5 2" xfId="8697"/>
    <cellStyle name="Special 39 3 5 2 2" xfId="11160"/>
    <cellStyle name="Special 39 3 5 3" xfId="10587"/>
    <cellStyle name="Special 39 3 6" xfId="4579"/>
    <cellStyle name="Special 39 3 6 2" xfId="8713"/>
    <cellStyle name="Special 39 3 6 2 2" xfId="11167"/>
    <cellStyle name="Special 39 3 6 3" xfId="10616"/>
    <cellStyle name="Special 39 3 7" xfId="5436"/>
    <cellStyle name="Special 39 3 7 2" xfId="8734"/>
    <cellStyle name="Special 39 3 7 2 2" xfId="11174"/>
    <cellStyle name="Special 39 3 7 3" xfId="10679"/>
    <cellStyle name="Special 39 3 8" xfId="8615"/>
    <cellStyle name="Special 39 3 8 2" xfId="11103"/>
    <cellStyle name="Special 39 3 9" xfId="10410"/>
    <cellStyle name="Special 39 4" xfId="1981"/>
    <cellStyle name="Special 39 4 2" xfId="2402"/>
    <cellStyle name="Special 39 4 2 2" xfId="8638"/>
    <cellStyle name="Special 39 4 2 2 2" xfId="11120"/>
    <cellStyle name="Special 39 4 2 3" xfId="10454"/>
    <cellStyle name="Special 39 4 3" xfId="2633"/>
    <cellStyle name="Special 39 4 3 2" xfId="8649"/>
    <cellStyle name="Special 39 4 3 2 2" xfId="11129"/>
    <cellStyle name="Special 39 4 3 3" xfId="10474"/>
    <cellStyle name="Special 39 4 4" xfId="2960"/>
    <cellStyle name="Special 39 4 4 2" xfId="8667"/>
    <cellStyle name="Special 39 4 4 2 2" xfId="11141"/>
    <cellStyle name="Special 39 4 4 3" xfId="10505"/>
    <cellStyle name="Special 39 4 5" xfId="4085"/>
    <cellStyle name="Special 39 4 5 2" xfId="8700"/>
    <cellStyle name="Special 39 4 5 2 2" xfId="11162"/>
    <cellStyle name="Special 39 4 5 3" xfId="10590"/>
    <cellStyle name="Special 39 4 6" xfId="3602"/>
    <cellStyle name="Special 39 4 6 2" xfId="8679"/>
    <cellStyle name="Special 39 4 6 2 2" xfId="11146"/>
    <cellStyle name="Special 39 4 6 3" xfId="10547"/>
    <cellStyle name="Special 39 4 7" xfId="3426"/>
    <cellStyle name="Special 39 4 7 2" xfId="8677"/>
    <cellStyle name="Special 39 4 7 2 2" xfId="11144"/>
    <cellStyle name="Special 39 4 7 3" xfId="10536"/>
    <cellStyle name="Special 39 4 8" xfId="8619"/>
    <cellStyle name="Special 39 4 8 2" xfId="11106"/>
    <cellStyle name="Special 39 4 9" xfId="10416"/>
    <cellStyle name="Special 39 5" xfId="8592"/>
    <cellStyle name="Special 39 5 2" xfId="11084"/>
    <cellStyle name="Special 39 6" xfId="10380"/>
    <cellStyle name="Special 4" xfId="1187"/>
    <cellStyle name="Special 4 2" xfId="8528"/>
    <cellStyle name="Special 4 2 2" xfId="11029"/>
    <cellStyle name="Special 4 3" xfId="10311"/>
    <cellStyle name="Special 40" xfId="1672"/>
    <cellStyle name="Special 40 2" xfId="1920"/>
    <cellStyle name="Special 40 2 2" xfId="2343"/>
    <cellStyle name="Special 40 2 2 2" xfId="8635"/>
    <cellStyle name="Special 40 2 2 2 2" xfId="11117"/>
    <cellStyle name="Special 40 2 2 3" xfId="10448"/>
    <cellStyle name="Special 40 2 3" xfId="2575"/>
    <cellStyle name="Special 40 2 3 2" xfId="8645"/>
    <cellStyle name="Special 40 2 3 2 2" xfId="11126"/>
    <cellStyle name="Special 40 2 3 3" xfId="10467"/>
    <cellStyle name="Special 40 2 4" xfId="2902"/>
    <cellStyle name="Special 40 2 4 2" xfId="8664"/>
    <cellStyle name="Special 40 2 4 2 2" xfId="11138"/>
    <cellStyle name="Special 40 2 4 3" xfId="10499"/>
    <cellStyle name="Special 40 2 5" xfId="4025"/>
    <cellStyle name="Special 40 2 5 2" xfId="8695"/>
    <cellStyle name="Special 40 2 5 2 2" xfId="11159"/>
    <cellStyle name="Special 40 2 5 3" xfId="10586"/>
    <cellStyle name="Special 40 2 6" xfId="3686"/>
    <cellStyle name="Special 40 2 6 2" xfId="8682"/>
    <cellStyle name="Special 40 2 6 2 2" xfId="11149"/>
    <cellStyle name="Special 40 2 6 3" xfId="10554"/>
    <cellStyle name="Special 40 2 7" xfId="4858"/>
    <cellStyle name="Special 40 2 7 2" xfId="8721"/>
    <cellStyle name="Special 40 2 7 2 2" xfId="11170"/>
    <cellStyle name="Special 40 2 7 3" xfId="10640"/>
    <cellStyle name="Special 40 2 8" xfId="8613"/>
    <cellStyle name="Special 40 2 8 2" xfId="11101"/>
    <cellStyle name="Special 40 2 9" xfId="10407"/>
    <cellStyle name="Special 40 3" xfId="1963"/>
    <cellStyle name="Special 40 3 2" xfId="2385"/>
    <cellStyle name="Special 40 3 2 2" xfId="8637"/>
    <cellStyle name="Special 40 3 2 2 2" xfId="11119"/>
    <cellStyle name="Special 40 3 2 3" xfId="10451"/>
    <cellStyle name="Special 40 3 3" xfId="2616"/>
    <cellStyle name="Special 40 3 3 2" xfId="8648"/>
    <cellStyle name="Special 40 3 3 2 2" xfId="11128"/>
    <cellStyle name="Special 40 3 3 3" xfId="10471"/>
    <cellStyle name="Special 40 3 4" xfId="2943"/>
    <cellStyle name="Special 40 3 4 2" xfId="8666"/>
    <cellStyle name="Special 40 3 4 2 2" xfId="11140"/>
    <cellStyle name="Special 40 3 4 3" xfId="10502"/>
    <cellStyle name="Special 40 3 5" xfId="4068"/>
    <cellStyle name="Special 40 3 5 2" xfId="8699"/>
    <cellStyle name="Special 40 3 5 2 2" xfId="11161"/>
    <cellStyle name="Special 40 3 5 3" xfId="10588"/>
    <cellStyle name="Special 40 3 6" xfId="3669"/>
    <cellStyle name="Special 40 3 6 2" xfId="8681"/>
    <cellStyle name="Special 40 3 6 2 2" xfId="11148"/>
    <cellStyle name="Special 40 3 6 3" xfId="10553"/>
    <cellStyle name="Special 40 3 7" xfId="3664"/>
    <cellStyle name="Special 40 3 7 2" xfId="8680"/>
    <cellStyle name="Special 40 3 7 2 2" xfId="11147"/>
    <cellStyle name="Special 40 3 7 3" xfId="10552"/>
    <cellStyle name="Special 40 3 8" xfId="8617"/>
    <cellStyle name="Special 40 3 8 2" xfId="11104"/>
    <cellStyle name="Special 40 3 9" xfId="10412"/>
    <cellStyle name="Special 40 4" xfId="1998"/>
    <cellStyle name="Special 40 4 2" xfId="2419"/>
    <cellStyle name="Special 40 4 2 2" xfId="8639"/>
    <cellStyle name="Special 40 4 2 2 2" xfId="11121"/>
    <cellStyle name="Special 40 4 2 3" xfId="10455"/>
    <cellStyle name="Special 40 4 3" xfId="2650"/>
    <cellStyle name="Special 40 4 3 2" xfId="8651"/>
    <cellStyle name="Special 40 4 3 2 2" xfId="11130"/>
    <cellStyle name="Special 40 4 3 3" xfId="10476"/>
    <cellStyle name="Special 40 4 4" xfId="2977"/>
    <cellStyle name="Special 40 4 4 2" xfId="8668"/>
    <cellStyle name="Special 40 4 4 2 2" xfId="11142"/>
    <cellStyle name="Special 40 4 4 3" xfId="10507"/>
    <cellStyle name="Special 40 4 5" xfId="4102"/>
    <cellStyle name="Special 40 4 5 2" xfId="8701"/>
    <cellStyle name="Special 40 4 5 2 2" xfId="11163"/>
    <cellStyle name="Special 40 4 5 3" xfId="10592"/>
    <cellStyle name="Special 40 4 6" xfId="4520"/>
    <cellStyle name="Special 40 4 6 2" xfId="8711"/>
    <cellStyle name="Special 40 4 6 2 2" xfId="11166"/>
    <cellStyle name="Special 40 4 6 3" xfId="10611"/>
    <cellStyle name="Special 40 4 7" xfId="5390"/>
    <cellStyle name="Special 40 4 7 2" xfId="8732"/>
    <cellStyle name="Special 40 4 7 2 2" xfId="11173"/>
    <cellStyle name="Special 40 4 7 3" xfId="10674"/>
    <cellStyle name="Special 40 4 8" xfId="8621"/>
    <cellStyle name="Special 40 4 8 2" xfId="11107"/>
    <cellStyle name="Special 40 4 9" xfId="10418"/>
    <cellStyle name="Special 40 5" xfId="8595"/>
    <cellStyle name="Special 40 5 2" xfId="11087"/>
    <cellStyle name="Special 40 6" xfId="10383"/>
    <cellStyle name="Special 41" xfId="6642"/>
    <cellStyle name="Special 41 2" xfId="8755"/>
    <cellStyle name="Special 41 2 2" xfId="11180"/>
    <cellStyle name="Special 41 3" xfId="10752"/>
    <cellStyle name="Special 42" xfId="6648"/>
    <cellStyle name="Special 42 2" xfId="8757"/>
    <cellStyle name="Special 42 2 2" xfId="11181"/>
    <cellStyle name="Special 42 3" xfId="10754"/>
    <cellStyle name="Special 43" xfId="6654"/>
    <cellStyle name="Special 43 2" xfId="8759"/>
    <cellStyle name="Special 43 2 2" xfId="11182"/>
    <cellStyle name="Special 43 3" xfId="10755"/>
    <cellStyle name="Special 44" xfId="6720"/>
    <cellStyle name="Special 44 2" xfId="8765"/>
    <cellStyle name="Special 44 2 2" xfId="11186"/>
    <cellStyle name="Special 44 3" xfId="10762"/>
    <cellStyle name="Special 45" xfId="7024"/>
    <cellStyle name="Special 45 2" xfId="8791"/>
    <cellStyle name="Special 45 2 2" xfId="11208"/>
    <cellStyle name="Special 45 3" xfId="10785"/>
    <cellStyle name="Special 46" xfId="6760"/>
    <cellStyle name="Special 46 2" xfId="8773"/>
    <cellStyle name="Special 46 2 2" xfId="11193"/>
    <cellStyle name="Special 46 3" xfId="10767"/>
    <cellStyle name="Special 47" xfId="7069"/>
    <cellStyle name="Special 47 2" xfId="8794"/>
    <cellStyle name="Special 47 2 2" xfId="11211"/>
    <cellStyle name="Special 47 3" xfId="10789"/>
    <cellStyle name="Special 48" xfId="7553"/>
    <cellStyle name="Special 48 2" xfId="8827"/>
    <cellStyle name="Special 48 2 2" xfId="11242"/>
    <cellStyle name="Special 48 3" xfId="10824"/>
    <cellStyle name="Special 49" xfId="7254"/>
    <cellStyle name="Special 49 2" xfId="8805"/>
    <cellStyle name="Special 49 2 2" xfId="11221"/>
    <cellStyle name="Special 49 3" xfId="10803"/>
    <cellStyle name="Special 5" xfId="842"/>
    <cellStyle name="Special 5 2" xfId="8540"/>
    <cellStyle name="Special 5 2 2" xfId="11041"/>
    <cellStyle name="Special 5 3" xfId="10280"/>
    <cellStyle name="Special 50" xfId="7400"/>
    <cellStyle name="Special 50 2" xfId="8815"/>
    <cellStyle name="Special 50 2 2" xfId="11230"/>
    <cellStyle name="Special 50 3" xfId="10815"/>
    <cellStyle name="Special 51" xfId="6863"/>
    <cellStyle name="Special 51 2" xfId="8779"/>
    <cellStyle name="Special 51 2 2" xfId="11198"/>
    <cellStyle name="Special 51 3" xfId="10771"/>
    <cellStyle name="Special 52" xfId="6904"/>
    <cellStyle name="Special 52 2" xfId="8783"/>
    <cellStyle name="Special 52 2 2" xfId="11202"/>
    <cellStyle name="Special 52 3" xfId="10773"/>
    <cellStyle name="Special 53" xfId="7351"/>
    <cellStyle name="Special 53 2" xfId="8811"/>
    <cellStyle name="Special 53 2 2" xfId="11227"/>
    <cellStyle name="Special 53 3" xfId="10810"/>
    <cellStyle name="Special 54" xfId="869"/>
    <cellStyle name="Special 54 2" xfId="10284"/>
    <cellStyle name="Special 55" xfId="9932"/>
    <cellStyle name="Special 56" xfId="14759"/>
    <cellStyle name="Special 6" xfId="1354"/>
    <cellStyle name="Special 6 2" xfId="8552"/>
    <cellStyle name="Special 6 2 2" xfId="11051"/>
    <cellStyle name="Special 6 3" xfId="10333"/>
    <cellStyle name="Special 7" xfId="1362"/>
    <cellStyle name="Special 7 2" xfId="8553"/>
    <cellStyle name="Special 7 2 2" xfId="11052"/>
    <cellStyle name="Special 7 3" xfId="10334"/>
    <cellStyle name="Special 8" xfId="1371"/>
    <cellStyle name="Special 8 2" xfId="8554"/>
    <cellStyle name="Special 8 2 2" xfId="11053"/>
    <cellStyle name="Special 8 3" xfId="10335"/>
    <cellStyle name="Special 9" xfId="1380"/>
    <cellStyle name="Special 9 2" xfId="8555"/>
    <cellStyle name="Special 9 2 2" xfId="11054"/>
    <cellStyle name="Special 9 3" xfId="10337"/>
    <cellStyle name="specstores" xfId="41107"/>
    <cellStyle name="StmtTtl1" xfId="12081"/>
    <cellStyle name="StmtTtl2" xfId="12082"/>
    <cellStyle name="STYL1 - Style1" xfId="834"/>
    <cellStyle name="STYL1 - Style1 2" xfId="11755"/>
    <cellStyle name="STYL1 - Style1 2 2" xfId="14179"/>
    <cellStyle name="STYL1 - Style1 2 3" xfId="14410"/>
    <cellStyle name="STYL1 - Style1 2 4" xfId="12187"/>
    <cellStyle name="STYL1 - Style1 3" xfId="10272"/>
    <cellStyle name="STYL1 - Style1 3 2" xfId="13627"/>
    <cellStyle name="STYL1 - Style1 3 3" xfId="14195"/>
    <cellStyle name="STYL1 - Style1 3 4" xfId="12230"/>
    <cellStyle name="STYL1 - Style1 4" xfId="11891"/>
    <cellStyle name="STYL1 - Style1 4 2" xfId="14422"/>
    <cellStyle name="STYL1 - Style1 4 3" xfId="14387"/>
    <cellStyle name="STYL1 - Style1 5" xfId="12083"/>
    <cellStyle name="Style 1" xfId="17"/>
    <cellStyle name="Style 1 2" xfId="680"/>
    <cellStyle name="Style 1 2 2" xfId="12084"/>
    <cellStyle name="Style 1 2 2 2" xfId="15367"/>
    <cellStyle name="Style 1 2 3" xfId="41108"/>
    <cellStyle name="Style 1 3" xfId="681"/>
    <cellStyle name="Style 1 4" xfId="679"/>
    <cellStyle name="Style 1 5" xfId="14760"/>
    <cellStyle name="Style 1_Book9" xfId="12085"/>
    <cellStyle name="Style 21" xfId="917"/>
    <cellStyle name="Style 22" xfId="918"/>
    <cellStyle name="Style 24" xfId="919"/>
    <cellStyle name="Style 27" xfId="682"/>
    <cellStyle name="Style 27 2" xfId="15369"/>
    <cellStyle name="Style 35" xfId="683"/>
    <cellStyle name="Style 35 2" xfId="15370"/>
    <cellStyle name="Style 36" xfId="684"/>
    <cellStyle name="Style 36 2" xfId="15371"/>
    <cellStyle name="Subtotal" xfId="12086"/>
    <cellStyle name="Sub-total" xfId="12087"/>
    <cellStyle name="Summary" xfId="15585"/>
    <cellStyle name="System" xfId="15586"/>
    <cellStyle name="Table  - Style6" xfId="1104"/>
    <cellStyle name="Table  - Style6 2" xfId="8541"/>
    <cellStyle name="Table  - Style6 2 2" xfId="11042"/>
    <cellStyle name="Table  - Style6 3" xfId="8840"/>
    <cellStyle name="Table Col Head" xfId="15587"/>
    <cellStyle name="Table Sub Head" xfId="15588"/>
    <cellStyle name="Table Title" xfId="15589"/>
    <cellStyle name="Table Units" xfId="15590"/>
    <cellStyle name="TableBase" xfId="15591"/>
    <cellStyle name="TableHead" xfId="15592"/>
    <cellStyle name="Text" xfId="685"/>
    <cellStyle name="Text 10" xfId="1716"/>
    <cellStyle name="Text 11" xfId="1794"/>
    <cellStyle name="Text 12" xfId="1777"/>
    <cellStyle name="Text 13" xfId="1850"/>
    <cellStyle name="Text 14" xfId="2074"/>
    <cellStyle name="Text 15" xfId="2066"/>
    <cellStyle name="Text 16" xfId="2702"/>
    <cellStyle name="Text 17" xfId="3485"/>
    <cellStyle name="Text 18" xfId="4344"/>
    <cellStyle name="Text 19" xfId="5247"/>
    <cellStyle name="Text 2" xfId="1205"/>
    <cellStyle name="Text 20" xfId="6644"/>
    <cellStyle name="Text 21" xfId="6650"/>
    <cellStyle name="Text 22" xfId="6655"/>
    <cellStyle name="Text 23" xfId="6722"/>
    <cellStyle name="Text 24" xfId="7257"/>
    <cellStyle name="Text 25" xfId="7661"/>
    <cellStyle name="Text 26" xfId="7589"/>
    <cellStyle name="Text 27" xfId="7319"/>
    <cellStyle name="Text 28" xfId="6974"/>
    <cellStyle name="Text 29" xfId="7122"/>
    <cellStyle name="Text 3" xfId="1190"/>
    <cellStyle name="Text 30" xfId="7808"/>
    <cellStyle name="Text 31" xfId="7734"/>
    <cellStyle name="Text 32" xfId="7497"/>
    <cellStyle name="Text 33" xfId="15593"/>
    <cellStyle name="Text 4" xfId="1186"/>
    <cellStyle name="Text 5" xfId="996"/>
    <cellStyle name="Text 6" xfId="1100"/>
    <cellStyle name="Text 7" xfId="1629"/>
    <cellStyle name="Text 8" xfId="1673"/>
    <cellStyle name="Text 9" xfId="1707"/>
    <cellStyle name="Time" xfId="15594"/>
    <cellStyle name="Title" xfId="25" builtinId="15" customBuiltin="1"/>
    <cellStyle name="Title  - Style1" xfId="700"/>
    <cellStyle name="Title - Underline" xfId="15595"/>
    <cellStyle name="Title 10" xfId="7675"/>
    <cellStyle name="Title 10 2" xfId="41110"/>
    <cellStyle name="Title 10 3" xfId="41109"/>
    <cellStyle name="Title 100" xfId="41111"/>
    <cellStyle name="Title 100 2" xfId="41112"/>
    <cellStyle name="Title 101" xfId="41113"/>
    <cellStyle name="Title 101 2" xfId="41114"/>
    <cellStyle name="Title 102" xfId="41115"/>
    <cellStyle name="Title 102 2" xfId="41116"/>
    <cellStyle name="Title 103" xfId="41117"/>
    <cellStyle name="Title 103 2" xfId="41118"/>
    <cellStyle name="Title 104" xfId="41119"/>
    <cellStyle name="Title 104 2" xfId="41120"/>
    <cellStyle name="Title 105" xfId="41121"/>
    <cellStyle name="Title 105 2" xfId="41122"/>
    <cellStyle name="Title 106" xfId="41123"/>
    <cellStyle name="Title 106 2" xfId="41124"/>
    <cellStyle name="Title 107" xfId="41125"/>
    <cellStyle name="Title 107 2" xfId="41126"/>
    <cellStyle name="Title 108" xfId="41127"/>
    <cellStyle name="Title 108 2" xfId="41128"/>
    <cellStyle name="Title 109" xfId="41129"/>
    <cellStyle name="Title 109 2" xfId="41130"/>
    <cellStyle name="Title 11" xfId="7253"/>
    <cellStyle name="Title 11 2" xfId="41132"/>
    <cellStyle name="Title 11 3" xfId="41131"/>
    <cellStyle name="Title 110" xfId="41133"/>
    <cellStyle name="Title 110 2" xfId="41134"/>
    <cellStyle name="Title 111" xfId="41135"/>
    <cellStyle name="Title 111 2" xfId="41136"/>
    <cellStyle name="Title 112" xfId="41137"/>
    <cellStyle name="Title 112 2" xfId="41138"/>
    <cellStyle name="Title 113" xfId="41139"/>
    <cellStyle name="Title 113 2" xfId="41140"/>
    <cellStyle name="Title 114" xfId="41141"/>
    <cellStyle name="Title 114 2" xfId="41142"/>
    <cellStyle name="Title 115" xfId="41143"/>
    <cellStyle name="Title 115 2" xfId="41144"/>
    <cellStyle name="Title 116" xfId="41145"/>
    <cellStyle name="Title 116 2" xfId="41146"/>
    <cellStyle name="Title 117" xfId="41147"/>
    <cellStyle name="Title 117 2" xfId="41148"/>
    <cellStyle name="Title 118" xfId="41149"/>
    <cellStyle name="Title 118 2" xfId="41150"/>
    <cellStyle name="Title 119" xfId="41151"/>
    <cellStyle name="Title 119 2" xfId="41152"/>
    <cellStyle name="Title 12" xfId="7702"/>
    <cellStyle name="Title 12 2" xfId="41154"/>
    <cellStyle name="Title 12 3" xfId="41153"/>
    <cellStyle name="Title 120" xfId="41155"/>
    <cellStyle name="Title 120 2" xfId="41156"/>
    <cellStyle name="Title 121" xfId="41157"/>
    <cellStyle name="Title 121 2" xfId="41158"/>
    <cellStyle name="Title 122" xfId="41159"/>
    <cellStyle name="Title 122 2" xfId="41160"/>
    <cellStyle name="Title 123" xfId="41161"/>
    <cellStyle name="Title 123 2" xfId="41162"/>
    <cellStyle name="Title 124" xfId="41163"/>
    <cellStyle name="Title 124 2" xfId="41164"/>
    <cellStyle name="Title 125" xfId="41165"/>
    <cellStyle name="Title 125 2" xfId="41166"/>
    <cellStyle name="Title 126" xfId="41167"/>
    <cellStyle name="Title 126 2" xfId="41168"/>
    <cellStyle name="Title 127" xfId="41169"/>
    <cellStyle name="Title 127 2" xfId="41170"/>
    <cellStyle name="Title 128" xfId="41171"/>
    <cellStyle name="Title 128 2" xfId="41172"/>
    <cellStyle name="Title 129" xfId="41173"/>
    <cellStyle name="Title 129 2" xfId="41174"/>
    <cellStyle name="Title 13" xfId="7868"/>
    <cellStyle name="Title 13 2" xfId="41176"/>
    <cellStyle name="Title 13 3" xfId="41175"/>
    <cellStyle name="Title 130" xfId="41177"/>
    <cellStyle name="Title 130 2" xfId="41178"/>
    <cellStyle name="Title 131" xfId="41179"/>
    <cellStyle name="Title 131 2" xfId="41180"/>
    <cellStyle name="Title 132" xfId="41181"/>
    <cellStyle name="Title 132 2" xfId="41182"/>
    <cellStyle name="Title 133" xfId="41183"/>
    <cellStyle name="Title 133 2" xfId="41184"/>
    <cellStyle name="Title 134" xfId="41185"/>
    <cellStyle name="Title 134 2" xfId="41186"/>
    <cellStyle name="Title 135" xfId="41187"/>
    <cellStyle name="Title 135 2" xfId="41188"/>
    <cellStyle name="Title 136" xfId="41189"/>
    <cellStyle name="Title 136 2" xfId="41190"/>
    <cellStyle name="Title 137" xfId="41191"/>
    <cellStyle name="Title 137 2" xfId="41192"/>
    <cellStyle name="Title 138" xfId="41193"/>
    <cellStyle name="Title 138 2" xfId="41194"/>
    <cellStyle name="Title 139" xfId="41195"/>
    <cellStyle name="Title 139 2" xfId="41196"/>
    <cellStyle name="Title 14" xfId="14761"/>
    <cellStyle name="Title 14 2" xfId="41198"/>
    <cellStyle name="Title 14 3" xfId="41197"/>
    <cellStyle name="Title 140" xfId="41199"/>
    <cellStyle name="Title 140 2" xfId="41200"/>
    <cellStyle name="Title 141" xfId="41201"/>
    <cellStyle name="Title 141 2" xfId="41202"/>
    <cellStyle name="Title 142" xfId="41203"/>
    <cellStyle name="Title 142 2" xfId="41204"/>
    <cellStyle name="Title 143" xfId="41205"/>
    <cellStyle name="Title 143 2" xfId="41206"/>
    <cellStyle name="Title 144" xfId="41207"/>
    <cellStyle name="Title 144 2" xfId="41208"/>
    <cellStyle name="Title 145" xfId="41209"/>
    <cellStyle name="Title 145 2" xfId="41210"/>
    <cellStyle name="Title 146" xfId="41211"/>
    <cellStyle name="Title 146 2" xfId="41212"/>
    <cellStyle name="Title 147" xfId="41213"/>
    <cellStyle name="Title 147 2" xfId="41214"/>
    <cellStyle name="Title 148" xfId="41215"/>
    <cellStyle name="Title 148 2" xfId="41216"/>
    <cellStyle name="Title 149" xfId="41217"/>
    <cellStyle name="Title 149 2" xfId="41218"/>
    <cellStyle name="Title 15" xfId="14765"/>
    <cellStyle name="Title 15 2" xfId="41220"/>
    <cellStyle name="Title 15 3" xfId="41219"/>
    <cellStyle name="Title 150" xfId="41221"/>
    <cellStyle name="Title 150 2" xfId="41222"/>
    <cellStyle name="Title 151" xfId="41223"/>
    <cellStyle name="Title 151 2" xfId="41224"/>
    <cellStyle name="Title 152" xfId="41225"/>
    <cellStyle name="Title 152 2" xfId="41226"/>
    <cellStyle name="Title 153" xfId="41227"/>
    <cellStyle name="Title 153 2" xfId="41228"/>
    <cellStyle name="Title 154" xfId="41229"/>
    <cellStyle name="Title 154 2" xfId="41230"/>
    <cellStyle name="Title 155" xfId="41231"/>
    <cellStyle name="Title 155 2" xfId="41232"/>
    <cellStyle name="Title 156" xfId="41233"/>
    <cellStyle name="Title 156 2" xfId="41234"/>
    <cellStyle name="Title 157" xfId="41235"/>
    <cellStyle name="Title 157 2" xfId="41236"/>
    <cellStyle name="Title 158" xfId="41237"/>
    <cellStyle name="Title 158 2" xfId="41238"/>
    <cellStyle name="Title 159" xfId="41239"/>
    <cellStyle name="Title 159 2" xfId="41240"/>
    <cellStyle name="Title 16" xfId="14763"/>
    <cellStyle name="Title 16 2" xfId="41242"/>
    <cellStyle name="Title 16 3" xfId="41241"/>
    <cellStyle name="Title 160" xfId="41243"/>
    <cellStyle name="Title 160 2" xfId="41244"/>
    <cellStyle name="Title 161" xfId="41245"/>
    <cellStyle name="Title 161 2" xfId="41246"/>
    <cellStyle name="Title 162" xfId="41247"/>
    <cellStyle name="Title 162 2" xfId="41248"/>
    <cellStyle name="Title 163" xfId="41249"/>
    <cellStyle name="Title 163 2" xfId="41250"/>
    <cellStyle name="Title 164" xfId="41251"/>
    <cellStyle name="Title 164 2" xfId="41252"/>
    <cellStyle name="Title 165" xfId="41253"/>
    <cellStyle name="Title 165 2" xfId="41254"/>
    <cellStyle name="Title 166" xfId="41255"/>
    <cellStyle name="Title 166 2" xfId="41256"/>
    <cellStyle name="Title 167" xfId="41257"/>
    <cellStyle name="Title 167 2" xfId="41258"/>
    <cellStyle name="Title 168" xfId="41259"/>
    <cellStyle name="Title 168 2" xfId="41260"/>
    <cellStyle name="Title 169" xfId="41261"/>
    <cellStyle name="Title 169 2" xfId="41262"/>
    <cellStyle name="Title 17" xfId="14766"/>
    <cellStyle name="Title 17 2" xfId="41264"/>
    <cellStyle name="Title 17 3" xfId="41263"/>
    <cellStyle name="Title 170" xfId="41265"/>
    <cellStyle name="Title 170 2" xfId="41266"/>
    <cellStyle name="Title 171" xfId="41267"/>
    <cellStyle name="Title 171 2" xfId="41268"/>
    <cellStyle name="Title 172" xfId="41269"/>
    <cellStyle name="Title 172 2" xfId="41270"/>
    <cellStyle name="Title 173" xfId="41271"/>
    <cellStyle name="Title 173 2" xfId="41272"/>
    <cellStyle name="Title 174" xfId="41273"/>
    <cellStyle name="Title 174 2" xfId="41274"/>
    <cellStyle name="Title 175" xfId="41275"/>
    <cellStyle name="Title 175 2" xfId="41276"/>
    <cellStyle name="Title 176" xfId="41277"/>
    <cellStyle name="Title 176 2" xfId="41278"/>
    <cellStyle name="Title 177" xfId="41279"/>
    <cellStyle name="Title 177 2" xfId="41280"/>
    <cellStyle name="Title 178" xfId="41281"/>
    <cellStyle name="Title 178 2" xfId="41282"/>
    <cellStyle name="Title 179" xfId="41283"/>
    <cellStyle name="Title 179 2" xfId="41284"/>
    <cellStyle name="Title 18" xfId="41285"/>
    <cellStyle name="Title 18 2" xfId="41286"/>
    <cellStyle name="Title 180" xfId="41287"/>
    <cellStyle name="Title 180 2" xfId="41288"/>
    <cellStyle name="Title 181" xfId="41289"/>
    <cellStyle name="Title 181 2" xfId="41290"/>
    <cellStyle name="Title 182" xfId="41291"/>
    <cellStyle name="Title 182 2" xfId="41292"/>
    <cellStyle name="Title 183" xfId="41293"/>
    <cellStyle name="Title 183 2" xfId="41294"/>
    <cellStyle name="Title 184" xfId="41295"/>
    <cellStyle name="Title 184 2" xfId="41296"/>
    <cellStyle name="Title 185" xfId="41297"/>
    <cellStyle name="Title 185 2" xfId="41298"/>
    <cellStyle name="Title 186" xfId="41299"/>
    <cellStyle name="Title 186 2" xfId="41300"/>
    <cellStyle name="Title 187" xfId="41301"/>
    <cellStyle name="Title 187 2" xfId="41302"/>
    <cellStyle name="Title 188" xfId="41303"/>
    <cellStyle name="Title 188 2" xfId="41304"/>
    <cellStyle name="Title 189" xfId="41305"/>
    <cellStyle name="Title 189 2" xfId="41306"/>
    <cellStyle name="Title 19" xfId="41307"/>
    <cellStyle name="Title 19 2" xfId="41308"/>
    <cellStyle name="Title 190" xfId="41309"/>
    <cellStyle name="Title 190 2" xfId="41310"/>
    <cellStyle name="Title 191" xfId="41311"/>
    <cellStyle name="Title 191 2" xfId="41312"/>
    <cellStyle name="Title 192" xfId="41313"/>
    <cellStyle name="Title 192 2" xfId="41314"/>
    <cellStyle name="Title 193" xfId="41315"/>
    <cellStyle name="Title 194" xfId="41316"/>
    <cellStyle name="Title 195" xfId="41317"/>
    <cellStyle name="Title 196" xfId="41318"/>
    <cellStyle name="Title 197" xfId="41319"/>
    <cellStyle name="Title 198" xfId="41320"/>
    <cellStyle name="Title 199" xfId="41321"/>
    <cellStyle name="Title 2" xfId="686"/>
    <cellStyle name="Title 2 10" xfId="7129"/>
    <cellStyle name="Title 2 11" xfId="7138"/>
    <cellStyle name="Title 2 12" xfId="6807"/>
    <cellStyle name="Title 2 13" xfId="9979"/>
    <cellStyle name="Title 2 2" xfId="832"/>
    <cellStyle name="Title 2 2 2" xfId="41322"/>
    <cellStyle name="Title 2 3" xfId="6727"/>
    <cellStyle name="Title 2 4" xfId="6726"/>
    <cellStyle name="Title 2 5" xfId="6728"/>
    <cellStyle name="Title 2 6" xfId="7135"/>
    <cellStyle name="Title 2 7" xfId="7557"/>
    <cellStyle name="Title 2 8" xfId="7110"/>
    <cellStyle name="Title 2 9" xfId="7255"/>
    <cellStyle name="Title 20" xfId="41323"/>
    <cellStyle name="Title 20 2" xfId="41324"/>
    <cellStyle name="Title 200" xfId="41325"/>
    <cellStyle name="Title 201" xfId="41326"/>
    <cellStyle name="Title 202" xfId="41327"/>
    <cellStyle name="Title 203" xfId="41328"/>
    <cellStyle name="Title 204" xfId="41329"/>
    <cellStyle name="Title 205" xfId="41330"/>
    <cellStyle name="Title 206" xfId="41331"/>
    <cellStyle name="Title 207" xfId="41332"/>
    <cellStyle name="Title 208" xfId="41333"/>
    <cellStyle name="Title 209" xfId="41334"/>
    <cellStyle name="Title 21" xfId="41335"/>
    <cellStyle name="Title 21 2" xfId="41336"/>
    <cellStyle name="Title 210" xfId="41337"/>
    <cellStyle name="Title 211" xfId="41338"/>
    <cellStyle name="Title 212" xfId="41339"/>
    <cellStyle name="Title 213" xfId="41340"/>
    <cellStyle name="Title 214" xfId="41341"/>
    <cellStyle name="Title 215" xfId="41342"/>
    <cellStyle name="Title 216" xfId="41343"/>
    <cellStyle name="Title 217" xfId="41344"/>
    <cellStyle name="Title 218" xfId="41345"/>
    <cellStyle name="Title 219" xfId="41346"/>
    <cellStyle name="Title 22" xfId="41347"/>
    <cellStyle name="Title 22 2" xfId="41348"/>
    <cellStyle name="Title 220" xfId="41349"/>
    <cellStyle name="Title 221" xfId="41350"/>
    <cellStyle name="Title 222" xfId="41351"/>
    <cellStyle name="Title 223" xfId="41352"/>
    <cellStyle name="Title 224" xfId="41353"/>
    <cellStyle name="Title 225" xfId="41354"/>
    <cellStyle name="Title 226" xfId="41355"/>
    <cellStyle name="Title 227" xfId="41356"/>
    <cellStyle name="Title 228" xfId="41357"/>
    <cellStyle name="Title 229" xfId="41358"/>
    <cellStyle name="Title 23" xfId="41359"/>
    <cellStyle name="Title 23 2" xfId="41360"/>
    <cellStyle name="Title 230" xfId="41361"/>
    <cellStyle name="Title 231" xfId="41362"/>
    <cellStyle name="Title 232" xfId="41363"/>
    <cellStyle name="Title 233" xfId="41364"/>
    <cellStyle name="Title 234" xfId="41365"/>
    <cellStyle name="Title 235" xfId="41366"/>
    <cellStyle name="Title 236" xfId="41367"/>
    <cellStyle name="Title 237" xfId="41368"/>
    <cellStyle name="Title 238" xfId="41369"/>
    <cellStyle name="Title 239" xfId="41370"/>
    <cellStyle name="Title 24" xfId="41371"/>
    <cellStyle name="Title 24 2" xfId="41372"/>
    <cellStyle name="Title 240" xfId="41373"/>
    <cellStyle name="Title 241" xfId="41374"/>
    <cellStyle name="Title 242" xfId="41375"/>
    <cellStyle name="Title 243" xfId="41376"/>
    <cellStyle name="Title 244" xfId="41377"/>
    <cellStyle name="Title 245" xfId="41378"/>
    <cellStyle name="Title 246" xfId="41379"/>
    <cellStyle name="Title 247" xfId="41380"/>
    <cellStyle name="Title 248" xfId="41381"/>
    <cellStyle name="Title 249" xfId="41382"/>
    <cellStyle name="Title 25" xfId="41383"/>
    <cellStyle name="Title 25 2" xfId="41384"/>
    <cellStyle name="Title 250" xfId="41385"/>
    <cellStyle name="Title 251" xfId="41386"/>
    <cellStyle name="Title 252" xfId="41387"/>
    <cellStyle name="Title 253" xfId="41388"/>
    <cellStyle name="Title 254" xfId="41389"/>
    <cellStyle name="Title 255" xfId="41390"/>
    <cellStyle name="Title 256" xfId="41391"/>
    <cellStyle name="Title 26" xfId="41392"/>
    <cellStyle name="Title 26 2" xfId="41393"/>
    <cellStyle name="Title 27" xfId="41394"/>
    <cellStyle name="Title 27 2" xfId="41395"/>
    <cellStyle name="Title 28" xfId="41396"/>
    <cellStyle name="Title 28 2" xfId="41397"/>
    <cellStyle name="Title 29" xfId="41398"/>
    <cellStyle name="Title 29 2" xfId="41399"/>
    <cellStyle name="Title 3" xfId="831"/>
    <cellStyle name="Title 3 2" xfId="15372"/>
    <cellStyle name="Title 3 2 2" xfId="41401"/>
    <cellStyle name="Title 3 3" xfId="41400"/>
    <cellStyle name="Title 30" xfId="41402"/>
    <cellStyle name="Title 30 2" xfId="41403"/>
    <cellStyle name="Title 31" xfId="41404"/>
    <cellStyle name="Title 31 2" xfId="41405"/>
    <cellStyle name="Title 32" xfId="41406"/>
    <cellStyle name="Title 32 2" xfId="41407"/>
    <cellStyle name="Title 33" xfId="41408"/>
    <cellStyle name="Title 33 2" xfId="41409"/>
    <cellStyle name="Title 34" xfId="41410"/>
    <cellStyle name="Title 34 2" xfId="41411"/>
    <cellStyle name="Title 35" xfId="41412"/>
    <cellStyle name="Title 35 2" xfId="41413"/>
    <cellStyle name="Title 36" xfId="41414"/>
    <cellStyle name="Title 36 2" xfId="41415"/>
    <cellStyle name="Title 37" xfId="41416"/>
    <cellStyle name="Title 37 2" xfId="41417"/>
    <cellStyle name="Title 38" xfId="41418"/>
    <cellStyle name="Title 38 2" xfId="41419"/>
    <cellStyle name="Title 39" xfId="41420"/>
    <cellStyle name="Title 39 2" xfId="41421"/>
    <cellStyle name="Title 4" xfId="6725"/>
    <cellStyle name="Title 4 2" xfId="41423"/>
    <cellStyle name="Title 4 3" xfId="41422"/>
    <cellStyle name="Title 40" xfId="41424"/>
    <cellStyle name="Title 40 2" xfId="41425"/>
    <cellStyle name="Title 41" xfId="41426"/>
    <cellStyle name="Title 41 2" xfId="41427"/>
    <cellStyle name="Title 42" xfId="41428"/>
    <cellStyle name="Title 42 2" xfId="41429"/>
    <cellStyle name="Title 43" xfId="41430"/>
    <cellStyle name="Title 43 2" xfId="41431"/>
    <cellStyle name="Title 44" xfId="41432"/>
    <cellStyle name="Title 44 2" xfId="41433"/>
    <cellStyle name="Title 45" xfId="41434"/>
    <cellStyle name="Title 45 2" xfId="41435"/>
    <cellStyle name="Title 46" xfId="41436"/>
    <cellStyle name="Title 46 2" xfId="41437"/>
    <cellStyle name="Title 47" xfId="41438"/>
    <cellStyle name="Title 47 2" xfId="41439"/>
    <cellStyle name="Title 48" xfId="41440"/>
    <cellStyle name="Title 48 2" xfId="41441"/>
    <cellStyle name="Title 49" xfId="41442"/>
    <cellStyle name="Title 49 2" xfId="41443"/>
    <cellStyle name="Title 5" xfId="6901"/>
    <cellStyle name="Title 5 2" xfId="41445"/>
    <cellStyle name="Title 5 3" xfId="41444"/>
    <cellStyle name="Title 50" xfId="41446"/>
    <cellStyle name="Title 50 2" xfId="41447"/>
    <cellStyle name="Title 51" xfId="41448"/>
    <cellStyle name="Title 51 2" xfId="41449"/>
    <cellStyle name="Title 52" xfId="41450"/>
    <cellStyle name="Title 52 2" xfId="41451"/>
    <cellStyle name="Title 53" xfId="41452"/>
    <cellStyle name="Title 53 2" xfId="41453"/>
    <cellStyle name="Title 54" xfId="41454"/>
    <cellStyle name="Title 54 2" xfId="41455"/>
    <cellStyle name="Title 55" xfId="41456"/>
    <cellStyle name="Title 55 2" xfId="41457"/>
    <cellStyle name="Title 56" xfId="41458"/>
    <cellStyle name="Title 56 2" xfId="41459"/>
    <cellStyle name="Title 57" xfId="41460"/>
    <cellStyle name="Title 57 2" xfId="41461"/>
    <cellStyle name="Title 58" xfId="41462"/>
    <cellStyle name="Title 58 2" xfId="41463"/>
    <cellStyle name="Title 59" xfId="41464"/>
    <cellStyle name="Title 59 2" xfId="41465"/>
    <cellStyle name="Title 6" xfId="7043"/>
    <cellStyle name="Title 6 2" xfId="41467"/>
    <cellStyle name="Title 6 3" xfId="41466"/>
    <cellStyle name="Title 60" xfId="41468"/>
    <cellStyle name="Title 60 2" xfId="41469"/>
    <cellStyle name="Title 61" xfId="41470"/>
    <cellStyle name="Title 61 2" xfId="41471"/>
    <cellStyle name="Title 62" xfId="41472"/>
    <cellStyle name="Title 62 2" xfId="41473"/>
    <cellStyle name="Title 63" xfId="41474"/>
    <cellStyle name="Title 63 2" xfId="41475"/>
    <cellStyle name="Title 64" xfId="41476"/>
    <cellStyle name="Title 64 2" xfId="41477"/>
    <cellStyle name="Title 65" xfId="41478"/>
    <cellStyle name="Title 65 2" xfId="41479"/>
    <cellStyle name="Title 66" xfId="41480"/>
    <cellStyle name="Title 66 2" xfId="41481"/>
    <cellStyle name="Title 67" xfId="41482"/>
    <cellStyle name="Title 67 2" xfId="41483"/>
    <cellStyle name="Title 68" xfId="41484"/>
    <cellStyle name="Title 68 2" xfId="41485"/>
    <cellStyle name="Title 69" xfId="41486"/>
    <cellStyle name="Title 69 2" xfId="41487"/>
    <cellStyle name="Title 7" xfId="6742"/>
    <cellStyle name="Title 7 2" xfId="41489"/>
    <cellStyle name="Title 7 3" xfId="41488"/>
    <cellStyle name="Title 70" xfId="41490"/>
    <cellStyle name="Title 70 2" xfId="41491"/>
    <cellStyle name="Title 71" xfId="41492"/>
    <cellStyle name="Title 71 2" xfId="41493"/>
    <cellStyle name="Title 72" xfId="41494"/>
    <cellStyle name="Title 72 2" xfId="41495"/>
    <cellStyle name="Title 73" xfId="41496"/>
    <cellStyle name="Title 73 2" xfId="41497"/>
    <cellStyle name="Title 74" xfId="41498"/>
    <cellStyle name="Title 74 2" xfId="41499"/>
    <cellStyle name="Title 75" xfId="41500"/>
    <cellStyle name="Title 75 2" xfId="41501"/>
    <cellStyle name="Title 76" xfId="41502"/>
    <cellStyle name="Title 76 2" xfId="41503"/>
    <cellStyle name="Title 77" xfId="41504"/>
    <cellStyle name="Title 77 2" xfId="41505"/>
    <cellStyle name="Title 78" xfId="41506"/>
    <cellStyle name="Title 78 2" xfId="41507"/>
    <cellStyle name="Title 79" xfId="41508"/>
    <cellStyle name="Title 79 2" xfId="41509"/>
    <cellStyle name="Title 8" xfId="7300"/>
    <cellStyle name="Title 8 2" xfId="41511"/>
    <cellStyle name="Title 8 3" xfId="41510"/>
    <cellStyle name="Title 80" xfId="41512"/>
    <cellStyle name="Title 80 2" xfId="41513"/>
    <cellStyle name="Title 81" xfId="41514"/>
    <cellStyle name="Title 81 2" xfId="41515"/>
    <cellStyle name="Title 82" xfId="41516"/>
    <cellStyle name="Title 82 2" xfId="41517"/>
    <cellStyle name="Title 83" xfId="41518"/>
    <cellStyle name="Title 83 2" xfId="41519"/>
    <cellStyle name="Title 84" xfId="41520"/>
    <cellStyle name="Title 84 2" xfId="41521"/>
    <cellStyle name="Title 85" xfId="41522"/>
    <cellStyle name="Title 85 2" xfId="41523"/>
    <cellStyle name="Title 86" xfId="41524"/>
    <cellStyle name="Title 86 2" xfId="41525"/>
    <cellStyle name="Title 87" xfId="41526"/>
    <cellStyle name="Title 87 2" xfId="41527"/>
    <cellStyle name="Title 88" xfId="41528"/>
    <cellStyle name="Title 88 2" xfId="41529"/>
    <cellStyle name="Title 89" xfId="41530"/>
    <cellStyle name="Title 89 2" xfId="41531"/>
    <cellStyle name="Title 9" xfId="6943"/>
    <cellStyle name="Title 9 2" xfId="41533"/>
    <cellStyle name="Title 9 3" xfId="41532"/>
    <cellStyle name="Title 90" xfId="41534"/>
    <cellStyle name="Title 90 2" xfId="41535"/>
    <cellStyle name="Title 91" xfId="41536"/>
    <cellStyle name="Title 91 2" xfId="41537"/>
    <cellStyle name="Title 92" xfId="41538"/>
    <cellStyle name="Title 92 2" xfId="41539"/>
    <cellStyle name="Title 93" xfId="41540"/>
    <cellStyle name="Title 93 2" xfId="41541"/>
    <cellStyle name="Title 94" xfId="41542"/>
    <cellStyle name="Title 94 2" xfId="41543"/>
    <cellStyle name="Title 95" xfId="41544"/>
    <cellStyle name="Title 95 2" xfId="41545"/>
    <cellStyle name="Title 96" xfId="41546"/>
    <cellStyle name="Title 96 2" xfId="41547"/>
    <cellStyle name="Title 97" xfId="41548"/>
    <cellStyle name="Title 97 2" xfId="41549"/>
    <cellStyle name="Title 98" xfId="41550"/>
    <cellStyle name="Title 98 2" xfId="41551"/>
    <cellStyle name="Title 99" xfId="41552"/>
    <cellStyle name="Title 99 2" xfId="41553"/>
    <cellStyle name="Title: Major" xfId="12088"/>
    <cellStyle name="Title: Minor" xfId="12089"/>
    <cellStyle name="Title: Worksheet" xfId="12090"/>
    <cellStyle name="Titles" xfId="160"/>
    <cellStyle name="Titles - Other" xfId="15598"/>
    <cellStyle name="Titles 10" xfId="42781"/>
    <cellStyle name="Titles 11" xfId="42755"/>
    <cellStyle name="Titles 12" xfId="42779"/>
    <cellStyle name="Titles 13" xfId="42753"/>
    <cellStyle name="Titles 14" xfId="42777"/>
    <cellStyle name="Titles 15" xfId="42748"/>
    <cellStyle name="Titles 16" xfId="42804"/>
    <cellStyle name="Titles 17" xfId="42785"/>
    <cellStyle name="Titles 18" xfId="42775"/>
    <cellStyle name="Titles 19" xfId="42815"/>
    <cellStyle name="Titles 2" xfId="687"/>
    <cellStyle name="Titles 2 2" xfId="41554"/>
    <cellStyle name="Titles 20" xfId="42757"/>
    <cellStyle name="Titles 21" xfId="42814"/>
    <cellStyle name="Titles 22" xfId="42770"/>
    <cellStyle name="Titles 23" xfId="42702"/>
    <cellStyle name="Titles 24" xfId="42845"/>
    <cellStyle name="Titles 25" xfId="42860"/>
    <cellStyle name="Titles 26" xfId="42865"/>
    <cellStyle name="Titles 27" xfId="42868"/>
    <cellStyle name="Titles 28" xfId="42898"/>
    <cellStyle name="Titles 29" xfId="42901"/>
    <cellStyle name="Titles 3" xfId="688"/>
    <cellStyle name="Titles 30" xfId="42955"/>
    <cellStyle name="Titles 31" xfId="42972"/>
    <cellStyle name="Titles 32" xfId="42976"/>
    <cellStyle name="Titles 33" xfId="42971"/>
    <cellStyle name="Titles 34" xfId="42975"/>
    <cellStyle name="Titles 4" xfId="12095"/>
    <cellStyle name="Titles 5" xfId="42634"/>
    <cellStyle name="Titles 6" xfId="42640"/>
    <cellStyle name="Titles 7" xfId="42650"/>
    <cellStyle name="Titles 8" xfId="42652"/>
    <cellStyle name="Titles 9" xfId="42759"/>
    <cellStyle name="Total 10" xfId="1247"/>
    <cellStyle name="Total 10 10" xfId="7114"/>
    <cellStyle name="Total 10 11" xfId="7686"/>
    <cellStyle name="Total 10 12" xfId="7670"/>
    <cellStyle name="Total 10 13" xfId="41555"/>
    <cellStyle name="Total 10 2" xfId="1381"/>
    <cellStyle name="Total 10 2 2" xfId="41556"/>
    <cellStyle name="Total 10 3" xfId="6788"/>
    <cellStyle name="Total 10 4" xfId="6708"/>
    <cellStyle name="Total 10 5" xfId="6995"/>
    <cellStyle name="Total 10 6" xfId="7148"/>
    <cellStyle name="Total 10 7" xfId="7695"/>
    <cellStyle name="Total 10 8" xfId="7452"/>
    <cellStyle name="Total 10 9" xfId="7462"/>
    <cellStyle name="Total 100" xfId="41557"/>
    <cellStyle name="Total 100 2" xfId="41558"/>
    <cellStyle name="Total 101" xfId="41559"/>
    <cellStyle name="Total 101 2" xfId="41560"/>
    <cellStyle name="Total 102" xfId="41561"/>
    <cellStyle name="Total 102 2" xfId="41562"/>
    <cellStyle name="Total 103" xfId="41563"/>
    <cellStyle name="Total 103 2" xfId="41564"/>
    <cellStyle name="Total 104" xfId="41565"/>
    <cellStyle name="Total 104 2" xfId="41566"/>
    <cellStyle name="Total 105" xfId="41567"/>
    <cellStyle name="Total 105 2" xfId="41568"/>
    <cellStyle name="Total 106" xfId="41569"/>
    <cellStyle name="Total 106 2" xfId="41570"/>
    <cellStyle name="Total 107" xfId="41571"/>
    <cellStyle name="Total 107 2" xfId="41572"/>
    <cellStyle name="Total 108" xfId="41573"/>
    <cellStyle name="Total 108 2" xfId="41574"/>
    <cellStyle name="Total 109" xfId="41575"/>
    <cellStyle name="Total 109 2" xfId="41576"/>
    <cellStyle name="Total 11" xfId="1245"/>
    <cellStyle name="Total 11 10" xfId="6848"/>
    <cellStyle name="Total 11 11" xfId="7449"/>
    <cellStyle name="Total 11 12" xfId="7853"/>
    <cellStyle name="Total 11 13" xfId="41577"/>
    <cellStyle name="Total 11 2" xfId="1390"/>
    <cellStyle name="Total 11 2 2" xfId="41578"/>
    <cellStyle name="Total 11 3" xfId="6791"/>
    <cellStyle name="Total 11 4" xfId="6706"/>
    <cellStyle name="Total 11 5" xfId="7045"/>
    <cellStyle name="Total 11 6" xfId="7432"/>
    <cellStyle name="Total 11 7" xfId="7268"/>
    <cellStyle name="Total 11 8" xfId="7431"/>
    <cellStyle name="Total 11 9" xfId="7420"/>
    <cellStyle name="Total 110" xfId="41579"/>
    <cellStyle name="Total 110 2" xfId="41580"/>
    <cellStyle name="Total 111" xfId="41581"/>
    <cellStyle name="Total 111 2" xfId="41582"/>
    <cellStyle name="Total 112" xfId="41583"/>
    <cellStyle name="Total 112 2" xfId="41584"/>
    <cellStyle name="Total 113" xfId="41585"/>
    <cellStyle name="Total 113 2" xfId="41586"/>
    <cellStyle name="Total 114" xfId="41587"/>
    <cellStyle name="Total 114 2" xfId="41588"/>
    <cellStyle name="Total 115" xfId="41589"/>
    <cellStyle name="Total 115 2" xfId="41590"/>
    <cellStyle name="Total 116" xfId="41591"/>
    <cellStyle name="Total 116 2" xfId="41592"/>
    <cellStyle name="Total 117" xfId="41593"/>
    <cellStyle name="Total 117 2" xfId="41594"/>
    <cellStyle name="Total 118" xfId="41595"/>
    <cellStyle name="Total 118 2" xfId="41596"/>
    <cellStyle name="Total 119" xfId="41597"/>
    <cellStyle name="Total 119 2" xfId="41598"/>
    <cellStyle name="Total 12" xfId="1243"/>
    <cellStyle name="Total 12 10" xfId="7177"/>
    <cellStyle name="Total 12 11" xfId="6957"/>
    <cellStyle name="Total 12 12" xfId="6782"/>
    <cellStyle name="Total 12 13" xfId="41599"/>
    <cellStyle name="Total 12 2" xfId="1399"/>
    <cellStyle name="Total 12 2 2" xfId="41600"/>
    <cellStyle name="Total 12 3" xfId="6795"/>
    <cellStyle name="Total 12 4" xfId="6701"/>
    <cellStyle name="Total 12 5" xfId="7308"/>
    <cellStyle name="Total 12 6" xfId="7549"/>
    <cellStyle name="Total 12 7" xfId="7545"/>
    <cellStyle name="Total 12 8" xfId="7304"/>
    <cellStyle name="Total 12 9" xfId="7279"/>
    <cellStyle name="Total 120" xfId="41601"/>
    <cellStyle name="Total 120 2" xfId="41602"/>
    <cellStyle name="Total 121" xfId="41603"/>
    <cellStyle name="Total 121 2" xfId="41604"/>
    <cellStyle name="Total 122" xfId="41605"/>
    <cellStyle name="Total 122 2" xfId="41606"/>
    <cellStyle name="Total 123" xfId="41607"/>
    <cellStyle name="Total 123 2" xfId="41608"/>
    <cellStyle name="Total 124" xfId="41609"/>
    <cellStyle name="Total 124 2" xfId="41610"/>
    <cellStyle name="Total 125" xfId="41611"/>
    <cellStyle name="Total 125 2" xfId="41612"/>
    <cellStyle name="Total 126" xfId="41613"/>
    <cellStyle name="Total 126 2" xfId="41614"/>
    <cellStyle name="Total 127" xfId="41615"/>
    <cellStyle name="Total 127 2" xfId="41616"/>
    <cellStyle name="Total 128" xfId="41617"/>
    <cellStyle name="Total 128 2" xfId="41618"/>
    <cellStyle name="Total 129" xfId="41619"/>
    <cellStyle name="Total 129 2" xfId="41620"/>
    <cellStyle name="Total 13" xfId="1236"/>
    <cellStyle name="Total 13 10" xfId="7237"/>
    <cellStyle name="Total 13 11" xfId="7793"/>
    <cellStyle name="Total 13 12" xfId="7645"/>
    <cellStyle name="Total 13 13" xfId="41621"/>
    <cellStyle name="Total 13 2" xfId="1408"/>
    <cellStyle name="Total 13 2 2" xfId="41622"/>
    <cellStyle name="Total 13 3" xfId="6797"/>
    <cellStyle name="Total 13 4" xfId="6698"/>
    <cellStyle name="Total 13 5" xfId="6839"/>
    <cellStyle name="Total 13 6" xfId="7397"/>
    <cellStyle name="Total 13 7" xfId="7594"/>
    <cellStyle name="Total 13 8" xfId="7331"/>
    <cellStyle name="Total 13 9" xfId="7186"/>
    <cellStyle name="Total 130" xfId="41623"/>
    <cellStyle name="Total 130 2" xfId="41624"/>
    <cellStyle name="Total 131" xfId="41625"/>
    <cellStyle name="Total 131 2" xfId="41626"/>
    <cellStyle name="Total 132" xfId="41627"/>
    <cellStyle name="Total 132 2" xfId="41628"/>
    <cellStyle name="Total 133" xfId="41629"/>
    <cellStyle name="Total 133 2" xfId="41630"/>
    <cellStyle name="Total 134" xfId="41631"/>
    <cellStyle name="Total 134 2" xfId="41632"/>
    <cellStyle name="Total 135" xfId="41633"/>
    <cellStyle name="Total 135 2" xfId="41634"/>
    <cellStyle name="Total 136" xfId="41635"/>
    <cellStyle name="Total 136 2" xfId="41636"/>
    <cellStyle name="Total 137" xfId="41637"/>
    <cellStyle name="Total 137 2" xfId="41638"/>
    <cellStyle name="Total 138" xfId="41639"/>
    <cellStyle name="Total 138 2" xfId="41640"/>
    <cellStyle name="Total 139" xfId="41641"/>
    <cellStyle name="Total 139 2" xfId="41642"/>
    <cellStyle name="Total 14" xfId="1233"/>
    <cellStyle name="Total 14 10" xfId="7766"/>
    <cellStyle name="Total 14 11" xfId="7256"/>
    <cellStyle name="Total 14 12" xfId="7843"/>
    <cellStyle name="Total 14 13" xfId="41643"/>
    <cellStyle name="Total 14 2" xfId="1417"/>
    <cellStyle name="Total 14 2 2" xfId="41644"/>
    <cellStyle name="Total 14 3" xfId="6800"/>
    <cellStyle name="Total 14 4" xfId="6695"/>
    <cellStyle name="Total 14 5" xfId="6847"/>
    <cellStyle name="Total 14 6" xfId="7626"/>
    <cellStyle name="Total 14 7" xfId="6770"/>
    <cellStyle name="Total 14 8" xfId="1083"/>
    <cellStyle name="Total 14 9" xfId="7290"/>
    <cellStyle name="Total 140" xfId="41645"/>
    <cellStyle name="Total 140 2" xfId="41646"/>
    <cellStyle name="Total 141" xfId="41647"/>
    <cellStyle name="Total 141 2" xfId="41648"/>
    <cellStyle name="Total 142" xfId="41649"/>
    <cellStyle name="Total 142 2" xfId="41650"/>
    <cellStyle name="Total 143" xfId="41651"/>
    <cellStyle name="Total 143 2" xfId="41652"/>
    <cellStyle name="Total 144" xfId="41653"/>
    <cellStyle name="Total 144 2" xfId="41654"/>
    <cellStyle name="Total 145" xfId="41655"/>
    <cellStyle name="Total 145 2" xfId="41656"/>
    <cellStyle name="Total 146" xfId="41657"/>
    <cellStyle name="Total 146 2" xfId="41658"/>
    <cellStyle name="Total 147" xfId="41659"/>
    <cellStyle name="Total 147 2" xfId="41660"/>
    <cellStyle name="Total 148" xfId="41661"/>
    <cellStyle name="Total 148 2" xfId="41662"/>
    <cellStyle name="Total 149" xfId="41663"/>
    <cellStyle name="Total 149 2" xfId="41664"/>
    <cellStyle name="Total 15" xfId="1232"/>
    <cellStyle name="Total 15 10" xfId="7647"/>
    <cellStyle name="Total 15 11" xfId="6891"/>
    <cellStyle name="Total 15 12" xfId="7098"/>
    <cellStyle name="Total 15 13" xfId="41665"/>
    <cellStyle name="Total 15 2" xfId="1426"/>
    <cellStyle name="Total 15 2 2" xfId="41666"/>
    <cellStyle name="Total 15 3" xfId="6803"/>
    <cellStyle name="Total 15 4" xfId="7056"/>
    <cellStyle name="Total 15 5" xfId="6830"/>
    <cellStyle name="Total 15 6" xfId="7660"/>
    <cellStyle name="Total 15 7" xfId="7403"/>
    <cellStyle name="Total 15 8" xfId="7747"/>
    <cellStyle name="Total 15 9" xfId="7648"/>
    <cellStyle name="Total 150" xfId="41667"/>
    <cellStyle name="Total 150 2" xfId="41668"/>
    <cellStyle name="Total 151" xfId="41669"/>
    <cellStyle name="Total 151 2" xfId="41670"/>
    <cellStyle name="Total 152" xfId="41671"/>
    <cellStyle name="Total 152 2" xfId="41672"/>
    <cellStyle name="Total 153" xfId="41673"/>
    <cellStyle name="Total 153 2" xfId="41674"/>
    <cellStyle name="Total 154" xfId="41675"/>
    <cellStyle name="Total 154 2" xfId="41676"/>
    <cellStyle name="Total 155" xfId="41677"/>
    <cellStyle name="Total 155 2" xfId="41678"/>
    <cellStyle name="Total 156" xfId="41679"/>
    <cellStyle name="Total 156 2" xfId="41680"/>
    <cellStyle name="Total 157" xfId="41681"/>
    <cellStyle name="Total 157 2" xfId="41682"/>
    <cellStyle name="Total 158" xfId="41683"/>
    <cellStyle name="Total 158 2" xfId="41684"/>
    <cellStyle name="Total 159" xfId="41685"/>
    <cellStyle name="Total 159 2" xfId="41686"/>
    <cellStyle name="Total 16" xfId="1229"/>
    <cellStyle name="Total 16 10" xfId="7261"/>
    <cellStyle name="Total 16 11" xfId="7455"/>
    <cellStyle name="Total 16 12" xfId="7725"/>
    <cellStyle name="Total 16 13" xfId="41687"/>
    <cellStyle name="Total 16 2" xfId="1435"/>
    <cellStyle name="Total 16 2 2" xfId="41688"/>
    <cellStyle name="Total 16 3" xfId="6805"/>
    <cellStyle name="Total 16 4" xfId="7493"/>
    <cellStyle name="Total 16 5" xfId="7252"/>
    <cellStyle name="Total 16 6" xfId="7530"/>
    <cellStyle name="Total 16 7" xfId="6928"/>
    <cellStyle name="Total 16 8" xfId="7441"/>
    <cellStyle name="Total 16 9" xfId="7664"/>
    <cellStyle name="Total 160" xfId="41689"/>
    <cellStyle name="Total 160 2" xfId="41690"/>
    <cellStyle name="Total 161" xfId="41691"/>
    <cellStyle name="Total 161 2" xfId="41692"/>
    <cellStyle name="Total 162" xfId="41693"/>
    <cellStyle name="Total 162 2" xfId="41694"/>
    <cellStyle name="Total 163" xfId="41695"/>
    <cellStyle name="Total 163 2" xfId="41696"/>
    <cellStyle name="Total 164" xfId="41697"/>
    <cellStyle name="Total 164 2" xfId="41698"/>
    <cellStyle name="Total 165" xfId="41699"/>
    <cellStyle name="Total 165 2" xfId="41700"/>
    <cellStyle name="Total 166" xfId="41701"/>
    <cellStyle name="Total 166 2" xfId="41702"/>
    <cellStyle name="Total 167" xfId="41703"/>
    <cellStyle name="Total 167 2" xfId="41704"/>
    <cellStyle name="Total 168" xfId="41705"/>
    <cellStyle name="Total 168 2" xfId="41706"/>
    <cellStyle name="Total 169" xfId="41707"/>
    <cellStyle name="Total 169 2" xfId="41708"/>
    <cellStyle name="Total 17" xfId="1228"/>
    <cellStyle name="Total 17 10" xfId="7318"/>
    <cellStyle name="Total 17 11" xfId="7188"/>
    <cellStyle name="Total 17 12" xfId="7763"/>
    <cellStyle name="Total 17 13" xfId="41709"/>
    <cellStyle name="Total 17 2" xfId="1444"/>
    <cellStyle name="Total 17 2 2" xfId="41710"/>
    <cellStyle name="Total 17 3" xfId="6810"/>
    <cellStyle name="Total 17 4" xfId="7238"/>
    <cellStyle name="Total 17 5" xfId="7685"/>
    <cellStyle name="Total 17 6" xfId="7739"/>
    <cellStyle name="Total 17 7" xfId="6963"/>
    <cellStyle name="Total 17 8" xfId="7294"/>
    <cellStyle name="Total 17 9" xfId="7821"/>
    <cellStyle name="Total 170" xfId="41711"/>
    <cellStyle name="Total 170 2" xfId="41712"/>
    <cellStyle name="Total 171" xfId="41713"/>
    <cellStyle name="Total 171 2" xfId="41714"/>
    <cellStyle name="Total 172" xfId="41715"/>
    <cellStyle name="Total 172 2" xfId="41716"/>
    <cellStyle name="Total 173" xfId="41717"/>
    <cellStyle name="Total 173 2" xfId="41718"/>
    <cellStyle name="Total 174" xfId="41719"/>
    <cellStyle name="Total 174 2" xfId="41720"/>
    <cellStyle name="Total 175" xfId="41721"/>
    <cellStyle name="Total 175 2" xfId="41722"/>
    <cellStyle name="Total 176" xfId="41723"/>
    <cellStyle name="Total 176 2" xfId="41724"/>
    <cellStyle name="Total 177" xfId="41725"/>
    <cellStyle name="Total 177 2" xfId="41726"/>
    <cellStyle name="Total 178" xfId="41727"/>
    <cellStyle name="Total 178 2" xfId="41728"/>
    <cellStyle name="Total 179" xfId="41729"/>
    <cellStyle name="Total 179 2" xfId="41730"/>
    <cellStyle name="Total 18" xfId="1224"/>
    <cellStyle name="Total 18 10" xfId="7860"/>
    <cellStyle name="Total 18 11" xfId="7877"/>
    <cellStyle name="Total 18 12" xfId="7893"/>
    <cellStyle name="Total 18 13" xfId="41731"/>
    <cellStyle name="Total 18 2" xfId="1453"/>
    <cellStyle name="Total 18 2 2" xfId="41732"/>
    <cellStyle name="Total 18 3" xfId="6813"/>
    <cellStyle name="Total 18 4" xfId="7701"/>
    <cellStyle name="Total 18 5" xfId="7730"/>
    <cellStyle name="Total 18 6" xfId="7628"/>
    <cellStyle name="Total 18 7" xfId="6945"/>
    <cellStyle name="Total 18 8" xfId="7819"/>
    <cellStyle name="Total 18 9" xfId="7556"/>
    <cellStyle name="Total 180" xfId="41733"/>
    <cellStyle name="Total 180 2" xfId="41734"/>
    <cellStyle name="Total 181" xfId="41735"/>
    <cellStyle name="Total 181 2" xfId="41736"/>
    <cellStyle name="Total 182" xfId="41737"/>
    <cellStyle name="Total 182 2" xfId="41738"/>
    <cellStyle name="Total 183" xfId="41739"/>
    <cellStyle name="Total 183 2" xfId="41740"/>
    <cellStyle name="Total 184" xfId="41741"/>
    <cellStyle name="Total 184 2" xfId="41742"/>
    <cellStyle name="Total 185" xfId="41743"/>
    <cellStyle name="Total 185 2" xfId="41744"/>
    <cellStyle name="Total 186" xfId="41745"/>
    <cellStyle name="Total 186 2" xfId="41746"/>
    <cellStyle name="Total 187" xfId="41747"/>
    <cellStyle name="Total 187 2" xfId="41748"/>
    <cellStyle name="Total 188" xfId="41749"/>
    <cellStyle name="Total 188 2" xfId="41750"/>
    <cellStyle name="Total 189" xfId="41751"/>
    <cellStyle name="Total 189 2" xfId="41752"/>
    <cellStyle name="Total 19" xfId="1216"/>
    <cellStyle name="Total 19 10" xfId="7547"/>
    <cellStyle name="Total 19 11" xfId="7314"/>
    <cellStyle name="Total 19 12" xfId="6747"/>
    <cellStyle name="Total 19 13" xfId="41753"/>
    <cellStyle name="Total 19 2" xfId="1462"/>
    <cellStyle name="Total 19 2 2" xfId="41754"/>
    <cellStyle name="Total 19 3" xfId="6816"/>
    <cellStyle name="Total 19 4" xfId="7585"/>
    <cellStyle name="Total 19 5" xfId="7658"/>
    <cellStyle name="Total 19 6" xfId="6815"/>
    <cellStyle name="Total 19 7" xfId="7010"/>
    <cellStyle name="Total 19 8" xfId="7540"/>
    <cellStyle name="Total 19 9" xfId="7479"/>
    <cellStyle name="Total 190" xfId="41755"/>
    <cellStyle name="Total 190 2" xfId="41756"/>
    <cellStyle name="Total 191" xfId="41757"/>
    <cellStyle name="Total 191 2" xfId="41758"/>
    <cellStyle name="Total 192" xfId="41759"/>
    <cellStyle name="Total 192 2" xfId="41760"/>
    <cellStyle name="Total 193" xfId="41761"/>
    <cellStyle name="Total 194" xfId="41762"/>
    <cellStyle name="Total 195" xfId="41763"/>
    <cellStyle name="Total 196" xfId="41764"/>
    <cellStyle name="Total 197" xfId="41765"/>
    <cellStyle name="Total 198" xfId="41766"/>
    <cellStyle name="Total 199" xfId="41767"/>
    <cellStyle name="Total 2" xfId="689"/>
    <cellStyle name="Total 2 10" xfId="6754"/>
    <cellStyle name="Total 2 10 2" xfId="8770"/>
    <cellStyle name="Total 2 10 2 2" xfId="11191"/>
    <cellStyle name="Total 2 10 3" xfId="8743"/>
    <cellStyle name="Total 2 11" xfId="7169"/>
    <cellStyle name="Total 2 11 2" xfId="8801"/>
    <cellStyle name="Total 2 11 2 2" xfId="11218"/>
    <cellStyle name="Total 2 11 3" xfId="8714"/>
    <cellStyle name="Total 2 12" xfId="7337"/>
    <cellStyle name="Total 2 12 2" xfId="8809"/>
    <cellStyle name="Total 2 12 2 2" xfId="11225"/>
    <cellStyle name="Total 2 12 3" xfId="8662"/>
    <cellStyle name="Total 2 13" xfId="7472"/>
    <cellStyle name="Total 2 13 2" xfId="8824"/>
    <cellStyle name="Total 2 13 2 2" xfId="11239"/>
    <cellStyle name="Total 2 13 3" xfId="8762"/>
    <cellStyle name="Total 2 14" xfId="7798"/>
    <cellStyle name="Total 2 14 2" xfId="8837"/>
    <cellStyle name="Total 2 14 2 2" xfId="11250"/>
    <cellStyle name="Total 2 14 3" xfId="9338"/>
    <cellStyle name="Total 2 15" xfId="7202"/>
    <cellStyle name="Total 2 15 2" xfId="8804"/>
    <cellStyle name="Total 2 15 2 2" xfId="11220"/>
    <cellStyle name="Total 2 15 3" xfId="8745"/>
    <cellStyle name="Total 2 16" xfId="1273"/>
    <cellStyle name="Total 2 17" xfId="9980"/>
    <cellStyle name="Total 2 18" xfId="14805"/>
    <cellStyle name="Total 2 2" xfId="816"/>
    <cellStyle name="Total 2 2 10" xfId="7137"/>
    <cellStyle name="Total 2 2 11" xfId="7180"/>
    <cellStyle name="Total 2 2 12" xfId="6975"/>
    <cellStyle name="Total 2 2 13" xfId="7221"/>
    <cellStyle name="Total 2 2 14" xfId="7293"/>
    <cellStyle name="Total 2 2 15" xfId="987"/>
    <cellStyle name="Total 2 2 15 2" xfId="10292"/>
    <cellStyle name="Total 2 2 16" xfId="8542"/>
    <cellStyle name="Total 2 2 16 2" xfId="11043"/>
    <cellStyle name="Total 2 2 17" xfId="8786"/>
    <cellStyle name="Total 2 2 18" xfId="11847"/>
    <cellStyle name="Total 2 2 2" xfId="1119"/>
    <cellStyle name="Total 2 2 2 2" xfId="2255"/>
    <cellStyle name="Total 2 2 2 3" xfId="2491"/>
    <cellStyle name="Total 2 2 2 4" xfId="2818"/>
    <cellStyle name="Total 2 2 2 5" xfId="3931"/>
    <cellStyle name="Total 2 2 2 6" xfId="3826"/>
    <cellStyle name="Total 2 2 2 7" xfId="3804"/>
    <cellStyle name="Total 2 2 3" xfId="1835"/>
    <cellStyle name="Total 2 2 3 2" xfId="2266"/>
    <cellStyle name="Total 2 2 3 3" xfId="2502"/>
    <cellStyle name="Total 2 2 3 4" xfId="2829"/>
    <cellStyle name="Total 2 2 3 5" xfId="3944"/>
    <cellStyle name="Total 2 2 3 6" xfId="4340"/>
    <cellStyle name="Total 2 2 3 7" xfId="5244"/>
    <cellStyle name="Total 2 2 4" xfId="1872"/>
    <cellStyle name="Total 2 2 4 2" xfId="2297"/>
    <cellStyle name="Total 2 2 4 3" xfId="2532"/>
    <cellStyle name="Total 2 2 4 4" xfId="2859"/>
    <cellStyle name="Total 2 2 4 5" xfId="3978"/>
    <cellStyle name="Total 2 2 4 6" xfId="4585"/>
    <cellStyle name="Total 2 2 4 7" xfId="5440"/>
    <cellStyle name="Total 2 2 5" xfId="6769"/>
    <cellStyle name="Total 2 2 6" xfId="6823"/>
    <cellStyle name="Total 2 2 7" xfId="7151"/>
    <cellStyle name="Total 2 2 8" xfId="6865"/>
    <cellStyle name="Total 2 2 9" xfId="7027"/>
    <cellStyle name="Total 2 3" xfId="1640"/>
    <cellStyle name="Total 2 3 2" xfId="1908"/>
    <cellStyle name="Total 2 3 2 2" xfId="2332"/>
    <cellStyle name="Total 2 3 2 3" xfId="2564"/>
    <cellStyle name="Total 2 3 2 4" xfId="2891"/>
    <cellStyle name="Total 2 3 2 5" xfId="4013"/>
    <cellStyle name="Total 2 3 2 6" xfId="3829"/>
    <cellStyle name="Total 2 3 2 7" xfId="3687"/>
    <cellStyle name="Total 2 3 3" xfId="1952"/>
    <cellStyle name="Total 2 3 3 2" xfId="2374"/>
    <cellStyle name="Total 2 3 3 3" xfId="2605"/>
    <cellStyle name="Total 2 3 3 4" xfId="2932"/>
    <cellStyle name="Total 2 3 3 5" xfId="4057"/>
    <cellStyle name="Total 2 3 3 6" xfId="4349"/>
    <cellStyle name="Total 2 3 3 7" xfId="5249"/>
    <cellStyle name="Total 2 3 4" xfId="1991"/>
    <cellStyle name="Total 2 3 4 2" xfId="2412"/>
    <cellStyle name="Total 2 3 4 3" xfId="2643"/>
    <cellStyle name="Total 2 3 4 4" xfId="2970"/>
    <cellStyle name="Total 2 3 4 5" xfId="4095"/>
    <cellStyle name="Total 2 3 4 6" xfId="4557"/>
    <cellStyle name="Total 2 3 4 7" xfId="5421"/>
    <cellStyle name="Total 2 4" xfId="1684"/>
    <cellStyle name="Total 2 4 2" xfId="1930"/>
    <cellStyle name="Total 2 4 2 2" xfId="2353"/>
    <cellStyle name="Total 2 4 2 3" xfId="2585"/>
    <cellStyle name="Total 2 4 2 4" xfId="2912"/>
    <cellStyle name="Total 2 4 2 5" xfId="4035"/>
    <cellStyle name="Total 2 4 2 6" xfId="4851"/>
    <cellStyle name="Total 2 4 2 7" xfId="5663"/>
    <cellStyle name="Total 2 4 3" xfId="1973"/>
    <cellStyle name="Total 2 4 3 2" xfId="2395"/>
    <cellStyle name="Total 2 4 3 3" xfId="2626"/>
    <cellStyle name="Total 2 4 3 4" xfId="2953"/>
    <cellStyle name="Total 2 4 3 5" xfId="4078"/>
    <cellStyle name="Total 2 4 3 6" xfId="3391"/>
    <cellStyle name="Total 2 4 3 7" xfId="4803"/>
    <cellStyle name="Total 2 4 4" xfId="2008"/>
    <cellStyle name="Total 2 4 4 2" xfId="2429"/>
    <cellStyle name="Total 2 4 4 3" xfId="2660"/>
    <cellStyle name="Total 2 4 4 4" xfId="2987"/>
    <cellStyle name="Total 2 4 4 5" xfId="4112"/>
    <cellStyle name="Total 2 4 4 6" xfId="3769"/>
    <cellStyle name="Total 2 4 4 7" xfId="4838"/>
    <cellStyle name="Total 2 5" xfId="1662"/>
    <cellStyle name="Total 2 6" xfId="6730"/>
    <cellStyle name="Total 2 6 2" xfId="8766"/>
    <cellStyle name="Total 2 6 2 2" xfId="11187"/>
    <cellStyle name="Total 2 6 3" xfId="8744"/>
    <cellStyle name="Total 2 7" xfId="6857"/>
    <cellStyle name="Total 2 7 2" xfId="8777"/>
    <cellStyle name="Total 2 7 2 2" xfId="11196"/>
    <cellStyle name="Total 2 7 3" xfId="8835"/>
    <cellStyle name="Total 2 8" xfId="7470"/>
    <cellStyle name="Total 2 8 2" xfId="8823"/>
    <cellStyle name="Total 2 8 2 2" xfId="11238"/>
    <cellStyle name="Total 2 8 3" xfId="8812"/>
    <cellStyle name="Total 2 9" xfId="7426"/>
    <cellStyle name="Total 2 9 2" xfId="8820"/>
    <cellStyle name="Total 2 9 2 2" xfId="11235"/>
    <cellStyle name="Total 2 9 3" xfId="8549"/>
    <cellStyle name="Total 20" xfId="1214"/>
    <cellStyle name="Total 20 10" xfId="7538"/>
    <cellStyle name="Total 20 11" xfId="6910"/>
    <cellStyle name="Total 20 12" xfId="7759"/>
    <cellStyle name="Total 20 13" xfId="41768"/>
    <cellStyle name="Total 20 2" xfId="1471"/>
    <cellStyle name="Total 20 2 2" xfId="41769"/>
    <cellStyle name="Total 20 3" xfId="6818"/>
    <cellStyle name="Total 20 4" xfId="7546"/>
    <cellStyle name="Total 20 5" xfId="7173"/>
    <cellStyle name="Total 20 6" xfId="7574"/>
    <cellStyle name="Total 20 7" xfId="7654"/>
    <cellStyle name="Total 20 8" xfId="6875"/>
    <cellStyle name="Total 20 9" xfId="7033"/>
    <cellStyle name="Total 200" xfId="41770"/>
    <cellStyle name="Total 201" xfId="41771"/>
    <cellStyle name="Total 202" xfId="41772"/>
    <cellStyle name="Total 203" xfId="41773"/>
    <cellStyle name="Total 204" xfId="41774"/>
    <cellStyle name="Total 205" xfId="41775"/>
    <cellStyle name="Total 206" xfId="41776"/>
    <cellStyle name="Total 207" xfId="41777"/>
    <cellStyle name="Total 208" xfId="41778"/>
    <cellStyle name="Total 209" xfId="41779"/>
    <cellStyle name="Total 21" xfId="1213"/>
    <cellStyle name="Total 21 10" xfId="7674"/>
    <cellStyle name="Total 21 11" xfId="7831"/>
    <cellStyle name="Total 21 12" xfId="7381"/>
    <cellStyle name="Total 21 13" xfId="41780"/>
    <cellStyle name="Total 21 2" xfId="1480"/>
    <cellStyle name="Total 21 2 2" xfId="41781"/>
    <cellStyle name="Total 21 3" xfId="6821"/>
    <cellStyle name="Total 21 4" xfId="7166"/>
    <cellStyle name="Total 21 5" xfId="7091"/>
    <cellStyle name="Total 21 6" xfId="7000"/>
    <cellStyle name="Total 21 7" xfId="6950"/>
    <cellStyle name="Total 21 8" xfId="7655"/>
    <cellStyle name="Total 21 9" xfId="7503"/>
    <cellStyle name="Total 210" xfId="41782"/>
    <cellStyle name="Total 211" xfId="41783"/>
    <cellStyle name="Total 212" xfId="41784"/>
    <cellStyle name="Total 213" xfId="41785"/>
    <cellStyle name="Total 214" xfId="41786"/>
    <cellStyle name="Total 215" xfId="41787"/>
    <cellStyle name="Total 216" xfId="41788"/>
    <cellStyle name="Total 217" xfId="41789"/>
    <cellStyle name="Total 218" xfId="41790"/>
    <cellStyle name="Total 219" xfId="41791"/>
    <cellStyle name="Total 22" xfId="1212"/>
    <cellStyle name="Total 22 10" xfId="7704"/>
    <cellStyle name="Total 22 11" xfId="7870"/>
    <cellStyle name="Total 22 12" xfId="7886"/>
    <cellStyle name="Total 22 13" xfId="41792"/>
    <cellStyle name="Total 22 2" xfId="1489"/>
    <cellStyle name="Total 22 2 2" xfId="41793"/>
    <cellStyle name="Total 22 3" xfId="6824"/>
    <cellStyle name="Total 22 4" xfId="6965"/>
    <cellStyle name="Total 22 5" xfId="7715"/>
    <cellStyle name="Total 22 6" xfId="6942"/>
    <cellStyle name="Total 22 7" xfId="7776"/>
    <cellStyle name="Total 22 8" xfId="7807"/>
    <cellStyle name="Total 22 9" xfId="6922"/>
    <cellStyle name="Total 220" xfId="41794"/>
    <cellStyle name="Total 221" xfId="41795"/>
    <cellStyle name="Total 222" xfId="41796"/>
    <cellStyle name="Total 223" xfId="41797"/>
    <cellStyle name="Total 224" xfId="41798"/>
    <cellStyle name="Total 225" xfId="41799"/>
    <cellStyle name="Total 226" xfId="41800"/>
    <cellStyle name="Total 227" xfId="41801"/>
    <cellStyle name="Total 228" xfId="41802"/>
    <cellStyle name="Total 229" xfId="41803"/>
    <cellStyle name="Total 23" xfId="1204"/>
    <cellStyle name="Total 23 2" xfId="41805"/>
    <cellStyle name="Total 23 3" xfId="41804"/>
    <cellStyle name="Total 230" xfId="41806"/>
    <cellStyle name="Total 231" xfId="41807"/>
    <cellStyle name="Total 232" xfId="41808"/>
    <cellStyle name="Total 233" xfId="41809"/>
    <cellStyle name="Total 234" xfId="41810"/>
    <cellStyle name="Total 235" xfId="41811"/>
    <cellStyle name="Total 236" xfId="41812"/>
    <cellStyle name="Total 237" xfId="41813"/>
    <cellStyle name="Total 238" xfId="41814"/>
    <cellStyle name="Total 239" xfId="41815"/>
    <cellStyle name="Total 24" xfId="1189"/>
    <cellStyle name="Total 24 2" xfId="41817"/>
    <cellStyle name="Total 24 3" xfId="41816"/>
    <cellStyle name="Total 240" xfId="41818"/>
    <cellStyle name="Total 241" xfId="41819"/>
    <cellStyle name="Total 242" xfId="41820"/>
    <cellStyle name="Total 243" xfId="41821"/>
    <cellStyle name="Total 244" xfId="41822"/>
    <cellStyle name="Total 245" xfId="41823"/>
    <cellStyle name="Total 246" xfId="41824"/>
    <cellStyle name="Total 247" xfId="41825"/>
    <cellStyle name="Total 248" xfId="41826"/>
    <cellStyle name="Total 249" xfId="41827"/>
    <cellStyle name="Total 25" xfId="1185"/>
    <cellStyle name="Total 25 2" xfId="41829"/>
    <cellStyle name="Total 25 3" xfId="41828"/>
    <cellStyle name="Total 250" xfId="41830"/>
    <cellStyle name="Total 251" xfId="41831"/>
    <cellStyle name="Total 252" xfId="41832"/>
    <cellStyle name="Total 253" xfId="41833"/>
    <cellStyle name="Total 254" xfId="41834"/>
    <cellStyle name="Total 255" xfId="41835"/>
    <cellStyle name="Total 256" xfId="41836"/>
    <cellStyle name="Total 257" xfId="41837"/>
    <cellStyle name="Total 26" xfId="830"/>
    <cellStyle name="Total 26 10" xfId="7858"/>
    <cellStyle name="Total 26 11" xfId="7876"/>
    <cellStyle name="Total 26 12" xfId="7892"/>
    <cellStyle name="Total 26 13" xfId="41838"/>
    <cellStyle name="Total 26 2" xfId="1524"/>
    <cellStyle name="Total 26 2 2" xfId="41839"/>
    <cellStyle name="Total 26 3" xfId="6832"/>
    <cellStyle name="Total 26 4" xfId="7697"/>
    <cellStyle name="Total 26 5" xfId="7724"/>
    <cellStyle name="Total 26 6" xfId="7134"/>
    <cellStyle name="Total 26 7" xfId="7147"/>
    <cellStyle name="Total 26 8" xfId="7816"/>
    <cellStyle name="Total 26 9" xfId="6983"/>
    <cellStyle name="Total 27" xfId="1533"/>
    <cellStyle name="Total 27 2" xfId="41841"/>
    <cellStyle name="Total 27 3" xfId="41840"/>
    <cellStyle name="Total 28" xfId="1542"/>
    <cellStyle name="Total 28 2" xfId="41843"/>
    <cellStyle name="Total 28 3" xfId="41842"/>
    <cellStyle name="Total 29" xfId="1551"/>
    <cellStyle name="Total 29 2" xfId="41845"/>
    <cellStyle name="Total 29 3" xfId="41844"/>
    <cellStyle name="Total 3" xfId="690"/>
    <cellStyle name="Total 3 10" xfId="6882"/>
    <cellStyle name="Total 3 10 2" xfId="8781"/>
    <cellStyle name="Total 3 10 2 2" xfId="11200"/>
    <cellStyle name="Total 3 10 3" xfId="8748"/>
    <cellStyle name="Total 3 11" xfId="7693"/>
    <cellStyle name="Total 3 11 2" xfId="8833"/>
    <cellStyle name="Total 3 11 2 2" xfId="11248"/>
    <cellStyle name="Total 3 11 3" xfId="8657"/>
    <cellStyle name="Total 3 12" xfId="6751"/>
    <cellStyle name="Total 3 12 2" xfId="8768"/>
    <cellStyle name="Total 3 12 2 2" xfId="11189"/>
    <cellStyle name="Total 3 12 3" xfId="8726"/>
    <cellStyle name="Total 3 13" xfId="7411"/>
    <cellStyle name="Total 3 13 2" xfId="8818"/>
    <cellStyle name="Total 3 13 2 2" xfId="11233"/>
    <cellStyle name="Total 3 13 3" xfId="8674"/>
    <cellStyle name="Total 3 14" xfId="6753"/>
    <cellStyle name="Total 3 14 2" xfId="8769"/>
    <cellStyle name="Total 3 14 2 2" xfId="11190"/>
    <cellStyle name="Total 3 14 3" xfId="8643"/>
    <cellStyle name="Total 3 15" xfId="6999"/>
    <cellStyle name="Total 3 15 2" xfId="8789"/>
    <cellStyle name="Total 3 15 2 2" xfId="11206"/>
    <cellStyle name="Total 3 15 3" xfId="8719"/>
    <cellStyle name="Total 3 16" xfId="15373"/>
    <cellStyle name="Total 3 17" xfId="41846"/>
    <cellStyle name="Total 3 2" xfId="817"/>
    <cellStyle name="Total 3 2 10" xfId="7485"/>
    <cellStyle name="Total 3 2 11" xfId="7072"/>
    <cellStyle name="Total 3 2 12" xfId="6776"/>
    <cellStyle name="Total 3 2 13" xfId="798"/>
    <cellStyle name="Total 3 2 13 2" xfId="10278"/>
    <cellStyle name="Total 3 2 14" xfId="8543"/>
    <cellStyle name="Total 3 2 14 2" xfId="11044"/>
    <cellStyle name="Total 3 2 15" xfId="8834"/>
    <cellStyle name="Total 3 2 16" xfId="41847"/>
    <cellStyle name="Total 3 2 2" xfId="1325"/>
    <cellStyle name="Total 3 2 3" xfId="6773"/>
    <cellStyle name="Total 3 2 4" xfId="6794"/>
    <cellStyle name="Total 3 2 5" xfId="6702"/>
    <cellStyle name="Total 3 2 6" xfId="7280"/>
    <cellStyle name="Total 3 2 7" xfId="7359"/>
    <cellStyle name="Total 3 2 8" xfId="7074"/>
    <cellStyle name="Total 3 2 9" xfId="7123"/>
    <cellStyle name="Total 3 3" xfId="1650"/>
    <cellStyle name="Total 3 4" xfId="1697"/>
    <cellStyle name="Total 3 5" xfId="1708"/>
    <cellStyle name="Total 3 6" xfId="6731"/>
    <cellStyle name="Total 3 6 2" xfId="8767"/>
    <cellStyle name="Total 3 6 2 2" xfId="11188"/>
    <cellStyle name="Total 3 6 3" xfId="8730"/>
    <cellStyle name="Total 3 7" xfId="6756"/>
    <cellStyle name="Total 3 7 2" xfId="8771"/>
    <cellStyle name="Total 3 7 2 2" xfId="11192"/>
    <cellStyle name="Total 3 7 3" xfId="8707"/>
    <cellStyle name="Total 3 8" xfId="6903"/>
    <cellStyle name="Total 3 8 2" xfId="8782"/>
    <cellStyle name="Total 3 8 2 2" xfId="11201"/>
    <cellStyle name="Total 3 8 3" xfId="8733"/>
    <cellStyle name="Total 3 9" xfId="7042"/>
    <cellStyle name="Total 3 9 2" xfId="8793"/>
    <cellStyle name="Total 3 9 2 2" xfId="11210"/>
    <cellStyle name="Total 3 9 3" xfId="8741"/>
    <cellStyle name="Total 30" xfId="1560"/>
    <cellStyle name="Total 30 2" xfId="41849"/>
    <cellStyle name="Total 30 3" xfId="41848"/>
    <cellStyle name="Total 31" xfId="1569"/>
    <cellStyle name="Total 31 2" xfId="41851"/>
    <cellStyle name="Total 31 3" xfId="41850"/>
    <cellStyle name="Total 32" xfId="1578"/>
    <cellStyle name="Total 32 2" xfId="41853"/>
    <cellStyle name="Total 32 3" xfId="41852"/>
    <cellStyle name="Total 33" xfId="1587"/>
    <cellStyle name="Total 33 2" xfId="41855"/>
    <cellStyle name="Total 33 3" xfId="41854"/>
    <cellStyle name="Total 34" xfId="1595"/>
    <cellStyle name="Total 34 2" xfId="41857"/>
    <cellStyle name="Total 34 3" xfId="41856"/>
    <cellStyle name="Total 35" xfId="1602"/>
    <cellStyle name="Total 35 2" xfId="41859"/>
    <cellStyle name="Total 35 3" xfId="41858"/>
    <cellStyle name="Total 36" xfId="1608"/>
    <cellStyle name="Total 36 2" xfId="41861"/>
    <cellStyle name="Total 36 3" xfId="41860"/>
    <cellStyle name="Total 37" xfId="1614"/>
    <cellStyle name="Total 37 2" xfId="41863"/>
    <cellStyle name="Total 37 3" xfId="41862"/>
    <cellStyle name="Total 38" xfId="1620"/>
    <cellStyle name="Total 38 2" xfId="41865"/>
    <cellStyle name="Total 38 3" xfId="41864"/>
    <cellStyle name="Total 39" xfId="1623"/>
    <cellStyle name="Total 39 2" xfId="41867"/>
    <cellStyle name="Total 39 3" xfId="41866"/>
    <cellStyle name="Total 4" xfId="702"/>
    <cellStyle name="Total 4 10" xfId="2077"/>
    <cellStyle name="Total 4 11" xfId="2065"/>
    <cellStyle name="Total 4 12" xfId="2703"/>
    <cellStyle name="Total 4 13" xfId="3488"/>
    <cellStyle name="Total 4 14" xfId="3743"/>
    <cellStyle name="Total 4 15" xfId="4580"/>
    <cellStyle name="Total 4 16" xfId="6732"/>
    <cellStyle name="Total 4 17" xfId="6724"/>
    <cellStyle name="Total 4 18" xfId="6971"/>
    <cellStyle name="Total 4 19" xfId="7787"/>
    <cellStyle name="Total 4 2" xfId="840"/>
    <cellStyle name="Total 4 2 2" xfId="41868"/>
    <cellStyle name="Total 4 20" xfId="7535"/>
    <cellStyle name="Total 4 21" xfId="7335"/>
    <cellStyle name="Total 4 22" xfId="7856"/>
    <cellStyle name="Total 4 23" xfId="7217"/>
    <cellStyle name="Total 4 24" xfId="7640"/>
    <cellStyle name="Total 4 25" xfId="6948"/>
    <cellStyle name="Total 4 26" xfId="1267"/>
    <cellStyle name="Total 4 27" xfId="11795"/>
    <cellStyle name="Total 4 28" xfId="15374"/>
    <cellStyle name="Total 4 3" xfId="1652"/>
    <cellStyle name="Total 4 4" xfId="1700"/>
    <cellStyle name="Total 4 5" xfId="1705"/>
    <cellStyle name="Total 4 6" xfId="1717"/>
    <cellStyle name="Total 4 7" xfId="1797"/>
    <cellStyle name="Total 4 8" xfId="1827"/>
    <cellStyle name="Total 4 9" xfId="1932"/>
    <cellStyle name="Total 40" xfId="1630"/>
    <cellStyle name="Total 40 2" xfId="1899"/>
    <cellStyle name="Total 40 2 2" xfId="2322"/>
    <cellStyle name="Total 40 2 3" xfId="2554"/>
    <cellStyle name="Total 40 2 4" xfId="2881"/>
    <cellStyle name="Total 40 2 5" xfId="4003"/>
    <cellStyle name="Total 40 2 6" xfId="4799"/>
    <cellStyle name="Total 40 2 7" xfId="5630"/>
    <cellStyle name="Total 40 2 8" xfId="41870"/>
    <cellStyle name="Total 40 3" xfId="1942"/>
    <cellStyle name="Total 40 3 2" xfId="2364"/>
    <cellStyle name="Total 40 3 3" xfId="2595"/>
    <cellStyle name="Total 40 3 4" xfId="2922"/>
    <cellStyle name="Total 40 3 5" xfId="4047"/>
    <cellStyle name="Total 40 3 6" xfId="4417"/>
    <cellStyle name="Total 40 3 7" xfId="5307"/>
    <cellStyle name="Total 40 4" xfId="1982"/>
    <cellStyle name="Total 40 4 2" xfId="2403"/>
    <cellStyle name="Total 40 4 3" xfId="2634"/>
    <cellStyle name="Total 40 4 4" xfId="2961"/>
    <cellStyle name="Total 40 4 5" xfId="4086"/>
    <cellStyle name="Total 40 4 6" xfId="3597"/>
    <cellStyle name="Total 40 4 7" xfId="4329"/>
    <cellStyle name="Total 40 5" xfId="41869"/>
    <cellStyle name="Total 41" xfId="1674"/>
    <cellStyle name="Total 41 2" xfId="1921"/>
    <cellStyle name="Total 41 2 2" xfId="2344"/>
    <cellStyle name="Total 41 2 3" xfId="2576"/>
    <cellStyle name="Total 41 2 4" xfId="2903"/>
    <cellStyle name="Total 41 2 5" xfId="4026"/>
    <cellStyle name="Total 41 2 6" xfId="3680"/>
    <cellStyle name="Total 41 2 7" xfId="4444"/>
    <cellStyle name="Total 41 2 8" xfId="41872"/>
    <cellStyle name="Total 41 3" xfId="1964"/>
    <cellStyle name="Total 41 3 2" xfId="2386"/>
    <cellStyle name="Total 41 3 3" xfId="2617"/>
    <cellStyle name="Total 41 3 4" xfId="2944"/>
    <cellStyle name="Total 41 3 5" xfId="4069"/>
    <cellStyle name="Total 41 3 6" xfId="3663"/>
    <cellStyle name="Total 41 3 7" xfId="3889"/>
    <cellStyle name="Total 41 4" xfId="1999"/>
    <cellStyle name="Total 41 4 2" xfId="2420"/>
    <cellStyle name="Total 41 4 3" xfId="2651"/>
    <cellStyle name="Total 41 4 4" xfId="2978"/>
    <cellStyle name="Total 41 4 5" xfId="4103"/>
    <cellStyle name="Total 41 4 6" xfId="4354"/>
    <cellStyle name="Total 41 4 7" xfId="5253"/>
    <cellStyle name="Total 41 5" xfId="41871"/>
    <cellStyle name="Total 42" xfId="6645"/>
    <cellStyle name="Total 42 2" xfId="41874"/>
    <cellStyle name="Total 42 3" xfId="41873"/>
    <cellStyle name="Total 43" xfId="6651"/>
    <cellStyle name="Total 43 2" xfId="41876"/>
    <cellStyle name="Total 43 3" xfId="41875"/>
    <cellStyle name="Total 44" xfId="6656"/>
    <cellStyle name="Total 44 2" xfId="41878"/>
    <cellStyle name="Total 44 3" xfId="41877"/>
    <cellStyle name="Total 45" xfId="6729"/>
    <cellStyle name="Total 45 2" xfId="41880"/>
    <cellStyle name="Total 45 3" xfId="41879"/>
    <cellStyle name="Total 46" xfId="6873"/>
    <cellStyle name="Total 46 2" xfId="41882"/>
    <cellStyle name="Total 46 3" xfId="41881"/>
    <cellStyle name="Total 47" xfId="7044"/>
    <cellStyle name="Total 47 2" xfId="41884"/>
    <cellStyle name="Total 47 3" xfId="41883"/>
    <cellStyle name="Total 48" xfId="7212"/>
    <cellStyle name="Total 48 2" xfId="41886"/>
    <cellStyle name="Total 48 3" xfId="41885"/>
    <cellStyle name="Total 49" xfId="7484"/>
    <cellStyle name="Total 49 2" xfId="41888"/>
    <cellStyle name="Total 49 3" xfId="41887"/>
    <cellStyle name="Total 5" xfId="921"/>
    <cellStyle name="Total 5 10" xfId="6763"/>
    <cellStyle name="Total 5 11" xfId="6774"/>
    <cellStyle name="Total 5 12" xfId="7141"/>
    <cellStyle name="Total 5 13" xfId="7245"/>
    <cellStyle name="Total 5 14" xfId="7630"/>
    <cellStyle name="Total 5 15" xfId="7018"/>
    <cellStyle name="Total 5 16" xfId="7767"/>
    <cellStyle name="Total 5 17" xfId="6918"/>
    <cellStyle name="Total 5 18" xfId="7691"/>
    <cellStyle name="Total 5 19" xfId="1266"/>
    <cellStyle name="Total 5 2" xfId="1016"/>
    <cellStyle name="Total 5 2 2" xfId="41890"/>
    <cellStyle name="Total 5 20" xfId="41889"/>
    <cellStyle name="Total 5 3" xfId="1654"/>
    <cellStyle name="Total 5 4" xfId="1702"/>
    <cellStyle name="Total 5 5" xfId="1695"/>
    <cellStyle name="Total 5 6" xfId="1813"/>
    <cellStyle name="Total 5 6 2" xfId="2246"/>
    <cellStyle name="Total 5 6 3" xfId="2482"/>
    <cellStyle name="Total 5 6 4" xfId="2809"/>
    <cellStyle name="Total 5 6 5" xfId="3922"/>
    <cellStyle name="Total 5 6 6" xfId="4876"/>
    <cellStyle name="Total 5 6 7" xfId="5676"/>
    <cellStyle name="Total 5 7" xfId="1935"/>
    <cellStyle name="Total 5 7 2" xfId="2357"/>
    <cellStyle name="Total 5 7 3" xfId="2588"/>
    <cellStyle name="Total 5 7 4" xfId="2915"/>
    <cellStyle name="Total 5 7 5" xfId="4040"/>
    <cellStyle name="Total 5 7 6" xfId="4403"/>
    <cellStyle name="Total 5 7 7" xfId="5297"/>
    <cellStyle name="Total 5 8" xfId="1977"/>
    <cellStyle name="Total 5 8 2" xfId="2398"/>
    <cellStyle name="Total 5 8 3" xfId="2629"/>
    <cellStyle name="Total 5 8 4" xfId="2956"/>
    <cellStyle name="Total 5 8 5" xfId="4081"/>
    <cellStyle name="Total 5 8 6" xfId="3388"/>
    <cellStyle name="Total 5 8 7" xfId="4436"/>
    <cellStyle name="Total 5 9" xfId="6764"/>
    <cellStyle name="Total 50" xfId="7007"/>
    <cellStyle name="Total 50 2" xfId="41892"/>
    <cellStyle name="Total 50 3" xfId="41891"/>
    <cellStyle name="Total 51" xfId="6902"/>
    <cellStyle name="Total 51 2" xfId="41894"/>
    <cellStyle name="Total 51 3" xfId="41893"/>
    <cellStyle name="Total 52" xfId="7735"/>
    <cellStyle name="Total 52 2" xfId="41896"/>
    <cellStyle name="Total 52 3" xfId="41895"/>
    <cellStyle name="Total 53" xfId="7153"/>
    <cellStyle name="Total 53 2" xfId="41898"/>
    <cellStyle name="Total 53 3" xfId="41897"/>
    <cellStyle name="Total 54" xfId="7554"/>
    <cellStyle name="Total 54 2" xfId="41900"/>
    <cellStyle name="Total 54 3" xfId="41899"/>
    <cellStyle name="Total 55" xfId="14762"/>
    <cellStyle name="Total 55 2" xfId="41902"/>
    <cellStyle name="Total 55 3" xfId="41901"/>
    <cellStyle name="Total 56" xfId="41903"/>
    <cellStyle name="Total 56 2" xfId="41904"/>
    <cellStyle name="Total 57" xfId="41905"/>
    <cellStyle name="Total 57 2" xfId="41906"/>
    <cellStyle name="Total 58" xfId="41907"/>
    <cellStyle name="Total 58 2" xfId="41908"/>
    <cellStyle name="Total 59" xfId="41909"/>
    <cellStyle name="Total 59 2" xfId="41910"/>
    <cellStyle name="Total 6" xfId="1251"/>
    <cellStyle name="Total 6 10" xfId="6887"/>
    <cellStyle name="Total 6 11" xfId="7197"/>
    <cellStyle name="Total 6 12" xfId="7271"/>
    <cellStyle name="Total 6 13" xfId="41911"/>
    <cellStyle name="Total 6 2" xfId="1347"/>
    <cellStyle name="Total 6 2 2" xfId="41912"/>
    <cellStyle name="Total 6 3" xfId="6777"/>
    <cellStyle name="Total 6 4" xfId="7196"/>
    <cellStyle name="Total 6 5" xfId="7065"/>
    <cellStyle name="Total 6 6" xfId="6897"/>
    <cellStyle name="Total 6 7" xfId="7527"/>
    <cellStyle name="Total 6 8" xfId="7652"/>
    <cellStyle name="Total 6 9" xfId="7736"/>
    <cellStyle name="Total 60" xfId="41913"/>
    <cellStyle name="Total 60 2" xfId="41914"/>
    <cellStyle name="Total 61" xfId="41915"/>
    <cellStyle name="Total 61 2" xfId="41916"/>
    <cellStyle name="Total 62" xfId="41917"/>
    <cellStyle name="Total 62 2" xfId="41918"/>
    <cellStyle name="Total 63" xfId="41919"/>
    <cellStyle name="Total 63 2" xfId="41920"/>
    <cellStyle name="Total 64" xfId="41921"/>
    <cellStyle name="Total 64 2" xfId="41922"/>
    <cellStyle name="Total 65" xfId="41923"/>
    <cellStyle name="Total 65 2" xfId="41924"/>
    <cellStyle name="Total 66" xfId="41925"/>
    <cellStyle name="Total 66 2" xfId="41926"/>
    <cellStyle name="Total 67" xfId="41927"/>
    <cellStyle name="Total 67 2" xfId="41928"/>
    <cellStyle name="Total 68" xfId="41929"/>
    <cellStyle name="Total 68 2" xfId="41930"/>
    <cellStyle name="Total 69" xfId="41931"/>
    <cellStyle name="Total 69 2" xfId="41932"/>
    <cellStyle name="Total 7" xfId="1250"/>
    <cellStyle name="Total 7 10" xfId="7448"/>
    <cellStyle name="Total 7 11" xfId="7317"/>
    <cellStyle name="Total 7 12" xfId="7009"/>
    <cellStyle name="Total 7 13" xfId="41933"/>
    <cellStyle name="Total 7 2" xfId="1355"/>
    <cellStyle name="Total 7 2 2" xfId="41934"/>
    <cellStyle name="Total 7 3" xfId="6778"/>
    <cellStyle name="Total 7 4" xfId="6883"/>
    <cellStyle name="Total 7 5" xfId="7676"/>
    <cellStyle name="Total 7 6" xfId="7558"/>
    <cellStyle name="Total 7 7" xfId="7163"/>
    <cellStyle name="Total 7 8" xfId="6709"/>
    <cellStyle name="Total 7 9" xfId="7696"/>
    <cellStyle name="Total 70" xfId="41935"/>
    <cellStyle name="Total 70 2" xfId="41936"/>
    <cellStyle name="Total 71" xfId="41937"/>
    <cellStyle name="Total 71 2" xfId="41938"/>
    <cellStyle name="Total 72" xfId="41939"/>
    <cellStyle name="Total 72 2" xfId="41940"/>
    <cellStyle name="Total 73" xfId="41941"/>
    <cellStyle name="Total 73 2" xfId="41942"/>
    <cellStyle name="Total 74" xfId="41943"/>
    <cellStyle name="Total 74 2" xfId="41944"/>
    <cellStyle name="Total 75" xfId="41945"/>
    <cellStyle name="Total 75 2" xfId="41946"/>
    <cellStyle name="Total 76" xfId="41947"/>
    <cellStyle name="Total 76 2" xfId="41948"/>
    <cellStyle name="Total 77" xfId="41949"/>
    <cellStyle name="Total 77 2" xfId="41950"/>
    <cellStyle name="Total 78" xfId="41951"/>
    <cellStyle name="Total 78 2" xfId="41952"/>
    <cellStyle name="Total 79" xfId="41953"/>
    <cellStyle name="Total 79 2" xfId="41954"/>
    <cellStyle name="Total 8" xfId="1249"/>
    <cellStyle name="Total 8 10" xfId="7111"/>
    <cellStyle name="Total 8 11" xfId="7698"/>
    <cellStyle name="Total 8 12" xfId="6802"/>
    <cellStyle name="Total 8 13" xfId="15375"/>
    <cellStyle name="Total 8 14" xfId="41955"/>
    <cellStyle name="Total 8 2" xfId="1363"/>
    <cellStyle name="Total 8 2 2" xfId="41956"/>
    <cellStyle name="Total 8 3" xfId="6781"/>
    <cellStyle name="Total 8 4" xfId="6713"/>
    <cellStyle name="Total 8 5" xfId="7231"/>
    <cellStyle name="Total 8 6" xfId="6663"/>
    <cellStyle name="Total 8 7" xfId="7350"/>
    <cellStyle name="Total 8 8" xfId="7014"/>
    <cellStyle name="Total 8 9" xfId="7509"/>
    <cellStyle name="Total 80" xfId="41957"/>
    <cellStyle name="Total 80 2" xfId="41958"/>
    <cellStyle name="Total 81" xfId="41959"/>
    <cellStyle name="Total 81 2" xfId="41960"/>
    <cellStyle name="Total 82" xfId="41961"/>
    <cellStyle name="Total 82 2" xfId="41962"/>
    <cellStyle name="Total 83" xfId="41963"/>
    <cellStyle name="Total 83 2" xfId="41964"/>
    <cellStyle name="Total 84" xfId="41965"/>
    <cellStyle name="Total 84 2" xfId="41966"/>
    <cellStyle name="Total 85" xfId="41967"/>
    <cellStyle name="Total 85 2" xfId="41968"/>
    <cellStyle name="Total 86" xfId="41969"/>
    <cellStyle name="Total 86 2" xfId="41970"/>
    <cellStyle name="Total 87" xfId="41971"/>
    <cellStyle name="Total 87 2" xfId="41972"/>
    <cellStyle name="Total 88" xfId="41973"/>
    <cellStyle name="Total 88 2" xfId="41974"/>
    <cellStyle name="Total 89" xfId="41975"/>
    <cellStyle name="Total 89 2" xfId="41976"/>
    <cellStyle name="Total 9" xfId="1248"/>
    <cellStyle name="Total 9 10" xfId="7777"/>
    <cellStyle name="Total 9 11" xfId="7101"/>
    <cellStyle name="Total 9 12" xfId="7164"/>
    <cellStyle name="Total 9 13" xfId="15376"/>
    <cellStyle name="Total 9 14" xfId="41977"/>
    <cellStyle name="Total 9 2" xfId="1372"/>
    <cellStyle name="Total 9 2 2" xfId="41978"/>
    <cellStyle name="Total 9 3" xfId="6784"/>
    <cellStyle name="Total 9 4" xfId="6711"/>
    <cellStyle name="Total 9 5" xfId="7004"/>
    <cellStyle name="Total 9 6" xfId="6746"/>
    <cellStyle name="Total 9 7" xfId="7102"/>
    <cellStyle name="Total 9 8" xfId="7726"/>
    <cellStyle name="Total 9 9" xfId="6861"/>
    <cellStyle name="Total 90" xfId="41979"/>
    <cellStyle name="Total 90 2" xfId="41980"/>
    <cellStyle name="Total 91" xfId="41981"/>
    <cellStyle name="Total 91 2" xfId="41982"/>
    <cellStyle name="Total 92" xfId="41983"/>
    <cellStyle name="Total 92 2" xfId="41984"/>
    <cellStyle name="Total 93" xfId="41985"/>
    <cellStyle name="Total 93 2" xfId="41986"/>
    <cellStyle name="Total 94" xfId="41987"/>
    <cellStyle name="Total 94 2" xfId="41988"/>
    <cellStyle name="Total 95" xfId="41989"/>
    <cellStyle name="Total 95 2" xfId="41990"/>
    <cellStyle name="Total 96" xfId="41991"/>
    <cellStyle name="Total 96 2" xfId="41992"/>
    <cellStyle name="Total 97" xfId="41993"/>
    <cellStyle name="Total 97 2" xfId="41994"/>
    <cellStyle name="Total 98" xfId="41995"/>
    <cellStyle name="Total 98 2" xfId="41996"/>
    <cellStyle name="Total 99" xfId="41997"/>
    <cellStyle name="Total 99 2" xfId="41998"/>
    <cellStyle name="Total2 - Style2" xfId="161"/>
    <cellStyle name="Total2 - Style2 2" xfId="15377"/>
    <cellStyle name="Total2 - Style2 2 2" xfId="41999"/>
    <cellStyle name="Total4 - Style4" xfId="12091"/>
    <cellStyle name="TotCol - Style5" xfId="1003"/>
    <cellStyle name="TotRow - Style4" xfId="1006"/>
    <cellStyle name="TotRow - Style4 2" xfId="8544"/>
    <cellStyle name="TotRow - Style4 2 2" xfId="11045"/>
    <cellStyle name="TotRow - Style4 3" xfId="8838"/>
    <cellStyle name="TRANSMISSION RELIABILITY PORTION OF PROJECT" xfId="162"/>
    <cellStyle name="TRANSMISSION RELIABILITY PORTION OF PROJECT 2" xfId="42000"/>
    <cellStyle name="Tusental (0)_pldt" xfId="42001"/>
    <cellStyle name="Tusental_pldt" xfId="42002"/>
    <cellStyle name="Underl - Style4" xfId="163"/>
    <cellStyle name="Underl - Style4 2" xfId="9929"/>
    <cellStyle name="Underl - Style4 2 2" xfId="15378"/>
    <cellStyle name="UNLocked" xfId="1077"/>
    <cellStyle name="UNLocked 10" xfId="1392"/>
    <cellStyle name="UNLocked 10 2" xfId="8048"/>
    <cellStyle name="UNLocked 10 2 2" xfId="10518"/>
    <cellStyle name="UNLocked 10 2 2 2" xfId="13687"/>
    <cellStyle name="UNLocked 10 2 2 3" xfId="14256"/>
    <cellStyle name="UNLocked 10 2 2 4" xfId="12167"/>
    <cellStyle name="UNLocked 10 2 3" xfId="10677"/>
    <cellStyle name="UNLocked 10 2 3 2" xfId="13731"/>
    <cellStyle name="UNLocked 10 2 3 3" xfId="14308"/>
    <cellStyle name="UNLocked 10 2 3 4" xfId="12176"/>
    <cellStyle name="UNLocked 10 2 4" xfId="10557"/>
    <cellStyle name="UNLocked 10 2 4 2" xfId="14272"/>
    <cellStyle name="UNLocked 10 2 4 3" xfId="12142"/>
    <cellStyle name="UNLocked 11" xfId="1401"/>
    <cellStyle name="UNLocked 11 2" xfId="8049"/>
    <cellStyle name="UNLocked 11 2 2" xfId="10437"/>
    <cellStyle name="UNLocked 11 2 2 2" xfId="13666"/>
    <cellStyle name="UNLocked 11 2 2 3" xfId="14230"/>
    <cellStyle name="UNLocked 11 2 2 4" xfId="13908"/>
    <cellStyle name="UNLocked 11 2 3" xfId="10580"/>
    <cellStyle name="UNLocked 11 2 3 2" xfId="13704"/>
    <cellStyle name="UNLocked 11 2 3 3" xfId="14279"/>
    <cellStyle name="UNLocked 11 2 3 4" xfId="14193"/>
    <cellStyle name="UNLocked 11 2 4" xfId="10705"/>
    <cellStyle name="UNLocked 11 2 4 2" xfId="14323"/>
    <cellStyle name="UNLocked 11 2 4 3" xfId="12174"/>
    <cellStyle name="UNLocked 12" xfId="1410"/>
    <cellStyle name="UNLocked 12 2" xfId="8050"/>
    <cellStyle name="UNLocked 12 2 2" xfId="10389"/>
    <cellStyle name="UNLocked 12 2 2 2" xfId="13657"/>
    <cellStyle name="UNLocked 12 2 2 3" xfId="14215"/>
    <cellStyle name="UNLocked 12 2 2 4" xfId="12111"/>
    <cellStyle name="UNLocked 12 2 3" xfId="10741"/>
    <cellStyle name="UNLocked 12 2 3 2" xfId="13757"/>
    <cellStyle name="UNLocked 12 2 3 3" xfId="14341"/>
    <cellStyle name="UNLocked 12 2 3 4" xfId="12170"/>
    <cellStyle name="UNLocked 12 2 4" xfId="10851"/>
    <cellStyle name="UNLocked 12 2 4 2" xfId="14377"/>
    <cellStyle name="UNLocked 12 2 4 3" xfId="12200"/>
    <cellStyle name="UNLocked 13" xfId="1419"/>
    <cellStyle name="UNLocked 13 2" xfId="8051"/>
    <cellStyle name="UNLocked 13 2 2" xfId="10579"/>
    <cellStyle name="UNLocked 13 2 2 2" xfId="13703"/>
    <cellStyle name="UNLocked 13 2 2 3" xfId="14278"/>
    <cellStyle name="UNLocked 13 2 2 4" xfId="12171"/>
    <cellStyle name="UNLocked 13 2 3" xfId="10798"/>
    <cellStyle name="UNLocked 13 2 3 2" xfId="13767"/>
    <cellStyle name="UNLocked 13 2 3 3" xfId="14354"/>
    <cellStyle name="UNLocked 13 2 3 4" xfId="12292"/>
    <cellStyle name="UNLocked 13 2 4" xfId="10668"/>
    <cellStyle name="UNLocked 13 2 4 2" xfId="14305"/>
    <cellStyle name="UNLocked 13 2 4 3" xfId="12253"/>
    <cellStyle name="UNLocked 14" xfId="1428"/>
    <cellStyle name="UNLocked 14 2" xfId="8052"/>
    <cellStyle name="UNLocked 14 2 2" xfId="10537"/>
    <cellStyle name="UNLocked 14 2 2 2" xfId="13693"/>
    <cellStyle name="UNLocked 14 2 2 3" xfId="14263"/>
    <cellStyle name="UNLocked 14 2 2 4" xfId="13047"/>
    <cellStyle name="UNLocked 14 2 3" xfId="10279"/>
    <cellStyle name="UNLocked 14 2 3 2" xfId="13630"/>
    <cellStyle name="UNLocked 14 2 3 3" xfId="14200"/>
    <cellStyle name="UNLocked 14 2 3 4" xfId="14401"/>
    <cellStyle name="UNLocked 14 2 4" xfId="10276"/>
    <cellStyle name="UNLocked 14 2 4 2" xfId="14198"/>
    <cellStyle name="UNLocked 14 2 4 3" xfId="12213"/>
    <cellStyle name="UNLocked 15" xfId="1437"/>
    <cellStyle name="UNLocked 15 2" xfId="8053"/>
    <cellStyle name="UNLocked 15 2 2" xfId="10544"/>
    <cellStyle name="UNLocked 15 2 2 2" xfId="13696"/>
    <cellStyle name="UNLocked 15 2 2 3" xfId="14266"/>
    <cellStyle name="UNLocked 15 2 2 4" xfId="12178"/>
    <cellStyle name="UNLocked 15 2 3" xfId="10511"/>
    <cellStyle name="UNLocked 15 2 3 2" xfId="13682"/>
    <cellStyle name="UNLocked 15 2 3 3" xfId="14250"/>
    <cellStyle name="UNLocked 15 2 3 4" xfId="12184"/>
    <cellStyle name="UNLocked 15 2 4" xfId="11917"/>
    <cellStyle name="UNLocked 15 2 4 2" xfId="14431"/>
    <cellStyle name="UNLocked 15 2 4 3" xfId="12207"/>
    <cellStyle name="UNLocked 16" xfId="1446"/>
    <cellStyle name="UNLocked 16 2" xfId="8054"/>
    <cellStyle name="UNLocked 16 2 2" xfId="10714"/>
    <cellStyle name="UNLocked 16 2 2 2" xfId="13746"/>
    <cellStyle name="UNLocked 16 2 2 3" xfId="14329"/>
    <cellStyle name="UNLocked 16 2 2 4" xfId="12173"/>
    <cellStyle name="UNLocked 16 2 3" xfId="10713"/>
    <cellStyle name="UNLocked 16 2 3 2" xfId="13745"/>
    <cellStyle name="UNLocked 16 2 3 3" xfId="14328"/>
    <cellStyle name="UNLocked 16 2 3 4" xfId="12249"/>
    <cellStyle name="UNLocked 16 2 4" xfId="10315"/>
    <cellStyle name="UNLocked 16 2 4 2" xfId="14208"/>
    <cellStyle name="UNLocked 16 2 4 3" xfId="12196"/>
    <cellStyle name="UNLocked 17" xfId="1455"/>
    <cellStyle name="UNLocked 17 2" xfId="8055"/>
    <cellStyle name="UNLocked 17 2 2" xfId="10687"/>
    <cellStyle name="UNLocked 17 2 2 2" xfId="13736"/>
    <cellStyle name="UNLocked 17 2 2 3" xfId="14313"/>
    <cellStyle name="UNLocked 17 2 2 4" xfId="14379"/>
    <cellStyle name="UNLocked 17 2 3" xfId="10452"/>
    <cellStyle name="UNLocked 17 2 3 2" xfId="13670"/>
    <cellStyle name="UNLocked 17 2 3 3" xfId="14234"/>
    <cellStyle name="UNLocked 17 2 3 4" xfId="14187"/>
    <cellStyle name="UNLocked 17 2 4" xfId="11928"/>
    <cellStyle name="UNLocked 17 2 4 2" xfId="14433"/>
    <cellStyle name="UNLocked 17 2 4 3" xfId="13819"/>
    <cellStyle name="UNLocked 18" xfId="1464"/>
    <cellStyle name="UNLocked 18 2" xfId="8057"/>
    <cellStyle name="UNLocked 18 2 2" xfId="10488"/>
    <cellStyle name="UNLocked 18 2 2 2" xfId="13677"/>
    <cellStyle name="UNLocked 18 2 2 3" xfId="14241"/>
    <cellStyle name="UNLocked 18 2 2 4" xfId="12139"/>
    <cellStyle name="UNLocked 18 2 3" xfId="10510"/>
    <cellStyle name="UNLocked 18 2 3 2" xfId="13681"/>
    <cellStyle name="UNLocked 18 2 3 3" xfId="14249"/>
    <cellStyle name="UNLocked 18 2 3 4" xfId="14395"/>
    <cellStyle name="UNLocked 18 2 4" xfId="10759"/>
    <cellStyle name="UNLocked 18 2 4 2" xfId="14345"/>
    <cellStyle name="UNLocked 18 2 4 3" xfId="13756"/>
    <cellStyle name="UNLocked 19" xfId="1473"/>
    <cellStyle name="UNLocked 19 2" xfId="8059"/>
    <cellStyle name="UNLocked 19 2 2" xfId="10615"/>
    <cellStyle name="UNLocked 19 2 2 2" xfId="13712"/>
    <cellStyle name="UNLocked 19 2 2 3" xfId="14289"/>
    <cellStyle name="UNLocked 19 2 2 4" xfId="14383"/>
    <cellStyle name="UNLocked 19 2 3" xfId="10497"/>
    <cellStyle name="UNLocked 19 2 3 2" xfId="13679"/>
    <cellStyle name="UNLocked 19 2 3 3" xfId="14244"/>
    <cellStyle name="UNLocked 19 2 3 4" xfId="12099"/>
    <cellStyle name="UNLocked 19 2 4" xfId="10724"/>
    <cellStyle name="UNLocked 19 2 4 2" xfId="14334"/>
    <cellStyle name="UNLocked 19 2 4 3" xfId="12109"/>
    <cellStyle name="UNLocked 2" xfId="829"/>
    <cellStyle name="UNLocked 2 2" xfId="8029"/>
    <cellStyle name="UNLocked 2 2 2" xfId="10571"/>
    <cellStyle name="UNLocked 2 2 2 2" xfId="13702"/>
    <cellStyle name="UNLocked 2 2 2 3" xfId="14276"/>
    <cellStyle name="UNLocked 2 2 2 4" xfId="14189"/>
    <cellStyle name="UNLocked 2 2 3" xfId="10649"/>
    <cellStyle name="UNLocked 2 2 3 2" xfId="13722"/>
    <cellStyle name="UNLocked 2 2 3 3" xfId="14299"/>
    <cellStyle name="UNLocked 2 2 3 4" xfId="12160"/>
    <cellStyle name="UNLocked 2 2 4" xfId="11893"/>
    <cellStyle name="UNLocked 2 2 4 2" xfId="14424"/>
    <cellStyle name="UNLocked 2 2 4 3" xfId="12148"/>
    <cellStyle name="UNLocked 20" xfId="1482"/>
    <cellStyle name="UNLocked 20 2" xfId="8061"/>
    <cellStyle name="UNLocked 20 2 2" xfId="10729"/>
    <cellStyle name="UNLocked 20 2 2 2" xfId="13753"/>
    <cellStyle name="UNLocked 20 2 2 3" xfId="14337"/>
    <cellStyle name="UNLocked 20 2 2 4" xfId="12112"/>
    <cellStyle name="UNLocked 20 2 3" xfId="10814"/>
    <cellStyle name="UNLocked 20 2 3 2" xfId="13775"/>
    <cellStyle name="UNLocked 20 2 3 3" xfId="14364"/>
    <cellStyle name="UNLocked 20 2 3 4" xfId="12185"/>
    <cellStyle name="UNLocked 20 2 4" xfId="10808"/>
    <cellStyle name="UNLocked 20 2 4 2" xfId="14359"/>
    <cellStyle name="UNLocked 20 2 4 3" xfId="12248"/>
    <cellStyle name="UNLocked 21" xfId="1491"/>
    <cellStyle name="UNLocked 21 2" xfId="8062"/>
    <cellStyle name="UNLocked 21 2 2" xfId="10696"/>
    <cellStyle name="UNLocked 21 2 2 2" xfId="13739"/>
    <cellStyle name="UNLocked 21 2 2 3" xfId="14318"/>
    <cellStyle name="UNLocked 21 2 2 4" xfId="13729"/>
    <cellStyle name="UNLocked 21 2 3" xfId="10725"/>
    <cellStyle name="UNLocked 21 2 3 2" xfId="13751"/>
    <cellStyle name="UNLocked 21 2 3 3" xfId="14335"/>
    <cellStyle name="UNLocked 21 2 3 4" xfId="12189"/>
    <cellStyle name="UNLocked 21 2 4" xfId="11743"/>
    <cellStyle name="UNLocked 21 2 4 2" xfId="14406"/>
    <cellStyle name="UNLocked 21 2 4 3" xfId="12154"/>
    <cellStyle name="UNLocked 22" xfId="1499"/>
    <cellStyle name="UNLocked 22 2" xfId="8063"/>
    <cellStyle name="UNLocked 22 2 2" xfId="10650"/>
    <cellStyle name="UNLocked 22 2 2 2" xfId="13723"/>
    <cellStyle name="UNLocked 22 2 2 3" xfId="14300"/>
    <cellStyle name="UNLocked 22 2 2 4" xfId="12214"/>
    <cellStyle name="UNLocked 22 2 3" xfId="10806"/>
    <cellStyle name="UNLocked 22 2 3 2" xfId="13769"/>
    <cellStyle name="UNLocked 22 2 3 3" xfId="14357"/>
    <cellStyle name="UNLocked 22 2 3 4" xfId="12217"/>
    <cellStyle name="UNLocked 22 2 4" xfId="10269"/>
    <cellStyle name="UNLocked 22 2 4 2" xfId="14194"/>
    <cellStyle name="UNLocked 22 2 4 3" xfId="12251"/>
    <cellStyle name="UNLocked 23" xfId="1508"/>
    <cellStyle name="UNLocked 23 2" xfId="8064"/>
    <cellStyle name="UNLocked 23 2 2" xfId="10515"/>
    <cellStyle name="UNLocked 23 2 2 2" xfId="13685"/>
    <cellStyle name="UNLocked 23 2 2 3" xfId="14253"/>
    <cellStyle name="UNLocked 23 2 2 4" xfId="12233"/>
    <cellStyle name="UNLocked 23 2 3" xfId="10353"/>
    <cellStyle name="UNLocked 23 2 3 2" xfId="13656"/>
    <cellStyle name="UNLocked 23 2 3 3" xfId="14213"/>
    <cellStyle name="UNLocked 23 2 3 4" xfId="14394"/>
    <cellStyle name="UNLocked 23 2 4" xfId="11883"/>
    <cellStyle name="UNLocked 23 2 4 2" xfId="14419"/>
    <cellStyle name="UNLocked 23 2 4 3" xfId="12141"/>
    <cellStyle name="UNLocked 24" xfId="1517"/>
    <cellStyle name="UNLocked 24 2" xfId="8065"/>
    <cellStyle name="UNLocked 24 2 2" xfId="10430"/>
    <cellStyle name="UNLocked 24 2 2 2" xfId="13665"/>
    <cellStyle name="UNLocked 24 2 2 3" xfId="14229"/>
    <cellStyle name="UNLocked 24 2 2 4" xfId="12191"/>
    <cellStyle name="UNLocked 24 2 3" xfId="10582"/>
    <cellStyle name="UNLocked 24 2 3 2" xfId="13706"/>
    <cellStyle name="UNLocked 24 2 3 3" xfId="14281"/>
    <cellStyle name="UNLocked 24 2 3 4" xfId="12246"/>
    <cellStyle name="UNLocked 24 2 4" xfId="11908"/>
    <cellStyle name="UNLocked 24 2 4 2" xfId="14429"/>
    <cellStyle name="UNLocked 24 2 4 3" xfId="13653"/>
    <cellStyle name="UNLocked 25" xfId="1526"/>
    <cellStyle name="UNLocked 25 2" xfId="8066"/>
    <cellStyle name="UNLocked 25 2 2" xfId="10635"/>
    <cellStyle name="UNLocked 25 2 2 2" xfId="13717"/>
    <cellStyle name="UNLocked 25 2 2 3" xfId="14293"/>
    <cellStyle name="UNLocked 25 2 2 4" xfId="12183"/>
    <cellStyle name="UNLocked 25 2 3" xfId="10509"/>
    <cellStyle name="UNLocked 25 2 3 2" xfId="13680"/>
    <cellStyle name="UNLocked 25 2 3 3" xfId="14248"/>
    <cellStyle name="UNLocked 25 2 3 4" xfId="12245"/>
    <cellStyle name="UNLocked 25 2 4" xfId="10402"/>
    <cellStyle name="UNLocked 25 2 4 2" xfId="14220"/>
    <cellStyle name="UNLocked 25 2 4 3" xfId="14274"/>
    <cellStyle name="UNLocked 26" xfId="1535"/>
    <cellStyle name="UNLocked 26 2" xfId="8068"/>
    <cellStyle name="UNLocked 26 2 2" xfId="10600"/>
    <cellStyle name="UNLocked 26 2 2 2" xfId="13711"/>
    <cellStyle name="UNLocked 26 2 2 3" xfId="14286"/>
    <cellStyle name="UNLocked 26 2 2 4" xfId="12211"/>
    <cellStyle name="UNLocked 26 2 3" xfId="10349"/>
    <cellStyle name="UNLocked 26 2 3 2" xfId="13655"/>
    <cellStyle name="UNLocked 26 2 3 3" xfId="14211"/>
    <cellStyle name="UNLocked 26 2 3 4" xfId="12163"/>
    <cellStyle name="UNLocked 26 2 4" xfId="10694"/>
    <cellStyle name="UNLocked 26 2 4 2" xfId="14317"/>
    <cellStyle name="UNLocked 26 2 4 3" xfId="12143"/>
    <cellStyle name="UNLocked 27" xfId="1544"/>
    <cellStyle name="UNLocked 27 2" xfId="8070"/>
    <cellStyle name="UNLocked 27 2 2" xfId="10699"/>
    <cellStyle name="UNLocked 27 2 2 2" xfId="13740"/>
    <cellStyle name="UNLocked 27 2 2 3" xfId="14319"/>
    <cellStyle name="UNLocked 27 2 2 4" xfId="14385"/>
    <cellStyle name="UNLocked 27 2 3" xfId="10730"/>
    <cellStyle name="UNLocked 27 2 3 2" xfId="13754"/>
    <cellStyle name="UNLocked 27 2 3 3" xfId="14338"/>
    <cellStyle name="UNLocked 27 2 3 4" xfId="14412"/>
    <cellStyle name="UNLocked 27 2 4" xfId="10804"/>
    <cellStyle name="UNLocked 27 2 4 2" xfId="14356"/>
    <cellStyle name="UNLocked 27 2 4 3" xfId="13823"/>
    <cellStyle name="UNLocked 28" xfId="1553"/>
    <cellStyle name="UNLocked 28 2" xfId="8071"/>
    <cellStyle name="UNLocked 28 2 2" xfId="10653"/>
    <cellStyle name="UNLocked 28 2 2 2" xfId="13724"/>
    <cellStyle name="UNLocked 28 2 2 3" xfId="14301"/>
    <cellStyle name="UNLocked 28 2 2 4" xfId="12161"/>
    <cellStyle name="UNLocked 28 2 3" xfId="10038"/>
    <cellStyle name="UNLocked 28 2 3 2" xfId="13421"/>
    <cellStyle name="UNLocked 28 2 3 3" xfId="12210"/>
    <cellStyle name="UNLocked 28 2 3 4" xfId="12216"/>
    <cellStyle name="UNLocked 28 2 4" xfId="10746"/>
    <cellStyle name="UNLocked 28 2 4 2" xfId="14343"/>
    <cellStyle name="UNLocked 28 2 4 3" xfId="14396"/>
    <cellStyle name="UNLocked 29" xfId="1562"/>
    <cellStyle name="UNLocked 29 2" xfId="8072"/>
    <cellStyle name="UNLocked 29 2 2" xfId="10516"/>
    <cellStyle name="UNLocked 29 2 2 2" xfId="13686"/>
    <cellStyle name="UNLocked 29 2 2 3" xfId="14254"/>
    <cellStyle name="UNLocked 29 2 2 4" xfId="12194"/>
    <cellStyle name="UNLocked 29 2 3" xfId="10585"/>
    <cellStyle name="UNLocked 29 2 3 2" xfId="13707"/>
    <cellStyle name="UNLocked 29 2 3 3" xfId="14282"/>
    <cellStyle name="UNLocked 29 2 3 4" xfId="14178"/>
    <cellStyle name="UNLocked 29 2 4" xfId="11898"/>
    <cellStyle name="UNLocked 29 2 4 2" xfId="14425"/>
    <cellStyle name="UNLocked 29 2 4 3" xfId="14366"/>
    <cellStyle name="UNLocked 3" xfId="828"/>
    <cellStyle name="UNLocked 3 10" xfId="2079"/>
    <cellStyle name="UNLocked 3 10 2" xfId="8122"/>
    <cellStyle name="UNLocked 3 10 2 2" xfId="10786"/>
    <cellStyle name="UNLocked 3 10 2 2 2" xfId="13765"/>
    <cellStyle name="UNLocked 3 10 2 2 3" xfId="14351"/>
    <cellStyle name="UNLocked 3 10 2 2 4" xfId="12259"/>
    <cellStyle name="UNLocked 3 10 2 3" xfId="10793"/>
    <cellStyle name="UNLocked 3 10 2 3 2" xfId="13766"/>
    <cellStyle name="UNLocked 3 10 2 3 3" xfId="14353"/>
    <cellStyle name="UNLocked 3 10 2 3 4" xfId="14392"/>
    <cellStyle name="UNLocked 3 10 2 4" xfId="10573"/>
    <cellStyle name="UNLocked 3 10 2 4 2" xfId="14277"/>
    <cellStyle name="UNLocked 3 10 2 4 3" xfId="14219"/>
    <cellStyle name="UNLocked 3 11" xfId="2063"/>
    <cellStyle name="UNLocked 3 11 2" xfId="8119"/>
    <cellStyle name="UNLocked 3 11 2 2" xfId="10837"/>
    <cellStyle name="UNLocked 3 11 2 2 2" xfId="13782"/>
    <cellStyle name="UNLocked 3 11 2 2 3" xfId="14372"/>
    <cellStyle name="UNLocked 3 11 2 2 4" xfId="12198"/>
    <cellStyle name="UNLocked 3 11 2 3" xfId="10589"/>
    <cellStyle name="UNLocked 3 11 2 3 2" xfId="13708"/>
    <cellStyle name="UNLocked 3 11 2 3 3" xfId="14283"/>
    <cellStyle name="UNLocked 3 11 2 3 4" xfId="13112"/>
    <cellStyle name="UNLocked 3 11 2 4" xfId="10517"/>
    <cellStyle name="UNLocked 3 11 2 4 2" xfId="14255"/>
    <cellStyle name="UNLocked 3 11 2 4 3" xfId="12179"/>
    <cellStyle name="UNLocked 3 12" xfId="2705"/>
    <cellStyle name="UNLocked 3 12 2" xfId="8141"/>
    <cellStyle name="UNLocked 3 12 2 2" xfId="10721"/>
    <cellStyle name="UNLocked 3 12 2 2 2" xfId="13750"/>
    <cellStyle name="UNLocked 3 12 2 2 3" xfId="14333"/>
    <cellStyle name="UNLocked 3 12 2 2 4" xfId="13417"/>
    <cellStyle name="UNLocked 3 12 2 3" xfId="10422"/>
    <cellStyle name="UNLocked 3 12 2 3 2" xfId="13662"/>
    <cellStyle name="UNLocked 3 12 2 3 3" xfId="14225"/>
    <cellStyle name="UNLocked 3 12 2 3 4" xfId="14402"/>
    <cellStyle name="UNLocked 3 12 2 4" xfId="10735"/>
    <cellStyle name="UNLocked 3 12 2 4 2" xfId="14339"/>
    <cellStyle name="UNLocked 3 12 2 4 3" xfId="12105"/>
    <cellStyle name="UNLocked 3 13" xfId="3495"/>
    <cellStyle name="UNLocked 3 13 2" xfId="8169"/>
    <cellStyle name="UNLocked 3 13 2 2" xfId="10411"/>
    <cellStyle name="UNLocked 3 13 2 2 2" xfId="13660"/>
    <cellStyle name="UNLocked 3 13 2 2 3" xfId="14221"/>
    <cellStyle name="UNLocked 3 13 2 2 4" xfId="12144"/>
    <cellStyle name="UNLocked 3 13 2 3" xfId="10772"/>
    <cellStyle name="UNLocked 3 13 2 3 2" xfId="13763"/>
    <cellStyle name="UNLocked 3 13 2 3 3" xfId="14349"/>
    <cellStyle name="UNLocked 3 13 2 3 4" xfId="12221"/>
    <cellStyle name="UNLocked 3 13 2 4" xfId="11916"/>
    <cellStyle name="UNLocked 3 13 2 4 2" xfId="14430"/>
    <cellStyle name="UNLocked 3 13 2 4 3" xfId="12186"/>
    <cellStyle name="UNLocked 3 14" xfId="3705"/>
    <cellStyle name="UNLocked 3 14 2" xfId="8177"/>
    <cellStyle name="UNLocked 3 14 2 2" xfId="10711"/>
    <cellStyle name="UNLocked 3 14 2 2 2" xfId="13743"/>
    <cellStyle name="UNLocked 3 14 2 2 3" xfId="14326"/>
    <cellStyle name="UNLocked 3 14 2 2 4" xfId="12226"/>
    <cellStyle name="UNLocked 3 14 2 3" xfId="10519"/>
    <cellStyle name="UNLocked 3 14 2 3 2" xfId="13688"/>
    <cellStyle name="UNLocked 3 14 2 3 3" xfId="14257"/>
    <cellStyle name="UNLocked 3 14 2 3 4" xfId="12257"/>
    <cellStyle name="UNLocked 3 14 2 4" xfId="11904"/>
    <cellStyle name="UNLocked 3 14 2 4 2" xfId="14428"/>
    <cellStyle name="UNLocked 3 14 2 4 3" xfId="13822"/>
    <cellStyle name="UNLocked 3 15" xfId="3568"/>
    <cellStyle name="UNLocked 3 15 2" xfId="8173"/>
    <cellStyle name="UNLocked 3 15 2 2" xfId="10719"/>
    <cellStyle name="UNLocked 3 15 2 2 2" xfId="13749"/>
    <cellStyle name="UNLocked 3 15 2 2 3" xfId="14332"/>
    <cellStyle name="UNLocked 3 15 2 2 4" xfId="12145"/>
    <cellStyle name="UNLocked 3 15 2 3" xfId="10314"/>
    <cellStyle name="UNLocked 3 15 2 3 2" xfId="13639"/>
    <cellStyle name="UNLocked 3 15 2 3 3" xfId="14207"/>
    <cellStyle name="UNLocked 3 15 2 3 4" xfId="12113"/>
    <cellStyle name="UNLocked 3 15 2 4" xfId="10351"/>
    <cellStyle name="UNLocked 3 15 2 4 2" xfId="14212"/>
    <cellStyle name="UNLocked 3 15 2 4 3" xfId="12098"/>
    <cellStyle name="UNLocked 3 16" xfId="8030"/>
    <cellStyle name="UNLocked 3 16 2" xfId="10715"/>
    <cellStyle name="UNLocked 3 16 2 2" xfId="13747"/>
    <cellStyle name="UNLocked 3 16 2 3" xfId="14330"/>
    <cellStyle name="UNLocked 3 16 2 4" xfId="12197"/>
    <cellStyle name="UNLocked 3 16 3" xfId="10744"/>
    <cellStyle name="UNLocked 3 16 3 2" xfId="13758"/>
    <cellStyle name="UNLocked 3 16 3 3" xfId="14342"/>
    <cellStyle name="UNLocked 3 16 3 4" xfId="12209"/>
    <cellStyle name="UNLocked 3 16 4" xfId="11750"/>
    <cellStyle name="UNLocked 3 16 4 2" xfId="14408"/>
    <cellStyle name="UNLocked 3 16 4 3" xfId="12250"/>
    <cellStyle name="UNLocked 3 2" xfId="1139"/>
    <cellStyle name="UNLocked 3 2 2" xfId="8041"/>
    <cellStyle name="UNLocked 3 2 2 2" xfId="10456"/>
    <cellStyle name="UNLocked 3 2 2 2 2" xfId="13671"/>
    <cellStyle name="UNLocked 3 2 2 2 3" xfId="14235"/>
    <cellStyle name="UNLocked 3 2 2 2 4" xfId="12193"/>
    <cellStyle name="UNLocked 3 2 2 3" xfId="10676"/>
    <cellStyle name="UNLocked 3 2 2 3 2" xfId="13730"/>
    <cellStyle name="UNLocked 3 2 2 3 3" xfId="14307"/>
    <cellStyle name="UNLocked 3 2 2 3 4" xfId="12238"/>
    <cellStyle name="UNLocked 3 2 2 4" xfId="10792"/>
    <cellStyle name="UNLocked 3 2 2 4 2" xfId="14352"/>
    <cellStyle name="UNLocked 3 2 2 4 3" xfId="12201"/>
    <cellStyle name="UNLocked 3 3" xfId="1653"/>
    <cellStyle name="UNLocked 3 3 2" xfId="8086"/>
    <cellStyle name="UNLocked 3 3 2 2" xfId="10482"/>
    <cellStyle name="UNLocked 3 3 2 2 2" xfId="13674"/>
    <cellStyle name="UNLocked 3 3 2 2 3" xfId="14238"/>
    <cellStyle name="UNLocked 3 3 2 2 4" xfId="12175"/>
    <cellStyle name="UNLocked 3 3 2 3" xfId="10420"/>
    <cellStyle name="UNLocked 3 3 2 3 2" xfId="13661"/>
    <cellStyle name="UNLocked 3 3 2 3 3" xfId="14224"/>
    <cellStyle name="UNLocked 3 3 2 3 4" xfId="12241"/>
    <cellStyle name="UNLocked 3 3 2 4" xfId="10395"/>
    <cellStyle name="UNLocked 3 3 2 4 2" xfId="14216"/>
    <cellStyle name="UNLocked 3 3 2 4 3" xfId="12199"/>
    <cellStyle name="UNLocked 3 4" xfId="1701"/>
    <cellStyle name="UNLocked 3 4 2" xfId="8093"/>
    <cellStyle name="UNLocked 3 4 2 2" xfId="10513"/>
    <cellStyle name="UNLocked 3 4 2 2 2" xfId="13683"/>
    <cellStyle name="UNLocked 3 4 2 2 3" xfId="14251"/>
    <cellStyle name="UNLocked 3 4 2 2 4" xfId="13079"/>
    <cellStyle name="UNLocked 3 4 2 3" xfId="10275"/>
    <cellStyle name="UNLocked 3 4 2 3 2" xfId="13629"/>
    <cellStyle name="UNLocked 3 4 2 3 3" xfId="14197"/>
    <cellStyle name="UNLocked 3 4 2 3 4" xfId="12262"/>
    <cellStyle name="UNLocked 3 4 2 4" xfId="10830"/>
    <cellStyle name="UNLocked 3 4 2 4 2" xfId="14369"/>
    <cellStyle name="UNLocked 3 4 2 4 3" xfId="12219"/>
    <cellStyle name="UNLocked 3 5" xfId="1704"/>
    <cellStyle name="UNLocked 3 5 2" xfId="8094"/>
    <cellStyle name="UNLocked 3 5 2 2" xfId="10429"/>
    <cellStyle name="UNLocked 3 5 2 2 2" xfId="13664"/>
    <cellStyle name="UNLocked 3 5 2 2 3" xfId="14228"/>
    <cellStyle name="UNLocked 3 5 2 2 4" xfId="14191"/>
    <cellStyle name="UNLocked 3 5 2 3" xfId="10495"/>
    <cellStyle name="UNLocked 3 5 2 3 2" xfId="13678"/>
    <cellStyle name="UNLocked 3 5 2 3 3" xfId="14243"/>
    <cellStyle name="UNLocked 3 5 2 3 4" xfId="13820"/>
    <cellStyle name="UNLocked 3 5 2 4" xfId="10498"/>
    <cellStyle name="UNLocked 3 5 2 4 2" xfId="14245"/>
    <cellStyle name="UNLocked 3 5 2 4 3" xfId="14384"/>
    <cellStyle name="UNLocked 3 6" xfId="1719"/>
    <cellStyle name="UNLocked 3 6 2" xfId="8097"/>
    <cellStyle name="UNLocked 3 6 2 2" xfId="10598"/>
    <cellStyle name="UNLocked 3 6 2 2 2" xfId="13710"/>
    <cellStyle name="UNLocked 3 6 2 2 3" xfId="14285"/>
    <cellStyle name="UNLocked 3 6 2 2 4" xfId="12263"/>
    <cellStyle name="UNLocked 3 6 2 3" xfId="10822"/>
    <cellStyle name="UNLocked 3 6 2 3 2" xfId="13776"/>
    <cellStyle name="UNLocked 3 6 2 3 3" xfId="14365"/>
    <cellStyle name="UNLocked 3 6 2 3 4" xfId="12234"/>
    <cellStyle name="UNLocked 3 6 2 4" xfId="10706"/>
    <cellStyle name="UNLocked 3 6 2 4 2" xfId="14324"/>
    <cellStyle name="UNLocked 3 6 2 4 3" xfId="13824"/>
    <cellStyle name="UNLocked 3 7" xfId="1800"/>
    <cellStyle name="UNLocked 3 7 2" xfId="8104"/>
    <cellStyle name="UNLocked 3 7 2 2" xfId="10783"/>
    <cellStyle name="UNLocked 3 7 2 2 2" xfId="13764"/>
    <cellStyle name="UNLocked 3 7 2 2 3" xfId="14350"/>
    <cellStyle name="UNLocked 3 7 2 2 4" xfId="14386"/>
    <cellStyle name="UNLocked 3 7 2 3" xfId="10535"/>
    <cellStyle name="UNLocked 3 7 2 3 2" xfId="13692"/>
    <cellStyle name="UNLocked 3 7 2 3 3" xfId="14262"/>
    <cellStyle name="UNLocked 3 7 2 3 4" xfId="12247"/>
    <cellStyle name="UNLocked 3 7 2 4" xfId="10299"/>
    <cellStyle name="UNLocked 3 7 2 4 2" xfId="14204"/>
    <cellStyle name="UNLocked 3 7 2 4 3" xfId="14202"/>
    <cellStyle name="UNLocked 3 8" xfId="1877"/>
    <cellStyle name="UNLocked 3 8 2" xfId="8106"/>
    <cellStyle name="UNLocked 3 8 2 2" xfId="10801"/>
    <cellStyle name="UNLocked 3 8 2 2 2" xfId="13768"/>
    <cellStyle name="UNLocked 3 8 2 2 3" xfId="14355"/>
    <cellStyle name="UNLocked 3 8 2 2 4" xfId="13659"/>
    <cellStyle name="UNLocked 3 8 2 3" xfId="10663"/>
    <cellStyle name="UNLocked 3 8 2 3 2" xfId="13727"/>
    <cellStyle name="UNLocked 3 8 2 3 3" xfId="14303"/>
    <cellStyle name="UNLocked 3 8 2 3 4" xfId="14398"/>
    <cellStyle name="UNLocked 3 8 2 4" xfId="10071"/>
    <cellStyle name="UNLocked 3 8 2 4 2" xfId="12118"/>
    <cellStyle name="UNLocked 3 8 2 4 3" xfId="12224"/>
    <cellStyle name="UNLocked 3 9" xfId="1756"/>
    <cellStyle name="UNLocked 3 9 2" xfId="8101"/>
    <cellStyle name="UNLocked 3 9 2 2" xfId="10514"/>
    <cellStyle name="UNLocked 3 9 2 2 2" xfId="13684"/>
    <cellStyle name="UNLocked 3 9 2 2 3" xfId="14252"/>
    <cellStyle name="UNLocked 3 9 2 2 4" xfId="12206"/>
    <cellStyle name="UNLocked 3 9 2 3" xfId="10524"/>
    <cellStyle name="UNLocked 3 9 2 3 2" xfId="13690"/>
    <cellStyle name="UNLocked 3 9 2 3 3" xfId="14259"/>
    <cellStyle name="UNLocked 3 9 2 3 4" xfId="12164"/>
    <cellStyle name="UNLocked 3 9 2 4" xfId="11890"/>
    <cellStyle name="UNLocked 3 9 2 4 2" xfId="14421"/>
    <cellStyle name="UNLocked 3 9 2 4 3" xfId="12156"/>
    <cellStyle name="UNLocked 30" xfId="1571"/>
    <cellStyle name="UNLocked 30 2" xfId="8074"/>
    <cellStyle name="UNLocked 30 2 2" xfId="10296"/>
    <cellStyle name="UNLocked 30 2 2 2" xfId="13632"/>
    <cellStyle name="UNLocked 30 2 2 3" xfId="14203"/>
    <cellStyle name="UNLocked 30 2 2 4" xfId="12227"/>
    <cellStyle name="UNLocked 30 2 3" xfId="10665"/>
    <cellStyle name="UNLocked 30 2 3 2" xfId="13728"/>
    <cellStyle name="UNLocked 30 2 3 3" xfId="14304"/>
    <cellStyle name="UNLocked 30 2 3 4" xfId="12101"/>
    <cellStyle name="UNLocked 30 2 4" xfId="10527"/>
    <cellStyle name="UNLocked 30 2 4 2" xfId="14260"/>
    <cellStyle name="UNLocked 30 2 4 3" xfId="12232"/>
    <cellStyle name="UNLocked 31" xfId="1580"/>
    <cellStyle name="UNLocked 31 2" xfId="8075"/>
    <cellStyle name="UNLocked 31 2 2" xfId="11764"/>
    <cellStyle name="UNLocked 31 2 2 2" xfId="14182"/>
    <cellStyle name="UNLocked 31 2 2 3" xfId="14414"/>
    <cellStyle name="UNLocked 31 2 2 4" xfId="12222"/>
    <cellStyle name="UNLocked 31 2 3" xfId="10532"/>
    <cellStyle name="UNLocked 31 2 3 2" xfId="13691"/>
    <cellStyle name="UNLocked 31 2 3 3" xfId="14261"/>
    <cellStyle name="UNLocked 31 2 3 4" xfId="12138"/>
    <cellStyle name="UNLocked 31 2 4" xfId="11892"/>
    <cellStyle name="UNLocked 31 2 4 2" xfId="14423"/>
    <cellStyle name="UNLocked 31 2 4 3" xfId="12243"/>
    <cellStyle name="UNLocked 32" xfId="1589"/>
    <cellStyle name="UNLocked 32 2" xfId="8076"/>
    <cellStyle name="UNLocked 32 2 2" xfId="10829"/>
    <cellStyle name="UNLocked 32 2 2 2" xfId="13778"/>
    <cellStyle name="UNLocked 32 2 2 3" xfId="14368"/>
    <cellStyle name="UNLocked 32 2 2 4" xfId="14432"/>
    <cellStyle name="UNLocked 32 2 3" xfId="10770"/>
    <cellStyle name="UNLocked 32 2 3 2" xfId="13762"/>
    <cellStyle name="UNLocked 32 2 3 3" xfId="14348"/>
    <cellStyle name="UNLocked 32 2 3 4" xfId="12190"/>
    <cellStyle name="UNLocked 32 2 4" xfId="10601"/>
    <cellStyle name="UNLocked 32 2 4 2" xfId="14287"/>
    <cellStyle name="UNLocked 32 2 4 3" xfId="12162"/>
    <cellStyle name="UNLocked 33" xfId="1597"/>
    <cellStyle name="UNLocked 33 2" xfId="8077"/>
    <cellStyle name="UNLocked 33 2 2" xfId="10807"/>
    <cellStyle name="UNLocked 33 2 2 2" xfId="13770"/>
    <cellStyle name="UNLocked 33 2 2 3" xfId="14358"/>
    <cellStyle name="UNLocked 33 2 2 4" xfId="14389"/>
    <cellStyle name="UNLocked 33 2 3" xfId="10485"/>
    <cellStyle name="UNLocked 33 2 3 2" xfId="13675"/>
    <cellStyle name="UNLocked 33 2 3 3" xfId="14239"/>
    <cellStyle name="UNLocked 33 2 3 4" xfId="12202"/>
    <cellStyle name="UNLocked 33 2 4" xfId="10707"/>
    <cellStyle name="UNLocked 33 2 4 2" xfId="14325"/>
    <cellStyle name="UNLocked 33 2 4 3" xfId="12168"/>
    <cellStyle name="UNLocked 34" xfId="1604"/>
    <cellStyle name="UNLocked 34 2" xfId="8078"/>
    <cellStyle name="UNLocked 34 2 2" xfId="10809"/>
    <cellStyle name="UNLocked 34 2 2 2" xfId="13771"/>
    <cellStyle name="UNLocked 34 2 2 3" xfId="14360"/>
    <cellStyle name="UNLocked 34 2 2 4" xfId="13415"/>
    <cellStyle name="UNLocked 34 2 3" xfId="10812"/>
    <cellStyle name="UNLocked 34 2 3 2" xfId="13773"/>
    <cellStyle name="UNLocked 34 2 3 3" xfId="14362"/>
    <cellStyle name="UNLocked 34 2 3 4" xfId="12180"/>
    <cellStyle name="UNLocked 34 2 4" xfId="10033"/>
    <cellStyle name="UNLocked 34 2 4 2" xfId="12172"/>
    <cellStyle name="UNLocked 34 2 4 3" xfId="12215"/>
    <cellStyle name="UNLocked 35" xfId="1610"/>
    <cellStyle name="UNLocked 35 2" xfId="8079"/>
    <cellStyle name="UNLocked 35 2 2" xfId="10310"/>
    <cellStyle name="UNLocked 35 2 2 2" xfId="13637"/>
    <cellStyle name="UNLocked 35 2 2 3" xfId="14206"/>
    <cellStyle name="UNLocked 35 2 2 4" xfId="12104"/>
    <cellStyle name="UNLocked 35 2 3" xfId="10030"/>
    <cellStyle name="UNLocked 35 2 3 2" xfId="13419"/>
    <cellStyle name="UNLocked 35 2 3 3" xfId="12212"/>
    <cellStyle name="UNLocked 35 2 3 4" xfId="12626"/>
    <cellStyle name="UNLocked 35 2 4" xfId="10508"/>
    <cellStyle name="UNLocked 35 2 4 2" xfId="14247"/>
    <cellStyle name="UNLocked 35 2 4 3" xfId="12155"/>
    <cellStyle name="UNLocked 36" xfId="1616"/>
    <cellStyle name="UNLocked 36 2" xfId="8080"/>
    <cellStyle name="UNLocked 36 2 2" xfId="10682"/>
    <cellStyle name="UNLocked 36 2 2 2" xfId="13733"/>
    <cellStyle name="UNLocked 36 2 2 3" xfId="14310"/>
    <cellStyle name="UNLocked 36 2 2 4" xfId="12406"/>
    <cellStyle name="UNLocked 36 2 3" xfId="10645"/>
    <cellStyle name="UNLocked 36 2 3 2" xfId="13720"/>
    <cellStyle name="UNLocked 36 2 3 3" xfId="14297"/>
    <cellStyle name="UNLocked 36 2 3 4" xfId="12137"/>
    <cellStyle name="UNLocked 36 2 4" xfId="10670"/>
    <cellStyle name="UNLocked 36 2 4 2" xfId="14306"/>
    <cellStyle name="UNLocked 36 2 4 3" xfId="12177"/>
    <cellStyle name="UNLocked 37" xfId="1621"/>
    <cellStyle name="UNLocked 37 2" xfId="8081"/>
    <cellStyle name="UNLocked 37 2 2" xfId="10619"/>
    <cellStyle name="UNLocked 37 2 2 2" xfId="13714"/>
    <cellStyle name="UNLocked 37 2 2 3" xfId="14290"/>
    <cellStyle name="UNLocked 37 2 2 4" xfId="12255"/>
    <cellStyle name="UNLocked 37 2 3" xfId="10486"/>
    <cellStyle name="UNLocked 37 2 3 2" xfId="13676"/>
    <cellStyle name="UNLocked 37 2 3 3" xfId="14240"/>
    <cellStyle name="UNLocked 37 2 3 4" xfId="12220"/>
    <cellStyle name="UNLocked 37 2 4" xfId="10051"/>
    <cellStyle name="UNLocked 37 2 4 2" xfId="12192"/>
    <cellStyle name="UNLocked 37 2 4 3" xfId="14399"/>
    <cellStyle name="UNLocked 38" xfId="1624"/>
    <cellStyle name="UNLocked 38 2" xfId="8082"/>
    <cellStyle name="UNLocked 38 2 2" xfId="10541"/>
    <cellStyle name="UNLocked 38 2 2 2" xfId="13694"/>
    <cellStyle name="UNLocked 38 2 2 3" xfId="14264"/>
    <cellStyle name="UNLocked 38 2 2 4" xfId="13725"/>
    <cellStyle name="UNLocked 38 2 3" xfId="10624"/>
    <cellStyle name="UNLocked 38 2 3 2" xfId="13715"/>
    <cellStyle name="UNLocked 38 2 3 3" xfId="14291"/>
    <cellStyle name="UNLocked 38 2 3 4" xfId="12159"/>
    <cellStyle name="UNLocked 38 2 4" xfId="11899"/>
    <cellStyle name="UNLocked 38 2 4 2" xfId="14426"/>
    <cellStyle name="UNLocked 38 2 4 3" xfId="12235"/>
    <cellStyle name="UNLocked 39" xfId="1631"/>
    <cellStyle name="UNLocked 39 2" xfId="8084"/>
    <cellStyle name="UNLocked 39 2 2" xfId="10683"/>
    <cellStyle name="UNLocked 39 2 2 2" xfId="13734"/>
    <cellStyle name="UNLocked 39 2 2 3" xfId="14311"/>
    <cellStyle name="UNLocked 39 2 2 4" xfId="14380"/>
    <cellStyle name="UNLocked 39 2 3" xfId="10860"/>
    <cellStyle name="UNLocked 39 2 3 2" xfId="13796"/>
    <cellStyle name="UNLocked 39 2 3 3" xfId="14378"/>
    <cellStyle name="UNLocked 39 2 3 4" xfId="14190"/>
    <cellStyle name="UNLocked 39 2 4" xfId="10610"/>
    <cellStyle name="UNLocked 39 2 4 2" xfId="14288"/>
    <cellStyle name="UNLocked 39 2 4 3" xfId="12157"/>
    <cellStyle name="UNLocked 4" xfId="1129"/>
    <cellStyle name="UNLocked 4 2" xfId="8031"/>
    <cellStyle name="UNLocked 4 2 2" xfId="10688"/>
    <cellStyle name="UNLocked 4 2 2 2" xfId="13737"/>
    <cellStyle name="UNLocked 4 2 2 3" xfId="14314"/>
    <cellStyle name="UNLocked 4 2 2 4" xfId="12203"/>
    <cellStyle name="UNLocked 4 2 3" xfId="10397"/>
    <cellStyle name="UNLocked 4 2 3 2" xfId="13658"/>
    <cellStyle name="UNLocked 4 2 3 3" xfId="14217"/>
    <cellStyle name="UNLocked 4 2 3 4" xfId="12258"/>
    <cellStyle name="UNLocked 4 2 4" xfId="10503"/>
    <cellStyle name="UNLocked 4 2 4 2" xfId="14246"/>
    <cellStyle name="UNLocked 4 2 4 3" xfId="12182"/>
    <cellStyle name="UNLocked 40" xfId="1675"/>
    <cellStyle name="UNLocked 40 2" xfId="8090"/>
    <cellStyle name="UNLocked 40 2 2" xfId="10727"/>
    <cellStyle name="UNLocked 40 2 2 2" xfId="13752"/>
    <cellStyle name="UNLocked 40 2 2 3" xfId="14336"/>
    <cellStyle name="UNLocked 40 2 2 4" xfId="12122"/>
    <cellStyle name="UNLocked 40 2 3" xfId="10685"/>
    <cellStyle name="UNLocked 40 2 3 2" xfId="13735"/>
    <cellStyle name="UNLocked 40 2 3 3" xfId="14312"/>
    <cellStyle name="UNLocked 40 2 3 4" xfId="14404"/>
    <cellStyle name="UNLocked 40 2 4" xfId="11902"/>
    <cellStyle name="UNLocked 40 2 4 2" xfId="14427"/>
    <cellStyle name="UNLocked 40 2 4 3" xfId="12152"/>
    <cellStyle name="UNLocked 41" xfId="1671"/>
    <cellStyle name="UNLocked 41 2" xfId="8088"/>
    <cellStyle name="UNLocked 41 2 2" xfId="10551"/>
    <cellStyle name="UNLocked 41 2 2 2" xfId="13698"/>
    <cellStyle name="UNLocked 41 2 2 3" xfId="14270"/>
    <cellStyle name="UNLocked 41 2 2 4" xfId="12140"/>
    <cellStyle name="UNLocked 41 2 3" xfId="10475"/>
    <cellStyle name="UNLocked 41 2 3 2" xfId="13673"/>
    <cellStyle name="UNLocked 41 2 3 3" xfId="14237"/>
    <cellStyle name="UNLocked 41 2 3 4" xfId="12103"/>
    <cellStyle name="UNLocked 41 2 4" xfId="10332"/>
    <cellStyle name="UNLocked 41 2 4 2" xfId="14209"/>
    <cellStyle name="UNLocked 41 2 4 3" xfId="12252"/>
    <cellStyle name="UNLocked 42" xfId="1718"/>
    <cellStyle name="UNLocked 42 2" xfId="8096"/>
    <cellStyle name="UNLocked 42 2 2" xfId="10549"/>
    <cellStyle name="UNLocked 42 2 2 2" xfId="13697"/>
    <cellStyle name="UNLocked 42 2 2 3" xfId="14269"/>
    <cellStyle name="UNLocked 42 2 2 4" xfId="12225"/>
    <cellStyle name="UNLocked 42 2 3" xfId="10037"/>
    <cellStyle name="UNLocked 42 2 3 2" xfId="13420"/>
    <cellStyle name="UNLocked 42 2 3 3" xfId="12223"/>
    <cellStyle name="UNLocked 42 2 3 4" xfId="12110"/>
    <cellStyle name="UNLocked 42 2 4" xfId="10417"/>
    <cellStyle name="UNLocked 42 2 4 2" xfId="14223"/>
    <cellStyle name="UNLocked 42 2 4 3" xfId="12181"/>
    <cellStyle name="UNLocked 43" xfId="1798"/>
    <cellStyle name="UNLocked 43 2" xfId="8103"/>
    <cellStyle name="UNLocked 43 2 2" xfId="10273"/>
    <cellStyle name="UNLocked 43 2 2 2" xfId="13628"/>
    <cellStyle name="UNLocked 43 2 2 3" xfId="14196"/>
    <cellStyle name="UNLocked 43 2 2 4" xfId="14218"/>
    <cellStyle name="UNLocked 43 2 3" xfId="10561"/>
    <cellStyle name="UNLocked 43 2 3 2" xfId="13700"/>
    <cellStyle name="UNLocked 43 2 3 3" xfId="14273"/>
    <cellStyle name="UNLocked 43 2 3 4" xfId="12108"/>
    <cellStyle name="UNLocked 43 2 4" xfId="11931"/>
    <cellStyle name="UNLocked 43 2 4 2" xfId="14434"/>
    <cellStyle name="UNLocked 43 2 4 3" xfId="14295"/>
    <cellStyle name="UNLocked 44" xfId="1885"/>
    <cellStyle name="UNLocked 44 2" xfId="8107"/>
    <cellStyle name="UNLocked 44 2 2" xfId="10832"/>
    <cellStyle name="UNLocked 44 2 2 2" xfId="13779"/>
    <cellStyle name="UNLocked 44 2 2 3" xfId="14370"/>
    <cellStyle name="UNLocked 44 2 2 4" xfId="12740"/>
    <cellStyle name="UNLocked 44 2 3" xfId="10834"/>
    <cellStyle name="UNLocked 44 2 3 2" xfId="13780"/>
    <cellStyle name="UNLocked 44 2 3 3" xfId="14371"/>
    <cellStyle name="UNLocked 44 2 3 4" xfId="12260"/>
    <cellStyle name="UNLocked 44 2 4" xfId="10415"/>
    <cellStyle name="UNLocked 44 2 4 2" xfId="14222"/>
    <cellStyle name="UNLocked 44 2 4 3" xfId="14397"/>
    <cellStyle name="UNLocked 45" xfId="1752"/>
    <cellStyle name="UNLocked 45 2" xfId="8100"/>
    <cellStyle name="UNLocked 45 2 2" xfId="10647"/>
    <cellStyle name="UNLocked 45 2 2 2" xfId="13721"/>
    <cellStyle name="UNLocked 45 2 2 3" xfId="14298"/>
    <cellStyle name="UNLocked 45 2 2 4" xfId="12205"/>
    <cellStyle name="UNLocked 45 2 3" xfId="11767"/>
    <cellStyle name="UNLocked 45 2 3 2" xfId="14184"/>
    <cellStyle name="UNLocked 45 2 3 3" xfId="14416"/>
    <cellStyle name="UNLocked 45 2 3 4" xfId="12622"/>
    <cellStyle name="UNLocked 45 2 4" xfId="10423"/>
    <cellStyle name="UNLocked 45 2 4 2" xfId="14226"/>
    <cellStyle name="UNLocked 45 2 4 3" xfId="14391"/>
    <cellStyle name="UNLocked 46" xfId="2078"/>
    <cellStyle name="UNLocked 46 2" xfId="8121"/>
    <cellStyle name="UNLocked 46 2 2" xfId="10843"/>
    <cellStyle name="UNLocked 46 2 2 2" xfId="13786"/>
    <cellStyle name="UNLocked 46 2 2 3" xfId="14374"/>
    <cellStyle name="UNLocked 46 2 2 4" xfId="12236"/>
    <cellStyle name="UNLocked 46 2 3" xfId="10643"/>
    <cellStyle name="UNLocked 46 2 3 2" xfId="13719"/>
    <cellStyle name="UNLocked 46 2 3 3" xfId="14296"/>
    <cellStyle name="UNLocked 46 2 3 4" xfId="14400"/>
    <cellStyle name="UNLocked 46 2 4" xfId="11758"/>
    <cellStyle name="UNLocked 46 2 4 2" xfId="14411"/>
    <cellStyle name="UNLocked 46 2 4 3" xfId="12134"/>
    <cellStyle name="UNLocked 47" xfId="2064"/>
    <cellStyle name="UNLocked 47 2" xfId="8120"/>
    <cellStyle name="UNLocked 47 2 2" xfId="10845"/>
    <cellStyle name="UNLocked 47 2 2 2" xfId="13787"/>
    <cellStyle name="UNLocked 47 2 2 3" xfId="14375"/>
    <cellStyle name="UNLocked 47 2 2 4" xfId="14192"/>
    <cellStyle name="UNLocked 47 2 3" xfId="10718"/>
    <cellStyle name="UNLocked 47 2 3 2" xfId="13748"/>
    <cellStyle name="UNLocked 47 2 3 3" xfId="14331"/>
    <cellStyle name="UNLocked 47 2 3 4" xfId="14390"/>
    <cellStyle name="UNLocked 47 2 4" xfId="10545"/>
    <cellStyle name="UNLocked 47 2 4 2" xfId="14267"/>
    <cellStyle name="UNLocked 47 2 4 3" xfId="12229"/>
    <cellStyle name="UNLocked 48" xfId="2704"/>
    <cellStyle name="UNLocked 48 2" xfId="8140"/>
    <cellStyle name="UNLocked 48 2 2" xfId="10594"/>
    <cellStyle name="UNLocked 48 2 2 2" xfId="13709"/>
    <cellStyle name="UNLocked 48 2 2 3" xfId="14284"/>
    <cellStyle name="UNLocked 48 2 2 4" xfId="13744"/>
    <cellStyle name="UNLocked 48 2 3" xfId="10813"/>
    <cellStyle name="UNLocked 48 2 3 2" xfId="13774"/>
    <cellStyle name="UNLocked 48 2 3 3" xfId="14363"/>
    <cellStyle name="UNLocked 48 2 3 4" xfId="14405"/>
    <cellStyle name="UNLocked 48 2 4" xfId="10438"/>
    <cellStyle name="UNLocked 48 2 4 2" xfId="14231"/>
    <cellStyle name="UNLocked 48 2 4 3" xfId="12228"/>
    <cellStyle name="UNLocked 49" xfId="3493"/>
    <cellStyle name="UNLocked 49 2" xfId="8168"/>
    <cellStyle name="UNLocked 49 2 2" xfId="10450"/>
    <cellStyle name="UNLocked 49 2 2 2" xfId="13669"/>
    <cellStyle name="UNLocked 49 2 2 3" xfId="14233"/>
    <cellStyle name="UNLocked 49 2 2 4" xfId="13760"/>
    <cellStyle name="UNLocked 49 2 3" xfId="10439"/>
    <cellStyle name="UNLocked 49 2 3 2" xfId="13667"/>
    <cellStyle name="UNLocked 49 2 3 3" xfId="14232"/>
    <cellStyle name="UNLocked 49 2 3 4" xfId="12151"/>
    <cellStyle name="UNLocked 49 2 4" xfId="10365"/>
    <cellStyle name="UNLocked 49 2 4 2" xfId="14214"/>
    <cellStyle name="UNLocked 49 2 4 3" xfId="12254"/>
    <cellStyle name="UNLocked 5" xfId="839"/>
    <cellStyle name="UNLocked 5 2" xfId="8032"/>
    <cellStyle name="UNLocked 5 2 2" xfId="10627"/>
    <cellStyle name="UNLocked 5 2 2 2" xfId="13716"/>
    <cellStyle name="UNLocked 5 2 2 3" xfId="14292"/>
    <cellStyle name="UNLocked 5 2 2 4" xfId="12165"/>
    <cellStyle name="UNLocked 5 2 3" xfId="10342"/>
    <cellStyle name="UNLocked 5 2 3 2" xfId="13654"/>
    <cellStyle name="UNLocked 5 2 3 3" xfId="14210"/>
    <cellStyle name="UNLocked 5 2 3 4" xfId="14185"/>
    <cellStyle name="UNLocked 5 2 4" xfId="11889"/>
    <cellStyle name="UNLocked 5 2 4 2" xfId="14420"/>
    <cellStyle name="UNLocked 5 2 4 3" xfId="14382"/>
    <cellStyle name="UNLocked 50" xfId="3717"/>
    <cellStyle name="UNLocked 50 2" xfId="8178"/>
    <cellStyle name="UNLocked 50 2 2" xfId="10678"/>
    <cellStyle name="UNLocked 50 2 2 2" xfId="13732"/>
    <cellStyle name="UNLocked 50 2 2 3" xfId="14309"/>
    <cellStyle name="UNLocked 50 2 2 4" xfId="12106"/>
    <cellStyle name="UNLocked 50 2 3" xfId="10765"/>
    <cellStyle name="UNLocked 50 2 3 2" xfId="13761"/>
    <cellStyle name="UNLocked 50 2 3 3" xfId="14347"/>
    <cellStyle name="UNLocked 50 2 3 4" xfId="14180"/>
    <cellStyle name="UNLocked 50 2 4" xfId="10165"/>
    <cellStyle name="UNLocked 50 2 4 2" xfId="14188"/>
    <cellStyle name="UNLocked 50 2 4 3" xfId="12100"/>
    <cellStyle name="UNLocked 51" xfId="3531"/>
    <cellStyle name="UNLocked 51 2" xfId="8171"/>
    <cellStyle name="UNLocked 51 2 2" xfId="10556"/>
    <cellStyle name="UNLocked 51 2 2 2" xfId="13699"/>
    <cellStyle name="UNLocked 51 2 2 3" xfId="14271"/>
    <cellStyle name="UNLocked 51 2 2 4" xfId="12147"/>
    <cellStyle name="UNLocked 51 2 3" xfId="10828"/>
    <cellStyle name="UNLocked 51 2 3 2" xfId="13777"/>
    <cellStyle name="UNLocked 51 2 3 3" xfId="14367"/>
    <cellStyle name="UNLocked 51 2 3 4" xfId="12629"/>
    <cellStyle name="UNLocked 51 2 4" xfId="10712"/>
    <cellStyle name="UNLocked 51 2 4 2" xfId="14327"/>
    <cellStyle name="UNLocked 51 2 4 3" xfId="12150"/>
    <cellStyle name="UNLocked 52" xfId="6646"/>
    <cellStyle name="UNLocked 52 2" xfId="8291"/>
    <cellStyle name="UNLocked 52 2 2" xfId="10692"/>
    <cellStyle name="UNLocked 52 2 2 2" xfId="13738"/>
    <cellStyle name="UNLocked 52 2 2 3" xfId="14315"/>
    <cellStyle name="UNLocked 52 2 2 4" xfId="12633"/>
    <cellStyle name="UNLocked 52 2 3" xfId="10847"/>
    <cellStyle name="UNLocked 52 2 3 2" xfId="13788"/>
    <cellStyle name="UNLocked 52 2 3 3" xfId="14376"/>
    <cellStyle name="UNLocked 52 2 3 4" xfId="12231"/>
    <cellStyle name="UNLocked 52 2 4" xfId="10546"/>
    <cellStyle name="UNLocked 52 2 4 2" xfId="14268"/>
    <cellStyle name="UNLocked 52 2 4 3" xfId="12169"/>
    <cellStyle name="UNLocked 53" xfId="6652"/>
    <cellStyle name="UNLocked 53 2" xfId="8292"/>
    <cellStyle name="UNLocked 53 2 2" xfId="10637"/>
    <cellStyle name="UNLocked 53 2 2 2" xfId="13718"/>
    <cellStyle name="UNLocked 53 2 2 3" xfId="14294"/>
    <cellStyle name="UNLocked 53 2 2 4" xfId="14403"/>
    <cellStyle name="UNLocked 53 2 3" xfId="10842"/>
    <cellStyle name="UNLocked 53 2 3 2" xfId="13785"/>
    <cellStyle name="UNLocked 53 2 3 3" xfId="14373"/>
    <cellStyle name="UNLocked 53 2 3 4" xfId="13713"/>
    <cellStyle name="UNLocked 53 2 4" xfId="10492"/>
    <cellStyle name="UNLocked 53 2 4 2" xfId="14242"/>
    <cellStyle name="UNLocked 53 2 4 3" xfId="12188"/>
    <cellStyle name="UNLocked 54" xfId="6657"/>
    <cellStyle name="UNLocked 54 2" xfId="8293"/>
    <cellStyle name="UNLocked 54 2 2" xfId="10581"/>
    <cellStyle name="UNLocked 54 2 2 2" xfId="13705"/>
    <cellStyle name="UNLocked 54 2 2 3" xfId="14280"/>
    <cellStyle name="UNLocked 54 2 2 4" xfId="12242"/>
    <cellStyle name="UNLocked 54 2 3" xfId="10568"/>
    <cellStyle name="UNLocked 54 2 3 2" xfId="13701"/>
    <cellStyle name="UNLocked 54 2 3 3" xfId="14275"/>
    <cellStyle name="UNLocked 54 2 3 4" xfId="12208"/>
    <cellStyle name="UNLocked 54 2 4" xfId="10764"/>
    <cellStyle name="UNLocked 54 2 4 2" xfId="14346"/>
    <cellStyle name="UNLocked 54 2 4 3" xfId="12102"/>
    <cellStyle name="UNLocked 55" xfId="8028"/>
    <cellStyle name="UNLocked 55 2" xfId="10543"/>
    <cellStyle name="UNLocked 55 2 2" xfId="13695"/>
    <cellStyle name="UNLocked 55 2 3" xfId="14265"/>
    <cellStyle name="UNLocked 55 2 4" xfId="12153"/>
    <cellStyle name="UNLocked 55 3" xfId="11766"/>
    <cellStyle name="UNLocked 55 3 2" xfId="14183"/>
    <cellStyle name="UNLocked 55 3 3" xfId="14415"/>
    <cellStyle name="UNLocked 55 3 4" xfId="12256"/>
    <cellStyle name="UNLocked 55 4" xfId="10277"/>
    <cellStyle name="UNLocked 55 4 2" xfId="14199"/>
    <cellStyle name="UNLocked 55 4 3" xfId="12237"/>
    <cellStyle name="UNLocked 6" xfId="1124"/>
    <cellStyle name="UNLocked 6 2" xfId="8040"/>
    <cellStyle name="UNLocked 6 2 2" xfId="10522"/>
    <cellStyle name="UNLocked 6 2 2 2" xfId="13689"/>
    <cellStyle name="UNLocked 6 2 2 3" xfId="14258"/>
    <cellStyle name="UNLocked 6 2 2 4" xfId="12166"/>
    <cellStyle name="UNLocked 6 2 3" xfId="10470"/>
    <cellStyle name="UNLocked 6 2 3 2" xfId="13672"/>
    <cellStyle name="UNLocked 6 2 3 3" xfId="14236"/>
    <cellStyle name="UNLocked 6 2 3 4" xfId="14344"/>
    <cellStyle name="UNLocked 6 2 4" xfId="11879"/>
    <cellStyle name="UNLocked 6 2 4 2" xfId="14417"/>
    <cellStyle name="UNLocked 6 2 4 3" xfId="12239"/>
    <cellStyle name="UNLocked 7" xfId="1365"/>
    <cellStyle name="UNLocked 7 2" xfId="8045"/>
    <cellStyle name="UNLocked 7 2 2" xfId="10737"/>
    <cellStyle name="UNLocked 7 2 2 2" xfId="13755"/>
    <cellStyle name="UNLocked 7 2 2 3" xfId="14340"/>
    <cellStyle name="UNLocked 7 2 2 4" xfId="12204"/>
    <cellStyle name="UNLocked 7 2 3" xfId="10704"/>
    <cellStyle name="UNLocked 7 2 3 2" xfId="13742"/>
    <cellStyle name="UNLocked 7 2 3 3" xfId="14322"/>
    <cellStyle name="UNLocked 7 2 3 4" xfId="12149"/>
    <cellStyle name="UNLocked 7 2 4" xfId="10693"/>
    <cellStyle name="UNLocked 7 2 4 2" xfId="14316"/>
    <cellStyle name="UNLocked 7 2 4 3" xfId="12135"/>
    <cellStyle name="UNLocked 8" xfId="1374"/>
    <cellStyle name="UNLocked 8 2" xfId="8046"/>
    <cellStyle name="UNLocked 8 2 2" xfId="10703"/>
    <cellStyle name="UNLocked 8 2 2 2" xfId="13741"/>
    <cellStyle name="UNLocked 8 2 2 3" xfId="14321"/>
    <cellStyle name="UNLocked 8 2 2 4" xfId="12240"/>
    <cellStyle name="UNLocked 8 2 3" xfId="10425"/>
    <cellStyle name="UNLocked 8 2 3 2" xfId="13663"/>
    <cellStyle name="UNLocked 8 2 3 3" xfId="14227"/>
    <cellStyle name="UNLocked 8 2 3 4" xfId="12158"/>
    <cellStyle name="UNLocked 8 2 4" xfId="10702"/>
    <cellStyle name="UNLocked 8 2 4 2" xfId="14320"/>
    <cellStyle name="UNLocked 8 2 4 3" xfId="12218"/>
    <cellStyle name="UNLocked 9" xfId="1383"/>
    <cellStyle name="UNLocked 9 2" xfId="8047"/>
    <cellStyle name="UNLocked 9 2 2" xfId="10658"/>
    <cellStyle name="UNLocked 9 2 2 2" xfId="13726"/>
    <cellStyle name="UNLocked 9 2 2 3" xfId="14302"/>
    <cellStyle name="UNLocked 9 2 2 4" xfId="12329"/>
    <cellStyle name="UNLocked 9 2 3" xfId="10811"/>
    <cellStyle name="UNLocked 9 2 3 2" xfId="13772"/>
    <cellStyle name="UNLocked 9 2 3 3" xfId="14361"/>
    <cellStyle name="UNLocked 9 2 3 4" xfId="14381"/>
    <cellStyle name="UNLocked 9 2 4" xfId="11880"/>
    <cellStyle name="UNLocked 9 2 4 2" xfId="14418"/>
    <cellStyle name="UNLocked 9 2 4 3" xfId="12195"/>
    <cellStyle name="Unprot" xfId="691"/>
    <cellStyle name="Unprot 2" xfId="14913"/>
    <cellStyle name="Unprot 3" xfId="15379"/>
    <cellStyle name="Unprot$" xfId="692"/>
    <cellStyle name="Unprot$ 2" xfId="693"/>
    <cellStyle name="Unprot$ 3" xfId="694"/>
    <cellStyle name="Unprot$ 4" xfId="15380"/>
    <cellStyle name="Unprot_Book4 (11) (2)" xfId="15381"/>
    <cellStyle name="Unprotect" xfId="695"/>
    <cellStyle name="Valuta (0)_pldt" xfId="42003"/>
    <cellStyle name="Valuta_pldt" xfId="42004"/>
    <cellStyle name="Warning Text 10" xfId="6930"/>
    <cellStyle name="Warning Text 10 2" xfId="42006"/>
    <cellStyle name="Warning Text 10 3" xfId="42005"/>
    <cellStyle name="Warning Text 100" xfId="42007"/>
    <cellStyle name="Warning Text 100 2" xfId="42008"/>
    <cellStyle name="Warning Text 101" xfId="42009"/>
    <cellStyle name="Warning Text 101 2" xfId="42010"/>
    <cellStyle name="Warning Text 102" xfId="42011"/>
    <cellStyle name="Warning Text 102 2" xfId="42012"/>
    <cellStyle name="Warning Text 103" xfId="42013"/>
    <cellStyle name="Warning Text 103 2" xfId="42014"/>
    <cellStyle name="Warning Text 104" xfId="42015"/>
    <cellStyle name="Warning Text 104 2" xfId="42016"/>
    <cellStyle name="Warning Text 105" xfId="42017"/>
    <cellStyle name="Warning Text 105 2" xfId="42018"/>
    <cellStyle name="Warning Text 106" xfId="42019"/>
    <cellStyle name="Warning Text 106 2" xfId="42020"/>
    <cellStyle name="Warning Text 107" xfId="42021"/>
    <cellStyle name="Warning Text 107 2" xfId="42022"/>
    <cellStyle name="Warning Text 108" xfId="42023"/>
    <cellStyle name="Warning Text 108 2" xfId="42024"/>
    <cellStyle name="Warning Text 109" xfId="42025"/>
    <cellStyle name="Warning Text 109 2" xfId="42026"/>
    <cellStyle name="Warning Text 11" xfId="7292"/>
    <cellStyle name="Warning Text 11 2" xfId="42028"/>
    <cellStyle name="Warning Text 11 3" xfId="42027"/>
    <cellStyle name="Warning Text 110" xfId="42029"/>
    <cellStyle name="Warning Text 110 2" xfId="42030"/>
    <cellStyle name="Warning Text 111" xfId="42031"/>
    <cellStyle name="Warning Text 111 2" xfId="42032"/>
    <cellStyle name="Warning Text 112" xfId="42033"/>
    <cellStyle name="Warning Text 112 2" xfId="42034"/>
    <cellStyle name="Warning Text 113" xfId="42035"/>
    <cellStyle name="Warning Text 113 2" xfId="42036"/>
    <cellStyle name="Warning Text 114" xfId="42037"/>
    <cellStyle name="Warning Text 114 2" xfId="42038"/>
    <cellStyle name="Warning Text 115" xfId="42039"/>
    <cellStyle name="Warning Text 115 2" xfId="42040"/>
    <cellStyle name="Warning Text 116" xfId="42041"/>
    <cellStyle name="Warning Text 116 2" xfId="42042"/>
    <cellStyle name="Warning Text 117" xfId="42043"/>
    <cellStyle name="Warning Text 117 2" xfId="42044"/>
    <cellStyle name="Warning Text 118" xfId="42045"/>
    <cellStyle name="Warning Text 118 2" xfId="42046"/>
    <cellStyle name="Warning Text 119" xfId="42047"/>
    <cellStyle name="Warning Text 119 2" xfId="42048"/>
    <cellStyle name="Warning Text 12" xfId="7841"/>
    <cellStyle name="Warning Text 12 2" xfId="42050"/>
    <cellStyle name="Warning Text 12 3" xfId="42049"/>
    <cellStyle name="Warning Text 120" xfId="42051"/>
    <cellStyle name="Warning Text 120 2" xfId="42052"/>
    <cellStyle name="Warning Text 121" xfId="42053"/>
    <cellStyle name="Warning Text 121 2" xfId="42054"/>
    <cellStyle name="Warning Text 122" xfId="42055"/>
    <cellStyle name="Warning Text 122 2" xfId="42056"/>
    <cellStyle name="Warning Text 123" xfId="42057"/>
    <cellStyle name="Warning Text 123 2" xfId="42058"/>
    <cellStyle name="Warning Text 124" xfId="42059"/>
    <cellStyle name="Warning Text 124 2" xfId="42060"/>
    <cellStyle name="Warning Text 125" xfId="42061"/>
    <cellStyle name="Warning Text 125 2" xfId="42062"/>
    <cellStyle name="Warning Text 126" xfId="42063"/>
    <cellStyle name="Warning Text 126 2" xfId="42064"/>
    <cellStyle name="Warning Text 127" xfId="42065"/>
    <cellStyle name="Warning Text 127 2" xfId="42066"/>
    <cellStyle name="Warning Text 128" xfId="42067"/>
    <cellStyle name="Warning Text 128 2" xfId="42068"/>
    <cellStyle name="Warning Text 129" xfId="42069"/>
    <cellStyle name="Warning Text 129 2" xfId="42070"/>
    <cellStyle name="Warning Text 13" xfId="7683"/>
    <cellStyle name="Warning Text 13 2" xfId="42072"/>
    <cellStyle name="Warning Text 13 3" xfId="42071"/>
    <cellStyle name="Warning Text 130" xfId="42073"/>
    <cellStyle name="Warning Text 130 2" xfId="42074"/>
    <cellStyle name="Warning Text 131" xfId="42075"/>
    <cellStyle name="Warning Text 131 2" xfId="42076"/>
    <cellStyle name="Warning Text 132" xfId="42077"/>
    <cellStyle name="Warning Text 132 2" xfId="42078"/>
    <cellStyle name="Warning Text 133" xfId="42079"/>
    <cellStyle name="Warning Text 133 2" xfId="42080"/>
    <cellStyle name="Warning Text 134" xfId="42081"/>
    <cellStyle name="Warning Text 134 2" xfId="42082"/>
    <cellStyle name="Warning Text 135" xfId="42083"/>
    <cellStyle name="Warning Text 135 2" xfId="42084"/>
    <cellStyle name="Warning Text 136" xfId="42085"/>
    <cellStyle name="Warning Text 136 2" xfId="42086"/>
    <cellStyle name="Warning Text 137" xfId="42087"/>
    <cellStyle name="Warning Text 137 2" xfId="42088"/>
    <cellStyle name="Warning Text 138" xfId="42089"/>
    <cellStyle name="Warning Text 138 2" xfId="42090"/>
    <cellStyle name="Warning Text 139" xfId="42091"/>
    <cellStyle name="Warning Text 139 2" xfId="42092"/>
    <cellStyle name="Warning Text 14" xfId="42093"/>
    <cellStyle name="Warning Text 14 2" xfId="42094"/>
    <cellStyle name="Warning Text 140" xfId="42095"/>
    <cellStyle name="Warning Text 140 2" xfId="42096"/>
    <cellStyle name="Warning Text 141" xfId="42097"/>
    <cellStyle name="Warning Text 141 2" xfId="42098"/>
    <cellStyle name="Warning Text 142" xfId="42099"/>
    <cellStyle name="Warning Text 142 2" xfId="42100"/>
    <cellStyle name="Warning Text 143" xfId="42101"/>
    <cellStyle name="Warning Text 143 2" xfId="42102"/>
    <cellStyle name="Warning Text 144" xfId="42103"/>
    <cellStyle name="Warning Text 144 2" xfId="42104"/>
    <cellStyle name="Warning Text 145" xfId="42105"/>
    <cellStyle name="Warning Text 145 2" xfId="42106"/>
    <cellStyle name="Warning Text 146" xfId="42107"/>
    <cellStyle name="Warning Text 146 2" xfId="42108"/>
    <cellStyle name="Warning Text 147" xfId="42109"/>
    <cellStyle name="Warning Text 147 2" xfId="42110"/>
    <cellStyle name="Warning Text 148" xfId="42111"/>
    <cellStyle name="Warning Text 148 2" xfId="42112"/>
    <cellStyle name="Warning Text 149" xfId="42113"/>
    <cellStyle name="Warning Text 149 2" xfId="42114"/>
    <cellStyle name="Warning Text 15" xfId="42115"/>
    <cellStyle name="Warning Text 15 2" xfId="42116"/>
    <cellStyle name="Warning Text 150" xfId="42117"/>
    <cellStyle name="Warning Text 150 2" xfId="42118"/>
    <cellStyle name="Warning Text 151" xfId="42119"/>
    <cellStyle name="Warning Text 151 2" xfId="42120"/>
    <cellStyle name="Warning Text 152" xfId="42121"/>
    <cellStyle name="Warning Text 152 2" xfId="42122"/>
    <cellStyle name="Warning Text 153" xfId="42123"/>
    <cellStyle name="Warning Text 153 2" xfId="42124"/>
    <cellStyle name="Warning Text 154" xfId="42125"/>
    <cellStyle name="Warning Text 154 2" xfId="42126"/>
    <cellStyle name="Warning Text 155" xfId="42127"/>
    <cellStyle name="Warning Text 155 2" xfId="42128"/>
    <cellStyle name="Warning Text 156" xfId="42129"/>
    <cellStyle name="Warning Text 156 2" xfId="42130"/>
    <cellStyle name="Warning Text 157" xfId="42131"/>
    <cellStyle name="Warning Text 157 2" xfId="42132"/>
    <cellStyle name="Warning Text 158" xfId="42133"/>
    <cellStyle name="Warning Text 158 2" xfId="42134"/>
    <cellStyle name="Warning Text 159" xfId="42135"/>
    <cellStyle name="Warning Text 159 2" xfId="42136"/>
    <cellStyle name="Warning Text 16" xfId="42137"/>
    <cellStyle name="Warning Text 16 2" xfId="42138"/>
    <cellStyle name="Warning Text 160" xfId="42139"/>
    <cellStyle name="Warning Text 160 2" xfId="42140"/>
    <cellStyle name="Warning Text 161" xfId="42141"/>
    <cellStyle name="Warning Text 161 2" xfId="42142"/>
    <cellStyle name="Warning Text 162" xfId="42143"/>
    <cellStyle name="Warning Text 162 2" xfId="42144"/>
    <cellStyle name="Warning Text 163" xfId="42145"/>
    <cellStyle name="Warning Text 163 2" xfId="42146"/>
    <cellStyle name="Warning Text 164" xfId="42147"/>
    <cellStyle name="Warning Text 164 2" xfId="42148"/>
    <cellStyle name="Warning Text 165" xfId="42149"/>
    <cellStyle name="Warning Text 165 2" xfId="42150"/>
    <cellStyle name="Warning Text 166" xfId="42151"/>
    <cellStyle name="Warning Text 166 2" xfId="42152"/>
    <cellStyle name="Warning Text 167" xfId="42153"/>
    <cellStyle name="Warning Text 167 2" xfId="42154"/>
    <cellStyle name="Warning Text 168" xfId="42155"/>
    <cellStyle name="Warning Text 168 2" xfId="42156"/>
    <cellStyle name="Warning Text 169" xfId="42157"/>
    <cellStyle name="Warning Text 169 2" xfId="42158"/>
    <cellStyle name="Warning Text 17" xfId="42159"/>
    <cellStyle name="Warning Text 17 2" xfId="42160"/>
    <cellStyle name="Warning Text 170" xfId="42161"/>
    <cellStyle name="Warning Text 170 2" xfId="42162"/>
    <cellStyle name="Warning Text 171" xfId="42163"/>
    <cellStyle name="Warning Text 171 2" xfId="42164"/>
    <cellStyle name="Warning Text 172" xfId="42165"/>
    <cellStyle name="Warning Text 172 2" xfId="42166"/>
    <cellStyle name="Warning Text 173" xfId="42167"/>
    <cellStyle name="Warning Text 173 2" xfId="42168"/>
    <cellStyle name="Warning Text 174" xfId="42169"/>
    <cellStyle name="Warning Text 174 2" xfId="42170"/>
    <cellStyle name="Warning Text 175" xfId="42171"/>
    <cellStyle name="Warning Text 175 2" xfId="42172"/>
    <cellStyle name="Warning Text 176" xfId="42173"/>
    <cellStyle name="Warning Text 176 2" xfId="42174"/>
    <cellStyle name="Warning Text 177" xfId="42175"/>
    <cellStyle name="Warning Text 177 2" xfId="42176"/>
    <cellStyle name="Warning Text 178" xfId="42177"/>
    <cellStyle name="Warning Text 178 2" xfId="42178"/>
    <cellStyle name="Warning Text 179" xfId="42179"/>
    <cellStyle name="Warning Text 179 2" xfId="42180"/>
    <cellStyle name="Warning Text 18" xfId="42181"/>
    <cellStyle name="Warning Text 18 2" xfId="42182"/>
    <cellStyle name="Warning Text 180" xfId="42183"/>
    <cellStyle name="Warning Text 180 2" xfId="42184"/>
    <cellStyle name="Warning Text 181" xfId="42185"/>
    <cellStyle name="Warning Text 181 2" xfId="42186"/>
    <cellStyle name="Warning Text 182" xfId="42187"/>
    <cellStyle name="Warning Text 182 2" xfId="42188"/>
    <cellStyle name="Warning Text 183" xfId="42189"/>
    <cellStyle name="Warning Text 183 2" xfId="42190"/>
    <cellStyle name="Warning Text 184" xfId="42191"/>
    <cellStyle name="Warning Text 184 2" xfId="42192"/>
    <cellStyle name="Warning Text 185" xfId="42193"/>
    <cellStyle name="Warning Text 185 2" xfId="42194"/>
    <cellStyle name="Warning Text 186" xfId="42195"/>
    <cellStyle name="Warning Text 186 2" xfId="42196"/>
    <cellStyle name="Warning Text 187" xfId="42197"/>
    <cellStyle name="Warning Text 187 2" xfId="42198"/>
    <cellStyle name="Warning Text 188" xfId="42199"/>
    <cellStyle name="Warning Text 188 2" xfId="42200"/>
    <cellStyle name="Warning Text 189" xfId="42201"/>
    <cellStyle name="Warning Text 189 2" xfId="42202"/>
    <cellStyle name="Warning Text 19" xfId="42203"/>
    <cellStyle name="Warning Text 19 2" xfId="42204"/>
    <cellStyle name="Warning Text 190" xfId="42205"/>
    <cellStyle name="Warning Text 190 2" xfId="42206"/>
    <cellStyle name="Warning Text 191" xfId="42207"/>
    <cellStyle name="Warning Text 191 2" xfId="42208"/>
    <cellStyle name="Warning Text 192" xfId="42209"/>
    <cellStyle name="Warning Text 192 2" xfId="42210"/>
    <cellStyle name="Warning Text 193" xfId="42211"/>
    <cellStyle name="Warning Text 194" xfId="42212"/>
    <cellStyle name="Warning Text 195" xfId="42213"/>
    <cellStyle name="Warning Text 196" xfId="42214"/>
    <cellStyle name="Warning Text 197" xfId="42215"/>
    <cellStyle name="Warning Text 198" xfId="42216"/>
    <cellStyle name="Warning Text 199" xfId="42217"/>
    <cellStyle name="Warning Text 2" xfId="696"/>
    <cellStyle name="Warning Text 2 10" xfId="7030"/>
    <cellStyle name="Warning Text 2 11" xfId="1326"/>
    <cellStyle name="Warning Text 2 12" xfId="7476"/>
    <cellStyle name="Warning Text 2 13" xfId="9981"/>
    <cellStyle name="Warning Text 2 2" xfId="818"/>
    <cellStyle name="Warning Text 2 2 2" xfId="1143"/>
    <cellStyle name="Warning Text 2 3" xfId="6739"/>
    <cellStyle name="Warning Text 2 4" xfId="6936"/>
    <cellStyle name="Warning Text 2 5" xfId="7112"/>
    <cellStyle name="Warning Text 2 6" xfId="7200"/>
    <cellStyle name="Warning Text 2 7" xfId="7379"/>
    <cellStyle name="Warning Text 2 8" xfId="7182"/>
    <cellStyle name="Warning Text 2 9" xfId="7622"/>
    <cellStyle name="Warning Text 20" xfId="42218"/>
    <cellStyle name="Warning Text 20 2" xfId="42219"/>
    <cellStyle name="Warning Text 200" xfId="42220"/>
    <cellStyle name="Warning Text 201" xfId="42221"/>
    <cellStyle name="Warning Text 202" xfId="42222"/>
    <cellStyle name="Warning Text 203" xfId="42223"/>
    <cellStyle name="Warning Text 204" xfId="42224"/>
    <cellStyle name="Warning Text 205" xfId="42225"/>
    <cellStyle name="Warning Text 206" xfId="42226"/>
    <cellStyle name="Warning Text 207" xfId="42227"/>
    <cellStyle name="Warning Text 208" xfId="42228"/>
    <cellStyle name="Warning Text 209" xfId="42229"/>
    <cellStyle name="Warning Text 21" xfId="42230"/>
    <cellStyle name="Warning Text 21 2" xfId="42231"/>
    <cellStyle name="Warning Text 210" xfId="42232"/>
    <cellStyle name="Warning Text 211" xfId="42233"/>
    <cellStyle name="Warning Text 212" xfId="42234"/>
    <cellStyle name="Warning Text 213" xfId="42235"/>
    <cellStyle name="Warning Text 214" xfId="42236"/>
    <cellStyle name="Warning Text 215" xfId="42237"/>
    <cellStyle name="Warning Text 216" xfId="42238"/>
    <cellStyle name="Warning Text 217" xfId="42239"/>
    <cellStyle name="Warning Text 218" xfId="42240"/>
    <cellStyle name="Warning Text 219" xfId="42241"/>
    <cellStyle name="Warning Text 22" xfId="42242"/>
    <cellStyle name="Warning Text 22 2" xfId="42243"/>
    <cellStyle name="Warning Text 220" xfId="42244"/>
    <cellStyle name="Warning Text 221" xfId="42245"/>
    <cellStyle name="Warning Text 222" xfId="42246"/>
    <cellStyle name="Warning Text 223" xfId="42247"/>
    <cellStyle name="Warning Text 224" xfId="42248"/>
    <cellStyle name="Warning Text 225" xfId="42249"/>
    <cellStyle name="Warning Text 226" xfId="42250"/>
    <cellStyle name="Warning Text 227" xfId="42251"/>
    <cellStyle name="Warning Text 228" xfId="42252"/>
    <cellStyle name="Warning Text 229" xfId="42253"/>
    <cellStyle name="Warning Text 23" xfId="42254"/>
    <cellStyle name="Warning Text 23 2" xfId="42255"/>
    <cellStyle name="Warning Text 230" xfId="42256"/>
    <cellStyle name="Warning Text 231" xfId="42257"/>
    <cellStyle name="Warning Text 232" xfId="42258"/>
    <cellStyle name="Warning Text 233" xfId="42259"/>
    <cellStyle name="Warning Text 234" xfId="42260"/>
    <cellStyle name="Warning Text 235" xfId="42261"/>
    <cellStyle name="Warning Text 236" xfId="42262"/>
    <cellStyle name="Warning Text 237" xfId="42263"/>
    <cellStyle name="Warning Text 238" xfId="42264"/>
    <cellStyle name="Warning Text 239" xfId="42265"/>
    <cellStyle name="Warning Text 24" xfId="42266"/>
    <cellStyle name="Warning Text 24 2" xfId="42267"/>
    <cellStyle name="Warning Text 240" xfId="42268"/>
    <cellStyle name="Warning Text 241" xfId="42269"/>
    <cellStyle name="Warning Text 242" xfId="42270"/>
    <cellStyle name="Warning Text 243" xfId="42271"/>
    <cellStyle name="Warning Text 244" xfId="42272"/>
    <cellStyle name="Warning Text 245" xfId="42273"/>
    <cellStyle name="Warning Text 246" xfId="42274"/>
    <cellStyle name="Warning Text 247" xfId="42275"/>
    <cellStyle name="Warning Text 248" xfId="42276"/>
    <cellStyle name="Warning Text 249" xfId="42277"/>
    <cellStyle name="Warning Text 25" xfId="42278"/>
    <cellStyle name="Warning Text 25 2" xfId="42279"/>
    <cellStyle name="Warning Text 250" xfId="42280"/>
    <cellStyle name="Warning Text 251" xfId="42281"/>
    <cellStyle name="Warning Text 252" xfId="42282"/>
    <cellStyle name="Warning Text 253" xfId="42283"/>
    <cellStyle name="Warning Text 254" xfId="42284"/>
    <cellStyle name="Warning Text 255" xfId="42285"/>
    <cellStyle name="Warning Text 256" xfId="42286"/>
    <cellStyle name="Warning Text 257" xfId="42287"/>
    <cellStyle name="Warning Text 26" xfId="42288"/>
    <cellStyle name="Warning Text 26 2" xfId="42289"/>
    <cellStyle name="Warning Text 27" xfId="42290"/>
    <cellStyle name="Warning Text 27 2" xfId="42291"/>
    <cellStyle name="Warning Text 28" xfId="42292"/>
    <cellStyle name="Warning Text 28 2" xfId="42293"/>
    <cellStyle name="Warning Text 29" xfId="42294"/>
    <cellStyle name="Warning Text 29 2" xfId="42295"/>
    <cellStyle name="Warning Text 3" xfId="819"/>
    <cellStyle name="Warning Text 3 2" xfId="827"/>
    <cellStyle name="Warning Text 3 3" xfId="15382"/>
    <cellStyle name="Warning Text 30" xfId="42296"/>
    <cellStyle name="Warning Text 30 2" xfId="42297"/>
    <cellStyle name="Warning Text 31" xfId="42298"/>
    <cellStyle name="Warning Text 31 2" xfId="42299"/>
    <cellStyle name="Warning Text 32" xfId="42300"/>
    <cellStyle name="Warning Text 32 2" xfId="42301"/>
    <cellStyle name="Warning Text 33" xfId="42302"/>
    <cellStyle name="Warning Text 33 2" xfId="42303"/>
    <cellStyle name="Warning Text 34" xfId="42304"/>
    <cellStyle name="Warning Text 34 2" xfId="42305"/>
    <cellStyle name="Warning Text 35" xfId="42306"/>
    <cellStyle name="Warning Text 35 2" xfId="42307"/>
    <cellStyle name="Warning Text 36" xfId="42308"/>
    <cellStyle name="Warning Text 36 2" xfId="42309"/>
    <cellStyle name="Warning Text 37" xfId="42310"/>
    <cellStyle name="Warning Text 37 2" xfId="42311"/>
    <cellStyle name="Warning Text 38" xfId="42312"/>
    <cellStyle name="Warning Text 38 2" xfId="42313"/>
    <cellStyle name="Warning Text 39" xfId="42314"/>
    <cellStyle name="Warning Text 39 2" xfId="42315"/>
    <cellStyle name="Warning Text 4" xfId="699"/>
    <cellStyle name="Warning Text 4 2" xfId="6738"/>
    <cellStyle name="Warning Text 4 2 2" xfId="42316"/>
    <cellStyle name="Warning Text 4 3" xfId="11792"/>
    <cellStyle name="Warning Text 40" xfId="42317"/>
    <cellStyle name="Warning Text 40 2" xfId="42318"/>
    <cellStyle name="Warning Text 41" xfId="42319"/>
    <cellStyle name="Warning Text 41 2" xfId="42320"/>
    <cellStyle name="Warning Text 42" xfId="42321"/>
    <cellStyle name="Warning Text 42 2" xfId="42322"/>
    <cellStyle name="Warning Text 43" xfId="42323"/>
    <cellStyle name="Warning Text 43 2" xfId="42324"/>
    <cellStyle name="Warning Text 44" xfId="42325"/>
    <cellStyle name="Warning Text 44 2" xfId="42326"/>
    <cellStyle name="Warning Text 45" xfId="42327"/>
    <cellStyle name="Warning Text 45 2" xfId="42328"/>
    <cellStyle name="Warning Text 46" xfId="42329"/>
    <cellStyle name="Warning Text 46 2" xfId="42330"/>
    <cellStyle name="Warning Text 47" xfId="42331"/>
    <cellStyle name="Warning Text 47 2" xfId="42332"/>
    <cellStyle name="Warning Text 48" xfId="42333"/>
    <cellStyle name="Warning Text 48 2" xfId="42334"/>
    <cellStyle name="Warning Text 49" xfId="42335"/>
    <cellStyle name="Warning Text 49 2" xfId="42336"/>
    <cellStyle name="Warning Text 5" xfId="7058"/>
    <cellStyle name="Warning Text 5 2" xfId="42338"/>
    <cellStyle name="Warning Text 5 3" xfId="42337"/>
    <cellStyle name="Warning Text 50" xfId="42339"/>
    <cellStyle name="Warning Text 50 2" xfId="42340"/>
    <cellStyle name="Warning Text 51" xfId="42341"/>
    <cellStyle name="Warning Text 51 2" xfId="42342"/>
    <cellStyle name="Warning Text 52" xfId="42343"/>
    <cellStyle name="Warning Text 52 2" xfId="42344"/>
    <cellStyle name="Warning Text 53" xfId="42345"/>
    <cellStyle name="Warning Text 53 2" xfId="42346"/>
    <cellStyle name="Warning Text 54" xfId="42347"/>
    <cellStyle name="Warning Text 54 2" xfId="42348"/>
    <cellStyle name="Warning Text 55" xfId="42349"/>
    <cellStyle name="Warning Text 55 2" xfId="42350"/>
    <cellStyle name="Warning Text 56" xfId="42351"/>
    <cellStyle name="Warning Text 56 2" xfId="42352"/>
    <cellStyle name="Warning Text 57" xfId="42353"/>
    <cellStyle name="Warning Text 57 2" xfId="42354"/>
    <cellStyle name="Warning Text 58" xfId="42355"/>
    <cellStyle name="Warning Text 58 2" xfId="42356"/>
    <cellStyle name="Warning Text 59" xfId="42357"/>
    <cellStyle name="Warning Text 59 2" xfId="42358"/>
    <cellStyle name="Warning Text 6" xfId="6820"/>
    <cellStyle name="Warning Text 6 2" xfId="42360"/>
    <cellStyle name="Warning Text 6 3" xfId="42359"/>
    <cellStyle name="Warning Text 60" xfId="42361"/>
    <cellStyle name="Warning Text 60 2" xfId="42362"/>
    <cellStyle name="Warning Text 61" xfId="42363"/>
    <cellStyle name="Warning Text 61 2" xfId="42364"/>
    <cellStyle name="Warning Text 62" xfId="42365"/>
    <cellStyle name="Warning Text 62 2" xfId="42366"/>
    <cellStyle name="Warning Text 63" xfId="42367"/>
    <cellStyle name="Warning Text 63 2" xfId="42368"/>
    <cellStyle name="Warning Text 64" xfId="42369"/>
    <cellStyle name="Warning Text 64 2" xfId="42370"/>
    <cellStyle name="Warning Text 65" xfId="42371"/>
    <cellStyle name="Warning Text 65 2" xfId="42372"/>
    <cellStyle name="Warning Text 66" xfId="42373"/>
    <cellStyle name="Warning Text 66 2" xfId="42374"/>
    <cellStyle name="Warning Text 67" xfId="42375"/>
    <cellStyle name="Warning Text 67 2" xfId="42376"/>
    <cellStyle name="Warning Text 68" xfId="42377"/>
    <cellStyle name="Warning Text 68 2" xfId="42378"/>
    <cellStyle name="Warning Text 69" xfId="42379"/>
    <cellStyle name="Warning Text 69 2" xfId="42380"/>
    <cellStyle name="Warning Text 7" xfId="7602"/>
    <cellStyle name="Warning Text 7 2" xfId="42382"/>
    <cellStyle name="Warning Text 7 3" xfId="42381"/>
    <cellStyle name="Warning Text 70" xfId="42383"/>
    <cellStyle name="Warning Text 70 2" xfId="42384"/>
    <cellStyle name="Warning Text 71" xfId="42385"/>
    <cellStyle name="Warning Text 71 2" xfId="42386"/>
    <cellStyle name="Warning Text 72" xfId="42387"/>
    <cellStyle name="Warning Text 72 2" xfId="42388"/>
    <cellStyle name="Warning Text 73" xfId="42389"/>
    <cellStyle name="Warning Text 73 2" xfId="42390"/>
    <cellStyle name="Warning Text 74" xfId="42391"/>
    <cellStyle name="Warning Text 74 2" xfId="42392"/>
    <cellStyle name="Warning Text 75" xfId="42393"/>
    <cellStyle name="Warning Text 75 2" xfId="42394"/>
    <cellStyle name="Warning Text 76" xfId="42395"/>
    <cellStyle name="Warning Text 76 2" xfId="42396"/>
    <cellStyle name="Warning Text 77" xfId="42397"/>
    <cellStyle name="Warning Text 77 2" xfId="42398"/>
    <cellStyle name="Warning Text 78" xfId="42399"/>
    <cellStyle name="Warning Text 78 2" xfId="42400"/>
    <cellStyle name="Warning Text 79" xfId="42401"/>
    <cellStyle name="Warning Text 79 2" xfId="42402"/>
    <cellStyle name="Warning Text 8" xfId="7717"/>
    <cellStyle name="Warning Text 8 2" xfId="42404"/>
    <cellStyle name="Warning Text 8 3" xfId="42403"/>
    <cellStyle name="Warning Text 80" xfId="42405"/>
    <cellStyle name="Warning Text 80 2" xfId="42406"/>
    <cellStyle name="Warning Text 81" xfId="42407"/>
    <cellStyle name="Warning Text 81 2" xfId="42408"/>
    <cellStyle name="Warning Text 82" xfId="42409"/>
    <cellStyle name="Warning Text 82 2" xfId="42410"/>
    <cellStyle name="Warning Text 83" xfId="42411"/>
    <cellStyle name="Warning Text 83 2" xfId="42412"/>
    <cellStyle name="Warning Text 84" xfId="42413"/>
    <cellStyle name="Warning Text 84 2" xfId="42414"/>
    <cellStyle name="Warning Text 85" xfId="42415"/>
    <cellStyle name="Warning Text 85 2" xfId="42416"/>
    <cellStyle name="Warning Text 86" xfId="42417"/>
    <cellStyle name="Warning Text 86 2" xfId="42418"/>
    <cellStyle name="Warning Text 87" xfId="42419"/>
    <cellStyle name="Warning Text 87 2" xfId="42420"/>
    <cellStyle name="Warning Text 88" xfId="42421"/>
    <cellStyle name="Warning Text 88 2" xfId="42422"/>
    <cellStyle name="Warning Text 89" xfId="42423"/>
    <cellStyle name="Warning Text 89 2" xfId="42424"/>
    <cellStyle name="Warning Text 9" xfId="6951"/>
    <cellStyle name="Warning Text 9 2" xfId="42426"/>
    <cellStyle name="Warning Text 9 3" xfId="42425"/>
    <cellStyle name="Warning Text 90" xfId="42427"/>
    <cellStyle name="Warning Text 90 2" xfId="42428"/>
    <cellStyle name="Warning Text 91" xfId="42429"/>
    <cellStyle name="Warning Text 91 2" xfId="42430"/>
    <cellStyle name="Warning Text 92" xfId="42431"/>
    <cellStyle name="Warning Text 92 2" xfId="42432"/>
    <cellStyle name="Warning Text 93" xfId="42433"/>
    <cellStyle name="Warning Text 93 2" xfId="42434"/>
    <cellStyle name="Warning Text 94" xfId="42435"/>
    <cellStyle name="Warning Text 94 2" xfId="42436"/>
    <cellStyle name="Warning Text 95" xfId="42437"/>
    <cellStyle name="Warning Text 95 2" xfId="42438"/>
    <cellStyle name="Warning Text 96" xfId="42439"/>
    <cellStyle name="Warning Text 96 2" xfId="42440"/>
    <cellStyle name="Warning Text 97" xfId="42441"/>
    <cellStyle name="Warning Text 97 2" xfId="42442"/>
    <cellStyle name="Warning Text 98" xfId="42443"/>
    <cellStyle name="Warning Text 98 2" xfId="42444"/>
    <cellStyle name="Warning Text 99" xfId="42445"/>
    <cellStyle name="Warning Text 99 2" xfId="42446"/>
    <cellStyle name="WhitePattern" xfId="15601"/>
    <cellStyle name="WhitePattern1" xfId="15602"/>
    <cellStyle name="WhiteText" xfId="15603"/>
    <cellStyle name="Year" xfId="15604"/>
  </cellStyles>
  <dxfs count="78">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s>
  <tableStyles count="0" defaultTableStyle="TableStyleMedium9" defaultPivotStyle="PivotStyleLight16"/>
  <colors>
    <mruColors>
      <color rgb="FFFF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89"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90" Type="http://schemas.openxmlformats.org/officeDocument/2006/relationships/customXml" Target="../customXml/item4.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3.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88"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externalLink" Target="externalLinks/externalLink4.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externalLink" Target="externalLinks/externalLink5.xml"/><Relationship Id="rId19" Type="http://schemas.openxmlformats.org/officeDocument/2006/relationships/worksheet" Target="worksheets/sheet1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38100</xdr:colOff>
      <xdr:row>18</xdr:row>
      <xdr:rowOff>38101</xdr:rowOff>
    </xdr:from>
    <xdr:to>
      <xdr:col>7</xdr:col>
      <xdr:colOff>845820</xdr:colOff>
      <xdr:row>22</xdr:row>
      <xdr:rowOff>53340</xdr:rowOff>
    </xdr:to>
    <xdr:sp macro="" textlink="">
      <xdr:nvSpPr>
        <xdr:cNvPr id="2" name="Text 12"/>
        <xdr:cNvSpPr txBox="1">
          <a:spLocks noChangeArrowheads="1"/>
        </xdr:cNvSpPr>
      </xdr:nvSpPr>
      <xdr:spPr bwMode="auto">
        <a:xfrm>
          <a:off x="38100" y="3063241"/>
          <a:ext cx="7353300" cy="624839"/>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This restating adjustment normalizes revenues by comparing actual sales to temperature normalized sales. Temperature normalization reflects temperature patterns which can be measurably different than normal, defined as the average temperature over a 20-year rolling time period (currently 1992 to 2011). The time period is updated annually, dropping off the first year and adding the most recent.</a:t>
          </a:r>
          <a:br>
            <a:rPr lang="en-US" sz="1000" b="0" i="0" u="none" strike="noStrike">
              <a:effectLst/>
              <a:latin typeface="+mn-lt"/>
              <a:ea typeface="+mn-ea"/>
              <a:cs typeface="+mn-cs"/>
            </a:rPr>
          </a:br>
          <a:endParaRPr lang="en-US" sz="900" b="0" i="0" u="none" strike="noStrike" baseline="0">
            <a:solidFill>
              <a:srgbClr val="000000"/>
            </a:solidFill>
            <a:latin typeface="Arial"/>
            <a:cs typeface="Aria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53340</xdr:colOff>
      <xdr:row>55</xdr:row>
      <xdr:rowOff>53340</xdr:rowOff>
    </xdr:from>
    <xdr:to>
      <xdr:col>7</xdr:col>
      <xdr:colOff>1352549</xdr:colOff>
      <xdr:row>59</xdr:row>
      <xdr:rowOff>76200</xdr:rowOff>
    </xdr:to>
    <xdr:sp macro="" textlink="">
      <xdr:nvSpPr>
        <xdr:cNvPr id="3" name="TextBox 2"/>
        <xdr:cNvSpPr txBox="1"/>
      </xdr:nvSpPr>
      <xdr:spPr>
        <a:xfrm>
          <a:off x="53340" y="9784080"/>
          <a:ext cx="6808469"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u="none" strike="noStrike">
              <a:solidFill>
                <a:schemeClr val="dk1"/>
              </a:solidFill>
              <a:effectLst/>
              <a:latin typeface="+mn-lt"/>
              <a:ea typeface="+mn-ea"/>
              <a:cs typeface="+mn-cs"/>
            </a:rPr>
            <a:t>This restating adjustment annualizes the wage increases that occurred during the 12-months ended June 2012 for labor charged to operations and maintenance accounts. See page 4.3.1 for more information on how this adjustment was calculated.</a:t>
          </a:r>
          <a:r>
            <a:rPr lang="en-US"/>
            <a:t> </a:t>
          </a:r>
          <a:endParaRPr lang="en-US" sz="1100">
            <a:latin typeface="Times New Roman" pitchFamily="18" charset="0"/>
            <a:cs typeface="Times New Roman"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381000</xdr:colOff>
      <xdr:row>59</xdr:row>
      <xdr:rowOff>76200</xdr:rowOff>
    </xdr:from>
    <xdr:ext cx="6810375" cy="600075"/>
    <xdr:sp macro="" textlink="">
      <xdr:nvSpPr>
        <xdr:cNvPr id="4" name="TextBox 3"/>
        <xdr:cNvSpPr txBox="1"/>
      </xdr:nvSpPr>
      <xdr:spPr>
        <a:xfrm>
          <a:off x="1028700" y="10829925"/>
          <a:ext cx="6810375" cy="600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38100</xdr:colOff>
      <xdr:row>17</xdr:row>
      <xdr:rowOff>60961</xdr:rowOff>
    </xdr:from>
    <xdr:ext cx="7147560" cy="891539"/>
    <xdr:sp macro="" textlink="">
      <xdr:nvSpPr>
        <xdr:cNvPr id="2" name="TextBox 1"/>
        <xdr:cNvSpPr txBox="1"/>
      </xdr:nvSpPr>
      <xdr:spPr>
        <a:xfrm>
          <a:off x="38100" y="2926081"/>
          <a:ext cx="7147560" cy="891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u="none" strike="noStrike">
              <a:solidFill>
                <a:schemeClr val="tx1"/>
              </a:solidFill>
              <a:effectLst/>
              <a:latin typeface="+mn-lt"/>
              <a:ea typeface="+mn-ea"/>
              <a:cs typeface="+mn-cs"/>
            </a:rPr>
            <a:t>Payments made to Idaho irrigators as part of the Idaho Irrigation Load Control Program and a portion of the program's administrative costs are system allocated in the unadjusted data. This restating adjustment situs assigns the payments to Idaho.  DSM costs are currently situs assigned to the states in which the costs are incurred to match the benefit of reduced load reflected in allocation factors. </a:t>
          </a:r>
          <a:br>
            <a:rPr lang="en-US" sz="1100" b="0" i="0" u="none" strike="noStrike">
              <a:solidFill>
                <a:schemeClr val="tx1"/>
              </a:solidFill>
              <a:effectLst/>
              <a:latin typeface="+mn-lt"/>
              <a:ea typeface="+mn-ea"/>
              <a:cs typeface="+mn-cs"/>
            </a:rPr>
          </a:br>
          <a:endParaRPr lang="en-US" sz="1100"/>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1</xdr:col>
      <xdr:colOff>57150</xdr:colOff>
      <xdr:row>25</xdr:row>
      <xdr:rowOff>76201</xdr:rowOff>
    </xdr:from>
    <xdr:to>
      <xdr:col>7</xdr:col>
      <xdr:colOff>670559</xdr:colOff>
      <xdr:row>28</xdr:row>
      <xdr:rowOff>114300</xdr:rowOff>
    </xdr:to>
    <xdr:sp macro="" textlink="">
      <xdr:nvSpPr>
        <xdr:cNvPr id="2" name="Text 12"/>
        <xdr:cNvSpPr txBox="1">
          <a:spLocks noChangeArrowheads="1"/>
        </xdr:cNvSpPr>
      </xdr:nvSpPr>
      <xdr:spPr bwMode="auto">
        <a:xfrm>
          <a:off x="240030" y="4472941"/>
          <a:ext cx="6640829" cy="563879"/>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en-US" sz="1000" b="0" i="0" u="none" strike="noStrike">
              <a:effectLst/>
              <a:latin typeface="+mn-lt"/>
              <a:ea typeface="+mn-ea"/>
              <a:cs typeface="+mn-cs"/>
            </a:rPr>
            <a:t>A variety of accounting entries were made to expense accounts during the 12-months ended June 2012 that are non-recurring in nature or relate to a prior period. This restating adjustment removes these transactions from results to normalize test period results. A description of each item is provided on page 4.5.1.</a:t>
          </a:r>
          <a:br>
            <a:rPr lang="en-US" sz="1000" b="0" i="0" u="none" strike="noStrike">
              <a:effectLst/>
              <a:latin typeface="+mn-lt"/>
              <a:ea typeface="+mn-ea"/>
              <a:cs typeface="+mn-cs"/>
            </a:rPr>
          </a:br>
          <a:endParaRPr lang="en-US" sz="900" b="0" i="0" strike="noStrike">
            <a:solidFill>
              <a:srgbClr val="000000"/>
            </a:solidFill>
            <a:latin typeface="Arial"/>
            <a:cs typeface="Aria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15240</xdr:colOff>
      <xdr:row>18</xdr:row>
      <xdr:rowOff>91439</xdr:rowOff>
    </xdr:from>
    <xdr:to>
      <xdr:col>8</xdr:col>
      <xdr:colOff>1188720</xdr:colOff>
      <xdr:row>21</xdr:row>
      <xdr:rowOff>160020</xdr:rowOff>
    </xdr:to>
    <xdr:sp macro="" textlink="">
      <xdr:nvSpPr>
        <xdr:cNvPr id="2" name="Text 12"/>
        <xdr:cNvSpPr txBox="1">
          <a:spLocks noChangeArrowheads="1"/>
        </xdr:cNvSpPr>
      </xdr:nvSpPr>
      <xdr:spPr bwMode="auto">
        <a:xfrm>
          <a:off x="198120" y="3657599"/>
          <a:ext cx="8343900" cy="662941"/>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100" b="0" i="0" u="none" strike="noStrike">
              <a:effectLst/>
              <a:latin typeface="+mn-lt"/>
              <a:ea typeface="+mn-ea"/>
              <a:cs typeface="+mn-cs"/>
            </a:rPr>
            <a:t>The stipulation settling UE-090205 permits deferral and amortization of the pension curtailment gain resulting from employee participation in the 401(k) retirement plan option. This pro forma adjustment removes the actual amortization from the base period because it expires December 31, 2012.</a:t>
          </a:r>
          <a:r>
            <a:rPr lang="en-US" sz="1000" b="0" i="0" u="none" strike="noStrike">
              <a:effectLst/>
              <a:latin typeface="+mn-lt"/>
              <a:ea typeface="+mn-ea"/>
              <a:cs typeface="+mn-cs"/>
            </a:rPr>
            <a:t/>
          </a:r>
          <a:br>
            <a:rPr lang="en-US" sz="1000" b="0" i="0" u="none" strike="noStrike">
              <a:effectLst/>
              <a:latin typeface="+mn-lt"/>
              <a:ea typeface="+mn-ea"/>
              <a:cs typeface="+mn-cs"/>
            </a:rPr>
          </a:br>
          <a:endParaRPr lang="en-US" sz="900" b="0" i="0" strike="noStrike">
            <a:solidFill>
              <a:srgbClr val="000000"/>
            </a:solidFill>
            <a:latin typeface="+mn-lt"/>
            <a:cs typeface="Aria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9524</xdr:colOff>
      <xdr:row>31</xdr:row>
      <xdr:rowOff>121920</xdr:rowOff>
    </xdr:from>
    <xdr:to>
      <xdr:col>8</xdr:col>
      <xdr:colOff>1143000</xdr:colOff>
      <xdr:row>35</xdr:row>
      <xdr:rowOff>182880</xdr:rowOff>
    </xdr:to>
    <xdr:sp macro="" textlink="">
      <xdr:nvSpPr>
        <xdr:cNvPr id="2" name="Text 3"/>
        <xdr:cNvSpPr txBox="1">
          <a:spLocks noChangeArrowheads="1"/>
        </xdr:cNvSpPr>
      </xdr:nvSpPr>
      <xdr:spPr bwMode="auto">
        <a:xfrm>
          <a:off x="329564" y="6240780"/>
          <a:ext cx="6261736" cy="85344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This restating adjustment removes July 2011 through December 2011 revenues and July 2011 through June 2012 expenses associated with the Company's Demand-side Management (DSM) programs. The January 2012 through June 2012 revenues are removed through the revenue adjustments. DSM program costs are recovered in each state through separate tariff riders.</a:t>
          </a:r>
          <a:br>
            <a:rPr lang="en-US" sz="1000" b="0" i="0" u="none" strike="noStrike">
              <a:effectLst/>
              <a:latin typeface="+mn-lt"/>
              <a:ea typeface="+mn-ea"/>
              <a:cs typeface="+mn-cs"/>
            </a:rPr>
          </a:br>
          <a:endParaRPr lang="en-US" sz="1000" b="0" i="0" strike="noStrike">
            <a:solidFill>
              <a:srgbClr val="000000"/>
            </a:solidFill>
            <a:latin typeface="Arial"/>
            <a:cs typeface="Arial"/>
          </a:endParaRP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1</xdr:col>
      <xdr:colOff>60961</xdr:colOff>
      <xdr:row>36</xdr:row>
      <xdr:rowOff>83820</xdr:rowOff>
    </xdr:from>
    <xdr:ext cx="7917180" cy="680084"/>
    <xdr:sp macro="" textlink="">
      <xdr:nvSpPr>
        <xdr:cNvPr id="2" name="TextBox 1"/>
        <xdr:cNvSpPr txBox="1"/>
      </xdr:nvSpPr>
      <xdr:spPr>
        <a:xfrm>
          <a:off x="381001" y="6492240"/>
          <a:ext cx="7917180" cy="6800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Consistent with the Company's previous general rate case (UE- 111190), the Company has replaced the base period liability and property damage expense with a six-year average. This restating adjustment  also removes amounts from results that should not be charged to Washington, and corrects allocation and accounting of insurance charges.</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1</xdr:col>
      <xdr:colOff>95251</xdr:colOff>
      <xdr:row>28</xdr:row>
      <xdr:rowOff>133349</xdr:rowOff>
    </xdr:from>
    <xdr:to>
      <xdr:col>8</xdr:col>
      <xdr:colOff>1419225</xdr:colOff>
      <xdr:row>40</xdr:row>
      <xdr:rowOff>114299</xdr:rowOff>
    </xdr:to>
    <xdr:sp macro="" textlink="">
      <xdr:nvSpPr>
        <xdr:cNvPr id="2" name="TextBox 1"/>
        <xdr:cNvSpPr txBox="1"/>
      </xdr:nvSpPr>
      <xdr:spPr>
        <a:xfrm>
          <a:off x="600076" y="3371849"/>
          <a:ext cx="7248524" cy="2238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1100" b="0" i="0" u="none" strike="noStrike">
              <a:solidFill>
                <a:schemeClr val="dk1"/>
              </a:solidFill>
              <a:effectLst/>
              <a:latin typeface="+mn-lt"/>
              <a:ea typeface="+mn-ea"/>
              <a:cs typeface="+mn-cs"/>
            </a:rPr>
            <a:t>Per Order 06 in Docket UE-100749 (the 2010 Rate Case), the Commission encouraged the Company to engage in a dialogue with Commission Staff, Public Counsel, and the Industrial Customers of Northwest Utilities (collectively referred to as the "Joint Parties") to explore effective means to refine the allocation of certain system allocated costs.  Compliant with this directive, on May 19, 2011, the Company held a conference call with Staff and the Joint Parties to discuss potential refinements to the allocation of certain costs.  As a result of this meeting, all parties agreed that to the extent possible, advertising expenses should be situs assigned to specific states instead of system allocated.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For all system-allocated advertising expenses incurred during the 12-months ended June 2012, this restating adjustment situs assigns any costs attributable to a specific jurisdiction.</a:t>
          </a:r>
          <a:r>
            <a:rPr lang="en-US"/>
            <a:t> </a:t>
          </a:r>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104775</xdr:colOff>
      <xdr:row>36</xdr:row>
      <xdr:rowOff>85725</xdr:rowOff>
    </xdr:from>
    <xdr:to>
      <xdr:col>8</xdr:col>
      <xdr:colOff>590550</xdr:colOff>
      <xdr:row>45</xdr:row>
      <xdr:rowOff>85725</xdr:rowOff>
    </xdr:to>
    <xdr:sp macro="" textlink="">
      <xdr:nvSpPr>
        <xdr:cNvPr id="2" name="TextBox 1"/>
        <xdr:cNvSpPr txBox="1"/>
      </xdr:nvSpPr>
      <xdr:spPr>
        <a:xfrm>
          <a:off x="542925" y="7105650"/>
          <a:ext cx="7296150" cy="1819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Per Order 06 in Docket UE-100749 (the 2010 Rate Case), the Commission encouraged the Company to engage in a dialogue with Commission Staff, Public Counsel and the Industrial Customers of Northwest Utilities (collectively referred to as the "Joint Parties") to explore effective means to refine the allocation of certain system allocated costs. Compliant with this directive, on May 19, 2011, the Company held a conference call with Staff and the Joint Parties to discuss potential refinements to the allocation of certain costs. As a result of this meeting, all parties agreed that to the extent possible, membership expenses should be situs assigned to specific states instead of system allocated.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
          </a:r>
          <a:br>
            <a:rPr lang="en-US" sz="1100" b="0" i="0" u="none" strike="noStrike">
              <a:solidFill>
                <a:schemeClr val="dk1"/>
              </a:solidFill>
              <a:effectLst/>
              <a:latin typeface="+mn-lt"/>
              <a:ea typeface="+mn-ea"/>
              <a:cs typeface="+mn-cs"/>
            </a:rPr>
          </a:br>
          <a:r>
            <a:rPr lang="en-US" sz="1100" b="0" i="0" u="none" strike="noStrike">
              <a:solidFill>
                <a:schemeClr val="dk1"/>
              </a:solidFill>
              <a:effectLst/>
              <a:latin typeface="+mn-lt"/>
              <a:ea typeface="+mn-ea"/>
              <a:cs typeface="+mn-cs"/>
            </a:rPr>
            <a:t>For all system-allocated membership and subscription expenses incurred during the 12-months ended June 2012, this restating adjustment situs-assigns any costs attributable to a specific jurisdiction.</a:t>
          </a:r>
          <a:br>
            <a:rPr lang="en-US" sz="1100" b="0" i="0" u="none" strike="noStrike">
              <a:solidFill>
                <a:schemeClr val="dk1"/>
              </a:solidFill>
              <a:effectLst/>
              <a:latin typeface="+mn-lt"/>
              <a:ea typeface="+mn-ea"/>
              <a:cs typeface="+mn-cs"/>
            </a:rPr>
          </a:br>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30480</xdr:colOff>
      <xdr:row>14</xdr:row>
      <xdr:rowOff>68580</xdr:rowOff>
    </xdr:from>
    <xdr:to>
      <xdr:col>7</xdr:col>
      <xdr:colOff>1143000</xdr:colOff>
      <xdr:row>22</xdr:row>
      <xdr:rowOff>160020</xdr:rowOff>
    </xdr:to>
    <xdr:sp macro="" textlink="">
      <xdr:nvSpPr>
        <xdr:cNvPr id="3" name="TextBox 2"/>
        <xdr:cNvSpPr txBox="1"/>
      </xdr:nvSpPr>
      <xdr:spPr>
        <a:xfrm>
          <a:off x="30480" y="2842260"/>
          <a:ext cx="7117080" cy="1699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baseline="0">
              <a:solidFill>
                <a:schemeClr val="dk1"/>
              </a:solidFill>
              <a:effectLst/>
              <a:latin typeface="+mn-lt"/>
              <a:ea typeface="+mn-ea"/>
              <a:cs typeface="+mn-cs"/>
            </a:rPr>
            <a:t>Starting in August 2010, the Company replaced approximately 120,000 meters in  the Yakima, Walla Walla and Sunnyside districts with new radio equipped digital meters. The meters enable the Company to remotely obtain energy usage information, allow the Company to take full advantage of a proven technology to increase effectiveness and efficiency, improve customer satisfaction, and reduce safety exposures for employees. In addition, the Company reduced its workforce by 20 meter readers.</a:t>
          </a:r>
        </a:p>
        <a:p>
          <a:r>
            <a:rPr lang="en-US" sz="1100" b="0" i="0" baseline="0">
              <a:solidFill>
                <a:schemeClr val="dk1"/>
              </a:solidFill>
              <a:effectLst/>
              <a:latin typeface="+mn-lt"/>
              <a:ea typeface="+mn-ea"/>
              <a:cs typeface="+mn-cs"/>
            </a:rPr>
            <a:t> </a:t>
          </a:r>
          <a:endParaRPr lang="en-US">
            <a:effectLst/>
          </a:endParaRPr>
        </a:p>
        <a:p>
          <a:pPr rtl="0" eaLnBrk="1" fontAlgn="auto" latinLnBrk="0" hangingPunct="1"/>
          <a:r>
            <a:rPr lang="en-US" sz="1100" b="0" i="0" baseline="0">
              <a:solidFill>
                <a:schemeClr val="dk1"/>
              </a:solidFill>
              <a:effectLst/>
              <a:latin typeface="+mn-lt"/>
              <a:ea typeface="+mn-ea"/>
              <a:cs typeface="+mn-cs"/>
            </a:rPr>
            <a:t>This pro forma adjustment reflects the reduction in meter reading expense the Company anticipates as a result of the program through June 2013.</a:t>
          </a:r>
          <a:endParaRPr lang="en-US">
            <a:effectLst/>
          </a:endParaRPr>
        </a:p>
        <a:p>
          <a:endParaRPr lang="en-US" sz="1100" b="0" i="0" u="none" strike="noStrike" baseline="0" smtClean="0">
            <a:solidFill>
              <a:schemeClr val="dk1"/>
            </a:solidFill>
            <a:latin typeface="+mn-lt"/>
            <a:ea typeface="+mn-ea"/>
            <a:cs typeface="+mn-cs"/>
          </a:endParaRP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25</xdr:row>
      <xdr:rowOff>38100</xdr:rowOff>
    </xdr:from>
    <xdr:to>
      <xdr:col>7</xdr:col>
      <xdr:colOff>746760</xdr:colOff>
      <xdr:row>31</xdr:row>
      <xdr:rowOff>167640</xdr:rowOff>
    </xdr:to>
    <xdr:sp macro="" textlink="">
      <xdr:nvSpPr>
        <xdr:cNvPr id="4" name="Text 12"/>
        <xdr:cNvSpPr txBox="1">
          <a:spLocks noChangeArrowheads="1"/>
        </xdr:cNvSpPr>
      </xdr:nvSpPr>
      <xdr:spPr bwMode="auto">
        <a:xfrm>
          <a:off x="38100" y="4640580"/>
          <a:ext cx="6957060" cy="1181100"/>
        </a:xfrm>
        <a:prstGeom prst="rect">
          <a:avLst/>
        </a:prstGeom>
        <a:solidFill>
          <a:srgbClr val="FFFFFF"/>
        </a:solidFill>
        <a:ln w="1">
          <a:noFill/>
          <a:miter lim="800000"/>
          <a:headEnd/>
          <a:tailEnd/>
        </a:ln>
      </xdr:spPr>
      <xdr:txBody>
        <a:bodyPr vertOverflow="clip" wrap="square" lIns="27432" tIns="22860" rIns="0" bIns="0" anchor="t" upright="1"/>
        <a:lstStyle/>
        <a:p>
          <a:pPr rtl="0" eaLnBrk="1" fontAlgn="auto" latinLnBrk="0" hangingPunct="1"/>
          <a:r>
            <a:rPr lang="en-US" sz="1100" b="0" i="0" u="none" strike="noStrike">
              <a:effectLst/>
              <a:latin typeface="+mn-lt"/>
              <a:ea typeface="+mn-ea"/>
              <a:cs typeface="+mn-cs"/>
            </a:rPr>
            <a:t>This restating adjustment removes revenue adjustment items that should not be included in regulatory results. The revenues for the 12-months ended June 2012 are normalized by removing Schedule 191 (System Benefits Charge) -$8,775,130, Schedule 96 (Hydro Deferral Surcharge) -1,930,448, SMUD -$352,618, BPA $7,379,869, Acquisition Commitment $1,982,103, Chehalis Deferral $3,000,000, Revenue Accounting Adjustments $11,401,102, Irrigation Demand Charge Accrual -$13,900, DSM -$4,415,957, Out of Period $288,690, tolerance adjustment $84,871, and load loss -$121,750.</a:t>
          </a:r>
          <a:br>
            <a:rPr lang="en-US" sz="1100" b="0" i="0" u="none" strike="noStrike">
              <a:effectLst/>
              <a:latin typeface="+mn-lt"/>
              <a:ea typeface="+mn-ea"/>
              <a:cs typeface="+mn-cs"/>
            </a:rPr>
          </a:br>
          <a:endParaRPr lang="en-US" sz="1000">
            <a:effectLst/>
          </a:endParaRP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0</xdr:col>
      <xdr:colOff>182880</xdr:colOff>
      <xdr:row>24</xdr:row>
      <xdr:rowOff>45720</xdr:rowOff>
    </xdr:from>
    <xdr:ext cx="7810500" cy="678180"/>
    <xdr:sp macro="" textlink="">
      <xdr:nvSpPr>
        <xdr:cNvPr id="2" name="TextBox 1"/>
        <xdr:cNvSpPr txBox="1"/>
      </xdr:nvSpPr>
      <xdr:spPr>
        <a:xfrm>
          <a:off x="182880" y="4594860"/>
          <a:ext cx="7810500" cy="6781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u="none" strike="noStrike">
              <a:solidFill>
                <a:schemeClr val="tx1"/>
              </a:solidFill>
              <a:effectLst/>
              <a:latin typeface="+mn-lt"/>
              <a:ea typeface="+mn-ea"/>
              <a:cs typeface="+mn-cs"/>
            </a:rPr>
            <a:t>Company: This restating adjustment adjusts the Company's actual 12-months ended June 2012 uncollectible expense to the 12-months </a:t>
          </a:r>
          <a:r>
            <a:rPr lang="en-US" sz="1200" b="0" i="0" u="none" strike="noStrike">
              <a:solidFill>
                <a:schemeClr val="tx1"/>
              </a:solidFill>
              <a:effectLst/>
              <a:latin typeface="+mn-lt"/>
              <a:ea typeface="+mn-ea"/>
              <a:cs typeface="+mn-cs"/>
            </a:rPr>
            <a:t>ended</a:t>
          </a:r>
          <a:r>
            <a:rPr lang="en-US" sz="1100" b="0" i="0" u="none" strike="noStrike">
              <a:solidFill>
                <a:schemeClr val="tx1"/>
              </a:solidFill>
              <a:effectLst/>
              <a:latin typeface="+mn-lt"/>
              <a:ea typeface="+mn-ea"/>
              <a:cs typeface="+mn-cs"/>
            </a:rPr>
            <a:t> June 2012 normalized level by applying the unadjusted uncollectible rate (unadjusted uncollectible accounts expense/unadjusted general business revenues) to the normalized level of general business revenues.</a:t>
          </a:r>
          <a:br>
            <a:rPr lang="en-US" sz="1100" b="0" i="0" u="none" strike="noStrike">
              <a:solidFill>
                <a:schemeClr val="tx1"/>
              </a:solidFill>
              <a:effectLst/>
              <a:latin typeface="+mn-lt"/>
              <a:ea typeface="+mn-ea"/>
              <a:cs typeface="+mn-cs"/>
            </a:rPr>
          </a:br>
          <a:endParaRPr lang="en-US" sz="1100"/>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xdr:col>
      <xdr:colOff>30480</xdr:colOff>
      <xdr:row>76</xdr:row>
      <xdr:rowOff>68580</xdr:rowOff>
    </xdr:from>
    <xdr:ext cx="6918960" cy="563880"/>
    <xdr:sp macro="" textlink="">
      <xdr:nvSpPr>
        <xdr:cNvPr id="2" name="TextBox 1"/>
        <xdr:cNvSpPr txBox="1"/>
      </xdr:nvSpPr>
      <xdr:spPr>
        <a:xfrm>
          <a:off x="312420" y="14965680"/>
          <a:ext cx="6918960" cy="563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0" i="0" u="none" strike="noStrike">
              <a:solidFill>
                <a:schemeClr val="tx1"/>
              </a:solidFill>
              <a:effectLst/>
              <a:latin typeface="+mn-lt"/>
              <a:ea typeface="+mn-ea"/>
              <a:cs typeface="+mn-cs"/>
            </a:rPr>
            <a:t>This restating adjustment reallocates per books legal expenses in accordance with the stipulation in Docket No. UE-111190, where costs attributable to a specific jurisdiction are situs assigned.</a:t>
          </a:r>
          <a:r>
            <a:rPr lang="en-US" sz="1200"/>
            <a:t> </a:t>
          </a: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1</xdr:col>
      <xdr:colOff>238125</xdr:colOff>
      <xdr:row>14</xdr:row>
      <xdr:rowOff>106681</xdr:rowOff>
    </xdr:from>
    <xdr:to>
      <xdr:col>8</xdr:col>
      <xdr:colOff>906780</xdr:colOff>
      <xdr:row>17</xdr:row>
      <xdr:rowOff>15241</xdr:rowOff>
    </xdr:to>
    <xdr:sp macro="" textlink="">
      <xdr:nvSpPr>
        <xdr:cNvPr id="2" name="Text 12"/>
        <xdr:cNvSpPr txBox="1">
          <a:spLocks noChangeArrowheads="1"/>
        </xdr:cNvSpPr>
      </xdr:nvSpPr>
      <xdr:spPr bwMode="auto">
        <a:xfrm>
          <a:off x="901065" y="2331721"/>
          <a:ext cx="7343775" cy="365760"/>
        </a:xfrm>
        <a:prstGeom prst="rect">
          <a:avLst/>
        </a:prstGeom>
        <a:solidFill>
          <a:srgbClr val="FFFFFF"/>
        </a:solidFill>
        <a:ln w="12700">
          <a:noFill/>
          <a:miter lim="800000"/>
          <a:headEnd/>
          <a:tailEnd/>
        </a:ln>
      </xdr:spPr>
      <xdr:txBody>
        <a:bodyPr vertOverflow="clip" wrap="square" lIns="27432" tIns="22860" rIns="0" bIns="0" anchor="t" upright="1"/>
        <a:lstStyle/>
        <a:p>
          <a:pPr algn="l" rtl="0">
            <a:defRPr sz="1000"/>
          </a:pPr>
          <a:r>
            <a:rPr lang="en-US" sz="1200" b="0" i="0" u="none" strike="noStrike">
              <a:effectLst/>
              <a:latin typeface="+mn-lt"/>
              <a:ea typeface="+mn-ea"/>
              <a:cs typeface="+mn-cs"/>
            </a:rPr>
            <a:t>This restating adjustment removes Washington's share of the Naughton 3 write-off that occurred in June 2012. </a:t>
          </a:r>
          <a:r>
            <a:rPr lang="en-US" sz="1000" b="0" i="0" u="none" strike="noStrike">
              <a:effectLst/>
              <a:latin typeface="+mn-lt"/>
              <a:ea typeface="+mn-ea"/>
              <a:cs typeface="+mn-cs"/>
            </a:rPr>
            <a:t/>
          </a:r>
          <a:br>
            <a:rPr lang="en-US" sz="1000" b="0" i="0" u="none" strike="noStrike">
              <a:effectLst/>
              <a:latin typeface="+mn-lt"/>
              <a:ea typeface="+mn-ea"/>
              <a:cs typeface="+mn-cs"/>
            </a:rPr>
          </a:br>
          <a:endParaRPr lang="en-US" sz="1100" b="0" i="0" u="none" strike="noStrike" baseline="0">
            <a:solidFill>
              <a:srgbClr val="000000"/>
            </a:solidFill>
            <a:latin typeface="Times New Roman" pitchFamily="18" charset="0"/>
            <a:cs typeface="Times New Roman" pitchFamily="18" charset="0"/>
          </a:endParaRP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0</xdr:col>
      <xdr:colOff>53340</xdr:colOff>
      <xdr:row>54</xdr:row>
      <xdr:rowOff>68580</xdr:rowOff>
    </xdr:from>
    <xdr:ext cx="7399020" cy="826770"/>
    <xdr:sp macro="" textlink="">
      <xdr:nvSpPr>
        <xdr:cNvPr id="2" name="TextBox 1"/>
        <xdr:cNvSpPr txBox="1"/>
      </xdr:nvSpPr>
      <xdr:spPr>
        <a:xfrm>
          <a:off x="53340" y="9128760"/>
          <a:ext cx="7399020" cy="8267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u="none" strike="noStrike">
              <a:solidFill>
                <a:schemeClr val="tx1"/>
              </a:solidFill>
              <a:effectLst/>
              <a:latin typeface="+mn-lt"/>
              <a:ea typeface="+mn-ea"/>
              <a:cs typeface="+mn-cs"/>
            </a:rPr>
            <a:t>The Company has implemented efficiency initiatives that are not factored into the GWI adjustment for the 12 months ended June 2013 test period or the WEBA adjustment for the 12 months ending December 2014. This adjustment reduces the Company's O&amp;M. </a:t>
          </a:r>
          <a:br>
            <a:rPr lang="en-US" sz="1100" b="0" i="0" u="none" strike="noStrike">
              <a:solidFill>
                <a:schemeClr val="tx1"/>
              </a:solidFill>
              <a:effectLst/>
              <a:latin typeface="+mn-lt"/>
              <a:ea typeface="+mn-ea"/>
              <a:cs typeface="+mn-cs"/>
            </a:rPr>
          </a:br>
          <a:r>
            <a:rPr lang="en-US" sz="1100" b="0" i="0" u="none" strike="noStrike">
              <a:solidFill>
                <a:schemeClr val="tx1"/>
              </a:solidFill>
              <a:effectLst/>
              <a:latin typeface="+mn-lt"/>
              <a:ea typeface="+mn-ea"/>
              <a:cs typeface="+mn-cs"/>
            </a:rPr>
            <a:t/>
          </a:r>
          <a:br>
            <a:rPr lang="en-US" sz="1100" b="0" i="0" u="none" strike="noStrike">
              <a:solidFill>
                <a:schemeClr val="tx1"/>
              </a:solidFill>
              <a:effectLst/>
              <a:latin typeface="+mn-lt"/>
              <a:ea typeface="+mn-ea"/>
              <a:cs typeface="+mn-cs"/>
            </a:rPr>
          </a:br>
          <a:endParaRPr lang="en-US" sz="1100"/>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0</xdr:col>
      <xdr:colOff>38100</xdr:colOff>
      <xdr:row>38</xdr:row>
      <xdr:rowOff>99059</xdr:rowOff>
    </xdr:from>
    <xdr:to>
      <xdr:col>7</xdr:col>
      <xdr:colOff>891540</xdr:colOff>
      <xdr:row>41</xdr:row>
      <xdr:rowOff>76200</xdr:rowOff>
    </xdr:to>
    <xdr:sp macro="" textlink="">
      <xdr:nvSpPr>
        <xdr:cNvPr id="2" name="Text 3"/>
        <xdr:cNvSpPr txBox="1">
          <a:spLocks noChangeArrowheads="1"/>
        </xdr:cNvSpPr>
      </xdr:nvSpPr>
      <xdr:spPr bwMode="auto">
        <a:xfrm>
          <a:off x="38100" y="7665719"/>
          <a:ext cx="7536180" cy="571501"/>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The net power cost adjustment normalizes power costs by adjusting sales for resale, purchase power, wheeling and fuel in a manner consistent with the contractual terms of sales and purchase agreements, and normal hydro and temperature conditions on a West Control Area (WCA) basis. This restating adjustment reflects normalized power costs for the 12-months ended June 2012.</a:t>
          </a:r>
          <a:br>
            <a:rPr lang="en-US" sz="1000" b="0" i="0" u="none" strike="noStrike">
              <a:effectLst/>
              <a:latin typeface="+mn-lt"/>
              <a:ea typeface="+mn-ea"/>
              <a:cs typeface="+mn-cs"/>
            </a:rPr>
          </a:br>
          <a:endParaRPr lang="en-US" sz="1100" b="0" i="0" u="none" strike="noStrike" baseline="0">
            <a:solidFill>
              <a:srgbClr val="000000"/>
            </a:solidFill>
            <a:latin typeface="Times New Roman" pitchFamily="18" charset="0"/>
            <a:cs typeface="Times New Roman" pitchFamily="18"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123825</xdr:colOff>
      <xdr:row>36</xdr:row>
      <xdr:rowOff>38101</xdr:rowOff>
    </xdr:from>
    <xdr:to>
      <xdr:col>7</xdr:col>
      <xdr:colOff>891540</xdr:colOff>
      <xdr:row>40</xdr:row>
      <xdr:rowOff>114301</xdr:rowOff>
    </xdr:to>
    <xdr:sp macro="" textlink="">
      <xdr:nvSpPr>
        <xdr:cNvPr id="2" name="Text 12"/>
        <xdr:cNvSpPr txBox="1">
          <a:spLocks noChangeArrowheads="1"/>
        </xdr:cNvSpPr>
      </xdr:nvSpPr>
      <xdr:spPr bwMode="auto">
        <a:xfrm>
          <a:off x="375285" y="7170421"/>
          <a:ext cx="7191375" cy="868680"/>
        </a:xfrm>
        <a:prstGeom prst="rect">
          <a:avLst/>
        </a:prstGeom>
        <a:solidFill>
          <a:srgbClr val="FFFFFF"/>
        </a:solidFill>
        <a:ln w="1">
          <a:noFill/>
          <a:miter lim="800000"/>
          <a:headEnd/>
          <a:tailEnd/>
        </a:ln>
      </xdr:spPr>
      <xdr:txBody>
        <a:bodyPr vertOverflow="clip" wrap="square" lIns="27432" tIns="18288" rIns="0" bIns="0" anchor="t" upright="1"/>
        <a:lstStyle/>
        <a:p>
          <a:pPr rtl="0" fontAlgn="base"/>
          <a:endParaRPr lang="en-US" sz="1100" b="0" i="0" baseline="0">
            <a:latin typeface="+mn-lt"/>
            <a:ea typeface="+mn-ea"/>
            <a:cs typeface="+mn-cs"/>
          </a:endParaRPr>
        </a:p>
        <a:p>
          <a:pPr algn="l" rtl="0">
            <a:defRPr sz="1000"/>
          </a:pPr>
          <a:r>
            <a:rPr lang="en-US" sz="1000" b="0" i="0" u="none" strike="noStrike">
              <a:effectLst/>
              <a:latin typeface="+mn-lt"/>
              <a:ea typeface="+mn-ea"/>
              <a:cs typeface="+mn-cs"/>
            </a:rPr>
            <a:t>The net power cost adjustment projects power costs by adjusting sales for resale, purchase power, wheeling and fuel in a manner consistent with the contractual terms of sales and purchase agreements, and normal hydro and temperature conditions on a West Control Area (WCA) basis. This pro forma adjustment reflects normalized power costs for the 12-months ended December 2014.</a:t>
          </a:r>
          <a:br>
            <a:rPr lang="en-US" sz="1000" b="0" i="0" u="none" strike="noStrike">
              <a:effectLst/>
              <a:latin typeface="+mn-lt"/>
              <a:ea typeface="+mn-ea"/>
              <a:cs typeface="+mn-cs"/>
            </a:rPr>
          </a:br>
          <a:endParaRPr lang="en-US" sz="900" b="0" i="0" u="none" strike="noStrike" baseline="0">
            <a:solidFill>
              <a:srgbClr val="000000"/>
            </a:solidFill>
            <a:latin typeface="Arial"/>
            <a:cs typeface="Arial"/>
          </a:endParaRPr>
        </a:p>
      </xdr:txBody>
    </xdr:sp>
    <xdr:clientData/>
  </xdr:twoCellAnchor>
  <xdr:oneCellAnchor>
    <xdr:from>
      <xdr:col>1</xdr:col>
      <xdr:colOff>933450</xdr:colOff>
      <xdr:row>47</xdr:row>
      <xdr:rowOff>0</xdr:rowOff>
    </xdr:from>
    <xdr:ext cx="7477125" cy="438150"/>
    <xdr:sp macro="" textlink="">
      <xdr:nvSpPr>
        <xdr:cNvPr id="3" name="TextBox 2"/>
        <xdr:cNvSpPr txBox="1"/>
      </xdr:nvSpPr>
      <xdr:spPr>
        <a:xfrm>
          <a:off x="933450" y="9886950"/>
          <a:ext cx="7477125" cy="438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1</xdr:col>
      <xdr:colOff>95251</xdr:colOff>
      <xdr:row>24</xdr:row>
      <xdr:rowOff>76200</xdr:rowOff>
    </xdr:from>
    <xdr:to>
      <xdr:col>8</xdr:col>
      <xdr:colOff>762000</xdr:colOff>
      <xdr:row>32</xdr:row>
      <xdr:rowOff>28575</xdr:rowOff>
    </xdr:to>
    <xdr:sp macro="" textlink="">
      <xdr:nvSpPr>
        <xdr:cNvPr id="2" name="TextBox 1"/>
        <xdr:cNvSpPr txBox="1"/>
      </xdr:nvSpPr>
      <xdr:spPr>
        <a:xfrm>
          <a:off x="742951" y="4886325"/>
          <a:ext cx="8172449" cy="155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0" i="0" u="none" strike="noStrike">
              <a:solidFill>
                <a:schemeClr val="dk1"/>
              </a:solidFill>
              <a:effectLst/>
              <a:latin typeface="+mn-lt"/>
              <a:ea typeface="+mn-ea"/>
              <a:cs typeface="+mn-cs"/>
            </a:rPr>
            <a:t>On January 13, 1993, the Company executed a contract with James River Paper Company with respect to the Camas mill, later acquired by Georgia Pacific. Under the agreement, the Company built a steam turbine and is recovering the capital investment over the 20-year operational term of the agreement as an offset to royalties paid to James River based on contract provisions. The contract costs of energy for the Camas unit are included in the Company’s net power costs as purchased power expense, but GRID does not include an offsetting revenue credit for the capital and maintenance cost recovery. This pro forma adjustment adds the royalty offset to FERC account 456, other electric revenue, for the 12-month period ending December 2014, the same period used in determining pro forma net power costs in this filing.  </a:t>
          </a:r>
          <a:r>
            <a:rPr lang="en-US" sz="1100" b="0" i="0" u="none" strike="noStrike">
              <a:solidFill>
                <a:schemeClr val="dk1"/>
              </a:solidFill>
              <a:effectLst/>
              <a:latin typeface="+mn-lt"/>
              <a:ea typeface="+mn-ea"/>
              <a:cs typeface="+mn-cs"/>
            </a:rPr>
            <a:t/>
          </a:r>
          <a:br>
            <a:rPr lang="en-US" sz="1100" b="0" i="0" u="none" strike="noStrike">
              <a:solidFill>
                <a:schemeClr val="dk1"/>
              </a:solidFill>
              <a:effectLst/>
              <a:latin typeface="+mn-lt"/>
              <a:ea typeface="+mn-ea"/>
              <a:cs typeface="+mn-cs"/>
            </a:rPr>
          </a:br>
          <a:endParaRPr 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66675</xdr:colOff>
      <xdr:row>16</xdr:row>
      <xdr:rowOff>53341</xdr:rowOff>
    </xdr:from>
    <xdr:to>
      <xdr:col>8</xdr:col>
      <xdr:colOff>1127761</xdr:colOff>
      <xdr:row>23</xdr:row>
      <xdr:rowOff>129541</xdr:rowOff>
    </xdr:to>
    <xdr:sp macro="" textlink="">
      <xdr:nvSpPr>
        <xdr:cNvPr id="2" name="TextBox 1"/>
        <xdr:cNvSpPr txBox="1"/>
      </xdr:nvSpPr>
      <xdr:spPr>
        <a:xfrm>
          <a:off x="501015" y="2865121"/>
          <a:ext cx="7301866" cy="13030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0" i="0" u="none" strike="noStrike" baseline="0" smtClean="0">
              <a:solidFill>
                <a:schemeClr val="dk1"/>
              </a:solidFill>
              <a:latin typeface="+mn-lt"/>
              <a:ea typeface="+mn-ea"/>
              <a:cs typeface="+mn-cs"/>
            </a:rPr>
            <a:t>On January 13, 1993, the Company executed a contract with James River Paper Company with respect to the Camas mill, later acquired by Georgia Pacific. Under the agreement, the Company built a steam turbine and is recovering the capital investment over the 20-year operational term of the agreement as an offset to royalties paid to James River based on contract provisions. The contract costs of energy for the Camas unit are included in the Company’s net power costs as purchased power expense, but GRID does not include an offsetting revenue credit for the capital and maintenance cost recovery. This pro forma adjustment adds the royalty offset to FERC account 456, other electric revenue, for the 12-month period ending December 2014, the same period used in determining pro forma net power costs in this filing.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r>
            <a:rPr lang="en-US" sz="1100" b="0" i="0" u="none" strike="noStrike" baseline="0" smtClean="0">
              <a:solidFill>
                <a:schemeClr val="dk1"/>
              </a:solidFill>
              <a:latin typeface="+mn-lt"/>
              <a:ea typeface="+mn-ea"/>
              <a:cs typeface="+mn-cs"/>
            </a:rPr>
            <a:t>									</a:t>
          </a:r>
        </a:p>
        <a:p>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60960</xdr:colOff>
      <xdr:row>29</xdr:row>
      <xdr:rowOff>57151</xdr:rowOff>
    </xdr:from>
    <xdr:to>
      <xdr:col>7</xdr:col>
      <xdr:colOff>1226819</xdr:colOff>
      <xdr:row>32</xdr:row>
      <xdr:rowOff>38100</xdr:rowOff>
    </xdr:to>
    <xdr:sp macro="" textlink="">
      <xdr:nvSpPr>
        <xdr:cNvPr id="2" name="TextBox 1"/>
        <xdr:cNvSpPr txBox="1"/>
      </xdr:nvSpPr>
      <xdr:spPr>
        <a:xfrm>
          <a:off x="685800" y="5139691"/>
          <a:ext cx="7307579" cy="506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u="none" strike="noStrike">
              <a:solidFill>
                <a:schemeClr val="dk1"/>
              </a:solidFill>
              <a:effectLst/>
              <a:latin typeface="+mn-lt"/>
              <a:ea typeface="+mn-ea"/>
              <a:cs typeface="+mn-cs"/>
            </a:rPr>
            <a:t>This restating adjustment removes the Colstrip #3 plant investment and associated costs from results of operations. This treatment was authorized in Cause No. U-83-57.  </a:t>
          </a:r>
          <a:r>
            <a:rPr lang="en-US"/>
            <a:t> </a:t>
          </a:r>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53340</xdr:colOff>
      <xdr:row>29</xdr:row>
      <xdr:rowOff>114300</xdr:rowOff>
    </xdr:from>
    <xdr:to>
      <xdr:col>7</xdr:col>
      <xdr:colOff>906780</xdr:colOff>
      <xdr:row>33</xdr:row>
      <xdr:rowOff>76200</xdr:rowOff>
    </xdr:to>
    <xdr:sp macro="" textlink="">
      <xdr:nvSpPr>
        <xdr:cNvPr id="2" name="Text 12"/>
        <xdr:cNvSpPr txBox="1">
          <a:spLocks noChangeArrowheads="1"/>
        </xdr:cNvSpPr>
      </xdr:nvSpPr>
      <xdr:spPr bwMode="auto">
        <a:xfrm>
          <a:off x="53340" y="5859780"/>
          <a:ext cx="8869680" cy="77724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Based on the Company's depreciation study approved in Docket UE-071795, an additional $19.4 million is required for the decommissioning of various hydro facilities. This pro forma adjustment walks forward the decommissioning expenditures through June 2013. The reserve does not include funds for Powerdale, which was reclassified to unrecovered plant.  A separate order was received to recover the estimated decommissioning costs of Powerdale as seen in adjustment 8.6. </a:t>
          </a:r>
          <a:br>
            <a:rPr lang="en-US" sz="1000" b="0" i="0" u="none" strike="noStrike">
              <a:effectLst/>
              <a:latin typeface="+mn-lt"/>
              <a:ea typeface="+mn-ea"/>
              <a:cs typeface="+mn-cs"/>
            </a:rPr>
          </a:br>
          <a:endParaRPr lang="en-US" sz="1100" b="0" i="0" u="none" strike="noStrike" baseline="0">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47625</xdr:colOff>
      <xdr:row>20</xdr:row>
      <xdr:rowOff>85726</xdr:rowOff>
    </xdr:from>
    <xdr:to>
      <xdr:col>8</xdr:col>
      <xdr:colOff>904875</xdr:colOff>
      <xdr:row>24</xdr:row>
      <xdr:rowOff>114300</xdr:rowOff>
    </xdr:to>
    <xdr:sp macro="" textlink="">
      <xdr:nvSpPr>
        <xdr:cNvPr id="3" name="Text 12"/>
        <xdr:cNvSpPr txBox="1">
          <a:spLocks noChangeArrowheads="1"/>
        </xdr:cNvSpPr>
      </xdr:nvSpPr>
      <xdr:spPr bwMode="auto">
        <a:xfrm>
          <a:off x="323850" y="4162426"/>
          <a:ext cx="6677025" cy="828674"/>
        </a:xfrm>
        <a:prstGeom prst="rect">
          <a:avLst/>
        </a:prstGeom>
        <a:solidFill>
          <a:srgbClr val="FFFFFF"/>
        </a:solidFill>
        <a:ln w="1">
          <a:noFill/>
          <a:miter lim="800000"/>
          <a:headEnd/>
          <a:tailEnd/>
        </a:ln>
      </xdr:spPr>
      <xdr:txBody>
        <a:bodyPr vertOverflow="clip" wrap="square" lIns="27432" tIns="22860" rIns="0" bIns="0" anchor="t" upright="1"/>
        <a:lstStyle/>
        <a:p>
          <a:pPr rtl="0" eaLnBrk="1" fontAlgn="auto" latinLnBrk="0" hangingPunct="1"/>
          <a:r>
            <a:rPr lang="en-US" sz="1100" b="0" i="0" u="none" strike="noStrike">
              <a:effectLst/>
              <a:latin typeface="+mn-lt"/>
              <a:ea typeface="+mn-ea"/>
              <a:cs typeface="+mn-cs"/>
            </a:rPr>
            <a:t>This restating adjustment annualizes the $4.5 million rate increase ordered in rate case Docket No. UE-111190, effective June 1, 2012.</a:t>
          </a:r>
          <a:br>
            <a:rPr lang="en-US" sz="1100" b="0" i="0" u="none" strike="noStrike">
              <a:effectLst/>
              <a:latin typeface="+mn-lt"/>
              <a:ea typeface="+mn-ea"/>
              <a:cs typeface="+mn-cs"/>
            </a:rPr>
          </a:br>
          <a:r>
            <a:rPr lang="en-US" sz="1100" b="0" i="0" u="none" strike="noStrike">
              <a:effectLst/>
              <a:latin typeface="+mn-lt"/>
              <a:ea typeface="+mn-ea"/>
              <a:cs typeface="+mn-cs"/>
            </a:rPr>
            <a:t/>
          </a:r>
          <a:br>
            <a:rPr lang="en-US" sz="1100" b="0" i="0" u="none" strike="noStrike">
              <a:effectLst/>
              <a:latin typeface="+mn-lt"/>
              <a:ea typeface="+mn-ea"/>
              <a:cs typeface="+mn-cs"/>
            </a:rPr>
          </a:br>
          <a:r>
            <a:rPr lang="en-US" sz="1100" b="0" i="0" u="none" strike="noStrike">
              <a:effectLst/>
              <a:latin typeface="+mn-lt"/>
              <a:ea typeface="+mn-ea"/>
              <a:cs typeface="+mn-cs"/>
            </a:rPr>
            <a:t/>
          </a:r>
          <a:br>
            <a:rPr lang="en-US" sz="1100" b="0" i="0" u="none" strike="noStrike">
              <a:effectLst/>
              <a:latin typeface="+mn-lt"/>
              <a:ea typeface="+mn-ea"/>
              <a:cs typeface="+mn-cs"/>
            </a:rPr>
          </a:br>
          <a:endParaRPr lang="en-US" sz="1200">
            <a:effectLst/>
          </a:endParaRPr>
        </a:p>
      </xdr:txBody>
    </xdr:sp>
    <xdr:clientData/>
  </xdr:twoCellAnchor>
</xdr:wsDr>
</file>

<file path=xl/drawings/drawing30.xml><?xml version="1.0" encoding="utf-8"?>
<xdr:wsDr xmlns:xdr="http://schemas.openxmlformats.org/drawingml/2006/spreadsheetDrawing" xmlns:a="http://schemas.openxmlformats.org/drawingml/2006/main">
  <xdr:oneCellAnchor>
    <xdr:from>
      <xdr:col>0</xdr:col>
      <xdr:colOff>22860</xdr:colOff>
      <xdr:row>47</xdr:row>
      <xdr:rowOff>76200</xdr:rowOff>
    </xdr:from>
    <xdr:ext cx="6210299" cy="436786"/>
    <xdr:sp macro="" textlink="">
      <xdr:nvSpPr>
        <xdr:cNvPr id="2" name="TextBox 1"/>
        <xdr:cNvSpPr txBox="1"/>
      </xdr:nvSpPr>
      <xdr:spPr>
        <a:xfrm>
          <a:off x="22860" y="8869680"/>
          <a:ext cx="6210299"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u="none" strike="noStrike">
              <a:solidFill>
                <a:schemeClr val="tx1"/>
              </a:solidFill>
              <a:effectLst/>
              <a:latin typeface="+mn-lt"/>
              <a:ea typeface="+mn-ea"/>
              <a:cs typeface="+mn-cs"/>
            </a:rPr>
            <a:t>This restating adjustment normalizes the depreciation expense to reflect the impact of the proposed depreciation rates which were filed in December 2012.</a:t>
          </a:r>
          <a:r>
            <a:rPr lang="en-US"/>
            <a:t> </a:t>
          </a:r>
          <a:endParaRPr lang="en-US" sz="1100"/>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0</xdr:col>
      <xdr:colOff>60960</xdr:colOff>
      <xdr:row>45</xdr:row>
      <xdr:rowOff>91440</xdr:rowOff>
    </xdr:from>
    <xdr:ext cx="5105400" cy="449345"/>
    <xdr:sp macro="" textlink="">
      <xdr:nvSpPr>
        <xdr:cNvPr id="2" name="TextBox 1"/>
        <xdr:cNvSpPr txBox="1"/>
      </xdr:nvSpPr>
      <xdr:spPr>
        <a:xfrm>
          <a:off x="60960" y="7833360"/>
          <a:ext cx="5105400" cy="4493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0" i="0" u="none" strike="noStrike">
              <a:solidFill>
                <a:schemeClr val="tx1"/>
              </a:solidFill>
              <a:effectLst/>
              <a:latin typeface="+mn-lt"/>
              <a:ea typeface="+mn-ea"/>
              <a:cs typeface="+mn-cs"/>
            </a:rPr>
            <a:t>This restating adjustment normalizes the depreciation reserve to reflect the impact of the proposed depreciation rates which were filed in December 2012.</a:t>
          </a:r>
          <a:r>
            <a:rPr lang="en-US" sz="1000"/>
            <a:t> </a:t>
          </a:r>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0</xdr:col>
      <xdr:colOff>133351</xdr:colOff>
      <xdr:row>34</xdr:row>
      <xdr:rowOff>19051</xdr:rowOff>
    </xdr:from>
    <xdr:to>
      <xdr:col>7</xdr:col>
      <xdr:colOff>466725</xdr:colOff>
      <xdr:row>38</xdr:row>
      <xdr:rowOff>152401</xdr:rowOff>
    </xdr:to>
    <xdr:sp macro="" textlink="">
      <xdr:nvSpPr>
        <xdr:cNvPr id="3" name="Text Box 219"/>
        <xdr:cNvSpPr txBox="1">
          <a:spLocks noChangeArrowheads="1"/>
        </xdr:cNvSpPr>
      </xdr:nvSpPr>
      <xdr:spPr bwMode="auto">
        <a:xfrm>
          <a:off x="781051" y="7077076"/>
          <a:ext cx="8658224" cy="933450"/>
        </a:xfrm>
        <a:prstGeom prst="rect">
          <a:avLst/>
        </a:prstGeom>
        <a:solidFill>
          <a:srgbClr val="FFFFFF"/>
        </a:solidFill>
        <a:ln w="9525">
          <a:noFill/>
          <a:miter lim="800000"/>
          <a:headEnd/>
          <a:tailEnd/>
        </a:ln>
        <a:effectLst/>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b="0" i="0" baseline="0">
              <a:latin typeface="Times New Roman" pitchFamily="18" charset="0"/>
              <a:ea typeface="+mn-ea"/>
              <a:cs typeface="Times New Roman" pitchFamily="18" charset="0"/>
            </a:rPr>
            <a:t>This restating and proforma adjustment details the adjustment to interest expense required to synchronize the test period expense with rate base. This is done by multiplying normalized Washington net rate base by the Company’s weighted cost of debt in this case.  This adjustment is calculated in two parts.  First, the interest expense is calculated for all of the restating adjustments included in this filing.  Second, the interest expense is calculated for all of the adjustments within the filing, including those that are proforma in nature.</a:t>
          </a:r>
          <a:endParaRPr lang="en-US" sz="1100">
            <a:latin typeface="Times New Roman" pitchFamily="18" charset="0"/>
            <a:cs typeface="Times New Roman" pitchFamily="18" charset="0"/>
          </a:endParaRPr>
        </a:p>
        <a:p>
          <a:pPr algn="l" rtl="0">
            <a:defRPr sz="1000"/>
          </a:pPr>
          <a:endParaRPr lang="en-US" sz="900" b="0" i="0" u="none" strike="noStrike" baseline="0">
            <a:solidFill>
              <a:srgbClr val="000000"/>
            </a:solidFill>
            <a:latin typeface="Arial"/>
            <a:cs typeface="Arial"/>
          </a:endParaRPr>
        </a:p>
      </xdr:txBody>
    </xdr:sp>
    <xdr:clientData/>
  </xdr:twoCellAnchor>
</xdr:wsDr>
</file>

<file path=xl/drawings/drawing33.xml><?xml version="1.0" encoding="utf-8"?>
<xdr:wsDr xmlns:xdr="http://schemas.openxmlformats.org/drawingml/2006/spreadsheetDrawing" xmlns:a="http://schemas.openxmlformats.org/drawingml/2006/main">
  <xdr:oneCellAnchor>
    <xdr:from>
      <xdr:col>1</xdr:col>
      <xdr:colOff>83820</xdr:colOff>
      <xdr:row>14</xdr:row>
      <xdr:rowOff>123825</xdr:rowOff>
    </xdr:from>
    <xdr:ext cx="5699760" cy="653415"/>
    <xdr:sp macro="" textlink="">
      <xdr:nvSpPr>
        <xdr:cNvPr id="2" name="TextBox 1"/>
        <xdr:cNvSpPr txBox="1"/>
      </xdr:nvSpPr>
      <xdr:spPr>
        <a:xfrm>
          <a:off x="693420" y="2684145"/>
          <a:ext cx="5699760" cy="653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0" i="0" u="none" strike="noStrike">
              <a:solidFill>
                <a:schemeClr val="tx1"/>
              </a:solidFill>
              <a:effectLst/>
              <a:latin typeface="+mn-lt"/>
              <a:ea typeface="+mn-ea"/>
              <a:cs typeface="+mn-cs"/>
            </a:rPr>
            <a:t>Staff rejects the Company's proposed pro forma adjustment to property tax expense. The amount of accrued property tax expense on the books in the test year is representative of the property tax expense paid by the Company during the test year.</a:t>
          </a:r>
          <a:r>
            <a:rPr lang="en-US" sz="1100" b="0" i="0" u="none" strike="noStrike">
              <a:solidFill>
                <a:schemeClr val="tx1"/>
              </a:solidFill>
              <a:effectLst/>
              <a:latin typeface="+mn-lt"/>
              <a:ea typeface="+mn-ea"/>
              <a:cs typeface="+mn-cs"/>
            </a:rPr>
            <a:t/>
          </a:r>
          <a:br>
            <a:rPr lang="en-US" sz="1100" b="0" i="0" u="none" strike="noStrike">
              <a:solidFill>
                <a:schemeClr val="tx1"/>
              </a:solidFill>
              <a:effectLst/>
              <a:latin typeface="+mn-lt"/>
              <a:ea typeface="+mn-ea"/>
              <a:cs typeface="+mn-cs"/>
            </a:rPr>
          </a:br>
          <a:endParaRPr lang="en-US" sz="1100"/>
        </a:p>
      </xdr:txBody>
    </xdr:sp>
    <xdr:clientData/>
  </xdr:oneCellAnchor>
</xdr:wsDr>
</file>

<file path=xl/drawings/drawing34.xml><?xml version="1.0" encoding="utf-8"?>
<xdr:wsDr xmlns:xdr="http://schemas.openxmlformats.org/drawingml/2006/spreadsheetDrawing" xmlns:a="http://schemas.openxmlformats.org/drawingml/2006/main">
  <xdr:twoCellAnchor>
    <xdr:from>
      <xdr:col>1</xdr:col>
      <xdr:colOff>53341</xdr:colOff>
      <xdr:row>20</xdr:row>
      <xdr:rowOff>99060</xdr:rowOff>
    </xdr:from>
    <xdr:to>
      <xdr:col>8</xdr:col>
      <xdr:colOff>937260</xdr:colOff>
      <xdr:row>24</xdr:row>
      <xdr:rowOff>106680</xdr:rowOff>
    </xdr:to>
    <xdr:sp macro="" textlink="">
      <xdr:nvSpPr>
        <xdr:cNvPr id="2" name="Text 12"/>
        <xdr:cNvSpPr txBox="1">
          <a:spLocks noChangeArrowheads="1"/>
        </xdr:cNvSpPr>
      </xdr:nvSpPr>
      <xdr:spPr bwMode="auto">
        <a:xfrm>
          <a:off x="716281" y="3604260"/>
          <a:ext cx="7437119" cy="70866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The Company is entitled to recognize a federal income tax credit as a result of placing renewable generating plants in service. The tax credit is based on the kilowatt-hours generated by a qualified facility during the facility’s first ten years of service. This pro forma adjustment reflects this credit based on the qualifying production as modeled in GRID for the pro forma net power cost study. The Utah Renewable Energy Tax Credit booked expense is removed since it is a state tax credit and Washington receives no state income tax expense.  </a:t>
          </a:r>
          <a:r>
            <a:rPr lang="en-US" sz="900"/>
            <a:t> </a:t>
          </a:r>
          <a:endParaRPr lang="en-US" sz="900" b="0" i="0" strike="noStrike">
            <a:solidFill>
              <a:srgbClr val="000000"/>
            </a:solidFill>
            <a:latin typeface="Arial"/>
            <a:cs typeface="Aria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76200</xdr:colOff>
      <xdr:row>27</xdr:row>
      <xdr:rowOff>9526</xdr:rowOff>
    </xdr:from>
    <xdr:to>
      <xdr:col>8</xdr:col>
      <xdr:colOff>981075</xdr:colOff>
      <xdr:row>29</xdr:row>
      <xdr:rowOff>76200</xdr:rowOff>
    </xdr:to>
    <xdr:sp macro="" textlink="">
      <xdr:nvSpPr>
        <xdr:cNvPr id="2" name="Text 12"/>
        <xdr:cNvSpPr txBox="1">
          <a:spLocks noChangeArrowheads="1"/>
        </xdr:cNvSpPr>
      </xdr:nvSpPr>
      <xdr:spPr bwMode="auto">
        <a:xfrm>
          <a:off x="723900" y="5419726"/>
          <a:ext cx="7400925" cy="466724"/>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This restating adjustment reports the Company's property-related accumulated deferred income tax balances on a jurisdictional basis using jurisdictionally allocated results from the Company's tax fixed asset system. Staff adjusts to the AMA balances.</a:t>
          </a:r>
          <a:endParaRPr lang="en-US" sz="1050" b="0" i="0" u="none" strike="noStrike" baseline="0">
            <a:solidFill>
              <a:srgbClr val="000000"/>
            </a:solidFill>
            <a:latin typeface="Arial"/>
            <a:cs typeface="Arial"/>
          </a:endParaRPr>
        </a:p>
      </xdr:txBody>
    </xdr:sp>
    <xdr:clientData/>
  </xdr:twoCellAnchor>
</xdr:wsDr>
</file>

<file path=xl/drawings/drawing36.xml><?xml version="1.0" encoding="utf-8"?>
<xdr:wsDr xmlns:xdr="http://schemas.openxmlformats.org/drawingml/2006/spreadsheetDrawing" xmlns:a="http://schemas.openxmlformats.org/drawingml/2006/main">
  <xdr:oneCellAnchor>
    <xdr:from>
      <xdr:col>1</xdr:col>
      <xdr:colOff>45721</xdr:colOff>
      <xdr:row>16</xdr:row>
      <xdr:rowOff>104775</xdr:rowOff>
    </xdr:from>
    <xdr:ext cx="5021580" cy="725805"/>
    <xdr:sp macro="" textlink="">
      <xdr:nvSpPr>
        <xdr:cNvPr id="2" name="TextBox 1"/>
        <xdr:cNvSpPr txBox="1"/>
      </xdr:nvSpPr>
      <xdr:spPr>
        <a:xfrm>
          <a:off x="670561" y="2908935"/>
          <a:ext cx="5021580" cy="7258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0" i="0" u="none" strike="noStrike">
              <a:solidFill>
                <a:schemeClr val="tx1"/>
              </a:solidFill>
              <a:effectLst/>
              <a:latin typeface="+mn-lt"/>
              <a:ea typeface="+mn-ea"/>
              <a:cs typeface="+mn-cs"/>
            </a:rPr>
            <a:t>This pro forma adjustment reflects the known and measurable change to the Public Utility Tax Credit for Low Income Home Energy Assistance Program (LIHEAP) for the 2013 authorized credit amount, per a July 26, 2012 letter from the Washington Department of Revenue. </a:t>
          </a:r>
          <a:r>
            <a:rPr lang="en-US" sz="1100" b="0" i="0" u="none" strike="noStrike">
              <a:solidFill>
                <a:schemeClr val="tx1"/>
              </a:solidFill>
              <a:effectLst/>
              <a:latin typeface="+mn-lt"/>
              <a:ea typeface="+mn-ea"/>
              <a:cs typeface="+mn-cs"/>
            </a:rPr>
            <a:t/>
          </a:r>
          <a:br>
            <a:rPr lang="en-US" sz="1100" b="0" i="0" u="none" strike="noStrike">
              <a:solidFill>
                <a:schemeClr val="tx1"/>
              </a:solidFill>
              <a:effectLst/>
              <a:latin typeface="+mn-lt"/>
              <a:ea typeface="+mn-ea"/>
              <a:cs typeface="+mn-cs"/>
            </a:rPr>
          </a:br>
          <a:endParaRPr lang="en-US" sz="1100"/>
        </a:p>
      </xdr:txBody>
    </xdr:sp>
    <xdr:clientData/>
  </xdr:oneCellAnchor>
</xdr:wsDr>
</file>

<file path=xl/drawings/drawing37.xml><?xml version="1.0" encoding="utf-8"?>
<xdr:wsDr xmlns:xdr="http://schemas.openxmlformats.org/drawingml/2006/spreadsheetDrawing" xmlns:a="http://schemas.openxmlformats.org/drawingml/2006/main">
  <xdr:twoCellAnchor>
    <xdr:from>
      <xdr:col>1</xdr:col>
      <xdr:colOff>57151</xdr:colOff>
      <xdr:row>100</xdr:row>
      <xdr:rowOff>28575</xdr:rowOff>
    </xdr:from>
    <xdr:to>
      <xdr:col>8</xdr:col>
      <xdr:colOff>830580</xdr:colOff>
      <xdr:row>104</xdr:row>
      <xdr:rowOff>30480</xdr:rowOff>
    </xdr:to>
    <xdr:sp macro="" textlink="">
      <xdr:nvSpPr>
        <xdr:cNvPr id="3" name="TextBox 2"/>
        <xdr:cNvSpPr txBox="1"/>
      </xdr:nvSpPr>
      <xdr:spPr>
        <a:xfrm>
          <a:off x="186691" y="17409795"/>
          <a:ext cx="7242809" cy="702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This restating adjustment reflects the removal of the June 2012 balances for all non-property-related deferred taxes. The associated deferred tax expenses are removed as well. This in effect flows through to income the current tax impacts on these items. </a:t>
          </a:r>
          <a:br>
            <a:rPr lang="en-US" sz="1100" b="0" i="0" u="none" strike="noStrike">
              <a:solidFill>
                <a:schemeClr val="dk1"/>
              </a:solidFill>
              <a:effectLst/>
              <a:latin typeface="+mn-lt"/>
              <a:ea typeface="+mn-ea"/>
              <a:cs typeface="+mn-cs"/>
            </a:rPr>
          </a:br>
          <a:endParaRPr lang="en-U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9525</xdr:colOff>
      <xdr:row>16</xdr:row>
      <xdr:rowOff>95251</xdr:rowOff>
    </xdr:from>
    <xdr:to>
      <xdr:col>8</xdr:col>
      <xdr:colOff>647700</xdr:colOff>
      <xdr:row>21</xdr:row>
      <xdr:rowOff>30481</xdr:rowOff>
    </xdr:to>
    <xdr:sp macro="" textlink="">
      <xdr:nvSpPr>
        <xdr:cNvPr id="2" name="Text 12"/>
        <xdr:cNvSpPr txBox="1">
          <a:spLocks noChangeArrowheads="1"/>
        </xdr:cNvSpPr>
      </xdr:nvSpPr>
      <xdr:spPr bwMode="auto">
        <a:xfrm>
          <a:off x="222885" y="2533651"/>
          <a:ext cx="7252335" cy="69723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endParaRPr lang="en-US" sz="1100" b="0" i="0" u="none" strike="noStrike" baseline="0">
            <a:solidFill>
              <a:srgbClr val="000000"/>
            </a:solidFill>
            <a:latin typeface="Times New Roman" pitchFamily="18" charset="0"/>
            <a:cs typeface="Times New Roman" pitchFamily="18" charset="0"/>
          </a:endParaRPr>
        </a:p>
      </xdr:txBody>
    </xdr:sp>
    <xdr:clientData/>
  </xdr:twoCellAnchor>
  <xdr:twoCellAnchor>
    <xdr:from>
      <xdr:col>1</xdr:col>
      <xdr:colOff>161926</xdr:colOff>
      <xdr:row>16</xdr:row>
      <xdr:rowOff>73399</xdr:rowOff>
    </xdr:from>
    <xdr:to>
      <xdr:col>8</xdr:col>
      <xdr:colOff>838200</xdr:colOff>
      <xdr:row>21</xdr:row>
      <xdr:rowOff>68581</xdr:rowOff>
    </xdr:to>
    <xdr:sp macro="" textlink="">
      <xdr:nvSpPr>
        <xdr:cNvPr id="4" name="Text 12"/>
        <xdr:cNvSpPr txBox="1">
          <a:spLocks noChangeArrowheads="1"/>
        </xdr:cNvSpPr>
      </xdr:nvSpPr>
      <xdr:spPr bwMode="auto">
        <a:xfrm>
          <a:off x="375286" y="2511799"/>
          <a:ext cx="7290434" cy="757182"/>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100" b="0" i="0" u="none" strike="noStrike">
              <a:effectLst/>
              <a:latin typeface="+mn-lt"/>
              <a:ea typeface="+mn-ea"/>
              <a:cs typeface="+mn-cs"/>
            </a:rPr>
            <a:t>This restating adjustment removes the deferred state income tax expense and associated balances from results since state income tax expense is excluded under the WCA allocation methodology.</a:t>
          </a:r>
          <a:br>
            <a:rPr lang="en-US" sz="1100" b="0" i="0" u="none" strike="noStrike">
              <a:effectLst/>
              <a:latin typeface="+mn-lt"/>
              <a:ea typeface="+mn-ea"/>
              <a:cs typeface="+mn-cs"/>
            </a:rPr>
          </a:br>
          <a:endParaRPr lang="en-US" sz="1100" b="0" i="0" baseline="0">
            <a:latin typeface="Times New Roman" pitchFamily="18" charset="0"/>
            <a:ea typeface="+mn-ea"/>
            <a:cs typeface="Times New Roman" pitchFamily="18" charset="0"/>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95250</xdr:colOff>
      <xdr:row>27</xdr:row>
      <xdr:rowOff>95251</xdr:rowOff>
    </xdr:from>
    <xdr:to>
      <xdr:col>8</xdr:col>
      <xdr:colOff>695325</xdr:colOff>
      <xdr:row>31</xdr:row>
      <xdr:rowOff>19051</xdr:rowOff>
    </xdr:to>
    <xdr:sp macro="" textlink="">
      <xdr:nvSpPr>
        <xdr:cNvPr id="2" name="Text 12"/>
        <xdr:cNvSpPr txBox="1">
          <a:spLocks noChangeArrowheads="1"/>
        </xdr:cNvSpPr>
      </xdr:nvSpPr>
      <xdr:spPr bwMode="auto">
        <a:xfrm>
          <a:off x="514350" y="4857751"/>
          <a:ext cx="8951595" cy="62484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1100" b="0" i="0" u="none" strike="noStrike">
              <a:effectLst/>
              <a:latin typeface="+mn-lt"/>
              <a:ea typeface="+mn-ea"/>
              <a:cs typeface="+mn-cs"/>
            </a:rPr>
            <a:t>This restating adjustment recalculates the Washington Public Utility Tax expense based on the normalized revenues included in this filing, as outlined in adjustments 3.1, 3.2, and 3.3.</a:t>
          </a:r>
          <a:br>
            <a:rPr lang="en-US" sz="1100" b="0" i="0" u="none" strike="noStrike">
              <a:effectLst/>
              <a:latin typeface="+mn-lt"/>
              <a:ea typeface="+mn-ea"/>
              <a:cs typeface="+mn-cs"/>
            </a:rPr>
          </a:br>
          <a:endParaRPr lang="en-US" sz="1100" b="0" i="0" u="none" strike="noStrike" baseline="0">
            <a:solidFill>
              <a:srgbClr val="000000"/>
            </a:solidFill>
            <a:latin typeface="+mn-lt"/>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85726</xdr:colOff>
      <xdr:row>28</xdr:row>
      <xdr:rowOff>57151</xdr:rowOff>
    </xdr:from>
    <xdr:to>
      <xdr:col>7</xdr:col>
      <xdr:colOff>838201</xdr:colOff>
      <xdr:row>33</xdr:row>
      <xdr:rowOff>38100</xdr:rowOff>
    </xdr:to>
    <xdr:sp macro="" textlink="">
      <xdr:nvSpPr>
        <xdr:cNvPr id="2" name="Text 14"/>
        <xdr:cNvSpPr txBox="1">
          <a:spLocks noChangeArrowheads="1"/>
        </xdr:cNvSpPr>
      </xdr:nvSpPr>
      <xdr:spPr bwMode="auto">
        <a:xfrm>
          <a:off x="285751" y="5438776"/>
          <a:ext cx="7696200" cy="790574"/>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endParaRPr lang="en-US" sz="900" b="0" i="0" u="none" strike="noStrike" baseline="0">
            <a:solidFill>
              <a:srgbClr val="000000"/>
            </a:solidFill>
            <a:latin typeface="Arial"/>
            <a:cs typeface="Arial"/>
          </a:endParaRPr>
        </a:p>
        <a:p>
          <a:pPr algn="l" rtl="0">
            <a:defRPr sz="1000"/>
          </a:pPr>
          <a:r>
            <a:rPr lang="en-US" sz="1000" b="0" i="0" u="none" strike="noStrike">
              <a:effectLst/>
              <a:latin typeface="+mn-lt"/>
              <a:ea typeface="+mn-ea"/>
              <a:cs typeface="+mn-cs"/>
            </a:rPr>
            <a:t>This pro forma adjustment removes the SO2 allowance sales occurring in the 12-months ended June 2012. This adjustment reflects a five-year amortization methodology approved in UE-100749. Washington’s allocation of the revenues is determined by the allowances provided by the Jim Bridger and Colstrip Unit 4 generating resources.</a:t>
          </a:r>
          <a:br>
            <a:rPr lang="en-US" sz="1000" b="0" i="0" u="none" strike="noStrike">
              <a:effectLst/>
              <a:latin typeface="+mn-lt"/>
              <a:ea typeface="+mn-ea"/>
              <a:cs typeface="+mn-cs"/>
            </a:rPr>
          </a:br>
          <a:endParaRPr lang="en-US" sz="900" b="0" i="0" u="none" strike="noStrike" baseline="0">
            <a:solidFill>
              <a:srgbClr val="000000"/>
            </a:solidFill>
            <a:latin typeface="Arial"/>
            <a:cs typeface="Aria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60960</xdr:colOff>
      <xdr:row>14</xdr:row>
      <xdr:rowOff>68580</xdr:rowOff>
    </xdr:from>
    <xdr:to>
      <xdr:col>8</xdr:col>
      <xdr:colOff>739140</xdr:colOff>
      <xdr:row>17</xdr:row>
      <xdr:rowOff>152401</xdr:rowOff>
    </xdr:to>
    <xdr:sp macro="" textlink="">
      <xdr:nvSpPr>
        <xdr:cNvPr id="2" name="Text 5"/>
        <xdr:cNvSpPr txBox="1">
          <a:spLocks noChangeArrowheads="1"/>
        </xdr:cNvSpPr>
      </xdr:nvSpPr>
      <xdr:spPr bwMode="auto">
        <a:xfrm>
          <a:off x="335280" y="2522220"/>
          <a:ext cx="7315200" cy="609601"/>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This restating adjustment reflects the appropriate level of allowances for funds used during construction (AFUDC) - Equity into regulated results to align the tax Schedule M with regulatory income.</a:t>
          </a:r>
          <a:br>
            <a:rPr lang="en-US" sz="1000" b="0" i="0" u="none" strike="noStrike">
              <a:effectLst/>
              <a:latin typeface="+mn-lt"/>
              <a:ea typeface="+mn-ea"/>
              <a:cs typeface="+mn-cs"/>
            </a:rPr>
          </a:br>
          <a:endParaRPr lang="en-US" sz="1000" b="0" i="0" u="none" strike="noStrike" baseline="0">
            <a:solidFill>
              <a:srgbClr val="000000"/>
            </a:solidFill>
            <a:latin typeface="+mn-lt"/>
            <a:cs typeface="Aria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22860</xdr:colOff>
      <xdr:row>31</xdr:row>
      <xdr:rowOff>68580</xdr:rowOff>
    </xdr:from>
    <xdr:to>
      <xdr:col>8</xdr:col>
      <xdr:colOff>899160</xdr:colOff>
      <xdr:row>35</xdr:row>
      <xdr:rowOff>182879</xdr:rowOff>
    </xdr:to>
    <xdr:sp macro="" textlink="">
      <xdr:nvSpPr>
        <xdr:cNvPr id="4" name="Text 12"/>
        <xdr:cNvSpPr txBox="1">
          <a:spLocks noChangeArrowheads="1"/>
        </xdr:cNvSpPr>
      </xdr:nvSpPr>
      <xdr:spPr bwMode="auto">
        <a:xfrm>
          <a:off x="373380" y="6210300"/>
          <a:ext cx="7421880" cy="906779"/>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1000" b="0" i="0" u="none" strike="noStrike">
              <a:effectLst/>
              <a:latin typeface="+mn-lt"/>
              <a:ea typeface="+mn-ea"/>
              <a:cs typeface="+mn-cs"/>
            </a:rPr>
            <a:t>PacifiCorp owns a two-thirds interest in the Bridger Coal Company (BCC), which supplies coal to the Jim Bridger generating plant.  The Company's investment in BCC is recorded on the books of Pacific Minerals, INC (PMI), a wholly-owned subsidiary. Because of this ownership arrangement, the coal mine investment is not included in Account 101 -Electric Plant in Service. The normalized costs for BCC provide no return on investment. The return on investment for BCC is removed in the fuels credit which the Company has included as an offset to fuel prices leaving no return in results. </a:t>
          </a:r>
          <a:r>
            <a:rPr lang="en-US" sz="1050"/>
            <a:t> </a:t>
          </a:r>
          <a:endParaRPr lang="en-US" sz="1050" b="0" i="0" strike="noStrike">
            <a:solidFill>
              <a:srgbClr val="000000"/>
            </a:solidFill>
            <a:latin typeface="Times New Roman" pitchFamily="18" charset="0"/>
            <a:ea typeface="+mn-ea"/>
            <a:cs typeface="Times New Roman" pitchFamily="18"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161924</xdr:colOff>
      <xdr:row>30</xdr:row>
      <xdr:rowOff>38100</xdr:rowOff>
    </xdr:from>
    <xdr:to>
      <xdr:col>8</xdr:col>
      <xdr:colOff>1036319</xdr:colOff>
      <xdr:row>40</xdr:row>
      <xdr:rowOff>121920</xdr:rowOff>
    </xdr:to>
    <xdr:sp macro="" textlink="">
      <xdr:nvSpPr>
        <xdr:cNvPr id="2" name="Text 1"/>
        <xdr:cNvSpPr txBox="1">
          <a:spLocks noChangeArrowheads="1"/>
        </xdr:cNvSpPr>
      </xdr:nvSpPr>
      <xdr:spPr bwMode="auto">
        <a:xfrm>
          <a:off x="824864" y="5295900"/>
          <a:ext cx="6924675" cy="188214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On April 27, 2005, the Commission granted a request by the Company for an accounting order relating to the Company's treatment of environmental remediation costs in Docket UE-031658.  The Commission authorized the company to record and defer costs prudently incurred in connection with its environmental remediation program.  Additional costs of existing projects expected to exceed $3 million system-wide and incurred from October 13, 2003, the date the petition was submitted, through fiscal year 2005 are to be deferred and amortized over a 10-year period.  These costs, subject to deferral, will only include those amounts paid to outside vendors or contractors and will not include internal employee or legal costs. Currently, only one project, the Third West Substation Cleanup, can be deferred.  This restating adjustment removes the balance and amortization from FERC accounts 182.391 and 925, except for the Third West Substation Cleanup, and then adds back the cost for small remediation projects that cannot be deferred, per the Commission's 2005 order.</a:t>
          </a:r>
          <a:br>
            <a:rPr lang="en-US" sz="1000" b="0" i="0" u="none" strike="noStrike">
              <a:effectLst/>
              <a:latin typeface="+mn-lt"/>
              <a:ea typeface="+mn-ea"/>
              <a:cs typeface="+mn-cs"/>
            </a:rPr>
          </a:br>
          <a:endParaRPr lang="en-US" sz="900" b="0" i="0" u="none" strike="noStrike" baseline="0">
            <a:solidFill>
              <a:srgbClr val="000000"/>
            </a:solidFill>
            <a:latin typeface="Arial"/>
            <a:cs typeface="Aria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85725</xdr:colOff>
      <xdr:row>24</xdr:row>
      <xdr:rowOff>104776</xdr:rowOff>
    </xdr:from>
    <xdr:to>
      <xdr:col>7</xdr:col>
      <xdr:colOff>1085850</xdr:colOff>
      <xdr:row>27</xdr:row>
      <xdr:rowOff>66675</xdr:rowOff>
    </xdr:to>
    <xdr:sp macro="" textlink="">
      <xdr:nvSpPr>
        <xdr:cNvPr id="2" name="Text Box 1"/>
        <xdr:cNvSpPr txBox="1">
          <a:spLocks noChangeArrowheads="1"/>
        </xdr:cNvSpPr>
      </xdr:nvSpPr>
      <xdr:spPr bwMode="auto">
        <a:xfrm>
          <a:off x="257175" y="4314826"/>
          <a:ext cx="6410325" cy="44767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sz="1000" b="0" i="0" u="none" strike="noStrike">
              <a:effectLst/>
              <a:latin typeface="+mn-lt"/>
              <a:ea typeface="+mn-ea"/>
              <a:cs typeface="+mn-cs"/>
            </a:rPr>
            <a:t>Customer advances for construction are booked into FERC account 252. When they are booked, the entries do not reflect the proper allocation. This restating adjustment corrects the allocation of customer advances for construction.</a:t>
          </a:r>
          <a:br>
            <a:rPr lang="en-US" sz="1000" b="0" i="0" u="none" strike="noStrike">
              <a:effectLst/>
              <a:latin typeface="+mn-lt"/>
              <a:ea typeface="+mn-ea"/>
              <a:cs typeface="+mn-cs"/>
            </a:rPr>
          </a:br>
          <a:endParaRPr lang="en-US" sz="1000" b="0" i="0" u="none" strike="noStrike" baseline="0">
            <a:solidFill>
              <a:srgbClr val="000000"/>
            </a:solidFill>
            <a:latin typeface="Arial"/>
            <a:cs typeface="Aria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19050</xdr:colOff>
      <xdr:row>102</xdr:row>
      <xdr:rowOff>38101</xdr:rowOff>
    </xdr:from>
    <xdr:to>
      <xdr:col>8</xdr:col>
      <xdr:colOff>990600</xdr:colOff>
      <xdr:row>105</xdr:row>
      <xdr:rowOff>22860</xdr:rowOff>
    </xdr:to>
    <xdr:sp macro="" textlink="">
      <xdr:nvSpPr>
        <xdr:cNvPr id="2" name="TextBox 1"/>
        <xdr:cNvSpPr txBox="1"/>
      </xdr:nvSpPr>
      <xdr:spPr>
        <a:xfrm>
          <a:off x="681990" y="17922241"/>
          <a:ext cx="7448550" cy="5105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effectLst/>
              <a:latin typeface="+mn-lt"/>
              <a:ea typeface="+mn-ea"/>
              <a:cs typeface="+mn-cs"/>
            </a:rPr>
            <a:t>This restating adjustment removes miscellaneous rate base items such as materials and supplies, prepayments, and fuel stock from the results of operations for the twelve months ending June 2012.</a:t>
          </a:r>
        </a:p>
        <a:p>
          <a:r>
            <a:rPr lang="en-US" sz="1100" b="0" i="0" u="none" strike="noStrike">
              <a:solidFill>
                <a:schemeClr val="dk1"/>
              </a:solidFill>
              <a:effectLst/>
              <a:latin typeface="+mn-lt"/>
              <a:ea typeface="+mn-ea"/>
              <a:cs typeface="+mn-cs"/>
            </a:rPr>
            <a:t/>
          </a:r>
          <a:br>
            <a:rPr lang="en-US" sz="1100" b="0" i="0" u="none" strike="noStrike">
              <a:solidFill>
                <a:schemeClr val="dk1"/>
              </a:solidFill>
              <a:effectLst/>
              <a:latin typeface="+mn-lt"/>
              <a:ea typeface="+mn-ea"/>
              <a:cs typeface="+mn-cs"/>
            </a:rPr>
          </a:br>
          <a:endParaRPr 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85725</xdr:colOff>
      <xdr:row>37</xdr:row>
      <xdr:rowOff>76200</xdr:rowOff>
    </xdr:from>
    <xdr:to>
      <xdr:col>8</xdr:col>
      <xdr:colOff>800100</xdr:colOff>
      <xdr:row>44</xdr:row>
      <xdr:rowOff>114300</xdr:rowOff>
    </xdr:to>
    <xdr:sp macro="" textlink="">
      <xdr:nvSpPr>
        <xdr:cNvPr id="2" name="TextBox 1"/>
        <xdr:cNvSpPr txBox="1"/>
      </xdr:nvSpPr>
      <xdr:spPr>
        <a:xfrm>
          <a:off x="733425" y="6124575"/>
          <a:ext cx="7296150" cy="1171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0" i="0" u="none" strike="noStrike">
              <a:solidFill>
                <a:schemeClr val="dk1"/>
              </a:solidFill>
              <a:effectLst/>
              <a:latin typeface="+mn-lt"/>
              <a:ea typeface="+mn-ea"/>
              <a:cs typeface="+mn-cs"/>
            </a:rPr>
            <a:t>As authorized in 2007 in Docket UE-070624, the unrecovered plant balance associated with the Powerdale hydro plant was transferred to a regulatory asset and amortized over three years. The Powerdale unrecovered plant regulatory asset was fully amortized in December 2010.  In addition, the decommissioning of the Powerdale plant was substantially completed during 2010.  The Company began amortizing the decommissioning regulatory asset in April 2011 as authorized in Docket Nos. UE-100749 and UE-111190. This pro forma adjustment removes the Powerdale operating expenses and regulatory asset balance from results and imputes the 12-months ending June 2013 decommissioning amortization expense and asset balances.  </a:t>
          </a:r>
          <a:r>
            <a:rPr lang="en-US" sz="1100" b="0" i="0" u="none" strike="noStrike">
              <a:solidFill>
                <a:schemeClr val="dk1"/>
              </a:solidFill>
              <a:effectLst/>
              <a:latin typeface="+mn-lt"/>
              <a:ea typeface="+mn-ea"/>
              <a:cs typeface="+mn-cs"/>
            </a:rPr>
            <a:t/>
          </a:r>
          <a:br>
            <a:rPr lang="en-US" sz="1100" b="0" i="0" u="none" strike="noStrike">
              <a:solidFill>
                <a:schemeClr val="dk1"/>
              </a:solidFill>
              <a:effectLst/>
              <a:latin typeface="+mn-lt"/>
              <a:ea typeface="+mn-ea"/>
              <a:cs typeface="+mn-cs"/>
            </a:rPr>
          </a:br>
          <a:endParaRPr lang="en-US"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76200</xdr:colOff>
      <xdr:row>22</xdr:row>
      <xdr:rowOff>68579</xdr:rowOff>
    </xdr:from>
    <xdr:to>
      <xdr:col>8</xdr:col>
      <xdr:colOff>1074420</xdr:colOff>
      <xdr:row>25</xdr:row>
      <xdr:rowOff>142874</xdr:rowOff>
    </xdr:to>
    <xdr:sp macro="" textlink="">
      <xdr:nvSpPr>
        <xdr:cNvPr id="2" name="Text 12"/>
        <xdr:cNvSpPr txBox="1">
          <a:spLocks noChangeArrowheads="1"/>
        </xdr:cNvSpPr>
      </xdr:nvSpPr>
      <xdr:spPr bwMode="auto">
        <a:xfrm>
          <a:off x="251460" y="3421379"/>
          <a:ext cx="7124700" cy="53149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This restating adjustment removes AFUDC from electric plant in service for the period that Colstrip construction work in progress (CWIP) was allowed in rate base. This treatment was authorized in Cause U-81-17 and has been included in all the Company’s rate case filings since its inception in July 1984.</a:t>
          </a:r>
          <a:r>
            <a:rPr lang="en-US" sz="900"/>
            <a:t> </a:t>
          </a:r>
          <a:endParaRPr lang="en-US" sz="900" b="0" i="0" u="none" strike="noStrike" baseline="0">
            <a:solidFill>
              <a:srgbClr val="000000"/>
            </a:solidFill>
            <a:latin typeface="Arial"/>
            <a:cs typeface="Aria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95251</xdr:colOff>
      <xdr:row>24</xdr:row>
      <xdr:rowOff>76201</xdr:rowOff>
    </xdr:from>
    <xdr:to>
      <xdr:col>8</xdr:col>
      <xdr:colOff>762000</xdr:colOff>
      <xdr:row>28</xdr:row>
      <xdr:rowOff>57150</xdr:rowOff>
    </xdr:to>
    <xdr:sp macro="" textlink="">
      <xdr:nvSpPr>
        <xdr:cNvPr id="3" name="TextBox 2"/>
        <xdr:cNvSpPr txBox="1"/>
      </xdr:nvSpPr>
      <xdr:spPr>
        <a:xfrm>
          <a:off x="266701" y="5257801"/>
          <a:ext cx="6067424" cy="590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u="none" strike="noStrike">
              <a:solidFill>
                <a:schemeClr val="dk1"/>
              </a:solidFill>
              <a:effectLst/>
              <a:latin typeface="+mn-lt"/>
              <a:ea typeface="+mn-ea"/>
              <a:cs typeface="+mn-cs"/>
            </a:rPr>
            <a:t>This restating adjustment removes the Trojan balances and tax impacts from results as ordered by the Commission in the Third Supplemental Order, Docket No. UE-991832.</a:t>
          </a:r>
          <a:br>
            <a:rPr lang="en-US" sz="1100" b="0" i="0" u="none" strike="noStrike">
              <a:solidFill>
                <a:schemeClr val="dk1"/>
              </a:solidFill>
              <a:effectLst/>
              <a:latin typeface="+mn-lt"/>
              <a:ea typeface="+mn-ea"/>
              <a:cs typeface="+mn-cs"/>
            </a:rPr>
          </a:br>
          <a:endParaRPr lang="en-US"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133350</xdr:colOff>
      <xdr:row>18</xdr:row>
      <xdr:rowOff>95252</xdr:rowOff>
    </xdr:from>
    <xdr:to>
      <xdr:col>8</xdr:col>
      <xdr:colOff>830580</xdr:colOff>
      <xdr:row>21</xdr:row>
      <xdr:rowOff>160020</xdr:rowOff>
    </xdr:to>
    <xdr:sp macro="" textlink="">
      <xdr:nvSpPr>
        <xdr:cNvPr id="2" name="Text 12"/>
        <xdr:cNvSpPr txBox="1">
          <a:spLocks noChangeArrowheads="1"/>
        </xdr:cNvSpPr>
      </xdr:nvSpPr>
      <xdr:spPr bwMode="auto">
        <a:xfrm>
          <a:off x="339090" y="3661412"/>
          <a:ext cx="6739890" cy="659128"/>
        </a:xfrm>
        <a:prstGeom prst="rect">
          <a:avLst/>
        </a:prstGeom>
        <a:solidFill>
          <a:srgbClr val="FFFFFF"/>
        </a:solidFill>
        <a:ln w="1">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0" i="0" u="none" strike="noStrike">
              <a:effectLst/>
              <a:latin typeface="+mn-lt"/>
              <a:ea typeface="+mn-ea"/>
              <a:cs typeface="+mn-cs"/>
            </a:rPr>
            <a:t>This restating adjustment includes customer service deposits as a reduction to rate base. It also reflects the interest paid on the customer service deposits. This adjustment was accepted by the Washington Commission in its final order in Docket No. UE-061546 and has been included in all subsequent filings.</a:t>
          </a:r>
          <a:br>
            <a:rPr lang="en-US" sz="1000" b="0" i="0" u="none" strike="noStrike">
              <a:effectLst/>
              <a:latin typeface="+mn-lt"/>
              <a:ea typeface="+mn-ea"/>
              <a:cs typeface="+mn-cs"/>
            </a:rPr>
          </a:br>
          <a:endParaRPr lang="en-US" sz="900" b="0" i="0" u="none" strike="noStrike" baseline="0">
            <a:solidFill>
              <a:srgbClr val="000000"/>
            </a:solidFill>
            <a:latin typeface="Arial"/>
            <a:cs typeface="Aria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66674</xdr:colOff>
      <xdr:row>22</xdr:row>
      <xdr:rowOff>97155</xdr:rowOff>
    </xdr:from>
    <xdr:to>
      <xdr:col>7</xdr:col>
      <xdr:colOff>1051560</xdr:colOff>
      <xdr:row>27</xdr:row>
      <xdr:rowOff>167640</xdr:rowOff>
    </xdr:to>
    <xdr:sp macro="" textlink="">
      <xdr:nvSpPr>
        <xdr:cNvPr id="2" name="Text 12"/>
        <xdr:cNvSpPr txBox="1">
          <a:spLocks noChangeArrowheads="1"/>
        </xdr:cNvSpPr>
      </xdr:nvSpPr>
      <xdr:spPr bwMode="auto">
        <a:xfrm>
          <a:off x="66674" y="3952875"/>
          <a:ext cx="7545706" cy="94678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endParaRPr lang="en-US" sz="900" b="0" i="0" u="none" strike="noStrike" baseline="0">
            <a:solidFill>
              <a:srgbClr val="000000"/>
            </a:solidFill>
            <a:latin typeface="Arial"/>
            <a:cs typeface="Arial"/>
          </a:endParaRPr>
        </a:p>
        <a:p>
          <a:pPr algn="l" rtl="0">
            <a:defRPr sz="1000"/>
          </a:pPr>
          <a:r>
            <a:rPr lang="en-US" sz="1000" b="0" i="0" u="none" strike="noStrike">
              <a:effectLst/>
              <a:latin typeface="+mn-lt"/>
              <a:ea typeface="+mn-ea"/>
              <a:cs typeface="+mn-cs"/>
            </a:rPr>
            <a:t>The Chehalis Regulatory Asset - WA was set up in December 2009 in accordance with UE-090205. The general business revenues charged when the regulatory asset was amortized were removed from unadjusted results in revenue adjustment 3.2. The pro forma portion of this adjustment adds that amortization back into results. Additionally, the restating portion adjustment removes the amortization expense related to the Oregon Independent Evaluator which should have been allocated situs to Oregon.</a:t>
          </a:r>
          <a:r>
            <a:rPr lang="en-US" sz="900"/>
            <a:t> </a:t>
          </a:r>
          <a:endParaRPr lang="en-US" sz="9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133350</xdr:colOff>
      <xdr:row>21</xdr:row>
      <xdr:rowOff>53340</xdr:rowOff>
    </xdr:from>
    <xdr:to>
      <xdr:col>7</xdr:col>
      <xdr:colOff>975360</xdr:colOff>
      <xdr:row>24</xdr:row>
      <xdr:rowOff>76200</xdr:rowOff>
    </xdr:to>
    <xdr:sp macro="" textlink="">
      <xdr:nvSpPr>
        <xdr:cNvPr id="2" name="Text 12"/>
        <xdr:cNvSpPr txBox="1">
          <a:spLocks noChangeArrowheads="1"/>
        </xdr:cNvSpPr>
      </xdr:nvSpPr>
      <xdr:spPr bwMode="auto">
        <a:xfrm>
          <a:off x="224790" y="3931920"/>
          <a:ext cx="7760970" cy="617220"/>
        </a:xfrm>
        <a:prstGeom prst="rect">
          <a:avLst/>
        </a:prstGeom>
        <a:solidFill>
          <a:sysClr val="window" lastClr="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Per Commission Order 06 in Docket UE-100749, revenues are passed back to customers through a separate tracker mechanism effective April 2011. Consistent with this ordered treatment, this adjustment removes all revenues for the 12-months ended June 2012 and deferrals from the results of operations related to renewable energy credits and renewable energy attributes.</a:t>
          </a:r>
          <a:r>
            <a:rPr lang="en-US" sz="1100"/>
            <a:t> </a:t>
          </a:r>
          <a:endParaRPr lang="en-US" sz="1100" b="0" i="0" strike="noStrike">
            <a:solidFill>
              <a:srgbClr val="000000"/>
            </a:solidFill>
            <a:latin typeface="Times New Roman" pitchFamily="18" charset="0"/>
            <a:cs typeface="Times New Roman" pitchFamily="18" charset="0"/>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66674</xdr:colOff>
      <xdr:row>27</xdr:row>
      <xdr:rowOff>30481</xdr:rowOff>
    </xdr:from>
    <xdr:to>
      <xdr:col>7</xdr:col>
      <xdr:colOff>1104900</xdr:colOff>
      <xdr:row>39</xdr:row>
      <xdr:rowOff>137161</xdr:rowOff>
    </xdr:to>
    <xdr:sp macro="" textlink="">
      <xdr:nvSpPr>
        <xdr:cNvPr id="3" name="Text 12"/>
        <xdr:cNvSpPr txBox="1">
          <a:spLocks noChangeArrowheads="1"/>
        </xdr:cNvSpPr>
      </xdr:nvSpPr>
      <xdr:spPr bwMode="auto">
        <a:xfrm>
          <a:off x="66674" y="4587241"/>
          <a:ext cx="7599046" cy="225552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The Condit Hydroelectric Project is located on the White Salmon River in south-central Washington. The project has a generating capacity of 14.7 megawatts. The Company is moving forward with the decommissioning of the facility after receipt of an essential sediment management permit from the U.S. Army Corps of Engineers, the final major regulatory step. The decommissioning and removal of this facility results from a relicensing process that began in 1991 and culminated in a multi-party settlement agreement in 1999. On Dec. 16, 2010, the Company received a Surrender Order from the Federal Energy Regulatory Commission (FERC) providing for dam decommissioning. FERC modified the Surrender Order on April 21, 2011, which, along with the Corps permit, provides the regulatory certainty the Company needed to proceed to remove the 125-foot high dam. On June 8, 2011, FERC completed review and approval of requisite project removal design and resource management plans. Dam removal was determined to be less costly to customers than the fish passage that would be required for operation as part of the federal dam relicensing process. Initial breach and draining of the reservoir occurred in October 2011, demolition of the remaining portion of the dam began in spring 2012 and restoration work throughout the former reservoir area is planned to be completed by the end of 2012. This restating adjustment removes the electric plant in service balances, accumulated depreciation balances, depreciation expenses, and O&amp;M expenses from the per books data for the 12-months ended June 2012. Consistent with the treatment reflected in this adjustment, the pro forma net power costs shown in adjustment 5.1.1 do not include generation output from the Condit facility.</a:t>
          </a:r>
          <a:r>
            <a:rPr lang="en-US" sz="900"/>
            <a:t> </a:t>
          </a:r>
          <a:endParaRPr lang="en-US" sz="900" b="0" i="0" u="none" strike="noStrike" baseline="0">
            <a:solidFill>
              <a:srgbClr val="000000"/>
            </a:solidFill>
            <a:latin typeface="Arial"/>
            <a:cs typeface="Arial"/>
          </a:endParaRPr>
        </a:p>
      </xdr:txBody>
    </xdr:sp>
    <xdr:clientData/>
  </xdr:twoCellAnchor>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8</xdr:row>
          <xdr:rowOff>30480</xdr:rowOff>
        </xdr:from>
        <xdr:to>
          <xdr:col>5</xdr:col>
          <xdr:colOff>121920</xdr:colOff>
          <xdr:row>47</xdr:row>
          <xdr:rowOff>152400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114300</xdr:colOff>
      <xdr:row>26</xdr:row>
      <xdr:rowOff>38101</xdr:rowOff>
    </xdr:from>
    <xdr:to>
      <xdr:col>6</xdr:col>
      <xdr:colOff>815340</xdr:colOff>
      <xdr:row>28</xdr:row>
      <xdr:rowOff>137160</xdr:rowOff>
    </xdr:to>
    <xdr:sp macro="" textlink="">
      <xdr:nvSpPr>
        <xdr:cNvPr id="2" name="Text 13"/>
        <xdr:cNvSpPr txBox="1">
          <a:spLocks noChangeArrowheads="1"/>
        </xdr:cNvSpPr>
      </xdr:nvSpPr>
      <xdr:spPr bwMode="auto">
        <a:xfrm>
          <a:off x="114300" y="5189221"/>
          <a:ext cx="7856220" cy="495299"/>
        </a:xfrm>
        <a:prstGeom prst="rect">
          <a:avLst/>
        </a:prstGeom>
        <a:solidFill>
          <a:sysClr val="window" lastClr="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This restating and pro forma adjustment reflects known and measurable changes to actual wheeling revenues for the 12-months ended June 2013.  Imbalance penalty revenue and expense are removed to avoid any impact on regulated results.   </a:t>
          </a:r>
          <a:br>
            <a:rPr lang="en-US" sz="1000" b="0" i="0" u="none" strike="noStrike">
              <a:effectLst/>
              <a:latin typeface="+mn-lt"/>
              <a:ea typeface="+mn-ea"/>
              <a:cs typeface="+mn-cs"/>
            </a:rPr>
          </a:br>
          <a:r>
            <a:rPr lang="en-US" sz="1000" b="0" i="0" u="none" strike="noStrike">
              <a:effectLst/>
              <a:latin typeface="+mn-lt"/>
              <a:ea typeface="+mn-ea"/>
              <a:cs typeface="+mn-cs"/>
            </a:rPr>
            <a:t>   </a:t>
          </a:r>
          <a:br>
            <a:rPr lang="en-US" sz="1000" b="0" i="0" u="none" strike="noStrike">
              <a:effectLst/>
              <a:latin typeface="+mn-lt"/>
              <a:ea typeface="+mn-ea"/>
              <a:cs typeface="+mn-cs"/>
            </a:rPr>
          </a:br>
          <a:endParaRPr lang="en-US" sz="900" b="0" i="0" u="none" strike="noStrike" baseline="0">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152400</xdr:colOff>
      <xdr:row>14</xdr:row>
      <xdr:rowOff>85725</xdr:rowOff>
    </xdr:from>
    <xdr:ext cx="7650480" cy="973455"/>
    <xdr:sp macro="" textlink="">
      <xdr:nvSpPr>
        <xdr:cNvPr id="2" name="TextBox 1"/>
        <xdr:cNvSpPr txBox="1"/>
      </xdr:nvSpPr>
      <xdr:spPr>
        <a:xfrm>
          <a:off x="381000" y="2646045"/>
          <a:ext cx="7650480" cy="9734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u="none" strike="noStrike">
              <a:solidFill>
                <a:schemeClr val="tx1"/>
              </a:solidFill>
              <a:effectLst/>
              <a:latin typeface="+mn-lt"/>
              <a:ea typeface="+mn-ea"/>
              <a:cs typeface="+mn-cs"/>
            </a:rPr>
            <a:t>This pro forma adjustment adjusts revenue to account for the contract the Company entered into with Seattle City Light (SCL) to receive real time output from SCL's share of the Stateline wind farm and return power two months later, which was renewed in December 2011. The ancillary revenue booked in the 12-months ended June 2012 is adjusted to reflect the expected revenue for the 12-months ending December 2014 per the terms of the new contract, consistent with net power costs treatment in adjustment 5.1.</a:t>
          </a:r>
          <a:br>
            <a:rPr lang="en-US" sz="1100" b="0" i="0" u="none" strike="noStrike">
              <a:solidFill>
                <a:schemeClr val="tx1"/>
              </a:solidFill>
              <a:effectLst/>
              <a:latin typeface="+mn-lt"/>
              <a:ea typeface="+mn-ea"/>
              <a:cs typeface="+mn-cs"/>
            </a:rPr>
          </a:br>
          <a:endParaRPr lang="en-US" sz="1100"/>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xdr:col>
      <xdr:colOff>142875</xdr:colOff>
      <xdr:row>18</xdr:row>
      <xdr:rowOff>123825</xdr:rowOff>
    </xdr:from>
    <xdr:to>
      <xdr:col>8</xdr:col>
      <xdr:colOff>600075</xdr:colOff>
      <xdr:row>25</xdr:row>
      <xdr:rowOff>114299</xdr:rowOff>
    </xdr:to>
    <xdr:sp macro="" textlink="">
      <xdr:nvSpPr>
        <xdr:cNvPr id="2" name="TextBox 1"/>
        <xdr:cNvSpPr txBox="1"/>
      </xdr:nvSpPr>
      <xdr:spPr>
        <a:xfrm>
          <a:off x="752475" y="3038475"/>
          <a:ext cx="5600700" cy="1123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Staff revised the Company’s adjustment in three ways:  (1) we restated to a 5-year period for the number of times service charges have been applied to normalize the service charge revenue; (2) we applied a gradual increase in the current service charges to actual cost over this cases; and (3) corrected two errors in the Company's calculation for field visit and office hour reconnection charges.  This assures that the results of operations reflect the normal other revenue associated with service charges over time.</a:t>
          </a:r>
          <a:br>
            <a:rPr lang="en-US" sz="1100" b="0" i="0" u="none" strike="noStrike">
              <a:solidFill>
                <a:schemeClr val="dk1"/>
              </a:solidFill>
              <a:effectLst/>
              <a:latin typeface="+mn-lt"/>
              <a:ea typeface="+mn-ea"/>
              <a:cs typeface="+mn-cs"/>
            </a:rPr>
          </a:b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95250</xdr:colOff>
      <xdr:row>38</xdr:row>
      <xdr:rowOff>95251</xdr:rowOff>
    </xdr:from>
    <xdr:to>
      <xdr:col>8</xdr:col>
      <xdr:colOff>1043940</xdr:colOff>
      <xdr:row>40</xdr:row>
      <xdr:rowOff>106680</xdr:rowOff>
    </xdr:to>
    <xdr:sp macro="" textlink="">
      <xdr:nvSpPr>
        <xdr:cNvPr id="2" name="Text 12"/>
        <xdr:cNvSpPr txBox="1">
          <a:spLocks noChangeArrowheads="1"/>
        </xdr:cNvSpPr>
      </xdr:nvSpPr>
      <xdr:spPr bwMode="auto">
        <a:xfrm>
          <a:off x="438150" y="7669531"/>
          <a:ext cx="8004810" cy="407669"/>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u="none" strike="noStrike">
              <a:effectLst/>
              <a:latin typeface="+mn-lt"/>
              <a:ea typeface="+mn-ea"/>
              <a:cs typeface="+mn-cs"/>
            </a:rPr>
            <a:t>This restating adjustment removes certain miscellaneous expenses that should have been charged to non-regulated accounts from results. It also reallocates gains and losses on property sales to reflect the appropriate allocation.</a:t>
          </a:r>
          <a:br>
            <a:rPr lang="en-US" sz="1000" b="0" i="0" u="none" strike="noStrike">
              <a:effectLst/>
              <a:latin typeface="+mn-lt"/>
              <a:ea typeface="+mn-ea"/>
              <a:cs typeface="+mn-cs"/>
            </a:rPr>
          </a:br>
          <a:endParaRPr lang="en-US" sz="900" b="0" i="0" u="none" strike="noStrike" baseline="0">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TECASE/090205%20PacifiCorp/Company%20Workpapers/Non-confidential%20Workpapers/Workpapers/R.%20Bryce%20Dalley/Models/WA%20RAM%20JUNE%202008%20GR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lcshrn102\SHR02\REGULATN\ER\WA601rc\Copy%20of%20Models%20as%20Filed\Ram%20Dec%201998%20-%20WA%20Rate%20CaseRevis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ATECASE/PacifiCorp%20UE100749%20GRC/Company%20Workpapers/G.%20%20UE-10_PAC%20Workpapers%20(May%202010)/Dalley%20Workpapers/UE-10_Dalley%20Workpaper%206%20(PACMay2010)/Revenue%20Requirement%20Models/WA%20RAM%20Dec%202009%20GR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PacifiCorp\UE-130043%20GRC\Staff-Huang\RR%20model\UE-130043%20-%20Staff%206-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foisy/Documents/PacifiCorp%20Filings/UE%20111190%20PacifiCorp%20GRC/Company%20Submissions/G.%20UE-11_PAC%20Workpapers%20(Jul%202011)/Dalley%20Workpapers/10%20-%20Allocation%20Factors/Tab%2010%20-%20Allocation%20Facto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sheetData sheetId="1"/>
      <sheetData sheetId="2"/>
      <sheetData sheetId="3"/>
      <sheetData sheetId="4"/>
      <sheetData sheetId="5"/>
      <sheetData sheetId="6"/>
      <sheetData sheetId="7"/>
      <sheetData sheetId="8"/>
      <sheetData sheetId="9"/>
      <sheetData sheetId="10">
        <row r="2">
          <cell r="AK2" t="str">
            <v>CALIFORNIA</v>
          </cell>
          <cell r="AL2">
            <v>1</v>
          </cell>
        </row>
        <row r="3">
          <cell r="AK3" t="str">
            <v>OREGON</v>
          </cell>
          <cell r="AL3">
            <v>1</v>
          </cell>
        </row>
        <row r="4">
          <cell r="AK4" t="str">
            <v>WASHINGTON</v>
          </cell>
          <cell r="AL4">
            <v>1</v>
          </cell>
        </row>
        <row r="5">
          <cell r="AK5" t="str">
            <v>WY-ALL</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WASHINGTON</v>
          </cell>
          <cell r="AL15">
            <v>3</v>
          </cell>
        </row>
        <row r="25">
          <cell r="AQ25">
            <v>0.495</v>
          </cell>
          <cell r="AT25">
            <v>6.021E-2</v>
          </cell>
        </row>
        <row r="29">
          <cell r="AL29" t="str">
            <v>WA</v>
          </cell>
        </row>
        <row r="33">
          <cell r="AP33">
            <v>2</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190</v>
          </cell>
        </row>
        <row r="55">
          <cell r="AK55">
            <v>228</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551</v>
          </cell>
        </row>
        <row r="187">
          <cell r="AK187">
            <v>552</v>
          </cell>
        </row>
        <row r="188">
          <cell r="AK188">
            <v>553</v>
          </cell>
        </row>
        <row r="189">
          <cell r="AK189">
            <v>554</v>
          </cell>
        </row>
        <row r="190">
          <cell r="AK190">
            <v>555</v>
          </cell>
        </row>
        <row r="191">
          <cell r="AK191">
            <v>556</v>
          </cell>
        </row>
        <row r="192">
          <cell r="AK192">
            <v>557</v>
          </cell>
        </row>
        <row r="193">
          <cell r="AK193">
            <v>560</v>
          </cell>
        </row>
        <row r="194">
          <cell r="AK194">
            <v>561</v>
          </cell>
        </row>
        <row r="195">
          <cell r="AK195">
            <v>562</v>
          </cell>
        </row>
        <row r="196">
          <cell r="AK196">
            <v>563</v>
          </cell>
        </row>
        <row r="197">
          <cell r="AK197">
            <v>564</v>
          </cell>
        </row>
        <row r="198">
          <cell r="AK198">
            <v>565</v>
          </cell>
        </row>
        <row r="199">
          <cell r="AK199">
            <v>566</v>
          </cell>
        </row>
        <row r="200">
          <cell r="AK200">
            <v>567</v>
          </cell>
        </row>
        <row r="201">
          <cell r="AK201">
            <v>568</v>
          </cell>
        </row>
        <row r="202">
          <cell r="AK202">
            <v>569</v>
          </cell>
        </row>
        <row r="203">
          <cell r="AK203">
            <v>570</v>
          </cell>
        </row>
        <row r="204">
          <cell r="AK204">
            <v>571</v>
          </cell>
        </row>
        <row r="205">
          <cell r="AK205">
            <v>572</v>
          </cell>
        </row>
        <row r="206">
          <cell r="AK206">
            <v>573</v>
          </cell>
        </row>
        <row r="207">
          <cell r="AK207">
            <v>580</v>
          </cell>
        </row>
        <row r="208">
          <cell r="AK208">
            <v>581</v>
          </cell>
        </row>
        <row r="209">
          <cell r="AK209">
            <v>582</v>
          </cell>
        </row>
        <row r="210">
          <cell r="AK210">
            <v>583</v>
          </cell>
        </row>
        <row r="211">
          <cell r="AK211">
            <v>584</v>
          </cell>
        </row>
        <row r="212">
          <cell r="AK212">
            <v>585</v>
          </cell>
        </row>
        <row r="213">
          <cell r="AK213">
            <v>586</v>
          </cell>
        </row>
        <row r="214">
          <cell r="AK214">
            <v>587</v>
          </cell>
        </row>
        <row r="215">
          <cell r="AK215">
            <v>588</v>
          </cell>
        </row>
        <row r="216">
          <cell r="AK216">
            <v>589</v>
          </cell>
        </row>
        <row r="217">
          <cell r="AK217">
            <v>590</v>
          </cell>
        </row>
        <row r="218">
          <cell r="AK218">
            <v>591</v>
          </cell>
        </row>
        <row r="219">
          <cell r="AK219">
            <v>592</v>
          </cell>
        </row>
        <row r="220">
          <cell r="AK220">
            <v>593</v>
          </cell>
        </row>
        <row r="221">
          <cell r="AK221">
            <v>594</v>
          </cell>
        </row>
        <row r="222">
          <cell r="AK222">
            <v>595</v>
          </cell>
        </row>
        <row r="223">
          <cell r="AK223">
            <v>596</v>
          </cell>
        </row>
        <row r="224">
          <cell r="AK224">
            <v>597</v>
          </cell>
        </row>
        <row r="225">
          <cell r="AK225">
            <v>598</v>
          </cell>
        </row>
        <row r="226">
          <cell r="AK226">
            <v>901</v>
          </cell>
        </row>
        <row r="227">
          <cell r="AK227">
            <v>902</v>
          </cell>
        </row>
        <row r="228">
          <cell r="AK228">
            <v>903</v>
          </cell>
        </row>
        <row r="229">
          <cell r="AK229">
            <v>904</v>
          </cell>
        </row>
        <row r="230">
          <cell r="AK230">
            <v>905</v>
          </cell>
        </row>
        <row r="231">
          <cell r="AK231">
            <v>907</v>
          </cell>
        </row>
        <row r="232">
          <cell r="AK232">
            <v>908</v>
          </cell>
        </row>
        <row r="233">
          <cell r="AK233">
            <v>909</v>
          </cell>
        </row>
        <row r="234">
          <cell r="AK234">
            <v>910</v>
          </cell>
        </row>
        <row r="235">
          <cell r="AK235">
            <v>911</v>
          </cell>
        </row>
        <row r="236">
          <cell r="AK236">
            <v>912</v>
          </cell>
        </row>
        <row r="237">
          <cell r="AK237">
            <v>913</v>
          </cell>
        </row>
        <row r="238">
          <cell r="AK238">
            <v>916</v>
          </cell>
        </row>
        <row r="239">
          <cell r="AK239">
            <v>920</v>
          </cell>
        </row>
        <row r="240">
          <cell r="AK240">
            <v>921</v>
          </cell>
        </row>
        <row r="241">
          <cell r="AK241">
            <v>922</v>
          </cell>
        </row>
        <row r="242">
          <cell r="AK242">
            <v>923</v>
          </cell>
        </row>
        <row r="243">
          <cell r="AK243">
            <v>924</v>
          </cell>
        </row>
        <row r="244">
          <cell r="AK244">
            <v>925</v>
          </cell>
        </row>
        <row r="245">
          <cell r="AK245">
            <v>926</v>
          </cell>
        </row>
        <row r="246">
          <cell r="AK246">
            <v>927</v>
          </cell>
        </row>
        <row r="247">
          <cell r="AK247">
            <v>928</v>
          </cell>
        </row>
        <row r="248">
          <cell r="AK248">
            <v>929</v>
          </cell>
        </row>
        <row r="249">
          <cell r="AK249">
            <v>930</v>
          </cell>
        </row>
        <row r="250">
          <cell r="AK250">
            <v>931</v>
          </cell>
        </row>
        <row r="251">
          <cell r="AK251">
            <v>935</v>
          </cell>
        </row>
        <row r="252">
          <cell r="AK252">
            <v>1869</v>
          </cell>
        </row>
        <row r="253">
          <cell r="AK253">
            <v>2281</v>
          </cell>
        </row>
        <row r="254">
          <cell r="AK254">
            <v>2282</v>
          </cell>
        </row>
        <row r="255">
          <cell r="AK255">
            <v>4118</v>
          </cell>
        </row>
        <row r="256">
          <cell r="AK256">
            <v>4194</v>
          </cell>
        </row>
        <row r="257">
          <cell r="AK257">
            <v>4311</v>
          </cell>
        </row>
        <row r="258">
          <cell r="AK258">
            <v>18221</v>
          </cell>
        </row>
        <row r="259">
          <cell r="AK259">
            <v>18222</v>
          </cell>
        </row>
        <row r="260">
          <cell r="AK260">
            <v>22842</v>
          </cell>
        </row>
        <row r="261">
          <cell r="AK261">
            <v>25316</v>
          </cell>
        </row>
        <row r="262">
          <cell r="AK262">
            <v>25317</v>
          </cell>
        </row>
        <row r="263">
          <cell r="AK263">
            <v>25318</v>
          </cell>
        </row>
        <row r="264">
          <cell r="AK264">
            <v>25319</v>
          </cell>
        </row>
        <row r="265">
          <cell r="AK265">
            <v>25399</v>
          </cell>
        </row>
        <row r="266">
          <cell r="AK266">
            <v>40910</v>
          </cell>
        </row>
        <row r="267">
          <cell r="AK267">
            <v>40911</v>
          </cell>
        </row>
        <row r="268">
          <cell r="AK268">
            <v>41010</v>
          </cell>
        </row>
        <row r="269">
          <cell r="AK269">
            <v>41011</v>
          </cell>
        </row>
        <row r="270">
          <cell r="AK270">
            <v>41110</v>
          </cell>
        </row>
        <row r="271">
          <cell r="AK271">
            <v>41111</v>
          </cell>
        </row>
        <row r="272">
          <cell r="AK272">
            <v>41140</v>
          </cell>
        </row>
        <row r="273">
          <cell r="AK273">
            <v>41141</v>
          </cell>
        </row>
        <row r="274">
          <cell r="AK274">
            <v>41160</v>
          </cell>
        </row>
        <row r="275">
          <cell r="AK275">
            <v>41170</v>
          </cell>
        </row>
        <row r="276">
          <cell r="AK276">
            <v>41181</v>
          </cell>
        </row>
        <row r="277">
          <cell r="AK277">
            <v>108360</v>
          </cell>
        </row>
        <row r="278">
          <cell r="AK278">
            <v>108361</v>
          </cell>
        </row>
        <row r="279">
          <cell r="AK279">
            <v>108362</v>
          </cell>
        </row>
        <row r="280">
          <cell r="AK280">
            <v>108364</v>
          </cell>
        </row>
        <row r="281">
          <cell r="AK281">
            <v>108365</v>
          </cell>
        </row>
        <row r="282">
          <cell r="AK282">
            <v>108366</v>
          </cell>
        </row>
        <row r="283">
          <cell r="AK283">
            <v>108367</v>
          </cell>
        </row>
        <row r="284">
          <cell r="AK284">
            <v>108368</v>
          </cell>
        </row>
        <row r="285">
          <cell r="AK285">
            <v>108369</v>
          </cell>
        </row>
        <row r="286">
          <cell r="AK286">
            <v>108370</v>
          </cell>
        </row>
        <row r="287">
          <cell r="AK287">
            <v>108371</v>
          </cell>
        </row>
        <row r="288">
          <cell r="AK288">
            <v>108372</v>
          </cell>
        </row>
        <row r="289">
          <cell r="AK289">
            <v>108373</v>
          </cell>
        </row>
        <row r="290">
          <cell r="AK290">
            <v>111399</v>
          </cell>
        </row>
        <row r="291">
          <cell r="AK291">
            <v>403360</v>
          </cell>
        </row>
        <row r="292">
          <cell r="AK292">
            <v>403361</v>
          </cell>
        </row>
        <row r="293">
          <cell r="AK293">
            <v>403362</v>
          </cell>
        </row>
        <row r="294">
          <cell r="AK294">
            <v>403364</v>
          </cell>
        </row>
        <row r="295">
          <cell r="AK295">
            <v>403365</v>
          </cell>
        </row>
        <row r="296">
          <cell r="AK296">
            <v>403366</v>
          </cell>
        </row>
        <row r="297">
          <cell r="AK297">
            <v>403367</v>
          </cell>
        </row>
        <row r="298">
          <cell r="AK298">
            <v>403368</v>
          </cell>
        </row>
        <row r="299">
          <cell r="AK299">
            <v>403369</v>
          </cell>
        </row>
        <row r="300">
          <cell r="AK300">
            <v>403370</v>
          </cell>
        </row>
        <row r="301">
          <cell r="AK301">
            <v>403371</v>
          </cell>
        </row>
        <row r="302">
          <cell r="AK302">
            <v>403372</v>
          </cell>
        </row>
        <row r="303">
          <cell r="AK303">
            <v>403373</v>
          </cell>
        </row>
        <row r="304">
          <cell r="AK304">
            <v>404330</v>
          </cell>
        </row>
        <row r="305">
          <cell r="AK305">
            <v>1081390</v>
          </cell>
        </row>
        <row r="306">
          <cell r="AK306">
            <v>1081399</v>
          </cell>
        </row>
        <row r="307">
          <cell r="AK307" t="str">
            <v>108D</v>
          </cell>
        </row>
        <row r="308">
          <cell r="AK308" t="str">
            <v>108D00</v>
          </cell>
        </row>
        <row r="309">
          <cell r="AK309" t="str">
            <v>108DS</v>
          </cell>
        </row>
        <row r="310">
          <cell r="AK310" t="str">
            <v>108EP</v>
          </cell>
        </row>
        <row r="311">
          <cell r="AK311" t="str">
            <v>108GP</v>
          </cell>
        </row>
        <row r="312">
          <cell r="AK312" t="str">
            <v>108HP</v>
          </cell>
        </row>
        <row r="313">
          <cell r="AK313" t="str">
            <v>108MP</v>
          </cell>
        </row>
        <row r="314">
          <cell r="AK314" t="str">
            <v>108MP</v>
          </cell>
        </row>
        <row r="315">
          <cell r="AK315" t="str">
            <v>108NP</v>
          </cell>
        </row>
        <row r="316">
          <cell r="AK316" t="str">
            <v>108OP</v>
          </cell>
        </row>
        <row r="317">
          <cell r="AK317" t="str">
            <v>108SP</v>
          </cell>
        </row>
        <row r="318">
          <cell r="AK318" t="str">
            <v>108TP</v>
          </cell>
        </row>
        <row r="319">
          <cell r="AK319" t="str">
            <v>111CLG</v>
          </cell>
        </row>
        <row r="320">
          <cell r="AK320" t="str">
            <v>111CLH</v>
          </cell>
        </row>
        <row r="321">
          <cell r="AK321" t="str">
            <v>111CLS</v>
          </cell>
        </row>
        <row r="322">
          <cell r="AK322" t="str">
            <v>111IP</v>
          </cell>
        </row>
        <row r="323">
          <cell r="AK323" t="str">
            <v>111IP</v>
          </cell>
        </row>
        <row r="324">
          <cell r="AK324" t="str">
            <v>182M</v>
          </cell>
        </row>
        <row r="325">
          <cell r="AK325" t="str">
            <v>182W</v>
          </cell>
        </row>
        <row r="326">
          <cell r="AK326" t="str">
            <v>186M</v>
          </cell>
        </row>
        <row r="327">
          <cell r="AK327" t="str">
            <v>390L</v>
          </cell>
        </row>
        <row r="328">
          <cell r="AK328" t="str">
            <v>392L</v>
          </cell>
        </row>
        <row r="329">
          <cell r="AK329" t="str">
            <v>399G</v>
          </cell>
        </row>
        <row r="330">
          <cell r="AK330" t="str">
            <v>399L</v>
          </cell>
        </row>
        <row r="331">
          <cell r="AK331" t="str">
            <v>403EP</v>
          </cell>
        </row>
        <row r="332">
          <cell r="AK332" t="str">
            <v>403GP</v>
          </cell>
        </row>
        <row r="333">
          <cell r="AK333" t="str">
            <v>403GV0</v>
          </cell>
        </row>
        <row r="334">
          <cell r="AK334" t="str">
            <v>403HP</v>
          </cell>
        </row>
        <row r="335">
          <cell r="AK335" t="str">
            <v>403MP</v>
          </cell>
        </row>
        <row r="336">
          <cell r="AK336" t="str">
            <v>403NP</v>
          </cell>
        </row>
        <row r="337">
          <cell r="AK337" t="str">
            <v>403OP</v>
          </cell>
        </row>
        <row r="338">
          <cell r="AK338" t="str">
            <v>403SP</v>
          </cell>
        </row>
        <row r="339">
          <cell r="AK339" t="str">
            <v>403TP</v>
          </cell>
        </row>
        <row r="340">
          <cell r="AK340" t="str">
            <v>404CLG</v>
          </cell>
        </row>
        <row r="341">
          <cell r="AK341" t="str">
            <v>404CLS</v>
          </cell>
        </row>
        <row r="342">
          <cell r="AK342" t="str">
            <v>404HP</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OWC141</v>
          </cell>
        </row>
        <row r="358">
          <cell r="AK358" t="str">
            <v>OWC143</v>
          </cell>
        </row>
        <row r="359">
          <cell r="AK359" t="str">
            <v>OWC232</v>
          </cell>
        </row>
        <row r="360">
          <cell r="AK360" t="str">
            <v>OWC25330</v>
          </cell>
        </row>
        <row r="361">
          <cell r="AK361" t="str">
            <v>DFA</v>
          </cell>
        </row>
        <row r="362">
          <cell r="AK362" t="str">
            <v>S00</v>
          </cell>
        </row>
        <row r="363">
          <cell r="AK363" t="str">
            <v>SCHMAF</v>
          </cell>
        </row>
        <row r="364">
          <cell r="AK364" t="str">
            <v>SCHMAP</v>
          </cell>
        </row>
        <row r="365">
          <cell r="AK365" t="str">
            <v>SCHMAT</v>
          </cell>
        </row>
        <row r="366">
          <cell r="AK366" t="str">
            <v>SCHMDF</v>
          </cell>
        </row>
        <row r="367">
          <cell r="AK367" t="str">
            <v>SCHMDP</v>
          </cell>
        </row>
        <row r="368">
          <cell r="AK368" t="str">
            <v>SCHMDT</v>
          </cell>
        </row>
        <row r="369">
          <cell r="AK369" t="str">
            <v>T00</v>
          </cell>
        </row>
        <row r="370">
          <cell r="AK370" t="str">
            <v>TS0</v>
          </cell>
        </row>
        <row r="371">
          <cell r="AK371" t="str">
            <v>OWC230</v>
          </cell>
        </row>
        <row r="372">
          <cell r="AK372">
            <v>22844</v>
          </cell>
        </row>
        <row r="373">
          <cell r="AK373">
            <v>230</v>
          </cell>
        </row>
        <row r="374">
          <cell r="AK374">
            <v>254105</v>
          </cell>
        </row>
        <row r="375">
          <cell r="AK375">
            <v>25398</v>
          </cell>
        </row>
        <row r="376">
          <cell r="AK376">
            <v>2283</v>
          </cell>
        </row>
        <row r="377">
          <cell r="AK377">
            <v>415</v>
          </cell>
        </row>
        <row r="378">
          <cell r="AK378">
            <v>416</v>
          </cell>
        </row>
      </sheetData>
      <sheetData sheetId="11"/>
      <sheetData sheetId="12"/>
      <sheetData sheetId="13"/>
      <sheetData sheetId="14"/>
      <sheetData sheetId="15">
        <row r="3">
          <cell r="B3" t="str">
            <v>FACTOR</v>
          </cell>
          <cell r="E3" t="str">
            <v>TOTAL</v>
          </cell>
          <cell r="F3" t="str">
            <v>CALIFORNIA</v>
          </cell>
          <cell r="G3" t="str">
            <v>OREGON</v>
          </cell>
          <cell r="H3" t="str">
            <v>WASHINGTON</v>
          </cell>
          <cell r="I3" t="str">
            <v>WY-ALL</v>
          </cell>
          <cell r="J3" t="str">
            <v>WYOMING-PPL</v>
          </cell>
          <cell r="K3" t="str">
            <v>UTAH</v>
          </cell>
          <cell r="L3" t="str">
            <v>IDAHO-UPL</v>
          </cell>
          <cell r="M3" t="str">
            <v>WY-UP&amp;L</v>
          </cell>
          <cell r="N3" t="str">
            <v>FERC</v>
          </cell>
          <cell r="O3" t="str">
            <v>OTHER</v>
          </cell>
          <cell r="P3" t="str">
            <v>NON-UTILITY</v>
          </cell>
          <cell r="S3" t="str">
            <v>FACTOR</v>
          </cell>
          <cell r="V3" t="str">
            <v>TOTAL</v>
          </cell>
          <cell r="W3" t="str">
            <v>CALIFORNIA</v>
          </cell>
          <cell r="X3" t="str">
            <v>OREGON</v>
          </cell>
          <cell r="Y3" t="str">
            <v>WASHINGTON</v>
          </cell>
          <cell r="Z3" t="str">
            <v>WY-ALL</v>
          </cell>
          <cell r="AA3" t="str">
            <v>WY-EAST</v>
          </cell>
          <cell r="AB3" t="str">
            <v>UTAH</v>
          </cell>
          <cell r="AC3" t="str">
            <v>IDAHO</v>
          </cell>
          <cell r="AD3" t="str">
            <v>WY-WEST</v>
          </cell>
          <cell r="AE3" t="str">
            <v>FERC</v>
          </cell>
          <cell r="AF3" t="str">
            <v>OTHER</v>
          </cell>
          <cell r="AG3" t="str">
            <v>NON-UTILITY</v>
          </cell>
        </row>
        <row r="4">
          <cell r="B4" t="str">
            <v>SG</v>
          </cell>
          <cell r="E4">
            <v>0.99999999999999967</v>
          </cell>
          <cell r="F4">
            <v>1.8091217273899413E-2</v>
          </cell>
          <cell r="G4">
            <v>0.27825318686777611</v>
          </cell>
          <cell r="H4">
            <v>8.1930422926122626E-2</v>
          </cell>
          <cell r="I4">
            <v>0.14339508503130852</v>
          </cell>
          <cell r="J4">
            <v>0.12414974475842459</v>
          </cell>
          <cell r="K4">
            <v>0.41470487056725025</v>
          </cell>
          <cell r="L4">
            <v>5.984016485748235E-2</v>
          </cell>
          <cell r="M4">
            <v>1.9245340272883923E-2</v>
          </cell>
          <cell r="N4">
            <v>3.7850524761605404E-3</v>
          </cell>
          <cell r="O4">
            <v>0</v>
          </cell>
          <cell r="P4">
            <v>0</v>
          </cell>
          <cell r="S4" t="str">
            <v>SG</v>
          </cell>
          <cell r="V4">
            <v>0.99999999999999967</v>
          </cell>
          <cell r="W4">
            <v>1.8091217273899413E-2</v>
          </cell>
          <cell r="X4">
            <v>0.27825318686777611</v>
          </cell>
          <cell r="Y4">
            <v>8.1930422926122626E-2</v>
          </cell>
          <cell r="Z4">
            <v>0.14339508503130852</v>
          </cell>
          <cell r="AA4">
            <v>0.12414974475842459</v>
          </cell>
          <cell r="AB4">
            <v>0.41470487056725025</v>
          </cell>
          <cell r="AC4">
            <v>5.984016485748235E-2</v>
          </cell>
          <cell r="AD4">
            <v>1.9245340272883923E-2</v>
          </cell>
          <cell r="AE4">
            <v>3.7850524761605404E-3</v>
          </cell>
          <cell r="AF4">
            <v>0</v>
          </cell>
          <cell r="AG4">
            <v>0</v>
          </cell>
        </row>
        <row r="5">
          <cell r="B5" t="str">
            <v>SG-P</v>
          </cell>
          <cell r="E5">
            <v>0.99999999999999967</v>
          </cell>
          <cell r="F5">
            <v>1.8091217273899413E-2</v>
          </cell>
          <cell r="G5">
            <v>0.27825318686777611</v>
          </cell>
          <cell r="H5">
            <v>8.1930422926122626E-2</v>
          </cell>
          <cell r="I5">
            <v>0.14339508503130852</v>
          </cell>
          <cell r="J5">
            <v>0.12414974475842459</v>
          </cell>
          <cell r="K5">
            <v>0.41470487056725025</v>
          </cell>
          <cell r="L5">
            <v>5.984016485748235E-2</v>
          </cell>
          <cell r="M5">
            <v>1.9245340272883923E-2</v>
          </cell>
          <cell r="N5">
            <v>3.7850524761605404E-3</v>
          </cell>
          <cell r="O5">
            <v>0</v>
          </cell>
          <cell r="P5">
            <v>0</v>
          </cell>
          <cell r="S5" t="str">
            <v>SG-P</v>
          </cell>
          <cell r="V5">
            <v>0.99999999999999967</v>
          </cell>
          <cell r="W5">
            <v>1.8091217273899413E-2</v>
          </cell>
          <cell r="X5">
            <v>0.27825318686777611</v>
          </cell>
          <cell r="Y5">
            <v>8.1930422926122626E-2</v>
          </cell>
          <cell r="Z5">
            <v>0.14339508503130852</v>
          </cell>
          <cell r="AA5">
            <v>0.12414974475842459</v>
          </cell>
          <cell r="AB5">
            <v>0.41470487056725025</v>
          </cell>
          <cell r="AC5">
            <v>5.984016485748235E-2</v>
          </cell>
          <cell r="AD5">
            <v>1.9245340272883923E-2</v>
          </cell>
          <cell r="AE5">
            <v>3.7850524761605404E-3</v>
          </cell>
          <cell r="AF5">
            <v>0</v>
          </cell>
          <cell r="AG5">
            <v>0</v>
          </cell>
        </row>
        <row r="6">
          <cell r="B6" t="str">
            <v>SG-U</v>
          </cell>
          <cell r="E6">
            <v>0.99999999999999967</v>
          </cell>
          <cell r="F6">
            <v>1.8091217273899413E-2</v>
          </cell>
          <cell r="G6">
            <v>0.27825318686777611</v>
          </cell>
          <cell r="H6">
            <v>8.1930422926122626E-2</v>
          </cell>
          <cell r="I6">
            <v>0.14339508503130852</v>
          </cell>
          <cell r="J6">
            <v>0.12414974475842459</v>
          </cell>
          <cell r="K6">
            <v>0.41470487056725025</v>
          </cell>
          <cell r="L6">
            <v>5.984016485748235E-2</v>
          </cell>
          <cell r="M6">
            <v>1.9245340272883923E-2</v>
          </cell>
          <cell r="N6">
            <v>3.7850524761605404E-3</v>
          </cell>
          <cell r="O6">
            <v>0</v>
          </cell>
          <cell r="P6">
            <v>0</v>
          </cell>
          <cell r="S6" t="str">
            <v>SG-U</v>
          </cell>
          <cell r="V6">
            <v>0.99999999999999967</v>
          </cell>
          <cell r="W6">
            <v>1.8091217273899413E-2</v>
          </cell>
          <cell r="X6">
            <v>0.27825318686777611</v>
          </cell>
          <cell r="Y6">
            <v>8.1930422926122626E-2</v>
          </cell>
          <cell r="Z6">
            <v>0.14339508503130852</v>
          </cell>
          <cell r="AA6">
            <v>0.12414974475842459</v>
          </cell>
          <cell r="AB6">
            <v>0.41470487056725025</v>
          </cell>
          <cell r="AC6">
            <v>5.984016485748235E-2</v>
          </cell>
          <cell r="AD6">
            <v>1.9245340272883923E-2</v>
          </cell>
          <cell r="AE6">
            <v>3.7850524761605404E-3</v>
          </cell>
          <cell r="AF6">
            <v>0</v>
          </cell>
          <cell r="AG6">
            <v>0</v>
          </cell>
        </row>
        <row r="7">
          <cell r="B7" t="str">
            <v>DGP</v>
          </cell>
          <cell r="E7">
            <v>1</v>
          </cell>
          <cell r="F7">
            <v>3.6007827420026658E-2</v>
          </cell>
          <cell r="G7">
            <v>0.55382081703602981</v>
          </cell>
          <cell r="H7">
            <v>0.1630700955335849</v>
          </cell>
          <cell r="I7">
            <v>0.2471012600103587</v>
          </cell>
          <cell r="J7">
            <v>0.2471012600103587</v>
          </cell>
          <cell r="K7">
            <v>0</v>
          </cell>
          <cell r="L7">
            <v>0</v>
          </cell>
          <cell r="M7">
            <v>0</v>
          </cell>
          <cell r="N7">
            <v>0</v>
          </cell>
          <cell r="O7">
            <v>0</v>
          </cell>
          <cell r="P7">
            <v>0</v>
          </cell>
          <cell r="S7" t="str">
            <v>DGP</v>
          </cell>
          <cell r="V7">
            <v>1</v>
          </cell>
          <cell r="W7">
            <v>3.6007827420026658E-2</v>
          </cell>
          <cell r="X7">
            <v>0.55382081703602981</v>
          </cell>
          <cell r="Y7">
            <v>0.1630700955335849</v>
          </cell>
          <cell r="Z7">
            <v>0.2471012600103587</v>
          </cell>
          <cell r="AA7">
            <v>0.2471012600103587</v>
          </cell>
          <cell r="AB7">
            <v>0</v>
          </cell>
          <cell r="AC7">
            <v>0</v>
          </cell>
          <cell r="AD7">
            <v>0</v>
          </cell>
          <cell r="AE7">
            <v>0</v>
          </cell>
          <cell r="AF7">
            <v>0</v>
          </cell>
          <cell r="AG7">
            <v>0</v>
          </cell>
        </row>
        <row r="8">
          <cell r="B8" t="str">
            <v>DGU</v>
          </cell>
          <cell r="E8">
            <v>0.99999999999999989</v>
          </cell>
          <cell r="F8">
            <v>0</v>
          </cell>
          <cell r="G8">
            <v>0</v>
          </cell>
          <cell r="H8">
            <v>0</v>
          </cell>
          <cell r="I8">
            <v>3.8678236872586348E-2</v>
          </cell>
          <cell r="J8">
            <v>0</v>
          </cell>
          <cell r="K8">
            <v>0.83345126605089415</v>
          </cell>
          <cell r="L8">
            <v>0.12026350472552537</v>
          </cell>
          <cell r="M8">
            <v>3.8678236872586348E-2</v>
          </cell>
          <cell r="N8">
            <v>7.6069923509941078E-3</v>
          </cell>
          <cell r="O8">
            <v>0</v>
          </cell>
          <cell r="P8">
            <v>0</v>
          </cell>
          <cell r="S8" t="str">
            <v>DGU</v>
          </cell>
          <cell r="V8">
            <v>0.99999999999999989</v>
          </cell>
          <cell r="W8">
            <v>0</v>
          </cell>
          <cell r="X8">
            <v>0</v>
          </cell>
          <cell r="Y8">
            <v>0</v>
          </cell>
          <cell r="Z8">
            <v>3.8678236872586348E-2</v>
          </cell>
          <cell r="AA8">
            <v>0</v>
          </cell>
          <cell r="AB8">
            <v>0.83345126605089415</v>
          </cell>
          <cell r="AC8">
            <v>0.12026350472552537</v>
          </cell>
          <cell r="AD8">
            <v>3.8678236872586348E-2</v>
          </cell>
          <cell r="AE8">
            <v>7.6069923509941078E-3</v>
          </cell>
          <cell r="AF8">
            <v>0</v>
          </cell>
          <cell r="AG8">
            <v>0</v>
          </cell>
        </row>
        <row r="9">
          <cell r="B9" t="str">
            <v>SC</v>
          </cell>
          <cell r="E9">
            <v>1</v>
          </cell>
          <cell r="F9">
            <v>1.8271468004368269E-2</v>
          </cell>
          <cell r="G9">
            <v>0.2826157036166026</v>
          </cell>
          <cell r="H9">
            <v>8.3672021092458984E-2</v>
          </cell>
          <cell r="I9">
            <v>0.13706412172664467</v>
          </cell>
          <cell r="J9">
            <v>0.1190905659221498</v>
          </cell>
          <cell r="K9">
            <v>0.41604499836624059</v>
          </cell>
          <cell r="L9">
            <v>5.8488956305341844E-2</v>
          </cell>
          <cell r="M9">
            <v>1.7973555804494869E-2</v>
          </cell>
          <cell r="N9">
            <v>3.8427308883428606E-3</v>
          </cell>
          <cell r="O9">
            <v>0</v>
          </cell>
          <cell r="P9">
            <v>0</v>
          </cell>
          <cell r="S9" t="str">
            <v>SC</v>
          </cell>
          <cell r="V9">
            <v>1</v>
          </cell>
          <cell r="W9">
            <v>1.8271468004368269E-2</v>
          </cell>
          <cell r="X9">
            <v>0.2826157036166026</v>
          </cell>
          <cell r="Y9">
            <v>8.3672021092458984E-2</v>
          </cell>
          <cell r="Z9">
            <v>0.13706412172664467</v>
          </cell>
          <cell r="AA9">
            <v>0.1190905659221498</v>
          </cell>
          <cell r="AB9">
            <v>0.41604499836624059</v>
          </cell>
          <cell r="AC9">
            <v>5.8488956305341844E-2</v>
          </cell>
          <cell r="AD9">
            <v>1.7973555804494869E-2</v>
          </cell>
          <cell r="AE9">
            <v>3.8427308883428606E-3</v>
          </cell>
          <cell r="AF9">
            <v>0</v>
          </cell>
          <cell r="AG9">
            <v>0</v>
          </cell>
        </row>
        <row r="10">
          <cell r="B10" t="str">
            <v>SE</v>
          </cell>
          <cell r="E10">
            <v>1</v>
          </cell>
          <cell r="F10">
            <v>1.7550465082492844E-2</v>
          </cell>
          <cell r="G10">
            <v>0.26516563662129666</v>
          </cell>
          <cell r="H10">
            <v>7.6705628427113523E-2</v>
          </cell>
          <cell r="I10">
            <v>0.16238797494530005</v>
          </cell>
          <cell r="J10">
            <v>0.13932728126724897</v>
          </cell>
          <cell r="K10">
            <v>0.41068448717027933</v>
          </cell>
          <cell r="L10">
            <v>6.3893790513903884E-2</v>
          </cell>
          <cell r="M10">
            <v>2.3060693678051091E-2</v>
          </cell>
          <cell r="N10">
            <v>3.6120172396135802E-3</v>
          </cell>
          <cell r="O10">
            <v>0</v>
          </cell>
          <cell r="P10">
            <v>0</v>
          </cell>
          <cell r="S10" t="str">
            <v>SE</v>
          </cell>
          <cell r="V10">
            <v>1</v>
          </cell>
          <cell r="W10">
            <v>1.7550465082492844E-2</v>
          </cell>
          <cell r="X10">
            <v>0.26516563662129666</v>
          </cell>
          <cell r="Y10">
            <v>7.6705628427113523E-2</v>
          </cell>
          <cell r="Z10">
            <v>0.16238797494530005</v>
          </cell>
          <cell r="AA10">
            <v>0.13932728126724897</v>
          </cell>
          <cell r="AB10">
            <v>0.41068448717027933</v>
          </cell>
          <cell r="AC10">
            <v>6.3893790513903884E-2</v>
          </cell>
          <cell r="AD10">
            <v>2.3060693678051091E-2</v>
          </cell>
          <cell r="AE10">
            <v>3.6120172396135802E-3</v>
          </cell>
          <cell r="AF10">
            <v>0</v>
          </cell>
          <cell r="AG10">
            <v>0</v>
          </cell>
        </row>
        <row r="11">
          <cell r="B11" t="str">
            <v>CAEW</v>
          </cell>
          <cell r="E11">
            <v>0.99999999999999978</v>
          </cell>
          <cell r="F11">
            <v>4.8829727340361097E-2</v>
          </cell>
          <cell r="G11">
            <v>0.73775627457116211</v>
          </cell>
          <cell r="H11">
            <v>0.21341399808847666</v>
          </cell>
          <cell r="I11">
            <v>0</v>
          </cell>
          <cell r="J11">
            <v>0</v>
          </cell>
          <cell r="K11">
            <v>0</v>
          </cell>
          <cell r="L11">
            <v>0</v>
          </cell>
          <cell r="M11">
            <v>0</v>
          </cell>
          <cell r="N11">
            <v>0</v>
          </cell>
          <cell r="O11">
            <v>0</v>
          </cell>
          <cell r="P11">
            <v>0</v>
          </cell>
          <cell r="S11" t="str">
            <v>CAEW</v>
          </cell>
          <cell r="V11">
            <v>0.99999999999999978</v>
          </cell>
          <cell r="W11">
            <v>4.8829727340361097E-2</v>
          </cell>
          <cell r="X11">
            <v>0.73775627457116211</v>
          </cell>
          <cell r="Y11">
            <v>0.21341399808847666</v>
          </cell>
          <cell r="Z11">
            <v>0</v>
          </cell>
          <cell r="AA11">
            <v>0</v>
          </cell>
          <cell r="AB11">
            <v>0</v>
          </cell>
          <cell r="AC11">
            <v>0</v>
          </cell>
          <cell r="AD11">
            <v>0</v>
          </cell>
          <cell r="AE11">
            <v>0</v>
          </cell>
          <cell r="AF11">
            <v>0</v>
          </cell>
          <cell r="AG11">
            <v>0</v>
          </cell>
        </row>
        <row r="12">
          <cell r="B12" t="str">
            <v>CAEE</v>
          </cell>
          <cell r="E12">
            <v>1</v>
          </cell>
          <cell r="F12">
            <v>0</v>
          </cell>
          <cell r="G12">
            <v>0</v>
          </cell>
          <cell r="H12">
            <v>0</v>
          </cell>
          <cell r="I12">
            <v>0.25350215981957097</v>
          </cell>
          <cell r="J12">
            <v>0.21750235345279617</v>
          </cell>
          <cell r="K12">
            <v>0.6411152336687963</v>
          </cell>
          <cell r="L12">
            <v>9.9743924387195759E-2</v>
          </cell>
          <cell r="M12">
            <v>3.5999806366774786E-2</v>
          </cell>
          <cell r="N12">
            <v>5.63868212443688E-3</v>
          </cell>
          <cell r="O12">
            <v>0</v>
          </cell>
          <cell r="P12">
            <v>0</v>
          </cell>
          <cell r="S12" t="str">
            <v>CAEE</v>
          </cell>
          <cell r="V12">
            <v>1</v>
          </cell>
          <cell r="W12">
            <v>0</v>
          </cell>
          <cell r="X12">
            <v>0</v>
          </cell>
          <cell r="Y12">
            <v>0</v>
          </cell>
          <cell r="Z12">
            <v>0.25350215981957097</v>
          </cell>
          <cell r="AA12">
            <v>0.21750235345279617</v>
          </cell>
          <cell r="AB12">
            <v>0.6411152336687963</v>
          </cell>
          <cell r="AC12">
            <v>9.9743924387195759E-2</v>
          </cell>
          <cell r="AD12">
            <v>3.5999806366774786E-2</v>
          </cell>
          <cell r="AE12">
            <v>5.63868212443688E-3</v>
          </cell>
          <cell r="AF12">
            <v>0</v>
          </cell>
          <cell r="AG12">
            <v>0</v>
          </cell>
        </row>
        <row r="13">
          <cell r="B13" t="str">
            <v>DEP</v>
          </cell>
          <cell r="E13">
            <v>1</v>
          </cell>
          <cell r="F13">
            <v>3.5188972171179472E-2</v>
          </cell>
          <cell r="G13">
            <v>0.53166147814098541</v>
          </cell>
          <cell r="H13">
            <v>0.15379605106801769</v>
          </cell>
          <cell r="I13">
            <v>0.27935349861981745</v>
          </cell>
          <cell r="J13">
            <v>0.27935349861981745</v>
          </cell>
          <cell r="K13">
            <v>0</v>
          </cell>
          <cell r="L13">
            <v>0</v>
          </cell>
          <cell r="M13">
            <v>0</v>
          </cell>
          <cell r="N13">
            <v>0</v>
          </cell>
          <cell r="O13">
            <v>0</v>
          </cell>
          <cell r="P13">
            <v>0</v>
          </cell>
          <cell r="S13" t="str">
            <v>DEP</v>
          </cell>
          <cell r="V13">
            <v>1</v>
          </cell>
          <cell r="W13">
            <v>3.5188972171179472E-2</v>
          </cell>
          <cell r="X13">
            <v>0.53166147814098541</v>
          </cell>
          <cell r="Y13">
            <v>0.15379605106801769</v>
          </cell>
          <cell r="Z13">
            <v>0.27935349861981745</v>
          </cell>
          <cell r="AA13">
            <v>0.27935349861981745</v>
          </cell>
          <cell r="AB13">
            <v>0</v>
          </cell>
          <cell r="AC13">
            <v>0</v>
          </cell>
          <cell r="AD13">
            <v>0</v>
          </cell>
          <cell r="AE13">
            <v>0</v>
          </cell>
          <cell r="AF13">
            <v>0</v>
          </cell>
          <cell r="AG13">
            <v>0</v>
          </cell>
        </row>
        <row r="14">
          <cell r="B14" t="str">
            <v>DEU</v>
          </cell>
          <cell r="E14">
            <v>0.99999999999999989</v>
          </cell>
          <cell r="F14">
            <v>0</v>
          </cell>
          <cell r="G14">
            <v>0</v>
          </cell>
          <cell r="H14">
            <v>0</v>
          </cell>
          <cell r="I14">
            <v>4.60062806905875E-2</v>
          </cell>
          <cell r="J14">
            <v>0</v>
          </cell>
          <cell r="K14">
            <v>0.8193190567380465</v>
          </cell>
          <cell r="L14">
            <v>0.12746865735292504</v>
          </cell>
          <cell r="M14">
            <v>4.60062806905875E-2</v>
          </cell>
          <cell r="N14">
            <v>7.2060052184409083E-3</v>
          </cell>
          <cell r="O14">
            <v>0</v>
          </cell>
          <cell r="P14">
            <v>0</v>
          </cell>
          <cell r="S14" t="str">
            <v>DEU</v>
          </cell>
          <cell r="V14">
            <v>0.99999999999999989</v>
          </cell>
          <cell r="W14">
            <v>0</v>
          </cell>
          <cell r="X14">
            <v>0</v>
          </cell>
          <cell r="Y14">
            <v>0</v>
          </cell>
          <cell r="Z14">
            <v>4.60062806905875E-2</v>
          </cell>
          <cell r="AA14">
            <v>0</v>
          </cell>
          <cell r="AB14">
            <v>0.8193190567380465</v>
          </cell>
          <cell r="AC14">
            <v>0.12746865735292504</v>
          </cell>
          <cell r="AD14">
            <v>4.60062806905875E-2</v>
          </cell>
          <cell r="AE14">
            <v>7.2060052184409083E-3</v>
          </cell>
          <cell r="AF14">
            <v>0</v>
          </cell>
          <cell r="AG14">
            <v>0</v>
          </cell>
        </row>
        <row r="15">
          <cell r="B15" t="str">
            <v>SO</v>
          </cell>
          <cell r="E15">
            <v>0.99999999999999978</v>
          </cell>
          <cell r="F15">
            <v>2.3415217935998527E-2</v>
          </cell>
          <cell r="G15">
            <v>0.26782369245639426</v>
          </cell>
          <cell r="H15">
            <v>7.1600355379508318E-2</v>
          </cell>
          <cell r="I15">
            <v>0.13713902639604011</v>
          </cell>
          <cell r="J15">
            <v>0.11784548972635503</v>
          </cell>
          <cell r="K15">
            <v>0.43959691647750887</v>
          </cell>
          <cell r="L15">
            <v>5.9725910968396849E-2</v>
          </cell>
          <cell r="M15">
            <v>1.9293536669685078E-2</v>
          </cell>
          <cell r="N15">
            <v>6.9888038615299524E-4</v>
          </cell>
          <cell r="O15">
            <v>0</v>
          </cell>
          <cell r="P15">
            <v>0</v>
          </cell>
          <cell r="S15" t="str">
            <v>SO</v>
          </cell>
          <cell r="V15">
            <v>0.99999999999999978</v>
          </cell>
          <cell r="W15">
            <v>2.3415217935998527E-2</v>
          </cell>
          <cell r="X15">
            <v>0.26782369245639426</v>
          </cell>
          <cell r="Y15">
            <v>7.1600355379508318E-2</v>
          </cell>
          <cell r="Z15">
            <v>0.13713902639604011</v>
          </cell>
          <cell r="AA15">
            <v>0.11784548972635503</v>
          </cell>
          <cell r="AB15">
            <v>0.43959691647750887</v>
          </cell>
          <cell r="AC15">
            <v>5.9725910968396849E-2</v>
          </cell>
          <cell r="AD15">
            <v>1.9293536669685078E-2</v>
          </cell>
          <cell r="AE15">
            <v>6.9888038615299524E-4</v>
          </cell>
          <cell r="AF15">
            <v>0</v>
          </cell>
          <cell r="AG15">
            <v>0</v>
          </cell>
        </row>
        <row r="16">
          <cell r="B16" t="str">
            <v>SO-P</v>
          </cell>
          <cell r="E16">
            <v>0.99999999999999978</v>
          </cell>
          <cell r="F16">
            <v>2.3415217935998527E-2</v>
          </cell>
          <cell r="G16">
            <v>0.26782369245639426</v>
          </cell>
          <cell r="H16">
            <v>7.1600355379508318E-2</v>
          </cell>
          <cell r="I16">
            <v>0.13713902639604011</v>
          </cell>
          <cell r="J16">
            <v>0.11784548972635503</v>
          </cell>
          <cell r="K16">
            <v>0.43959691647750887</v>
          </cell>
          <cell r="L16">
            <v>5.9725910968396849E-2</v>
          </cell>
          <cell r="M16">
            <v>1.9293536669685078E-2</v>
          </cell>
          <cell r="N16">
            <v>6.9888038615299524E-4</v>
          </cell>
          <cell r="O16">
            <v>0</v>
          </cell>
          <cell r="P16">
            <v>0</v>
          </cell>
          <cell r="S16" t="str">
            <v>SO-P</v>
          </cell>
          <cell r="V16">
            <v>0.99999999999999978</v>
          </cell>
          <cell r="W16">
            <v>2.3415217935998527E-2</v>
          </cell>
          <cell r="X16">
            <v>0.26782369245639426</v>
          </cell>
          <cell r="Y16">
            <v>7.1600355379508318E-2</v>
          </cell>
          <cell r="Z16">
            <v>0.13713902639604011</v>
          </cell>
          <cell r="AA16">
            <v>0.11784548972635503</v>
          </cell>
          <cell r="AB16">
            <v>0.43959691647750887</v>
          </cell>
          <cell r="AC16">
            <v>5.9725910968396849E-2</v>
          </cell>
          <cell r="AD16">
            <v>1.9293536669685078E-2</v>
          </cell>
          <cell r="AE16">
            <v>6.9888038615299524E-4</v>
          </cell>
          <cell r="AF16">
            <v>0</v>
          </cell>
          <cell r="AG16">
            <v>0</v>
          </cell>
        </row>
        <row r="17">
          <cell r="B17" t="str">
            <v>SO-U</v>
          </cell>
          <cell r="E17">
            <v>0.99999999999999978</v>
          </cell>
          <cell r="F17">
            <v>2.3415217935998527E-2</v>
          </cell>
          <cell r="G17">
            <v>0.26782369245639426</v>
          </cell>
          <cell r="H17">
            <v>7.1600355379508318E-2</v>
          </cell>
          <cell r="I17">
            <v>0.13713902639604011</v>
          </cell>
          <cell r="J17">
            <v>0.11784548972635503</v>
          </cell>
          <cell r="K17">
            <v>0.43959691647750887</v>
          </cell>
          <cell r="L17">
            <v>5.9725910968396849E-2</v>
          </cell>
          <cell r="M17">
            <v>1.9293536669685078E-2</v>
          </cell>
          <cell r="N17">
            <v>6.9888038615299524E-4</v>
          </cell>
          <cell r="O17">
            <v>0</v>
          </cell>
          <cell r="P17">
            <v>0</v>
          </cell>
          <cell r="S17" t="str">
            <v>SO-U</v>
          </cell>
          <cell r="V17">
            <v>0.99999999999999978</v>
          </cell>
          <cell r="W17">
            <v>2.3415217935998527E-2</v>
          </cell>
          <cell r="X17">
            <v>0.26782369245639426</v>
          </cell>
          <cell r="Y17">
            <v>7.1600355379508318E-2</v>
          </cell>
          <cell r="Z17">
            <v>0.13713902639604011</v>
          </cell>
          <cell r="AA17">
            <v>0.11784548972635503</v>
          </cell>
          <cell r="AB17">
            <v>0.43959691647750887</v>
          </cell>
          <cell r="AC17">
            <v>5.9725910968396849E-2</v>
          </cell>
          <cell r="AD17">
            <v>1.9293536669685078E-2</v>
          </cell>
          <cell r="AE17">
            <v>6.9888038615299524E-4</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0.99999999999999978</v>
          </cell>
          <cell r="F20">
            <v>2.3415217935998531E-2</v>
          </cell>
          <cell r="G20">
            <v>0.2678236924563942</v>
          </cell>
          <cell r="H20">
            <v>7.1600355379508318E-2</v>
          </cell>
          <cell r="I20">
            <v>0.13713902639604011</v>
          </cell>
          <cell r="J20">
            <v>0.11784548972635504</v>
          </cell>
          <cell r="K20">
            <v>0.43959691647750881</v>
          </cell>
          <cell r="L20">
            <v>5.9725910968396842E-2</v>
          </cell>
          <cell r="M20">
            <v>1.9293536669685082E-2</v>
          </cell>
          <cell r="N20">
            <v>6.9888038615299514E-4</v>
          </cell>
          <cell r="O20">
            <v>0</v>
          </cell>
          <cell r="P20">
            <v>0</v>
          </cell>
          <cell r="S20" t="str">
            <v>GPS</v>
          </cell>
          <cell r="V20">
            <v>0.99999999999999978</v>
          </cell>
          <cell r="W20">
            <v>2.3415217935998531E-2</v>
          </cell>
          <cell r="X20">
            <v>0.2678236924563942</v>
          </cell>
          <cell r="Y20">
            <v>7.1600355379508318E-2</v>
          </cell>
          <cell r="Z20">
            <v>0.13713902639604011</v>
          </cell>
          <cell r="AA20">
            <v>0.11784548972635504</v>
          </cell>
          <cell r="AB20">
            <v>0.43959691647750881</v>
          </cell>
          <cell r="AC20">
            <v>5.9725910968396842E-2</v>
          </cell>
          <cell r="AD20">
            <v>1.9293536669685082E-2</v>
          </cell>
          <cell r="AE20">
            <v>6.9888038615299514E-4</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0.99999999999999967</v>
          </cell>
          <cell r="F23">
            <v>2.2524655229087649E-2</v>
          </cell>
          <cell r="G23">
            <v>0.26258354447257481</v>
          </cell>
          <cell r="H23">
            <v>7.0024174951187679E-2</v>
          </cell>
          <cell r="I23">
            <v>0.13437900936595415</v>
          </cell>
          <cell r="J23">
            <v>0.1153466380951732</v>
          </cell>
          <cell r="K23">
            <v>0.45159508824508682</v>
          </cell>
          <cell r="L23">
            <v>5.8234683013919458E-2</v>
          </cell>
          <cell r="M23">
            <v>1.9032371270780946E-2</v>
          </cell>
          <cell r="N23">
            <v>6.5884472218902756E-4</v>
          </cell>
          <cell r="O23">
            <v>0</v>
          </cell>
          <cell r="P23">
            <v>0</v>
          </cell>
          <cell r="S23" t="str">
            <v>SNP</v>
          </cell>
          <cell r="V23">
            <v>0.99999999999999967</v>
          </cell>
          <cell r="W23">
            <v>2.2524655229087649E-2</v>
          </cell>
          <cell r="X23">
            <v>0.26258354447257481</v>
          </cell>
          <cell r="Y23">
            <v>7.0024174951187679E-2</v>
          </cell>
          <cell r="Z23">
            <v>0.13437900936595415</v>
          </cell>
          <cell r="AA23">
            <v>0.1153466380951732</v>
          </cell>
          <cell r="AB23">
            <v>0.45159508824508682</v>
          </cell>
          <cell r="AC23">
            <v>5.8234683013919458E-2</v>
          </cell>
          <cell r="AD23">
            <v>1.9032371270780946E-2</v>
          </cell>
          <cell r="AE23">
            <v>6.5884472218902756E-4</v>
          </cell>
          <cell r="AF23">
            <v>0</v>
          </cell>
          <cell r="AG23">
            <v>0</v>
          </cell>
        </row>
        <row r="24">
          <cell r="B24" t="str">
            <v>SSCCT</v>
          </cell>
          <cell r="E24">
            <v>0</v>
          </cell>
          <cell r="F24">
            <v>0</v>
          </cell>
          <cell r="G24">
            <v>0</v>
          </cell>
          <cell r="H24">
            <v>0</v>
          </cell>
          <cell r="I24">
            <v>0</v>
          </cell>
          <cell r="J24">
            <v>0</v>
          </cell>
          <cell r="K24">
            <v>0</v>
          </cell>
          <cell r="L24">
            <v>0</v>
          </cell>
          <cell r="M24">
            <v>0</v>
          </cell>
          <cell r="N24">
            <v>0</v>
          </cell>
          <cell r="O24">
            <v>0</v>
          </cell>
          <cell r="P24">
            <v>0</v>
          </cell>
          <cell r="S24" t="str">
            <v>SSCCT</v>
          </cell>
          <cell r="V24">
            <v>0</v>
          </cell>
          <cell r="W24">
            <v>0</v>
          </cell>
          <cell r="X24">
            <v>0</v>
          </cell>
          <cell r="Y24">
            <v>0</v>
          </cell>
          <cell r="Z24">
            <v>0</v>
          </cell>
          <cell r="AA24">
            <v>0</v>
          </cell>
          <cell r="AB24">
            <v>0</v>
          </cell>
          <cell r="AC24">
            <v>0</v>
          </cell>
          <cell r="AD24">
            <v>0</v>
          </cell>
          <cell r="AE24">
            <v>0</v>
          </cell>
          <cell r="AF24">
            <v>0</v>
          </cell>
          <cell r="AG24">
            <v>0</v>
          </cell>
        </row>
        <row r="25">
          <cell r="B25" t="str">
            <v>SSECT</v>
          </cell>
          <cell r="E25">
            <v>0</v>
          </cell>
          <cell r="F25">
            <v>0</v>
          </cell>
          <cell r="G25">
            <v>0</v>
          </cell>
          <cell r="H25">
            <v>0</v>
          </cell>
          <cell r="I25">
            <v>0</v>
          </cell>
          <cell r="J25">
            <v>0</v>
          </cell>
          <cell r="K25">
            <v>0</v>
          </cell>
          <cell r="L25">
            <v>0</v>
          </cell>
          <cell r="M25">
            <v>0</v>
          </cell>
          <cell r="N25">
            <v>0</v>
          </cell>
          <cell r="O25">
            <v>0</v>
          </cell>
          <cell r="P25">
            <v>0</v>
          </cell>
          <cell r="S25" t="str">
            <v>SSECT</v>
          </cell>
          <cell r="V25">
            <v>0</v>
          </cell>
          <cell r="W25">
            <v>0</v>
          </cell>
          <cell r="X25">
            <v>0</v>
          </cell>
          <cell r="Y25">
            <v>0</v>
          </cell>
          <cell r="Z25">
            <v>0</v>
          </cell>
          <cell r="AA25">
            <v>0</v>
          </cell>
          <cell r="AB25">
            <v>0</v>
          </cell>
          <cell r="AC25">
            <v>0</v>
          </cell>
          <cell r="AD25">
            <v>0</v>
          </cell>
          <cell r="AE25">
            <v>0</v>
          </cell>
          <cell r="AF25">
            <v>0</v>
          </cell>
          <cell r="AG25">
            <v>0</v>
          </cell>
        </row>
        <row r="26">
          <cell r="B26" t="str">
            <v>SSCCH</v>
          </cell>
          <cell r="E26">
            <v>0</v>
          </cell>
          <cell r="F26">
            <v>0</v>
          </cell>
          <cell r="G26">
            <v>0</v>
          </cell>
          <cell r="H26">
            <v>0</v>
          </cell>
          <cell r="I26">
            <v>0</v>
          </cell>
          <cell r="J26">
            <v>0</v>
          </cell>
          <cell r="K26">
            <v>0</v>
          </cell>
          <cell r="L26">
            <v>0</v>
          </cell>
          <cell r="M26">
            <v>0</v>
          </cell>
          <cell r="N26">
            <v>0</v>
          </cell>
          <cell r="O26">
            <v>0</v>
          </cell>
          <cell r="P26">
            <v>0</v>
          </cell>
          <cell r="S26" t="str">
            <v>SSCCH</v>
          </cell>
          <cell r="V26">
            <v>0</v>
          </cell>
          <cell r="W26">
            <v>0</v>
          </cell>
          <cell r="X26">
            <v>0</v>
          </cell>
          <cell r="Y26">
            <v>0</v>
          </cell>
          <cell r="Z26">
            <v>0</v>
          </cell>
          <cell r="AA26">
            <v>0</v>
          </cell>
          <cell r="AB26">
            <v>0</v>
          </cell>
          <cell r="AC26">
            <v>0</v>
          </cell>
          <cell r="AD26">
            <v>0</v>
          </cell>
          <cell r="AE26">
            <v>0</v>
          </cell>
          <cell r="AF26">
            <v>0</v>
          </cell>
          <cell r="AG26">
            <v>0</v>
          </cell>
        </row>
        <row r="27">
          <cell r="B27" t="str">
            <v>SSECH</v>
          </cell>
          <cell r="E27">
            <v>0</v>
          </cell>
          <cell r="F27">
            <v>0</v>
          </cell>
          <cell r="G27">
            <v>0</v>
          </cell>
          <cell r="H27">
            <v>0</v>
          </cell>
          <cell r="I27">
            <v>0</v>
          </cell>
          <cell r="J27">
            <v>0</v>
          </cell>
          <cell r="K27">
            <v>0</v>
          </cell>
          <cell r="L27">
            <v>0</v>
          </cell>
          <cell r="M27">
            <v>0</v>
          </cell>
          <cell r="N27">
            <v>0</v>
          </cell>
          <cell r="O27">
            <v>0</v>
          </cell>
          <cell r="P27">
            <v>0</v>
          </cell>
          <cell r="S27" t="str">
            <v>SSECH</v>
          </cell>
          <cell r="V27">
            <v>0</v>
          </cell>
          <cell r="W27">
            <v>0</v>
          </cell>
          <cell r="X27">
            <v>0</v>
          </cell>
          <cell r="Y27">
            <v>0</v>
          </cell>
          <cell r="Z27">
            <v>0</v>
          </cell>
          <cell r="AA27">
            <v>0</v>
          </cell>
          <cell r="AB27">
            <v>0</v>
          </cell>
          <cell r="AC27">
            <v>0</v>
          </cell>
          <cell r="AD27">
            <v>0</v>
          </cell>
          <cell r="AE27">
            <v>0</v>
          </cell>
          <cell r="AF27">
            <v>0</v>
          </cell>
          <cell r="AG27">
            <v>0</v>
          </cell>
        </row>
        <row r="28">
          <cell r="B28" t="str">
            <v>SSGCH</v>
          </cell>
          <cell r="E28">
            <v>0</v>
          </cell>
          <cell r="F28">
            <v>0</v>
          </cell>
          <cell r="G28">
            <v>0</v>
          </cell>
          <cell r="H28">
            <v>0</v>
          </cell>
          <cell r="I28">
            <v>0</v>
          </cell>
          <cell r="J28">
            <v>0</v>
          </cell>
          <cell r="K28">
            <v>0</v>
          </cell>
          <cell r="L28">
            <v>0</v>
          </cell>
          <cell r="M28">
            <v>0</v>
          </cell>
          <cell r="N28">
            <v>0</v>
          </cell>
          <cell r="O28">
            <v>0</v>
          </cell>
          <cell r="P28">
            <v>0</v>
          </cell>
          <cell r="S28" t="str">
            <v>SSGCH</v>
          </cell>
          <cell r="V28">
            <v>0</v>
          </cell>
          <cell r="W28">
            <v>0</v>
          </cell>
          <cell r="X28">
            <v>0</v>
          </cell>
          <cell r="Y28">
            <v>0</v>
          </cell>
          <cell r="Z28">
            <v>0</v>
          </cell>
          <cell r="AA28">
            <v>0</v>
          </cell>
          <cell r="AB28">
            <v>0</v>
          </cell>
          <cell r="AC28">
            <v>0</v>
          </cell>
          <cell r="AD28">
            <v>0</v>
          </cell>
          <cell r="AE28">
            <v>0</v>
          </cell>
          <cell r="AF28">
            <v>0</v>
          </cell>
          <cell r="AG28">
            <v>0</v>
          </cell>
        </row>
        <row r="29">
          <cell r="B29" t="str">
            <v>SSCP</v>
          </cell>
          <cell r="E29">
            <v>0</v>
          </cell>
          <cell r="F29">
            <v>0</v>
          </cell>
          <cell r="G29">
            <v>0</v>
          </cell>
          <cell r="H29">
            <v>0</v>
          </cell>
          <cell r="I29">
            <v>0</v>
          </cell>
          <cell r="J29">
            <v>0</v>
          </cell>
          <cell r="K29">
            <v>0</v>
          </cell>
          <cell r="L29">
            <v>0</v>
          </cell>
          <cell r="M29">
            <v>0</v>
          </cell>
          <cell r="N29">
            <v>0</v>
          </cell>
          <cell r="O29">
            <v>0</v>
          </cell>
          <cell r="P29">
            <v>0</v>
          </cell>
          <cell r="S29" t="str">
            <v>SSCP</v>
          </cell>
          <cell r="V29">
            <v>0</v>
          </cell>
          <cell r="W29">
            <v>0</v>
          </cell>
          <cell r="X29">
            <v>0</v>
          </cell>
          <cell r="Y29">
            <v>0</v>
          </cell>
          <cell r="Z29">
            <v>0</v>
          </cell>
          <cell r="AA29">
            <v>0</v>
          </cell>
          <cell r="AB29">
            <v>0</v>
          </cell>
          <cell r="AC29">
            <v>0</v>
          </cell>
          <cell r="AD29">
            <v>0</v>
          </cell>
          <cell r="AE29">
            <v>0</v>
          </cell>
          <cell r="AF29">
            <v>0</v>
          </cell>
          <cell r="AG29">
            <v>0</v>
          </cell>
        </row>
        <row r="30">
          <cell r="B30" t="str">
            <v>SSEP</v>
          </cell>
          <cell r="E30">
            <v>0</v>
          </cell>
          <cell r="F30">
            <v>0</v>
          </cell>
          <cell r="G30">
            <v>0</v>
          </cell>
          <cell r="H30">
            <v>0</v>
          </cell>
          <cell r="I30">
            <v>0</v>
          </cell>
          <cell r="J30">
            <v>0</v>
          </cell>
          <cell r="K30">
            <v>0</v>
          </cell>
          <cell r="L30">
            <v>0</v>
          </cell>
          <cell r="M30">
            <v>0</v>
          </cell>
          <cell r="N30">
            <v>0</v>
          </cell>
          <cell r="O30">
            <v>0</v>
          </cell>
          <cell r="P30">
            <v>0</v>
          </cell>
          <cell r="S30" t="str">
            <v>SSEP</v>
          </cell>
          <cell r="V30">
            <v>0</v>
          </cell>
          <cell r="W30">
            <v>0</v>
          </cell>
          <cell r="X30">
            <v>0</v>
          </cell>
          <cell r="Y30">
            <v>0</v>
          </cell>
          <cell r="Z30">
            <v>0</v>
          </cell>
          <cell r="AA30">
            <v>0</v>
          </cell>
          <cell r="AB30">
            <v>0</v>
          </cell>
          <cell r="AC30">
            <v>0</v>
          </cell>
          <cell r="AD30">
            <v>0</v>
          </cell>
          <cell r="AE30">
            <v>0</v>
          </cell>
          <cell r="AF30">
            <v>0</v>
          </cell>
          <cell r="AG30">
            <v>0</v>
          </cell>
        </row>
        <row r="31">
          <cell r="B31" t="str">
            <v>SSGC</v>
          </cell>
          <cell r="E31">
            <v>0</v>
          </cell>
          <cell r="F31">
            <v>0</v>
          </cell>
          <cell r="G31">
            <v>0</v>
          </cell>
          <cell r="H31">
            <v>0</v>
          </cell>
          <cell r="I31">
            <v>0</v>
          </cell>
          <cell r="J31">
            <v>0</v>
          </cell>
          <cell r="K31">
            <v>0</v>
          </cell>
          <cell r="L31">
            <v>0</v>
          </cell>
          <cell r="M31">
            <v>0</v>
          </cell>
          <cell r="N31">
            <v>0</v>
          </cell>
          <cell r="O31">
            <v>0</v>
          </cell>
          <cell r="P31">
            <v>0</v>
          </cell>
          <cell r="S31" t="str">
            <v>SSGC</v>
          </cell>
          <cell r="V31">
            <v>0</v>
          </cell>
          <cell r="W31">
            <v>0</v>
          </cell>
          <cell r="X31">
            <v>0</v>
          </cell>
          <cell r="Y31">
            <v>0</v>
          </cell>
          <cell r="Z31">
            <v>0</v>
          </cell>
          <cell r="AA31">
            <v>0</v>
          </cell>
          <cell r="AB31">
            <v>0</v>
          </cell>
          <cell r="AC31">
            <v>0</v>
          </cell>
          <cell r="AD31">
            <v>0</v>
          </cell>
          <cell r="AE31">
            <v>0</v>
          </cell>
          <cell r="AF31">
            <v>0</v>
          </cell>
          <cell r="AG31">
            <v>0</v>
          </cell>
        </row>
        <row r="32">
          <cell r="B32" t="str">
            <v>SSGCT</v>
          </cell>
          <cell r="E32">
            <v>0</v>
          </cell>
          <cell r="F32">
            <v>0</v>
          </cell>
          <cell r="G32">
            <v>0</v>
          </cell>
          <cell r="H32">
            <v>0</v>
          </cell>
          <cell r="I32">
            <v>0</v>
          </cell>
          <cell r="J32">
            <v>0</v>
          </cell>
          <cell r="K32">
            <v>0</v>
          </cell>
          <cell r="L32">
            <v>0</v>
          </cell>
          <cell r="M32">
            <v>0</v>
          </cell>
          <cell r="N32">
            <v>0</v>
          </cell>
          <cell r="O32">
            <v>0</v>
          </cell>
          <cell r="P32">
            <v>0</v>
          </cell>
          <cell r="S32" t="str">
            <v>SSGCT</v>
          </cell>
          <cell r="V32">
            <v>0</v>
          </cell>
          <cell r="W32">
            <v>0</v>
          </cell>
          <cell r="X32">
            <v>0</v>
          </cell>
          <cell r="Y32">
            <v>0</v>
          </cell>
          <cell r="Z32">
            <v>0</v>
          </cell>
          <cell r="AA32">
            <v>0</v>
          </cell>
          <cell r="AB32">
            <v>0</v>
          </cell>
          <cell r="AC32">
            <v>0</v>
          </cell>
          <cell r="AD32">
            <v>0</v>
          </cell>
          <cell r="AE32">
            <v>0</v>
          </cell>
          <cell r="AF32">
            <v>0</v>
          </cell>
          <cell r="AG32">
            <v>0</v>
          </cell>
        </row>
        <row r="33">
          <cell r="B33" t="str">
            <v>MC</v>
          </cell>
          <cell r="E33">
            <v>0</v>
          </cell>
          <cell r="F33">
            <v>0</v>
          </cell>
          <cell r="G33">
            <v>0</v>
          </cell>
          <cell r="H33">
            <v>0</v>
          </cell>
          <cell r="I33">
            <v>0</v>
          </cell>
          <cell r="J33">
            <v>0</v>
          </cell>
          <cell r="K33">
            <v>0</v>
          </cell>
          <cell r="L33">
            <v>0</v>
          </cell>
          <cell r="M33">
            <v>0</v>
          </cell>
          <cell r="N33">
            <v>0</v>
          </cell>
          <cell r="O33">
            <v>0</v>
          </cell>
          <cell r="P33">
            <v>0</v>
          </cell>
          <cell r="S33" t="str">
            <v>MC</v>
          </cell>
          <cell r="V33">
            <v>0</v>
          </cell>
          <cell r="W33">
            <v>0</v>
          </cell>
          <cell r="X33">
            <v>0</v>
          </cell>
          <cell r="Y33">
            <v>0</v>
          </cell>
          <cell r="Z33">
            <v>0</v>
          </cell>
          <cell r="AA33">
            <v>0</v>
          </cell>
          <cell r="AB33">
            <v>0</v>
          </cell>
          <cell r="AC33">
            <v>0</v>
          </cell>
          <cell r="AD33">
            <v>0</v>
          </cell>
          <cell r="AE33">
            <v>0</v>
          </cell>
          <cell r="AF33">
            <v>0</v>
          </cell>
          <cell r="AG33">
            <v>0</v>
          </cell>
        </row>
        <row r="34">
          <cell r="B34" t="str">
            <v>SNPD</v>
          </cell>
          <cell r="E34">
            <v>0.99999999999999978</v>
          </cell>
          <cell r="F34">
            <v>3.6403089107749434E-2</v>
          </cell>
          <cell r="G34">
            <v>0.29773197802865986</v>
          </cell>
          <cell r="H34">
            <v>6.8450298899232376E-2</v>
          </cell>
          <cell r="I34">
            <v>9.2996845282774937E-2</v>
          </cell>
          <cell r="J34">
            <v>7.7795694011675215E-2</v>
          </cell>
          <cell r="K34">
            <v>0.45853063972626784</v>
          </cell>
          <cell r="L34">
            <v>4.5887148955315517E-2</v>
          </cell>
          <cell r="M34">
            <v>1.5201151271099727E-2</v>
          </cell>
          <cell r="N34">
            <v>0</v>
          </cell>
          <cell r="O34">
            <v>0</v>
          </cell>
          <cell r="P34">
            <v>0</v>
          </cell>
          <cell r="S34" t="str">
            <v>SNPD</v>
          </cell>
          <cell r="V34">
            <v>0.99999999999999978</v>
          </cell>
          <cell r="W34">
            <v>3.6403089107749434E-2</v>
          </cell>
          <cell r="X34">
            <v>0.29773197802865986</v>
          </cell>
          <cell r="Y34">
            <v>6.8450298899232376E-2</v>
          </cell>
          <cell r="Z34">
            <v>9.2996845282774937E-2</v>
          </cell>
          <cell r="AA34">
            <v>7.7795694011675215E-2</v>
          </cell>
          <cell r="AB34">
            <v>0.45853063972626784</v>
          </cell>
          <cell r="AC34">
            <v>4.5887148955315517E-2</v>
          </cell>
          <cell r="AD34">
            <v>1.5201151271099727E-2</v>
          </cell>
          <cell r="AE34">
            <v>0</v>
          </cell>
          <cell r="AF34">
            <v>0</v>
          </cell>
          <cell r="AG34">
            <v>0</v>
          </cell>
        </row>
        <row r="35">
          <cell r="B35" t="str">
            <v>CAGW</v>
          </cell>
          <cell r="E35">
            <v>1</v>
          </cell>
          <cell r="F35">
            <v>4.7102248421590824E-2</v>
          </cell>
          <cell r="G35">
            <v>0.73949068926711892</v>
          </cell>
          <cell r="H35">
            <v>0.21340706231129031</v>
          </cell>
          <cell r="I35">
            <v>0</v>
          </cell>
          <cell r="J35">
            <v>0</v>
          </cell>
          <cell r="K35">
            <v>0</v>
          </cell>
          <cell r="L35">
            <v>0</v>
          </cell>
          <cell r="M35">
            <v>0</v>
          </cell>
          <cell r="N35">
            <v>0</v>
          </cell>
          <cell r="O35">
            <v>0</v>
          </cell>
          <cell r="P35">
            <v>0</v>
          </cell>
          <cell r="S35" t="str">
            <v>CAGW</v>
          </cell>
          <cell r="V35">
            <v>1</v>
          </cell>
          <cell r="W35">
            <v>4.7102248421590824E-2</v>
          </cell>
          <cell r="X35">
            <v>0.73949068926711892</v>
          </cell>
          <cell r="Y35">
            <v>0.21340706231129031</v>
          </cell>
          <cell r="Z35">
            <v>0</v>
          </cell>
          <cell r="AA35">
            <v>0</v>
          </cell>
          <cell r="AB35">
            <v>0</v>
          </cell>
          <cell r="AC35">
            <v>0</v>
          </cell>
          <cell r="AD35">
            <v>0</v>
          </cell>
          <cell r="AE35">
            <v>0</v>
          </cell>
          <cell r="AF35">
            <v>0</v>
          </cell>
          <cell r="AG35">
            <v>0</v>
          </cell>
        </row>
        <row r="36">
          <cell r="B36" t="str">
            <v>CAGE</v>
          </cell>
          <cell r="E36">
            <v>0.99999999999999978</v>
          </cell>
          <cell r="F36">
            <v>0</v>
          </cell>
          <cell r="G36">
            <v>0</v>
          </cell>
          <cell r="H36">
            <v>0</v>
          </cell>
          <cell r="I36">
            <v>0.23028272725213619</v>
          </cell>
          <cell r="J36">
            <v>0.19975859989895944</v>
          </cell>
          <cell r="K36">
            <v>0.67352355928449659</v>
          </cell>
          <cell r="L36">
            <v>9.4784042932257839E-2</v>
          </cell>
          <cell r="M36">
            <v>3.0524127353176757E-2</v>
          </cell>
          <cell r="N36">
            <v>1.40967053110922E-3</v>
          </cell>
          <cell r="O36">
            <v>0</v>
          </cell>
          <cell r="P36">
            <v>0</v>
          </cell>
          <cell r="S36" t="str">
            <v>CAGE</v>
          </cell>
          <cell r="V36">
            <v>0.99999999999999978</v>
          </cell>
          <cell r="W36">
            <v>0</v>
          </cell>
          <cell r="X36">
            <v>0</v>
          </cell>
          <cell r="Y36">
            <v>0</v>
          </cell>
          <cell r="Z36">
            <v>0.23028272725213619</v>
          </cell>
          <cell r="AA36">
            <v>0.19975859989895944</v>
          </cell>
          <cell r="AB36">
            <v>0.67352355928449659</v>
          </cell>
          <cell r="AC36">
            <v>9.4784042932257839E-2</v>
          </cell>
          <cell r="AD36">
            <v>3.0524127353176757E-2</v>
          </cell>
          <cell r="AE36">
            <v>1.40967053110922E-3</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0</v>
          </cell>
          <cell r="G38">
            <v>0</v>
          </cell>
          <cell r="H38">
            <v>0</v>
          </cell>
          <cell r="I38">
            <v>0.25350215981957097</v>
          </cell>
          <cell r="J38">
            <v>0.2175023534527962</v>
          </cell>
          <cell r="K38">
            <v>0.6411152336687963</v>
          </cell>
          <cell r="L38">
            <v>9.9743924387195745E-2</v>
          </cell>
          <cell r="M38">
            <v>3.5999806366774786E-2</v>
          </cell>
          <cell r="N38">
            <v>5.6386821244368808E-3</v>
          </cell>
          <cell r="O38">
            <v>0</v>
          </cell>
          <cell r="P38">
            <v>0</v>
          </cell>
          <cell r="S38" t="str">
            <v>DNPGMU</v>
          </cell>
          <cell r="V38">
            <v>1</v>
          </cell>
          <cell r="W38">
            <v>0</v>
          </cell>
          <cell r="X38">
            <v>0</v>
          </cell>
          <cell r="Y38">
            <v>0</v>
          </cell>
          <cell r="Z38">
            <v>0.25350215981957097</v>
          </cell>
          <cell r="AA38">
            <v>0.2175023534527962</v>
          </cell>
          <cell r="AB38">
            <v>0.6411152336687963</v>
          </cell>
          <cell r="AC38">
            <v>9.9743924387195745E-2</v>
          </cell>
          <cell r="AD38">
            <v>3.5999806366774786E-2</v>
          </cell>
          <cell r="AE38">
            <v>5.6386821244368808E-3</v>
          </cell>
          <cell r="AF38">
            <v>0</v>
          </cell>
          <cell r="AG38">
            <v>0</v>
          </cell>
        </row>
        <row r="39">
          <cell r="B39" t="str">
            <v>JBG</v>
          </cell>
          <cell r="E39">
            <v>0.99999999999999989</v>
          </cell>
          <cell r="F39">
            <v>4.5114159293974547E-2</v>
          </cell>
          <cell r="G39">
            <v>0.70827830666180092</v>
          </cell>
          <cell r="H39">
            <v>0.20439958868624936</v>
          </cell>
          <cell r="I39">
            <v>9.7197607687436773E-3</v>
          </cell>
          <cell r="J39">
            <v>8.4314000693209157E-3</v>
          </cell>
          <cell r="K39">
            <v>2.8428045587589022E-2</v>
          </cell>
          <cell r="L39">
            <v>4.0006397048927174E-3</v>
          </cell>
          <cell r="M39">
            <v>1.2883606994227616E-3</v>
          </cell>
          <cell r="N39">
            <v>5.9499296749805881E-5</v>
          </cell>
          <cell r="O39">
            <v>0</v>
          </cell>
          <cell r="P39">
            <v>0</v>
          </cell>
          <cell r="S39" t="str">
            <v>JBG</v>
          </cell>
          <cell r="V39">
            <v>0.99999999999999989</v>
          </cell>
          <cell r="W39">
            <v>4.5114159293974547E-2</v>
          </cell>
          <cell r="X39">
            <v>0.70827830666180092</v>
          </cell>
          <cell r="Y39">
            <v>0.20439958868624936</v>
          </cell>
          <cell r="Z39">
            <v>9.7197607687436773E-3</v>
          </cell>
          <cell r="AA39">
            <v>8.4314000693209157E-3</v>
          </cell>
          <cell r="AB39">
            <v>2.8428045587589022E-2</v>
          </cell>
          <cell r="AC39">
            <v>4.0006397048927174E-3</v>
          </cell>
          <cell r="AD39">
            <v>1.2883606994227616E-3</v>
          </cell>
          <cell r="AE39">
            <v>5.9499296749805881E-5</v>
          </cell>
          <cell r="AF39">
            <v>0</v>
          </cell>
          <cell r="AG39">
            <v>0</v>
          </cell>
        </row>
        <row r="40">
          <cell r="B40" t="str">
            <v>JBE</v>
          </cell>
          <cell r="E40">
            <v>0.99999999999999989</v>
          </cell>
          <cell r="F40">
            <v>4.6768724876934308E-2</v>
          </cell>
          <cell r="G40">
            <v>0.70661709804655914</v>
          </cell>
          <cell r="H40">
            <v>0.2044062317185312</v>
          </cell>
          <cell r="I40">
            <v>1.0699805309793154E-2</v>
          </cell>
          <cell r="J40">
            <v>9.1803274497666357E-3</v>
          </cell>
          <cell r="K40">
            <v>2.7060156750858076E-2</v>
          </cell>
          <cell r="L40">
            <v>4.2099861103247717E-3</v>
          </cell>
          <cell r="M40">
            <v>1.5194778600265189E-3</v>
          </cell>
          <cell r="N40">
            <v>2.3799718699922352E-4</v>
          </cell>
          <cell r="O40">
            <v>0</v>
          </cell>
          <cell r="P40">
            <v>0</v>
          </cell>
          <cell r="S40" t="str">
            <v>JBE</v>
          </cell>
          <cell r="V40">
            <v>0.99999999999999989</v>
          </cell>
          <cell r="W40">
            <v>4.6768724876934308E-2</v>
          </cell>
          <cell r="X40">
            <v>0.70661709804655914</v>
          </cell>
          <cell r="Y40">
            <v>0.2044062317185312</v>
          </cell>
          <cell r="Z40">
            <v>1.0699805309793154E-2</v>
          </cell>
          <cell r="AA40">
            <v>9.1803274497666357E-3</v>
          </cell>
          <cell r="AB40">
            <v>2.7060156750858076E-2</v>
          </cell>
          <cell r="AC40">
            <v>4.2099861103247717E-3</v>
          </cell>
          <cell r="AD40">
            <v>1.5194778600265189E-3</v>
          </cell>
          <cell r="AE40">
            <v>2.3799718699922352E-4</v>
          </cell>
          <cell r="AF40">
            <v>0</v>
          </cell>
          <cell r="AG40">
            <v>0</v>
          </cell>
        </row>
        <row r="41">
          <cell r="B41" t="str">
            <v>WRG</v>
          </cell>
          <cell r="E41">
            <v>0.99999999999999956</v>
          </cell>
          <cell r="F41">
            <v>1.5079570741637941E-2</v>
          </cell>
          <cell r="G41">
            <v>0.23674458301388879</v>
          </cell>
          <cell r="H41">
            <v>6.8321301014860364E-2</v>
          </cell>
          <cell r="I41">
            <v>0.15655875881023595</v>
          </cell>
          <cell r="J41">
            <v>0.1358067920900112</v>
          </cell>
          <cell r="K41">
            <v>0.45789805309879139</v>
          </cell>
          <cell r="L41">
            <v>6.4439362402734221E-2</v>
          </cell>
          <cell r="M41">
            <v>2.0751966720224762E-2</v>
          </cell>
          <cell r="N41">
            <v>9.5837091785084508E-4</v>
          </cell>
          <cell r="O41">
            <v>0</v>
          </cell>
          <cell r="P41">
            <v>0</v>
          </cell>
          <cell r="S41" t="str">
            <v>WRG</v>
          </cell>
          <cell r="V41">
            <v>0.99999999999999956</v>
          </cell>
          <cell r="W41">
            <v>1.5079570741637941E-2</v>
          </cell>
          <cell r="X41">
            <v>0.23674458301388879</v>
          </cell>
          <cell r="Y41">
            <v>6.8321301014860364E-2</v>
          </cell>
          <cell r="Z41">
            <v>0.15655875881023595</v>
          </cell>
          <cell r="AA41">
            <v>0.1358067920900112</v>
          </cell>
          <cell r="AB41">
            <v>0.45789805309879139</v>
          </cell>
          <cell r="AC41">
            <v>6.4439362402734221E-2</v>
          </cell>
          <cell r="AD41">
            <v>2.0751966720224762E-2</v>
          </cell>
          <cell r="AE41">
            <v>9.5837091785084508E-4</v>
          </cell>
          <cell r="AF41">
            <v>0</v>
          </cell>
          <cell r="AG41">
            <v>0</v>
          </cell>
        </row>
        <row r="42">
          <cell r="B42" t="str">
            <v>WRE</v>
          </cell>
          <cell r="E42">
            <v>0.99999999999999956</v>
          </cell>
          <cell r="F42">
            <v>1.5632615265693907E-2</v>
          </cell>
          <cell r="G42">
            <v>0.23618931803229126</v>
          </cell>
          <cell r="H42">
            <v>6.832352147240188E-2</v>
          </cell>
          <cell r="I42">
            <v>0.17234459557885895</v>
          </cell>
          <cell r="J42">
            <v>0.14786996359302118</v>
          </cell>
          <cell r="K42">
            <v>0.43586510562567626</v>
          </cell>
          <cell r="L42">
            <v>6.7811360353673827E-2</v>
          </cell>
          <cell r="M42">
            <v>2.4474631985837783E-2</v>
          </cell>
          <cell r="N42">
            <v>3.8334836714033803E-3</v>
          </cell>
          <cell r="O42">
            <v>0</v>
          </cell>
          <cell r="P42">
            <v>0</v>
          </cell>
          <cell r="S42" t="str">
            <v>WRE</v>
          </cell>
          <cell r="V42">
            <v>0.99999999999999956</v>
          </cell>
          <cell r="W42">
            <v>1.5632615265693907E-2</v>
          </cell>
          <cell r="X42">
            <v>0.23618931803229126</v>
          </cell>
          <cell r="Y42">
            <v>6.832352147240188E-2</v>
          </cell>
          <cell r="Z42">
            <v>0.17234459557885895</v>
          </cell>
          <cell r="AA42">
            <v>0.14786996359302118</v>
          </cell>
          <cell r="AB42">
            <v>0.43586510562567626</v>
          </cell>
          <cell r="AC42">
            <v>6.7811360353673827E-2</v>
          </cell>
          <cell r="AD42">
            <v>2.4474631985837783E-2</v>
          </cell>
          <cell r="AE42">
            <v>3.8334836714033803E-3</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SNPPH-P</v>
          </cell>
          <cell r="E45">
            <v>0.99999999999999933</v>
          </cell>
          <cell r="F45">
            <v>3.5975361352380927E-2</v>
          </cell>
          <cell r="G45">
            <v>0.56480201380177231</v>
          </cell>
          <cell r="H45">
            <v>0.16299426118859242</v>
          </cell>
          <cell r="I45">
            <v>5.4399311837301817E-2</v>
          </cell>
          <cell r="J45">
            <v>4.7188647180595247E-2</v>
          </cell>
          <cell r="K45">
            <v>0.15910536829438601</v>
          </cell>
          <cell r="L45">
            <v>2.2390679362706164E-2</v>
          </cell>
          <cell r="M45">
            <v>7.210664656706567E-3</v>
          </cell>
          <cell r="N45">
            <v>3.3300416285978292E-4</v>
          </cell>
          <cell r="O45">
            <v>0</v>
          </cell>
          <cell r="P45">
            <v>0</v>
          </cell>
          <cell r="S45" t="str">
            <v>SNPPH-P</v>
          </cell>
          <cell r="V45">
            <v>0.99999999999999933</v>
          </cell>
          <cell r="W45">
            <v>3.5975361352380927E-2</v>
          </cell>
          <cell r="X45">
            <v>0.56480201380177231</v>
          </cell>
          <cell r="Y45">
            <v>0.16299426118859242</v>
          </cell>
          <cell r="Z45">
            <v>5.4399311837301817E-2</v>
          </cell>
          <cell r="AA45">
            <v>4.7188647180595247E-2</v>
          </cell>
          <cell r="AB45">
            <v>0.15910536829438601</v>
          </cell>
          <cell r="AC45">
            <v>2.2390679362706164E-2</v>
          </cell>
          <cell r="AD45">
            <v>7.210664656706567E-3</v>
          </cell>
          <cell r="AE45">
            <v>3.3300416285978292E-4</v>
          </cell>
          <cell r="AF45">
            <v>0</v>
          </cell>
          <cell r="AG45">
            <v>0</v>
          </cell>
        </row>
        <row r="46">
          <cell r="B46" t="str">
            <v>SNPPH-U</v>
          </cell>
          <cell r="E46">
            <v>0.99999999999999933</v>
          </cell>
          <cell r="F46">
            <v>3.5975361352380927E-2</v>
          </cell>
          <cell r="G46">
            <v>0.56480201380177231</v>
          </cell>
          <cell r="H46">
            <v>0.16299426118859242</v>
          </cell>
          <cell r="I46">
            <v>5.4399311837301817E-2</v>
          </cell>
          <cell r="J46">
            <v>4.7188647180595247E-2</v>
          </cell>
          <cell r="K46">
            <v>0.15910536829438601</v>
          </cell>
          <cell r="L46">
            <v>2.2390679362706164E-2</v>
          </cell>
          <cell r="M46">
            <v>7.210664656706567E-3</v>
          </cell>
          <cell r="N46">
            <v>3.3300416285978292E-4</v>
          </cell>
          <cell r="O46">
            <v>0</v>
          </cell>
          <cell r="P46">
            <v>0</v>
          </cell>
          <cell r="S46" t="str">
            <v>SNPPH-U</v>
          </cell>
          <cell r="V46">
            <v>0.99999999999999933</v>
          </cell>
          <cell r="W46">
            <v>3.5975361352380927E-2</v>
          </cell>
          <cell r="X46">
            <v>0.56480201380177231</v>
          </cell>
          <cell r="Y46">
            <v>0.16299426118859242</v>
          </cell>
          <cell r="Z46">
            <v>5.4399311837301817E-2</v>
          </cell>
          <cell r="AA46">
            <v>4.7188647180595247E-2</v>
          </cell>
          <cell r="AB46">
            <v>0.15910536829438601</v>
          </cell>
          <cell r="AC46">
            <v>2.2390679362706164E-2</v>
          </cell>
          <cell r="AD46">
            <v>7.210664656706567E-3</v>
          </cell>
          <cell r="AE46">
            <v>3.3300416285978292E-4</v>
          </cell>
          <cell r="AF46">
            <v>0</v>
          </cell>
          <cell r="AG46">
            <v>0</v>
          </cell>
        </row>
        <row r="47">
          <cell r="B47" t="str">
            <v>CN</v>
          </cell>
          <cell r="E47">
            <v>1</v>
          </cell>
          <cell r="F47">
            <v>2.6412984031678445E-2</v>
          </cell>
          <cell r="G47">
            <v>0.32428508723543592</v>
          </cell>
          <cell r="H47">
            <v>7.374932810053729E-2</v>
          </cell>
          <cell r="I47">
            <v>7.7570059455767296E-2</v>
          </cell>
          <cell r="J47">
            <v>6.8533745196945758E-2</v>
          </cell>
          <cell r="K47">
            <v>0.45723433271287772</v>
          </cell>
          <cell r="L47">
            <v>4.0748208463703348E-2</v>
          </cell>
          <cell r="M47">
            <v>9.0363142588215407E-3</v>
          </cell>
          <cell r="N47">
            <v>0</v>
          </cell>
          <cell r="O47">
            <v>0</v>
          </cell>
          <cell r="P47">
            <v>0</v>
          </cell>
          <cell r="S47" t="str">
            <v>CN</v>
          </cell>
          <cell r="V47">
            <v>1</v>
          </cell>
          <cell r="W47">
            <v>2.6412984031678445E-2</v>
          </cell>
          <cell r="X47">
            <v>0.32428508723543592</v>
          </cell>
          <cell r="Y47">
            <v>7.374932810053729E-2</v>
          </cell>
          <cell r="Z47">
            <v>7.7570059455767296E-2</v>
          </cell>
          <cell r="AA47">
            <v>6.8533745196945758E-2</v>
          </cell>
          <cell r="AB47">
            <v>0.45723433271287772</v>
          </cell>
          <cell r="AC47">
            <v>4.0748208463703348E-2</v>
          </cell>
          <cell r="AD47">
            <v>9.0363142588215407E-3</v>
          </cell>
          <cell r="AE47">
            <v>0</v>
          </cell>
          <cell r="AF47">
            <v>0</v>
          </cell>
          <cell r="AG47">
            <v>0</v>
          </cell>
        </row>
        <row r="48">
          <cell r="B48" t="str">
            <v>CNP</v>
          </cell>
          <cell r="E48">
            <v>1</v>
          </cell>
          <cell r="F48">
            <v>5.3578081683035732E-2</v>
          </cell>
          <cell r="G48">
            <v>0.65780424020445161</v>
          </cell>
          <cell r="H48">
            <v>0.14959867920642875</v>
          </cell>
          <cell r="I48">
            <v>0.13901899890608391</v>
          </cell>
          <cell r="J48">
            <v>0.13901899890608391</v>
          </cell>
          <cell r="K48">
            <v>0</v>
          </cell>
          <cell r="L48">
            <v>0</v>
          </cell>
          <cell r="M48">
            <v>0</v>
          </cell>
          <cell r="N48">
            <v>0</v>
          </cell>
          <cell r="O48">
            <v>0</v>
          </cell>
          <cell r="P48">
            <v>0</v>
          </cell>
          <cell r="S48" t="str">
            <v>CNP</v>
          </cell>
          <cell r="V48">
            <v>1</v>
          </cell>
          <cell r="W48">
            <v>5.3578081683035732E-2</v>
          </cell>
          <cell r="X48">
            <v>0.65780424020445161</v>
          </cell>
          <cell r="Y48">
            <v>0.14959867920642875</v>
          </cell>
          <cell r="Z48">
            <v>0.13901899890608391</v>
          </cell>
          <cell r="AA48">
            <v>0.13901899890608391</v>
          </cell>
          <cell r="AB48">
            <v>0</v>
          </cell>
          <cell r="AC48">
            <v>0</v>
          </cell>
          <cell r="AD48">
            <v>0</v>
          </cell>
          <cell r="AE48">
            <v>0</v>
          </cell>
          <cell r="AF48">
            <v>0</v>
          </cell>
          <cell r="AG48">
            <v>0</v>
          </cell>
        </row>
        <row r="49">
          <cell r="B49" t="str">
            <v>CNU</v>
          </cell>
          <cell r="E49">
            <v>1</v>
          </cell>
          <cell r="F49">
            <v>0</v>
          </cell>
          <cell r="G49">
            <v>0</v>
          </cell>
          <cell r="H49">
            <v>0</v>
          </cell>
          <cell r="I49">
            <v>1.782244222665369E-2</v>
          </cell>
          <cell r="J49">
            <v>0</v>
          </cell>
          <cell r="K49">
            <v>0.90180932683504955</v>
          </cell>
          <cell r="L49">
            <v>8.0368230938296786E-2</v>
          </cell>
          <cell r="M49">
            <v>1.782244222665369E-2</v>
          </cell>
          <cell r="N49">
            <v>0</v>
          </cell>
          <cell r="O49">
            <v>0</v>
          </cell>
          <cell r="P49">
            <v>0</v>
          </cell>
          <cell r="S49" t="str">
            <v>CNU</v>
          </cell>
          <cell r="V49">
            <v>1</v>
          </cell>
          <cell r="W49">
            <v>0</v>
          </cell>
          <cell r="X49">
            <v>0</v>
          </cell>
          <cell r="Y49">
            <v>0</v>
          </cell>
          <cell r="Z49">
            <v>1.782244222665369E-2</v>
          </cell>
          <cell r="AA49">
            <v>0</v>
          </cell>
          <cell r="AB49">
            <v>0.90180932683504955</v>
          </cell>
          <cell r="AC49">
            <v>8.0368230938296786E-2</v>
          </cell>
          <cell r="AD49">
            <v>1.782244222665369E-2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0.99999999999999933</v>
          </cell>
          <cell r="F53">
            <v>1.0059676120037104E-2</v>
          </cell>
          <cell r="G53">
            <v>6.6781291954279495E-2</v>
          </cell>
          <cell r="H53">
            <v>-2.6213347403673429E-2</v>
          </cell>
          <cell r="I53">
            <v>0.19371214666046963</v>
          </cell>
          <cell r="J53">
            <v>0.16177675675790498</v>
          </cell>
          <cell r="K53">
            <v>0.65112403661633833</v>
          </cell>
          <cell r="L53">
            <v>9.4065734163423245E-2</v>
          </cell>
          <cell r="M53">
            <v>3.1935389902564636E-2</v>
          </cell>
          <cell r="N53">
            <v>5.624736796554149E-3</v>
          </cell>
          <cell r="O53">
            <v>4.8457250925708047E-3</v>
          </cell>
          <cell r="P53">
            <v>0</v>
          </cell>
          <cell r="S53" t="str">
            <v>EXCTAX</v>
          </cell>
          <cell r="V53">
            <v>0.99999999999999933</v>
          </cell>
          <cell r="W53">
            <v>1.0059676120037104E-2</v>
          </cell>
          <cell r="X53">
            <v>6.6781291954279495E-2</v>
          </cell>
          <cell r="Y53">
            <v>-2.6213347403673429E-2</v>
          </cell>
          <cell r="Z53">
            <v>0.19371214666046963</v>
          </cell>
          <cell r="AA53">
            <v>0.16177675675790498</v>
          </cell>
          <cell r="AB53">
            <v>0.65112403661633833</v>
          </cell>
          <cell r="AC53">
            <v>9.4065734163423245E-2</v>
          </cell>
          <cell r="AD53">
            <v>3.1935389902564636E-2</v>
          </cell>
          <cell r="AE53">
            <v>5.624736796554149E-3</v>
          </cell>
          <cell r="AF53">
            <v>4.8457250925708047E-3</v>
          </cell>
          <cell r="AG53">
            <v>0</v>
          </cell>
        </row>
        <row r="54">
          <cell r="B54" t="str">
            <v>INT</v>
          </cell>
          <cell r="E54">
            <v>0.99999999999999967</v>
          </cell>
          <cell r="F54">
            <v>2.2524655229087649E-2</v>
          </cell>
          <cell r="G54">
            <v>0.26258354447257481</v>
          </cell>
          <cell r="H54">
            <v>7.0024174951187679E-2</v>
          </cell>
          <cell r="I54">
            <v>0.13437900936595415</v>
          </cell>
          <cell r="J54">
            <v>0.1153466380951732</v>
          </cell>
          <cell r="K54">
            <v>0.45159508824508682</v>
          </cell>
          <cell r="L54">
            <v>5.8234683013919458E-2</v>
          </cell>
          <cell r="M54">
            <v>1.9032371270780946E-2</v>
          </cell>
          <cell r="N54">
            <v>6.5884472218902756E-4</v>
          </cell>
          <cell r="O54">
            <v>0</v>
          </cell>
          <cell r="P54">
            <v>0</v>
          </cell>
          <cell r="S54" t="str">
            <v>INT</v>
          </cell>
          <cell r="V54">
            <v>0.99999999999999967</v>
          </cell>
          <cell r="W54">
            <v>2.2524655229087649E-2</v>
          </cell>
          <cell r="X54">
            <v>0.26258354447257481</v>
          </cell>
          <cell r="Y54">
            <v>7.0024174951187679E-2</v>
          </cell>
          <cell r="Z54">
            <v>0.13437900936595415</v>
          </cell>
          <cell r="AA54">
            <v>0.1153466380951732</v>
          </cell>
          <cell r="AB54">
            <v>0.45159508824508682</v>
          </cell>
          <cell r="AC54">
            <v>5.8234683013919458E-2</v>
          </cell>
          <cell r="AD54">
            <v>1.9032371270780946E-2</v>
          </cell>
          <cell r="AE54">
            <v>6.5884472218902756E-4</v>
          </cell>
          <cell r="AF54">
            <v>0</v>
          </cell>
          <cell r="AG54">
            <v>0</v>
          </cell>
        </row>
        <row r="55">
          <cell r="B55" t="str">
            <v>CIAC</v>
          </cell>
          <cell r="E55">
            <v>0.99999999999999978</v>
          </cell>
          <cell r="F55">
            <v>3.6403089107749434E-2</v>
          </cell>
          <cell r="G55">
            <v>0.29773197802865986</v>
          </cell>
          <cell r="H55">
            <v>6.8450298899232376E-2</v>
          </cell>
          <cell r="I55">
            <v>9.2996845282774937E-2</v>
          </cell>
          <cell r="J55">
            <v>7.7795694011675215E-2</v>
          </cell>
          <cell r="K55">
            <v>0.45853063972626784</v>
          </cell>
          <cell r="L55">
            <v>4.5887148955315517E-2</v>
          </cell>
          <cell r="M55">
            <v>1.5201151271099727E-2</v>
          </cell>
          <cell r="N55">
            <v>0</v>
          </cell>
          <cell r="O55">
            <v>0</v>
          </cell>
          <cell r="P55">
            <v>0</v>
          </cell>
          <cell r="S55" t="str">
            <v>CIAC</v>
          </cell>
          <cell r="V55">
            <v>0.99999999999999978</v>
          </cell>
          <cell r="W55">
            <v>3.6403089107749434E-2</v>
          </cell>
          <cell r="X55">
            <v>0.29773197802865986</v>
          </cell>
          <cell r="Y55">
            <v>6.8450298899232376E-2</v>
          </cell>
          <cell r="Z55">
            <v>9.2996845282774937E-2</v>
          </cell>
          <cell r="AA55">
            <v>7.7795694011675215E-2</v>
          </cell>
          <cell r="AB55">
            <v>0.45853063972626784</v>
          </cell>
          <cell r="AC55">
            <v>4.5887148955315517E-2</v>
          </cell>
          <cell r="AD55">
            <v>1.5201151271099727E-2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DONOTUSE</v>
          </cell>
          <cell r="E57">
            <v>0</v>
          </cell>
          <cell r="F57">
            <v>0</v>
          </cell>
          <cell r="G57">
            <v>0</v>
          </cell>
          <cell r="H57">
            <v>0</v>
          </cell>
          <cell r="I57">
            <v>0</v>
          </cell>
          <cell r="J57">
            <v>0</v>
          </cell>
          <cell r="K57">
            <v>0</v>
          </cell>
          <cell r="L57">
            <v>0</v>
          </cell>
          <cell r="M57">
            <v>0</v>
          </cell>
          <cell r="N57">
            <v>0</v>
          </cell>
          <cell r="O57">
            <v>0</v>
          </cell>
          <cell r="P57">
            <v>0</v>
          </cell>
          <cell r="S57" t="str">
            <v>DONOTUSE</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1.0000000000000002</v>
          </cell>
          <cell r="F58">
            <v>-3.5195168969145078E-3</v>
          </cell>
          <cell r="G58">
            <v>0.4123754115886708</v>
          </cell>
          <cell r="H58">
            <v>0.14475794900175842</v>
          </cell>
          <cell r="I58">
            <v>5.5639144632380309E-2</v>
          </cell>
          <cell r="J58">
            <v>5.6279973936003931E-2</v>
          </cell>
          <cell r="K58">
            <v>0.359180482839277</v>
          </cell>
          <cell r="L58">
            <v>3.1566528834828127E-2</v>
          </cell>
          <cell r="M58">
            <v>-6.40829303623622E-4</v>
          </cell>
          <cell r="N58">
            <v>0</v>
          </cell>
          <cell r="O58">
            <v>0</v>
          </cell>
          <cell r="P58">
            <v>0</v>
          </cell>
          <cell r="S58" t="str">
            <v>BADDEBT</v>
          </cell>
          <cell r="V58">
            <v>1.0000000000000002</v>
          </cell>
          <cell r="W58">
            <v>-3.5195168969145078E-3</v>
          </cell>
          <cell r="X58">
            <v>0.4123754115886708</v>
          </cell>
          <cell r="Y58">
            <v>0.14475794900175842</v>
          </cell>
          <cell r="Z58">
            <v>5.5639144632380309E-2</v>
          </cell>
          <cell r="AA58">
            <v>5.6279973936003931E-2</v>
          </cell>
          <cell r="AB58">
            <v>0.359180482839277</v>
          </cell>
          <cell r="AC58">
            <v>3.1566528834828127E-2</v>
          </cell>
          <cell r="AD58">
            <v>-6.40829303623622E-4</v>
          </cell>
          <cell r="AE58">
            <v>0</v>
          </cell>
          <cell r="AF58">
            <v>0</v>
          </cell>
          <cell r="AG58">
            <v>0</v>
          </cell>
        </row>
        <row r="59">
          <cell r="B59" t="str">
            <v>DONOTUSE</v>
          </cell>
          <cell r="E59">
            <v>0</v>
          </cell>
          <cell r="F59">
            <v>0</v>
          </cell>
          <cell r="G59">
            <v>0</v>
          </cell>
          <cell r="H59">
            <v>0</v>
          </cell>
          <cell r="I59">
            <v>0</v>
          </cell>
          <cell r="J59">
            <v>0</v>
          </cell>
          <cell r="K59">
            <v>0</v>
          </cell>
          <cell r="L59">
            <v>0</v>
          </cell>
          <cell r="M59">
            <v>0</v>
          </cell>
          <cell r="N59">
            <v>0</v>
          </cell>
          <cell r="O59">
            <v>0</v>
          </cell>
          <cell r="P59">
            <v>0</v>
          </cell>
          <cell r="S59" t="str">
            <v>DONOTUSE</v>
          </cell>
          <cell r="V59">
            <v>0</v>
          </cell>
          <cell r="W59">
            <v>0</v>
          </cell>
          <cell r="X59">
            <v>0</v>
          </cell>
          <cell r="Y59">
            <v>0</v>
          </cell>
          <cell r="Z59">
            <v>0</v>
          </cell>
          <cell r="AA59">
            <v>0</v>
          </cell>
          <cell r="AB59">
            <v>0</v>
          </cell>
          <cell r="AC59">
            <v>0</v>
          </cell>
          <cell r="AD59">
            <v>0</v>
          </cell>
          <cell r="AE59">
            <v>0</v>
          </cell>
          <cell r="AF59">
            <v>0</v>
          </cell>
          <cell r="AG59">
            <v>0</v>
          </cell>
        </row>
        <row r="60">
          <cell r="B60" t="str">
            <v>DONOTUSE</v>
          </cell>
          <cell r="E60">
            <v>0</v>
          </cell>
          <cell r="F60">
            <v>0</v>
          </cell>
          <cell r="G60">
            <v>0</v>
          </cell>
          <cell r="H60">
            <v>0</v>
          </cell>
          <cell r="I60">
            <v>0</v>
          </cell>
          <cell r="J60">
            <v>0</v>
          </cell>
          <cell r="K60">
            <v>0</v>
          </cell>
          <cell r="L60">
            <v>0</v>
          </cell>
          <cell r="M60">
            <v>0</v>
          </cell>
          <cell r="N60">
            <v>0</v>
          </cell>
          <cell r="O60">
            <v>0</v>
          </cell>
          <cell r="P60">
            <v>0</v>
          </cell>
          <cell r="S60" t="str">
            <v>DONOTUSE</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0.99999999999999989</v>
          </cell>
          <cell r="F61">
            <v>3.2870000000000003E-2</v>
          </cell>
          <cell r="G61">
            <v>0.70975999999999995</v>
          </cell>
          <cell r="H61">
            <v>0.14180000000000001</v>
          </cell>
          <cell r="I61">
            <v>0.10946</v>
          </cell>
          <cell r="J61">
            <v>0.10946</v>
          </cell>
          <cell r="K61">
            <v>0</v>
          </cell>
          <cell r="L61">
            <v>0</v>
          </cell>
          <cell r="M61">
            <v>0</v>
          </cell>
          <cell r="N61">
            <v>0</v>
          </cell>
          <cell r="O61">
            <v>0</v>
          </cell>
          <cell r="P61">
            <v>6.11E-3</v>
          </cell>
          <cell r="S61" t="str">
            <v>ITC84</v>
          </cell>
          <cell r="V61">
            <v>0.99999999999999989</v>
          </cell>
          <cell r="W61">
            <v>3.2870000000000003E-2</v>
          </cell>
          <cell r="X61">
            <v>0.70975999999999995</v>
          </cell>
          <cell r="Y61">
            <v>0.14180000000000001</v>
          </cell>
          <cell r="Z61">
            <v>0.10946</v>
          </cell>
          <cell r="AA61">
            <v>0.10946</v>
          </cell>
          <cell r="AB61">
            <v>0</v>
          </cell>
          <cell r="AC61">
            <v>0</v>
          </cell>
          <cell r="AD61">
            <v>0</v>
          </cell>
          <cell r="AE61">
            <v>0</v>
          </cell>
          <cell r="AF61">
            <v>0</v>
          </cell>
          <cell r="AG61">
            <v>6.11E-3</v>
          </cell>
        </row>
        <row r="62">
          <cell r="B62" t="str">
            <v>ITC85</v>
          </cell>
          <cell r="E62">
            <v>1</v>
          </cell>
          <cell r="F62">
            <v>5.4199999999999998E-2</v>
          </cell>
          <cell r="G62">
            <v>0.67689999999999995</v>
          </cell>
          <cell r="H62">
            <v>0.1336</v>
          </cell>
          <cell r="I62">
            <v>0.11609999999999999</v>
          </cell>
          <cell r="J62">
            <v>0.11609999999999999</v>
          </cell>
          <cell r="K62">
            <v>0</v>
          </cell>
          <cell r="L62">
            <v>0</v>
          </cell>
          <cell r="M62">
            <v>0</v>
          </cell>
          <cell r="N62">
            <v>0</v>
          </cell>
          <cell r="O62">
            <v>0</v>
          </cell>
          <cell r="P62">
            <v>1.9199999999999998E-2</v>
          </cell>
          <cell r="S62" t="str">
            <v>ITC85</v>
          </cell>
          <cell r="V62">
            <v>1</v>
          </cell>
          <cell r="W62">
            <v>5.4199999999999998E-2</v>
          </cell>
          <cell r="X62">
            <v>0.67689999999999995</v>
          </cell>
          <cell r="Y62">
            <v>0.1336</v>
          </cell>
          <cell r="Z62">
            <v>0.11609999999999999</v>
          </cell>
          <cell r="AA62">
            <v>0.11609999999999999</v>
          </cell>
          <cell r="AB62">
            <v>0</v>
          </cell>
          <cell r="AC62">
            <v>0</v>
          </cell>
          <cell r="AD62">
            <v>0</v>
          </cell>
          <cell r="AE62">
            <v>0</v>
          </cell>
          <cell r="AF62">
            <v>0</v>
          </cell>
          <cell r="AG62">
            <v>1.9199999999999998E-2</v>
          </cell>
        </row>
        <row r="63">
          <cell r="B63" t="str">
            <v>ITC86</v>
          </cell>
          <cell r="E63">
            <v>1</v>
          </cell>
          <cell r="F63">
            <v>4.7890000000000002E-2</v>
          </cell>
          <cell r="G63">
            <v>0.64607999999999999</v>
          </cell>
          <cell r="H63">
            <v>0.13125999999999999</v>
          </cell>
          <cell r="I63">
            <v>0.155</v>
          </cell>
          <cell r="J63">
            <v>0.155</v>
          </cell>
          <cell r="K63">
            <v>0</v>
          </cell>
          <cell r="L63">
            <v>0</v>
          </cell>
          <cell r="M63">
            <v>0</v>
          </cell>
          <cell r="N63">
            <v>0</v>
          </cell>
          <cell r="O63">
            <v>0</v>
          </cell>
          <cell r="P63">
            <v>1.9769999999999999E-2</v>
          </cell>
          <cell r="S63" t="str">
            <v>ITC86</v>
          </cell>
          <cell r="V63">
            <v>1</v>
          </cell>
          <cell r="W63">
            <v>4.7890000000000002E-2</v>
          </cell>
          <cell r="X63">
            <v>0.64607999999999999</v>
          </cell>
          <cell r="Y63">
            <v>0.13125999999999999</v>
          </cell>
          <cell r="Z63">
            <v>0.155</v>
          </cell>
          <cell r="AA63">
            <v>0.155</v>
          </cell>
          <cell r="AB63">
            <v>0</v>
          </cell>
          <cell r="AC63">
            <v>0</v>
          </cell>
          <cell r="AD63">
            <v>0</v>
          </cell>
          <cell r="AE63">
            <v>0</v>
          </cell>
          <cell r="AF63">
            <v>0</v>
          </cell>
          <cell r="AG63">
            <v>1.9769999999999999E-2</v>
          </cell>
        </row>
        <row r="64">
          <cell r="B64" t="str">
            <v>ITC88</v>
          </cell>
          <cell r="E64">
            <v>1</v>
          </cell>
          <cell r="F64">
            <v>4.2700000000000002E-2</v>
          </cell>
          <cell r="G64">
            <v>0.61199999999999999</v>
          </cell>
          <cell r="H64">
            <v>0.14960000000000001</v>
          </cell>
          <cell r="I64">
            <v>0.1671</v>
          </cell>
          <cell r="J64">
            <v>0.1671</v>
          </cell>
          <cell r="K64">
            <v>0</v>
          </cell>
          <cell r="L64">
            <v>0</v>
          </cell>
          <cell r="M64">
            <v>0</v>
          </cell>
          <cell r="N64">
            <v>0</v>
          </cell>
          <cell r="O64">
            <v>0</v>
          </cell>
          <cell r="P64">
            <v>2.86E-2</v>
          </cell>
          <cell r="S64" t="str">
            <v>ITC88</v>
          </cell>
          <cell r="V64">
            <v>1</v>
          </cell>
          <cell r="W64">
            <v>4.2700000000000002E-2</v>
          </cell>
          <cell r="X64">
            <v>0.61199999999999999</v>
          </cell>
          <cell r="Y64">
            <v>0.14960000000000001</v>
          </cell>
          <cell r="Z64">
            <v>0.1671</v>
          </cell>
          <cell r="AA64">
            <v>0.1671</v>
          </cell>
          <cell r="AB64">
            <v>0</v>
          </cell>
          <cell r="AC64">
            <v>0</v>
          </cell>
          <cell r="AD64">
            <v>0</v>
          </cell>
          <cell r="AE64">
            <v>0</v>
          </cell>
          <cell r="AF64">
            <v>0</v>
          </cell>
          <cell r="AG64">
            <v>2.86E-2</v>
          </cell>
        </row>
        <row r="65">
          <cell r="B65" t="str">
            <v>ITC89</v>
          </cell>
          <cell r="E65">
            <v>1</v>
          </cell>
          <cell r="F65">
            <v>4.8806000000000002E-2</v>
          </cell>
          <cell r="G65">
            <v>0.563558</v>
          </cell>
          <cell r="H65">
            <v>0.15268799999999999</v>
          </cell>
          <cell r="I65">
            <v>0.20677599999999999</v>
          </cell>
          <cell r="J65">
            <v>0.20677599999999999</v>
          </cell>
          <cell r="K65">
            <v>0</v>
          </cell>
          <cell r="L65">
            <v>0</v>
          </cell>
          <cell r="M65">
            <v>0</v>
          </cell>
          <cell r="N65">
            <v>0</v>
          </cell>
          <cell r="O65">
            <v>0</v>
          </cell>
          <cell r="P65">
            <v>2.8171999999999999E-2</v>
          </cell>
          <cell r="S65" t="str">
            <v>ITC89</v>
          </cell>
          <cell r="V65">
            <v>1</v>
          </cell>
          <cell r="W65">
            <v>4.8806000000000002E-2</v>
          </cell>
          <cell r="X65">
            <v>0.563558</v>
          </cell>
          <cell r="Y65">
            <v>0.15268799999999999</v>
          </cell>
          <cell r="Z65">
            <v>0.20677599999999999</v>
          </cell>
          <cell r="AA65">
            <v>0.20677599999999999</v>
          </cell>
          <cell r="AB65">
            <v>0</v>
          </cell>
          <cell r="AC65">
            <v>0</v>
          </cell>
          <cell r="AD65">
            <v>0</v>
          </cell>
          <cell r="AE65">
            <v>0</v>
          </cell>
          <cell r="AF65">
            <v>0</v>
          </cell>
          <cell r="AG65">
            <v>2.8171999999999999E-2</v>
          </cell>
        </row>
        <row r="66">
          <cell r="B66" t="str">
            <v>ITC90</v>
          </cell>
          <cell r="E66">
            <v>1</v>
          </cell>
          <cell r="F66">
            <v>1.5047E-2</v>
          </cell>
          <cell r="G66">
            <v>0.159356</v>
          </cell>
          <cell r="H66">
            <v>3.9132E-2</v>
          </cell>
          <cell r="I66">
            <v>0.17343500000000001</v>
          </cell>
          <cell r="J66">
            <v>3.8051000000000001E-2</v>
          </cell>
          <cell r="K66">
            <v>0.46935500000000002</v>
          </cell>
          <cell r="L66">
            <v>0.13981499999999999</v>
          </cell>
          <cell r="M66">
            <v>0.135384</v>
          </cell>
          <cell r="N66">
            <v>0</v>
          </cell>
          <cell r="O66">
            <v>0</v>
          </cell>
          <cell r="P66">
            <v>3.8600000000000001E-3</v>
          </cell>
          <cell r="S66" t="str">
            <v>ITC90</v>
          </cell>
          <cell r="V66">
            <v>1</v>
          </cell>
          <cell r="W66">
            <v>1.5047E-2</v>
          </cell>
          <cell r="X66">
            <v>0.159356</v>
          </cell>
          <cell r="Y66">
            <v>3.9132E-2</v>
          </cell>
          <cell r="Z66">
            <v>0.17343500000000001</v>
          </cell>
          <cell r="AA66">
            <v>3.8051000000000001E-2</v>
          </cell>
          <cell r="AB66">
            <v>0.46935500000000002</v>
          </cell>
          <cell r="AC66">
            <v>0.13981499999999999</v>
          </cell>
          <cell r="AD66">
            <v>0.135384</v>
          </cell>
          <cell r="AE66">
            <v>0</v>
          </cell>
          <cell r="AF66">
            <v>0</v>
          </cell>
          <cell r="AG66">
            <v>3.8600000000000001E-3</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0.99999999999999978</v>
          </cell>
          <cell r="F69">
            <v>1.0479558374578252E-2</v>
          </cell>
          <cell r="G69">
            <v>0.16452489873435686</v>
          </cell>
          <cell r="H69">
            <v>4.7479930876257952E-2</v>
          </cell>
          <cell r="I69">
            <v>0.17904845096009003</v>
          </cell>
          <cell r="J69">
            <v>0.15531542287531658</v>
          </cell>
          <cell r="K69">
            <v>0.52367444042891786</v>
          </cell>
          <cell r="L69">
            <v>7.3696217778430148E-2</v>
          </cell>
          <cell r="M69">
            <v>2.3733028084773448E-2</v>
          </cell>
          <cell r="N69">
            <v>1.0965028473688345E-3</v>
          </cell>
          <cell r="O69">
            <v>0</v>
          </cell>
          <cell r="P69">
            <v>0</v>
          </cell>
          <cell r="S69" t="str">
            <v>SNPPS</v>
          </cell>
          <cell r="V69">
            <v>0.99999999999999978</v>
          </cell>
          <cell r="W69">
            <v>1.0479558374578252E-2</v>
          </cell>
          <cell r="X69">
            <v>0.16452489873435686</v>
          </cell>
          <cell r="Y69">
            <v>4.7479930876257952E-2</v>
          </cell>
          <cell r="Z69">
            <v>0.17904845096009003</v>
          </cell>
          <cell r="AA69">
            <v>0.15531542287531658</v>
          </cell>
          <cell r="AB69">
            <v>0.52367444042891786</v>
          </cell>
          <cell r="AC69">
            <v>7.3696217778430148E-2</v>
          </cell>
          <cell r="AD69">
            <v>2.3733028084773448E-2</v>
          </cell>
          <cell r="AE69">
            <v>1.0965028473688345E-3</v>
          </cell>
          <cell r="AF69">
            <v>0</v>
          </cell>
          <cell r="AG69">
            <v>0</v>
          </cell>
        </row>
        <row r="70">
          <cell r="B70" t="str">
            <v>SNPT</v>
          </cell>
          <cell r="E70">
            <v>0.99999999999999956</v>
          </cell>
          <cell r="F70">
            <v>1.5082148372944344E-2</v>
          </cell>
          <cell r="G70">
            <v>0.23673066413657046</v>
          </cell>
          <cell r="H70">
            <v>6.8332642260872281E-2</v>
          </cell>
          <cell r="I70">
            <v>0.15656085500476408</v>
          </cell>
          <cell r="J70">
            <v>0.13580636623811004</v>
          </cell>
          <cell r="K70">
            <v>0.45785997886563401</v>
          </cell>
          <cell r="L70">
            <v>6.4447940044097859E-2</v>
          </cell>
          <cell r="M70">
            <v>2.075448876665402E-2</v>
          </cell>
          <cell r="N70">
            <v>9.8577131511664445E-4</v>
          </cell>
          <cell r="O70">
            <v>0</v>
          </cell>
          <cell r="P70">
            <v>0</v>
          </cell>
          <cell r="S70" t="str">
            <v>SNPT</v>
          </cell>
          <cell r="V70">
            <v>0.99999999999999956</v>
          </cell>
          <cell r="W70">
            <v>1.5082148372944344E-2</v>
          </cell>
          <cell r="X70">
            <v>0.23673066413657046</v>
          </cell>
          <cell r="Y70">
            <v>6.8332642260872281E-2</v>
          </cell>
          <cell r="Z70">
            <v>0.15656085500476408</v>
          </cell>
          <cell r="AA70">
            <v>0.13580636623811004</v>
          </cell>
          <cell r="AB70">
            <v>0.45785997886563401</v>
          </cell>
          <cell r="AC70">
            <v>6.4447940044097859E-2</v>
          </cell>
          <cell r="AD70">
            <v>2.075448876665402E-2</v>
          </cell>
          <cell r="AE70">
            <v>9.8577131511664445E-4</v>
          </cell>
          <cell r="AF70">
            <v>0</v>
          </cell>
          <cell r="AG70">
            <v>0</v>
          </cell>
        </row>
        <row r="71">
          <cell r="B71" t="str">
            <v>SNPP</v>
          </cell>
          <cell r="E71">
            <v>1.0000000000000002</v>
          </cell>
          <cell r="F71">
            <v>1.5515192291801897E-2</v>
          </cell>
          <cell r="G71">
            <v>0.24358314142563109</v>
          </cell>
          <cell r="H71">
            <v>7.0294976443031149E-2</v>
          </cell>
          <cell r="I71">
            <v>0.15442915921835954</v>
          </cell>
          <cell r="J71">
            <v>0.13395944902283005</v>
          </cell>
          <cell r="K71">
            <v>0.45166900922700848</v>
          </cell>
          <cell r="L71">
            <v>6.3562902357593126E-2</v>
          </cell>
          <cell r="M71">
            <v>2.0469710195529473E-2</v>
          </cell>
          <cell r="N71">
            <v>9.4561903657476663E-4</v>
          </cell>
          <cell r="O71">
            <v>0</v>
          </cell>
          <cell r="P71">
            <v>0</v>
          </cell>
          <cell r="S71" t="str">
            <v>SNPP</v>
          </cell>
          <cell r="V71">
            <v>1.0000000000000002</v>
          </cell>
          <cell r="W71">
            <v>1.5515192291801897E-2</v>
          </cell>
          <cell r="X71">
            <v>0.24358314142563109</v>
          </cell>
          <cell r="Y71">
            <v>7.0294976443031149E-2</v>
          </cell>
          <cell r="Z71">
            <v>0.15442915921835954</v>
          </cell>
          <cell r="AA71">
            <v>0.13395944902283005</v>
          </cell>
          <cell r="AB71">
            <v>0.45166900922700848</v>
          </cell>
          <cell r="AC71">
            <v>6.3562902357593126E-2</v>
          </cell>
          <cell r="AD71">
            <v>2.0469710195529473E-2</v>
          </cell>
          <cell r="AE71">
            <v>9.4561903657476663E-4</v>
          </cell>
          <cell r="AF71">
            <v>0</v>
          </cell>
          <cell r="AG71">
            <v>0</v>
          </cell>
        </row>
        <row r="72">
          <cell r="B72" t="str">
            <v>SNPPH</v>
          </cell>
          <cell r="E72">
            <v>0.99999999999999933</v>
          </cell>
          <cell r="F72">
            <v>3.5975361352380927E-2</v>
          </cell>
          <cell r="G72">
            <v>0.56480201380177231</v>
          </cell>
          <cell r="H72">
            <v>0.16299426118859242</v>
          </cell>
          <cell r="I72">
            <v>5.4399311837301817E-2</v>
          </cell>
          <cell r="J72">
            <v>4.7188647180595247E-2</v>
          </cell>
          <cell r="K72">
            <v>0.15910536829438601</v>
          </cell>
          <cell r="L72">
            <v>2.2390679362706164E-2</v>
          </cell>
          <cell r="M72">
            <v>7.210664656706567E-3</v>
          </cell>
          <cell r="N72">
            <v>3.3300416285978292E-4</v>
          </cell>
          <cell r="O72">
            <v>0</v>
          </cell>
          <cell r="P72">
            <v>0</v>
          </cell>
          <cell r="S72" t="str">
            <v>SNPPH</v>
          </cell>
          <cell r="V72">
            <v>0.99999999999999933</v>
          </cell>
          <cell r="W72">
            <v>3.5975361352380927E-2</v>
          </cell>
          <cell r="X72">
            <v>0.56480201380177231</v>
          </cell>
          <cell r="Y72">
            <v>0.16299426118859242</v>
          </cell>
          <cell r="Z72">
            <v>5.4399311837301817E-2</v>
          </cell>
          <cell r="AA72">
            <v>4.7188647180595247E-2</v>
          </cell>
          <cell r="AB72">
            <v>0.15910536829438601</v>
          </cell>
          <cell r="AC72">
            <v>2.2390679362706164E-2</v>
          </cell>
          <cell r="AD72">
            <v>7.210664656706567E-3</v>
          </cell>
          <cell r="AE72">
            <v>3.3300416285978292E-4</v>
          </cell>
          <cell r="AF72">
            <v>0</v>
          </cell>
          <cell r="AG72">
            <v>0</v>
          </cell>
        </row>
        <row r="73">
          <cell r="B73" t="str">
            <v>SNPPN</v>
          </cell>
          <cell r="E73">
            <v>1.0000000000000002</v>
          </cell>
          <cell r="F73">
            <v>4.7102248421590824E-2</v>
          </cell>
          <cell r="G73">
            <v>0.73949068926711903</v>
          </cell>
          <cell r="H73">
            <v>0.21340706231129031</v>
          </cell>
          <cell r="I73">
            <v>0</v>
          </cell>
          <cell r="J73">
            <v>0</v>
          </cell>
          <cell r="K73">
            <v>0</v>
          </cell>
          <cell r="L73">
            <v>0</v>
          </cell>
          <cell r="M73">
            <v>0</v>
          </cell>
          <cell r="N73">
            <v>0</v>
          </cell>
          <cell r="O73">
            <v>0</v>
          </cell>
          <cell r="P73">
            <v>0</v>
          </cell>
          <cell r="S73" t="str">
            <v>SNPPN</v>
          </cell>
          <cell r="V73">
            <v>1.0000000000000002</v>
          </cell>
          <cell r="W73">
            <v>4.7102248421590824E-2</v>
          </cell>
          <cell r="X73">
            <v>0.73949068926711903</v>
          </cell>
          <cell r="Y73">
            <v>0.21340706231129031</v>
          </cell>
          <cell r="Z73">
            <v>0</v>
          </cell>
          <cell r="AA73">
            <v>0</v>
          </cell>
          <cell r="AB73">
            <v>0</v>
          </cell>
          <cell r="AC73">
            <v>0</v>
          </cell>
          <cell r="AD73">
            <v>0</v>
          </cell>
          <cell r="AE73">
            <v>0</v>
          </cell>
          <cell r="AF73">
            <v>0</v>
          </cell>
          <cell r="AG73">
            <v>0</v>
          </cell>
        </row>
        <row r="74">
          <cell r="B74" t="str">
            <v>SNPPO</v>
          </cell>
          <cell r="E74">
            <v>1.0000000000000002</v>
          </cell>
          <cell r="F74">
            <v>2.0488763488727826E-2</v>
          </cell>
          <cell r="G74">
            <v>0.32166723123062768</v>
          </cell>
          <cell r="H74">
            <v>9.2828834568244922E-2</v>
          </cell>
          <cell r="I74">
            <v>0.13011323445048273</v>
          </cell>
          <cell r="J74">
            <v>0.11286663942318052</v>
          </cell>
          <cell r="K74">
            <v>0.38055102882795294</v>
          </cell>
          <cell r="L74">
            <v>5.355442219818108E-2</v>
          </cell>
          <cell r="M74">
            <v>1.7246595027302199E-2</v>
          </cell>
          <cell r="N74">
            <v>7.964852357829151E-4</v>
          </cell>
          <cell r="O74">
            <v>0</v>
          </cell>
          <cell r="P74">
            <v>0</v>
          </cell>
          <cell r="S74" t="str">
            <v>SNPPO</v>
          </cell>
          <cell r="V74">
            <v>1.0000000000000002</v>
          </cell>
          <cell r="W74">
            <v>2.0488763488727826E-2</v>
          </cell>
          <cell r="X74">
            <v>0.32166723123062768</v>
          </cell>
          <cell r="Y74">
            <v>9.2828834568244922E-2</v>
          </cell>
          <cell r="Z74">
            <v>0.13011323445048273</v>
          </cell>
          <cell r="AA74">
            <v>0.11286663942318052</v>
          </cell>
          <cell r="AB74">
            <v>0.38055102882795294</v>
          </cell>
          <cell r="AC74">
            <v>5.355442219818108E-2</v>
          </cell>
          <cell r="AD74">
            <v>1.7246595027302199E-2</v>
          </cell>
          <cell r="AE74">
            <v>7.964852357829151E-4</v>
          </cell>
          <cell r="AF74">
            <v>0</v>
          </cell>
          <cell r="AG74">
            <v>0</v>
          </cell>
        </row>
        <row r="75">
          <cell r="B75" t="str">
            <v>SNPG</v>
          </cell>
          <cell r="E75">
            <v>0.99999999999999967</v>
          </cell>
          <cell r="F75">
            <v>2.1699878890241157E-2</v>
          </cell>
          <cell r="G75">
            <v>0.27784890788041466</v>
          </cell>
          <cell r="H75">
            <v>7.7656203873989374E-2</v>
          </cell>
          <cell r="I75">
            <v>0.14174329141004391</v>
          </cell>
          <cell r="J75">
            <v>0.11816103893857612</v>
          </cell>
          <cell r="K75">
            <v>0.41555859279204771</v>
          </cell>
          <cell r="L75">
            <v>6.5102182222161839E-2</v>
          </cell>
          <cell r="M75">
            <v>2.3582252471467793E-2</v>
          </cell>
          <cell r="N75">
            <v>3.9094293110112196E-4</v>
          </cell>
          <cell r="O75">
            <v>0</v>
          </cell>
          <cell r="P75">
            <v>0</v>
          </cell>
          <cell r="S75" t="str">
            <v>SNPG</v>
          </cell>
          <cell r="V75">
            <v>0.99999999999999967</v>
          </cell>
          <cell r="W75">
            <v>2.1699878890241157E-2</v>
          </cell>
          <cell r="X75">
            <v>0.27784890788041466</v>
          </cell>
          <cell r="Y75">
            <v>7.7656203873989374E-2</v>
          </cell>
          <cell r="Z75">
            <v>0.14174329141004391</v>
          </cell>
          <cell r="AA75">
            <v>0.11816103893857612</v>
          </cell>
          <cell r="AB75">
            <v>0.41555859279204771</v>
          </cell>
          <cell r="AC75">
            <v>6.5102182222161839E-2</v>
          </cell>
          <cell r="AD75">
            <v>2.3582252471467793E-2</v>
          </cell>
          <cell r="AE75">
            <v>3.9094293110112196E-4</v>
          </cell>
          <cell r="AF75">
            <v>0</v>
          </cell>
          <cell r="AG75">
            <v>0</v>
          </cell>
        </row>
        <row r="76">
          <cell r="B76" t="str">
            <v>SNPI</v>
          </cell>
          <cell r="E76">
            <v>0.99999999999999989</v>
          </cell>
          <cell r="F76">
            <v>2.8702544630900113E-2</v>
          </cell>
          <cell r="G76">
            <v>0.38968543252733129</v>
          </cell>
          <cell r="H76">
            <v>0.10721462210584</v>
          </cell>
          <cell r="I76">
            <v>9.7025271377566238E-2</v>
          </cell>
          <cell r="J76">
            <v>8.3848910478507385E-2</v>
          </cell>
          <cell r="K76">
            <v>0.33003008771255848</v>
          </cell>
          <cell r="L76">
            <v>4.6979785339495851E-2</v>
          </cell>
          <cell r="M76">
            <v>1.3176360899058858E-2</v>
          </cell>
          <cell r="N76">
            <v>3.6225630630785607E-4</v>
          </cell>
          <cell r="O76">
            <v>0</v>
          </cell>
          <cell r="P76">
            <v>0</v>
          </cell>
          <cell r="S76" t="str">
            <v>SNPI</v>
          </cell>
          <cell r="V76">
            <v>0.99999999999999989</v>
          </cell>
          <cell r="W76">
            <v>2.8702544630900113E-2</v>
          </cell>
          <cell r="X76">
            <v>0.38968543252733129</v>
          </cell>
          <cell r="Y76">
            <v>0.10721462210584</v>
          </cell>
          <cell r="Z76">
            <v>9.7025271377566238E-2</v>
          </cell>
          <cell r="AA76">
            <v>8.3848910478507385E-2</v>
          </cell>
          <cell r="AB76">
            <v>0.33003008771255848</v>
          </cell>
          <cell r="AC76">
            <v>4.6979785339495851E-2</v>
          </cell>
          <cell r="AD76">
            <v>1.3176360899058858E-2</v>
          </cell>
          <cell r="AE76">
            <v>3.6225630630785607E-4</v>
          </cell>
          <cell r="AF76">
            <v>0</v>
          </cell>
          <cell r="AG76">
            <v>0</v>
          </cell>
        </row>
        <row r="77">
          <cell r="B77" t="str">
            <v>TROJP</v>
          </cell>
          <cell r="E77">
            <v>1</v>
          </cell>
          <cell r="F77">
            <v>4.7364665689968978E-2</v>
          </cell>
          <cell r="G77">
            <v>0.73922721840110572</v>
          </cell>
          <cell r="H77">
            <v>0.21340811590892531</v>
          </cell>
          <cell r="I77">
            <v>0</v>
          </cell>
          <cell r="J77">
            <v>0</v>
          </cell>
          <cell r="K77">
            <v>0</v>
          </cell>
          <cell r="L77">
            <v>0</v>
          </cell>
          <cell r="M77">
            <v>0</v>
          </cell>
          <cell r="N77">
            <v>0</v>
          </cell>
          <cell r="O77">
            <v>0</v>
          </cell>
          <cell r="P77">
            <v>0</v>
          </cell>
          <cell r="S77" t="str">
            <v>TROJP</v>
          </cell>
          <cell r="V77">
            <v>1</v>
          </cell>
          <cell r="W77">
            <v>4.7364665689968978E-2</v>
          </cell>
          <cell r="X77">
            <v>0.73922721840110572</v>
          </cell>
          <cell r="Y77">
            <v>0.21340811590892531</v>
          </cell>
          <cell r="Z77">
            <v>0</v>
          </cell>
          <cell r="AA77">
            <v>0</v>
          </cell>
          <cell r="AB77">
            <v>0</v>
          </cell>
          <cell r="AC77">
            <v>0</v>
          </cell>
          <cell r="AD77">
            <v>0</v>
          </cell>
          <cell r="AE77">
            <v>0</v>
          </cell>
          <cell r="AF77">
            <v>0</v>
          </cell>
          <cell r="AG77">
            <v>0</v>
          </cell>
        </row>
        <row r="78">
          <cell r="B78" t="str">
            <v>TROJD</v>
          </cell>
          <cell r="E78">
            <v>0.99999999999999989</v>
          </cell>
          <cell r="F78">
            <v>4.7411013883032753E-2</v>
          </cell>
          <cell r="G78">
            <v>0.73918068412140625</v>
          </cell>
          <cell r="H78">
            <v>0.21340830199556093</v>
          </cell>
          <cell r="I78">
            <v>0</v>
          </cell>
          <cell r="J78">
            <v>0</v>
          </cell>
          <cell r="K78">
            <v>0</v>
          </cell>
          <cell r="L78">
            <v>0</v>
          </cell>
          <cell r="M78">
            <v>0</v>
          </cell>
          <cell r="N78">
            <v>0</v>
          </cell>
          <cell r="O78">
            <v>0</v>
          </cell>
          <cell r="P78">
            <v>0</v>
          </cell>
          <cell r="S78" t="str">
            <v>TROJD</v>
          </cell>
          <cell r="V78">
            <v>0.99999999999999989</v>
          </cell>
          <cell r="W78">
            <v>4.7411013883032753E-2</v>
          </cell>
          <cell r="X78">
            <v>0.73918068412140625</v>
          </cell>
          <cell r="Y78">
            <v>0.21340830199556093</v>
          </cell>
          <cell r="Z78">
            <v>0</v>
          </cell>
          <cell r="AA78">
            <v>0</v>
          </cell>
          <cell r="AB78">
            <v>0</v>
          </cell>
          <cell r="AC78">
            <v>0</v>
          </cell>
          <cell r="AD78">
            <v>0</v>
          </cell>
          <cell r="AE78">
            <v>0</v>
          </cell>
          <cell r="AF78">
            <v>0</v>
          </cell>
          <cell r="AG78">
            <v>0</v>
          </cell>
        </row>
        <row r="79">
          <cell r="B79" t="str">
            <v>IBT</v>
          </cell>
          <cell r="E79">
            <v>1.0015164479965104</v>
          </cell>
          <cell r="F79">
            <v>1.0524500142712211E-2</v>
          </cell>
          <cell r="G79">
            <v>7.4430632736483732E-2</v>
          </cell>
          <cell r="H79">
            <v>0</v>
          </cell>
          <cell r="I79">
            <v>0.18668186392215619</v>
          </cell>
          <cell r="J79">
            <v>0.15582940016894448</v>
          </cell>
          <cell r="K79">
            <v>0.62926883798076061</v>
          </cell>
          <cell r="L79">
            <v>9.0637097572985104E-2</v>
          </cell>
          <cell r="M79">
            <v>3.0852463753211708E-2</v>
          </cell>
          <cell r="N79">
            <v>5.3984161958879921E-3</v>
          </cell>
          <cell r="O79">
            <v>4.5750994455245504E-3</v>
          </cell>
          <cell r="P79">
            <v>0</v>
          </cell>
          <cell r="S79" t="str">
            <v>IBT</v>
          </cell>
          <cell r="V79">
            <v>1.0015164479965104</v>
          </cell>
          <cell r="W79">
            <v>1.0524500142712211E-2</v>
          </cell>
          <cell r="X79">
            <v>7.4430632736483732E-2</v>
          </cell>
          <cell r="Y79">
            <v>0</v>
          </cell>
          <cell r="Z79">
            <v>0.18668186392215619</v>
          </cell>
          <cell r="AA79">
            <v>0.15582940016894448</v>
          </cell>
          <cell r="AB79">
            <v>0.62926883798076061</v>
          </cell>
          <cell r="AC79">
            <v>9.0637097572985104E-2</v>
          </cell>
          <cell r="AD79">
            <v>3.0852463753211708E-2</v>
          </cell>
          <cell r="AE79">
            <v>5.3984161958879921E-3</v>
          </cell>
          <cell r="AF79">
            <v>4.5750994455245504E-3</v>
          </cell>
          <cell r="AG79">
            <v>0</v>
          </cell>
        </row>
        <row r="80">
          <cell r="B80" t="str">
            <v>DITEXP</v>
          </cell>
          <cell r="E80">
            <v>1</v>
          </cell>
          <cell r="F80">
            <v>2.4366391962665414E-2</v>
          </cell>
          <cell r="G80">
            <v>0.3213101192995057</v>
          </cell>
          <cell r="H80">
            <v>8.9800599144270118E-2</v>
          </cell>
          <cell r="I80">
            <v>0.14189621887604456</v>
          </cell>
          <cell r="J80">
            <v>0.12788877756231312</v>
          </cell>
          <cell r="K80">
            <v>0.36735790349745806</v>
          </cell>
          <cell r="L80">
            <v>4.8328425422606368E-2</v>
          </cell>
          <cell r="M80">
            <v>1.4007441313731429E-2</v>
          </cell>
          <cell r="N80">
            <v>2.8864921292903216E-3</v>
          </cell>
          <cell r="O80">
            <v>0</v>
          </cell>
          <cell r="P80">
            <v>4.0538496681595633E-3</v>
          </cell>
          <cell r="S80" t="str">
            <v>DITEXP</v>
          </cell>
          <cell r="V80">
            <v>1</v>
          </cell>
          <cell r="W80">
            <v>2.4366391962665414E-2</v>
          </cell>
          <cell r="X80">
            <v>0.3213101192995057</v>
          </cell>
          <cell r="Y80">
            <v>8.9800599144270118E-2</v>
          </cell>
          <cell r="Z80">
            <v>0.14189621887604456</v>
          </cell>
          <cell r="AA80">
            <v>0.12788877756231312</v>
          </cell>
          <cell r="AB80">
            <v>0.36735790349745806</v>
          </cell>
          <cell r="AC80">
            <v>4.8328425422606368E-2</v>
          </cell>
          <cell r="AD80">
            <v>1.4007441313731429E-2</v>
          </cell>
          <cell r="AE80">
            <v>2.8864921292903216E-3</v>
          </cell>
          <cell r="AF80">
            <v>0</v>
          </cell>
          <cell r="AG80">
            <v>4.0538496681595633E-3</v>
          </cell>
        </row>
        <row r="81">
          <cell r="B81" t="str">
            <v>DITBAL</v>
          </cell>
          <cell r="E81">
            <v>0.99999999999999978</v>
          </cell>
          <cell r="F81">
            <v>2.5831417119645442E-2</v>
          </cell>
          <cell r="G81">
            <v>0.286325921436064</v>
          </cell>
          <cell r="H81">
            <v>6.9664957664515151E-2</v>
          </cell>
          <cell r="I81">
            <v>0.12175821957617816</v>
          </cell>
          <cell r="J81">
            <v>0.10184489455256272</v>
          </cell>
          <cell r="K81">
            <v>0.44017253359081349</v>
          </cell>
          <cell r="L81">
            <v>6.2027129797948388E-2</v>
          </cell>
          <cell r="M81">
            <v>1.9913325023615442E-2</v>
          </cell>
          <cell r="N81">
            <v>2.3079912747065745E-3</v>
          </cell>
          <cell r="O81">
            <v>0</v>
          </cell>
          <cell r="P81">
            <v>-8.0881704598713498E-3</v>
          </cell>
          <cell r="S81" t="str">
            <v>DITBAL</v>
          </cell>
          <cell r="V81">
            <v>0.99999999999999978</v>
          </cell>
          <cell r="W81">
            <v>2.5831417119645442E-2</v>
          </cell>
          <cell r="X81">
            <v>0.286325921436064</v>
          </cell>
          <cell r="Y81">
            <v>6.9664957664515151E-2</v>
          </cell>
          <cell r="Z81">
            <v>0.12175821957617816</v>
          </cell>
          <cell r="AA81">
            <v>0.10184489455256272</v>
          </cell>
          <cell r="AB81">
            <v>0.44017253359081349</v>
          </cell>
          <cell r="AC81">
            <v>6.2027129797948388E-2</v>
          </cell>
          <cell r="AD81">
            <v>1.9913325023615442E-2</v>
          </cell>
          <cell r="AE81">
            <v>2.3079912747065745E-3</v>
          </cell>
          <cell r="AF81">
            <v>0</v>
          </cell>
          <cell r="AG81">
            <v>-8.0881704598713498E-3</v>
          </cell>
        </row>
        <row r="82">
          <cell r="B82" t="str">
            <v>TAXDEPR</v>
          </cell>
          <cell r="E82">
            <v>0.99999999999999978</v>
          </cell>
          <cell r="F82">
            <v>2.3534557378268438E-2</v>
          </cell>
          <cell r="G82">
            <v>0.26744407588113056</v>
          </cell>
          <cell r="H82">
            <v>7.1710095159655277E-2</v>
          </cell>
          <cell r="I82">
            <v>0.13182455954234704</v>
          </cell>
          <cell r="J82">
            <v>0.11315974975889759</v>
          </cell>
          <cell r="K82">
            <v>0.44602252748784821</v>
          </cell>
          <cell r="L82">
            <v>5.7423747557134384E-2</v>
          </cell>
          <cell r="M82">
            <v>1.8664809783449445E-2</v>
          </cell>
          <cell r="N82">
            <v>2.0404369936159517E-3</v>
          </cell>
          <cell r="O82">
            <v>0</v>
          </cell>
          <cell r="P82">
            <v>0</v>
          </cell>
          <cell r="S82" t="str">
            <v>TAXDEPR</v>
          </cell>
          <cell r="V82">
            <v>0.99999999999999978</v>
          </cell>
          <cell r="W82">
            <v>2.3534557378268438E-2</v>
          </cell>
          <cell r="X82">
            <v>0.26744407588113056</v>
          </cell>
          <cell r="Y82">
            <v>7.1710095159655277E-2</v>
          </cell>
          <cell r="Z82">
            <v>0.13182455954234704</v>
          </cell>
          <cell r="AA82">
            <v>0.11315974975889759</v>
          </cell>
          <cell r="AB82">
            <v>0.44602252748784821</v>
          </cell>
          <cell r="AC82">
            <v>5.7423747557134384E-2</v>
          </cell>
          <cell r="AD82">
            <v>1.8664809783449445E-2</v>
          </cell>
          <cell r="AE82">
            <v>2.0404369936159517E-3</v>
          </cell>
          <cell r="AF82">
            <v>0</v>
          </cell>
          <cell r="AG82">
            <v>0</v>
          </cell>
        </row>
        <row r="83">
          <cell r="B83" t="str">
            <v>DONOTUSE</v>
          </cell>
          <cell r="E83">
            <v>0</v>
          </cell>
          <cell r="F83">
            <v>0</v>
          </cell>
          <cell r="G83">
            <v>0</v>
          </cell>
          <cell r="H83">
            <v>0</v>
          </cell>
          <cell r="I83">
            <v>0</v>
          </cell>
          <cell r="J83">
            <v>0</v>
          </cell>
          <cell r="K83">
            <v>0</v>
          </cell>
          <cell r="L83">
            <v>0</v>
          </cell>
          <cell r="M83">
            <v>0</v>
          </cell>
          <cell r="N83">
            <v>0</v>
          </cell>
          <cell r="O83">
            <v>0</v>
          </cell>
          <cell r="P83">
            <v>0</v>
          </cell>
          <cell r="S83" t="str">
            <v>DONOTUSE</v>
          </cell>
          <cell r="V83">
            <v>0</v>
          </cell>
          <cell r="W83">
            <v>0</v>
          </cell>
          <cell r="X83">
            <v>0</v>
          </cell>
          <cell r="Y83">
            <v>0</v>
          </cell>
          <cell r="Z83">
            <v>0</v>
          </cell>
          <cell r="AA83">
            <v>0</v>
          </cell>
          <cell r="AB83">
            <v>0</v>
          </cell>
          <cell r="AC83">
            <v>0</v>
          </cell>
          <cell r="AD83">
            <v>0</v>
          </cell>
          <cell r="AE83">
            <v>0</v>
          </cell>
          <cell r="AF83">
            <v>0</v>
          </cell>
          <cell r="AG83">
            <v>0</v>
          </cell>
        </row>
        <row r="84">
          <cell r="B84" t="str">
            <v>DONOTUSE</v>
          </cell>
          <cell r="E84">
            <v>0</v>
          </cell>
          <cell r="F84">
            <v>0</v>
          </cell>
          <cell r="G84">
            <v>0</v>
          </cell>
          <cell r="H84">
            <v>0</v>
          </cell>
          <cell r="I84">
            <v>0</v>
          </cell>
          <cell r="J84">
            <v>0</v>
          </cell>
          <cell r="K84">
            <v>0</v>
          </cell>
          <cell r="L84">
            <v>0</v>
          </cell>
          <cell r="M84">
            <v>0</v>
          </cell>
          <cell r="N84">
            <v>0</v>
          </cell>
          <cell r="O84">
            <v>0</v>
          </cell>
          <cell r="P84">
            <v>0</v>
          </cell>
          <cell r="S84" t="str">
            <v>DONOTUSE</v>
          </cell>
          <cell r="V84">
            <v>0</v>
          </cell>
          <cell r="W84">
            <v>0</v>
          </cell>
          <cell r="X84">
            <v>0</v>
          </cell>
          <cell r="Y84">
            <v>0</v>
          </cell>
          <cell r="Z84">
            <v>0</v>
          </cell>
          <cell r="AA84">
            <v>0</v>
          </cell>
          <cell r="AB84">
            <v>0</v>
          </cell>
          <cell r="AC84">
            <v>0</v>
          </cell>
          <cell r="AD84">
            <v>0</v>
          </cell>
          <cell r="AE84">
            <v>0</v>
          </cell>
          <cell r="AF84">
            <v>0</v>
          </cell>
          <cell r="AG84">
            <v>0</v>
          </cell>
        </row>
        <row r="85">
          <cell r="B85" t="str">
            <v>DONOTUSE</v>
          </cell>
          <cell r="E85">
            <v>0</v>
          </cell>
          <cell r="F85">
            <v>0</v>
          </cell>
          <cell r="G85">
            <v>0</v>
          </cell>
          <cell r="H85">
            <v>0</v>
          </cell>
          <cell r="I85">
            <v>0</v>
          </cell>
          <cell r="J85">
            <v>0</v>
          </cell>
          <cell r="K85">
            <v>0</v>
          </cell>
          <cell r="L85">
            <v>0</v>
          </cell>
          <cell r="M85">
            <v>0</v>
          </cell>
          <cell r="N85">
            <v>0</v>
          </cell>
          <cell r="O85">
            <v>0</v>
          </cell>
          <cell r="P85">
            <v>0</v>
          </cell>
          <cell r="S85" t="str">
            <v>DONOTUSE</v>
          </cell>
          <cell r="V85">
            <v>0</v>
          </cell>
          <cell r="W85">
            <v>0</v>
          </cell>
          <cell r="X85">
            <v>0</v>
          </cell>
          <cell r="Y85">
            <v>0</v>
          </cell>
          <cell r="Z85">
            <v>0</v>
          </cell>
          <cell r="AA85">
            <v>0</v>
          </cell>
          <cell r="AB85">
            <v>0</v>
          </cell>
          <cell r="AC85">
            <v>0</v>
          </cell>
          <cell r="AD85">
            <v>0</v>
          </cell>
          <cell r="AE85">
            <v>0</v>
          </cell>
          <cell r="AF85">
            <v>0</v>
          </cell>
          <cell r="AG85">
            <v>0</v>
          </cell>
        </row>
        <row r="86">
          <cell r="B86" t="str">
            <v>SCHMDEXP</v>
          </cell>
          <cell r="E86">
            <v>1.0000000000000004</v>
          </cell>
          <cell r="F86">
            <v>2.7159384252769463E-2</v>
          </cell>
          <cell r="G86">
            <v>0.27928535150294215</v>
          </cell>
          <cell r="H86">
            <v>7.6116383303818494E-2</v>
          </cell>
          <cell r="I86">
            <v>0.13611114146034059</v>
          </cell>
          <cell r="J86">
            <v>0.11685111012245192</v>
          </cell>
          <cell r="K86">
            <v>0.42270036362853192</v>
          </cell>
          <cell r="L86">
            <v>5.802389094246236E-2</v>
          </cell>
          <cell r="M86">
            <v>1.9260031337888683E-2</v>
          </cell>
          <cell r="N86">
            <v>6.0348490913510894E-4</v>
          </cell>
          <cell r="O86">
            <v>0</v>
          </cell>
          <cell r="P86">
            <v>0</v>
          </cell>
          <cell r="S86" t="str">
            <v>SCHMDEXP</v>
          </cell>
          <cell r="V86">
            <v>1.0000000000000004</v>
          </cell>
          <cell r="W86">
            <v>2.7159384252769463E-2</v>
          </cell>
          <cell r="X86">
            <v>0.27928535150294215</v>
          </cell>
          <cell r="Y86">
            <v>7.6116383303818494E-2</v>
          </cell>
          <cell r="Z86">
            <v>0.13611114146034059</v>
          </cell>
          <cell r="AA86">
            <v>0.11685111012245192</v>
          </cell>
          <cell r="AB86">
            <v>0.42270036362853192</v>
          </cell>
          <cell r="AC86">
            <v>5.802389094246236E-2</v>
          </cell>
          <cell r="AD86">
            <v>1.9260031337888683E-2</v>
          </cell>
          <cell r="AE86">
            <v>6.0348490913510894E-4</v>
          </cell>
          <cell r="AF86">
            <v>0</v>
          </cell>
          <cell r="AG86">
            <v>0</v>
          </cell>
        </row>
        <row r="87">
          <cell r="B87" t="str">
            <v>SCHMAEXP</v>
          </cell>
          <cell r="E87">
            <v>1.0000000000000002</v>
          </cell>
          <cell r="F87">
            <v>1.9194482976226335E-2</v>
          </cell>
          <cell r="G87">
            <v>0.25708155797286986</v>
          </cell>
          <cell r="H87">
            <v>6.3198325916553499E-2</v>
          </cell>
          <cell r="I87">
            <v>0.11199069237647513</v>
          </cell>
          <cell r="J87">
            <v>9.7454625017512758E-2</v>
          </cell>
          <cell r="K87">
            <v>0.34777011482886933</v>
          </cell>
          <cell r="L87">
            <v>4.6509894954694396E-2</v>
          </cell>
          <cell r="M87">
            <v>1.4536067358962368E-2</v>
          </cell>
          <cell r="N87">
            <v>8.5807073001682754E-4</v>
          </cell>
          <cell r="O87">
            <v>0.15339686024429475</v>
          </cell>
          <cell r="P87">
            <v>0</v>
          </cell>
          <cell r="S87" t="str">
            <v>SCHMAEXP</v>
          </cell>
          <cell r="V87">
            <v>1.0000000000000002</v>
          </cell>
          <cell r="W87">
            <v>1.9194482976226335E-2</v>
          </cell>
          <cell r="X87">
            <v>0.25708155797286986</v>
          </cell>
          <cell r="Y87">
            <v>6.3198325916553499E-2</v>
          </cell>
          <cell r="Z87">
            <v>0.11199069237647513</v>
          </cell>
          <cell r="AA87">
            <v>9.7454625017512758E-2</v>
          </cell>
          <cell r="AB87">
            <v>0.34777011482886933</v>
          </cell>
          <cell r="AC87">
            <v>4.6509894954694396E-2</v>
          </cell>
          <cell r="AD87">
            <v>1.4536067358962368E-2</v>
          </cell>
          <cell r="AE87">
            <v>8.5807073001682754E-4</v>
          </cell>
          <cell r="AF87">
            <v>0.15339686024429475</v>
          </cell>
          <cell r="AG87">
            <v>0</v>
          </cell>
        </row>
        <row r="88">
          <cell r="B88" t="str">
            <v>SGCT</v>
          </cell>
          <cell r="E88">
            <v>0.99999999999999989</v>
          </cell>
          <cell r="F88">
            <v>1.8159953651434742E-2</v>
          </cell>
          <cell r="G88">
            <v>0.27931039135619634</v>
          </cell>
          <cell r="H88">
            <v>8.2241712122234592E-2</v>
          </cell>
          <cell r="I88">
            <v>0.1439399051256226</v>
          </cell>
          <cell r="J88">
            <v>0.12462144346158159</v>
          </cell>
          <cell r="K88">
            <v>0.41628051415814199</v>
          </cell>
          <cell r="L88">
            <v>6.0067523586369784E-2</v>
          </cell>
          <cell r="M88">
            <v>1.9318461664041019E-2</v>
          </cell>
          <cell r="N88">
            <v>0</v>
          </cell>
          <cell r="O88">
            <v>0</v>
          </cell>
          <cell r="P88">
            <v>0</v>
          </cell>
          <cell r="S88" t="str">
            <v>SGCT</v>
          </cell>
          <cell r="V88">
            <v>0.99999999999999989</v>
          </cell>
          <cell r="W88">
            <v>1.8159953651434742E-2</v>
          </cell>
          <cell r="X88">
            <v>0.27931039135619634</v>
          </cell>
          <cell r="Y88">
            <v>8.2241712122234592E-2</v>
          </cell>
          <cell r="Z88">
            <v>0.1439399051256226</v>
          </cell>
          <cell r="AA88">
            <v>0.12462144346158159</v>
          </cell>
          <cell r="AB88">
            <v>0.41628051415814199</v>
          </cell>
          <cell r="AC88">
            <v>6.0067523586369784E-2</v>
          </cell>
          <cell r="AD88">
            <v>1.9318461664041019E-2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WY-ALL</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WY-ALL</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6"/>
      <sheetData sheetId="17"/>
      <sheetData sheetId="18"/>
      <sheetData sheetId="19"/>
      <sheetData sheetId="20"/>
      <sheetData sheetId="21" refreshError="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refreshError="1"/>
      <sheetData sheetId="35"/>
      <sheetData sheetId="36"/>
      <sheetData sheetId="37"/>
      <sheetData sheetId="38"/>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Factors"/>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235</v>
          </cell>
        </row>
        <row r="57">
          <cell r="AK57">
            <v>252</v>
          </cell>
        </row>
        <row r="58">
          <cell r="AK58">
            <v>255</v>
          </cell>
        </row>
        <row r="59">
          <cell r="AK59">
            <v>281</v>
          </cell>
        </row>
        <row r="60">
          <cell r="AK60">
            <v>282</v>
          </cell>
        </row>
        <row r="61">
          <cell r="AK61">
            <v>283</v>
          </cell>
        </row>
        <row r="62">
          <cell r="AK62">
            <v>301</v>
          </cell>
        </row>
        <row r="63">
          <cell r="AK63">
            <v>302</v>
          </cell>
        </row>
        <row r="64">
          <cell r="AK64">
            <v>303</v>
          </cell>
        </row>
        <row r="65">
          <cell r="AK65">
            <v>303</v>
          </cell>
        </row>
        <row r="66">
          <cell r="AK66">
            <v>310</v>
          </cell>
        </row>
        <row r="67">
          <cell r="AK67">
            <v>311</v>
          </cell>
        </row>
        <row r="68">
          <cell r="AK68">
            <v>312</v>
          </cell>
        </row>
        <row r="69">
          <cell r="AK69">
            <v>314</v>
          </cell>
        </row>
        <row r="70">
          <cell r="AK70">
            <v>315</v>
          </cell>
        </row>
        <row r="71">
          <cell r="AK71">
            <v>316</v>
          </cell>
        </row>
        <row r="72">
          <cell r="AK72">
            <v>320</v>
          </cell>
        </row>
        <row r="73">
          <cell r="AK73">
            <v>321</v>
          </cell>
        </row>
        <row r="74">
          <cell r="AK74">
            <v>322</v>
          </cell>
        </row>
        <row r="75">
          <cell r="AK75">
            <v>323</v>
          </cell>
        </row>
        <row r="76">
          <cell r="AK76">
            <v>324</v>
          </cell>
        </row>
        <row r="77">
          <cell r="AK77">
            <v>325</v>
          </cell>
        </row>
        <row r="78">
          <cell r="AK78">
            <v>330</v>
          </cell>
        </row>
        <row r="79">
          <cell r="AK79">
            <v>331</v>
          </cell>
        </row>
        <row r="80">
          <cell r="AK80">
            <v>332</v>
          </cell>
        </row>
        <row r="81">
          <cell r="AK81">
            <v>333</v>
          </cell>
        </row>
        <row r="82">
          <cell r="AK82">
            <v>334</v>
          </cell>
        </row>
        <row r="83">
          <cell r="AK83">
            <v>335</v>
          </cell>
        </row>
        <row r="84">
          <cell r="AK84">
            <v>336</v>
          </cell>
        </row>
        <row r="85">
          <cell r="AK85">
            <v>340</v>
          </cell>
        </row>
        <row r="86">
          <cell r="AK86">
            <v>341</v>
          </cell>
        </row>
        <row r="87">
          <cell r="AK87">
            <v>342</v>
          </cell>
        </row>
        <row r="88">
          <cell r="AK88">
            <v>343</v>
          </cell>
        </row>
        <row r="89">
          <cell r="AK89">
            <v>344</v>
          </cell>
        </row>
        <row r="90">
          <cell r="AK90">
            <v>345</v>
          </cell>
        </row>
        <row r="91">
          <cell r="AK91">
            <v>346</v>
          </cell>
        </row>
        <row r="92">
          <cell r="AK92">
            <v>350</v>
          </cell>
        </row>
        <row r="93">
          <cell r="AK93">
            <v>352</v>
          </cell>
        </row>
        <row r="94">
          <cell r="AK94">
            <v>353</v>
          </cell>
        </row>
        <row r="95">
          <cell r="AK95">
            <v>354</v>
          </cell>
        </row>
        <row r="96">
          <cell r="AK96">
            <v>355</v>
          </cell>
        </row>
        <row r="97">
          <cell r="AK97">
            <v>356</v>
          </cell>
        </row>
        <row r="98">
          <cell r="AK98">
            <v>357</v>
          </cell>
        </row>
        <row r="99">
          <cell r="AK99">
            <v>358</v>
          </cell>
        </row>
        <row r="100">
          <cell r="AK100">
            <v>359</v>
          </cell>
        </row>
        <row r="101">
          <cell r="AK101">
            <v>360</v>
          </cell>
        </row>
        <row r="102">
          <cell r="AK102">
            <v>361</v>
          </cell>
        </row>
        <row r="103">
          <cell r="AK103">
            <v>362</v>
          </cell>
        </row>
        <row r="104">
          <cell r="AK104">
            <v>364</v>
          </cell>
        </row>
        <row r="105">
          <cell r="AK105">
            <v>365</v>
          </cell>
        </row>
        <row r="106">
          <cell r="AK106">
            <v>366</v>
          </cell>
        </row>
        <row r="107">
          <cell r="AK107">
            <v>367</v>
          </cell>
        </row>
        <row r="108">
          <cell r="AK108">
            <v>368</v>
          </cell>
        </row>
        <row r="109">
          <cell r="AK109">
            <v>369</v>
          </cell>
        </row>
        <row r="110">
          <cell r="AK110">
            <v>370</v>
          </cell>
        </row>
        <row r="111">
          <cell r="AK111">
            <v>371</v>
          </cell>
        </row>
        <row r="112">
          <cell r="AK112">
            <v>372</v>
          </cell>
        </row>
        <row r="113">
          <cell r="AK113">
            <v>373</v>
          </cell>
        </row>
        <row r="114">
          <cell r="AK114">
            <v>389</v>
          </cell>
        </row>
        <row r="115">
          <cell r="AK115">
            <v>390</v>
          </cell>
        </row>
        <row r="116">
          <cell r="AK116">
            <v>391</v>
          </cell>
        </row>
        <row r="117">
          <cell r="AK117">
            <v>392</v>
          </cell>
        </row>
        <row r="118">
          <cell r="AK118">
            <v>393</v>
          </cell>
        </row>
        <row r="119">
          <cell r="AK119">
            <v>394</v>
          </cell>
        </row>
        <row r="120">
          <cell r="AK120">
            <v>395</v>
          </cell>
        </row>
        <row r="121">
          <cell r="AK121">
            <v>396</v>
          </cell>
        </row>
        <row r="122">
          <cell r="AK122">
            <v>397</v>
          </cell>
        </row>
        <row r="123">
          <cell r="AK123">
            <v>398</v>
          </cell>
        </row>
        <row r="124">
          <cell r="AK124">
            <v>399</v>
          </cell>
        </row>
        <row r="125">
          <cell r="AK125">
            <v>405</v>
          </cell>
        </row>
        <row r="126">
          <cell r="AK126">
            <v>406</v>
          </cell>
        </row>
        <row r="127">
          <cell r="AK127">
            <v>407</v>
          </cell>
        </row>
        <row r="128">
          <cell r="AK128">
            <v>408</v>
          </cell>
        </row>
        <row r="129">
          <cell r="AK129">
            <v>419</v>
          </cell>
        </row>
        <row r="130">
          <cell r="AK130">
            <v>421</v>
          </cell>
        </row>
        <row r="131">
          <cell r="AK131">
            <v>427</v>
          </cell>
        </row>
        <row r="132">
          <cell r="AK132">
            <v>428</v>
          </cell>
        </row>
        <row r="133">
          <cell r="AK133">
            <v>429</v>
          </cell>
        </row>
        <row r="134">
          <cell r="AK134">
            <v>431</v>
          </cell>
        </row>
        <row r="135">
          <cell r="AK135">
            <v>432</v>
          </cell>
        </row>
        <row r="136">
          <cell r="AK136">
            <v>440</v>
          </cell>
        </row>
        <row r="137">
          <cell r="AK137">
            <v>442</v>
          </cell>
        </row>
        <row r="138">
          <cell r="AK138">
            <v>444</v>
          </cell>
        </row>
        <row r="139">
          <cell r="AK139">
            <v>445</v>
          </cell>
        </row>
        <row r="140">
          <cell r="AK140">
            <v>447</v>
          </cell>
        </row>
        <row r="141">
          <cell r="AK141">
            <v>448</v>
          </cell>
        </row>
        <row r="142">
          <cell r="AK142">
            <v>449</v>
          </cell>
        </row>
        <row r="143">
          <cell r="AK143">
            <v>450</v>
          </cell>
        </row>
        <row r="144">
          <cell r="AK144">
            <v>451</v>
          </cell>
        </row>
        <row r="145">
          <cell r="AK145">
            <v>453</v>
          </cell>
        </row>
        <row r="146">
          <cell r="AK146">
            <v>454</v>
          </cell>
        </row>
        <row r="147">
          <cell r="AK147">
            <v>456</v>
          </cell>
        </row>
        <row r="148">
          <cell r="AK148">
            <v>500</v>
          </cell>
        </row>
        <row r="149">
          <cell r="AK149">
            <v>501</v>
          </cell>
        </row>
        <row r="150">
          <cell r="AK150">
            <v>502</v>
          </cell>
        </row>
        <row r="151">
          <cell r="AK151">
            <v>503</v>
          </cell>
        </row>
        <row r="152">
          <cell r="AK152">
            <v>505</v>
          </cell>
        </row>
        <row r="153">
          <cell r="AK153">
            <v>506</v>
          </cell>
        </row>
        <row r="154">
          <cell r="AK154">
            <v>507</v>
          </cell>
        </row>
        <row r="155">
          <cell r="AK155">
            <v>510</v>
          </cell>
        </row>
        <row r="156">
          <cell r="AK156">
            <v>511</v>
          </cell>
        </row>
        <row r="157">
          <cell r="AK157">
            <v>512</v>
          </cell>
        </row>
        <row r="158">
          <cell r="AK158">
            <v>513</v>
          </cell>
        </row>
        <row r="159">
          <cell r="AK159">
            <v>514</v>
          </cell>
        </row>
        <row r="160">
          <cell r="AK160">
            <v>517</v>
          </cell>
        </row>
        <row r="161">
          <cell r="AK161">
            <v>518</v>
          </cell>
        </row>
        <row r="162">
          <cell r="AK162">
            <v>519</v>
          </cell>
        </row>
        <row r="163">
          <cell r="AK163">
            <v>520</v>
          </cell>
        </row>
        <row r="164">
          <cell r="AK164">
            <v>523</v>
          </cell>
        </row>
        <row r="165">
          <cell r="AK165">
            <v>524</v>
          </cell>
        </row>
        <row r="166">
          <cell r="AK166">
            <v>528</v>
          </cell>
        </row>
        <row r="167">
          <cell r="AK167">
            <v>529</v>
          </cell>
        </row>
        <row r="168">
          <cell r="AK168">
            <v>530</v>
          </cell>
        </row>
        <row r="169">
          <cell r="AK169">
            <v>531</v>
          </cell>
        </row>
        <row r="170">
          <cell r="AK170">
            <v>532</v>
          </cell>
        </row>
        <row r="171">
          <cell r="AK171">
            <v>535</v>
          </cell>
        </row>
        <row r="172">
          <cell r="AK172">
            <v>536</v>
          </cell>
        </row>
        <row r="173">
          <cell r="AK173">
            <v>537</v>
          </cell>
        </row>
        <row r="174">
          <cell r="AK174">
            <v>538</v>
          </cell>
        </row>
        <row r="175">
          <cell r="AK175">
            <v>539</v>
          </cell>
        </row>
        <row r="176">
          <cell r="AK176">
            <v>540</v>
          </cell>
        </row>
        <row r="177">
          <cell r="AK177">
            <v>541</v>
          </cell>
        </row>
        <row r="178">
          <cell r="AK178">
            <v>542</v>
          </cell>
        </row>
        <row r="179">
          <cell r="AK179">
            <v>543</v>
          </cell>
        </row>
        <row r="180">
          <cell r="AK180">
            <v>544</v>
          </cell>
        </row>
        <row r="181">
          <cell r="AK181">
            <v>545</v>
          </cell>
        </row>
        <row r="182">
          <cell r="AK182">
            <v>546</v>
          </cell>
        </row>
        <row r="183">
          <cell r="AK183">
            <v>547</v>
          </cell>
        </row>
        <row r="184">
          <cell r="AK184">
            <v>548</v>
          </cell>
        </row>
        <row r="185">
          <cell r="AK185">
            <v>549</v>
          </cell>
        </row>
        <row r="186">
          <cell r="AK186">
            <v>551</v>
          </cell>
        </row>
        <row r="187">
          <cell r="AK187">
            <v>552</v>
          </cell>
        </row>
        <row r="188">
          <cell r="AK188">
            <v>553</v>
          </cell>
        </row>
        <row r="189">
          <cell r="AK189">
            <v>554</v>
          </cell>
        </row>
        <row r="190">
          <cell r="AK190">
            <v>555</v>
          </cell>
        </row>
        <row r="191">
          <cell r="AK191">
            <v>556</v>
          </cell>
        </row>
        <row r="192">
          <cell r="AK192">
            <v>557</v>
          </cell>
        </row>
        <row r="193">
          <cell r="AK193">
            <v>560</v>
          </cell>
        </row>
        <row r="194">
          <cell r="AK194">
            <v>561</v>
          </cell>
        </row>
        <row r="195">
          <cell r="AK195">
            <v>562</v>
          </cell>
        </row>
        <row r="196">
          <cell r="AK196">
            <v>563</v>
          </cell>
        </row>
        <row r="197">
          <cell r="AK197">
            <v>564</v>
          </cell>
        </row>
        <row r="198">
          <cell r="AK198">
            <v>565</v>
          </cell>
        </row>
        <row r="199">
          <cell r="AK199">
            <v>566</v>
          </cell>
        </row>
        <row r="200">
          <cell r="AK200">
            <v>567</v>
          </cell>
        </row>
        <row r="201">
          <cell r="AK201">
            <v>568</v>
          </cell>
        </row>
        <row r="202">
          <cell r="AK202">
            <v>569</v>
          </cell>
        </row>
        <row r="203">
          <cell r="AK203">
            <v>570</v>
          </cell>
        </row>
        <row r="204">
          <cell r="AK204">
            <v>571</v>
          </cell>
        </row>
        <row r="205">
          <cell r="AK205">
            <v>572</v>
          </cell>
        </row>
        <row r="206">
          <cell r="AK206">
            <v>573</v>
          </cell>
        </row>
        <row r="207">
          <cell r="AK207">
            <v>580</v>
          </cell>
        </row>
        <row r="208">
          <cell r="AK208">
            <v>581</v>
          </cell>
        </row>
        <row r="209">
          <cell r="AK209">
            <v>582</v>
          </cell>
        </row>
        <row r="210">
          <cell r="AK210">
            <v>583</v>
          </cell>
        </row>
        <row r="211">
          <cell r="AK211">
            <v>584</v>
          </cell>
        </row>
        <row r="212">
          <cell r="AK212">
            <v>585</v>
          </cell>
        </row>
        <row r="213">
          <cell r="AK213">
            <v>586</v>
          </cell>
        </row>
        <row r="214">
          <cell r="AK214">
            <v>587</v>
          </cell>
        </row>
        <row r="215">
          <cell r="AK215">
            <v>588</v>
          </cell>
        </row>
        <row r="216">
          <cell r="AK216">
            <v>589</v>
          </cell>
        </row>
        <row r="217">
          <cell r="AK217">
            <v>590</v>
          </cell>
        </row>
        <row r="218">
          <cell r="AK218">
            <v>591</v>
          </cell>
        </row>
        <row r="219">
          <cell r="AK219">
            <v>592</v>
          </cell>
        </row>
        <row r="220">
          <cell r="AK220">
            <v>593</v>
          </cell>
        </row>
        <row r="221">
          <cell r="AK221">
            <v>594</v>
          </cell>
        </row>
        <row r="222">
          <cell r="AK222">
            <v>595</v>
          </cell>
        </row>
        <row r="223">
          <cell r="AK223">
            <v>596</v>
          </cell>
        </row>
        <row r="224">
          <cell r="AK224">
            <v>597</v>
          </cell>
        </row>
        <row r="225">
          <cell r="AK225">
            <v>598</v>
          </cell>
        </row>
        <row r="226">
          <cell r="AK226">
            <v>901</v>
          </cell>
        </row>
        <row r="227">
          <cell r="AK227">
            <v>902</v>
          </cell>
        </row>
        <row r="228">
          <cell r="AK228">
            <v>903</v>
          </cell>
        </row>
        <row r="229">
          <cell r="AK229">
            <v>904</v>
          </cell>
        </row>
        <row r="230">
          <cell r="AK230">
            <v>905</v>
          </cell>
        </row>
        <row r="231">
          <cell r="AK231">
            <v>907</v>
          </cell>
        </row>
        <row r="232">
          <cell r="AK232">
            <v>908</v>
          </cell>
        </row>
        <row r="233">
          <cell r="AK233">
            <v>909</v>
          </cell>
        </row>
        <row r="234">
          <cell r="AK234">
            <v>910</v>
          </cell>
        </row>
        <row r="235">
          <cell r="AK235">
            <v>911</v>
          </cell>
        </row>
        <row r="236">
          <cell r="AK236">
            <v>912</v>
          </cell>
        </row>
        <row r="237">
          <cell r="AK237">
            <v>913</v>
          </cell>
        </row>
        <row r="238">
          <cell r="AK238">
            <v>916</v>
          </cell>
        </row>
        <row r="239">
          <cell r="AK239">
            <v>920</v>
          </cell>
        </row>
        <row r="240">
          <cell r="AK240">
            <v>921</v>
          </cell>
        </row>
        <row r="241">
          <cell r="AK241">
            <v>923</v>
          </cell>
        </row>
        <row r="242">
          <cell r="AK242">
            <v>924</v>
          </cell>
        </row>
        <row r="243">
          <cell r="AK243">
            <v>925</v>
          </cell>
        </row>
        <row r="244">
          <cell r="AK244">
            <v>926</v>
          </cell>
        </row>
        <row r="245">
          <cell r="AK245">
            <v>927</v>
          </cell>
        </row>
        <row r="246">
          <cell r="AK246">
            <v>928</v>
          </cell>
        </row>
        <row r="247">
          <cell r="AK247">
            <v>929</v>
          </cell>
        </row>
        <row r="248">
          <cell r="AK248">
            <v>930</v>
          </cell>
        </row>
        <row r="249">
          <cell r="AK249">
            <v>931</v>
          </cell>
        </row>
        <row r="250">
          <cell r="AK250">
            <v>935</v>
          </cell>
        </row>
        <row r="251">
          <cell r="AK251">
            <v>1869</v>
          </cell>
        </row>
        <row r="252">
          <cell r="AK252">
            <v>2281</v>
          </cell>
        </row>
        <row r="253">
          <cell r="AK253">
            <v>2282</v>
          </cell>
        </row>
        <row r="254">
          <cell r="AK254">
            <v>2283</v>
          </cell>
        </row>
        <row r="255">
          <cell r="AK255">
            <v>4118</v>
          </cell>
        </row>
        <row r="256">
          <cell r="AK256">
            <v>4194</v>
          </cell>
        </row>
        <row r="257">
          <cell r="AK257">
            <v>4311</v>
          </cell>
        </row>
        <row r="258">
          <cell r="AK258">
            <v>18221</v>
          </cell>
        </row>
        <row r="259">
          <cell r="AK259">
            <v>18222</v>
          </cell>
        </row>
        <row r="260">
          <cell r="AK260">
            <v>22842</v>
          </cell>
        </row>
        <row r="261">
          <cell r="AK261">
            <v>25316</v>
          </cell>
        </row>
        <row r="262">
          <cell r="AK262">
            <v>25317</v>
          </cell>
        </row>
        <row r="263">
          <cell r="AK263">
            <v>25318</v>
          </cell>
        </row>
        <row r="264">
          <cell r="AK264">
            <v>25319</v>
          </cell>
        </row>
        <row r="265">
          <cell r="AK265">
            <v>25399</v>
          </cell>
        </row>
        <row r="266">
          <cell r="AK266">
            <v>40910</v>
          </cell>
        </row>
        <row r="267">
          <cell r="AK267">
            <v>40911</v>
          </cell>
        </row>
        <row r="268">
          <cell r="AK268">
            <v>41010</v>
          </cell>
        </row>
        <row r="269">
          <cell r="AK269">
            <v>41011</v>
          </cell>
        </row>
        <row r="270">
          <cell r="AK270">
            <v>41110</v>
          </cell>
        </row>
        <row r="271">
          <cell r="AK271">
            <v>41111</v>
          </cell>
        </row>
        <row r="272">
          <cell r="AK272">
            <v>41140</v>
          </cell>
        </row>
        <row r="273">
          <cell r="AK273">
            <v>41141</v>
          </cell>
        </row>
        <row r="274">
          <cell r="AK274">
            <v>41160</v>
          </cell>
        </row>
        <row r="275">
          <cell r="AK275">
            <v>41170</v>
          </cell>
        </row>
        <row r="276">
          <cell r="AK276">
            <v>41181</v>
          </cell>
        </row>
        <row r="277">
          <cell r="AK277">
            <v>108360</v>
          </cell>
        </row>
        <row r="278">
          <cell r="AK278">
            <v>108361</v>
          </cell>
        </row>
        <row r="279">
          <cell r="AK279">
            <v>108362</v>
          </cell>
        </row>
        <row r="280">
          <cell r="AK280">
            <v>108364</v>
          </cell>
        </row>
        <row r="281">
          <cell r="AK281">
            <v>108365</v>
          </cell>
        </row>
        <row r="282">
          <cell r="AK282">
            <v>108366</v>
          </cell>
        </row>
        <row r="283">
          <cell r="AK283">
            <v>108367</v>
          </cell>
        </row>
        <row r="284">
          <cell r="AK284">
            <v>108368</v>
          </cell>
        </row>
        <row r="285">
          <cell r="AK285">
            <v>108369</v>
          </cell>
        </row>
        <row r="286">
          <cell r="AK286">
            <v>108370</v>
          </cell>
        </row>
        <row r="287">
          <cell r="AK287">
            <v>108371</v>
          </cell>
        </row>
        <row r="288">
          <cell r="AK288">
            <v>108372</v>
          </cell>
        </row>
        <row r="289">
          <cell r="AK289">
            <v>108373</v>
          </cell>
        </row>
        <row r="290">
          <cell r="AK290">
            <v>111399</v>
          </cell>
        </row>
        <row r="291">
          <cell r="AK291">
            <v>403360</v>
          </cell>
        </row>
        <row r="292">
          <cell r="AK292">
            <v>403361</v>
          </cell>
        </row>
        <row r="293">
          <cell r="AK293">
            <v>403362</v>
          </cell>
        </row>
        <row r="294">
          <cell r="AK294">
            <v>403364</v>
          </cell>
        </row>
        <row r="295">
          <cell r="AK295">
            <v>403365</v>
          </cell>
        </row>
        <row r="296">
          <cell r="AK296">
            <v>403366</v>
          </cell>
        </row>
        <row r="297">
          <cell r="AK297">
            <v>403367</v>
          </cell>
        </row>
        <row r="298">
          <cell r="AK298">
            <v>403368</v>
          </cell>
        </row>
        <row r="299">
          <cell r="AK299">
            <v>403369</v>
          </cell>
        </row>
        <row r="300">
          <cell r="AK300">
            <v>403370</v>
          </cell>
        </row>
        <row r="301">
          <cell r="AK301">
            <v>403371</v>
          </cell>
        </row>
        <row r="302">
          <cell r="AK302">
            <v>403372</v>
          </cell>
        </row>
        <row r="303">
          <cell r="AK303">
            <v>403373</v>
          </cell>
        </row>
        <row r="304">
          <cell r="AK304">
            <v>404330</v>
          </cell>
        </row>
        <row r="305">
          <cell r="AK305">
            <v>1081390</v>
          </cell>
        </row>
        <row r="306">
          <cell r="AK306">
            <v>1081399</v>
          </cell>
        </row>
        <row r="307">
          <cell r="AK307" t="str">
            <v>108D</v>
          </cell>
        </row>
        <row r="308">
          <cell r="AK308" t="str">
            <v>108D00</v>
          </cell>
        </row>
        <row r="309">
          <cell r="AK309" t="str">
            <v>108DS</v>
          </cell>
        </row>
        <row r="310">
          <cell r="AK310" t="str">
            <v>108EP</v>
          </cell>
        </row>
        <row r="311">
          <cell r="AK311" t="str">
            <v>108GP</v>
          </cell>
        </row>
        <row r="312">
          <cell r="AK312" t="str">
            <v>108HP</v>
          </cell>
        </row>
        <row r="313">
          <cell r="AK313" t="str">
            <v>108MP</v>
          </cell>
        </row>
        <row r="314">
          <cell r="AK314" t="str">
            <v>108MP</v>
          </cell>
        </row>
        <row r="315">
          <cell r="AK315" t="str">
            <v>108NP</v>
          </cell>
        </row>
        <row r="316">
          <cell r="AK316" t="str">
            <v>108OP</v>
          </cell>
        </row>
        <row r="317">
          <cell r="AK317" t="str">
            <v>108SP</v>
          </cell>
        </row>
        <row r="318">
          <cell r="AK318" t="str">
            <v>108TP</v>
          </cell>
        </row>
        <row r="319">
          <cell r="AK319" t="str">
            <v>111CLG</v>
          </cell>
        </row>
        <row r="320">
          <cell r="AK320" t="str">
            <v>111CLH</v>
          </cell>
        </row>
        <row r="321">
          <cell r="AK321" t="str">
            <v>111CLS</v>
          </cell>
        </row>
        <row r="322">
          <cell r="AK322" t="str">
            <v>111IP</v>
          </cell>
        </row>
        <row r="323">
          <cell r="AK323" t="str">
            <v>111IP</v>
          </cell>
        </row>
        <row r="324">
          <cell r="AK324" t="str">
            <v>182M</v>
          </cell>
        </row>
        <row r="325">
          <cell r="AK325" t="str">
            <v>186M</v>
          </cell>
        </row>
        <row r="326">
          <cell r="AK326" t="str">
            <v>390L</v>
          </cell>
        </row>
        <row r="327">
          <cell r="AK327" t="str">
            <v>392L</v>
          </cell>
        </row>
        <row r="328">
          <cell r="AK328" t="str">
            <v>399G</v>
          </cell>
        </row>
        <row r="329">
          <cell r="AK329" t="str">
            <v>399L</v>
          </cell>
        </row>
        <row r="330">
          <cell r="AK330" t="str">
            <v>403EP</v>
          </cell>
        </row>
        <row r="331">
          <cell r="AK331" t="str">
            <v>403GP</v>
          </cell>
        </row>
        <row r="332">
          <cell r="AK332" t="str">
            <v>403GV0</v>
          </cell>
        </row>
        <row r="333">
          <cell r="AK333" t="str">
            <v>403HP</v>
          </cell>
        </row>
        <row r="334">
          <cell r="AK334" t="str">
            <v>403MP</v>
          </cell>
        </row>
        <row r="335">
          <cell r="AK335" t="str">
            <v>403NP</v>
          </cell>
        </row>
        <row r="336">
          <cell r="AK336" t="str">
            <v>403OP</v>
          </cell>
        </row>
        <row r="337">
          <cell r="AK337" t="str">
            <v>403SP</v>
          </cell>
        </row>
        <row r="338">
          <cell r="AK338" t="str">
            <v>403TP</v>
          </cell>
        </row>
        <row r="339">
          <cell r="AK339" t="str">
            <v>404CLG</v>
          </cell>
        </row>
        <row r="340">
          <cell r="AK340" t="str">
            <v>404CLS</v>
          </cell>
        </row>
        <row r="341">
          <cell r="AK341" t="str">
            <v>404IP</v>
          </cell>
        </row>
        <row r="342">
          <cell r="AK342" t="str">
            <v>404M</v>
          </cell>
        </row>
        <row r="343">
          <cell r="AK343" t="str">
            <v>CWC</v>
          </cell>
        </row>
        <row r="344">
          <cell r="AK344" t="str">
            <v>D00</v>
          </cell>
        </row>
        <row r="345">
          <cell r="AK345" t="str">
            <v>DS0</v>
          </cell>
        </row>
        <row r="346">
          <cell r="AK346" t="str">
            <v>FITOTH</v>
          </cell>
        </row>
        <row r="347">
          <cell r="AK347" t="str">
            <v>FITPMI</v>
          </cell>
        </row>
        <row r="348">
          <cell r="AK348" t="str">
            <v>G00</v>
          </cell>
        </row>
        <row r="349">
          <cell r="AK349" t="str">
            <v>H00</v>
          </cell>
        </row>
        <row r="350">
          <cell r="AK350" t="str">
            <v>I00</v>
          </cell>
        </row>
        <row r="351">
          <cell r="AK351" t="str">
            <v>N00</v>
          </cell>
        </row>
        <row r="352">
          <cell r="AK352" t="str">
            <v>O00</v>
          </cell>
        </row>
        <row r="353">
          <cell r="AK353" t="str">
            <v>OWC131</v>
          </cell>
        </row>
        <row r="354">
          <cell r="AK354" t="str">
            <v>OWC135</v>
          </cell>
        </row>
        <row r="355">
          <cell r="AK355" t="str">
            <v>OWC143</v>
          </cell>
        </row>
        <row r="356">
          <cell r="AK356" t="str">
            <v>OWC232</v>
          </cell>
        </row>
        <row r="357">
          <cell r="AK357" t="str">
            <v>OWC25330</v>
          </cell>
        </row>
        <row r="358">
          <cell r="AK358" t="str">
            <v>DFA</v>
          </cell>
        </row>
        <row r="359">
          <cell r="AK359" t="str">
            <v>S00</v>
          </cell>
        </row>
        <row r="360">
          <cell r="AK360" t="str">
            <v>SCHMAF</v>
          </cell>
        </row>
        <row r="361">
          <cell r="AK361" t="str">
            <v>SCHMAP</v>
          </cell>
        </row>
        <row r="362">
          <cell r="AK362" t="str">
            <v>SCHMAT</v>
          </cell>
        </row>
        <row r="363">
          <cell r="AK363" t="str">
            <v>SCHMDF</v>
          </cell>
        </row>
        <row r="364">
          <cell r="AK364" t="str">
            <v>SCHMDP</v>
          </cell>
        </row>
        <row r="365">
          <cell r="AK365" t="str">
            <v>SCHMDT</v>
          </cell>
        </row>
        <row r="366">
          <cell r="AK366" t="str">
            <v>T00</v>
          </cell>
        </row>
        <row r="367">
          <cell r="AK367" t="str">
            <v>TS0</v>
          </cell>
        </row>
      </sheetData>
      <sheetData sheetId="11" refreshError="1"/>
      <sheetData sheetId="12" refreshError="1"/>
      <sheetData sheetId="13">
        <row r="3">
          <cell r="B3" t="str">
            <v>FACTOR</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 val="CWC - calculation"/>
    </sheetNames>
    <sheetDataSet>
      <sheetData sheetId="0"/>
      <sheetData sheetId="1"/>
      <sheetData sheetId="2"/>
      <sheetData sheetId="3"/>
      <sheetData sheetId="4"/>
      <sheetData sheetId="5"/>
      <sheetData sheetId="6"/>
      <sheetData sheetId="7"/>
      <sheetData sheetId="8"/>
      <sheetData sheetId="9"/>
      <sheetData sheetId="10">
        <row r="33">
          <cell r="AP33">
            <v>2</v>
          </cell>
        </row>
      </sheetData>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refreshError="1"/>
      <sheetData sheetId="26" refreshError="1"/>
      <sheetData sheetId="27" refreshError="1"/>
      <sheetData sheetId="28" refreshError="1"/>
      <sheetData sheetId="29"/>
      <sheetData sheetId="30"/>
      <sheetData sheetId="31"/>
      <sheetData sheetId="32"/>
      <sheetData sheetId="33"/>
      <sheetData sheetId="34" refreshError="1"/>
      <sheetData sheetId="35"/>
      <sheetData sheetId="36"/>
      <sheetData sheetId="37"/>
      <sheetData sheetId="38"/>
      <sheetData sheetId="39"/>
      <sheetData sheetId="40" refreshError="1"/>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ReqSummary"/>
      <sheetName val="RevReqCalc"/>
      <sheetName val="Conversion factor-staff"/>
      <sheetName val="cost of capital"/>
      <sheetName val="Summary-staff v company (1)"/>
      <sheetName val="Summary-staff v company (2)"/>
      <sheetName val="Table 1"/>
      <sheetName val="Table2"/>
      <sheetName val="Table3"/>
      <sheetName val="Table4"/>
      <sheetName val="Table5"/>
      <sheetName val="Table6"/>
      <sheetName val="Adjustments - restating"/>
      <sheetName val="Adjustments - Pro Forma"/>
      <sheetName val="Total Adjustments "/>
      <sheetName val="Adj Summary"/>
      <sheetName val="Adj 3.1 Temp Norm"/>
      <sheetName val="Adj 3.2 Rev Normalizing"/>
      <sheetName val="Adj 3.3 Effec. Price Change"/>
      <sheetName val="Adj 3.4 SO2 Emmissions"/>
      <sheetName val="Adj 3.5 Rec Rev"/>
      <sheetName val="Adj 3.6 Wheeling Rev"/>
      <sheetName val="Adj 3.7 Ancillary Revenue"/>
      <sheetName val="Adj 3.8 Sch 300 Fee Change"/>
      <sheetName val="Adj 4.1 Misc Gen Exp"/>
      <sheetName val="Adj 4.2 Gen Wage Inc-Annual"/>
      <sheetName val="Adj 4.3 PF Gen Wage Inc"/>
      <sheetName val="Adj 4.4 Irrig. Load Control"/>
      <sheetName val="Adj 4.5 Remove Non-Recurring En"/>
      <sheetName val="Adj 4.6 Pension Curtailment"/>
      <sheetName val="Adj 4.7 DSM Rev-Exp Remove"/>
      <sheetName val="Adj 4.8 Insurance Exp"/>
      <sheetName val="Adj 4.9 Advertising"/>
      <sheetName val="Adj 4.10 Memberships &amp; Subscip."/>
      <sheetName val="Adj 4.11 AMR Savings"/>
      <sheetName val="Adj 4.12 Uncollectible Exp"/>
      <sheetName val="Adj 4.13 Legal Ecp"/>
      <sheetName val="Adj 4.14 Naughton Write-offs"/>
      <sheetName val="Adj 4.15 O&amp;M Efficiency"/>
      <sheetName val="Adj 5.1 Net Power Costs Restat"/>
      <sheetName val="Adj 5.1.1 Net Power Costs - PF"/>
      <sheetName val="Adj 5.2 James River Royalty Of"/>
      <sheetName val="Adj 5.3 BPA Res Exchange"/>
      <sheetName val="Adj 5.4 Colstrip #3 Removal"/>
      <sheetName val="Adj 6.1 Hydro Decomm."/>
      <sheetName val="Adj 6.2 Deprec &amp; Amort Reserve "/>
      <sheetName val="Adj 6.2.1 Deprec &amp; Amort Reserv"/>
      <sheetName val="Adj 6.3 Proposed Deprec Rates E"/>
      <sheetName val="Adj 6.3.1 Prop Depres Rates Res"/>
      <sheetName val="Adj 7.1 Interest True-up"/>
      <sheetName val="Adj 7.2 Prop Tax Exp"/>
      <sheetName val="Adj 7.3 Renewable Tax Credit"/>
      <sheetName val="Adj 7.4 ADIT Balance"/>
      <sheetName val="Adj 7.5 WA Low Income Tax Credi"/>
      <sheetName val="Adj 7.6 WA Flow-through Adj"/>
      <sheetName val="Adj 7.7 Remove Def State Tax E"/>
      <sheetName val="Adj 7.8 WA Pub Util Tax"/>
      <sheetName val="7.9 AFUDC - Equity"/>
      <sheetName val="Adj 8.1 Jim Bridger Mine RB"/>
      <sheetName val="Adj 8.2 Environ Settlement"/>
      <sheetName val="Adj 8.3 Cust Adv for Construct"/>
      <sheetName val="Adj 8.4 Major Plant Add"/>
      <sheetName val="Adj 8.5 Misc. Rate base"/>
      <sheetName val="Adj 8.6 Powerdale"/>
      <sheetName val="Adj 8.7 Removal of Colstrip #4"/>
      <sheetName val="Adj 8.8 Trojan Unrec Plant Adj"/>
      <sheetName val="Adj 8.9 Cust Svc Deposits"/>
      <sheetName val="Adj 8.10 Reg Asset Amort "/>
      <sheetName val="Adj 8.11 Misc Asset Sales &amp; Rem"/>
      <sheetName val="Adj 8.12 Adjust June 2012 AMA P"/>
      <sheetName val="Adj 8.12.1 Adj June 2012 AMA Pl"/>
      <sheetName val="Adj 8.12.2"/>
      <sheetName val="Adj 8.12.3"/>
      <sheetName val="Adj 8.13 ISWC"/>
      <sheetName val="Adj 9.1 Prod Factor"/>
      <sheetName val="WCA Allocation Factors"/>
      <sheetName val="appendix"/>
    </sheetNames>
    <sheetDataSet>
      <sheetData sheetId="0">
        <row r="8">
          <cell r="G8">
            <v>304063210</v>
          </cell>
        </row>
      </sheetData>
      <sheetData sheetId="1">
        <row r="21">
          <cell r="D21">
            <v>14651875</v>
          </cell>
        </row>
      </sheetData>
      <sheetData sheetId="2">
        <row r="20">
          <cell r="C20">
            <v>0.61928000000000005</v>
          </cell>
        </row>
      </sheetData>
      <sheetData sheetId="3">
        <row r="23">
          <cell r="E23">
            <v>7.0300000000000001E-2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
      <sheetName val="10.2"/>
      <sheetName val="10.3-10.5"/>
      <sheetName val="10.6-10.7"/>
      <sheetName val="10.8-10.9"/>
      <sheetName val="10.10-10.11"/>
      <sheetName val="10.12-10.15"/>
    </sheetNames>
    <sheetDataSet>
      <sheetData sheetId="0">
        <row r="12">
          <cell r="A12" t="str">
            <v>Washington General Rate Case -  December 2010</v>
          </cell>
        </row>
      </sheetData>
      <sheetData sheetId="1"/>
      <sheetData sheetId="2"/>
      <sheetData sheetId="3">
        <row r="126">
          <cell r="D126">
            <v>1.7124573868659461E-2</v>
          </cell>
          <cell r="G126">
            <v>0.12585578093786196</v>
          </cell>
        </row>
        <row r="127">
          <cell r="G127">
            <v>0.13026661794967409</v>
          </cell>
        </row>
      </sheetData>
      <sheetData sheetId="4">
        <row r="126">
          <cell r="C126">
            <v>4.7695516247097558E-2</v>
          </cell>
          <cell r="F126">
            <v>0</v>
          </cell>
        </row>
        <row r="127">
          <cell r="F127">
            <v>0.2188519458753144</v>
          </cell>
        </row>
        <row r="128">
          <cell r="F128">
            <v>0.14349912898511058</v>
          </cell>
        </row>
      </sheetData>
      <sheetData sheetId="5">
        <row r="127">
          <cell r="D127">
            <v>4.6462210498099302E-2</v>
          </cell>
          <cell r="G127">
            <v>0</v>
          </cell>
        </row>
        <row r="128">
          <cell r="G128">
            <v>0.20081090846052735</v>
          </cell>
        </row>
      </sheetData>
      <sheetData sheetId="6">
        <row r="27">
          <cell r="D27">
            <v>1.2357746620388552E-2</v>
          </cell>
          <cell r="G27">
            <v>0</v>
          </cell>
          <cell r="H27">
            <v>0.14741463298065141</v>
          </cell>
        </row>
        <row r="49">
          <cell r="G49">
            <v>0</v>
          </cell>
          <cell r="H49">
            <v>8.2268305138522818E-2</v>
          </cell>
        </row>
        <row r="60">
          <cell r="H60">
            <v>0.1221733082067077</v>
          </cell>
        </row>
        <row r="73">
          <cell r="G73">
            <v>0</v>
          </cell>
          <cell r="H73">
            <v>0.12375079740468689</v>
          </cell>
        </row>
        <row r="77">
          <cell r="H77">
            <v>0.12217330820670773</v>
          </cell>
        </row>
        <row r="125">
          <cell r="G125">
            <v>0</v>
          </cell>
          <cell r="H125">
            <v>0.12117948257707835</v>
          </cell>
        </row>
        <row r="175">
          <cell r="G175">
            <v>0</v>
          </cell>
          <cell r="H175">
            <v>0.11036387021232183</v>
          </cell>
        </row>
        <row r="182">
          <cell r="G182">
            <v>0</v>
          </cell>
          <cell r="H182">
            <v>7.3211351772136751E-2</v>
          </cell>
        </row>
        <row r="186">
          <cell r="G186">
            <v>0</v>
          </cell>
          <cell r="H186">
            <v>6.6689366591528465E-2</v>
          </cell>
        </row>
        <row r="196">
          <cell r="G196">
            <v>8.2268305138522818E-2</v>
          </cell>
        </row>
        <row r="222">
          <cell r="G222">
            <v>0</v>
          </cell>
          <cell r="H222">
            <v>0</v>
          </cell>
        </row>
        <row r="239">
          <cell r="G239">
            <v>0</v>
          </cell>
          <cell r="H239">
            <v>0</v>
          </cell>
        </row>
        <row r="257">
          <cell r="G257">
            <v>0</v>
          </cell>
          <cell r="H257">
            <v>0.12345536806434526</v>
          </cell>
        </row>
        <row r="265">
          <cell r="G265">
            <v>0</v>
          </cell>
          <cell r="H265">
            <v>0.1171342766875491</v>
          </cell>
        </row>
        <row r="270">
          <cell r="B270">
            <v>4.0699999999999958E-2</v>
          </cell>
        </row>
      </sheetData>
    </sheetDataSet>
  </externalBook>
</externalLink>
</file>

<file path=xl/theme/theme1.xml><?xml version="1.0" encoding="utf-8"?>
<a:theme xmlns:a="http://schemas.openxmlformats.org/drawingml/2006/main" name="Office Theme">
  <a:themeElements>
    <a:clrScheme name="Paper">
      <a:dk1>
        <a:sysClr val="windowText" lastClr="000000"/>
      </a:dk1>
      <a:lt1>
        <a:sysClr val="window" lastClr="FFFFFF"/>
      </a:lt1>
      <a:dk2>
        <a:srgbClr val="444D26"/>
      </a:dk2>
      <a:lt2>
        <a:srgbClr val="FEFAC9"/>
      </a:lt2>
      <a:accent1>
        <a:srgbClr val="A5B592"/>
      </a:accent1>
      <a:accent2>
        <a:srgbClr val="F3A447"/>
      </a:accent2>
      <a:accent3>
        <a:srgbClr val="E7BC29"/>
      </a:accent3>
      <a:accent4>
        <a:srgbClr val="D092A7"/>
      </a:accent4>
      <a:accent5>
        <a:srgbClr val="9C85C0"/>
      </a:accent5>
      <a:accent6>
        <a:srgbClr val="809EC2"/>
      </a:accent6>
      <a:hlink>
        <a:srgbClr val="8E58B6"/>
      </a:hlink>
      <a:folHlink>
        <a:srgbClr val="7F6F6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1.xml"/><Relationship Id="rId1" Type="http://schemas.openxmlformats.org/officeDocument/2006/relationships/printerSettings" Target="../printerSettings/printerSettings77.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101"/>
  <sheetViews>
    <sheetView tabSelected="1" topLeftCell="B1" zoomScale="85" zoomScaleNormal="85" workbookViewId="0">
      <selection activeCell="B1" sqref="B1:I58"/>
    </sheetView>
  </sheetViews>
  <sheetFormatPr defaultColWidth="9.109375" defaultRowHeight="13.8"/>
  <cols>
    <col min="1" max="1" width="2.88671875" style="301" customWidth="1"/>
    <col min="2" max="2" width="25.109375" style="301" customWidth="1"/>
    <col min="3" max="9" width="16.77734375" style="301" customWidth="1"/>
    <col min="10" max="10" width="15" style="301" customWidth="1"/>
    <col min="11" max="11" width="13.44140625" style="301" customWidth="1"/>
    <col min="12" max="12" width="19.44140625" style="301" customWidth="1"/>
    <col min="13" max="13" width="13.109375" style="301" customWidth="1"/>
    <col min="14" max="14" width="11.33203125" style="301" customWidth="1"/>
    <col min="15" max="15" width="10.5546875" style="301" customWidth="1"/>
    <col min="16" max="16" width="11.6640625" style="301" customWidth="1"/>
    <col min="17" max="17" width="14.5546875" style="301" customWidth="1"/>
    <col min="18" max="18" width="11.88671875" style="301" customWidth="1"/>
    <col min="19" max="19" width="9.109375" style="301" customWidth="1"/>
    <col min="20" max="20" width="5.5546875" style="301" hidden="1" customWidth="1"/>
    <col min="21" max="21" width="14.88671875" style="301" bestFit="1" customWidth="1"/>
    <col min="22" max="23" width="14.5546875" style="301" customWidth="1"/>
    <col min="24" max="24" width="11.33203125" style="301" customWidth="1"/>
    <col min="25" max="25" width="15.33203125" style="301" customWidth="1"/>
    <col min="26" max="26" width="17.88671875" style="301" customWidth="1"/>
    <col min="27" max="27" width="10" style="301" customWidth="1"/>
    <col min="28" max="28" width="14.5546875" style="301" customWidth="1"/>
    <col min="29" max="29" width="10" style="301" customWidth="1"/>
    <col min="30" max="30" width="11.33203125" style="301" customWidth="1"/>
    <col min="31" max="31" width="15.44140625" style="301" customWidth="1"/>
    <col min="32" max="32" width="13.109375" style="301" customWidth="1"/>
    <col min="33" max="33" width="13.44140625" style="301" customWidth="1"/>
    <col min="34" max="34" width="10" style="301" customWidth="1"/>
    <col min="35" max="35" width="12" style="301" customWidth="1"/>
    <col min="36" max="36" width="12.88671875" style="301" customWidth="1"/>
    <col min="37" max="40" width="6.6640625" style="301" hidden="1" customWidth="1"/>
    <col min="41" max="42" width="10.5546875" style="301" customWidth="1"/>
    <col min="43" max="43" width="14.5546875" style="301" customWidth="1"/>
    <col min="44" max="44" width="15" style="301" customWidth="1"/>
    <col min="45" max="45" width="14.44140625" style="301" customWidth="1"/>
    <col min="46" max="49" width="6.6640625" style="301" hidden="1" customWidth="1"/>
    <col min="50" max="50" width="12.109375" style="301" customWidth="1"/>
    <col min="51" max="51" width="18.44140625" style="301" bestFit="1" customWidth="1"/>
    <col min="52" max="52" width="18.5546875" style="301" customWidth="1"/>
    <col min="53" max="53" width="13.109375" style="301" customWidth="1"/>
    <col min="54" max="54" width="13.88671875" style="301" bestFit="1" customWidth="1"/>
    <col min="55" max="55" width="14.109375" style="301" customWidth="1"/>
    <col min="56" max="56" width="11.33203125" style="301" customWidth="1"/>
    <col min="57" max="58" width="13.109375" style="301" customWidth="1"/>
    <col min="59" max="59" width="14.44140625" style="301" customWidth="1"/>
    <col min="60" max="60" width="16" style="301" customWidth="1"/>
    <col min="61" max="61" width="12.88671875" style="301" customWidth="1"/>
    <col min="62" max="62" width="11.6640625" style="301" customWidth="1"/>
    <col min="63" max="63" width="11.88671875" style="301" customWidth="1"/>
    <col min="64" max="64" width="15.5546875" style="301" bestFit="1" customWidth="1"/>
    <col min="65" max="65" width="15.44140625" style="301" customWidth="1"/>
    <col min="66" max="66" width="15.109375" style="301" customWidth="1"/>
    <col min="67" max="67" width="17.109375" style="301" customWidth="1"/>
    <col min="68" max="68" width="20.6640625" style="301" customWidth="1"/>
    <col min="69" max="69" width="21.109375" style="301" customWidth="1"/>
    <col min="70" max="70" width="16.44140625" style="301" customWidth="1"/>
    <col min="71" max="71" width="15.5546875" style="301" customWidth="1"/>
    <col min="72" max="72" width="15.33203125" style="301" customWidth="1"/>
    <col min="73" max="73" width="10.6640625" style="301" customWidth="1"/>
    <col min="74" max="74" width="19.44140625" style="301" customWidth="1"/>
    <col min="75" max="75" width="17.88671875" style="301" customWidth="1"/>
    <col min="76" max="77" width="13.44140625" style="301" customWidth="1"/>
    <col min="78" max="79" width="12.109375" style="301" customWidth="1"/>
    <col min="80" max="80" width="12.109375" style="301" bestFit="1" customWidth="1"/>
    <col min="81" max="81" width="14.44140625" style="301" customWidth="1"/>
    <col min="82" max="82" width="13.44140625" style="301" bestFit="1" customWidth="1"/>
    <col min="83" max="16384" width="9.109375" style="301"/>
  </cols>
  <sheetData>
    <row r="1" spans="1:11" ht="15.75" customHeight="1">
      <c r="B1" s="1482" t="s">
        <v>1079</v>
      </c>
      <c r="C1" s="1482"/>
      <c r="D1" s="1482"/>
      <c r="E1" s="1482"/>
      <c r="F1" s="1482"/>
      <c r="G1" s="1482"/>
      <c r="H1" s="1482"/>
      <c r="I1" s="1482"/>
    </row>
    <row r="2" spans="1:11" ht="15.75" customHeight="1">
      <c r="B2" s="1482" t="s">
        <v>1074</v>
      </c>
      <c r="C2" s="1482"/>
      <c r="D2" s="1482"/>
      <c r="E2" s="1482"/>
      <c r="F2" s="1482"/>
      <c r="G2" s="1482"/>
      <c r="H2" s="1482"/>
      <c r="I2" s="1482"/>
    </row>
    <row r="3" spans="1:11">
      <c r="A3" s="1457"/>
      <c r="B3" s="1482"/>
      <c r="C3" s="1458"/>
      <c r="D3" s="1457"/>
      <c r="E3" s="1457"/>
      <c r="F3" s="1457"/>
      <c r="G3" s="1458"/>
      <c r="H3" s="1458"/>
      <c r="I3" s="1459"/>
    </row>
    <row r="4" spans="1:11">
      <c r="A4" s="1457"/>
      <c r="B4" s="1457"/>
      <c r="C4" s="1460" t="s">
        <v>1080</v>
      </c>
      <c r="D4" s="1460" t="s">
        <v>1081</v>
      </c>
      <c r="E4" s="1460" t="s">
        <v>1082</v>
      </c>
      <c r="F4" s="1460" t="s">
        <v>1083</v>
      </c>
      <c r="G4" s="1460" t="s">
        <v>1084</v>
      </c>
      <c r="H4" s="1460" t="s">
        <v>1085</v>
      </c>
      <c r="I4" s="1460" t="s">
        <v>1086</v>
      </c>
    </row>
    <row r="5" spans="1:11">
      <c r="A5" s="1457"/>
      <c r="B5" s="1458"/>
      <c r="C5" s="1461" t="s">
        <v>79</v>
      </c>
      <c r="D5" s="1461" t="s">
        <v>555</v>
      </c>
      <c r="E5" s="1461" t="s">
        <v>80</v>
      </c>
      <c r="F5" s="1461" t="s">
        <v>556</v>
      </c>
      <c r="G5" s="1461" t="s">
        <v>80</v>
      </c>
      <c r="H5" s="1462" t="s">
        <v>1089</v>
      </c>
      <c r="I5" s="1461" t="s">
        <v>81</v>
      </c>
      <c r="J5" s="670" t="s">
        <v>173</v>
      </c>
      <c r="K5" s="670" t="s">
        <v>175</v>
      </c>
    </row>
    <row r="6" spans="1:11">
      <c r="A6" s="1457"/>
      <c r="B6" s="1463"/>
      <c r="C6" s="1461" t="s">
        <v>1078</v>
      </c>
      <c r="D6" s="1461" t="s">
        <v>9</v>
      </c>
      <c r="E6" s="1461" t="s">
        <v>1073</v>
      </c>
      <c r="F6" s="1461" t="s">
        <v>9</v>
      </c>
      <c r="G6" s="1461" t="s">
        <v>82</v>
      </c>
      <c r="H6" s="1462"/>
      <c r="I6" s="1461" t="s">
        <v>11</v>
      </c>
      <c r="J6" s="670" t="s">
        <v>174</v>
      </c>
    </row>
    <row r="7" spans="1:11">
      <c r="A7" s="1457"/>
      <c r="B7" s="1463" t="s">
        <v>18</v>
      </c>
      <c r="C7" s="1464"/>
      <c r="D7" s="1458"/>
      <c r="E7" s="1458"/>
      <c r="F7" s="1458"/>
      <c r="G7" s="1461"/>
      <c r="H7" s="1565">
        <f>H8/G8</f>
        <v>4.8080926988832352E-2</v>
      </c>
      <c r="I7" s="1458"/>
      <c r="J7" s="862">
        <f>+J8/G8</f>
        <v>0.14076242239237033</v>
      </c>
    </row>
    <row r="8" spans="1:11">
      <c r="A8" s="1457">
        <v>1</v>
      </c>
      <c r="B8" s="1458" t="s">
        <v>19</v>
      </c>
      <c r="C8" s="2231">
        <v>291874412</v>
      </c>
      <c r="D8" s="2232">
        <f>+'Total Adj '!D8</f>
        <v>12188798</v>
      </c>
      <c r="E8" s="2232">
        <f>+C8+D8</f>
        <v>304063210</v>
      </c>
      <c r="F8" s="2232">
        <f>+'Total Adj '!E8</f>
        <v>0</v>
      </c>
      <c r="G8" s="2232">
        <f>+E8+F8</f>
        <v>304063210</v>
      </c>
      <c r="H8" s="2232">
        <f>+RevReqCalc!D21</f>
        <v>14619641</v>
      </c>
      <c r="I8" s="2232">
        <f>+H8+G8</f>
        <v>318682851</v>
      </c>
      <c r="J8" s="2233">
        <f>+'Summary (2)'!F82</f>
        <v>42800674</v>
      </c>
      <c r="K8" s="674">
        <f>+H8-J8</f>
        <v>-28181033</v>
      </c>
    </row>
    <row r="9" spans="1:11">
      <c r="A9" s="1457">
        <v>2</v>
      </c>
      <c r="B9" s="1458" t="s">
        <v>20</v>
      </c>
      <c r="C9" s="1467">
        <v>0</v>
      </c>
      <c r="D9" s="1468">
        <f>+'Total Adj '!D9</f>
        <v>0</v>
      </c>
      <c r="E9" s="1468">
        <f t="shared" ref="E9:E11" si="0">+C9+D9</f>
        <v>0</v>
      </c>
      <c r="F9" s="1468">
        <f>+'Total Adj '!E9</f>
        <v>0</v>
      </c>
      <c r="G9" s="1468">
        <f t="shared" ref="G9:G11" si="1">+E9+F9</f>
        <v>0</v>
      </c>
      <c r="H9" s="1468">
        <v>0</v>
      </c>
      <c r="I9" s="1468">
        <f>+H9+G9</f>
        <v>0</v>
      </c>
      <c r="K9" s="540"/>
    </row>
    <row r="10" spans="1:11">
      <c r="A10" s="1457">
        <v>3</v>
      </c>
      <c r="B10" s="1458" t="s">
        <v>21</v>
      </c>
      <c r="C10" s="1467">
        <v>20284350</v>
      </c>
      <c r="D10" s="1468">
        <f>+'Total Adj '!D10</f>
        <v>29221419.585189998</v>
      </c>
      <c r="E10" s="1468">
        <f t="shared" si="0"/>
        <v>49505769.585189998</v>
      </c>
      <c r="F10" s="1468">
        <f>+'Total Adj '!E10</f>
        <v>-32469177.528250001</v>
      </c>
      <c r="G10" s="1468">
        <f t="shared" si="1"/>
        <v>17036592.056939997</v>
      </c>
      <c r="H10" s="1468">
        <v>0</v>
      </c>
      <c r="I10" s="1468">
        <f>+H10+G10</f>
        <v>17036592.056939997</v>
      </c>
      <c r="K10" s="674"/>
    </row>
    <row r="11" spans="1:11">
      <c r="A11" s="1457">
        <v>4</v>
      </c>
      <c r="B11" s="1458" t="s">
        <v>22</v>
      </c>
      <c r="C11" s="1467">
        <v>14731219</v>
      </c>
      <c r="D11" s="1468">
        <f>+'Total Adj '!D11</f>
        <v>-6643098.1511764573</v>
      </c>
      <c r="E11" s="1468">
        <f t="shared" si="0"/>
        <v>8088120.8488235427</v>
      </c>
      <c r="F11" s="1468">
        <f>+'Total Adj '!E11</f>
        <v>-1315225.4729149998</v>
      </c>
      <c r="G11" s="1468">
        <f t="shared" si="1"/>
        <v>6772895.3759085424</v>
      </c>
      <c r="H11" s="1468">
        <v>0</v>
      </c>
      <c r="I11" s="1468">
        <f>+H11+G11</f>
        <v>6772895.3759085424</v>
      </c>
      <c r="K11" s="540"/>
    </row>
    <row r="12" spans="1:11">
      <c r="A12" s="1457">
        <v>5</v>
      </c>
      <c r="B12" s="1469" t="s">
        <v>23</v>
      </c>
      <c r="C12" s="2234">
        <f>SUM(C8:C11)</f>
        <v>326889981</v>
      </c>
      <c r="D12" s="2235">
        <f>SUM(D8:D11)</f>
        <v>34767119.434013538</v>
      </c>
      <c r="E12" s="2235">
        <f t="shared" ref="E12:F12" si="2">SUM(E8:E11)</f>
        <v>361657100.43401355</v>
      </c>
      <c r="F12" s="2235">
        <f t="shared" si="2"/>
        <v>-33784403.001165003</v>
      </c>
      <c r="G12" s="2236">
        <f>SUM(G8:G11)</f>
        <v>327872697.43284857</v>
      </c>
      <c r="H12" s="2236">
        <f>SUM(H8:H11)</f>
        <v>14619641</v>
      </c>
      <c r="I12" s="2236">
        <f>SUM(I8:I11)</f>
        <v>342492338.43284857</v>
      </c>
      <c r="K12" s="872"/>
    </row>
    <row r="13" spans="1:11">
      <c r="A13" s="1457">
        <v>6</v>
      </c>
      <c r="B13" s="1458"/>
      <c r="C13" s="1465"/>
      <c r="D13" s="1466"/>
      <c r="E13" s="1466"/>
      <c r="F13" s="1466"/>
      <c r="G13" s="1466"/>
      <c r="H13" s="1470"/>
      <c r="I13" s="1466"/>
      <c r="K13" s="540"/>
    </row>
    <row r="14" spans="1:11">
      <c r="A14" s="1457">
        <v>7</v>
      </c>
      <c r="B14" s="1463" t="s">
        <v>24</v>
      </c>
      <c r="C14" s="1465"/>
      <c r="D14" s="1466"/>
      <c r="E14" s="1466"/>
      <c r="F14" s="1466"/>
      <c r="G14" s="1466"/>
      <c r="H14" s="1466"/>
      <c r="I14" s="1466"/>
      <c r="K14" s="674"/>
    </row>
    <row r="15" spans="1:11">
      <c r="A15" s="1457">
        <v>8</v>
      </c>
      <c r="B15" s="1458" t="s">
        <v>25</v>
      </c>
      <c r="C15" s="2217">
        <v>57640155.119002923</v>
      </c>
      <c r="D15" s="1468">
        <f>+'Total Adj '!D15</f>
        <v>-3065929.3550715973</v>
      </c>
      <c r="E15" s="1468">
        <f>+C15+D15</f>
        <v>54574225.763931327</v>
      </c>
      <c r="F15" s="1468">
        <f>+'Total Adj '!E15</f>
        <v>6749087.4943838408</v>
      </c>
      <c r="G15" s="1468">
        <f>+E15+F15</f>
        <v>61323313.258315168</v>
      </c>
      <c r="H15" s="1468"/>
      <c r="I15" s="1468">
        <f t="shared" ref="I15:I24" si="3">+H15+G15</f>
        <v>61323313.258315168</v>
      </c>
      <c r="K15" s="540"/>
    </row>
    <row r="16" spans="1:11">
      <c r="A16" s="1457">
        <v>9</v>
      </c>
      <c r="B16" s="1458" t="s">
        <v>26</v>
      </c>
      <c r="C16" s="2217">
        <v>0</v>
      </c>
      <c r="D16" s="1468">
        <f>+'Total Adj '!D16</f>
        <v>0</v>
      </c>
      <c r="E16" s="1468">
        <f t="shared" ref="E16:E24" si="4">+C16+D16</f>
        <v>0</v>
      </c>
      <c r="F16" s="1468">
        <f>+'Total Adj '!E16</f>
        <v>0</v>
      </c>
      <c r="G16" s="1468">
        <f t="shared" ref="G16:G24" si="5">+E16+F16</f>
        <v>0</v>
      </c>
      <c r="H16" s="1468"/>
      <c r="I16" s="1468">
        <f t="shared" si="3"/>
        <v>0</v>
      </c>
      <c r="K16" s="674"/>
    </row>
    <row r="17" spans="1:31">
      <c r="A17" s="1457">
        <v>10</v>
      </c>
      <c r="B17" s="1458" t="s">
        <v>27</v>
      </c>
      <c r="C17" s="2217">
        <v>6663590.9582726415</v>
      </c>
      <c r="D17" s="1468">
        <f>+'Total Adj '!D17</f>
        <v>-10927.366947767741</v>
      </c>
      <c r="E17" s="1468">
        <f t="shared" si="4"/>
        <v>6652663.5913248742</v>
      </c>
      <c r="F17" s="1468">
        <f>+'Total Adj '!E17</f>
        <v>-49752.295146304277</v>
      </c>
      <c r="G17" s="1468">
        <f t="shared" si="5"/>
        <v>6602911.29617857</v>
      </c>
      <c r="H17" s="1468"/>
      <c r="I17" s="1468">
        <f t="shared" si="3"/>
        <v>6602911.29617857</v>
      </c>
      <c r="K17" s="673"/>
    </row>
    <row r="18" spans="1:31">
      <c r="A18" s="1457">
        <v>11</v>
      </c>
      <c r="B18" s="1458" t="s">
        <v>28</v>
      </c>
      <c r="C18" s="2217">
        <v>93525238.019213989</v>
      </c>
      <c r="D18" s="1468">
        <f>+'Total Adj '!D18</f>
        <v>36092700.432337798</v>
      </c>
      <c r="E18" s="1468">
        <f t="shared" si="4"/>
        <v>129617938.4515518</v>
      </c>
      <c r="F18" s="1468">
        <f>+'Total Adj '!E18</f>
        <v>-53459255.160417661</v>
      </c>
      <c r="G18" s="1468">
        <f t="shared" si="5"/>
        <v>76158683.291134134</v>
      </c>
      <c r="H18" s="1468"/>
      <c r="I18" s="1468">
        <f t="shared" si="3"/>
        <v>76158683.291134134</v>
      </c>
    </row>
    <row r="19" spans="1:31">
      <c r="A19" s="1457">
        <v>12</v>
      </c>
      <c r="B19" s="1458" t="s">
        <v>29</v>
      </c>
      <c r="C19" s="2217">
        <v>29812193.37902629</v>
      </c>
      <c r="D19" s="1468">
        <f>+'Total Adj '!D19</f>
        <v>-214043.43944008136</v>
      </c>
      <c r="E19" s="1468">
        <f t="shared" si="4"/>
        <v>29598149.939586207</v>
      </c>
      <c r="F19" s="1468">
        <f>+'Total Adj '!E19</f>
        <v>218528.28120745014</v>
      </c>
      <c r="G19" s="1468">
        <f t="shared" si="5"/>
        <v>29816678.220793657</v>
      </c>
      <c r="H19" s="1468"/>
      <c r="I19" s="1468">
        <f t="shared" si="3"/>
        <v>29816678.220793657</v>
      </c>
    </row>
    <row r="20" spans="1:31">
      <c r="A20" s="1457">
        <v>13</v>
      </c>
      <c r="B20" s="1458" t="s">
        <v>30</v>
      </c>
      <c r="C20" s="2217">
        <v>11776963.805336518</v>
      </c>
      <c r="D20" s="1468">
        <f>+'Total Adj '!D20</f>
        <v>160020.6896752808</v>
      </c>
      <c r="E20" s="1468">
        <f t="shared" si="4"/>
        <v>11936984.495011799</v>
      </c>
      <c r="F20" s="1468">
        <f>+'Total Adj '!E20</f>
        <v>-135561.76986285223</v>
      </c>
      <c r="G20" s="1468">
        <f t="shared" si="5"/>
        <v>11801422.725148946</v>
      </c>
      <c r="H20" s="1468"/>
      <c r="I20" s="1468">
        <f t="shared" si="3"/>
        <v>11801422.725148946</v>
      </c>
    </row>
    <row r="21" spans="1:31">
      <c r="A21" s="1457">
        <v>14</v>
      </c>
      <c r="B21" s="1458" t="s">
        <v>31</v>
      </c>
      <c r="C21" s="2217">
        <v>7337446.3905429663</v>
      </c>
      <c r="D21" s="1468">
        <f>+'Total Adj '!D21</f>
        <v>-142897.64411829706</v>
      </c>
      <c r="E21" s="1468">
        <f t="shared" si="4"/>
        <v>7194548.7464246694</v>
      </c>
      <c r="F21" s="1468">
        <f>+'Total Adj '!E21</f>
        <v>13414.336893599931</v>
      </c>
      <c r="G21" s="1468">
        <f t="shared" si="5"/>
        <v>7207963.0833182689</v>
      </c>
      <c r="H21" s="1468">
        <f>H8*'Conversion factor-staff'!C8</f>
        <v>99165.018061069364</v>
      </c>
      <c r="I21" s="1468">
        <f t="shared" si="3"/>
        <v>7307128.1013793387</v>
      </c>
    </row>
    <row r="22" spans="1:31">
      <c r="A22" s="1457">
        <v>15</v>
      </c>
      <c r="B22" s="1458" t="s">
        <v>32</v>
      </c>
      <c r="C22" s="2217">
        <v>9564878.6371542886</v>
      </c>
      <c r="D22" s="1468">
        <f>+'Total Adj '!D22</f>
        <v>-8643023.2579503302</v>
      </c>
      <c r="E22" s="1468">
        <f t="shared" si="4"/>
        <v>921855.37920395844</v>
      </c>
      <c r="F22" s="1468">
        <f>+'Total Adj '!E22</f>
        <v>-11507.26671209025</v>
      </c>
      <c r="G22" s="1468">
        <f t="shared" si="5"/>
        <v>910348.1124918682</v>
      </c>
      <c r="H22" s="1468"/>
      <c r="I22" s="1468">
        <f t="shared" si="3"/>
        <v>910348.1124918682</v>
      </c>
    </row>
    <row r="23" spans="1:31">
      <c r="A23" s="1457">
        <v>16</v>
      </c>
      <c r="B23" s="1458" t="s">
        <v>33</v>
      </c>
      <c r="C23" s="2217">
        <v>0</v>
      </c>
      <c r="D23" s="1468">
        <f>+'Total Adj '!D23</f>
        <v>0</v>
      </c>
      <c r="E23" s="1468">
        <f t="shared" si="4"/>
        <v>0</v>
      </c>
      <c r="F23" s="1468">
        <f>+'Total Adj '!E23</f>
        <v>0</v>
      </c>
      <c r="G23" s="1468">
        <f t="shared" si="5"/>
        <v>0</v>
      </c>
      <c r="H23" s="1468"/>
      <c r="I23" s="1468">
        <f t="shared" si="3"/>
        <v>0</v>
      </c>
    </row>
    <row r="24" spans="1:31">
      <c r="A24" s="1457">
        <v>17</v>
      </c>
      <c r="B24" s="1471" t="s">
        <v>34</v>
      </c>
      <c r="C24" s="2217">
        <v>9591956.4534157887</v>
      </c>
      <c r="D24" s="1472">
        <f>+'Total Adj '!D24</f>
        <v>-508133.97580865142</v>
      </c>
      <c r="E24" s="1472">
        <f t="shared" si="4"/>
        <v>9083822.4776071366</v>
      </c>
      <c r="F24" s="1472">
        <f>+'Total Adj '!E24</f>
        <v>908743.13021769188</v>
      </c>
      <c r="G24" s="1468">
        <f t="shared" si="5"/>
        <v>9992565.6078248285</v>
      </c>
      <c r="H24" s="1468"/>
      <c r="I24" s="1468">
        <f t="shared" si="3"/>
        <v>9992565.6078248285</v>
      </c>
    </row>
    <row r="25" spans="1:31">
      <c r="A25" s="1457">
        <v>18</v>
      </c>
      <c r="B25" s="1473" t="s">
        <v>35</v>
      </c>
      <c r="C25" s="2237">
        <f>SUM(C15:C24)</f>
        <v>225912422.76196536</v>
      </c>
      <c r="D25" s="2232">
        <f>SUM(D15:D24)</f>
        <v>23667766.082676351</v>
      </c>
      <c r="E25" s="2232">
        <f t="shared" ref="E25:F25" si="6">SUM(E15:E24)</f>
        <v>249580188.84464177</v>
      </c>
      <c r="F25" s="2232">
        <f t="shared" si="6"/>
        <v>-45766303.249436319</v>
      </c>
      <c r="G25" s="2238">
        <f>SUM(G15:G24)</f>
        <v>203813885.59520546</v>
      </c>
      <c r="H25" s="2238">
        <f>SUM(H15:H24)</f>
        <v>99165.018061069364</v>
      </c>
      <c r="I25" s="2238">
        <f>SUM(I15:I24)</f>
        <v>203913050.61326653</v>
      </c>
    </row>
    <row r="26" spans="1:31">
      <c r="A26" s="1457">
        <v>19</v>
      </c>
      <c r="B26" s="1474"/>
      <c r="C26" s="1475"/>
      <c r="D26" s="1466"/>
      <c r="E26" s="1466"/>
      <c r="F26" s="1466"/>
      <c r="G26" s="1476"/>
      <c r="H26" s="1476"/>
      <c r="I26" s="1476"/>
    </row>
    <row r="27" spans="1:31">
      <c r="A27" s="1457">
        <v>20</v>
      </c>
      <c r="B27" s="1458" t="s">
        <v>36</v>
      </c>
      <c r="C27" s="2217">
        <v>40395166.485093981</v>
      </c>
      <c r="D27" s="1468">
        <f>+'Total Adj '!D27</f>
        <v>-419683.90114731784</v>
      </c>
      <c r="E27" s="1468">
        <f>+C27+D27</f>
        <v>39975482.58394666</v>
      </c>
      <c r="F27" s="1468">
        <f>+'Total Adj '!E27</f>
        <v>921318.12203500001</v>
      </c>
      <c r="G27" s="1468">
        <f>+E27+F27</f>
        <v>40896800.705981657</v>
      </c>
      <c r="H27" s="1468"/>
      <c r="I27" s="1468">
        <f t="shared" ref="I27:I34" si="7">+H27+G27</f>
        <v>40896800.705981657</v>
      </c>
    </row>
    <row r="28" spans="1:31">
      <c r="A28" s="1457">
        <v>21</v>
      </c>
      <c r="B28" s="1458" t="s">
        <v>16</v>
      </c>
      <c r="C28" s="2217">
        <v>5224756.9382451037</v>
      </c>
      <c r="D28" s="1468">
        <f>+'Total Adj '!D28</f>
        <v>0</v>
      </c>
      <c r="E28" s="1468">
        <f t="shared" ref="E28:E30" si="8">+C28+D28</f>
        <v>5224756.9382451037</v>
      </c>
      <c r="F28" s="1468">
        <f>+'Total Adj '!E28</f>
        <v>322605.66978755011</v>
      </c>
      <c r="G28" s="1468">
        <f t="shared" ref="G28:G30" si="9">+E28+F28</f>
        <v>5547362.608032654</v>
      </c>
      <c r="H28" s="1468"/>
      <c r="I28" s="1468">
        <f t="shared" si="7"/>
        <v>5547362.608032654</v>
      </c>
    </row>
    <row r="29" spans="1:31">
      <c r="A29" s="1457">
        <v>22</v>
      </c>
      <c r="B29" s="1458" t="s">
        <v>37</v>
      </c>
      <c r="C29" s="2217">
        <v>18862103.984280512</v>
      </c>
      <c r="D29" s="1468">
        <f>+'Total Adj '!D29</f>
        <v>803332.58240349393</v>
      </c>
      <c r="E29" s="1468">
        <f t="shared" si="8"/>
        <v>19665436.566684004</v>
      </c>
      <c r="F29" s="1468">
        <f>+'Total Adj '!E29</f>
        <v>-13142.869999999995</v>
      </c>
      <c r="G29" s="1468">
        <f t="shared" si="9"/>
        <v>19652293.696684003</v>
      </c>
      <c r="H29" s="1468">
        <f>('Conversion factor-staff'!C9+'Conversion factor-staff'!C10+'Conversion factor-staff'!C11)*H8</f>
        <v>591675.3986844226</v>
      </c>
      <c r="I29" s="1468">
        <f t="shared" si="7"/>
        <v>20243969.095368426</v>
      </c>
      <c r="J29" s="891"/>
      <c r="K29" s="891"/>
      <c r="L29" s="891"/>
      <c r="M29" s="891"/>
      <c r="N29" s="891"/>
      <c r="O29" s="891"/>
      <c r="P29" s="891"/>
      <c r="Q29" s="891"/>
      <c r="R29" s="891"/>
      <c r="S29" s="891"/>
      <c r="T29" s="891"/>
      <c r="U29" s="891"/>
      <c r="V29" s="891"/>
      <c r="W29" s="891"/>
      <c r="X29" s="891"/>
      <c r="Y29" s="891"/>
      <c r="Z29" s="891"/>
      <c r="AA29" s="891"/>
      <c r="AB29" s="891"/>
      <c r="AC29" s="891"/>
      <c r="AD29" s="891"/>
      <c r="AE29" s="891"/>
    </row>
    <row r="30" spans="1:31" s="302" customFormat="1">
      <c r="A30" s="1457">
        <v>23</v>
      </c>
      <c r="B30" s="1483" t="s">
        <v>38</v>
      </c>
      <c r="C30" s="2217">
        <v>-16440176.3038087</v>
      </c>
      <c r="D30" s="1468">
        <f>+'Total Adj '!D30</f>
        <v>11792355.208139295</v>
      </c>
      <c r="E30" s="1468">
        <f t="shared" si="8"/>
        <v>-4647821.0956694055</v>
      </c>
      <c r="F30" s="1468">
        <f>+'Total Adj '!E30</f>
        <v>998820.00158500019</v>
      </c>
      <c r="G30" s="1468">
        <f t="shared" si="9"/>
        <v>-3649001.0940844053</v>
      </c>
      <c r="H30" s="1477">
        <f>H81</f>
        <v>4875080.2041390771</v>
      </c>
      <c r="I30" s="1477">
        <f t="shared" si="7"/>
        <v>1226079.1100546718</v>
      </c>
      <c r="J30" s="891"/>
      <c r="K30" s="891"/>
      <c r="L30" s="891"/>
      <c r="M30" s="891"/>
      <c r="N30" s="891"/>
      <c r="O30" s="891"/>
      <c r="P30" s="891"/>
      <c r="Q30" s="891"/>
      <c r="R30" s="891"/>
      <c r="S30" s="891"/>
      <c r="T30" s="891"/>
      <c r="U30" s="891"/>
      <c r="V30" s="891"/>
      <c r="W30" s="891"/>
      <c r="X30" s="891"/>
      <c r="Y30" s="891"/>
      <c r="Z30" s="891"/>
      <c r="AA30" s="891"/>
      <c r="AB30" s="891"/>
      <c r="AC30" s="891"/>
      <c r="AD30" s="891"/>
      <c r="AE30" s="891"/>
    </row>
    <row r="31" spans="1:31">
      <c r="A31" s="1457">
        <v>24</v>
      </c>
      <c r="B31" s="1458" t="s">
        <v>39</v>
      </c>
      <c r="C31" s="2217">
        <v>0</v>
      </c>
      <c r="D31" s="1468">
        <f>+'Total Adj '!D31</f>
        <v>0</v>
      </c>
      <c r="E31" s="1468">
        <f>+C31+D31</f>
        <v>0</v>
      </c>
      <c r="F31" s="1468">
        <f>+'Total Adj '!E31</f>
        <v>0</v>
      </c>
      <c r="G31" s="1468">
        <f t="shared" ref="G31" si="10">+C31+D31</f>
        <v>0</v>
      </c>
      <c r="H31" s="1468">
        <f>H77</f>
        <v>0</v>
      </c>
      <c r="I31" s="1468">
        <f t="shared" si="7"/>
        <v>0</v>
      </c>
    </row>
    <row r="32" spans="1:31">
      <c r="A32" s="1457">
        <v>25</v>
      </c>
      <c r="B32" s="1458" t="s">
        <v>40</v>
      </c>
      <c r="C32" s="2217">
        <v>19964719.142011229</v>
      </c>
      <c r="D32" s="1468">
        <f>+'Total Adj '!D32</f>
        <v>-3759864.0829328191</v>
      </c>
      <c r="E32" s="1468">
        <f t="shared" ref="E32:E34" si="11">+C32+D32</f>
        <v>16204855.05907841</v>
      </c>
      <c r="F32" s="1468">
        <f>+'Total Adj '!E32</f>
        <v>-2372696.0091550001</v>
      </c>
      <c r="G32" s="1468">
        <f>+E32+F32</f>
        <v>13832159.049923411</v>
      </c>
      <c r="H32" s="1468"/>
      <c r="I32" s="1468">
        <f t="shared" si="7"/>
        <v>13832159.049923411</v>
      </c>
    </row>
    <row r="33" spans="1:12">
      <c r="A33" s="1457">
        <v>26</v>
      </c>
      <c r="B33" s="1458" t="s">
        <v>41</v>
      </c>
      <c r="C33" s="2217">
        <v>0</v>
      </c>
      <c r="D33" s="1468">
        <f>+'Total Adj '!D33</f>
        <v>0</v>
      </c>
      <c r="E33" s="1468">
        <f t="shared" si="11"/>
        <v>0</v>
      </c>
      <c r="F33" s="1468">
        <f>+'Total Adj '!E33</f>
        <v>0</v>
      </c>
      <c r="G33" s="1468">
        <f t="shared" ref="G33:G34" si="12">+E33+F33</f>
        <v>0</v>
      </c>
      <c r="H33" s="1468"/>
      <c r="I33" s="1468">
        <f t="shared" si="7"/>
        <v>0</v>
      </c>
    </row>
    <row r="34" spans="1:12">
      <c r="A34" s="1457">
        <v>27</v>
      </c>
      <c r="B34" s="1458" t="s">
        <v>42</v>
      </c>
      <c r="C34" s="2217">
        <v>-9851.5273486304777</v>
      </c>
      <c r="D34" s="1468">
        <f>+'Total Adj '!D34</f>
        <v>22014.595822978397</v>
      </c>
      <c r="E34" s="1468">
        <f t="shared" si="11"/>
        <v>12163.06847434792</v>
      </c>
      <c r="F34" s="1468">
        <f>+'Total Adj '!E34</f>
        <v>-854510.74111467483</v>
      </c>
      <c r="G34" s="1468">
        <f t="shared" si="12"/>
        <v>-842347.6726403269</v>
      </c>
      <c r="H34" s="1468"/>
      <c r="I34" s="1468">
        <f t="shared" si="7"/>
        <v>-842347.6726403269</v>
      </c>
    </row>
    <row r="35" spans="1:12">
      <c r="A35" s="1457">
        <v>28</v>
      </c>
      <c r="B35" s="1478" t="s">
        <v>43</v>
      </c>
      <c r="C35" s="2234">
        <f>SUM(C25:C34)</f>
        <v>293909141.48043889</v>
      </c>
      <c r="D35" s="2234">
        <f>SUM(D25:D34)</f>
        <v>32105920.484961979</v>
      </c>
      <c r="E35" s="2234">
        <f t="shared" ref="E35:F35" si="13">SUM(E25:E34)</f>
        <v>326015061.96540093</v>
      </c>
      <c r="F35" s="2234">
        <f t="shared" si="13"/>
        <v>-46763909.076298445</v>
      </c>
      <c r="G35" s="2236">
        <f>SUM(G25:G34)</f>
        <v>279251152.8891024</v>
      </c>
      <c r="H35" s="2236">
        <f>SUM(H25:H34)</f>
        <v>5565920.6208845694</v>
      </c>
      <c r="I35" s="2236">
        <f>SUM(I25:I34)</f>
        <v>284817073.50998706</v>
      </c>
    </row>
    <row r="36" spans="1:12" ht="17.399999999999999">
      <c r="A36" s="1457">
        <v>29</v>
      </c>
      <c r="B36" s="1458"/>
      <c r="C36" s="1465"/>
      <c r="D36" s="1466"/>
      <c r="E36" s="1466"/>
      <c r="F36" s="1466"/>
      <c r="G36" s="1466"/>
      <c r="H36" s="1466"/>
      <c r="I36" s="1466"/>
      <c r="L36" s="910"/>
    </row>
    <row r="37" spans="1:12" ht="14.4" thickBot="1">
      <c r="A37" s="1457">
        <v>30</v>
      </c>
      <c r="B37" s="1479" t="s">
        <v>1075</v>
      </c>
      <c r="C37" s="2239">
        <f>C12-C35</f>
        <v>32980839.519561112</v>
      </c>
      <c r="D37" s="2239">
        <f>D12-D35</f>
        <v>2661198.949051559</v>
      </c>
      <c r="E37" s="2239">
        <f t="shared" ref="E37:F37" si="14">E12-E35</f>
        <v>35642038.468612611</v>
      </c>
      <c r="F37" s="2239">
        <f t="shared" si="14"/>
        <v>12979506.075133443</v>
      </c>
      <c r="G37" s="2239">
        <f>G12-G35</f>
        <v>48621544.543746173</v>
      </c>
      <c r="H37" s="2240">
        <f>H12-H35</f>
        <v>9053720.3791154306</v>
      </c>
      <c r="I37" s="2240">
        <f>I12-I35</f>
        <v>57675264.922861516</v>
      </c>
    </row>
    <row r="38" spans="1:12" ht="14.4" thickTop="1">
      <c r="A38" s="1457">
        <v>31</v>
      </c>
      <c r="B38" s="1458"/>
      <c r="C38" s="1465"/>
      <c r="D38" s="1466"/>
      <c r="E38" s="1466"/>
      <c r="F38" s="1466"/>
      <c r="G38" s="1466"/>
      <c r="H38" s="1466"/>
      <c r="I38" s="1466"/>
    </row>
    <row r="39" spans="1:12">
      <c r="A39" s="1457">
        <v>32</v>
      </c>
      <c r="B39" s="1463" t="s">
        <v>44</v>
      </c>
      <c r="C39" s="1465"/>
      <c r="D39" s="1466"/>
      <c r="E39" s="1466"/>
      <c r="F39" s="1466"/>
      <c r="G39" s="1466"/>
      <c r="H39" s="1466"/>
      <c r="I39" s="1466"/>
    </row>
    <row r="40" spans="1:12">
      <c r="A40" s="1457">
        <v>33</v>
      </c>
      <c r="B40" s="1458" t="s">
        <v>45</v>
      </c>
      <c r="C40" s="2217">
        <v>1548941051.2367969</v>
      </c>
      <c r="D40" s="1468">
        <f>+'Total Adj '!D40</f>
        <v>36578595.886441216</v>
      </c>
      <c r="E40" s="1468">
        <f>+C40+D40</f>
        <v>1585519647.1232381</v>
      </c>
      <c r="F40" s="1468">
        <f>+'Total Adj '!E40</f>
        <v>28171968.742000002</v>
      </c>
      <c r="G40" s="1468">
        <f>+E40+F40</f>
        <v>1613691615.8652382</v>
      </c>
      <c r="H40" s="1468"/>
      <c r="I40" s="1468">
        <f t="shared" ref="I40:I50" si="15">+H40+G40</f>
        <v>1613691615.8652382</v>
      </c>
    </row>
    <row r="41" spans="1:12">
      <c r="A41" s="1457">
        <v>34</v>
      </c>
      <c r="B41" s="1458" t="s">
        <v>46</v>
      </c>
      <c r="C41" s="2217">
        <v>43755.273337945968</v>
      </c>
      <c r="D41" s="1468">
        <f>+'Total Adj '!D41</f>
        <v>0</v>
      </c>
      <c r="E41" s="1468">
        <f t="shared" ref="E41:E50" si="16">+C41+D41</f>
        <v>43755.273337945968</v>
      </c>
      <c r="F41" s="1468">
        <f>+'Total Adj '!E41</f>
        <v>0</v>
      </c>
      <c r="G41" s="1468">
        <f t="shared" ref="G41:G50" si="17">+E41+F41</f>
        <v>43755.273337945968</v>
      </c>
      <c r="H41" s="1468"/>
      <c r="I41" s="1468">
        <f t="shared" si="15"/>
        <v>43755.273337945968</v>
      </c>
    </row>
    <row r="42" spans="1:12">
      <c r="A42" s="1457">
        <v>35</v>
      </c>
      <c r="B42" s="1458" t="s">
        <v>47</v>
      </c>
      <c r="C42" s="2217">
        <v>18044509.796518195</v>
      </c>
      <c r="D42" s="1468">
        <f>+'Total Adj '!D42</f>
        <v>-2843234.7745417799</v>
      </c>
      <c r="E42" s="1468">
        <f t="shared" si="16"/>
        <v>15201275.021976415</v>
      </c>
      <c r="F42" s="1468">
        <f>+'Total Adj '!E42</f>
        <v>-258015.85616591142</v>
      </c>
      <c r="G42" s="1468">
        <f t="shared" si="17"/>
        <v>14943259.165810503</v>
      </c>
      <c r="H42" s="1468"/>
      <c r="I42" s="1468">
        <f t="shared" si="15"/>
        <v>14943259.165810503</v>
      </c>
    </row>
    <row r="43" spans="1:12">
      <c r="A43" s="1457">
        <v>36</v>
      </c>
      <c r="B43" s="1458" t="s">
        <v>48</v>
      </c>
      <c r="C43" s="2217">
        <v>0</v>
      </c>
      <c r="D43" s="1468">
        <f>+'Total Adj '!D43</f>
        <v>0</v>
      </c>
      <c r="E43" s="1468">
        <f t="shared" si="16"/>
        <v>0</v>
      </c>
      <c r="F43" s="1468">
        <f>+'Total Adj '!E43</f>
        <v>0</v>
      </c>
      <c r="G43" s="1468">
        <f t="shared" si="17"/>
        <v>0</v>
      </c>
      <c r="H43" s="1468"/>
      <c r="I43" s="1468">
        <f t="shared" si="15"/>
        <v>0</v>
      </c>
    </row>
    <row r="44" spans="1:12">
      <c r="A44" s="1457">
        <v>37</v>
      </c>
      <c r="B44" s="1458" t="s">
        <v>49</v>
      </c>
      <c r="C44" s="2217">
        <v>0</v>
      </c>
      <c r="D44" s="1468">
        <f>+'Total Adj '!D44</f>
        <v>0</v>
      </c>
      <c r="E44" s="1468">
        <f t="shared" si="16"/>
        <v>0</v>
      </c>
      <c r="F44" s="1468">
        <f>+'Total Adj '!E44</f>
        <v>0</v>
      </c>
      <c r="G44" s="1468">
        <f t="shared" si="17"/>
        <v>0</v>
      </c>
      <c r="H44" s="1468"/>
      <c r="I44" s="1468">
        <f t="shared" si="15"/>
        <v>0</v>
      </c>
    </row>
    <row r="45" spans="1:12">
      <c r="A45" s="1457">
        <v>38</v>
      </c>
      <c r="B45" s="1458" t="s">
        <v>50</v>
      </c>
      <c r="C45" s="2217">
        <v>1897442.5252887486</v>
      </c>
      <c r="D45" s="1468">
        <f>+'Total Adj '!D45</f>
        <v>-1897023.6442373083</v>
      </c>
      <c r="E45" s="1468">
        <f t="shared" si="16"/>
        <v>418.88105144025758</v>
      </c>
      <c r="F45" s="1468">
        <f>+'Total Adj '!E45</f>
        <v>0</v>
      </c>
      <c r="G45" s="1468">
        <f t="shared" si="17"/>
        <v>418.88105144025758</v>
      </c>
      <c r="H45" s="1468"/>
      <c r="I45" s="1468">
        <f t="shared" si="15"/>
        <v>418.88105144025758</v>
      </c>
    </row>
    <row r="46" spans="1:12">
      <c r="A46" s="1457">
        <v>39</v>
      </c>
      <c r="B46" s="1458" t="s">
        <v>51</v>
      </c>
      <c r="C46" s="2217">
        <v>5765129.1757591944</v>
      </c>
      <c r="D46" s="1468">
        <f>+'Total Adj '!D46</f>
        <v>-5765129.3256772757</v>
      </c>
      <c r="E46" s="1468">
        <f t="shared" si="16"/>
        <v>-0.14991808123886585</v>
      </c>
      <c r="F46" s="1468">
        <f>+'Total Adj '!E46</f>
        <v>0</v>
      </c>
      <c r="G46" s="1468">
        <f t="shared" si="17"/>
        <v>-0.14991808123886585</v>
      </c>
      <c r="H46" s="1468"/>
      <c r="I46" s="1468">
        <f t="shared" si="15"/>
        <v>-0.14991808123886585</v>
      </c>
    </row>
    <row r="47" spans="1:12">
      <c r="A47" s="1457">
        <v>40</v>
      </c>
      <c r="B47" s="1458" t="s">
        <v>52</v>
      </c>
      <c r="C47" s="2217">
        <v>7434252.4055704726</v>
      </c>
      <c r="D47" s="1468">
        <f>+'Total Adj '!D47</f>
        <v>-7431552.8064755667</v>
      </c>
      <c r="E47" s="1468">
        <f t="shared" si="16"/>
        <v>2699.5990949058905</v>
      </c>
      <c r="F47" s="1468">
        <f>+'Total Adj '!E47</f>
        <v>0</v>
      </c>
      <c r="G47" s="1468">
        <f t="shared" si="17"/>
        <v>2699.5990949058905</v>
      </c>
      <c r="H47" s="1468"/>
      <c r="I47" s="1468">
        <f t="shared" si="15"/>
        <v>2699.5990949058905</v>
      </c>
    </row>
    <row r="48" spans="1:12">
      <c r="A48" s="1457">
        <v>41</v>
      </c>
      <c r="B48" s="1458" t="s">
        <v>17</v>
      </c>
      <c r="C48" s="2217">
        <v>3527567.1646159077</v>
      </c>
      <c r="D48" s="1468">
        <f>+'Total Adj '!D48</f>
        <v>24966396.835384201</v>
      </c>
      <c r="E48" s="1468">
        <f t="shared" si="16"/>
        <v>28493964.000000108</v>
      </c>
      <c r="F48" s="1468">
        <f>+'Total Adj '!E48</f>
        <v>0</v>
      </c>
      <c r="G48" s="1468">
        <f t="shared" si="17"/>
        <v>28493964.000000108</v>
      </c>
      <c r="H48" s="1468"/>
      <c r="I48" s="1468">
        <f t="shared" si="15"/>
        <v>28493964.000000108</v>
      </c>
    </row>
    <row r="49" spans="1:11">
      <c r="A49" s="1457">
        <v>42</v>
      </c>
      <c r="B49" s="1458" t="s">
        <v>53</v>
      </c>
      <c r="C49" s="2217">
        <v>1957722.3254914517</v>
      </c>
      <c r="D49" s="1468">
        <f>+'Total Adj '!D49</f>
        <v>0</v>
      </c>
      <c r="E49" s="1468">
        <f t="shared" si="16"/>
        <v>1957722.3254914517</v>
      </c>
      <c r="F49" s="1468">
        <f>+'Total Adj '!E49</f>
        <v>0</v>
      </c>
      <c r="G49" s="1468">
        <f t="shared" si="17"/>
        <v>1957722.3254914517</v>
      </c>
      <c r="H49" s="1468"/>
      <c r="I49" s="1468">
        <f t="shared" si="15"/>
        <v>1957722.3254914517</v>
      </c>
    </row>
    <row r="50" spans="1:11">
      <c r="A50" s="1457">
        <v>43</v>
      </c>
      <c r="B50" s="1458" t="s">
        <v>54</v>
      </c>
      <c r="C50" s="2217">
        <v>0</v>
      </c>
      <c r="D50" s="1468">
        <f>+'Total Adj '!D50</f>
        <v>0</v>
      </c>
      <c r="E50" s="1468">
        <f t="shared" si="16"/>
        <v>0</v>
      </c>
      <c r="F50" s="1468">
        <f>+'Total Adj '!E50</f>
        <v>0</v>
      </c>
      <c r="G50" s="1468">
        <f t="shared" si="17"/>
        <v>0</v>
      </c>
      <c r="H50" s="1468"/>
      <c r="I50" s="1468">
        <f t="shared" si="15"/>
        <v>0</v>
      </c>
    </row>
    <row r="51" spans="1:11">
      <c r="A51" s="1457">
        <v>44</v>
      </c>
      <c r="B51" s="1478" t="s">
        <v>55</v>
      </c>
      <c r="C51" s="2234">
        <f>SUM(C40:C50)</f>
        <v>1587611429.9033785</v>
      </c>
      <c r="D51" s="2234">
        <f>SUM(D40:D50)</f>
        <v>43608052.17089349</v>
      </c>
      <c r="E51" s="2234">
        <f t="shared" ref="E51:F51" si="18">SUM(E40:E50)</f>
        <v>1631219482.0742722</v>
      </c>
      <c r="F51" s="2234">
        <f t="shared" si="18"/>
        <v>27913952.88583409</v>
      </c>
      <c r="G51" s="2236">
        <f>SUM(G40:G50)</f>
        <v>1659133434.9601064</v>
      </c>
      <c r="H51" s="2236">
        <f>SUM(H40:H50)</f>
        <v>0</v>
      </c>
      <c r="I51" s="2236">
        <f>SUM(I40:I50)</f>
        <v>1659133434.9601064</v>
      </c>
    </row>
    <row r="52" spans="1:11">
      <c r="A52" s="1457">
        <v>45</v>
      </c>
      <c r="B52" s="1458"/>
      <c r="C52" s="1465"/>
      <c r="D52" s="1466"/>
      <c r="E52" s="1466"/>
      <c r="F52" s="1466"/>
      <c r="G52" s="1466"/>
      <c r="H52" s="1466"/>
      <c r="I52" s="1466"/>
    </row>
    <row r="53" spans="1:11">
      <c r="A53" s="1457">
        <v>46</v>
      </c>
      <c r="B53" s="1463" t="s">
        <v>56</v>
      </c>
      <c r="C53" s="1465"/>
      <c r="D53" s="1466"/>
      <c r="E53" s="1466"/>
      <c r="F53" s="1466"/>
      <c r="G53" s="1466"/>
      <c r="H53" s="1466"/>
      <c r="I53" s="1466"/>
    </row>
    <row r="54" spans="1:11">
      <c r="A54" s="1457">
        <v>47</v>
      </c>
      <c r="B54" s="1458" t="s">
        <v>57</v>
      </c>
      <c r="C54" s="2217">
        <v>-562037869.7650969</v>
      </c>
      <c r="D54" s="1468">
        <f>+'Total Adj '!D54</f>
        <v>-14389924.575898215</v>
      </c>
      <c r="E54" s="1468">
        <f>+C54+D54</f>
        <v>-576427794.34099507</v>
      </c>
      <c r="F54" s="1468">
        <f>+'Total Adj '!E54</f>
        <v>-259772.45958000002</v>
      </c>
      <c r="G54" s="1468">
        <f>+E54+F54</f>
        <v>-576687566.80057502</v>
      </c>
      <c r="H54" s="1468"/>
      <c r="I54" s="1468">
        <f t="shared" ref="I54:I60" si="19">+H54+G54</f>
        <v>-576687566.80057502</v>
      </c>
    </row>
    <row r="55" spans="1:11">
      <c r="A55" s="1457">
        <v>48</v>
      </c>
      <c r="B55" s="1458" t="s">
        <v>58</v>
      </c>
      <c r="C55" s="2217">
        <v>-40901906.77469416</v>
      </c>
      <c r="D55" s="1468">
        <f>+'Total Adj '!D55</f>
        <v>0</v>
      </c>
      <c r="E55" s="1468">
        <f t="shared" ref="E55:E61" si="20">+C55+D55</f>
        <v>-40901906.77469416</v>
      </c>
      <c r="F55" s="1468">
        <f>+'Total Adj '!E55</f>
        <v>0</v>
      </c>
      <c r="G55" s="1468">
        <f t="shared" ref="G55:G61" si="21">+E55+F55</f>
        <v>-40901906.77469416</v>
      </c>
      <c r="H55" s="1468"/>
      <c r="I55" s="1468">
        <f t="shared" si="19"/>
        <v>-40901906.77469416</v>
      </c>
    </row>
    <row r="56" spans="1:11">
      <c r="A56" s="1457">
        <v>49</v>
      </c>
      <c r="B56" s="1458" t="s">
        <v>59</v>
      </c>
      <c r="C56" s="2217">
        <v>-207777187.60872066</v>
      </c>
      <c r="D56" s="1468">
        <f>+'Total Adj '!D56</f>
        <v>-1276701.1164861852</v>
      </c>
      <c r="E56" s="1468">
        <f t="shared" si="20"/>
        <v>-209053888.72520685</v>
      </c>
      <c r="F56" s="1468">
        <f>+'Total Adj '!E56</f>
        <v>-4722833.2573000006</v>
      </c>
      <c r="G56" s="1468">
        <f t="shared" si="21"/>
        <v>-213776721.98250684</v>
      </c>
      <c r="H56" s="1468"/>
      <c r="I56" s="1468">
        <f t="shared" si="19"/>
        <v>-213776721.98250684</v>
      </c>
    </row>
    <row r="57" spans="1:11">
      <c r="A57" s="1457">
        <v>50</v>
      </c>
      <c r="B57" s="1458" t="s">
        <v>60</v>
      </c>
      <c r="C57" s="2217">
        <v>-546502.70866400003</v>
      </c>
      <c r="D57" s="1468">
        <f>+'Total Adj '!D57</f>
        <v>23174.941200000001</v>
      </c>
      <c r="E57" s="1468">
        <f t="shared" si="20"/>
        <v>-523327.76746400003</v>
      </c>
      <c r="F57" s="1468">
        <f>+'Total Adj '!E57</f>
        <v>0</v>
      </c>
      <c r="G57" s="1468">
        <f t="shared" si="21"/>
        <v>-523327.76746400003</v>
      </c>
      <c r="H57" s="1468"/>
      <c r="I57" s="1468">
        <f t="shared" si="19"/>
        <v>-523327.76746400003</v>
      </c>
    </row>
    <row r="58" spans="1:11">
      <c r="A58" s="1457">
        <v>51</v>
      </c>
      <c r="B58" s="1458" t="s">
        <v>61</v>
      </c>
      <c r="C58" s="2217">
        <v>15641.902326607649</v>
      </c>
      <c r="D58" s="1468">
        <f>+'Total Adj '!D58</f>
        <v>-159521.23765589096</v>
      </c>
      <c r="E58" s="1468">
        <f t="shared" si="20"/>
        <v>-143879.33532928332</v>
      </c>
      <c r="F58" s="1468">
        <f>+'Total Adj '!E58</f>
        <v>0</v>
      </c>
      <c r="G58" s="1468">
        <f t="shared" si="21"/>
        <v>-143879.33532928332</v>
      </c>
      <c r="H58" s="1468"/>
      <c r="I58" s="1468">
        <f t="shared" si="19"/>
        <v>-143879.33532928332</v>
      </c>
    </row>
    <row r="59" spans="1:11">
      <c r="A59" s="1457">
        <v>52</v>
      </c>
      <c r="B59" s="1458" t="s">
        <v>62</v>
      </c>
      <c r="C59" s="2217">
        <v>0</v>
      </c>
      <c r="D59" s="1468">
        <f>+'Total Adj '!D59</f>
        <v>-3236612</v>
      </c>
      <c r="E59" s="1468">
        <f t="shared" si="20"/>
        <v>-3236612</v>
      </c>
      <c r="F59" s="1468">
        <f>+'Total Adj '!E59</f>
        <v>0</v>
      </c>
      <c r="G59" s="1468">
        <f t="shared" si="21"/>
        <v>-3236612</v>
      </c>
      <c r="H59" s="1468"/>
      <c r="I59" s="1468">
        <f t="shared" si="19"/>
        <v>-3236612</v>
      </c>
    </row>
    <row r="60" spans="1:11">
      <c r="A60" s="1457">
        <v>53</v>
      </c>
      <c r="B60" s="1458" t="s">
        <v>63</v>
      </c>
      <c r="C60" s="2217">
        <v>-2870630.5498447018</v>
      </c>
      <c r="D60" s="1468">
        <f>+'Total Adj '!D60</f>
        <v>1143691.2676755022</v>
      </c>
      <c r="E60" s="1468">
        <f t="shared" si="20"/>
        <v>-1726939.2821691995</v>
      </c>
      <c r="F60" s="1468">
        <f>+'Total Adj '!E60</f>
        <v>-1721174</v>
      </c>
      <c r="G60" s="1468">
        <f t="shared" si="21"/>
        <v>-3448113.2821691995</v>
      </c>
      <c r="H60" s="1468"/>
      <c r="I60" s="1468">
        <f t="shared" si="19"/>
        <v>-3448113.2821691995</v>
      </c>
    </row>
    <row r="61" spans="1:11">
      <c r="A61" s="1457">
        <v>54</v>
      </c>
      <c r="B61" s="1458"/>
      <c r="C61" s="2218"/>
      <c r="D61" s="1468">
        <f>+'Total Adj '!D61</f>
        <v>0</v>
      </c>
      <c r="E61" s="1468">
        <f t="shared" si="20"/>
        <v>0</v>
      </c>
      <c r="F61" s="1468">
        <f>+'Total Adj '!E61</f>
        <v>0</v>
      </c>
      <c r="G61" s="1468">
        <f t="shared" si="21"/>
        <v>0</v>
      </c>
      <c r="H61" s="1468"/>
      <c r="I61" s="1468"/>
    </row>
    <row r="62" spans="1:11">
      <c r="A62" s="1457">
        <v>55</v>
      </c>
      <c r="B62" s="1478" t="s">
        <v>83</v>
      </c>
      <c r="C62" s="2234">
        <f>SUM(C54:C61)</f>
        <v>-814118455.50469398</v>
      </c>
      <c r="D62" s="2234">
        <f>SUM(D54:D61)</f>
        <v>-17895892.721164785</v>
      </c>
      <c r="E62" s="2234">
        <f t="shared" ref="E62:F62" si="22">SUM(E54:E61)</f>
        <v>-832014348.22585869</v>
      </c>
      <c r="F62" s="2234">
        <f t="shared" si="22"/>
        <v>-6703779.7168800011</v>
      </c>
      <c r="G62" s="2236">
        <f>SUM(G54:G61)</f>
        <v>-838718127.94273865</v>
      </c>
      <c r="H62" s="2236">
        <f>SUM(H54:H61)</f>
        <v>0</v>
      </c>
      <c r="I62" s="2236">
        <f>SUM(I54:I61)</f>
        <v>-838718127.94273865</v>
      </c>
    </row>
    <row r="63" spans="1:11">
      <c r="A63" s="1457">
        <v>56</v>
      </c>
      <c r="B63" s="1458"/>
      <c r="C63" s="1465"/>
      <c r="D63" s="2232"/>
      <c r="E63" s="2232"/>
      <c r="F63" s="2232"/>
      <c r="G63" s="1466"/>
      <c r="H63" s="1466"/>
      <c r="I63" s="1466"/>
    </row>
    <row r="64" spans="1:11" ht="14.4" thickBot="1">
      <c r="A64" s="1457">
        <v>57</v>
      </c>
      <c r="B64" s="1479" t="s">
        <v>65</v>
      </c>
      <c r="C64" s="2241">
        <f>C51+C62</f>
        <v>773492974.3986845</v>
      </c>
      <c r="D64" s="2241">
        <f>D51+D62</f>
        <v>25712159.449728705</v>
      </c>
      <c r="E64" s="2241">
        <f t="shared" ref="E64:F64" si="23">E51+E62</f>
        <v>799205133.84841347</v>
      </c>
      <c r="F64" s="2241">
        <f t="shared" si="23"/>
        <v>21210173.168954089</v>
      </c>
      <c r="G64" s="2240">
        <f>G51+G62</f>
        <v>820415307.01736772</v>
      </c>
      <c r="H64" s="2240">
        <f>H51+H62</f>
        <v>0</v>
      </c>
      <c r="I64" s="2240">
        <f>I51+I62</f>
        <v>820415307.01736772</v>
      </c>
      <c r="K64" s="872"/>
    </row>
    <row r="65" spans="1:9" ht="14.4" thickTop="1">
      <c r="A65" s="1457">
        <v>58</v>
      </c>
      <c r="B65" s="1458"/>
      <c r="C65" s="1480"/>
      <c r="D65" s="1466"/>
      <c r="E65" s="1466"/>
      <c r="F65" s="1466"/>
      <c r="G65" s="1471"/>
      <c r="H65" s="1471"/>
      <c r="I65" s="1471"/>
    </row>
    <row r="66" spans="1:9">
      <c r="A66" s="1457">
        <v>59</v>
      </c>
      <c r="B66" s="1485" t="s">
        <v>0</v>
      </c>
      <c r="C66" s="1486">
        <f>C37/C64</f>
        <v>4.2638835272163271E-2</v>
      </c>
      <c r="D66" s="1486"/>
      <c r="E66" s="1486">
        <f>E37/E64</f>
        <v>4.4596858752627699E-2</v>
      </c>
      <c r="F66" s="1486"/>
      <c r="G66" s="1487">
        <f>G37/G64</f>
        <v>5.9264550682885886E-2</v>
      </c>
      <c r="H66" s="1488"/>
      <c r="I66" s="1487">
        <f>I37/I64</f>
        <v>7.03000839081621E-2</v>
      </c>
    </row>
    <row r="67" spans="1:9">
      <c r="A67" s="1457">
        <v>60</v>
      </c>
      <c r="B67" s="1489"/>
      <c r="C67" s="1490"/>
      <c r="D67" s="1491"/>
      <c r="E67" s="1491"/>
      <c r="F67" s="1491"/>
      <c r="G67" s="1492"/>
      <c r="H67" s="1493"/>
      <c r="I67" s="1492"/>
    </row>
    <row r="68" spans="1:9">
      <c r="A68" s="1457">
        <v>61</v>
      </c>
      <c r="B68" s="1484" t="s">
        <v>66</v>
      </c>
      <c r="C68" s="671"/>
      <c r="D68" s="672"/>
      <c r="E68" s="672"/>
      <c r="F68" s="672"/>
      <c r="G68" s="669">
        <v>0.35</v>
      </c>
      <c r="H68" s="676">
        <v>0.35</v>
      </c>
      <c r="I68" s="669"/>
    </row>
    <row r="69" spans="1:9">
      <c r="A69" s="1457">
        <v>62</v>
      </c>
      <c r="B69" s="669" t="s">
        <v>69</v>
      </c>
      <c r="C69" s="2242">
        <f>C12-C35+C30+C31+C32</f>
        <v>36505382.357763641</v>
      </c>
      <c r="D69" s="2242">
        <f>+'Total Adj '!D71</f>
        <v>10693690.074258031</v>
      </c>
      <c r="E69" s="2242">
        <f>+C69+D69</f>
        <v>47199072.43202167</v>
      </c>
      <c r="F69" s="2242">
        <f>+'Total Adj '!E71</f>
        <v>11605630.067563439</v>
      </c>
      <c r="G69" s="2242">
        <f>+E69+F69</f>
        <v>58804702.499585107</v>
      </c>
      <c r="H69" s="2243">
        <f>H12-H25-H27-H28-H29-H34</f>
        <v>13928800.583254507</v>
      </c>
      <c r="I69" s="2243">
        <f>I12-I25-I27-I28-I29-I34</f>
        <v>72733503.082839623</v>
      </c>
    </row>
    <row r="70" spans="1:9">
      <c r="A70" s="1457">
        <v>63</v>
      </c>
      <c r="B70" s="669" t="s">
        <v>70</v>
      </c>
      <c r="C70" s="2246"/>
      <c r="D70" s="2246">
        <f>+'Total Adj '!D72</f>
        <v>0</v>
      </c>
      <c r="E70" s="2246">
        <f t="shared" ref="E70:E74" si="24">+C70+D70</f>
        <v>0</v>
      </c>
      <c r="F70" s="2246">
        <f>+'Total Adj '!E72</f>
        <v>0</v>
      </c>
      <c r="G70" s="2246">
        <f t="shared" ref="G70:G74" si="25">+E70+F70</f>
        <v>0</v>
      </c>
      <c r="H70" s="2247"/>
      <c r="I70" s="2247"/>
    </row>
    <row r="71" spans="1:9">
      <c r="A71" s="1457">
        <v>64</v>
      </c>
      <c r="B71" s="669" t="s">
        <v>71</v>
      </c>
      <c r="C71" s="2219">
        <v>-3411397.058115718</v>
      </c>
      <c r="D71" s="2246">
        <f>+'Total Adj '!D73</f>
        <v>30427.593380334856</v>
      </c>
      <c r="E71" s="2246">
        <f t="shared" si="24"/>
        <v>-3380969.4647353832</v>
      </c>
      <c r="F71" s="2246">
        <f>+'Total Adj '!E73</f>
        <v>0</v>
      </c>
      <c r="G71" s="2246">
        <f t="shared" si="25"/>
        <v>-3380969.4647353832</v>
      </c>
      <c r="H71" s="2247">
        <v>0</v>
      </c>
      <c r="I71" s="2247">
        <f>+H71+G71</f>
        <v>-3380969.4647353832</v>
      </c>
    </row>
    <row r="72" spans="1:9">
      <c r="A72" s="1457">
        <v>65</v>
      </c>
      <c r="B72" s="669" t="s">
        <v>7</v>
      </c>
      <c r="C72" s="2219">
        <v>22026430.39984259</v>
      </c>
      <c r="D72" s="2246">
        <f>+'Total Adj '!D74</f>
        <v>910757.34144945815</v>
      </c>
      <c r="E72" s="2246">
        <f t="shared" si="24"/>
        <v>22937187.741292048</v>
      </c>
      <c r="F72" s="2246">
        <f>+'Total Adj '!E74</f>
        <v>608731.96994899586</v>
      </c>
      <c r="G72" s="2246">
        <f t="shared" si="25"/>
        <v>23545919.711241044</v>
      </c>
      <c r="H72" s="2247">
        <v>0</v>
      </c>
      <c r="I72" s="2247">
        <f>+H72+G72</f>
        <v>23545919.711241044</v>
      </c>
    </row>
    <row r="73" spans="1:9">
      <c r="A73" s="1457">
        <v>66</v>
      </c>
      <c r="B73" s="669" t="s">
        <v>72</v>
      </c>
      <c r="C73" s="2219">
        <v>65020860.312072039</v>
      </c>
      <c r="D73" s="2246">
        <f>+'Total Adj '!D75</f>
        <v>7249675.7268627221</v>
      </c>
      <c r="E73" s="2246">
        <f t="shared" si="24"/>
        <v>72270536.038934767</v>
      </c>
      <c r="F73" s="2246">
        <f>+'Total Adj '!E75</f>
        <v>1068789.84502185</v>
      </c>
      <c r="G73" s="2246">
        <f t="shared" si="25"/>
        <v>73339325.883956611</v>
      </c>
      <c r="H73" s="2247">
        <v>0</v>
      </c>
      <c r="I73" s="2247">
        <f>+H73+G73</f>
        <v>73339325.883956611</v>
      </c>
    </row>
    <row r="74" spans="1:9">
      <c r="A74" s="1457">
        <v>67</v>
      </c>
      <c r="B74" s="669" t="s">
        <v>73</v>
      </c>
      <c r="C74" s="2220">
        <v>113634318.7116396</v>
      </c>
      <c r="D74" s="2248">
        <f>+'Total Adj '!D76</f>
        <v>-475360.79486497742</v>
      </c>
      <c r="E74" s="2248">
        <f t="shared" si="24"/>
        <v>113158957.91677462</v>
      </c>
      <c r="F74" s="2248">
        <f>+'Total Adj '!E76</f>
        <v>-5267585.3235350009</v>
      </c>
      <c r="G74" s="2248">
        <f t="shared" si="25"/>
        <v>107891372.59323962</v>
      </c>
      <c r="H74" s="2249">
        <v>0</v>
      </c>
      <c r="I74" s="2249">
        <f>+H74+G74</f>
        <v>107891372.59323962</v>
      </c>
    </row>
    <row r="75" spans="1:9">
      <c r="A75" s="1457">
        <v>68</v>
      </c>
      <c r="B75" s="669"/>
      <c r="C75" s="2246"/>
      <c r="D75" s="2247"/>
      <c r="E75" s="2247"/>
      <c r="F75" s="2247"/>
      <c r="G75" s="2247"/>
      <c r="H75" s="2247"/>
      <c r="I75" s="2247"/>
    </row>
    <row r="76" spans="1:9">
      <c r="A76" s="1457">
        <v>69</v>
      </c>
      <c r="B76" s="669" t="s">
        <v>74</v>
      </c>
      <c r="C76" s="2246">
        <f>C69-C71-C72+C73-C74</f>
        <v>-30723109.383530781</v>
      </c>
      <c r="D76" s="2246">
        <f>D69-D71-D72+D73-D74</f>
        <v>17477541.661155939</v>
      </c>
      <c r="E76" s="2246">
        <f t="shared" ref="E76:F76" si="26">E69-E71-E72+E73-E74</f>
        <v>-13245567.722374842</v>
      </c>
      <c r="F76" s="2246">
        <f t="shared" si="26"/>
        <v>17333273.266171291</v>
      </c>
      <c r="G76" s="2246">
        <f>G69-G71-G72+G73-G74</f>
        <v>4087705.543796435</v>
      </c>
      <c r="H76" s="2247">
        <f>H69-SUM(H70:H74)</f>
        <v>13928800.583254507</v>
      </c>
      <c r="I76" s="2247">
        <f>I69-SUM(I70:I74)</f>
        <v>-128662145.64086227</v>
      </c>
    </row>
    <row r="77" spans="1:9">
      <c r="A77" s="1457">
        <v>70</v>
      </c>
      <c r="B77" s="669" t="s">
        <v>75</v>
      </c>
      <c r="C77" s="2246"/>
      <c r="D77" s="2247">
        <f>+'Total Adj '!D79</f>
        <v>0</v>
      </c>
      <c r="E77" s="2247">
        <f>+C77+D77</f>
        <v>0</v>
      </c>
      <c r="F77" s="2247">
        <f>+'Total Adj '!E79</f>
        <v>0</v>
      </c>
      <c r="G77" s="2247">
        <f>+C77+D77</f>
        <v>0</v>
      </c>
      <c r="H77" s="2247">
        <v>0</v>
      </c>
      <c r="I77" s="2247">
        <f>+H77+G77</f>
        <v>0</v>
      </c>
    </row>
    <row r="78" spans="1:9">
      <c r="A78" s="1457">
        <v>71</v>
      </c>
      <c r="B78" s="677" t="s">
        <v>76</v>
      </c>
      <c r="C78" s="2250">
        <f>C76-C77</f>
        <v>-30723109.383530781</v>
      </c>
      <c r="D78" s="2250">
        <f>D76-D77</f>
        <v>17477541.661155939</v>
      </c>
      <c r="E78" s="2250">
        <f t="shared" ref="E78:F78" si="27">E76-E77</f>
        <v>-13245567.722374842</v>
      </c>
      <c r="F78" s="2250">
        <f t="shared" si="27"/>
        <v>17333273.266171291</v>
      </c>
      <c r="G78" s="2250">
        <f>G76-G77</f>
        <v>4087705.543796435</v>
      </c>
      <c r="H78" s="2251">
        <f>H76-H77</f>
        <v>13928800.583254507</v>
      </c>
      <c r="I78" s="2251">
        <f>I76-I77</f>
        <v>-128662145.64086227</v>
      </c>
    </row>
    <row r="79" spans="1:9">
      <c r="A79" s="1457">
        <v>72</v>
      </c>
      <c r="B79" s="669" t="s">
        <v>728</v>
      </c>
      <c r="C79" s="2246">
        <f>ROUND(C78*G68,0)</f>
        <v>-10753088</v>
      </c>
      <c r="D79" s="2246">
        <f>ROUND(D78*H68,0)</f>
        <v>6117140</v>
      </c>
      <c r="E79" s="2247">
        <f>+C79+D79</f>
        <v>-4635948</v>
      </c>
      <c r="F79" s="2247">
        <f>+'Total Adj '!E81</f>
        <v>6066646</v>
      </c>
      <c r="G79" s="2247">
        <f>+E79+F79</f>
        <v>1430698</v>
      </c>
      <c r="H79" s="2247">
        <v>0</v>
      </c>
      <c r="I79" s="2247">
        <f>+G79+H79</f>
        <v>1430698</v>
      </c>
    </row>
    <row r="80" spans="1:9">
      <c r="A80" s="1457">
        <v>73</v>
      </c>
      <c r="B80" s="669" t="s">
        <v>727</v>
      </c>
      <c r="C80" s="2246">
        <v>-5687088</v>
      </c>
      <c r="D80" s="2247">
        <f>+'Total Adj '!D82</f>
        <v>5675215.2081392948</v>
      </c>
      <c r="E80" s="2247">
        <f>+C80+D80</f>
        <v>-11872.791860705242</v>
      </c>
      <c r="F80" s="2247">
        <f>+'Total Adj '!E82</f>
        <v>-5067825.9984149998</v>
      </c>
      <c r="G80" s="2247">
        <f>+E80+F80</f>
        <v>-5079698.790275705</v>
      </c>
      <c r="H80" s="2247">
        <v>0</v>
      </c>
      <c r="I80" s="2247">
        <f>+G80+H80</f>
        <v>-5079698.790275705</v>
      </c>
    </row>
    <row r="81" spans="1:82" ht="14.4" thickBot="1">
      <c r="A81" s="1457">
        <v>74</v>
      </c>
      <c r="B81" s="678" t="s">
        <v>84</v>
      </c>
      <c r="C81" s="2244">
        <f>+C80+C79</f>
        <v>-16440176</v>
      </c>
      <c r="D81" s="2244">
        <f>+D80+D79</f>
        <v>11792355.208139295</v>
      </c>
      <c r="E81" s="2244">
        <f>+E80+E79</f>
        <v>-4647820.7918607052</v>
      </c>
      <c r="F81" s="2244">
        <f>+F80+F79</f>
        <v>998820.00158500019</v>
      </c>
      <c r="G81" s="2245">
        <f>+E81+F81</f>
        <v>-3649000.790275705</v>
      </c>
      <c r="H81" s="2245">
        <f>H78*$H$68+H79</f>
        <v>4875080.2041390771</v>
      </c>
      <c r="I81" s="2245">
        <f>+G81+H81</f>
        <v>1226079.4138633721</v>
      </c>
    </row>
    <row r="82" spans="1:82" ht="14.4" thickTop="1">
      <c r="A82" s="301">
        <v>75</v>
      </c>
      <c r="B82" s="669"/>
      <c r="C82" s="675"/>
      <c r="D82" s="675" t="s">
        <v>112</v>
      </c>
      <c r="E82" s="675"/>
      <c r="F82" s="675"/>
      <c r="G82" s="675"/>
      <c r="H82" s="675"/>
      <c r="I82" s="675"/>
    </row>
    <row r="83" spans="1:82">
      <c r="A83" s="301">
        <v>76</v>
      </c>
      <c r="E83" s="872">
        <f>+C81+D81</f>
        <v>-4647820.7918607052</v>
      </c>
    </row>
    <row r="84" spans="1:82">
      <c r="G84" s="872">
        <f>+F79+D79</f>
        <v>12183786</v>
      </c>
    </row>
    <row r="85" spans="1:82">
      <c r="G85" s="872">
        <f>+F80+D80</f>
        <v>607389.20972429495</v>
      </c>
      <c r="L85" s="445"/>
      <c r="N85" s="301">
        <v>1</v>
      </c>
      <c r="R85" s="445"/>
      <c r="AE85" s="445"/>
      <c r="AN85" s="445"/>
      <c r="AO85" s="445"/>
      <c r="AP85" s="445"/>
      <c r="BA85" s="445"/>
      <c r="CD85" s="622"/>
    </row>
    <row r="86" spans="1:82">
      <c r="G86" s="872">
        <f>SUM(G84:G85)</f>
        <v>12791175.209724296</v>
      </c>
      <c r="L86" s="445"/>
      <c r="M86" s="445"/>
      <c r="N86" s="445"/>
      <c r="O86" s="445"/>
      <c r="P86" s="445"/>
      <c r="Q86" s="445"/>
      <c r="R86" s="445"/>
      <c r="S86" s="445"/>
      <c r="T86" s="445"/>
      <c r="U86" s="445"/>
      <c r="V86" s="445"/>
      <c r="W86" s="445"/>
      <c r="X86" s="445"/>
      <c r="Y86" s="445"/>
      <c r="Z86" s="445"/>
      <c r="AA86" s="445"/>
      <c r="AB86" s="445"/>
      <c r="AC86" s="445"/>
      <c r="AD86" s="445"/>
      <c r="AE86" s="445"/>
      <c r="AF86" s="445"/>
      <c r="AG86" s="445"/>
      <c r="AH86" s="445"/>
      <c r="AI86" s="445"/>
      <c r="AJ86" s="445"/>
      <c r="AK86" s="445"/>
      <c r="AL86" s="445"/>
      <c r="AM86" s="445"/>
      <c r="AN86" s="445"/>
      <c r="AO86" s="445"/>
      <c r="AP86" s="445"/>
      <c r="AQ86" s="445"/>
      <c r="AR86" s="445"/>
      <c r="AS86" s="445"/>
      <c r="AT86" s="445"/>
      <c r="AU86" s="445"/>
      <c r="AV86" s="445"/>
      <c r="AW86" s="445"/>
      <c r="AX86" s="445"/>
      <c r="AY86" s="445"/>
      <c r="AZ86" s="445"/>
      <c r="BA86" s="445"/>
      <c r="BB86" s="445"/>
      <c r="BC86" s="445"/>
      <c r="BD86" s="445"/>
      <c r="BE86" s="445"/>
      <c r="BF86" s="445"/>
      <c r="BG86" s="445"/>
      <c r="BH86" s="445"/>
      <c r="BI86" s="445"/>
      <c r="BJ86" s="445"/>
      <c r="BK86" s="445"/>
      <c r="BL86" s="445"/>
      <c r="BM86" s="445"/>
      <c r="BN86" s="445"/>
      <c r="BO86" s="445"/>
      <c r="BP86" s="445"/>
      <c r="BQ86" s="445"/>
      <c r="BR86" s="445"/>
      <c r="BS86" s="445"/>
      <c r="BT86" s="445"/>
      <c r="BU86" s="445"/>
      <c r="BV86" s="445"/>
      <c r="BW86" s="445"/>
      <c r="BX86" s="445"/>
      <c r="BY86" s="445"/>
      <c r="BZ86" s="445"/>
      <c r="CA86" s="445"/>
      <c r="CB86" s="445"/>
      <c r="CD86" s="622"/>
    </row>
    <row r="87" spans="1:82">
      <c r="CD87" s="622"/>
    </row>
    <row r="88" spans="1:82">
      <c r="CD88" s="622"/>
    </row>
    <row r="89" spans="1:82">
      <c r="CD89" s="622"/>
    </row>
    <row r="90" spans="1:82">
      <c r="CD90" s="622"/>
    </row>
    <row r="91" spans="1:82">
      <c r="N91" s="679"/>
      <c r="O91" s="679"/>
      <c r="CD91" s="622"/>
    </row>
    <row r="92" spans="1:82">
      <c r="N92" s="679"/>
      <c r="O92" s="679"/>
      <c r="CD92" s="622"/>
    </row>
    <row r="93" spans="1:82">
      <c r="N93" s="669"/>
      <c r="O93" s="669"/>
      <c r="CD93" s="622"/>
    </row>
    <row r="94" spans="1:82">
      <c r="N94" s="680"/>
      <c r="O94" s="681"/>
      <c r="P94" s="681"/>
      <c r="Q94" s="681"/>
      <c r="R94" s="681"/>
      <c r="S94" s="681"/>
      <c r="T94" s="681"/>
      <c r="U94" s="681"/>
      <c r="V94" s="681"/>
      <c r="W94" s="681"/>
      <c r="X94" s="681"/>
      <c r="Y94" s="682"/>
      <c r="Z94" s="682"/>
      <c r="AA94" s="682"/>
      <c r="AB94" s="682"/>
      <c r="AC94" s="682"/>
      <c r="AD94" s="682"/>
      <c r="AE94" s="681"/>
      <c r="AF94" s="681"/>
      <c r="AG94" s="681"/>
      <c r="AH94" s="681"/>
      <c r="AI94" s="681"/>
      <c r="AJ94" s="681"/>
      <c r="AK94" s="681"/>
      <c r="AL94" s="681"/>
      <c r="AM94" s="681"/>
      <c r="AR94" s="681"/>
      <c r="AS94" s="681"/>
      <c r="AT94" s="681"/>
      <c r="AU94" s="681"/>
      <c r="AV94" s="681"/>
      <c r="AW94" s="681"/>
      <c r="AX94" s="681"/>
      <c r="AY94" s="681"/>
      <c r="AZ94" s="681"/>
      <c r="BA94" s="681"/>
      <c r="BB94" s="681"/>
      <c r="BC94" s="681"/>
      <c r="BD94" s="681"/>
      <c r="BE94" s="681"/>
      <c r="BF94" s="681"/>
      <c r="BG94" s="681"/>
      <c r="BH94" s="681"/>
      <c r="BI94" s="681"/>
      <c r="BJ94" s="681"/>
      <c r="BK94" s="682"/>
      <c r="BL94" s="682"/>
      <c r="BM94" s="682"/>
      <c r="BN94" s="682"/>
      <c r="BO94" s="682"/>
      <c r="BP94" s="682"/>
      <c r="BS94" s="682"/>
    </row>
    <row r="95" spans="1:82">
      <c r="N95" s="670"/>
      <c r="O95" s="670"/>
      <c r="P95" s="300"/>
      <c r="Q95" s="300"/>
      <c r="R95" s="300"/>
      <c r="S95" s="300"/>
      <c r="T95" s="300"/>
      <c r="U95" s="300"/>
      <c r="V95" s="300"/>
      <c r="W95" s="300"/>
      <c r="X95" s="300"/>
      <c r="Y95" s="300"/>
      <c r="Z95" s="300"/>
      <c r="AA95" s="300"/>
      <c r="AB95" s="300"/>
      <c r="AC95" s="300"/>
      <c r="AD95" s="300"/>
      <c r="AE95" s="300"/>
      <c r="AF95" s="300"/>
      <c r="AG95" s="300"/>
      <c r="AH95" s="300"/>
      <c r="AI95" s="300"/>
      <c r="AJ95" s="300"/>
      <c r="AK95" s="300"/>
      <c r="AL95" s="300"/>
      <c r="AM95" s="300"/>
      <c r="AR95" s="300"/>
      <c r="AS95" s="300"/>
      <c r="AT95" s="300"/>
      <c r="AU95" s="300"/>
      <c r="AV95" s="300"/>
      <c r="AW95" s="300"/>
      <c r="AX95" s="300"/>
      <c r="AY95" s="300"/>
      <c r="AZ95" s="300"/>
      <c r="BA95" s="300"/>
      <c r="BB95" s="300"/>
      <c r="BC95" s="300"/>
      <c r="BD95" s="300"/>
      <c r="BE95" s="300"/>
      <c r="BF95" s="300"/>
      <c r="BG95" s="300"/>
      <c r="BH95" s="300"/>
      <c r="BI95" s="300"/>
      <c r="BJ95" s="300"/>
      <c r="BK95" s="300"/>
      <c r="BL95" s="300"/>
      <c r="BM95" s="300"/>
      <c r="BN95" s="300"/>
      <c r="BO95" s="300"/>
    </row>
    <row r="96" spans="1:82">
      <c r="N96" s="670"/>
      <c r="O96" s="670"/>
      <c r="P96" s="300"/>
      <c r="Q96" s="300"/>
      <c r="R96" s="300"/>
      <c r="S96" s="300"/>
      <c r="T96" s="300"/>
      <c r="U96" s="300"/>
      <c r="V96" s="300"/>
      <c r="W96" s="300"/>
      <c r="X96" s="300"/>
      <c r="Y96" s="300"/>
      <c r="Z96" s="300"/>
      <c r="AA96" s="300"/>
      <c r="AB96" s="300"/>
      <c r="AC96" s="300"/>
      <c r="AD96" s="300"/>
      <c r="AE96" s="300"/>
      <c r="AF96" s="300"/>
      <c r="AG96" s="300"/>
      <c r="AH96" s="300"/>
      <c r="AI96" s="300"/>
      <c r="AJ96" s="300"/>
      <c r="AK96" s="300"/>
      <c r="AL96" s="300"/>
      <c r="AM96" s="300"/>
      <c r="AR96" s="300"/>
      <c r="AS96" s="300"/>
      <c r="AT96" s="300"/>
      <c r="AU96" s="300"/>
      <c r="AV96" s="300"/>
      <c r="AW96" s="300"/>
      <c r="AX96" s="300"/>
      <c r="AY96" s="300"/>
      <c r="AZ96" s="300"/>
      <c r="BA96" s="300"/>
      <c r="BB96" s="300"/>
      <c r="BC96" s="300"/>
      <c r="BD96" s="300"/>
      <c r="BE96" s="300"/>
      <c r="BF96" s="300"/>
      <c r="BG96" s="300"/>
      <c r="BH96" s="300"/>
      <c r="BI96" s="300"/>
      <c r="BJ96" s="300"/>
      <c r="BK96" s="300"/>
      <c r="BL96" s="300"/>
      <c r="BM96" s="300"/>
      <c r="BN96" s="300"/>
      <c r="BO96" s="300"/>
    </row>
    <row r="97" spans="12:71">
      <c r="L97" s="683"/>
      <c r="M97" s="683"/>
      <c r="N97" s="683"/>
      <c r="O97" s="683"/>
      <c r="P97" s="683"/>
      <c r="Q97" s="683"/>
      <c r="R97" s="683"/>
      <c r="S97" s="683"/>
      <c r="T97" s="683"/>
      <c r="U97" s="683"/>
      <c r="V97" s="683"/>
      <c r="W97" s="683"/>
      <c r="X97" s="683"/>
      <c r="Y97" s="683"/>
      <c r="Z97" s="683"/>
      <c r="AA97" s="683"/>
      <c r="AB97" s="683"/>
      <c r="AC97" s="683"/>
      <c r="AD97" s="683"/>
      <c r="AE97" s="683"/>
      <c r="AF97" s="683"/>
      <c r="AG97" s="683"/>
      <c r="AH97" s="683"/>
      <c r="AI97" s="683"/>
      <c r="AJ97" s="683"/>
      <c r="AK97" s="683"/>
      <c r="AL97" s="683"/>
      <c r="AM97" s="683"/>
      <c r="AR97" s="683"/>
      <c r="AS97" s="683"/>
      <c r="AT97" s="683"/>
      <c r="AU97" s="683"/>
      <c r="AV97" s="683"/>
      <c r="AW97" s="683"/>
      <c r="AX97" s="683"/>
      <c r="AY97" s="683"/>
      <c r="AZ97" s="683"/>
      <c r="BA97" s="683"/>
      <c r="BB97" s="683"/>
      <c r="BC97" s="683"/>
      <c r="BD97" s="683"/>
      <c r="BE97" s="683"/>
      <c r="BF97" s="683"/>
      <c r="BG97" s="683"/>
      <c r="BH97" s="683"/>
      <c r="BI97" s="683"/>
      <c r="BJ97" s="683"/>
      <c r="BK97" s="683"/>
      <c r="BL97" s="683"/>
      <c r="BM97" s="683"/>
      <c r="BN97" s="683"/>
      <c r="BO97" s="683"/>
      <c r="BP97" s="683"/>
      <c r="BS97" s="683"/>
    </row>
    <row r="98" spans="12:71">
      <c r="L98" s="683"/>
      <c r="M98" s="683"/>
      <c r="N98" s="683"/>
      <c r="O98" s="683"/>
      <c r="P98" s="683"/>
      <c r="Q98" s="683"/>
      <c r="R98" s="683"/>
      <c r="S98" s="683"/>
      <c r="T98" s="683"/>
      <c r="U98" s="683"/>
      <c r="V98" s="683"/>
      <c r="W98" s="683"/>
      <c r="X98" s="683"/>
      <c r="Y98" s="683"/>
      <c r="Z98" s="683"/>
      <c r="AA98" s="683"/>
      <c r="AB98" s="683"/>
      <c r="AC98" s="683"/>
      <c r="AD98" s="683"/>
      <c r="AE98" s="683"/>
      <c r="AF98" s="683"/>
      <c r="AG98" s="683"/>
      <c r="AH98" s="683"/>
      <c r="AI98" s="683"/>
      <c r="AJ98" s="683"/>
      <c r="AK98" s="683"/>
      <c r="AL98" s="683"/>
      <c r="AM98" s="683"/>
      <c r="AR98" s="683"/>
      <c r="AS98" s="683"/>
      <c r="AT98" s="683"/>
      <c r="AU98" s="683"/>
      <c r="AV98" s="683"/>
      <c r="AW98" s="683"/>
      <c r="AX98" s="683"/>
      <c r="AY98" s="683"/>
      <c r="AZ98" s="683"/>
      <c r="BA98" s="683"/>
      <c r="BB98" s="683"/>
      <c r="BC98" s="683"/>
      <c r="BD98" s="683"/>
      <c r="BE98" s="683"/>
      <c r="BF98" s="683"/>
      <c r="BG98" s="683"/>
      <c r="BH98" s="683"/>
      <c r="BI98" s="683"/>
      <c r="BJ98" s="683"/>
      <c r="BK98" s="683"/>
      <c r="BL98" s="683"/>
      <c r="BM98" s="683"/>
      <c r="BN98" s="683"/>
      <c r="BO98" s="683"/>
      <c r="BP98" s="683"/>
      <c r="BS98" s="683"/>
    </row>
    <row r="101" spans="12:71">
      <c r="AN101" s="445"/>
      <c r="AO101" s="445"/>
      <c r="AP101" s="445"/>
    </row>
  </sheetData>
  <phoneticPr fontId="0" type="noConversion"/>
  <pageMargins left="0.5" right="0.5" top="0.53" bottom="0" header="0.36" footer="0.25"/>
  <pageSetup scale="65" fitToWidth="0" orientation="portrait" r:id="rId1"/>
  <headerFooter scaleWithDoc="0" alignWithMargins="0">
    <oddHeader>&amp;R&amp;"Times New Roman,Regular"&amp;8Exhibit No. ___ (JH-2)
 Docket UE-130043
Page &amp;P of &amp;N</oddHeader>
  </headerFooter>
  <rowBreaks count="1" manualBreakCount="1">
    <brk id="51" max="16383" man="1"/>
  </rowBreaks>
  <ignoredErrors>
    <ignoredError sqref="H81 G78"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2"/>
    <pageSetUpPr fitToPage="1"/>
  </sheetPr>
  <dimension ref="A1:E21"/>
  <sheetViews>
    <sheetView workbookViewId="0">
      <selection activeCell="F13" sqref="F13"/>
    </sheetView>
  </sheetViews>
  <sheetFormatPr defaultColWidth="9.109375" defaultRowHeight="13.2"/>
  <cols>
    <col min="1" max="1" width="3.33203125" style="14" customWidth="1"/>
    <col min="2" max="2" width="58.88671875" style="14" bestFit="1" customWidth="1"/>
    <col min="3" max="3" width="18.88671875" style="14" bestFit="1" customWidth="1"/>
    <col min="4" max="4" width="3" style="14" bestFit="1" customWidth="1"/>
    <col min="5" max="5" width="9.5546875" style="14" bestFit="1" customWidth="1"/>
    <col min="6" max="16384" width="9.109375" style="14"/>
  </cols>
  <sheetData>
    <row r="1" spans="1:5" ht="17.399999999999999">
      <c r="A1" s="1"/>
      <c r="B1" s="2621" t="s">
        <v>133</v>
      </c>
      <c r="C1" s="2621"/>
      <c r="D1" s="2621"/>
      <c r="E1" s="2621"/>
    </row>
    <row r="2" spans="1:5" ht="17.399999999999999">
      <c r="A2" s="1"/>
      <c r="B2" s="2621" t="s">
        <v>89</v>
      </c>
      <c r="C2" s="2621"/>
      <c r="D2" s="2621"/>
      <c r="E2" s="2621"/>
    </row>
    <row r="3" spans="1:5" ht="15.6">
      <c r="A3" s="1"/>
      <c r="B3" s="1"/>
      <c r="C3" s="1"/>
      <c r="D3" s="1"/>
      <c r="E3" s="1"/>
    </row>
    <row r="4" spans="1:5" ht="15.6">
      <c r="A4" s="1"/>
      <c r="B4" s="1"/>
      <c r="C4" s="1"/>
      <c r="D4" s="1"/>
      <c r="E4" s="1"/>
    </row>
    <row r="5" spans="1:5" ht="15.6">
      <c r="A5" s="1"/>
      <c r="B5" s="34"/>
      <c r="C5" s="1"/>
      <c r="D5" s="1"/>
      <c r="E5" s="68" t="s">
        <v>121</v>
      </c>
    </row>
    <row r="6" spans="1:5" ht="15.6">
      <c r="A6" s="1"/>
      <c r="B6" s="1"/>
      <c r="C6" s="35"/>
      <c r="D6" s="36"/>
      <c r="E6" s="68" t="s">
        <v>120</v>
      </c>
    </row>
    <row r="7" spans="1:5" ht="15.6">
      <c r="A7" s="1">
        <v>1</v>
      </c>
      <c r="B7" s="29" t="s">
        <v>69</v>
      </c>
      <c r="C7" s="37">
        <v>1</v>
      </c>
      <c r="D7" s="36"/>
      <c r="E7" s="1"/>
    </row>
    <row r="8" spans="1:5" ht="15.6">
      <c r="A8" s="1">
        <v>2</v>
      </c>
      <c r="B8" s="38" t="s">
        <v>90</v>
      </c>
      <c r="C8" s="37"/>
      <c r="D8" s="39"/>
      <c r="E8" s="1"/>
    </row>
    <row r="9" spans="1:5" ht="15.6">
      <c r="A9" s="1">
        <v>3</v>
      </c>
      <c r="B9" s="27" t="s">
        <v>91</v>
      </c>
      <c r="C9" s="37">
        <f>+'Conversion factor-staff'!C8</f>
        <v>6.7829995320041964E-3</v>
      </c>
      <c r="D9" s="40"/>
      <c r="E9" s="1"/>
    </row>
    <row r="10" spans="1:5" ht="15.6">
      <c r="A10" s="1">
        <v>4</v>
      </c>
      <c r="B10" s="27" t="s">
        <v>92</v>
      </c>
      <c r="C10" s="37">
        <f>+'Conversion factor-staff'!C9</f>
        <v>0</v>
      </c>
      <c r="D10" s="40"/>
      <c r="E10" s="1"/>
    </row>
    <row r="11" spans="1:5" ht="15.6">
      <c r="A11" s="1">
        <v>5</v>
      </c>
      <c r="B11" s="27" t="s">
        <v>93</v>
      </c>
      <c r="C11" s="37">
        <f>+'Conversion factor-staff'!C10</f>
        <v>3.8471267296127355E-2</v>
      </c>
      <c r="D11" s="40"/>
      <c r="E11" s="1"/>
    </row>
    <row r="12" spans="1:5" ht="15.6">
      <c r="A12" s="1">
        <v>6</v>
      </c>
      <c r="B12" s="27" t="s">
        <v>94</v>
      </c>
      <c r="C12" s="37">
        <f>+'Conversion factor-staff'!C11</f>
        <v>2E-3</v>
      </c>
      <c r="D12" s="41"/>
      <c r="E12" s="1"/>
    </row>
    <row r="13" spans="1:5" ht="15.6">
      <c r="A13" s="1">
        <v>7</v>
      </c>
      <c r="B13" s="38" t="s">
        <v>95</v>
      </c>
      <c r="C13" s="37">
        <f>C7-SUM(C9:C12)</f>
        <v>0.9527457331718685</v>
      </c>
      <c r="D13" s="28"/>
      <c r="E13" s="1"/>
    </row>
    <row r="14" spans="1:5" ht="15.6">
      <c r="A14" s="1">
        <v>8</v>
      </c>
      <c r="B14" s="42" t="s">
        <v>75</v>
      </c>
      <c r="C14" s="37">
        <f>+'Conversion factor-staff'!C14</f>
        <v>0</v>
      </c>
      <c r="D14" s="43"/>
      <c r="E14" s="23"/>
    </row>
    <row r="15" spans="1:5" ht="15.6">
      <c r="A15" s="1">
        <v>9</v>
      </c>
      <c r="B15" s="38" t="s">
        <v>95</v>
      </c>
      <c r="C15" s="44">
        <f>C13-C14</f>
        <v>0.9527457331718685</v>
      </c>
      <c r="D15" s="45"/>
      <c r="E15" s="1"/>
    </row>
    <row r="16" spans="1:5" ht="15.6">
      <c r="A16" s="1">
        <v>10</v>
      </c>
      <c r="B16" s="27" t="s">
        <v>96</v>
      </c>
      <c r="C16" s="46">
        <f>+C15*E16</f>
        <v>0.33346100661015393</v>
      </c>
      <c r="D16" s="45"/>
      <c r="E16" s="22">
        <v>0.35</v>
      </c>
    </row>
    <row r="17" spans="1:5" ht="16.2" thickBot="1">
      <c r="A17" s="1">
        <v>11</v>
      </c>
      <c r="B17" s="47" t="s">
        <v>105</v>
      </c>
      <c r="C17" s="55">
        <f>C15-C16</f>
        <v>0.61928472656171452</v>
      </c>
      <c r="D17" s="43"/>
      <c r="E17" s="1"/>
    </row>
    <row r="18" spans="1:5" ht="16.2" thickTop="1">
      <c r="A18" s="1">
        <v>12</v>
      </c>
      <c r="B18" s="31" t="s">
        <v>125</v>
      </c>
      <c r="C18" s="19">
        <f>ROUND(1/C17,7)</f>
        <v>1.6147661</v>
      </c>
      <c r="D18" s="1"/>
      <c r="E18" s="1"/>
    </row>
    <row r="19" spans="1:5" ht="15.6">
      <c r="A19" s="1"/>
      <c r="B19" s="1"/>
      <c r="C19" s="1"/>
      <c r="D19" s="1"/>
      <c r="E19" s="1"/>
    </row>
    <row r="20" spans="1:5" ht="15.6">
      <c r="A20" s="1"/>
      <c r="B20" s="1"/>
      <c r="C20" s="1"/>
      <c r="D20" s="1"/>
      <c r="E20" s="1"/>
    </row>
    <row r="21" spans="1:5" ht="15.6">
      <c r="A21" s="1"/>
      <c r="B21" s="48"/>
      <c r="C21" s="1"/>
      <c r="D21" s="1"/>
      <c r="E21" s="1"/>
    </row>
  </sheetData>
  <mergeCells count="2">
    <mergeCell ref="B1:E1"/>
    <mergeCell ref="B2:E2"/>
  </mergeCells>
  <phoneticPr fontId="7" type="noConversion"/>
  <pageMargins left="1.5" right="0.75" top="1" bottom="1" header="0.5" footer="0.25"/>
  <pageSetup scale="86" orientation="portrait" r:id="rId1"/>
  <headerFooter alignWithMargins="0">
    <oddHeader>&amp;R&amp;"Times New Roman,Regular"PacifiCorp Docket UE-061546
Exhibit ___ (TES-2)</oddHeader>
    <oddFooter>&amp;R&amp;"Times New Roman,Regular"Page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1"/>
    <pageSetUpPr fitToPage="1"/>
  </sheetPr>
  <dimension ref="A1:F36"/>
  <sheetViews>
    <sheetView topLeftCell="A13" workbookViewId="0">
      <selection activeCell="D8" sqref="D8"/>
    </sheetView>
  </sheetViews>
  <sheetFormatPr defaultColWidth="9.109375" defaultRowHeight="13.2"/>
  <cols>
    <col min="1" max="1" width="2" style="14" customWidth="1"/>
    <col min="2" max="2" width="57" style="14" bestFit="1" customWidth="1"/>
    <col min="3" max="3" width="4.6640625" style="14" customWidth="1"/>
    <col min="4" max="4" width="17.5546875" style="14" customWidth="1"/>
    <col min="5" max="5" width="4.6640625" style="14" customWidth="1"/>
    <col min="6" max="6" width="17.5546875" style="14" bestFit="1" customWidth="1"/>
    <col min="7" max="16384" width="9.109375" style="14"/>
  </cols>
  <sheetData>
    <row r="1" spans="1:6" ht="17.399999999999999">
      <c r="B1" s="67" t="s">
        <v>134</v>
      </c>
      <c r="C1" s="61"/>
      <c r="D1" s="61"/>
      <c r="E1" s="61"/>
      <c r="F1" s="61"/>
    </row>
    <row r="2" spans="1:6" ht="17.399999999999999">
      <c r="A2" s="1"/>
      <c r="B2" s="67" t="s">
        <v>148</v>
      </c>
      <c r="C2" s="61"/>
      <c r="D2" s="61"/>
      <c r="E2" s="61"/>
      <c r="F2" s="61"/>
    </row>
    <row r="3" spans="1:6" ht="17.399999999999999">
      <c r="A3" s="1"/>
      <c r="B3" s="67" t="s">
        <v>194</v>
      </c>
      <c r="C3" s="61"/>
      <c r="D3" s="61"/>
      <c r="E3" s="61"/>
      <c r="F3" s="61"/>
    </row>
    <row r="4" spans="1:6" ht="15.6">
      <c r="A4" s="1"/>
      <c r="B4" s="66"/>
      <c r="C4" s="1"/>
      <c r="D4" s="1"/>
      <c r="E4" s="1"/>
      <c r="F4" s="1"/>
    </row>
    <row r="5" spans="1:6" ht="15.6">
      <c r="A5" s="1"/>
      <c r="B5" s="1"/>
      <c r="C5" s="1"/>
      <c r="D5" s="66"/>
      <c r="E5" s="68"/>
      <c r="F5" s="66"/>
    </row>
    <row r="6" spans="1:6" ht="15.6">
      <c r="A6" s="11"/>
      <c r="B6" s="11"/>
      <c r="C6" s="11"/>
      <c r="D6" s="13"/>
      <c r="E6" s="68"/>
      <c r="F6" s="13"/>
    </row>
    <row r="7" spans="1:6" ht="15.6">
      <c r="A7" s="11"/>
      <c r="B7" s="11"/>
      <c r="C7" s="11"/>
      <c r="D7" s="13"/>
      <c r="E7" s="1"/>
      <c r="F7" s="1"/>
    </row>
    <row r="8" spans="1:6" ht="15.6">
      <c r="A8" s="1">
        <v>1</v>
      </c>
      <c r="B8" s="11" t="s">
        <v>163</v>
      </c>
      <c r="C8" s="11"/>
      <c r="D8" s="62" t="e">
        <f>+Table2!D77</f>
        <v>#REF!</v>
      </c>
      <c r="E8" s="1"/>
    </row>
    <row r="9" spans="1:6" ht="15.6">
      <c r="A9" s="1"/>
      <c r="B9" s="11"/>
      <c r="C9" s="11"/>
      <c r="D9" s="1"/>
      <c r="E9" s="1"/>
    </row>
    <row r="10" spans="1:6" ht="15.6">
      <c r="A10" s="1">
        <v>2</v>
      </c>
      <c r="B10" s="11" t="s">
        <v>164</v>
      </c>
      <c r="C10" s="11"/>
      <c r="D10" s="23">
        <f>+Table3!E16</f>
        <v>7.0199999999999999E-2</v>
      </c>
      <c r="E10" s="1"/>
    </row>
    <row r="11" spans="1:6" ht="15.6">
      <c r="A11" s="1"/>
      <c r="B11" s="11"/>
      <c r="C11" s="11"/>
      <c r="D11" s="1"/>
      <c r="E11" s="1"/>
    </row>
    <row r="12" spans="1:6" ht="15.6">
      <c r="A12" s="1">
        <v>3</v>
      </c>
      <c r="B12" s="11" t="s">
        <v>138</v>
      </c>
      <c r="C12" s="11"/>
      <c r="D12" s="62" t="e">
        <f>+D10*D8</f>
        <v>#REF!</v>
      </c>
      <c r="E12" s="1"/>
    </row>
    <row r="13" spans="1:6" ht="15.6">
      <c r="A13" s="1"/>
      <c r="B13" s="11"/>
      <c r="C13" s="11"/>
      <c r="D13" s="62"/>
      <c r="E13" s="1"/>
    </row>
    <row r="14" spans="1:6" ht="15.6">
      <c r="A14" s="1">
        <v>4</v>
      </c>
      <c r="B14" s="11" t="s">
        <v>139</v>
      </c>
      <c r="C14" s="11"/>
      <c r="D14" s="62" t="e">
        <f>+'Table 1'!#REF!</f>
        <v>#REF!</v>
      </c>
      <c r="E14" s="1"/>
    </row>
    <row r="15" spans="1:6" ht="15.6">
      <c r="A15" s="1"/>
      <c r="B15" s="11"/>
      <c r="C15" s="11"/>
      <c r="D15" s="17"/>
      <c r="E15" s="1"/>
    </row>
    <row r="16" spans="1:6" ht="15.6">
      <c r="A16" s="1">
        <v>5</v>
      </c>
      <c r="B16" s="11" t="s">
        <v>140</v>
      </c>
      <c r="C16" s="11"/>
      <c r="D16" s="62" t="e">
        <f>+D12-D14</f>
        <v>#REF!</v>
      </c>
      <c r="E16" s="1"/>
    </row>
    <row r="17" spans="1:6" ht="15.6">
      <c r="A17" s="1"/>
      <c r="B17" s="11"/>
      <c r="C17" s="11"/>
      <c r="D17" s="1"/>
      <c r="E17" s="1"/>
    </row>
    <row r="18" spans="1:6" ht="15.6">
      <c r="A18" s="1"/>
      <c r="B18" s="1"/>
      <c r="C18" s="1"/>
      <c r="D18" s="1"/>
      <c r="E18" s="1"/>
    </row>
    <row r="19" spans="1:6" ht="15.6">
      <c r="A19" s="1"/>
      <c r="B19" s="1" t="s">
        <v>156</v>
      </c>
      <c r="C19" s="1"/>
      <c r="D19" s="1"/>
      <c r="E19" s="1"/>
    </row>
    <row r="20" spans="1:6" ht="15.6">
      <c r="A20" s="1"/>
      <c r="B20" s="25" t="s">
        <v>165</v>
      </c>
      <c r="C20" s="1"/>
      <c r="D20" s="1"/>
      <c r="E20" s="1"/>
    </row>
    <row r="21" spans="1:6" ht="15.6">
      <c r="A21" s="1"/>
      <c r="B21" s="25" t="s">
        <v>166</v>
      </c>
      <c r="C21" s="1"/>
      <c r="D21" s="1"/>
      <c r="E21" s="1"/>
    </row>
    <row r="22" spans="1:6" ht="15.6">
      <c r="A22" s="11"/>
      <c r="B22" s="25" t="s">
        <v>167</v>
      </c>
      <c r="C22" s="1"/>
      <c r="D22" s="1"/>
      <c r="E22" s="1"/>
    </row>
    <row r="23" spans="1:6" ht="15.6">
      <c r="A23" s="11"/>
      <c r="B23" s="25" t="s">
        <v>168</v>
      </c>
      <c r="C23" s="1"/>
      <c r="D23" s="1"/>
      <c r="E23" s="1"/>
    </row>
    <row r="24" spans="1:6" ht="15.6">
      <c r="A24" s="11"/>
      <c r="B24" s="25" t="s">
        <v>169</v>
      </c>
      <c r="C24" s="11"/>
      <c r="D24" s="11"/>
      <c r="E24" s="1"/>
      <c r="F24" s="1"/>
    </row>
    <row r="25" spans="1:6" ht="15.6">
      <c r="A25" s="11"/>
      <c r="B25" s="11"/>
      <c r="C25" s="11"/>
      <c r="D25" s="11"/>
      <c r="E25" s="1"/>
      <c r="F25" s="1"/>
    </row>
    <row r="26" spans="1:6" ht="15.6">
      <c r="A26" s="11"/>
      <c r="B26" s="11"/>
      <c r="C26" s="11"/>
      <c r="D26" s="1"/>
      <c r="E26" s="1"/>
      <c r="F26" s="1"/>
    </row>
    <row r="27" spans="1:6" ht="15.6">
      <c r="A27" s="1"/>
      <c r="B27" s="11"/>
      <c r="C27" s="11"/>
      <c r="D27" s="1"/>
      <c r="E27" s="1"/>
      <c r="F27" s="1"/>
    </row>
    <row r="28" spans="1:6" ht="15.6">
      <c r="A28" s="1"/>
      <c r="B28" s="11"/>
      <c r="C28" s="11"/>
      <c r="D28" s="1"/>
      <c r="E28" s="1"/>
      <c r="F28" s="1"/>
    </row>
    <row r="29" spans="1:6" ht="15.6">
      <c r="A29" s="1"/>
      <c r="B29" s="11"/>
      <c r="C29" s="11"/>
      <c r="D29" s="1"/>
      <c r="E29" s="1"/>
      <c r="F29" s="1"/>
    </row>
    <row r="30" spans="1:6" ht="15.6">
      <c r="A30" s="1"/>
      <c r="B30" s="11"/>
      <c r="C30" s="11"/>
      <c r="D30" s="1"/>
      <c r="E30" s="1"/>
      <c r="F30" s="1"/>
    </row>
    <row r="31" spans="1:6" ht="15.6">
      <c r="A31" s="1"/>
      <c r="B31" s="11"/>
      <c r="C31" s="11"/>
      <c r="D31" s="1"/>
      <c r="E31" s="1"/>
      <c r="F31" s="1"/>
    </row>
    <row r="32" spans="1:6" ht="15.6">
      <c r="A32" s="1"/>
      <c r="B32" s="11"/>
      <c r="C32" s="11"/>
      <c r="D32" s="1"/>
      <c r="E32" s="1"/>
      <c r="F32" s="1"/>
    </row>
    <row r="33" spans="1:6" ht="15.6">
      <c r="A33" s="1"/>
      <c r="B33" s="11"/>
      <c r="C33" s="11"/>
      <c r="D33" s="20"/>
      <c r="E33" s="1"/>
      <c r="F33" s="1"/>
    </row>
    <row r="34" spans="1:6" ht="15.6">
      <c r="A34" s="1"/>
      <c r="B34" s="11"/>
      <c r="C34" s="11"/>
      <c r="D34" s="1"/>
      <c r="E34" s="1"/>
      <c r="F34" s="1"/>
    </row>
    <row r="35" spans="1:6" ht="15.6">
      <c r="A35" s="1"/>
      <c r="B35" s="1"/>
      <c r="C35" s="1"/>
      <c r="D35" s="1"/>
      <c r="E35" s="1"/>
      <c r="F35" s="1"/>
    </row>
    <row r="36" spans="1:6" ht="15.6">
      <c r="A36" s="1"/>
      <c r="B36" s="1"/>
      <c r="C36" s="1"/>
      <c r="D36" s="1"/>
      <c r="E36" s="1"/>
      <c r="F36" s="1"/>
    </row>
  </sheetData>
  <phoneticPr fontId="7" type="noConversion"/>
  <printOptions verticalCentered="1"/>
  <pageMargins left="1.5" right="0.75" top="1" bottom="1" header="0.5" footer="0.25"/>
  <pageSetup fitToWidth="0" orientation="portrait" r:id="rId1"/>
  <headerFooter alignWithMargins="0">
    <oddHeader>&amp;R&amp;"Times New Roman,Regular"PacifiCorp Docket UE-061546
Exhibit ___ (TES-2)</oddHeader>
    <oddFooter>&amp;R&amp;"Times New Roman,Regular"Page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4"/>
    <pageSetUpPr fitToPage="1"/>
  </sheetPr>
  <dimension ref="A1:G51"/>
  <sheetViews>
    <sheetView workbookViewId="0">
      <selection activeCell="D7" sqref="D7"/>
    </sheetView>
  </sheetViews>
  <sheetFormatPr defaultColWidth="9.109375" defaultRowHeight="13.2"/>
  <cols>
    <col min="1" max="1" width="2.109375" style="14" bestFit="1" customWidth="1"/>
    <col min="2" max="2" width="40.88671875" style="14" bestFit="1" customWidth="1"/>
    <col min="3" max="3" width="6.33203125" style="14" customWidth="1"/>
    <col min="4" max="4" width="18.109375" style="14" bestFit="1" customWidth="1"/>
    <col min="5" max="5" width="4.6640625" style="14" customWidth="1"/>
    <col min="6" max="6" width="21" style="14" customWidth="1"/>
    <col min="7" max="16384" width="9.109375" style="14"/>
  </cols>
  <sheetData>
    <row r="1" spans="1:7" ht="17.399999999999999">
      <c r="A1" s="1"/>
      <c r="B1" s="2621" t="s">
        <v>135</v>
      </c>
      <c r="C1" s="2621"/>
      <c r="D1" s="2621"/>
      <c r="E1" s="61"/>
      <c r="F1" s="61"/>
      <c r="G1" s="1"/>
    </row>
    <row r="2" spans="1:7" ht="17.399999999999999">
      <c r="A2" s="1"/>
      <c r="B2" s="2621" t="s">
        <v>147</v>
      </c>
      <c r="C2" s="2621"/>
      <c r="D2" s="2621"/>
      <c r="E2" s="61"/>
      <c r="F2" s="61"/>
      <c r="G2" s="1"/>
    </row>
    <row r="3" spans="1:7" ht="17.399999999999999">
      <c r="A3" s="1"/>
      <c r="B3" s="2621" t="s">
        <v>191</v>
      </c>
      <c r="C3" s="2621"/>
      <c r="D3" s="2621"/>
      <c r="E3" s="61"/>
      <c r="F3" s="61"/>
      <c r="G3" s="1"/>
    </row>
    <row r="4" spans="1:7" ht="15.6">
      <c r="A4" s="1"/>
      <c r="B4" s="66"/>
      <c r="C4" s="1"/>
      <c r="D4" s="1"/>
      <c r="E4" s="1"/>
      <c r="F4" s="1"/>
      <c r="G4" s="1"/>
    </row>
    <row r="5" spans="1:7" ht="15.6">
      <c r="A5" s="1"/>
      <c r="B5" s="25" t="s">
        <v>145</v>
      </c>
      <c r="C5" s="1" t="s">
        <v>162</v>
      </c>
      <c r="D5" s="66"/>
      <c r="E5" s="68"/>
      <c r="F5" s="66"/>
      <c r="G5" s="1"/>
    </row>
    <row r="6" spans="1:7" ht="15.6">
      <c r="A6" s="1"/>
      <c r="B6" s="66"/>
      <c r="C6" s="1"/>
      <c r="D6" s="68"/>
      <c r="E6" s="68"/>
      <c r="F6" s="68"/>
      <c r="G6" s="1"/>
    </row>
    <row r="7" spans="1:7" ht="15.6">
      <c r="A7" s="1">
        <v>1</v>
      </c>
      <c r="B7" s="11" t="s">
        <v>199</v>
      </c>
      <c r="C7" s="13" t="s">
        <v>151</v>
      </c>
      <c r="D7" s="62" t="e">
        <f>+Table5!D16</f>
        <v>#REF!</v>
      </c>
      <c r="E7" s="1"/>
      <c r="F7" s="20"/>
      <c r="G7" s="1"/>
    </row>
    <row r="8" spans="1:7" ht="15.6">
      <c r="A8" s="1">
        <v>2</v>
      </c>
      <c r="B8" s="1"/>
      <c r="C8" s="68"/>
      <c r="D8" s="1"/>
      <c r="E8" s="1"/>
      <c r="F8" s="1"/>
      <c r="G8" s="1"/>
    </row>
    <row r="9" spans="1:7" ht="15.6">
      <c r="A9" s="1">
        <v>3</v>
      </c>
      <c r="B9" s="11" t="s">
        <v>141</v>
      </c>
      <c r="C9" s="13" t="s">
        <v>152</v>
      </c>
      <c r="D9" s="19">
        <f>+Table4!C17</f>
        <v>0.61928472656171452</v>
      </c>
      <c r="E9" s="1"/>
      <c r="F9" s="19"/>
      <c r="G9" s="1"/>
    </row>
    <row r="10" spans="1:7" ht="15.6">
      <c r="A10" s="1">
        <v>4</v>
      </c>
      <c r="B10" s="11"/>
      <c r="C10" s="13"/>
      <c r="D10" s="11"/>
      <c r="E10" s="1"/>
      <c r="G10" s="1"/>
    </row>
    <row r="11" spans="1:7" ht="15.6">
      <c r="A11" s="1">
        <v>5</v>
      </c>
      <c r="B11" s="24" t="s">
        <v>146</v>
      </c>
      <c r="C11" s="54" t="s">
        <v>153</v>
      </c>
      <c r="D11" s="63" t="e">
        <f>+D7/D9</f>
        <v>#REF!</v>
      </c>
      <c r="E11" s="1"/>
      <c r="G11" s="1"/>
    </row>
    <row r="12" spans="1:7" ht="15.6">
      <c r="A12" s="1">
        <v>6</v>
      </c>
      <c r="B12" s="1"/>
      <c r="C12" s="68"/>
      <c r="D12" s="1"/>
      <c r="E12" s="1"/>
      <c r="F12" s="1"/>
      <c r="G12" s="1"/>
    </row>
    <row r="13" spans="1:7" ht="15.6">
      <c r="A13" s="1">
        <v>7</v>
      </c>
      <c r="B13" s="1" t="s">
        <v>160</v>
      </c>
      <c r="C13" s="68" t="s">
        <v>154</v>
      </c>
      <c r="D13" s="20">
        <f>+RevReqSummary!G8</f>
        <v>304063210</v>
      </c>
      <c r="E13" s="20"/>
      <c r="F13" s="20"/>
      <c r="G13" s="1"/>
    </row>
    <row r="14" spans="1:7" ht="15.6">
      <c r="A14" s="1">
        <v>8</v>
      </c>
      <c r="B14" s="1"/>
      <c r="C14" s="68"/>
      <c r="D14" s="1"/>
      <c r="E14" s="1"/>
      <c r="F14" s="1"/>
      <c r="G14" s="1"/>
    </row>
    <row r="15" spans="1:7" ht="15.6">
      <c r="A15" s="1">
        <v>9</v>
      </c>
      <c r="B15" s="1" t="s">
        <v>200</v>
      </c>
      <c r="C15" s="68" t="s">
        <v>155</v>
      </c>
      <c r="D15" s="49" t="e">
        <f>+D11/D13</f>
        <v>#REF!</v>
      </c>
      <c r="E15" s="1"/>
      <c r="F15" s="49"/>
      <c r="G15" s="1"/>
    </row>
    <row r="16" spans="1:7" ht="15.6">
      <c r="A16" s="1"/>
      <c r="B16" s="1"/>
      <c r="C16" s="68"/>
      <c r="D16" s="1"/>
      <c r="E16" s="1"/>
      <c r="F16" s="1"/>
      <c r="G16" s="1"/>
    </row>
    <row r="17" spans="1:7" ht="15.6">
      <c r="A17" s="1"/>
      <c r="B17" s="1" t="s">
        <v>156</v>
      </c>
      <c r="C17" s="1"/>
      <c r="D17" s="1"/>
      <c r="E17" s="1"/>
      <c r="F17" s="1"/>
      <c r="G17" s="1"/>
    </row>
    <row r="18" spans="1:7" ht="15.6">
      <c r="A18" s="1"/>
      <c r="B18" s="1" t="s">
        <v>157</v>
      </c>
      <c r="C18" s="1"/>
      <c r="D18" s="1"/>
      <c r="E18" s="1"/>
      <c r="F18" s="1"/>
      <c r="G18" s="1"/>
    </row>
    <row r="19" spans="1:7" ht="15.6">
      <c r="A19" s="1"/>
      <c r="B19" s="1" t="s">
        <v>158</v>
      </c>
      <c r="C19" s="1"/>
      <c r="D19" s="1"/>
      <c r="E19" s="1"/>
      <c r="F19" s="1"/>
      <c r="G19" s="1"/>
    </row>
    <row r="20" spans="1:7" ht="15.6">
      <c r="A20" s="1"/>
      <c r="B20" s="1" t="s">
        <v>159</v>
      </c>
      <c r="C20" s="1"/>
      <c r="D20" s="1"/>
      <c r="E20" s="1"/>
      <c r="F20" s="1"/>
      <c r="G20" s="1"/>
    </row>
    <row r="21" spans="1:7" ht="15.75" customHeight="1">
      <c r="A21" s="1"/>
      <c r="B21" s="25" t="s">
        <v>190</v>
      </c>
      <c r="C21" s="25"/>
      <c r="D21" s="25"/>
      <c r="E21" s="25"/>
      <c r="F21" s="25"/>
      <c r="G21" s="1"/>
    </row>
    <row r="22" spans="1:7" ht="15.6">
      <c r="A22" s="1"/>
      <c r="B22" s="1" t="s">
        <v>161</v>
      </c>
      <c r="C22" s="1"/>
      <c r="D22" s="1"/>
      <c r="E22" s="1"/>
      <c r="F22" s="1"/>
      <c r="G22" s="1"/>
    </row>
    <row r="23" spans="1:7" ht="15.6">
      <c r="A23" s="1"/>
      <c r="B23" s="1"/>
      <c r="C23" s="1"/>
      <c r="D23" s="1"/>
      <c r="E23" s="1"/>
      <c r="F23" s="1"/>
      <c r="G23" s="1"/>
    </row>
    <row r="24" spans="1:7" ht="15.6">
      <c r="A24" s="1"/>
      <c r="B24" s="1"/>
      <c r="C24" s="1"/>
      <c r="D24" s="1"/>
      <c r="E24" s="1"/>
      <c r="F24" s="1"/>
      <c r="G24" s="1"/>
    </row>
    <row r="25" spans="1:7" ht="15.6">
      <c r="A25" s="1"/>
      <c r="B25" s="1"/>
      <c r="C25" s="1"/>
      <c r="D25" s="1"/>
      <c r="E25" s="1"/>
      <c r="F25" s="1"/>
      <c r="G25" s="1"/>
    </row>
    <row r="26" spans="1:7" ht="15.6">
      <c r="A26" s="1"/>
      <c r="B26" s="1"/>
      <c r="C26" s="1"/>
      <c r="D26" s="1"/>
      <c r="E26" s="1"/>
      <c r="F26" s="1"/>
      <c r="G26" s="1"/>
    </row>
    <row r="27" spans="1:7" ht="15.6">
      <c r="A27" s="1"/>
      <c r="B27" s="1"/>
      <c r="C27" s="1"/>
      <c r="D27" s="1"/>
      <c r="E27" s="1"/>
      <c r="F27" s="1"/>
      <c r="G27" s="1"/>
    </row>
    <row r="28" spans="1:7" ht="15.6">
      <c r="A28" s="1"/>
      <c r="B28" s="1"/>
      <c r="C28" s="1"/>
      <c r="D28" s="1"/>
      <c r="E28" s="1"/>
      <c r="F28" s="1"/>
      <c r="G28" s="1"/>
    </row>
    <row r="29" spans="1:7" ht="15.6">
      <c r="A29" s="1"/>
      <c r="B29" s="1"/>
      <c r="C29" s="1"/>
      <c r="D29" s="1"/>
      <c r="E29" s="1"/>
      <c r="F29" s="1"/>
      <c r="G29" s="1"/>
    </row>
    <row r="30" spans="1:7" ht="15.6">
      <c r="A30" s="1"/>
      <c r="B30" s="1"/>
      <c r="C30" s="1"/>
      <c r="D30" s="1"/>
      <c r="E30" s="1"/>
      <c r="F30" s="1"/>
      <c r="G30" s="1"/>
    </row>
    <row r="31" spans="1:7" ht="15.6">
      <c r="A31" s="1"/>
      <c r="B31" s="1"/>
      <c r="C31" s="1"/>
      <c r="D31" s="1"/>
      <c r="E31" s="1"/>
      <c r="F31" s="1"/>
      <c r="G31" s="1"/>
    </row>
    <row r="32" spans="1:7" ht="15.6">
      <c r="A32" s="1"/>
      <c r="B32" s="1"/>
      <c r="C32" s="1"/>
      <c r="D32" s="1"/>
      <c r="E32" s="1"/>
      <c r="F32" s="1"/>
      <c r="G32" s="1"/>
    </row>
    <row r="33" spans="1:7" ht="15.6">
      <c r="A33" s="1"/>
      <c r="B33" s="1"/>
      <c r="C33" s="1"/>
      <c r="D33" s="1"/>
      <c r="E33" s="1"/>
      <c r="F33" s="1"/>
      <c r="G33" s="1"/>
    </row>
    <row r="34" spans="1:7" ht="15.6">
      <c r="A34" s="1"/>
      <c r="B34" s="1"/>
      <c r="C34" s="1"/>
      <c r="D34" s="1"/>
      <c r="E34" s="1"/>
      <c r="F34" s="1"/>
      <c r="G34" s="1"/>
    </row>
    <row r="35" spans="1:7" ht="15.6">
      <c r="A35" s="1"/>
      <c r="B35" s="1"/>
      <c r="C35" s="1"/>
      <c r="D35" s="1"/>
      <c r="E35" s="1"/>
      <c r="F35" s="1"/>
      <c r="G35" s="1"/>
    </row>
    <row r="36" spans="1:7" ht="15.6">
      <c r="A36" s="1"/>
      <c r="B36" s="1"/>
      <c r="C36" s="1"/>
      <c r="D36" s="1"/>
      <c r="E36" s="1"/>
      <c r="F36" s="1"/>
      <c r="G36" s="1"/>
    </row>
    <row r="37" spans="1:7" ht="15.6">
      <c r="A37" s="1"/>
      <c r="B37" s="1"/>
      <c r="C37" s="1"/>
      <c r="D37" s="1"/>
      <c r="E37" s="1"/>
      <c r="F37" s="1"/>
      <c r="G37" s="1"/>
    </row>
    <row r="38" spans="1:7" ht="15.6">
      <c r="A38" s="1"/>
      <c r="B38" s="1"/>
      <c r="C38" s="1"/>
      <c r="D38" s="1"/>
      <c r="E38" s="1"/>
      <c r="F38" s="1"/>
      <c r="G38" s="1"/>
    </row>
    <row r="39" spans="1:7" ht="15.6">
      <c r="A39" s="1"/>
      <c r="B39" s="1"/>
      <c r="C39" s="1"/>
      <c r="D39" s="1"/>
      <c r="E39" s="1"/>
      <c r="F39" s="1"/>
      <c r="G39" s="1"/>
    </row>
    <row r="40" spans="1:7" ht="15.6">
      <c r="A40" s="1"/>
      <c r="B40" s="1"/>
      <c r="C40" s="1"/>
      <c r="D40" s="1"/>
      <c r="E40" s="1"/>
      <c r="F40" s="1"/>
      <c r="G40" s="1"/>
    </row>
    <row r="41" spans="1:7" ht="15.6">
      <c r="A41" s="1"/>
      <c r="B41" s="1"/>
      <c r="C41" s="1"/>
      <c r="D41" s="1"/>
      <c r="E41" s="1"/>
      <c r="F41" s="1"/>
      <c r="G41" s="1"/>
    </row>
    <row r="42" spans="1:7" ht="15.6">
      <c r="A42" s="1"/>
      <c r="B42" s="1"/>
      <c r="C42" s="1"/>
      <c r="D42" s="1"/>
      <c r="E42" s="1"/>
      <c r="F42" s="1"/>
      <c r="G42" s="1"/>
    </row>
    <row r="43" spans="1:7" ht="15.6">
      <c r="A43" s="1"/>
      <c r="B43" s="1"/>
      <c r="C43" s="1"/>
      <c r="D43" s="1"/>
      <c r="E43" s="1"/>
      <c r="F43" s="1"/>
      <c r="G43" s="1"/>
    </row>
    <row r="44" spans="1:7" ht="15.6">
      <c r="A44" s="1"/>
      <c r="B44" s="1"/>
      <c r="C44" s="1"/>
      <c r="D44" s="1"/>
      <c r="E44" s="1"/>
      <c r="F44" s="1"/>
      <c r="G44" s="1"/>
    </row>
    <row r="45" spans="1:7" ht="15.6">
      <c r="A45" s="1"/>
      <c r="B45" s="1"/>
      <c r="C45" s="1"/>
      <c r="D45" s="1"/>
      <c r="E45" s="1"/>
      <c r="F45" s="1"/>
      <c r="G45" s="1"/>
    </row>
    <row r="46" spans="1:7" ht="15.6">
      <c r="A46" s="1"/>
      <c r="B46" s="1"/>
      <c r="C46" s="1"/>
      <c r="D46" s="1"/>
      <c r="E46" s="1"/>
      <c r="F46" s="1"/>
      <c r="G46" s="1"/>
    </row>
    <row r="47" spans="1:7" ht="15.6">
      <c r="A47" s="1"/>
      <c r="B47" s="1"/>
      <c r="C47" s="1"/>
      <c r="D47" s="1"/>
      <c r="E47" s="1"/>
      <c r="F47" s="1"/>
      <c r="G47" s="1"/>
    </row>
    <row r="48" spans="1:7" ht="15.6">
      <c r="A48" s="1"/>
      <c r="B48" s="1"/>
      <c r="C48" s="1"/>
      <c r="D48" s="1"/>
      <c r="E48" s="1"/>
      <c r="F48" s="1"/>
      <c r="G48" s="1"/>
    </row>
    <row r="49" spans="1:7" ht="15.6">
      <c r="A49" s="1"/>
      <c r="B49" s="1"/>
      <c r="C49" s="1"/>
      <c r="D49" s="1"/>
      <c r="E49" s="1"/>
      <c r="F49" s="1"/>
      <c r="G49" s="1"/>
    </row>
    <row r="50" spans="1:7" ht="15.6">
      <c r="A50" s="1"/>
      <c r="B50" s="1"/>
      <c r="C50" s="1"/>
      <c r="D50" s="1"/>
      <c r="E50" s="1"/>
      <c r="F50" s="1"/>
      <c r="G50" s="1"/>
    </row>
    <row r="51" spans="1:7" ht="15.6">
      <c r="A51" s="1"/>
      <c r="B51" s="1"/>
      <c r="C51" s="1"/>
      <c r="D51" s="1"/>
      <c r="E51" s="1"/>
      <c r="F51" s="1"/>
      <c r="G51" s="1"/>
    </row>
  </sheetData>
  <mergeCells count="3">
    <mergeCell ref="B1:D1"/>
    <mergeCell ref="B2:D2"/>
    <mergeCell ref="B3:D3"/>
  </mergeCells>
  <phoneticPr fontId="7" type="noConversion"/>
  <pageMargins left="1.5" right="0.75" top="1" bottom="1" header="0.5" footer="0.25"/>
  <pageSetup fitToWidth="0" orientation="portrait" r:id="rId1"/>
  <headerFooter alignWithMargins="0">
    <oddHeader>&amp;R&amp;"Times New Roman,Regular"PacifiCorp Docket UE-061546
Exhibit ___ (TES-2)</oddHeader>
    <oddFooter>&amp;R&amp;"Times New Roman,Regular"Page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I96"/>
  <sheetViews>
    <sheetView zoomScale="75" zoomScaleNormal="75" workbookViewId="0">
      <pane xSplit="3" ySplit="6" topLeftCell="BG61" activePane="bottomRight" state="frozen"/>
      <selection activeCell="B1" sqref="B1:I58"/>
      <selection pane="topRight" activeCell="B1" sqref="B1:I58"/>
      <selection pane="bottomLeft" activeCell="B1" sqref="B1:I58"/>
      <selection pane="bottomRight" sqref="A1:BL81"/>
    </sheetView>
  </sheetViews>
  <sheetFormatPr defaultColWidth="9.109375" defaultRowHeight="17.399999999999999"/>
  <cols>
    <col min="1" max="1" width="4" style="542" bestFit="1" customWidth="1"/>
    <col min="2" max="2" width="36.109375" style="542" customWidth="1"/>
    <col min="3" max="3" width="25.5546875" style="542" customWidth="1"/>
    <col min="4" max="4" width="18.6640625" style="542" bestFit="1" customWidth="1"/>
    <col min="5" max="5" width="16.109375" style="542" bestFit="1" customWidth="1"/>
    <col min="6" max="6" width="16.6640625" style="542" customWidth="1"/>
    <col min="7" max="7" width="16.44140625" style="542" customWidth="1"/>
    <col min="8" max="8" width="16.5546875" style="542" customWidth="1"/>
    <col min="9" max="9" width="15.44140625" style="542" customWidth="1"/>
    <col min="10" max="11" width="19.6640625" style="542" customWidth="1"/>
    <col min="12" max="12" width="25.5546875" style="542" customWidth="1"/>
    <col min="13" max="13" width="23" style="542" customWidth="1"/>
    <col min="14" max="14" width="25" style="542" bestFit="1" customWidth="1"/>
    <col min="15" max="15" width="27" style="542" bestFit="1" customWidth="1"/>
    <col min="16" max="17" width="16.77734375" style="542" customWidth="1"/>
    <col min="18" max="18" width="21" style="542" customWidth="1"/>
    <col min="19" max="22" width="16.77734375" style="542" customWidth="1"/>
    <col min="23" max="23" width="16.77734375" style="1393" customWidth="1"/>
    <col min="24" max="25" width="16.77734375" style="542" customWidth="1"/>
    <col min="26" max="26" width="16.77734375" style="301" customWidth="1"/>
    <col min="27" max="63" width="16.77734375" style="542" customWidth="1"/>
    <col min="64" max="64" width="16.77734375" style="544" customWidth="1"/>
    <col min="65" max="65" width="19.44140625" style="544" customWidth="1"/>
    <col min="66" max="66" width="16.6640625" style="542" bestFit="1" customWidth="1"/>
    <col min="67" max="67" width="24.5546875" style="542" bestFit="1" customWidth="1"/>
    <col min="68" max="68" width="12.5546875" style="542" bestFit="1" customWidth="1"/>
    <col min="69" max="69" width="13.33203125" style="542" bestFit="1" customWidth="1"/>
    <col min="70" max="70" width="12" style="542" bestFit="1" customWidth="1"/>
    <col min="71" max="71" width="11.44140625" style="542" bestFit="1" customWidth="1"/>
    <col min="72" max="72" width="9.88671875" style="542" bestFit="1" customWidth="1"/>
    <col min="73" max="73" width="14.44140625" style="542" bestFit="1" customWidth="1"/>
    <col min="74" max="74" width="16.5546875" style="542" customWidth="1"/>
    <col min="75" max="75" width="15.6640625" style="542" customWidth="1"/>
    <col min="76" max="76" width="17.44140625" style="542" customWidth="1"/>
    <col min="77" max="78" width="17.33203125" style="542" customWidth="1"/>
    <col min="79" max="79" width="16.6640625" style="542" customWidth="1"/>
    <col min="80" max="80" width="18.44140625" style="542" customWidth="1"/>
    <col min="81" max="81" width="18" style="542" customWidth="1"/>
    <col min="82" max="82" width="19.44140625" style="542" customWidth="1"/>
    <col min="83" max="83" width="15.88671875" style="542" customWidth="1"/>
    <col min="84" max="84" width="18.109375" style="542" customWidth="1"/>
    <col min="85" max="85" width="16.6640625" style="542" customWidth="1"/>
    <col min="86" max="86" width="11.5546875" style="542" customWidth="1"/>
    <col min="87" max="87" width="15.6640625" style="542" customWidth="1"/>
    <col min="88" max="88" width="11" style="542" bestFit="1" customWidth="1"/>
    <col min="89" max="89" width="22.44140625" style="542" customWidth="1"/>
    <col min="90" max="90" width="13.6640625" style="542" bestFit="1" customWidth="1"/>
    <col min="91" max="91" width="16.33203125" style="542" customWidth="1"/>
    <col min="92" max="92" width="15" style="542" customWidth="1"/>
    <col min="93" max="93" width="12.88671875" style="542" bestFit="1" customWidth="1"/>
    <col min="94" max="94" width="14" style="542" bestFit="1" customWidth="1"/>
    <col min="95" max="95" width="14.109375" style="542" customWidth="1"/>
    <col min="96" max="96" width="17.5546875" style="542" customWidth="1"/>
    <col min="97" max="97" width="13.109375" style="542" customWidth="1"/>
    <col min="98" max="98" width="20.88671875" style="542" customWidth="1"/>
    <col min="99" max="99" width="16.5546875" style="542" bestFit="1" customWidth="1"/>
    <col min="100" max="100" width="14.44140625" style="542" bestFit="1" customWidth="1"/>
    <col min="101" max="101" width="17.109375" style="542" bestFit="1" customWidth="1"/>
    <col min="102" max="102" width="19.44140625" style="542" customWidth="1"/>
    <col min="103" max="103" width="21.44140625" style="542" customWidth="1"/>
    <col min="104" max="104" width="16.33203125" style="542" bestFit="1" customWidth="1"/>
    <col min="105" max="105" width="16.5546875" style="542" bestFit="1" customWidth="1"/>
    <col min="106" max="106" width="16.109375" style="542" bestFit="1" customWidth="1"/>
    <col min="107" max="107" width="16.109375" style="542" customWidth="1"/>
    <col min="108" max="108" width="21.33203125" style="542" customWidth="1"/>
    <col min="109" max="109" width="20" style="542" bestFit="1" customWidth="1"/>
    <col min="110" max="110" width="17.109375" style="542" bestFit="1" customWidth="1"/>
    <col min="111" max="111" width="12.88671875" style="542" bestFit="1" customWidth="1"/>
    <col min="112" max="112" width="12.5546875" style="542" bestFit="1" customWidth="1"/>
    <col min="113" max="113" width="12" style="542" bestFit="1" customWidth="1"/>
    <col min="114" max="16384" width="9.109375" style="542"/>
  </cols>
  <sheetData>
    <row r="1" spans="1:113">
      <c r="A1" s="2320"/>
      <c r="B1" s="2321" t="s">
        <v>122</v>
      </c>
      <c r="C1" s="2322"/>
      <c r="D1" s="2320"/>
      <c r="E1" s="2322"/>
      <c r="F1" s="2630"/>
      <c r="G1" s="2630"/>
      <c r="H1" s="2630"/>
      <c r="I1" s="2630"/>
      <c r="J1" s="2323"/>
      <c r="K1" s="2323"/>
      <c r="L1" s="2320"/>
      <c r="M1" s="2320"/>
      <c r="N1" s="2320"/>
      <c r="O1" s="2320"/>
      <c r="P1" s="2320"/>
      <c r="Q1" s="2320"/>
      <c r="R1" s="2320"/>
      <c r="S1" s="2320"/>
      <c r="T1" s="2320"/>
      <c r="U1" s="2320"/>
      <c r="V1" s="2320"/>
      <c r="W1" s="2320"/>
      <c r="X1" s="2320"/>
      <c r="Y1" s="2320"/>
      <c r="Z1" s="2324"/>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0"/>
      <c r="BF1" s="2320"/>
      <c r="BG1" s="2320"/>
      <c r="BH1" s="2320"/>
      <c r="BI1" s="2320"/>
      <c r="BJ1" s="2320"/>
      <c r="BK1" s="2320"/>
      <c r="BL1" s="2325"/>
    </row>
    <row r="2" spans="1:113">
      <c r="A2" s="2320"/>
      <c r="B2" s="2326" t="s">
        <v>2</v>
      </c>
      <c r="C2" s="2322"/>
      <c r="D2" s="2327"/>
      <c r="E2" s="2322"/>
      <c r="F2" s="2630"/>
      <c r="G2" s="2630"/>
      <c r="H2" s="2630"/>
      <c r="I2" s="2630"/>
      <c r="J2" s="2323"/>
      <c r="K2" s="2323"/>
      <c r="L2" s="2320"/>
      <c r="M2" s="2320"/>
      <c r="N2" s="2320"/>
      <c r="O2" s="2320"/>
      <c r="P2" s="2320"/>
      <c r="Q2" s="2320"/>
      <c r="R2" s="2320"/>
      <c r="S2" s="2320"/>
      <c r="T2" s="2320"/>
      <c r="U2" s="2320"/>
      <c r="V2" s="2320"/>
      <c r="W2" s="2320"/>
      <c r="X2" s="2320"/>
      <c r="Y2" s="2320"/>
      <c r="Z2" s="2324"/>
      <c r="AA2" s="2320"/>
      <c r="AB2" s="2320"/>
      <c r="AC2" s="2320"/>
      <c r="AD2" s="2320"/>
      <c r="AE2" s="2320"/>
      <c r="AF2" s="2320"/>
      <c r="AG2" s="2320"/>
      <c r="AH2" s="2320"/>
      <c r="AI2" s="2320"/>
      <c r="AJ2" s="2320"/>
      <c r="AK2" s="2320"/>
      <c r="AL2" s="2320"/>
      <c r="AM2" s="2320"/>
      <c r="AN2" s="2320"/>
      <c r="AO2" s="2320"/>
      <c r="AP2" s="2320"/>
      <c r="AQ2" s="2320"/>
      <c r="AR2" s="2320"/>
      <c r="AS2" s="2320"/>
      <c r="AT2" s="2320"/>
      <c r="AU2" s="2320"/>
      <c r="AV2" s="2320"/>
      <c r="AW2" s="2320"/>
      <c r="AX2" s="2320"/>
      <c r="AY2" s="2320"/>
      <c r="AZ2" s="2320"/>
      <c r="BA2" s="2320"/>
      <c r="BB2" s="2320"/>
      <c r="BC2" s="2320"/>
      <c r="BD2" s="2320"/>
      <c r="BE2" s="2320"/>
      <c r="BF2" s="2320"/>
      <c r="BG2" s="2320"/>
      <c r="BH2" s="2320"/>
      <c r="BI2" s="2320"/>
      <c r="BJ2" s="2320"/>
      <c r="BK2" s="2320"/>
      <c r="BL2" s="2325"/>
    </row>
    <row r="3" spans="1:113">
      <c r="A3" s="2320"/>
      <c r="B3" s="235" t="s">
        <v>1076</v>
      </c>
      <c r="C3" s="2322"/>
      <c r="D3" s="2327"/>
      <c r="E3" s="2322"/>
      <c r="F3" s="2320"/>
      <c r="G3" s="2328"/>
      <c r="H3" s="2328"/>
      <c r="I3" s="2328"/>
      <c r="J3" s="2328"/>
      <c r="K3" s="2328"/>
      <c r="L3" s="2320"/>
      <c r="M3" s="2320"/>
      <c r="N3" s="2320"/>
      <c r="O3" s="2320"/>
      <c r="P3" s="2320"/>
      <c r="Q3" s="2320"/>
      <c r="R3" s="2320"/>
      <c r="S3" s="2320"/>
      <c r="T3" s="2320"/>
      <c r="U3" s="2320"/>
      <c r="V3" s="2320"/>
      <c r="W3" s="2320"/>
      <c r="X3" s="2320"/>
      <c r="Y3" s="2320"/>
      <c r="Z3" s="2324"/>
      <c r="AA3" s="2320"/>
      <c r="AB3" s="2320"/>
      <c r="AC3" s="2320"/>
      <c r="AD3" s="2320"/>
      <c r="AE3" s="2320"/>
      <c r="AF3" s="2320"/>
      <c r="AG3" s="2320"/>
      <c r="AH3" s="2320"/>
      <c r="AI3" s="2320"/>
      <c r="AJ3" s="2320"/>
      <c r="AK3" s="2320"/>
      <c r="AL3" s="2320"/>
      <c r="AM3" s="2320"/>
      <c r="AN3" s="2320"/>
      <c r="AO3" s="2320"/>
      <c r="AP3" s="2320"/>
      <c r="AQ3" s="2320"/>
      <c r="AR3" s="2320"/>
      <c r="AS3" s="2320"/>
      <c r="AT3" s="2320"/>
      <c r="AU3" s="2320"/>
      <c r="AV3" s="2320"/>
      <c r="AW3" s="2320"/>
      <c r="AX3" s="2320"/>
      <c r="AY3" s="2320"/>
      <c r="AZ3" s="2320"/>
      <c r="BA3" s="2320"/>
      <c r="BB3" s="2320"/>
      <c r="BC3" s="2320"/>
      <c r="BD3" s="2320"/>
      <c r="BE3" s="2320"/>
      <c r="BF3" s="2320"/>
      <c r="BG3" s="2320"/>
      <c r="BH3" s="2320"/>
      <c r="BI3" s="2320"/>
      <c r="BJ3" s="2320"/>
      <c r="BK3" s="2320"/>
      <c r="BL3" s="2325"/>
    </row>
    <row r="4" spans="1:113" s="546" customFormat="1" ht="18">
      <c r="A4" s="2329"/>
      <c r="B4" s="2330"/>
      <c r="C4" s="2318" t="s">
        <v>547</v>
      </c>
      <c r="D4" s="2331">
        <v>3.1</v>
      </c>
      <c r="E4" s="2331">
        <v>3.2</v>
      </c>
      <c r="F4" s="2331">
        <v>3.3</v>
      </c>
      <c r="G4" s="2331">
        <v>3.4</v>
      </c>
      <c r="H4" s="2331">
        <v>3.5</v>
      </c>
      <c r="I4" s="2332">
        <v>3.6</v>
      </c>
      <c r="J4" s="2332">
        <v>3.7</v>
      </c>
      <c r="K4" s="1453">
        <v>3.8</v>
      </c>
      <c r="L4" s="2332">
        <v>4.0999999999999996</v>
      </c>
      <c r="M4" s="2332">
        <v>4.2</v>
      </c>
      <c r="N4" s="2332">
        <v>4.3</v>
      </c>
      <c r="O4" s="2332">
        <v>4.4000000000000004</v>
      </c>
      <c r="P4" s="2332">
        <v>4.5</v>
      </c>
      <c r="Q4" s="2332">
        <v>4.5999999999999996</v>
      </c>
      <c r="R4" s="2332">
        <v>4.7</v>
      </c>
      <c r="S4" s="2332">
        <v>4.8</v>
      </c>
      <c r="T4" s="2332">
        <v>4.9000000000000004</v>
      </c>
      <c r="U4" s="2333">
        <v>4.0999999999999996</v>
      </c>
      <c r="V4" s="2333">
        <v>4.1100000000000003</v>
      </c>
      <c r="W4" s="2333">
        <v>4.12</v>
      </c>
      <c r="X4" s="2333">
        <v>4.13</v>
      </c>
      <c r="Y4" s="2333">
        <v>4.1399999999999997</v>
      </c>
      <c r="Z4" s="2333">
        <v>4.1500000000000004</v>
      </c>
      <c r="AA4" s="2332">
        <v>5.0999999999999996</v>
      </c>
      <c r="AB4" s="2332" t="s">
        <v>626</v>
      </c>
      <c r="AC4" s="2332">
        <v>5.2</v>
      </c>
      <c r="AD4" s="2332">
        <v>5.3</v>
      </c>
      <c r="AE4" s="2332">
        <v>5.4</v>
      </c>
      <c r="AF4" s="2332">
        <v>6.1</v>
      </c>
      <c r="AG4" s="2332">
        <v>6.2</v>
      </c>
      <c r="AH4" s="2332" t="s">
        <v>1014</v>
      </c>
      <c r="AI4" s="2332">
        <v>6.3</v>
      </c>
      <c r="AJ4" s="2332" t="s">
        <v>1015</v>
      </c>
      <c r="AK4" s="2332">
        <v>7.1</v>
      </c>
      <c r="AL4" s="2332">
        <v>7.2</v>
      </c>
      <c r="AM4" s="2332">
        <v>7.3</v>
      </c>
      <c r="AN4" s="2332">
        <v>7.4</v>
      </c>
      <c r="AO4" s="2332">
        <v>7.5</v>
      </c>
      <c r="AP4" s="2332">
        <v>7.6</v>
      </c>
      <c r="AQ4" s="2332" t="s">
        <v>694</v>
      </c>
      <c r="AR4" s="2332">
        <v>7.7</v>
      </c>
      <c r="AS4" s="2332">
        <v>7.8</v>
      </c>
      <c r="AT4" s="2332">
        <v>7.9</v>
      </c>
      <c r="AU4" s="2332">
        <v>8.1</v>
      </c>
      <c r="AV4" s="2332">
        <v>8.1999999999999993</v>
      </c>
      <c r="AW4" s="2332">
        <v>8.3000000000000007</v>
      </c>
      <c r="AX4" s="2332">
        <v>8.4</v>
      </c>
      <c r="AY4" s="2332">
        <v>8.5</v>
      </c>
      <c r="AZ4" s="2332" t="s">
        <v>1017</v>
      </c>
      <c r="BA4" s="2332">
        <v>8.6</v>
      </c>
      <c r="BB4" s="2332">
        <v>8.6999999999999993</v>
      </c>
      <c r="BC4" s="2332">
        <v>8.8000000000000007</v>
      </c>
      <c r="BD4" s="2332">
        <v>8.9</v>
      </c>
      <c r="BE4" s="2333">
        <v>8.1</v>
      </c>
      <c r="BF4" s="2333">
        <v>8.11</v>
      </c>
      <c r="BG4" s="2333">
        <v>8.1199999999999992</v>
      </c>
      <c r="BH4" s="2333" t="s">
        <v>1020</v>
      </c>
      <c r="BI4" s="2333" t="s">
        <v>1021</v>
      </c>
      <c r="BJ4" s="2333" t="s">
        <v>1022</v>
      </c>
      <c r="BK4" s="2333">
        <v>8.1300000000000008</v>
      </c>
      <c r="BL4" s="2334">
        <v>9.1</v>
      </c>
      <c r="BM4" s="548"/>
    </row>
    <row r="5" spans="1:113" ht="16.5" customHeight="1">
      <c r="A5" s="2320"/>
      <c r="B5" s="2322"/>
      <c r="C5" s="2336"/>
      <c r="D5" s="2323" t="s">
        <v>170</v>
      </c>
      <c r="E5" s="2323" t="s">
        <v>6</v>
      </c>
      <c r="F5" s="2323" t="s">
        <v>201</v>
      </c>
      <c r="G5" s="2323" t="s">
        <v>551</v>
      </c>
      <c r="H5" s="2631" t="s">
        <v>1036</v>
      </c>
      <c r="I5" s="2624" t="s">
        <v>221</v>
      </c>
      <c r="J5" s="2624" t="s">
        <v>699</v>
      </c>
      <c r="K5" s="2624" t="s">
        <v>783</v>
      </c>
      <c r="L5" s="2624" t="s">
        <v>552</v>
      </c>
      <c r="M5" s="2624" t="s">
        <v>1007</v>
      </c>
      <c r="N5" s="2624" t="s">
        <v>1008</v>
      </c>
      <c r="O5" s="2624" t="s">
        <v>801</v>
      </c>
      <c r="P5" s="2624" t="s">
        <v>217</v>
      </c>
      <c r="Q5" s="2624" t="s">
        <v>1009</v>
      </c>
      <c r="R5" s="2336" t="s">
        <v>631</v>
      </c>
      <c r="S5" s="2624" t="s">
        <v>592</v>
      </c>
      <c r="T5" s="2335"/>
      <c r="U5" s="2624" t="s">
        <v>690</v>
      </c>
      <c r="V5" s="2335"/>
      <c r="W5" s="2624" t="s">
        <v>831</v>
      </c>
      <c r="X5" s="2320"/>
      <c r="Y5" s="2624" t="s">
        <v>1011</v>
      </c>
      <c r="Z5" s="2633" t="s">
        <v>1012</v>
      </c>
      <c r="AA5" s="2631" t="s">
        <v>545</v>
      </c>
      <c r="AB5" s="2631" t="s">
        <v>700</v>
      </c>
      <c r="AC5" s="2631" t="s">
        <v>510</v>
      </c>
      <c r="AD5" s="2624" t="s">
        <v>508</v>
      </c>
      <c r="AE5" s="2624" t="s">
        <v>215</v>
      </c>
      <c r="AF5" s="2336" t="s">
        <v>205</v>
      </c>
      <c r="AG5" s="2624" t="s">
        <v>1013</v>
      </c>
      <c r="AH5" s="2624" t="s">
        <v>1013</v>
      </c>
      <c r="AI5" s="2624" t="s">
        <v>896</v>
      </c>
      <c r="AJ5" s="2624" t="s">
        <v>898</v>
      </c>
      <c r="AK5" s="2336" t="s">
        <v>7</v>
      </c>
      <c r="AL5" s="2624" t="s">
        <v>900</v>
      </c>
      <c r="AM5" s="2624" t="s">
        <v>213</v>
      </c>
      <c r="AN5" s="2624" t="s">
        <v>1024</v>
      </c>
      <c r="AO5" s="2624" t="s">
        <v>903</v>
      </c>
      <c r="AP5" s="2624" t="s">
        <v>627</v>
      </c>
      <c r="AQ5" s="2624" t="s">
        <v>653</v>
      </c>
      <c r="AR5" s="2624" t="s">
        <v>708</v>
      </c>
      <c r="AS5" s="2624" t="s">
        <v>691</v>
      </c>
      <c r="AT5" s="2335"/>
      <c r="AU5" s="2336" t="s">
        <v>8</v>
      </c>
      <c r="AV5" s="2320"/>
      <c r="AW5" s="2624" t="s">
        <v>412</v>
      </c>
      <c r="AX5" s="2320"/>
      <c r="AY5" s="2624" t="s">
        <v>359</v>
      </c>
      <c r="AZ5" s="2624" t="s">
        <v>554</v>
      </c>
      <c r="BA5" s="2336" t="s">
        <v>207</v>
      </c>
      <c r="BB5" s="2624" t="s">
        <v>535</v>
      </c>
      <c r="BC5" s="2624" t="s">
        <v>1018</v>
      </c>
      <c r="BD5" s="2624" t="s">
        <v>62</v>
      </c>
      <c r="BE5" s="2624" t="s">
        <v>637</v>
      </c>
      <c r="BF5" s="2624" t="s">
        <v>1019</v>
      </c>
      <c r="BG5" s="2629" t="s">
        <v>943</v>
      </c>
      <c r="BH5" s="2629" t="s">
        <v>943</v>
      </c>
      <c r="BI5" s="2629" t="s">
        <v>943</v>
      </c>
      <c r="BJ5" s="2629" t="s">
        <v>943</v>
      </c>
      <c r="BK5" s="2629" t="s">
        <v>1004</v>
      </c>
      <c r="BL5" s="2627" t="s">
        <v>710</v>
      </c>
      <c r="BM5" s="550"/>
    </row>
    <row r="6" spans="1:113" ht="42" customHeight="1">
      <c r="A6" s="2320"/>
      <c r="B6" s="2337"/>
      <c r="C6" s="2323"/>
      <c r="D6" s="2323" t="s">
        <v>10</v>
      </c>
      <c r="E6" s="2323" t="s">
        <v>12</v>
      </c>
      <c r="F6" s="2323" t="s">
        <v>11</v>
      </c>
      <c r="G6" s="2323" t="s">
        <v>13</v>
      </c>
      <c r="H6" s="2625"/>
      <c r="I6" s="2625"/>
      <c r="J6" s="2625"/>
      <c r="K6" s="2625"/>
      <c r="L6" s="2624"/>
      <c r="M6" s="2624"/>
      <c r="N6" s="2626"/>
      <c r="O6" s="2626"/>
      <c r="P6" s="2626"/>
      <c r="Q6" s="2626"/>
      <c r="R6" s="2336" t="s">
        <v>1145</v>
      </c>
      <c r="S6" s="2624"/>
      <c r="T6" s="2335" t="s">
        <v>803</v>
      </c>
      <c r="U6" s="2632"/>
      <c r="V6" s="2335" t="s">
        <v>625</v>
      </c>
      <c r="W6" s="2625"/>
      <c r="X6" s="2336" t="s">
        <v>1010</v>
      </c>
      <c r="Y6" s="2632"/>
      <c r="Z6" s="2634"/>
      <c r="AA6" s="2626"/>
      <c r="AB6" s="2626"/>
      <c r="AC6" s="2626"/>
      <c r="AD6" s="2626"/>
      <c r="AE6" s="2626"/>
      <c r="AF6" s="2336" t="s">
        <v>208</v>
      </c>
      <c r="AG6" s="2625"/>
      <c r="AH6" s="2625"/>
      <c r="AI6" s="2625"/>
      <c r="AJ6" s="2625"/>
      <c r="AK6" s="2336" t="s">
        <v>14</v>
      </c>
      <c r="AL6" s="2626"/>
      <c r="AM6" s="2625"/>
      <c r="AN6" s="2625"/>
      <c r="AO6" s="2626"/>
      <c r="AP6" s="2626"/>
      <c r="AQ6" s="2626"/>
      <c r="AR6" s="2626"/>
      <c r="AS6" s="2626"/>
      <c r="AT6" s="2338" t="s">
        <v>514</v>
      </c>
      <c r="AU6" s="2336" t="s">
        <v>15</v>
      </c>
      <c r="AV6" s="2335" t="s">
        <v>1016</v>
      </c>
      <c r="AW6" s="2625"/>
      <c r="AX6" s="2320" t="s">
        <v>624</v>
      </c>
      <c r="AY6" s="2626"/>
      <c r="AZ6" s="2628"/>
      <c r="BA6" s="2336" t="s">
        <v>209</v>
      </c>
      <c r="BB6" s="2624"/>
      <c r="BC6" s="2625"/>
      <c r="BD6" s="2626"/>
      <c r="BE6" s="2625"/>
      <c r="BF6" s="2625"/>
      <c r="BG6" s="2625"/>
      <c r="BH6" s="2625"/>
      <c r="BI6" s="2625"/>
      <c r="BJ6" s="2625"/>
      <c r="BK6" s="2625"/>
      <c r="BL6" s="2625"/>
      <c r="BM6" s="553"/>
    </row>
    <row r="7" spans="1:113" ht="17.399999999999999" customHeight="1">
      <c r="A7" s="2320"/>
      <c r="B7" s="2337" t="s">
        <v>18</v>
      </c>
      <c r="C7" s="2339"/>
      <c r="D7" s="2339"/>
      <c r="E7" s="2339"/>
      <c r="F7" s="2339"/>
      <c r="G7" s="2339"/>
      <c r="H7" s="2339"/>
      <c r="I7" s="2339"/>
      <c r="J7" s="2339"/>
      <c r="K7" s="2339"/>
      <c r="L7" s="2339"/>
      <c r="M7" s="2339"/>
      <c r="N7" s="2339"/>
      <c r="O7" s="2339"/>
      <c r="P7" s="2339"/>
      <c r="Q7" s="2339"/>
      <c r="R7" s="2339"/>
      <c r="S7" s="2339"/>
      <c r="T7" s="2339"/>
      <c r="U7" s="2339"/>
      <c r="V7" s="2339"/>
      <c r="W7" s="2339"/>
      <c r="X7" s="2339"/>
      <c r="Y7" s="2339"/>
      <c r="Z7" s="2339"/>
      <c r="AA7" s="2339"/>
      <c r="AB7" s="2339"/>
      <c r="AC7" s="2320"/>
      <c r="AD7" s="2320"/>
      <c r="AE7" s="2320"/>
      <c r="AF7" s="2339"/>
      <c r="AG7" s="2339"/>
      <c r="AH7" s="2339"/>
      <c r="AI7" s="2339"/>
      <c r="AJ7" s="2339"/>
      <c r="AK7" s="2339"/>
      <c r="AL7" s="2339"/>
      <c r="AM7" s="2339"/>
      <c r="AN7" s="2339"/>
      <c r="AO7" s="2339"/>
      <c r="AP7" s="2339"/>
      <c r="AQ7" s="2339"/>
      <c r="AR7" s="2339"/>
      <c r="AS7" s="2339"/>
      <c r="AT7" s="2339"/>
      <c r="AU7" s="2339"/>
      <c r="AV7" s="2339"/>
      <c r="AW7" s="2339"/>
      <c r="AX7" s="2339"/>
      <c r="AY7" s="2339"/>
      <c r="AZ7" s="2339"/>
      <c r="BA7" s="2339"/>
      <c r="BB7" s="2339"/>
      <c r="BC7" s="2339"/>
      <c r="BD7" s="2339"/>
      <c r="BE7" s="2320"/>
      <c r="BF7" s="2320"/>
      <c r="BG7" s="2320"/>
      <c r="BH7" s="2320"/>
      <c r="BI7" s="2320"/>
      <c r="BJ7" s="2320"/>
      <c r="BK7" s="2320"/>
      <c r="BL7" s="2320"/>
    </row>
    <row r="8" spans="1:113" ht="17.399999999999999" customHeight="1">
      <c r="A8" s="2320">
        <v>1</v>
      </c>
      <c r="B8" s="2322" t="s">
        <v>19</v>
      </c>
      <c r="C8" s="2340">
        <f>SUM(D8:BL8)</f>
        <v>12188798</v>
      </c>
      <c r="D8" s="2339">
        <f>'Adj 3.1 Temp Norm'!E14</f>
        <v>-668149</v>
      </c>
      <c r="E8" s="2339">
        <f>'Adj 3.2 Rev Normalizing'!H14</f>
        <v>8526831</v>
      </c>
      <c r="F8" s="2339">
        <f>'Adj 3.3 Effec. Price Change'!I14</f>
        <v>4330116</v>
      </c>
      <c r="G8" s="2339">
        <v>0</v>
      </c>
      <c r="H8" s="2339">
        <v>0</v>
      </c>
      <c r="I8" s="2339">
        <v>0</v>
      </c>
      <c r="J8" s="2339">
        <v>0</v>
      </c>
      <c r="K8" s="2339">
        <v>0</v>
      </c>
      <c r="L8" s="2339">
        <v>0</v>
      </c>
      <c r="M8" s="2339">
        <v>0</v>
      </c>
      <c r="N8" s="2339">
        <v>0</v>
      </c>
      <c r="O8" s="2339">
        <v>0</v>
      </c>
      <c r="P8" s="2339">
        <v>0</v>
      </c>
      <c r="Q8" s="2339">
        <v>0</v>
      </c>
      <c r="R8" s="2339">
        <v>0</v>
      </c>
      <c r="S8" s="2339">
        <v>0</v>
      </c>
      <c r="T8" s="2339">
        <v>0</v>
      </c>
      <c r="U8" s="2339">
        <v>0</v>
      </c>
      <c r="V8" s="2339">
        <v>0</v>
      </c>
      <c r="W8" s="2339">
        <v>0</v>
      </c>
      <c r="X8" s="2339">
        <v>0</v>
      </c>
      <c r="Y8" s="2339">
        <v>0</v>
      </c>
      <c r="Z8" s="2339">
        <v>0</v>
      </c>
      <c r="AA8" s="2339">
        <v>0</v>
      </c>
      <c r="AB8" s="2339">
        <v>0</v>
      </c>
      <c r="AC8" s="2339">
        <v>0</v>
      </c>
      <c r="AD8" s="2339">
        <v>0</v>
      </c>
      <c r="AE8" s="2339">
        <v>0</v>
      </c>
      <c r="AF8" s="2339">
        <v>0</v>
      </c>
      <c r="AG8" s="2339"/>
      <c r="AH8" s="2339"/>
      <c r="AI8" s="2339"/>
      <c r="AJ8" s="2339"/>
      <c r="AK8" s="2339">
        <v>0</v>
      </c>
      <c r="AL8" s="2339">
        <v>0</v>
      </c>
      <c r="AM8" s="2339">
        <v>0</v>
      </c>
      <c r="AN8" s="2339">
        <v>0</v>
      </c>
      <c r="AO8" s="2339">
        <v>0</v>
      </c>
      <c r="AP8" s="2339">
        <v>0</v>
      </c>
      <c r="AQ8" s="2339">
        <v>0</v>
      </c>
      <c r="AR8" s="2339">
        <v>0</v>
      </c>
      <c r="AS8" s="2339">
        <v>0</v>
      </c>
      <c r="AT8" s="2339">
        <v>0</v>
      </c>
      <c r="AU8" s="2339">
        <v>0</v>
      </c>
      <c r="AV8" s="2339">
        <v>0</v>
      </c>
      <c r="AW8" s="2339">
        <v>0</v>
      </c>
      <c r="AX8" s="2339">
        <v>0</v>
      </c>
      <c r="AY8" s="2339">
        <v>0</v>
      </c>
      <c r="AZ8" s="2339">
        <v>0</v>
      </c>
      <c r="BA8" s="2339">
        <v>0</v>
      </c>
      <c r="BB8" s="2339">
        <v>0</v>
      </c>
      <c r="BC8" s="2339">
        <v>0</v>
      </c>
      <c r="BD8" s="2339">
        <v>0</v>
      </c>
      <c r="BE8" s="2339">
        <v>0</v>
      </c>
      <c r="BF8" s="2339">
        <v>0</v>
      </c>
      <c r="BG8" s="2339">
        <v>0</v>
      </c>
      <c r="BH8" s="2339">
        <v>0</v>
      </c>
      <c r="BI8" s="2339">
        <v>0</v>
      </c>
      <c r="BJ8" s="2339">
        <v>0</v>
      </c>
      <c r="BK8" s="2339">
        <v>0</v>
      </c>
      <c r="BL8" s="2339">
        <v>0</v>
      </c>
      <c r="BM8" s="556"/>
      <c r="DI8" s="557"/>
    </row>
    <row r="9" spans="1:113" ht="17.399999999999999" customHeight="1">
      <c r="A9" s="2320">
        <v>2</v>
      </c>
      <c r="B9" s="2322" t="s">
        <v>20</v>
      </c>
      <c r="C9" s="2340">
        <f>SUM(D9:BL9)</f>
        <v>0</v>
      </c>
      <c r="D9" s="2339">
        <v>0</v>
      </c>
      <c r="E9" s="2339">
        <v>0</v>
      </c>
      <c r="F9" s="2339">
        <v>0</v>
      </c>
      <c r="G9" s="2339">
        <v>0</v>
      </c>
      <c r="H9" s="2339">
        <v>0</v>
      </c>
      <c r="I9" s="2339">
        <v>0</v>
      </c>
      <c r="J9" s="2339">
        <v>0</v>
      </c>
      <c r="K9" s="2339">
        <v>0</v>
      </c>
      <c r="L9" s="2339">
        <v>0</v>
      </c>
      <c r="M9" s="2339">
        <v>0</v>
      </c>
      <c r="N9" s="2339">
        <v>0</v>
      </c>
      <c r="O9" s="2339">
        <v>0</v>
      </c>
      <c r="P9" s="2339">
        <v>0</v>
      </c>
      <c r="Q9" s="2339">
        <v>0</v>
      </c>
      <c r="R9" s="2339">
        <v>0</v>
      </c>
      <c r="S9" s="2339">
        <v>0</v>
      </c>
      <c r="T9" s="2339">
        <v>0</v>
      </c>
      <c r="U9" s="2339">
        <v>0</v>
      </c>
      <c r="V9" s="2339">
        <v>0</v>
      </c>
      <c r="W9" s="2339">
        <v>0</v>
      </c>
      <c r="X9" s="2339">
        <v>0</v>
      </c>
      <c r="Y9" s="2339">
        <v>0</v>
      </c>
      <c r="Z9" s="2339">
        <v>0</v>
      </c>
      <c r="AA9" s="2339">
        <v>0</v>
      </c>
      <c r="AB9" s="2339">
        <v>0</v>
      </c>
      <c r="AC9" s="2339">
        <v>0</v>
      </c>
      <c r="AD9" s="2339">
        <v>0</v>
      </c>
      <c r="AE9" s="2339">
        <v>0</v>
      </c>
      <c r="AF9" s="2339">
        <v>0</v>
      </c>
      <c r="AG9" s="2339"/>
      <c r="AH9" s="2339"/>
      <c r="AI9" s="2339"/>
      <c r="AJ9" s="2339"/>
      <c r="AK9" s="2339">
        <v>0</v>
      </c>
      <c r="AL9" s="2339">
        <v>0</v>
      </c>
      <c r="AM9" s="2339">
        <v>0</v>
      </c>
      <c r="AN9" s="2339">
        <v>0</v>
      </c>
      <c r="AO9" s="2339">
        <v>0</v>
      </c>
      <c r="AP9" s="2339">
        <v>0</v>
      </c>
      <c r="AQ9" s="2339">
        <v>0</v>
      </c>
      <c r="AR9" s="2339">
        <v>0</v>
      </c>
      <c r="AS9" s="2339">
        <v>0</v>
      </c>
      <c r="AT9" s="2339">
        <v>0</v>
      </c>
      <c r="AU9" s="2339">
        <v>0</v>
      </c>
      <c r="AV9" s="2339">
        <v>0</v>
      </c>
      <c r="AW9" s="2339">
        <v>0</v>
      </c>
      <c r="AX9" s="2339">
        <v>0</v>
      </c>
      <c r="AY9" s="2339">
        <v>0</v>
      </c>
      <c r="AZ9" s="2339">
        <v>0</v>
      </c>
      <c r="BA9" s="2339">
        <v>0</v>
      </c>
      <c r="BB9" s="2339">
        <v>0</v>
      </c>
      <c r="BC9" s="2339">
        <v>0</v>
      </c>
      <c r="BD9" s="2339">
        <v>0</v>
      </c>
      <c r="BE9" s="2339">
        <v>0</v>
      </c>
      <c r="BF9" s="2339">
        <v>0</v>
      </c>
      <c r="BG9" s="2339">
        <v>0</v>
      </c>
      <c r="BH9" s="2339">
        <v>0</v>
      </c>
      <c r="BI9" s="2339">
        <v>0</v>
      </c>
      <c r="BJ9" s="2339">
        <v>0</v>
      </c>
      <c r="BK9" s="2339">
        <v>0</v>
      </c>
      <c r="BL9" s="2339">
        <v>0</v>
      </c>
      <c r="BM9" s="556"/>
      <c r="DI9" s="557"/>
    </row>
    <row r="10" spans="1:113" ht="17.399999999999999" customHeight="1">
      <c r="A10" s="2320">
        <v>3</v>
      </c>
      <c r="B10" s="2322" t="s">
        <v>21</v>
      </c>
      <c r="C10" s="2340">
        <f>SUM(D10:BL10)</f>
        <v>29221419.585189998</v>
      </c>
      <c r="D10" s="2339">
        <v>0</v>
      </c>
      <c r="E10" s="2339">
        <v>0</v>
      </c>
      <c r="F10" s="2339">
        <v>0</v>
      </c>
      <c r="G10" s="2339">
        <v>0</v>
      </c>
      <c r="H10" s="2339">
        <v>0</v>
      </c>
      <c r="I10" s="2339">
        <v>0</v>
      </c>
      <c r="J10" s="2339">
        <v>0</v>
      </c>
      <c r="K10" s="2339">
        <v>0</v>
      </c>
      <c r="L10" s="2339">
        <v>0</v>
      </c>
      <c r="M10" s="2339">
        <v>0</v>
      </c>
      <c r="N10" s="2339">
        <v>0</v>
      </c>
      <c r="O10" s="2339">
        <v>0</v>
      </c>
      <c r="P10" s="2339">
        <v>0</v>
      </c>
      <c r="Q10" s="2339">
        <v>0</v>
      </c>
      <c r="R10" s="2339">
        <v>0</v>
      </c>
      <c r="S10" s="2339">
        <v>0</v>
      </c>
      <c r="T10" s="2339">
        <v>0</v>
      </c>
      <c r="U10" s="2339">
        <v>0</v>
      </c>
      <c r="V10" s="2339">
        <v>0</v>
      </c>
      <c r="W10" s="2339">
        <v>0</v>
      </c>
      <c r="X10" s="2339">
        <v>0</v>
      </c>
      <c r="Y10" s="2339">
        <v>0</v>
      </c>
      <c r="Z10" s="2339">
        <v>0</v>
      </c>
      <c r="AA10" s="2339">
        <f>'Adj 5.1 Net Power Costs Restat'!H12</f>
        <v>29221419.585189998</v>
      </c>
      <c r="AB10" s="2339">
        <v>0</v>
      </c>
      <c r="AC10" s="2339">
        <v>0</v>
      </c>
      <c r="AD10" s="2339">
        <v>0</v>
      </c>
      <c r="AE10" s="2339">
        <v>0</v>
      </c>
      <c r="AF10" s="2339">
        <v>0</v>
      </c>
      <c r="AG10" s="2339"/>
      <c r="AH10" s="2339"/>
      <c r="AI10" s="2339"/>
      <c r="AJ10" s="2339"/>
      <c r="AK10" s="2339">
        <v>0</v>
      </c>
      <c r="AL10" s="2339">
        <v>0</v>
      </c>
      <c r="AM10" s="2339">
        <v>0</v>
      </c>
      <c r="AN10" s="2339">
        <v>0</v>
      </c>
      <c r="AO10" s="2339">
        <v>0</v>
      </c>
      <c r="AP10" s="2339">
        <v>0</v>
      </c>
      <c r="AQ10" s="2339">
        <v>0</v>
      </c>
      <c r="AR10" s="2339">
        <v>0</v>
      </c>
      <c r="AS10" s="2339">
        <v>0</v>
      </c>
      <c r="AT10" s="2339">
        <v>0</v>
      </c>
      <c r="AU10" s="2339">
        <v>0</v>
      </c>
      <c r="AV10" s="2339">
        <v>0</v>
      </c>
      <c r="AW10" s="2339">
        <v>0</v>
      </c>
      <c r="AX10" s="2339">
        <v>0</v>
      </c>
      <c r="AY10" s="2339">
        <v>0</v>
      </c>
      <c r="AZ10" s="2339">
        <v>0</v>
      </c>
      <c r="BA10" s="2339">
        <v>0</v>
      </c>
      <c r="BB10" s="2339">
        <v>0</v>
      </c>
      <c r="BC10" s="2339">
        <v>0</v>
      </c>
      <c r="BD10" s="2339">
        <v>0</v>
      </c>
      <c r="BE10" s="2339">
        <v>0</v>
      </c>
      <c r="BF10" s="2339">
        <v>0</v>
      </c>
      <c r="BG10" s="2339">
        <v>0</v>
      </c>
      <c r="BH10" s="2339">
        <v>0</v>
      </c>
      <c r="BI10" s="2339">
        <v>0</v>
      </c>
      <c r="BJ10" s="2339">
        <v>0</v>
      </c>
      <c r="BK10" s="2339">
        <v>0</v>
      </c>
      <c r="BL10" s="2339">
        <v>0</v>
      </c>
      <c r="BM10" s="556"/>
      <c r="DI10" s="557"/>
    </row>
    <row r="11" spans="1:113" ht="17.399999999999999" customHeight="1">
      <c r="A11" s="2320">
        <v>4</v>
      </c>
      <c r="B11" s="2322" t="s">
        <v>22</v>
      </c>
      <c r="C11" s="2340">
        <f>SUM(D11:BL11)</f>
        <v>-6643098.1511764573</v>
      </c>
      <c r="D11" s="2339">
        <v>0</v>
      </c>
      <c r="E11" s="2339">
        <v>0</v>
      </c>
      <c r="F11" s="2339">
        <v>0</v>
      </c>
      <c r="G11" s="2339">
        <v>0</v>
      </c>
      <c r="H11" s="2339">
        <f>'Adj 3.5 Rec Rev'!H9+'Adj 3.5 Rec Rev'!H11</f>
        <v>-2116519.1511764573</v>
      </c>
      <c r="I11" s="2339">
        <f>'Adj 3.6 Wheeling Rev'!G9</f>
        <v>-255866</v>
      </c>
      <c r="J11" s="2339">
        <v>0</v>
      </c>
      <c r="K11" s="2339">
        <v>0</v>
      </c>
      <c r="L11" s="2339">
        <v>0</v>
      </c>
      <c r="M11" s="2339">
        <v>0</v>
      </c>
      <c r="N11" s="2339">
        <v>0</v>
      </c>
      <c r="O11" s="2339">
        <v>0</v>
      </c>
      <c r="P11" s="2341">
        <v>0</v>
      </c>
      <c r="Q11" s="2339">
        <v>0</v>
      </c>
      <c r="R11" s="2339">
        <f>'Adj 4.7 DSM Rev-Exp Remove'!I15</f>
        <v>-4270713</v>
      </c>
      <c r="S11" s="2339">
        <v>0</v>
      </c>
      <c r="T11" s="2339">
        <v>0</v>
      </c>
      <c r="U11" s="2339">
        <v>0</v>
      </c>
      <c r="V11" s="2339">
        <v>0</v>
      </c>
      <c r="W11" s="2339">
        <v>0</v>
      </c>
      <c r="X11" s="2339">
        <v>0</v>
      </c>
      <c r="Y11" s="2339">
        <v>0</v>
      </c>
      <c r="Z11" s="2339">
        <v>0</v>
      </c>
      <c r="AA11" s="2339">
        <v>0</v>
      </c>
      <c r="AB11" s="2339">
        <v>0</v>
      </c>
      <c r="AC11" s="2339">
        <v>0</v>
      </c>
      <c r="AD11" s="2339">
        <v>0</v>
      </c>
      <c r="AE11" s="2339">
        <v>0</v>
      </c>
      <c r="AF11" s="2339">
        <v>0</v>
      </c>
      <c r="AG11" s="2339"/>
      <c r="AH11" s="2339"/>
      <c r="AI11" s="2339"/>
      <c r="AJ11" s="2339"/>
      <c r="AK11" s="2339">
        <v>0</v>
      </c>
      <c r="AL11" s="2339">
        <v>0</v>
      </c>
      <c r="AM11" s="2339">
        <v>0</v>
      </c>
      <c r="AN11" s="2339">
        <v>0</v>
      </c>
      <c r="AO11" s="2339">
        <v>0</v>
      </c>
      <c r="AP11" s="2339">
        <v>0</v>
      </c>
      <c r="AQ11" s="2339">
        <v>0</v>
      </c>
      <c r="AR11" s="2339">
        <v>0</v>
      </c>
      <c r="AS11" s="2339">
        <v>0</v>
      </c>
      <c r="AT11" s="2339">
        <v>0</v>
      </c>
      <c r="AU11" s="2339">
        <v>0</v>
      </c>
      <c r="AV11" s="2339">
        <v>0</v>
      </c>
      <c r="AW11" s="2339">
        <v>0</v>
      </c>
      <c r="AX11" s="2339">
        <v>0</v>
      </c>
      <c r="AY11" s="2339">
        <v>0</v>
      </c>
      <c r="AZ11" s="2339">
        <v>0</v>
      </c>
      <c r="BA11" s="2339">
        <v>0</v>
      </c>
      <c r="BB11" s="2339">
        <v>0</v>
      </c>
      <c r="BC11" s="2339">
        <v>0</v>
      </c>
      <c r="BD11" s="2339">
        <v>0</v>
      </c>
      <c r="BE11" s="2339">
        <v>0</v>
      </c>
      <c r="BF11" s="2339">
        <v>0</v>
      </c>
      <c r="BG11" s="2339">
        <v>0</v>
      </c>
      <c r="BH11" s="2339">
        <v>0</v>
      </c>
      <c r="BI11" s="2339">
        <v>0</v>
      </c>
      <c r="BJ11" s="2339">
        <v>0</v>
      </c>
      <c r="BK11" s="2339">
        <v>0</v>
      </c>
      <c r="BL11" s="2339">
        <v>0</v>
      </c>
      <c r="BM11" s="556"/>
      <c r="DI11" s="557"/>
    </row>
    <row r="12" spans="1:113" ht="17.399999999999999" customHeight="1">
      <c r="A12" s="2320">
        <v>5</v>
      </c>
      <c r="B12" s="2337" t="s">
        <v>23</v>
      </c>
      <c r="C12" s="2342">
        <f>SUM(C8:C11)</f>
        <v>34767119.434013538</v>
      </c>
      <c r="D12" s="2343">
        <f>SUM(D8:D11)</f>
        <v>-668149</v>
      </c>
      <c r="E12" s="2343">
        <f>SUM(E8:E11)</f>
        <v>8526831</v>
      </c>
      <c r="F12" s="2343">
        <f>SUM(F8:F11)</f>
        <v>4330116</v>
      </c>
      <c r="G12" s="2343">
        <f t="shared" ref="G12:P12" si="0">SUM(G8:G11)</f>
        <v>0</v>
      </c>
      <c r="H12" s="2343">
        <f t="shared" si="0"/>
        <v>-2116519.1511764573</v>
      </c>
      <c r="I12" s="2343">
        <f t="shared" si="0"/>
        <v>-255866</v>
      </c>
      <c r="J12" s="2343">
        <f t="shared" ref="J12:K12" si="1">SUM(J8:J11)</f>
        <v>0</v>
      </c>
      <c r="K12" s="2343">
        <f t="shared" si="1"/>
        <v>0</v>
      </c>
      <c r="L12" s="2343">
        <f t="shared" si="0"/>
        <v>0</v>
      </c>
      <c r="M12" s="2343">
        <f t="shared" si="0"/>
        <v>0</v>
      </c>
      <c r="N12" s="2343">
        <f t="shared" si="0"/>
        <v>0</v>
      </c>
      <c r="O12" s="2343">
        <f t="shared" si="0"/>
        <v>0</v>
      </c>
      <c r="P12" s="2343">
        <f t="shared" si="0"/>
        <v>0</v>
      </c>
      <c r="Q12" s="2343">
        <f>SUM(Q8:Q11)</f>
        <v>0</v>
      </c>
      <c r="R12" s="2343">
        <f>SUM(R8:R11)</f>
        <v>-4270713</v>
      </c>
      <c r="S12" s="2343">
        <f t="shared" ref="S12:T12" si="2">SUM(S8:S11)</f>
        <v>0</v>
      </c>
      <c r="T12" s="2343">
        <f t="shared" si="2"/>
        <v>0</v>
      </c>
      <c r="U12" s="2343">
        <f>SUM(U8:U11)</f>
        <v>0</v>
      </c>
      <c r="V12" s="2343">
        <f>SUM(V8:V11)</f>
        <v>0</v>
      </c>
      <c r="W12" s="2343">
        <f t="shared" ref="W12:X12" si="3">SUM(W8:W11)</f>
        <v>0</v>
      </c>
      <c r="X12" s="2343">
        <f t="shared" si="3"/>
        <v>0</v>
      </c>
      <c r="Y12" s="2343">
        <f t="shared" ref="Y12" si="4">SUM(Y8:Y11)</f>
        <v>0</v>
      </c>
      <c r="Z12" s="2343">
        <f>SUM(Z8:Z11)</f>
        <v>0</v>
      </c>
      <c r="AA12" s="2343">
        <f>SUM(AA8:AA11)</f>
        <v>29221419.585189998</v>
      </c>
      <c r="AB12" s="2343">
        <f>SUM(AB8:AB11)</f>
        <v>0</v>
      </c>
      <c r="AC12" s="2343">
        <f>SUM(AC8:AC11)</f>
        <v>0</v>
      </c>
      <c r="AD12" s="2343">
        <f t="shared" ref="AD12" si="5">SUM(AD8:AD11)</f>
        <v>0</v>
      </c>
      <c r="AE12" s="2343">
        <f t="shared" ref="AE12:BE12" si="6">SUM(AE8:AE11)</f>
        <v>0</v>
      </c>
      <c r="AF12" s="2343">
        <f t="shared" si="6"/>
        <v>0</v>
      </c>
      <c r="AG12" s="2343">
        <f t="shared" si="6"/>
        <v>0</v>
      </c>
      <c r="AH12" s="2343"/>
      <c r="AI12" s="2343"/>
      <c r="AJ12" s="2343"/>
      <c r="AK12" s="2343">
        <f t="shared" si="6"/>
        <v>0</v>
      </c>
      <c r="AL12" s="2343">
        <f t="shared" si="6"/>
        <v>0</v>
      </c>
      <c r="AM12" s="2343">
        <f t="shared" si="6"/>
        <v>0</v>
      </c>
      <c r="AN12" s="2343">
        <f t="shared" si="6"/>
        <v>0</v>
      </c>
      <c r="AO12" s="2343">
        <f t="shared" si="6"/>
        <v>0</v>
      </c>
      <c r="AP12" s="2343">
        <f t="shared" si="6"/>
        <v>0</v>
      </c>
      <c r="AQ12" s="2343">
        <f t="shared" si="6"/>
        <v>0</v>
      </c>
      <c r="AR12" s="2343">
        <f t="shared" ref="AR12" si="7">SUM(AR8:AR11)</f>
        <v>0</v>
      </c>
      <c r="AS12" s="2343">
        <f t="shared" si="6"/>
        <v>0</v>
      </c>
      <c r="AT12" s="2343">
        <f t="shared" ref="AT12" si="8">SUM(AT8:AT11)</f>
        <v>0</v>
      </c>
      <c r="AU12" s="2343">
        <f t="shared" si="6"/>
        <v>0</v>
      </c>
      <c r="AV12" s="2343">
        <f t="shared" si="6"/>
        <v>0</v>
      </c>
      <c r="AW12" s="2343">
        <f t="shared" si="6"/>
        <v>0</v>
      </c>
      <c r="AX12" s="2343">
        <f t="shared" si="6"/>
        <v>0</v>
      </c>
      <c r="AY12" s="2342">
        <f>SUM(AY8:AY11)</f>
        <v>0</v>
      </c>
      <c r="AZ12" s="2343">
        <f>SUM(AZ8:AZ11)</f>
        <v>0</v>
      </c>
      <c r="BA12" s="2343">
        <f>SUM(BA8:BA11)</f>
        <v>0</v>
      </c>
      <c r="BB12" s="2343">
        <f t="shared" si="6"/>
        <v>0</v>
      </c>
      <c r="BC12" s="2343">
        <f t="shared" ref="BC12" si="9">SUM(BC8:BC11)</f>
        <v>0</v>
      </c>
      <c r="BD12" s="2343">
        <f t="shared" si="6"/>
        <v>0</v>
      </c>
      <c r="BE12" s="2343">
        <f t="shared" si="6"/>
        <v>0</v>
      </c>
      <c r="BF12" s="2343">
        <f t="shared" ref="BF12:BK12" si="10">SUM(BF8:BF11)</f>
        <v>0</v>
      </c>
      <c r="BG12" s="2343">
        <f t="shared" si="10"/>
        <v>0</v>
      </c>
      <c r="BH12" s="2343">
        <f t="shared" si="10"/>
        <v>0</v>
      </c>
      <c r="BI12" s="2343">
        <f t="shared" si="10"/>
        <v>0</v>
      </c>
      <c r="BJ12" s="2343">
        <f t="shared" si="10"/>
        <v>0</v>
      </c>
      <c r="BK12" s="2343">
        <f t="shared" si="10"/>
        <v>0</v>
      </c>
      <c r="BL12" s="2343">
        <f t="shared" ref="BL12" si="11">SUM(BL8:BL11)</f>
        <v>0</v>
      </c>
      <c r="BM12" s="556"/>
      <c r="DI12" s="557"/>
    </row>
    <row r="13" spans="1:113" ht="17.399999999999999" customHeight="1">
      <c r="A13" s="2320">
        <v>6</v>
      </c>
      <c r="B13" s="2322"/>
      <c r="C13" s="2339"/>
      <c r="D13" s="2339"/>
      <c r="E13" s="2339"/>
      <c r="F13" s="2339">
        <v>0</v>
      </c>
      <c r="G13" s="2339"/>
      <c r="H13" s="2339"/>
      <c r="I13" s="2339"/>
      <c r="J13" s="2339"/>
      <c r="K13" s="2339"/>
      <c r="L13" s="2339"/>
      <c r="M13" s="2339"/>
      <c r="N13" s="2339"/>
      <c r="O13" s="2339"/>
      <c r="P13" s="2339"/>
      <c r="Q13" s="2339"/>
      <c r="R13" s="2339"/>
      <c r="S13" s="2339"/>
      <c r="T13" s="2339"/>
      <c r="U13" s="2339"/>
      <c r="V13" s="2339"/>
      <c r="W13" s="2339"/>
      <c r="X13" s="2339"/>
      <c r="Y13" s="2339"/>
      <c r="Z13" s="2339"/>
      <c r="AA13" s="2339"/>
      <c r="AB13" s="2339"/>
      <c r="AC13" s="2339"/>
      <c r="AD13" s="2320"/>
      <c r="AE13" s="2320"/>
      <c r="AF13" s="2339"/>
      <c r="AG13" s="2339"/>
      <c r="AH13" s="2339"/>
      <c r="AI13" s="2339"/>
      <c r="AJ13" s="2339"/>
      <c r="AK13" s="2339"/>
      <c r="AL13" s="2339"/>
      <c r="AM13" s="2339"/>
      <c r="AN13" s="2339"/>
      <c r="AO13" s="2339"/>
      <c r="AP13" s="2339"/>
      <c r="AQ13" s="2339"/>
      <c r="AR13" s="2339"/>
      <c r="AS13" s="2339"/>
      <c r="AT13" s="2339"/>
      <c r="AU13" s="2339"/>
      <c r="AV13" s="2339"/>
      <c r="AW13" s="2339"/>
      <c r="AX13" s="2339"/>
      <c r="AY13" s="2339"/>
      <c r="AZ13" s="2339"/>
      <c r="BA13" s="2339"/>
      <c r="BB13" s="2339"/>
      <c r="BC13" s="2339"/>
      <c r="BD13" s="2339"/>
      <c r="BE13" s="2340"/>
      <c r="BF13" s="2340"/>
      <c r="BG13" s="2340"/>
      <c r="BH13" s="2340"/>
      <c r="BI13" s="2340"/>
      <c r="BJ13" s="2340"/>
      <c r="BK13" s="2340"/>
      <c r="BL13" s="2340"/>
      <c r="DI13" s="557"/>
    </row>
    <row r="14" spans="1:113" ht="17.399999999999999" customHeight="1">
      <c r="A14" s="2320">
        <v>7</v>
      </c>
      <c r="B14" s="2337" t="s">
        <v>24</v>
      </c>
      <c r="C14" s="2339"/>
      <c r="D14" s="2339"/>
      <c r="E14" s="2339"/>
      <c r="F14" s="2339">
        <v>0</v>
      </c>
      <c r="G14" s="2339"/>
      <c r="H14" s="2339"/>
      <c r="I14" s="2339"/>
      <c r="J14" s="2339"/>
      <c r="K14" s="2339"/>
      <c r="L14" s="2339"/>
      <c r="M14" s="2339"/>
      <c r="N14" s="2339"/>
      <c r="O14" s="2339"/>
      <c r="P14" s="2339"/>
      <c r="Q14" s="2339"/>
      <c r="R14" s="2339"/>
      <c r="S14" s="2339"/>
      <c r="T14" s="2339"/>
      <c r="U14" s="2339"/>
      <c r="V14" s="2339"/>
      <c r="W14" s="2339"/>
      <c r="X14" s="2339"/>
      <c r="Y14" s="2339"/>
      <c r="Z14" s="2339"/>
      <c r="AA14" s="2339"/>
      <c r="AB14" s="2339"/>
      <c r="AC14" s="2339"/>
      <c r="AD14" s="2320"/>
      <c r="AE14" s="2320"/>
      <c r="AF14" s="2339"/>
      <c r="AG14" s="2339"/>
      <c r="AH14" s="2339"/>
      <c r="AI14" s="2339"/>
      <c r="AJ14" s="2339"/>
      <c r="AK14" s="2339"/>
      <c r="AL14" s="2339"/>
      <c r="AM14" s="2339"/>
      <c r="AN14" s="2339"/>
      <c r="AO14" s="2339"/>
      <c r="AP14" s="2339"/>
      <c r="AQ14" s="2339"/>
      <c r="AR14" s="2339"/>
      <c r="AS14" s="2339"/>
      <c r="AT14" s="2339"/>
      <c r="AU14" s="2339"/>
      <c r="AV14" s="2339"/>
      <c r="AW14" s="2339"/>
      <c r="AX14" s="2339"/>
      <c r="AY14" s="2339"/>
      <c r="AZ14" s="2339"/>
      <c r="BA14" s="2339"/>
      <c r="BB14" s="2339"/>
      <c r="BC14" s="2339"/>
      <c r="BD14" s="2339"/>
      <c r="BE14" s="2340"/>
      <c r="BF14" s="2340"/>
      <c r="BG14" s="2340"/>
      <c r="BH14" s="2340"/>
      <c r="BI14" s="2340"/>
      <c r="BJ14" s="2340"/>
      <c r="BK14" s="2340"/>
      <c r="BL14" s="2340"/>
      <c r="DI14" s="557"/>
    </row>
    <row r="15" spans="1:113" ht="17.399999999999999" customHeight="1">
      <c r="A15" s="2320">
        <v>8</v>
      </c>
      <c r="B15" s="2322" t="s">
        <v>25</v>
      </c>
      <c r="C15" s="2340">
        <f t="shared" ref="C15:C24" si="12">SUM(D15:BL15)</f>
        <v>-3065929.3550715973</v>
      </c>
      <c r="D15" s="2339">
        <v>0</v>
      </c>
      <c r="E15" s="2339">
        <v>0</v>
      </c>
      <c r="F15" s="2339">
        <v>0</v>
      </c>
      <c r="G15" s="2339">
        <v>0</v>
      </c>
      <c r="H15" s="2339">
        <v>0</v>
      </c>
      <c r="I15" s="2339">
        <v>0</v>
      </c>
      <c r="J15" s="2339">
        <v>0</v>
      </c>
      <c r="K15" s="2339">
        <v>0</v>
      </c>
      <c r="L15" s="2339">
        <v>0</v>
      </c>
      <c r="M15" s="2339">
        <f>SUM('Adj 4.2 Gen Wage Inc-Annual'!H8:H16)</f>
        <v>15460.906698978293</v>
      </c>
      <c r="N15" s="2339">
        <v>0</v>
      </c>
      <c r="O15" s="2339">
        <v>0</v>
      </c>
      <c r="P15" s="2339">
        <v>0</v>
      </c>
      <c r="Q15" s="2339">
        <v>0</v>
      </c>
      <c r="R15" s="2339">
        <f>'Adj 4.7 DSM Rev-Exp Remove'!I16</f>
        <v>0</v>
      </c>
      <c r="S15" s="2339">
        <v>0</v>
      </c>
      <c r="T15" s="2339">
        <v>0</v>
      </c>
      <c r="U15" s="2339">
        <v>0</v>
      </c>
      <c r="V15" s="2339">
        <v>0</v>
      </c>
      <c r="W15" s="2339">
        <v>0</v>
      </c>
      <c r="X15" s="2339">
        <v>0</v>
      </c>
      <c r="Y15" s="2339">
        <v>0</v>
      </c>
      <c r="Z15" s="2339">
        <v>0</v>
      </c>
      <c r="AA15" s="2339">
        <f>'Adj 5.1 Net Power Costs Restat'!H29</f>
        <v>-3081390.2617705758</v>
      </c>
      <c r="AB15" s="2339">
        <v>0</v>
      </c>
      <c r="AC15" s="2339">
        <v>0</v>
      </c>
      <c r="AD15" s="2339">
        <v>0</v>
      </c>
      <c r="AE15" s="2339">
        <v>0</v>
      </c>
      <c r="AF15" s="2339">
        <v>0</v>
      </c>
      <c r="AG15" s="2339"/>
      <c r="AH15" s="2339"/>
      <c r="AI15" s="2339"/>
      <c r="AJ15" s="2339"/>
      <c r="AK15" s="2339">
        <v>0</v>
      </c>
      <c r="AL15" s="2339">
        <v>0</v>
      </c>
      <c r="AM15" s="2339">
        <v>0</v>
      </c>
      <c r="AN15" s="2339">
        <v>0</v>
      </c>
      <c r="AO15" s="2339">
        <v>0</v>
      </c>
      <c r="AP15" s="2339">
        <v>0</v>
      </c>
      <c r="AQ15" s="2339">
        <v>0</v>
      </c>
      <c r="AR15" s="2339">
        <v>0</v>
      </c>
      <c r="AS15" s="2339">
        <v>0</v>
      </c>
      <c r="AT15" s="2339">
        <v>0</v>
      </c>
      <c r="AU15" s="2339">
        <v>0</v>
      </c>
      <c r="AV15" s="2339">
        <v>0</v>
      </c>
      <c r="AW15" s="2339">
        <v>0</v>
      </c>
      <c r="AX15" s="2339">
        <v>0</v>
      </c>
      <c r="AY15" s="2339">
        <v>0</v>
      </c>
      <c r="AZ15" s="2339">
        <v>0</v>
      </c>
      <c r="BA15" s="2339">
        <v>0</v>
      </c>
      <c r="BB15" s="2339">
        <v>0</v>
      </c>
      <c r="BC15" s="2339">
        <v>0</v>
      </c>
      <c r="BD15" s="2339">
        <v>0</v>
      </c>
      <c r="BE15" s="2339">
        <v>0</v>
      </c>
      <c r="BF15" s="2339">
        <v>0</v>
      </c>
      <c r="BG15" s="2339">
        <v>0</v>
      </c>
      <c r="BH15" s="2339">
        <v>0</v>
      </c>
      <c r="BI15" s="2339">
        <v>0</v>
      </c>
      <c r="BJ15" s="2339">
        <v>0</v>
      </c>
      <c r="BK15" s="2339">
        <v>0</v>
      </c>
      <c r="BL15" s="2339">
        <v>0</v>
      </c>
      <c r="BM15" s="556"/>
      <c r="DI15" s="557"/>
    </row>
    <row r="16" spans="1:113" ht="17.399999999999999" customHeight="1">
      <c r="A16" s="2320">
        <v>9</v>
      </c>
      <c r="B16" s="2322" t="s">
        <v>26</v>
      </c>
      <c r="C16" s="2340">
        <f t="shared" si="12"/>
        <v>0</v>
      </c>
      <c r="D16" s="2339">
        <v>0</v>
      </c>
      <c r="E16" s="2339">
        <v>0</v>
      </c>
      <c r="F16" s="2339">
        <v>0</v>
      </c>
      <c r="G16" s="2339">
        <v>0</v>
      </c>
      <c r="H16" s="2339">
        <v>0</v>
      </c>
      <c r="I16" s="2339">
        <v>0</v>
      </c>
      <c r="J16" s="2339">
        <v>0</v>
      </c>
      <c r="K16" s="2339">
        <v>0</v>
      </c>
      <c r="L16" s="2339">
        <v>0</v>
      </c>
      <c r="M16" s="2339">
        <v>0</v>
      </c>
      <c r="N16" s="2339">
        <v>0</v>
      </c>
      <c r="O16" s="2339">
        <v>0</v>
      </c>
      <c r="P16" s="2320"/>
      <c r="Q16" s="2339">
        <v>0</v>
      </c>
      <c r="R16" s="2339">
        <v>0</v>
      </c>
      <c r="S16" s="2339">
        <v>0</v>
      </c>
      <c r="T16" s="2339">
        <v>0</v>
      </c>
      <c r="U16" s="2339">
        <v>0</v>
      </c>
      <c r="V16" s="2339">
        <v>0</v>
      </c>
      <c r="W16" s="2339">
        <v>0</v>
      </c>
      <c r="X16" s="2339">
        <v>0</v>
      </c>
      <c r="Y16" s="2339">
        <v>0</v>
      </c>
      <c r="Z16" s="2339">
        <v>0</v>
      </c>
      <c r="AA16" s="2339">
        <v>0</v>
      </c>
      <c r="AB16" s="2339">
        <v>0</v>
      </c>
      <c r="AC16" s="2339">
        <v>0</v>
      </c>
      <c r="AD16" s="2339">
        <v>0</v>
      </c>
      <c r="AE16" s="2339">
        <v>0</v>
      </c>
      <c r="AF16" s="2339">
        <v>0</v>
      </c>
      <c r="AG16" s="2339"/>
      <c r="AH16" s="2339"/>
      <c r="AI16" s="2339"/>
      <c r="AJ16" s="2339"/>
      <c r="AK16" s="2339">
        <v>0</v>
      </c>
      <c r="AL16" s="2339">
        <v>0</v>
      </c>
      <c r="AM16" s="2339">
        <v>0</v>
      </c>
      <c r="AN16" s="2339">
        <v>0</v>
      </c>
      <c r="AO16" s="2339">
        <v>0</v>
      </c>
      <c r="AP16" s="2339">
        <v>0</v>
      </c>
      <c r="AQ16" s="2339">
        <v>0</v>
      </c>
      <c r="AR16" s="2339">
        <v>0</v>
      </c>
      <c r="AS16" s="2339">
        <v>0</v>
      </c>
      <c r="AT16" s="2339">
        <v>0</v>
      </c>
      <c r="AU16" s="2339">
        <v>0</v>
      </c>
      <c r="AV16" s="2339">
        <v>0</v>
      </c>
      <c r="AW16" s="2339">
        <v>0</v>
      </c>
      <c r="AX16" s="2339">
        <v>0</v>
      </c>
      <c r="AY16" s="2339">
        <v>0</v>
      </c>
      <c r="AZ16" s="2339">
        <v>0</v>
      </c>
      <c r="BA16" s="2339">
        <v>0</v>
      </c>
      <c r="BB16" s="2339">
        <v>0</v>
      </c>
      <c r="BC16" s="2339">
        <v>0</v>
      </c>
      <c r="BD16" s="2339">
        <v>0</v>
      </c>
      <c r="BE16" s="2339">
        <v>0</v>
      </c>
      <c r="BF16" s="2339">
        <v>0</v>
      </c>
      <c r="BG16" s="2339">
        <v>0</v>
      </c>
      <c r="BH16" s="2339">
        <v>0</v>
      </c>
      <c r="BI16" s="2339">
        <v>0</v>
      </c>
      <c r="BJ16" s="2339">
        <v>0</v>
      </c>
      <c r="BK16" s="2339">
        <v>0</v>
      </c>
      <c r="BL16" s="2339">
        <v>0</v>
      </c>
      <c r="BM16" s="556"/>
      <c r="DI16" s="557"/>
    </row>
    <row r="17" spans="1:113" ht="17.399999999999999" customHeight="1">
      <c r="A17" s="2320">
        <v>10</v>
      </c>
      <c r="B17" s="2322" t="s">
        <v>27</v>
      </c>
      <c r="C17" s="2340">
        <f t="shared" si="12"/>
        <v>-10927.366947767741</v>
      </c>
      <c r="D17" s="2339">
        <v>0</v>
      </c>
      <c r="E17" s="2339">
        <v>0</v>
      </c>
      <c r="F17" s="2339">
        <v>0</v>
      </c>
      <c r="G17" s="2339">
        <v>0</v>
      </c>
      <c r="H17" s="2339">
        <v>0</v>
      </c>
      <c r="I17" s="2339">
        <v>0</v>
      </c>
      <c r="J17" s="2339">
        <v>0</v>
      </c>
      <c r="K17" s="2339">
        <v>0</v>
      </c>
      <c r="L17" s="2339">
        <v>0</v>
      </c>
      <c r="M17" s="2339">
        <f>SUM('Adj 4.2 Gen Wage Inc-Annual'!H18:H20)</f>
        <v>6692.9421372322595</v>
      </c>
      <c r="N17" s="2339">
        <v>0</v>
      </c>
      <c r="O17" s="2339">
        <v>0</v>
      </c>
      <c r="P17" s="2339">
        <v>0</v>
      </c>
      <c r="Q17" s="2339">
        <v>0</v>
      </c>
      <c r="R17" s="2339">
        <v>0</v>
      </c>
      <c r="S17" s="2339">
        <v>0</v>
      </c>
      <c r="T17" s="2339">
        <v>0</v>
      </c>
      <c r="U17" s="2339">
        <v>0</v>
      </c>
      <c r="V17" s="2339">
        <v>0</v>
      </c>
      <c r="W17" s="2339">
        <v>0</v>
      </c>
      <c r="X17" s="2339">
        <v>0</v>
      </c>
      <c r="Y17" s="2339">
        <v>0</v>
      </c>
      <c r="Z17" s="2339">
        <v>0</v>
      </c>
      <c r="AA17" s="2339">
        <v>0</v>
      </c>
      <c r="AB17" s="2339">
        <v>0</v>
      </c>
      <c r="AC17" s="2339">
        <v>0</v>
      </c>
      <c r="AD17" s="2339">
        <v>0</v>
      </c>
      <c r="AE17" s="2339">
        <v>0</v>
      </c>
      <c r="AF17" s="2339">
        <v>0</v>
      </c>
      <c r="AG17" s="2339"/>
      <c r="AH17" s="2339"/>
      <c r="AI17" s="2339"/>
      <c r="AJ17" s="2339"/>
      <c r="AK17" s="2339">
        <v>0</v>
      </c>
      <c r="AL17" s="2339">
        <v>0</v>
      </c>
      <c r="AM17" s="2339">
        <v>0</v>
      </c>
      <c r="AN17" s="2339">
        <v>0</v>
      </c>
      <c r="AO17" s="2339">
        <v>0</v>
      </c>
      <c r="AP17" s="2339">
        <v>0</v>
      </c>
      <c r="AQ17" s="2339">
        <v>0</v>
      </c>
      <c r="AR17" s="2339">
        <v>0</v>
      </c>
      <c r="AS17" s="2339">
        <v>0</v>
      </c>
      <c r="AT17" s="2339">
        <v>0</v>
      </c>
      <c r="AU17" s="2339">
        <v>0</v>
      </c>
      <c r="AV17" s="2339">
        <v>0</v>
      </c>
      <c r="AW17" s="2339">
        <v>0</v>
      </c>
      <c r="AX17" s="2339">
        <v>0</v>
      </c>
      <c r="AY17" s="2339">
        <v>0</v>
      </c>
      <c r="AZ17" s="2339">
        <v>0</v>
      </c>
      <c r="BA17" s="2339">
        <v>0</v>
      </c>
      <c r="BB17" s="2339">
        <v>0</v>
      </c>
      <c r="BC17" s="2339">
        <v>0</v>
      </c>
      <c r="BD17" s="2339">
        <v>0</v>
      </c>
      <c r="BE17" s="2339">
        <v>0</v>
      </c>
      <c r="BF17" s="2339">
        <f>'Adj 8.11 Misc Asset Sales &amp; Rem'!H24</f>
        <v>-17620.309085000001</v>
      </c>
      <c r="BG17" s="2339">
        <v>0</v>
      </c>
      <c r="BH17" s="2339">
        <v>0</v>
      </c>
      <c r="BI17" s="2339">
        <v>0</v>
      </c>
      <c r="BJ17" s="2339">
        <v>0</v>
      </c>
      <c r="BK17" s="2339">
        <v>0</v>
      </c>
      <c r="BL17" s="2339">
        <v>0</v>
      </c>
      <c r="BM17" s="556"/>
      <c r="DI17" s="557"/>
    </row>
    <row r="18" spans="1:113" ht="17.399999999999999" customHeight="1">
      <c r="A18" s="2320">
        <v>11</v>
      </c>
      <c r="B18" s="2322" t="s">
        <v>28</v>
      </c>
      <c r="C18" s="2340">
        <f t="shared" si="12"/>
        <v>36092700.432337798</v>
      </c>
      <c r="D18" s="2339">
        <v>0</v>
      </c>
      <c r="E18" s="2339">
        <v>0</v>
      </c>
      <c r="F18" s="2339">
        <v>0</v>
      </c>
      <c r="G18" s="2339">
        <v>0</v>
      </c>
      <c r="H18" s="2339">
        <v>0</v>
      </c>
      <c r="I18" s="2339">
        <v>0</v>
      </c>
      <c r="J18" s="2339">
        <v>0</v>
      </c>
      <c r="K18" s="2339">
        <v>0</v>
      </c>
      <c r="L18" s="2339">
        <v>0</v>
      </c>
      <c r="M18" s="2339">
        <f>SUM('Adj 4.2 Gen Wage Inc-Annual'!H21:H30)</f>
        <v>8212.400639356696</v>
      </c>
      <c r="N18" s="2339">
        <v>0</v>
      </c>
      <c r="O18" s="2339">
        <f>'Adj 4.4 Irrig. Load Control'!H8</f>
        <v>-238558.98872209704</v>
      </c>
      <c r="P18" s="2339">
        <f>'Adj 4.5 Remove Non-Recurring En'!H9+'Adj 4.5 Remove Non-Recurring En'!H12+'Adj 4.5 Remove Non-Recurring En'!H16</f>
        <v>1293361.9501378764</v>
      </c>
      <c r="Q18" s="2339"/>
      <c r="R18" s="2339">
        <v>0</v>
      </c>
      <c r="S18" s="2339">
        <f>'Adj 4.8 Insurance Exp'!I22</f>
        <v>74414.429826883337</v>
      </c>
      <c r="T18" s="2339">
        <v>0</v>
      </c>
      <c r="U18" s="2339">
        <v>0</v>
      </c>
      <c r="V18" s="2339">
        <v>0</v>
      </c>
      <c r="W18" s="2339">
        <v>0</v>
      </c>
      <c r="X18" s="2339">
        <f>SUM('Adj 4.13 Legal Ecp'!I20:I26)</f>
        <v>201178.53032867014</v>
      </c>
      <c r="Y18" s="2339">
        <f>'Adj 4.14 Naughton Write-offs'!I10</f>
        <v>-213595.58972921982</v>
      </c>
      <c r="Z18" s="2341">
        <v>0</v>
      </c>
      <c r="AA18" s="2341">
        <f>'Adj 5.1 Net Power Costs Restat'!H20+'Adj 5.1 Net Power Costs Restat'!H30</f>
        <v>27590905.835727923</v>
      </c>
      <c r="AB18" s="2341">
        <v>0</v>
      </c>
      <c r="AC18" s="2339">
        <v>0</v>
      </c>
      <c r="AD18" s="2339">
        <f>'Adj 5.3 BPA Res Exchange'!I12</f>
        <v>7379869</v>
      </c>
      <c r="AE18" s="2339">
        <v>0</v>
      </c>
      <c r="AF18" s="2339">
        <v>0</v>
      </c>
      <c r="AG18" s="2339"/>
      <c r="AH18" s="2339"/>
      <c r="AI18" s="2339"/>
      <c r="AJ18" s="2339"/>
      <c r="AK18" s="2339">
        <v>0</v>
      </c>
      <c r="AL18" s="2339">
        <v>0</v>
      </c>
      <c r="AM18" s="2339">
        <v>0</v>
      </c>
      <c r="AN18" s="2339">
        <v>0</v>
      </c>
      <c r="AO18" s="2339">
        <v>0</v>
      </c>
      <c r="AP18" s="2339">
        <v>0</v>
      </c>
      <c r="AQ18" s="2339">
        <v>0</v>
      </c>
      <c r="AR18" s="2339">
        <v>0</v>
      </c>
      <c r="AS18" s="2339">
        <v>0</v>
      </c>
      <c r="AT18" s="2339">
        <v>0</v>
      </c>
      <c r="AU18" s="2339">
        <v>0</v>
      </c>
      <c r="AV18" s="2339">
        <v>0</v>
      </c>
      <c r="AW18" s="2339">
        <v>0</v>
      </c>
      <c r="AX18" s="2339">
        <v>0</v>
      </c>
      <c r="AY18" s="2339">
        <v>0</v>
      </c>
      <c r="AZ18" s="2339">
        <v>0</v>
      </c>
      <c r="BA18" s="2339">
        <v>0</v>
      </c>
      <c r="BB18" s="2339">
        <v>0</v>
      </c>
      <c r="BC18" s="2339">
        <v>0</v>
      </c>
      <c r="BD18" s="2339">
        <v>0</v>
      </c>
      <c r="BE18" s="2339">
        <f>'Adj 8.10 Reg Asset Amort '!H10</f>
        <v>-3087.1358715995866</v>
      </c>
      <c r="BF18" s="2339">
        <v>0</v>
      </c>
      <c r="BG18" s="2339">
        <v>0</v>
      </c>
      <c r="BH18" s="2339">
        <v>0</v>
      </c>
      <c r="BI18" s="2339">
        <v>0</v>
      </c>
      <c r="BJ18" s="2339">
        <v>0</v>
      </c>
      <c r="BK18" s="2339">
        <v>0</v>
      </c>
      <c r="BL18" s="2339">
        <v>0</v>
      </c>
      <c r="BM18" s="556"/>
      <c r="DI18" s="557"/>
    </row>
    <row r="19" spans="1:113" ht="17.399999999999999" customHeight="1">
      <c r="A19" s="2320">
        <v>12</v>
      </c>
      <c r="B19" s="2322" t="s">
        <v>29</v>
      </c>
      <c r="C19" s="2340">
        <f t="shared" si="12"/>
        <v>-214043.43944008136</v>
      </c>
      <c r="D19" s="2339">
        <v>0</v>
      </c>
      <c r="E19" s="2339">
        <v>0</v>
      </c>
      <c r="F19" s="2339">
        <v>0</v>
      </c>
      <c r="G19" s="2339">
        <v>0</v>
      </c>
      <c r="H19" s="2339">
        <v>0</v>
      </c>
      <c r="I19" s="2339">
        <f>'Adj 3.6 Wheeling Rev'!G15</f>
        <v>-61125</v>
      </c>
      <c r="J19" s="2339">
        <v>0</v>
      </c>
      <c r="K19" s="2339">
        <v>0</v>
      </c>
      <c r="L19" s="2339">
        <v>0</v>
      </c>
      <c r="M19" s="2339">
        <f>SUM('Adj 4.2 Gen Wage Inc-Annual'!H31:H38)</f>
        <v>5209.1696199568878</v>
      </c>
      <c r="N19" s="2339">
        <v>0</v>
      </c>
      <c r="O19" s="2339">
        <v>0</v>
      </c>
      <c r="P19" s="2339">
        <v>0</v>
      </c>
      <c r="Q19" s="2339">
        <v>0</v>
      </c>
      <c r="R19" s="2339">
        <f>'Adj 4.7 DSM Rev-Exp Remove'!I10</f>
        <v>0</v>
      </c>
      <c r="S19" s="2339">
        <f>'Adj 4.8 Insurance Exp'!I20</f>
        <v>60808.432181725017</v>
      </c>
      <c r="T19" s="2339">
        <v>0</v>
      </c>
      <c r="U19" s="2339">
        <v>0</v>
      </c>
      <c r="V19" s="2339">
        <v>0</v>
      </c>
      <c r="W19" s="2339">
        <v>0</v>
      </c>
      <c r="X19" s="2339">
        <f>'Adj 4.13 Legal Ecp'!I32</f>
        <v>-5654.5050717640024</v>
      </c>
      <c r="Y19" s="2339">
        <v>0</v>
      </c>
      <c r="Z19" s="2339">
        <v>0</v>
      </c>
      <c r="AA19" s="2339">
        <f>'Adj 5.1 Net Power Costs Restat'!H26</f>
        <v>-213281.53616999928</v>
      </c>
      <c r="AB19" s="2339">
        <v>0</v>
      </c>
      <c r="AC19" s="2339">
        <v>0</v>
      </c>
      <c r="AD19" s="2339">
        <v>0</v>
      </c>
      <c r="AE19" s="2339">
        <v>0</v>
      </c>
      <c r="AF19" s="2339">
        <v>0</v>
      </c>
      <c r="AG19" s="2339"/>
      <c r="AH19" s="2339"/>
      <c r="AI19" s="2339"/>
      <c r="AJ19" s="2339"/>
      <c r="AK19" s="2339">
        <v>0</v>
      </c>
      <c r="AL19" s="2339">
        <v>0</v>
      </c>
      <c r="AM19" s="2339">
        <v>0</v>
      </c>
      <c r="AN19" s="2339">
        <v>0</v>
      </c>
      <c r="AO19" s="2339">
        <v>0</v>
      </c>
      <c r="AP19" s="2339">
        <v>0</v>
      </c>
      <c r="AQ19" s="2339">
        <v>0</v>
      </c>
      <c r="AR19" s="2339">
        <v>0</v>
      </c>
      <c r="AS19" s="2339">
        <v>0</v>
      </c>
      <c r="AT19" s="2339">
        <v>0</v>
      </c>
      <c r="AU19" s="2339">
        <v>0</v>
      </c>
      <c r="AV19" s="2339">
        <v>0</v>
      </c>
      <c r="AW19" s="2339">
        <v>0</v>
      </c>
      <c r="AX19" s="2339">
        <v>0</v>
      </c>
      <c r="AY19" s="2339">
        <v>0</v>
      </c>
      <c r="AZ19" s="2339">
        <v>0</v>
      </c>
      <c r="BA19" s="2339">
        <v>0</v>
      </c>
      <c r="BB19" s="2339">
        <v>0</v>
      </c>
      <c r="BC19" s="2339">
        <v>0</v>
      </c>
      <c r="BD19" s="2339">
        <v>0</v>
      </c>
      <c r="BE19" s="2339">
        <v>0</v>
      </c>
      <c r="BF19" s="2339">
        <v>0</v>
      </c>
      <c r="BG19" s="2339">
        <v>0</v>
      </c>
      <c r="BH19" s="2339">
        <v>0</v>
      </c>
      <c r="BI19" s="2339">
        <v>0</v>
      </c>
      <c r="BJ19" s="2339">
        <v>0</v>
      </c>
      <c r="BK19" s="2339">
        <v>0</v>
      </c>
      <c r="BL19" s="2339">
        <v>0</v>
      </c>
      <c r="BM19" s="556"/>
      <c r="DI19" s="557"/>
    </row>
    <row r="20" spans="1:113" ht="17.399999999999999" customHeight="1">
      <c r="A20" s="2320">
        <v>13</v>
      </c>
      <c r="B20" s="2322" t="s">
        <v>30</v>
      </c>
      <c r="C20" s="2340">
        <f t="shared" si="12"/>
        <v>160020.6896752808</v>
      </c>
      <c r="D20" s="2339">
        <v>0</v>
      </c>
      <c r="E20" s="2339">
        <v>0</v>
      </c>
      <c r="F20" s="2339">
        <v>0</v>
      </c>
      <c r="G20" s="2339">
        <v>0</v>
      </c>
      <c r="H20" s="2339"/>
      <c r="I20" s="2339">
        <v>0</v>
      </c>
      <c r="J20" s="2339">
        <v>0</v>
      </c>
      <c r="K20" s="2339">
        <v>0</v>
      </c>
      <c r="L20" s="2339">
        <v>0</v>
      </c>
      <c r="M20" s="2339">
        <f>SUM('Adj 4.2 Gen Wage Inc-Annual'!H39:H42)</f>
        <v>19844.081166134558</v>
      </c>
      <c r="N20" s="2339">
        <v>0</v>
      </c>
      <c r="O20" s="2339">
        <v>0</v>
      </c>
      <c r="P20" s="2339">
        <v>0</v>
      </c>
      <c r="Q20" s="2339">
        <v>0</v>
      </c>
      <c r="R20" s="2339">
        <v>0</v>
      </c>
      <c r="S20" s="2339">
        <f>'Adj 4.8 Insurance Exp'!I21</f>
        <v>143846.50991876365</v>
      </c>
      <c r="T20" s="2339">
        <v>0</v>
      </c>
      <c r="U20" s="2339">
        <v>0</v>
      </c>
      <c r="V20" s="2339">
        <v>0</v>
      </c>
      <c r="W20" s="2339">
        <v>0</v>
      </c>
      <c r="X20" s="2339">
        <f>'Adj 4.13 Legal Ecp'!I36+'Adj 4.13 Legal Ecp'!I39</f>
        <v>-3669.9014096174133</v>
      </c>
      <c r="Y20" s="2339">
        <v>0</v>
      </c>
      <c r="Z20" s="2339">
        <v>0</v>
      </c>
      <c r="AA20" s="2339">
        <v>0</v>
      </c>
      <c r="AB20" s="2339">
        <v>0</v>
      </c>
      <c r="AC20" s="2339">
        <v>0</v>
      </c>
      <c r="AD20" s="2339">
        <v>0</v>
      </c>
      <c r="AE20" s="2339">
        <v>0</v>
      </c>
      <c r="AF20" s="2339">
        <v>0</v>
      </c>
      <c r="AG20" s="2339"/>
      <c r="AH20" s="2339"/>
      <c r="AI20" s="2339"/>
      <c r="AJ20" s="2339"/>
      <c r="AK20" s="2339">
        <v>0</v>
      </c>
      <c r="AL20" s="2339">
        <v>0</v>
      </c>
      <c r="AM20" s="2339">
        <v>0</v>
      </c>
      <c r="AN20" s="2339">
        <v>0</v>
      </c>
      <c r="AO20" s="2339">
        <v>0</v>
      </c>
      <c r="AP20" s="2339">
        <v>0</v>
      </c>
      <c r="AQ20" s="2339">
        <v>0</v>
      </c>
      <c r="AR20" s="2339">
        <v>0</v>
      </c>
      <c r="AS20" s="2339">
        <v>0</v>
      </c>
      <c r="AT20" s="2339">
        <v>0</v>
      </c>
      <c r="AU20" s="2339">
        <v>0</v>
      </c>
      <c r="AV20" s="2339">
        <v>0</v>
      </c>
      <c r="AW20" s="2339">
        <v>0</v>
      </c>
      <c r="AX20" s="2339">
        <v>0</v>
      </c>
      <c r="AY20" s="2339">
        <v>0</v>
      </c>
      <c r="AZ20" s="2339">
        <v>0</v>
      </c>
      <c r="BA20" s="2339">
        <v>0</v>
      </c>
      <c r="BB20" s="2339">
        <v>0</v>
      </c>
      <c r="BC20" s="2339">
        <v>0</v>
      </c>
      <c r="BD20" s="2339">
        <v>0</v>
      </c>
      <c r="BE20" s="2339">
        <v>0</v>
      </c>
      <c r="BF20" s="2339">
        <v>0</v>
      </c>
      <c r="BG20" s="2339">
        <v>0</v>
      </c>
      <c r="BH20" s="2339">
        <v>0</v>
      </c>
      <c r="BI20" s="2339">
        <v>0</v>
      </c>
      <c r="BJ20" s="2339">
        <v>0</v>
      </c>
      <c r="BK20" s="2339">
        <v>0</v>
      </c>
      <c r="BL20" s="2339">
        <v>0</v>
      </c>
      <c r="BM20" s="556"/>
      <c r="DI20" s="557"/>
    </row>
    <row r="21" spans="1:113" ht="17.399999999999999" customHeight="1">
      <c r="A21" s="2320">
        <v>14</v>
      </c>
      <c r="B21" s="2322" t="s">
        <v>31</v>
      </c>
      <c r="C21" s="2340">
        <f t="shared" si="12"/>
        <v>-142897.64411829706</v>
      </c>
      <c r="D21" s="2339"/>
      <c r="E21" s="2339"/>
      <c r="F21" s="2339">
        <v>0</v>
      </c>
      <c r="G21" s="2339">
        <v>0</v>
      </c>
      <c r="H21" s="2339">
        <v>0</v>
      </c>
      <c r="I21" s="2339">
        <v>0</v>
      </c>
      <c r="J21" s="2339">
        <v>0</v>
      </c>
      <c r="K21" s="2339">
        <v>0</v>
      </c>
      <c r="L21" s="2344">
        <f>'Adj 4.1 Misc Gen Exp'!I21</f>
        <v>4147.7963857398463</v>
      </c>
      <c r="M21" s="2339">
        <f>SUM('Adj 4.2 Gen Wage Inc-Annual'!H43:H44)</f>
        <v>9995.8234484565255</v>
      </c>
      <c r="N21" s="2339">
        <v>0</v>
      </c>
      <c r="O21" s="2339">
        <v>0</v>
      </c>
      <c r="P21" s="2339">
        <v>0</v>
      </c>
      <c r="Q21" s="2339">
        <v>0</v>
      </c>
      <c r="R21" s="2339">
        <f>'Adj 4.7 DSM Rev-Exp Remove'!I11</f>
        <v>0</v>
      </c>
      <c r="S21" s="2339">
        <v>0</v>
      </c>
      <c r="T21" s="2339">
        <v>0</v>
      </c>
      <c r="U21" s="2339">
        <v>0</v>
      </c>
      <c r="V21" s="2339">
        <v>0</v>
      </c>
      <c r="W21" s="2339">
        <f>+'Adj 4.12 Uncollectible Exp'!I9</f>
        <v>-156349</v>
      </c>
      <c r="X21" s="2339">
        <f>'Adj 4.13 Legal Ecp'!I49</f>
        <v>-692.26395249344807</v>
      </c>
      <c r="Y21" s="2339">
        <v>0</v>
      </c>
      <c r="Z21" s="2339">
        <v>0</v>
      </c>
      <c r="AA21" s="2339">
        <v>0</v>
      </c>
      <c r="AB21" s="2339">
        <v>0</v>
      </c>
      <c r="AC21" s="2339">
        <v>0</v>
      </c>
      <c r="AD21" s="2339">
        <v>0</v>
      </c>
      <c r="AE21" s="2339">
        <v>0</v>
      </c>
      <c r="AF21" s="2339">
        <v>0</v>
      </c>
      <c r="AG21" s="2339"/>
      <c r="AH21" s="2339"/>
      <c r="AI21" s="2339"/>
      <c r="AJ21" s="2339"/>
      <c r="AK21" s="2339">
        <v>0</v>
      </c>
      <c r="AL21" s="2339">
        <v>0</v>
      </c>
      <c r="AM21" s="2339">
        <v>0</v>
      </c>
      <c r="AN21" s="2339">
        <v>0</v>
      </c>
      <c r="AO21" s="2339">
        <v>0</v>
      </c>
      <c r="AP21" s="2339">
        <v>0</v>
      </c>
      <c r="AQ21" s="2339">
        <v>0</v>
      </c>
      <c r="AR21" s="2339">
        <v>0</v>
      </c>
      <c r="AS21" s="2339">
        <v>0</v>
      </c>
      <c r="AT21" s="2339">
        <v>0</v>
      </c>
      <c r="AU21" s="2339">
        <v>0</v>
      </c>
      <c r="AV21" s="2339">
        <v>0</v>
      </c>
      <c r="AW21" s="2339">
        <v>0</v>
      </c>
      <c r="AX21" s="2339">
        <v>0</v>
      </c>
      <c r="AY21" s="2339">
        <v>0</v>
      </c>
      <c r="AZ21" s="2339">
        <v>0</v>
      </c>
      <c r="BA21" s="2339">
        <v>0</v>
      </c>
      <c r="BB21" s="2339">
        <v>0</v>
      </c>
      <c r="BC21" s="2339">
        <v>0</v>
      </c>
      <c r="BD21" s="2339">
        <v>0</v>
      </c>
      <c r="BE21" s="2339">
        <v>0</v>
      </c>
      <c r="BF21" s="2339">
        <v>0</v>
      </c>
      <c r="BG21" s="2339">
        <v>0</v>
      </c>
      <c r="BH21" s="2339">
        <v>0</v>
      </c>
      <c r="BI21" s="2339">
        <v>0</v>
      </c>
      <c r="BJ21" s="2339">
        <v>0</v>
      </c>
      <c r="BK21" s="2339">
        <v>0</v>
      </c>
      <c r="BL21" s="2339">
        <v>0</v>
      </c>
      <c r="BM21" s="556"/>
      <c r="DI21" s="557"/>
    </row>
    <row r="22" spans="1:113" ht="17.399999999999999" customHeight="1">
      <c r="A22" s="2320">
        <v>15</v>
      </c>
      <c r="B22" s="2322" t="s">
        <v>32</v>
      </c>
      <c r="C22" s="2340">
        <f t="shared" si="12"/>
        <v>-8643023.2579503302</v>
      </c>
      <c r="D22" s="2339">
        <v>0</v>
      </c>
      <c r="E22" s="2339">
        <v>0</v>
      </c>
      <c r="F22" s="2339">
        <v>0</v>
      </c>
      <c r="G22" s="2339">
        <v>0</v>
      </c>
      <c r="H22" s="2339">
        <v>0</v>
      </c>
      <c r="I22" s="2339">
        <v>0</v>
      </c>
      <c r="J22" s="2339">
        <v>0</v>
      </c>
      <c r="K22" s="2339">
        <v>0</v>
      </c>
      <c r="L22" s="2339">
        <f>'Adj 4.1 Misc Gen Exp'!I23</f>
        <v>-16002.379715806774</v>
      </c>
      <c r="M22" s="2339">
        <f>SUM('Adj 4.2 Gen Wage Inc-Annual'!H45:H46)</f>
        <v>1684.5758942726416</v>
      </c>
      <c r="N22" s="2339">
        <v>0</v>
      </c>
      <c r="O22" s="2339">
        <f>'Adj 4.4 Irrig. Load Control'!H10</f>
        <v>-212.10066092009828</v>
      </c>
      <c r="P22" s="2339">
        <f>'Adj 4.5 Remove Non-Recurring En'!H11+'Adj 4.5 Remove Non-Recurring En'!H15</f>
        <v>48820.69</v>
      </c>
      <c r="Q22" s="2339">
        <v>0</v>
      </c>
      <c r="R22" s="2339">
        <f>'Adj 4.7 DSM Rev-Exp Remove'!I23</f>
        <v>-8686670</v>
      </c>
      <c r="S22" s="2339">
        <v>0</v>
      </c>
      <c r="T22" s="2339">
        <f>'Adj 4.9 Advertising'!I18</f>
        <v>9355.9565321245973</v>
      </c>
      <c r="U22" s="2339">
        <v>0</v>
      </c>
      <c r="V22" s="2339">
        <v>0</v>
      </c>
      <c r="W22" s="2339">
        <v>0</v>
      </c>
      <c r="X22" s="2339">
        <v>0</v>
      </c>
      <c r="Y22" s="2339">
        <f>'Adj 4.14 Naughton Write-offs'!O10</f>
        <v>0</v>
      </c>
      <c r="Z22" s="2339">
        <v>0</v>
      </c>
      <c r="AA22" s="2339">
        <v>0</v>
      </c>
      <c r="AB22" s="2339">
        <v>0</v>
      </c>
      <c r="AC22" s="2339">
        <v>0</v>
      </c>
      <c r="AD22" s="2339">
        <v>0</v>
      </c>
      <c r="AE22" s="2339">
        <v>0</v>
      </c>
      <c r="AF22" s="2339">
        <v>0</v>
      </c>
      <c r="AG22" s="2339"/>
      <c r="AH22" s="2339"/>
      <c r="AI22" s="2339"/>
      <c r="AJ22" s="2339"/>
      <c r="AK22" s="2339">
        <v>0</v>
      </c>
      <c r="AL22" s="2339">
        <v>0</v>
      </c>
      <c r="AM22" s="2339">
        <v>0</v>
      </c>
      <c r="AN22" s="2339">
        <v>0</v>
      </c>
      <c r="AO22" s="2339">
        <v>0</v>
      </c>
      <c r="AP22" s="2339">
        <v>0</v>
      </c>
      <c r="AQ22" s="2339">
        <v>0</v>
      </c>
      <c r="AR22" s="2339">
        <v>0</v>
      </c>
      <c r="AS22" s="2339">
        <v>0</v>
      </c>
      <c r="AT22" s="2339">
        <v>0</v>
      </c>
      <c r="AU22" s="2339">
        <v>0</v>
      </c>
      <c r="AV22" s="2339">
        <v>0</v>
      </c>
      <c r="AW22" s="2339">
        <v>0</v>
      </c>
      <c r="AX22" s="2339">
        <v>0</v>
      </c>
      <c r="AY22" s="2339">
        <v>0</v>
      </c>
      <c r="AZ22" s="2339">
        <v>0</v>
      </c>
      <c r="BA22" s="2339">
        <v>0</v>
      </c>
      <c r="BB22" s="2339">
        <v>0</v>
      </c>
      <c r="BC22" s="2339">
        <v>0</v>
      </c>
      <c r="BD22" s="2339">
        <v>0</v>
      </c>
      <c r="BE22" s="2339">
        <v>0</v>
      </c>
      <c r="BF22" s="2339">
        <v>0</v>
      </c>
      <c r="BG22" s="2339">
        <v>0</v>
      </c>
      <c r="BH22" s="2339">
        <v>0</v>
      </c>
      <c r="BI22" s="2339">
        <v>0</v>
      </c>
      <c r="BJ22" s="2339">
        <v>0</v>
      </c>
      <c r="BK22" s="2339">
        <v>0</v>
      </c>
      <c r="BL22" s="2339">
        <v>0</v>
      </c>
      <c r="BM22" s="556"/>
      <c r="DI22" s="557"/>
    </row>
    <row r="23" spans="1:113" ht="17.399999999999999" customHeight="1">
      <c r="A23" s="2320">
        <v>16</v>
      </c>
      <c r="B23" s="2322" t="s">
        <v>33</v>
      </c>
      <c r="C23" s="2340">
        <f t="shared" si="12"/>
        <v>0</v>
      </c>
      <c r="D23" s="2339">
        <v>0</v>
      </c>
      <c r="E23" s="2339">
        <v>0</v>
      </c>
      <c r="F23" s="2339">
        <v>0</v>
      </c>
      <c r="G23" s="2339">
        <v>0</v>
      </c>
      <c r="H23" s="2339">
        <v>0</v>
      </c>
      <c r="I23" s="2339">
        <v>0</v>
      </c>
      <c r="J23" s="2339">
        <v>0</v>
      </c>
      <c r="K23" s="2339">
        <v>0</v>
      </c>
      <c r="L23" s="2339">
        <v>0</v>
      </c>
      <c r="M23" s="2339">
        <v>0</v>
      </c>
      <c r="N23" s="2339">
        <v>0</v>
      </c>
      <c r="O23" s="2339">
        <v>0</v>
      </c>
      <c r="P23" s="2339">
        <v>0</v>
      </c>
      <c r="Q23" s="2339">
        <v>0</v>
      </c>
      <c r="R23" s="2339">
        <v>0</v>
      </c>
      <c r="S23" s="2339">
        <v>0</v>
      </c>
      <c r="T23" s="2339">
        <v>0</v>
      </c>
      <c r="U23" s="2339">
        <v>0</v>
      </c>
      <c r="V23" s="2339">
        <v>0</v>
      </c>
      <c r="W23" s="2339">
        <v>0</v>
      </c>
      <c r="X23" s="2339">
        <v>0</v>
      </c>
      <c r="Y23" s="2339">
        <v>0</v>
      </c>
      <c r="Z23" s="2339">
        <v>0</v>
      </c>
      <c r="AA23" s="2339">
        <v>0</v>
      </c>
      <c r="AB23" s="2339">
        <v>0</v>
      </c>
      <c r="AC23" s="2339">
        <v>0</v>
      </c>
      <c r="AD23" s="2339">
        <v>0</v>
      </c>
      <c r="AE23" s="2339">
        <v>0</v>
      </c>
      <c r="AF23" s="2339">
        <v>0</v>
      </c>
      <c r="AG23" s="2339"/>
      <c r="AH23" s="2339"/>
      <c r="AI23" s="2339"/>
      <c r="AJ23" s="2339"/>
      <c r="AK23" s="2339">
        <v>0</v>
      </c>
      <c r="AL23" s="2339">
        <v>0</v>
      </c>
      <c r="AM23" s="2339">
        <v>0</v>
      </c>
      <c r="AN23" s="2339">
        <v>0</v>
      </c>
      <c r="AO23" s="2339">
        <v>0</v>
      </c>
      <c r="AP23" s="2339">
        <v>0</v>
      </c>
      <c r="AQ23" s="2339">
        <v>0</v>
      </c>
      <c r="AR23" s="2339">
        <v>0</v>
      </c>
      <c r="AS23" s="2339">
        <v>0</v>
      </c>
      <c r="AT23" s="2339">
        <v>0</v>
      </c>
      <c r="AU23" s="2339">
        <v>0</v>
      </c>
      <c r="AV23" s="2339">
        <v>0</v>
      </c>
      <c r="AW23" s="2339">
        <v>0</v>
      </c>
      <c r="AX23" s="2339">
        <v>0</v>
      </c>
      <c r="AY23" s="2339">
        <v>0</v>
      </c>
      <c r="AZ23" s="2339">
        <v>0</v>
      </c>
      <c r="BA23" s="2339">
        <v>0</v>
      </c>
      <c r="BB23" s="2339">
        <v>0</v>
      </c>
      <c r="BC23" s="2339">
        <v>0</v>
      </c>
      <c r="BD23" s="2339">
        <v>0</v>
      </c>
      <c r="BE23" s="2339">
        <v>0</v>
      </c>
      <c r="BF23" s="2339">
        <v>0</v>
      </c>
      <c r="BG23" s="2339">
        <v>0</v>
      </c>
      <c r="BH23" s="2339">
        <v>0</v>
      </c>
      <c r="BI23" s="2339">
        <v>0</v>
      </c>
      <c r="BJ23" s="2339">
        <v>0</v>
      </c>
      <c r="BK23" s="2339">
        <v>0</v>
      </c>
      <c r="BL23" s="2339">
        <v>0</v>
      </c>
      <c r="BM23" s="556"/>
      <c r="DI23" s="557"/>
    </row>
    <row r="24" spans="1:113" ht="17.399999999999999" customHeight="1">
      <c r="A24" s="2320">
        <v>17</v>
      </c>
      <c r="B24" s="2322" t="s">
        <v>34</v>
      </c>
      <c r="C24" s="2340">
        <f t="shared" si="12"/>
        <v>-508133.97580865142</v>
      </c>
      <c r="D24" s="2339">
        <v>0</v>
      </c>
      <c r="E24" s="2339">
        <v>0</v>
      </c>
      <c r="F24" s="2339">
        <v>0</v>
      </c>
      <c r="G24" s="2339">
        <v>0</v>
      </c>
      <c r="H24" s="2339">
        <v>0</v>
      </c>
      <c r="I24" s="2339">
        <v>0</v>
      </c>
      <c r="J24" s="2339">
        <v>0</v>
      </c>
      <c r="K24" s="2339">
        <v>0</v>
      </c>
      <c r="L24" s="2339">
        <f>'Adj 4.1 Misc Gen Exp'!I26+'Adj 4.1 Misc Gen Exp'!I27+'Adj 4.1 Misc Gen Exp'!I34+'Adj 4.1 Misc Gen Exp'!I20+'Adj 4.1 Misc Gen Exp'!I32</f>
        <v>-21051.948743126508</v>
      </c>
      <c r="M24" s="2339">
        <f>SUM('Adj 4.2 Gen Wage Inc-Annual'!H47:H50)</f>
        <v>17070.324279509834</v>
      </c>
      <c r="N24" s="2339">
        <v>0</v>
      </c>
      <c r="O24" s="2345">
        <v>0</v>
      </c>
      <c r="P24" s="2339">
        <f>'Adj 4.5 Remove Non-Recurring En'!H10</f>
        <v>3425.4639622245577</v>
      </c>
      <c r="Q24" s="2339">
        <f>'Adj 4.6 Pension Curtailment'!I10</f>
        <v>0</v>
      </c>
      <c r="R24" s="2339">
        <v>0</v>
      </c>
      <c r="S24" s="2339">
        <f>SUM('Adj 4.8 Insurance Exp'!I9:I16)</f>
        <v>-491561.0411772735</v>
      </c>
      <c r="T24" s="2339">
        <f>'Adj 4.9 Advertising'!I23</f>
        <v>-7.732642348325717</v>
      </c>
      <c r="U24" s="2339">
        <f>'Adj 4.10 Memberships &amp; Subscip.'!I31</f>
        <v>1653.8529374571262</v>
      </c>
      <c r="V24" s="2339">
        <v>0</v>
      </c>
      <c r="W24" s="2346">
        <v>0</v>
      </c>
      <c r="X24" s="2346">
        <f>SUM('Adj 4.13 Legal Ecp'!I54:I71)</f>
        <v>-117004.56926573133</v>
      </c>
      <c r="Y24" s="2346">
        <v>0</v>
      </c>
      <c r="Z24" s="2345">
        <v>0</v>
      </c>
      <c r="AA24" s="2345">
        <v>0</v>
      </c>
      <c r="AB24" s="2346">
        <v>0</v>
      </c>
      <c r="AC24" s="2339">
        <v>0</v>
      </c>
      <c r="AD24" s="2339">
        <v>0</v>
      </c>
      <c r="AE24" s="2339">
        <v>0</v>
      </c>
      <c r="AF24" s="2339">
        <v>0</v>
      </c>
      <c r="AG24" s="2339"/>
      <c r="AH24" s="2339"/>
      <c r="AI24" s="2339"/>
      <c r="AJ24" s="2339"/>
      <c r="AK24" s="2339">
        <v>0</v>
      </c>
      <c r="AL24" s="2339">
        <v>0</v>
      </c>
      <c r="AM24" s="2339">
        <v>0</v>
      </c>
      <c r="AN24" s="2339">
        <v>0</v>
      </c>
      <c r="AO24" s="2339">
        <v>0</v>
      </c>
      <c r="AP24" s="2339">
        <v>0</v>
      </c>
      <c r="AQ24" s="2339">
        <v>0</v>
      </c>
      <c r="AR24" s="2339">
        <v>0</v>
      </c>
      <c r="AS24" s="2339">
        <v>0</v>
      </c>
      <c r="AT24" s="2339">
        <v>0</v>
      </c>
      <c r="AU24" s="2339">
        <v>0</v>
      </c>
      <c r="AV24" s="2339">
        <f>'Adj 8.2 Environ Settlement'!I12</f>
        <v>99341.674840636639</v>
      </c>
      <c r="AW24" s="2339">
        <v>0</v>
      </c>
      <c r="AX24" s="2339">
        <v>0</v>
      </c>
      <c r="AY24" s="2339">
        <v>0</v>
      </c>
      <c r="AZ24" s="2339">
        <v>0</v>
      </c>
      <c r="BA24" s="2339">
        <v>0</v>
      </c>
      <c r="BB24" s="2339">
        <v>0</v>
      </c>
      <c r="BC24" s="2339">
        <v>0</v>
      </c>
      <c r="BD24" s="2339">
        <v>0</v>
      </c>
      <c r="BE24" s="2339">
        <v>0</v>
      </c>
      <c r="BF24" s="2339">
        <v>0</v>
      </c>
      <c r="BG24" s="2339">
        <v>0</v>
      </c>
      <c r="BH24" s="2339">
        <v>0</v>
      </c>
      <c r="BI24" s="2339">
        <v>0</v>
      </c>
      <c r="BJ24" s="2339">
        <v>0</v>
      </c>
      <c r="BK24" s="2339">
        <v>0</v>
      </c>
      <c r="BL24" s="2339">
        <v>0</v>
      </c>
      <c r="BM24" s="556"/>
      <c r="DI24" s="557"/>
    </row>
    <row r="25" spans="1:113" ht="17.399999999999999" customHeight="1">
      <c r="A25" s="2320">
        <v>18</v>
      </c>
      <c r="B25" s="2347" t="s">
        <v>35</v>
      </c>
      <c r="C25" s="2348">
        <f>SUM(C15:C24)</f>
        <v>23667766.082676351</v>
      </c>
      <c r="D25" s="2349">
        <f>SUM(D15:D24)</f>
        <v>0</v>
      </c>
      <c r="E25" s="2349">
        <f>SUM(E15:E24)</f>
        <v>0</v>
      </c>
      <c r="F25" s="2349">
        <f>SUM(F15:F24)</f>
        <v>0</v>
      </c>
      <c r="G25" s="2349">
        <f t="shared" ref="G25:O25" si="13">SUM(G15:G24)</f>
        <v>0</v>
      </c>
      <c r="H25" s="2349">
        <f t="shared" si="13"/>
        <v>0</v>
      </c>
      <c r="I25" s="2349">
        <f t="shared" si="13"/>
        <v>-61125</v>
      </c>
      <c r="J25" s="2349">
        <f t="shared" ref="J25:K25" si="14">SUM(J15:J24)</f>
        <v>0</v>
      </c>
      <c r="K25" s="2349">
        <f t="shared" si="14"/>
        <v>0</v>
      </c>
      <c r="L25" s="2349">
        <f t="shared" si="13"/>
        <v>-32906.532073193433</v>
      </c>
      <c r="M25" s="2349">
        <f t="shared" si="13"/>
        <v>84170.223883897692</v>
      </c>
      <c r="N25" s="2349">
        <f t="shared" si="13"/>
        <v>0</v>
      </c>
      <c r="O25" s="2349">
        <f t="shared" si="13"/>
        <v>-238771.08938301713</v>
      </c>
      <c r="P25" s="2349">
        <f>SUM(P15:P24)</f>
        <v>1345608.1041001009</v>
      </c>
      <c r="Q25" s="2349">
        <f>SUM(Q15:Q24)</f>
        <v>0</v>
      </c>
      <c r="R25" s="2349">
        <f>SUM(R15:R24)</f>
        <v>-8686670</v>
      </c>
      <c r="S25" s="2349">
        <f>SUM(S15:S24)</f>
        <v>-212491.66924990149</v>
      </c>
      <c r="T25" s="2349">
        <f t="shared" ref="T25:AC25" si="15">SUM(T15:T24)</f>
        <v>9348.2238897762709</v>
      </c>
      <c r="U25" s="2349">
        <f t="shared" si="15"/>
        <v>1653.8529374571262</v>
      </c>
      <c r="V25" s="2349">
        <f t="shared" si="15"/>
        <v>0</v>
      </c>
      <c r="W25" s="2350">
        <f t="shared" ref="W25:X25" si="16">SUM(W15:W24)</f>
        <v>-156349</v>
      </c>
      <c r="X25" s="2350">
        <f t="shared" si="16"/>
        <v>74157.290629063951</v>
      </c>
      <c r="Y25" s="2350">
        <f t="shared" ref="Y25" si="17">SUM(Y15:Y24)</f>
        <v>-213595.58972921982</v>
      </c>
      <c r="Z25" s="2350">
        <f>SUM(Z15:Z24)</f>
        <v>0</v>
      </c>
      <c r="AA25" s="2350">
        <f>SUM(AA15:AA24)</f>
        <v>24296234.037787348</v>
      </c>
      <c r="AB25" s="2350">
        <f>SUM(AB15:AB24)</f>
        <v>0</v>
      </c>
      <c r="AC25" s="2349">
        <f t="shared" si="15"/>
        <v>0</v>
      </c>
      <c r="AD25" s="2349">
        <f t="shared" ref="AD25" si="18">SUM(AD15:AD24)</f>
        <v>7379869</v>
      </c>
      <c r="AE25" s="2349">
        <f t="shared" ref="AE25:BE25" si="19">SUM(AE15:AE24)</f>
        <v>0</v>
      </c>
      <c r="AF25" s="2349">
        <f t="shared" si="19"/>
        <v>0</v>
      </c>
      <c r="AG25" s="2349">
        <f t="shared" si="19"/>
        <v>0</v>
      </c>
      <c r="AH25" s="2349"/>
      <c r="AI25" s="2349"/>
      <c r="AJ25" s="2349"/>
      <c r="AK25" s="2349">
        <f t="shared" si="19"/>
        <v>0</v>
      </c>
      <c r="AL25" s="2349">
        <f t="shared" si="19"/>
        <v>0</v>
      </c>
      <c r="AM25" s="2349">
        <f t="shared" si="19"/>
        <v>0</v>
      </c>
      <c r="AN25" s="2349">
        <f t="shared" si="19"/>
        <v>0</v>
      </c>
      <c r="AO25" s="2349">
        <f t="shared" si="19"/>
        <v>0</v>
      </c>
      <c r="AP25" s="2349">
        <f t="shared" si="19"/>
        <v>0</v>
      </c>
      <c r="AQ25" s="2349">
        <f t="shared" si="19"/>
        <v>0</v>
      </c>
      <c r="AR25" s="2349">
        <f t="shared" ref="AR25" si="20">SUM(AR15:AR24)</f>
        <v>0</v>
      </c>
      <c r="AS25" s="2349">
        <f t="shared" si="19"/>
        <v>0</v>
      </c>
      <c r="AT25" s="2349">
        <f t="shared" ref="AT25" si="21">SUM(AT15:AT24)</f>
        <v>0</v>
      </c>
      <c r="AU25" s="2349">
        <f t="shared" si="19"/>
        <v>0</v>
      </c>
      <c r="AV25" s="2349">
        <f t="shared" si="19"/>
        <v>99341.674840636639</v>
      </c>
      <c r="AW25" s="2349">
        <f t="shared" si="19"/>
        <v>0</v>
      </c>
      <c r="AX25" s="2349">
        <f t="shared" si="19"/>
        <v>0</v>
      </c>
      <c r="AY25" s="2348">
        <f>SUM(AY15:AY24)</f>
        <v>0</v>
      </c>
      <c r="AZ25" s="2349">
        <f>SUM(AZ15:AZ24)</f>
        <v>0</v>
      </c>
      <c r="BA25" s="2349">
        <f>SUM(BA15:BA24)</f>
        <v>0</v>
      </c>
      <c r="BB25" s="2349">
        <f t="shared" si="19"/>
        <v>0</v>
      </c>
      <c r="BC25" s="2349">
        <f t="shared" ref="BC25" si="22">SUM(BC15:BC24)</f>
        <v>0</v>
      </c>
      <c r="BD25" s="2349">
        <f t="shared" si="19"/>
        <v>0</v>
      </c>
      <c r="BE25" s="2349">
        <f t="shared" si="19"/>
        <v>-3087.1358715995866</v>
      </c>
      <c r="BF25" s="2349">
        <f t="shared" ref="BF25:BK25" si="23">SUM(BF15:BF24)</f>
        <v>-17620.309085000001</v>
      </c>
      <c r="BG25" s="2349">
        <f t="shared" si="23"/>
        <v>0</v>
      </c>
      <c r="BH25" s="2349">
        <f t="shared" si="23"/>
        <v>0</v>
      </c>
      <c r="BI25" s="2349">
        <f t="shared" si="23"/>
        <v>0</v>
      </c>
      <c r="BJ25" s="2349">
        <f t="shared" si="23"/>
        <v>0</v>
      </c>
      <c r="BK25" s="2349">
        <f t="shared" si="23"/>
        <v>0</v>
      </c>
      <c r="BL25" s="2349">
        <f t="shared" ref="BL25" si="24">SUM(BL15:BL24)</f>
        <v>0</v>
      </c>
      <c r="BM25" s="556"/>
      <c r="DI25" s="557"/>
    </row>
    <row r="26" spans="1:113" ht="17.399999999999999" customHeight="1">
      <c r="A26" s="2320"/>
      <c r="B26" s="2337"/>
      <c r="C26" s="2340"/>
      <c r="D26" s="2350"/>
      <c r="E26" s="2350"/>
      <c r="F26" s="2350"/>
      <c r="G26" s="2350"/>
      <c r="H26" s="2350"/>
      <c r="I26" s="2350"/>
      <c r="J26" s="2350"/>
      <c r="K26" s="2350"/>
      <c r="L26" s="2350"/>
      <c r="M26" s="2350"/>
      <c r="N26" s="2350"/>
      <c r="O26" s="2350"/>
      <c r="P26" s="2350"/>
      <c r="Q26" s="2350"/>
      <c r="R26" s="2350"/>
      <c r="S26" s="2339"/>
      <c r="T26" s="2339"/>
      <c r="U26" s="2339"/>
      <c r="V26" s="2339"/>
      <c r="W26" s="2339"/>
      <c r="X26" s="2339"/>
      <c r="Y26" s="2339"/>
      <c r="Z26" s="2320"/>
      <c r="AA26" s="2320"/>
      <c r="AB26" s="2320"/>
      <c r="AC26" s="2339"/>
      <c r="AD26" s="2320"/>
      <c r="AE26" s="2320"/>
      <c r="AF26" s="2350"/>
      <c r="AG26" s="2350"/>
      <c r="AH26" s="2350"/>
      <c r="AI26" s="2350"/>
      <c r="AJ26" s="2350"/>
      <c r="AK26" s="2350"/>
      <c r="AL26" s="2350"/>
      <c r="AM26" s="2350"/>
      <c r="AN26" s="2350"/>
      <c r="AO26" s="2350"/>
      <c r="AP26" s="2350"/>
      <c r="AQ26" s="2350"/>
      <c r="AR26" s="2350"/>
      <c r="AS26" s="2350"/>
      <c r="AT26" s="2350"/>
      <c r="AU26" s="2350"/>
      <c r="AV26" s="2350"/>
      <c r="AW26" s="2350"/>
      <c r="AX26" s="2350"/>
      <c r="AY26" s="2350"/>
      <c r="AZ26" s="2350"/>
      <c r="BA26" s="2350"/>
      <c r="BB26" s="2350"/>
      <c r="BC26" s="2350"/>
      <c r="BD26" s="2350"/>
      <c r="BE26" s="2340"/>
      <c r="BF26" s="2340"/>
      <c r="BG26" s="2340"/>
      <c r="BH26" s="2340"/>
      <c r="BI26" s="2340"/>
      <c r="BJ26" s="2340"/>
      <c r="BK26" s="2340"/>
      <c r="BL26" s="2340"/>
      <c r="DI26" s="557"/>
    </row>
    <row r="27" spans="1:113" ht="17.399999999999999" customHeight="1">
      <c r="A27" s="2320">
        <v>19</v>
      </c>
      <c r="B27" s="2322" t="s">
        <v>36</v>
      </c>
      <c r="C27" s="2340">
        <f t="shared" ref="C27:C34" si="25">SUM(D27:BL27)</f>
        <v>-419683.90114731784</v>
      </c>
      <c r="D27" s="2339">
        <v>0</v>
      </c>
      <c r="E27" s="2339">
        <v>0</v>
      </c>
      <c r="F27" s="2339">
        <v>0</v>
      </c>
      <c r="G27" s="2339">
        <v>0</v>
      </c>
      <c r="H27" s="2339">
        <v>0</v>
      </c>
      <c r="I27" s="2339">
        <v>0</v>
      </c>
      <c r="J27" s="2339">
        <v>0</v>
      </c>
      <c r="K27" s="2339">
        <v>0</v>
      </c>
      <c r="L27" s="2339">
        <v>0</v>
      </c>
      <c r="M27" s="2339">
        <v>0</v>
      </c>
      <c r="N27" s="2339">
        <v>0</v>
      </c>
      <c r="O27" s="2339">
        <v>0</v>
      </c>
      <c r="P27" s="2339">
        <v>0</v>
      </c>
      <c r="Q27" s="2339">
        <v>0</v>
      </c>
      <c r="R27" s="2339">
        <v>0</v>
      </c>
      <c r="S27" s="2339">
        <v>0</v>
      </c>
      <c r="T27" s="2339">
        <v>0</v>
      </c>
      <c r="U27" s="2339">
        <v>0</v>
      </c>
      <c r="V27" s="2339">
        <v>0</v>
      </c>
      <c r="W27" s="2339">
        <v>0</v>
      </c>
      <c r="X27" s="2339">
        <v>0</v>
      </c>
      <c r="Y27" s="2339">
        <v>0</v>
      </c>
      <c r="Z27" s="2339">
        <v>0</v>
      </c>
      <c r="AA27" s="2339">
        <v>0</v>
      </c>
      <c r="AB27" s="2339">
        <v>0</v>
      </c>
      <c r="AC27" s="2339">
        <v>0</v>
      </c>
      <c r="AD27" s="2339">
        <v>0</v>
      </c>
      <c r="AE27" s="2339">
        <f>'Adj 5.4 Colstrip #3 Removal'!H9+'Adj 5.4 Colstrip #3 Removal'!H10</f>
        <v>-691398.30593379284</v>
      </c>
      <c r="AF27" s="2339">
        <v>0</v>
      </c>
      <c r="AG27" s="2339">
        <v>0</v>
      </c>
      <c r="AH27" s="2339">
        <v>0</v>
      </c>
      <c r="AI27" s="2339">
        <f>'Adj 6.3 Proposed Deprec Rates E'!H41</f>
        <v>798823.08987147501</v>
      </c>
      <c r="AJ27" s="2339">
        <v>0</v>
      </c>
      <c r="AK27" s="2339">
        <v>0</v>
      </c>
      <c r="AL27" s="2339">
        <v>0</v>
      </c>
      <c r="AM27" s="2339">
        <v>0</v>
      </c>
      <c r="AN27" s="2339">
        <v>0</v>
      </c>
      <c r="AO27" s="2339">
        <v>0</v>
      </c>
      <c r="AP27" s="2339">
        <v>0</v>
      </c>
      <c r="AQ27" s="2339">
        <v>0</v>
      </c>
      <c r="AR27" s="2339">
        <v>0</v>
      </c>
      <c r="AS27" s="2339">
        <v>0</v>
      </c>
      <c r="AT27" s="2339">
        <v>0</v>
      </c>
      <c r="AU27" s="2339">
        <v>0</v>
      </c>
      <c r="AV27" s="2339">
        <v>0</v>
      </c>
      <c r="AW27" s="2339">
        <v>0</v>
      </c>
      <c r="AX27" s="2339">
        <v>0</v>
      </c>
      <c r="AY27" s="2339">
        <v>0</v>
      </c>
      <c r="AZ27" s="2339">
        <v>0</v>
      </c>
      <c r="BA27" s="2339">
        <v>0</v>
      </c>
      <c r="BB27" s="2339">
        <f>'Adj 8.7 Removal of Colstrip #4'!I9</f>
        <v>-17990.552800000001</v>
      </c>
      <c r="BC27" s="2339">
        <v>0</v>
      </c>
      <c r="BD27" s="2339">
        <v>0</v>
      </c>
      <c r="BE27" s="2339">
        <v>0</v>
      </c>
      <c r="BF27" s="2339">
        <f>'Adj 8.11 Misc Asset Sales &amp; Rem'!H21</f>
        <v>-509118.132285</v>
      </c>
      <c r="BG27" s="2339">
        <v>0</v>
      </c>
      <c r="BH27" s="2339">
        <v>0</v>
      </c>
      <c r="BI27" s="2339">
        <v>0</v>
      </c>
      <c r="BJ27" s="2339">
        <v>0</v>
      </c>
      <c r="BK27" s="2339">
        <v>0</v>
      </c>
      <c r="BL27" s="2339">
        <v>0</v>
      </c>
      <c r="BM27" s="556"/>
      <c r="DI27" s="557"/>
    </row>
    <row r="28" spans="1:113" ht="17.399999999999999" customHeight="1">
      <c r="A28" s="2320">
        <v>20</v>
      </c>
      <c r="B28" s="2322" t="s">
        <v>16</v>
      </c>
      <c r="C28" s="2340">
        <f t="shared" si="25"/>
        <v>0</v>
      </c>
      <c r="D28" s="2339">
        <v>0</v>
      </c>
      <c r="E28" s="2339">
        <v>0</v>
      </c>
      <c r="F28" s="2339">
        <v>0</v>
      </c>
      <c r="G28" s="2339">
        <v>0</v>
      </c>
      <c r="H28" s="2339">
        <v>0</v>
      </c>
      <c r="I28" s="2339">
        <v>0</v>
      </c>
      <c r="J28" s="2339">
        <v>0</v>
      </c>
      <c r="K28" s="2339">
        <v>0</v>
      </c>
      <c r="L28" s="2339">
        <v>0</v>
      </c>
      <c r="M28" s="2339">
        <v>0</v>
      </c>
      <c r="N28" s="2339">
        <v>0</v>
      </c>
      <c r="O28" s="2339">
        <v>0</v>
      </c>
      <c r="P28" s="2339">
        <v>0</v>
      </c>
      <c r="Q28" s="2339">
        <v>0</v>
      </c>
      <c r="R28" s="2339">
        <v>0</v>
      </c>
      <c r="S28" s="2339">
        <v>0</v>
      </c>
      <c r="T28" s="2339">
        <v>0</v>
      </c>
      <c r="U28" s="2339">
        <v>0</v>
      </c>
      <c r="V28" s="2339">
        <v>0</v>
      </c>
      <c r="W28" s="2339">
        <v>0</v>
      </c>
      <c r="X28" s="2339">
        <v>0</v>
      </c>
      <c r="Y28" s="2339">
        <v>0</v>
      </c>
      <c r="Z28" s="2339">
        <v>0</v>
      </c>
      <c r="AA28" s="2339">
        <v>0</v>
      </c>
      <c r="AB28" s="2339">
        <v>0</v>
      </c>
      <c r="AC28" s="2339">
        <v>0</v>
      </c>
      <c r="AD28" s="2339">
        <v>0</v>
      </c>
      <c r="AE28" s="2339">
        <v>0</v>
      </c>
      <c r="AF28" s="2339">
        <v>0</v>
      </c>
      <c r="AG28" s="2339">
        <v>0</v>
      </c>
      <c r="AH28" s="2339">
        <v>0</v>
      </c>
      <c r="AI28" s="2339">
        <v>0</v>
      </c>
      <c r="AJ28" s="2339">
        <v>0</v>
      </c>
      <c r="AK28" s="2339">
        <v>0</v>
      </c>
      <c r="AL28" s="2339">
        <v>0</v>
      </c>
      <c r="AM28" s="2339">
        <v>0</v>
      </c>
      <c r="AN28" s="2339">
        <v>0</v>
      </c>
      <c r="AO28" s="2339">
        <v>0</v>
      </c>
      <c r="AP28" s="2339">
        <v>0</v>
      </c>
      <c r="AQ28" s="2339">
        <v>0</v>
      </c>
      <c r="AR28" s="2339">
        <v>0</v>
      </c>
      <c r="AS28" s="2339">
        <v>0</v>
      </c>
      <c r="AT28" s="2339">
        <v>0</v>
      </c>
      <c r="AU28" s="2339">
        <v>0</v>
      </c>
      <c r="AV28" s="2339">
        <v>0</v>
      </c>
      <c r="AW28" s="2339">
        <v>0</v>
      </c>
      <c r="AX28" s="2339">
        <v>0</v>
      </c>
      <c r="AY28" s="2339"/>
      <c r="AZ28" s="2339">
        <v>0</v>
      </c>
      <c r="BA28" s="2339">
        <v>0</v>
      </c>
      <c r="BB28" s="2339">
        <v>0</v>
      </c>
      <c r="BC28" s="2339">
        <v>0</v>
      </c>
      <c r="BD28" s="2339">
        <v>0</v>
      </c>
      <c r="BE28" s="2339">
        <v>0</v>
      </c>
      <c r="BF28" s="2339">
        <v>0</v>
      </c>
      <c r="BG28" s="2339">
        <v>0</v>
      </c>
      <c r="BH28" s="2339">
        <v>0</v>
      </c>
      <c r="BI28" s="2339">
        <v>0</v>
      </c>
      <c r="BJ28" s="2339">
        <v>0</v>
      </c>
      <c r="BK28" s="2339">
        <v>0</v>
      </c>
      <c r="BL28" s="2339">
        <v>0</v>
      </c>
      <c r="BM28" s="556"/>
      <c r="DI28" s="557"/>
    </row>
    <row r="29" spans="1:113" ht="17.399999999999999" customHeight="1">
      <c r="A29" s="2320">
        <v>21</v>
      </c>
      <c r="B29" s="2322" t="s">
        <v>37</v>
      </c>
      <c r="C29" s="2340">
        <f t="shared" si="25"/>
        <v>803332.58240349393</v>
      </c>
      <c r="D29" s="2339">
        <v>0</v>
      </c>
      <c r="E29" s="2339">
        <v>0</v>
      </c>
      <c r="F29" s="2339">
        <v>0</v>
      </c>
      <c r="G29" s="2339">
        <v>0</v>
      </c>
      <c r="H29" s="2339">
        <v>0</v>
      </c>
      <c r="I29" s="2339">
        <v>0</v>
      </c>
      <c r="J29" s="2339">
        <v>0</v>
      </c>
      <c r="K29" s="2339">
        <v>0</v>
      </c>
      <c r="L29" s="2339">
        <v>0</v>
      </c>
      <c r="M29" s="2339">
        <v>0</v>
      </c>
      <c r="N29" s="2339">
        <v>0</v>
      </c>
      <c r="O29" s="2339">
        <v>0</v>
      </c>
      <c r="P29" s="2339">
        <v>0</v>
      </c>
      <c r="Q29" s="2339">
        <v>0</v>
      </c>
      <c r="R29" s="2339">
        <v>0</v>
      </c>
      <c r="S29" s="2339">
        <v>0</v>
      </c>
      <c r="T29" s="2339">
        <v>0</v>
      </c>
      <c r="U29" s="2339">
        <v>0</v>
      </c>
      <c r="V29" s="2339">
        <v>0</v>
      </c>
      <c r="W29" s="2339">
        <v>0</v>
      </c>
      <c r="X29" s="2339">
        <v>0</v>
      </c>
      <c r="Y29" s="2339">
        <v>0</v>
      </c>
      <c r="Z29" s="2339">
        <v>0</v>
      </c>
      <c r="AA29" s="2339">
        <v>0</v>
      </c>
      <c r="AB29" s="2339">
        <v>0</v>
      </c>
      <c r="AC29" s="2339">
        <v>0</v>
      </c>
      <c r="AD29" s="2339">
        <v>0</v>
      </c>
      <c r="AE29" s="2339">
        <f>'Adj 5.4 Colstrip #3 Removal'!H11</f>
        <v>-34742.417596506071</v>
      </c>
      <c r="AF29" s="2339">
        <v>0</v>
      </c>
      <c r="AG29" s="2339">
        <v>0</v>
      </c>
      <c r="AH29" s="2339">
        <v>0</v>
      </c>
      <c r="AI29" s="2339">
        <v>0</v>
      </c>
      <c r="AJ29" s="2339">
        <v>0</v>
      </c>
      <c r="AK29" s="2339">
        <v>0</v>
      </c>
      <c r="AL29" s="2339">
        <v>0</v>
      </c>
      <c r="AM29" s="2341">
        <v>0</v>
      </c>
      <c r="AN29" s="2339">
        <v>0</v>
      </c>
      <c r="AO29" s="2339">
        <v>0</v>
      </c>
      <c r="AP29" s="2339">
        <v>0</v>
      </c>
      <c r="AQ29" s="2339">
        <v>0</v>
      </c>
      <c r="AR29" s="2339">
        <v>0</v>
      </c>
      <c r="AS29" s="2339">
        <f>'Adj 7.8 WA Pub Util Tax'!I10</f>
        <v>838075</v>
      </c>
      <c r="AT29" s="2339">
        <v>0</v>
      </c>
      <c r="AU29" s="2339">
        <v>0</v>
      </c>
      <c r="AV29" s="2339">
        <v>0</v>
      </c>
      <c r="AW29" s="2339">
        <v>0</v>
      </c>
      <c r="AX29" s="2339">
        <v>0</v>
      </c>
      <c r="AY29" s="2339"/>
      <c r="AZ29" s="2339">
        <v>0</v>
      </c>
      <c r="BA29" s="2339">
        <v>0</v>
      </c>
      <c r="BB29" s="2339">
        <v>0</v>
      </c>
      <c r="BC29" s="2339">
        <v>0</v>
      </c>
      <c r="BD29" s="2339">
        <v>0</v>
      </c>
      <c r="BE29" s="2339">
        <v>0</v>
      </c>
      <c r="BF29" s="2339">
        <v>0</v>
      </c>
      <c r="BG29" s="2339">
        <v>0</v>
      </c>
      <c r="BH29" s="2339">
        <v>0</v>
      </c>
      <c r="BI29" s="2339">
        <v>0</v>
      </c>
      <c r="BJ29" s="2339">
        <v>0</v>
      </c>
      <c r="BK29" s="2339">
        <v>0</v>
      </c>
      <c r="BL29" s="2339">
        <v>0</v>
      </c>
      <c r="BM29" s="556"/>
      <c r="DI29" s="557"/>
    </row>
    <row r="30" spans="1:113" ht="17.399999999999999" customHeight="1">
      <c r="A30" s="2320">
        <v>22</v>
      </c>
      <c r="B30" s="2322" t="s">
        <v>38</v>
      </c>
      <c r="C30" s="2340">
        <f t="shared" si="25"/>
        <v>11792354.208139295</v>
      </c>
      <c r="D30" s="2339">
        <f>D81</f>
        <v>-233852</v>
      </c>
      <c r="E30" s="2339">
        <f>E81</f>
        <v>2335726</v>
      </c>
      <c r="F30" s="2339">
        <f>F81</f>
        <v>1515541</v>
      </c>
      <c r="G30" s="2339">
        <f t="shared" ref="G30:O30" si="26">G81</f>
        <v>0</v>
      </c>
      <c r="H30" s="2339">
        <f t="shared" si="26"/>
        <v>-740782</v>
      </c>
      <c r="I30" s="2339">
        <f t="shared" si="26"/>
        <v>-68159</v>
      </c>
      <c r="J30" s="2339">
        <f t="shared" ref="J30:K30" si="27">J81</f>
        <v>0</v>
      </c>
      <c r="K30" s="2339">
        <f t="shared" si="27"/>
        <v>0</v>
      </c>
      <c r="L30" s="2339">
        <f t="shared" si="26"/>
        <v>6183</v>
      </c>
      <c r="M30" s="2339">
        <f t="shared" si="26"/>
        <v>-29460</v>
      </c>
      <c r="N30" s="2339">
        <f t="shared" si="26"/>
        <v>0</v>
      </c>
      <c r="O30" s="2339">
        <f t="shared" si="26"/>
        <v>83570</v>
      </c>
      <c r="P30" s="2339">
        <f>P81</f>
        <v>-470963</v>
      </c>
      <c r="Q30" s="2339">
        <f>Q81</f>
        <v>0</v>
      </c>
      <c r="R30" s="2339">
        <f>R81</f>
        <v>1314078</v>
      </c>
      <c r="S30" s="2339">
        <f>S81</f>
        <v>476602</v>
      </c>
      <c r="T30" s="2339">
        <f>T81</f>
        <v>-3272</v>
      </c>
      <c r="U30" s="2339">
        <f t="shared" ref="U30" si="28">U81</f>
        <v>-579</v>
      </c>
      <c r="V30" s="2339">
        <f t="shared" ref="V30" si="29">V81</f>
        <v>0</v>
      </c>
      <c r="W30" s="2339">
        <f t="shared" ref="W30:X30" si="30">W81</f>
        <v>54722</v>
      </c>
      <c r="X30" s="2339">
        <f t="shared" si="30"/>
        <v>-25955</v>
      </c>
      <c r="Y30" s="2339">
        <f t="shared" ref="Y30:Z30" si="31">Y81</f>
        <v>74758</v>
      </c>
      <c r="Z30" s="2339">
        <f t="shared" si="31"/>
        <v>0</v>
      </c>
      <c r="AA30" s="2339">
        <f t="shared" ref="AA30:AF30" si="32">AA81</f>
        <v>1723815</v>
      </c>
      <c r="AB30" s="2339">
        <f t="shared" si="32"/>
        <v>0</v>
      </c>
      <c r="AC30" s="2339">
        <f t="shared" si="32"/>
        <v>0</v>
      </c>
      <c r="AD30" s="2339">
        <f t="shared" si="32"/>
        <v>-2582954</v>
      </c>
      <c r="AE30" s="2339">
        <f t="shared" si="32"/>
        <v>37611</v>
      </c>
      <c r="AF30" s="2339">
        <f t="shared" si="32"/>
        <v>0</v>
      </c>
      <c r="AG30" s="2339">
        <v>0</v>
      </c>
      <c r="AH30" s="2339">
        <f t="shared" ref="AH30:AI30" si="33">AH81</f>
        <v>0</v>
      </c>
      <c r="AI30" s="2339">
        <f t="shared" si="33"/>
        <v>3227359</v>
      </c>
      <c r="AJ30" s="2339">
        <f t="shared" ref="AJ30" si="34">AJ81</f>
        <v>0</v>
      </c>
      <c r="AK30" s="2339">
        <f>AK81</f>
        <v>-318765</v>
      </c>
      <c r="AL30" s="2339">
        <v>0</v>
      </c>
      <c r="AM30" s="2339">
        <f>AM81</f>
        <v>5675215.2081392948</v>
      </c>
      <c r="AN30" s="2339">
        <f t="shared" ref="AN30:AY30" si="35">AN81</f>
        <v>0</v>
      </c>
      <c r="AO30" s="2339">
        <f t="shared" si="35"/>
        <v>0</v>
      </c>
      <c r="AP30" s="2339">
        <f t="shared" si="35"/>
        <v>0</v>
      </c>
      <c r="AQ30" s="2339">
        <f t="shared" si="35"/>
        <v>0</v>
      </c>
      <c r="AR30" s="2339">
        <f t="shared" si="35"/>
        <v>0</v>
      </c>
      <c r="AS30" s="2339">
        <f t="shared" si="35"/>
        <v>-293326</v>
      </c>
      <c r="AT30" s="2339">
        <f t="shared" ref="AT30" si="36">AT81</f>
        <v>-66727</v>
      </c>
      <c r="AU30" s="2339">
        <f t="shared" si="35"/>
        <v>0</v>
      </c>
      <c r="AV30" s="2339">
        <f t="shared" si="35"/>
        <v>47667</v>
      </c>
      <c r="AW30" s="2339">
        <f t="shared" si="35"/>
        <v>0</v>
      </c>
      <c r="AX30" s="2339">
        <f t="shared" si="35"/>
        <v>0</v>
      </c>
      <c r="AY30" s="2339">
        <f t="shared" si="35"/>
        <v>0</v>
      </c>
      <c r="AZ30" s="2339">
        <f>AZ81</f>
        <v>-127542</v>
      </c>
      <c r="BA30" s="2339">
        <f>BA81</f>
        <v>0</v>
      </c>
      <c r="BB30" s="2339">
        <f t="shared" ref="BB30:BC30" si="37">BB81</f>
        <v>0</v>
      </c>
      <c r="BC30" s="2339">
        <f t="shared" si="37"/>
        <v>6990</v>
      </c>
      <c r="BD30" s="2339">
        <f>BD81</f>
        <v>-2371</v>
      </c>
      <c r="BE30" s="2339">
        <f>BE81</f>
        <v>-7134</v>
      </c>
      <c r="BF30" s="2339">
        <f>BF81</f>
        <v>184358</v>
      </c>
      <c r="BG30" s="2339">
        <f t="shared" ref="BG30" si="38">BG81</f>
        <v>0</v>
      </c>
      <c r="BH30" s="2339">
        <v>0</v>
      </c>
      <c r="BI30" s="2339">
        <v>0</v>
      </c>
      <c r="BJ30" s="2339">
        <v>0</v>
      </c>
      <c r="BK30" s="2339">
        <v>0</v>
      </c>
      <c r="BL30" s="2339">
        <f t="shared" ref="BL30" si="39">BL81</f>
        <v>0</v>
      </c>
      <c r="BM30" s="556"/>
      <c r="DI30" s="557"/>
    </row>
    <row r="31" spans="1:113" ht="17.399999999999999" customHeight="1">
      <c r="A31" s="2320">
        <v>23</v>
      </c>
      <c r="B31" s="2322" t="s">
        <v>39</v>
      </c>
      <c r="C31" s="2340">
        <f t="shared" si="25"/>
        <v>0</v>
      </c>
      <c r="D31" s="2339">
        <f>D77</f>
        <v>0</v>
      </c>
      <c r="E31" s="2339">
        <f>E77</f>
        <v>0</v>
      </c>
      <c r="F31" s="2339">
        <v>0</v>
      </c>
      <c r="G31" s="2339">
        <f t="shared" ref="G31:M31" si="40">G77</f>
        <v>0</v>
      </c>
      <c r="H31" s="2339">
        <f t="shared" si="40"/>
        <v>0</v>
      </c>
      <c r="I31" s="2339">
        <f t="shared" si="40"/>
        <v>0</v>
      </c>
      <c r="J31" s="2339">
        <f t="shared" ref="J31:K31" si="41">J77</f>
        <v>0</v>
      </c>
      <c r="K31" s="2339">
        <f t="shared" si="41"/>
        <v>0</v>
      </c>
      <c r="L31" s="2339">
        <f t="shared" si="40"/>
        <v>0</v>
      </c>
      <c r="M31" s="2339">
        <f t="shared" si="40"/>
        <v>0</v>
      </c>
      <c r="N31" s="2339">
        <v>0</v>
      </c>
      <c r="O31" s="2339">
        <v>0</v>
      </c>
      <c r="P31" s="2339">
        <f>P77</f>
        <v>0</v>
      </c>
      <c r="Q31" s="2339">
        <v>0</v>
      </c>
      <c r="R31" s="2339">
        <f>R77</f>
        <v>0</v>
      </c>
      <c r="S31" s="2339">
        <v>0</v>
      </c>
      <c r="T31" s="2339">
        <v>0</v>
      </c>
      <c r="U31" s="2339">
        <v>0</v>
      </c>
      <c r="V31" s="2339">
        <v>0</v>
      </c>
      <c r="W31" s="2339">
        <v>0</v>
      </c>
      <c r="X31" s="2339">
        <v>0</v>
      </c>
      <c r="Y31" s="2339">
        <v>0</v>
      </c>
      <c r="Z31" s="2339">
        <v>0</v>
      </c>
      <c r="AA31" s="2339">
        <v>0</v>
      </c>
      <c r="AB31" s="2339">
        <v>0</v>
      </c>
      <c r="AC31" s="2339">
        <v>0</v>
      </c>
      <c r="AD31" s="2339">
        <f t="shared" ref="AD31" si="42">AD77</f>
        <v>0</v>
      </c>
      <c r="AE31" s="2339">
        <f t="shared" ref="AE31:AY31" si="43">AE77</f>
        <v>0</v>
      </c>
      <c r="AF31" s="2339">
        <f t="shared" si="43"/>
        <v>0</v>
      </c>
      <c r="AG31" s="2339">
        <v>0</v>
      </c>
      <c r="AH31" s="2339">
        <f t="shared" ref="AH31:AI31" si="44">AH77</f>
        <v>0</v>
      </c>
      <c r="AI31" s="2339">
        <f t="shared" si="44"/>
        <v>0</v>
      </c>
      <c r="AJ31" s="2339">
        <f t="shared" ref="AJ31" si="45">AJ77</f>
        <v>0</v>
      </c>
      <c r="AK31" s="2339">
        <v>0</v>
      </c>
      <c r="AL31" s="2339">
        <f t="shared" si="43"/>
        <v>0</v>
      </c>
      <c r="AM31" s="2339">
        <f t="shared" si="43"/>
        <v>0</v>
      </c>
      <c r="AN31" s="2339">
        <f t="shared" si="43"/>
        <v>0</v>
      </c>
      <c r="AO31" s="2339">
        <f t="shared" si="43"/>
        <v>0</v>
      </c>
      <c r="AP31" s="2339">
        <f t="shared" si="43"/>
        <v>0</v>
      </c>
      <c r="AQ31" s="2339">
        <f t="shared" si="43"/>
        <v>0</v>
      </c>
      <c r="AR31" s="2339">
        <f t="shared" ref="AR31" si="46">AR77</f>
        <v>0</v>
      </c>
      <c r="AS31" s="2339">
        <f t="shared" si="43"/>
        <v>0</v>
      </c>
      <c r="AT31" s="2339">
        <f t="shared" ref="AT31" si="47">AT77</f>
        <v>0</v>
      </c>
      <c r="AU31" s="2339">
        <f t="shared" si="43"/>
        <v>0</v>
      </c>
      <c r="AV31" s="2339">
        <f t="shared" si="43"/>
        <v>0</v>
      </c>
      <c r="AW31" s="2339">
        <f t="shared" si="43"/>
        <v>0</v>
      </c>
      <c r="AX31" s="2339">
        <f t="shared" si="43"/>
        <v>0</v>
      </c>
      <c r="AY31" s="2339">
        <f t="shared" si="43"/>
        <v>0</v>
      </c>
      <c r="AZ31" s="2339">
        <v>0</v>
      </c>
      <c r="BA31" s="2339">
        <f>BA77</f>
        <v>0</v>
      </c>
      <c r="BB31" s="2339">
        <f>BB77</f>
        <v>0</v>
      </c>
      <c r="BC31" s="2339">
        <f>BC77</f>
        <v>0</v>
      </c>
      <c r="BD31" s="2339">
        <f>BD77</f>
        <v>0</v>
      </c>
      <c r="BE31" s="2339">
        <v>0</v>
      </c>
      <c r="BF31" s="2339">
        <v>0</v>
      </c>
      <c r="BG31" s="2339">
        <v>0</v>
      </c>
      <c r="BH31" s="2339">
        <v>0</v>
      </c>
      <c r="BI31" s="2339">
        <v>0</v>
      </c>
      <c r="BJ31" s="2339">
        <v>0</v>
      </c>
      <c r="BK31" s="2339">
        <v>0</v>
      </c>
      <c r="BL31" s="2339">
        <v>0</v>
      </c>
      <c r="BM31" s="556"/>
      <c r="DI31" s="557"/>
    </row>
    <row r="32" spans="1:113" ht="17.399999999999999" customHeight="1">
      <c r="A32" s="2320">
        <v>24</v>
      </c>
      <c r="B32" s="2322" t="s">
        <v>40</v>
      </c>
      <c r="C32" s="2340">
        <f t="shared" si="25"/>
        <v>-3759864.0829328191</v>
      </c>
      <c r="D32" s="2339">
        <v>0</v>
      </c>
      <c r="E32" s="2339">
        <v>0</v>
      </c>
      <c r="F32" s="2339">
        <v>0</v>
      </c>
      <c r="G32" s="2339">
        <v>0</v>
      </c>
      <c r="H32" s="2339">
        <v>0</v>
      </c>
      <c r="I32" s="2339">
        <v>0</v>
      </c>
      <c r="J32" s="2339">
        <v>0</v>
      </c>
      <c r="K32" s="2339">
        <v>0</v>
      </c>
      <c r="L32" s="2339">
        <v>0</v>
      </c>
      <c r="M32" s="2339">
        <v>0</v>
      </c>
      <c r="N32" s="2339">
        <v>0</v>
      </c>
      <c r="O32" s="2339">
        <v>0</v>
      </c>
      <c r="P32" s="2339">
        <v>0</v>
      </c>
      <c r="Q32" s="2339">
        <v>0</v>
      </c>
      <c r="R32" s="2339">
        <v>0</v>
      </c>
      <c r="S32" s="2339">
        <v>0</v>
      </c>
      <c r="T32" s="2339">
        <v>0</v>
      </c>
      <c r="U32" s="2339">
        <v>0</v>
      </c>
      <c r="V32" s="2339">
        <v>0</v>
      </c>
      <c r="W32" s="2339">
        <v>0</v>
      </c>
      <c r="X32" s="2339">
        <v>0</v>
      </c>
      <c r="Y32" s="2339">
        <v>0</v>
      </c>
      <c r="Z32" s="2339">
        <v>0</v>
      </c>
      <c r="AA32" s="2339">
        <v>0</v>
      </c>
      <c r="AB32" s="2339">
        <v>0</v>
      </c>
      <c r="AC32" s="2339">
        <v>0</v>
      </c>
      <c r="AD32" s="2339">
        <v>0</v>
      </c>
      <c r="AE32" s="2339">
        <f>'Adj 5.4 Colstrip #3 Removal'!H13+'Adj 5.4 Colstrip #3 Removal'!H25</f>
        <v>214990.05986000001</v>
      </c>
      <c r="AF32" s="2339">
        <v>0</v>
      </c>
      <c r="AG32" s="2339">
        <v>0</v>
      </c>
      <c r="AH32" s="2339">
        <v>0</v>
      </c>
      <c r="AI32" s="2339">
        <f>'Adj 6.3 Proposed Deprec Rates E'!H44</f>
        <v>-3802632.6203047936</v>
      </c>
      <c r="AJ32" s="2339">
        <v>0</v>
      </c>
      <c r="AK32" s="2339">
        <v>0</v>
      </c>
      <c r="AL32" s="2339">
        <v>0</v>
      </c>
      <c r="AM32" s="2339">
        <v>0</v>
      </c>
      <c r="AN32" s="2339">
        <v>0</v>
      </c>
      <c r="AO32" s="2339">
        <v>0</v>
      </c>
      <c r="AP32" s="2339">
        <v>0</v>
      </c>
      <c r="AQ32" s="2339">
        <f>'Adj 7.6 WA Flow-through Adj'!I97</f>
        <v>1173781.5262203203</v>
      </c>
      <c r="AR32" s="2339">
        <f>'Adj 7.7 Remove Def State Tax E'!I10</f>
        <v>-1383991</v>
      </c>
      <c r="AS32" s="2339">
        <v>0</v>
      </c>
      <c r="AT32" s="2339">
        <v>0</v>
      </c>
      <c r="AU32" s="2339">
        <v>0</v>
      </c>
      <c r="AV32" s="2339">
        <f>'Adj 8.2 Environ Settlement'!I22+'Adj 8.2 Environ Settlement'!I25</f>
        <v>29080.951291654219</v>
      </c>
      <c r="AW32" s="2339">
        <v>0</v>
      </c>
      <c r="AX32" s="2339">
        <v>0</v>
      </c>
      <c r="AY32" s="2339"/>
      <c r="AZ32" s="2339">
        <v>0</v>
      </c>
      <c r="BA32" s="2339">
        <v>0</v>
      </c>
      <c r="BB32" s="2339">
        <v>0</v>
      </c>
      <c r="BC32" s="2339">
        <v>0</v>
      </c>
      <c r="BD32" s="2339">
        <v>0</v>
      </c>
      <c r="BE32" s="2339">
        <f>'Adj 8.10 Reg Asset Amort '!H16</f>
        <v>8907</v>
      </c>
      <c r="BF32" s="2339">
        <v>0</v>
      </c>
      <c r="BG32" s="2339">
        <v>0</v>
      </c>
      <c r="BH32" s="2339">
        <v>0</v>
      </c>
      <c r="BI32" s="2339">
        <v>0</v>
      </c>
      <c r="BJ32" s="2339">
        <v>0</v>
      </c>
      <c r="BK32" s="2339">
        <v>0</v>
      </c>
      <c r="BL32" s="2339">
        <v>0</v>
      </c>
      <c r="BM32" s="556"/>
      <c r="DI32" s="557"/>
    </row>
    <row r="33" spans="1:113" ht="17.399999999999999" customHeight="1">
      <c r="A33" s="2320">
        <v>25</v>
      </c>
      <c r="B33" s="2322" t="s">
        <v>41</v>
      </c>
      <c r="C33" s="2340">
        <f t="shared" si="25"/>
        <v>0</v>
      </c>
      <c r="D33" s="2339">
        <v>0</v>
      </c>
      <c r="E33" s="2339">
        <v>0</v>
      </c>
      <c r="F33" s="2339">
        <v>0</v>
      </c>
      <c r="G33" s="2339">
        <v>0</v>
      </c>
      <c r="H33" s="2339">
        <v>0</v>
      </c>
      <c r="I33" s="2339">
        <v>0</v>
      </c>
      <c r="J33" s="2339">
        <v>0</v>
      </c>
      <c r="K33" s="2339">
        <v>0</v>
      </c>
      <c r="L33" s="2339">
        <v>0</v>
      </c>
      <c r="M33" s="2339">
        <v>0</v>
      </c>
      <c r="N33" s="2339">
        <v>0</v>
      </c>
      <c r="O33" s="2339">
        <v>0</v>
      </c>
      <c r="P33" s="2339">
        <v>0</v>
      </c>
      <c r="Q33" s="2339">
        <v>0</v>
      </c>
      <c r="R33" s="2339">
        <v>0</v>
      </c>
      <c r="S33" s="2339">
        <v>0</v>
      </c>
      <c r="T33" s="2339">
        <v>0</v>
      </c>
      <c r="U33" s="2339">
        <v>0</v>
      </c>
      <c r="V33" s="2339">
        <v>0</v>
      </c>
      <c r="W33" s="2339">
        <v>0</v>
      </c>
      <c r="X33" s="2339">
        <v>0</v>
      </c>
      <c r="Y33" s="2339">
        <v>0</v>
      </c>
      <c r="Z33" s="2339">
        <v>0</v>
      </c>
      <c r="AA33" s="2339">
        <v>0</v>
      </c>
      <c r="AB33" s="2339">
        <v>0</v>
      </c>
      <c r="AC33" s="2339">
        <v>0</v>
      </c>
      <c r="AD33" s="2339">
        <v>0</v>
      </c>
      <c r="AE33" s="2339">
        <v>0</v>
      </c>
      <c r="AF33" s="2339">
        <v>0</v>
      </c>
      <c r="AG33" s="2339">
        <v>0</v>
      </c>
      <c r="AH33" s="2339">
        <v>0</v>
      </c>
      <c r="AI33" s="2339">
        <v>0</v>
      </c>
      <c r="AJ33" s="2339">
        <v>0</v>
      </c>
      <c r="AK33" s="2339">
        <v>0</v>
      </c>
      <c r="AL33" s="2339">
        <v>0</v>
      </c>
      <c r="AM33" s="2339">
        <v>0</v>
      </c>
      <c r="AN33" s="2339">
        <v>0</v>
      </c>
      <c r="AO33" s="2339">
        <v>0</v>
      </c>
      <c r="AP33" s="2339">
        <v>0</v>
      </c>
      <c r="AQ33" s="2339">
        <v>0</v>
      </c>
      <c r="AR33" s="2339">
        <v>0</v>
      </c>
      <c r="AS33" s="2339">
        <v>0</v>
      </c>
      <c r="AT33" s="2339">
        <v>0</v>
      </c>
      <c r="AU33" s="2339">
        <v>0</v>
      </c>
      <c r="AV33" s="2339">
        <v>0</v>
      </c>
      <c r="AW33" s="2339">
        <v>0</v>
      </c>
      <c r="AX33" s="2339">
        <v>0</v>
      </c>
      <c r="AY33" s="2339"/>
      <c r="AZ33" s="2339">
        <v>0</v>
      </c>
      <c r="BA33" s="2339">
        <v>0</v>
      </c>
      <c r="BB33" s="2339">
        <v>0</v>
      </c>
      <c r="BC33" s="2339">
        <v>0</v>
      </c>
      <c r="BD33" s="2339">
        <v>0</v>
      </c>
      <c r="BE33" s="2339">
        <v>0</v>
      </c>
      <c r="BF33" s="2339">
        <v>0</v>
      </c>
      <c r="BG33" s="2339">
        <v>0</v>
      </c>
      <c r="BH33" s="2339">
        <v>0</v>
      </c>
      <c r="BI33" s="2339">
        <v>0</v>
      </c>
      <c r="BJ33" s="2339">
        <v>0</v>
      </c>
      <c r="BK33" s="2339">
        <v>0</v>
      </c>
      <c r="BL33" s="2339">
        <v>0</v>
      </c>
      <c r="BM33" s="556"/>
      <c r="DI33" s="557"/>
    </row>
    <row r="34" spans="1:113" ht="17.399999999999999" customHeight="1">
      <c r="A34" s="2320">
        <v>26</v>
      </c>
      <c r="B34" s="2322" t="s">
        <v>42</v>
      </c>
      <c r="C34" s="2340">
        <f t="shared" si="25"/>
        <v>22014.595822978397</v>
      </c>
      <c r="D34" s="2339">
        <v>0</v>
      </c>
      <c r="E34" s="2339">
        <v>0</v>
      </c>
      <c r="F34" s="2339">
        <v>0</v>
      </c>
      <c r="G34" s="2339">
        <v>0</v>
      </c>
      <c r="H34" s="2339">
        <v>0</v>
      </c>
      <c r="I34" s="2339">
        <v>0</v>
      </c>
      <c r="J34" s="2339">
        <v>0</v>
      </c>
      <c r="K34" s="2339">
        <v>0</v>
      </c>
      <c r="L34" s="2339">
        <f>'Adj 4.1 Misc Gen Exp'!I12+'Adj 4.1 Misc Gen Exp'!I17</f>
        <v>15239.595822978397</v>
      </c>
      <c r="M34" s="2339">
        <v>0</v>
      </c>
      <c r="N34" s="2339">
        <v>0</v>
      </c>
      <c r="O34" s="2339">
        <v>0</v>
      </c>
      <c r="P34" s="2339">
        <v>0</v>
      </c>
      <c r="Q34" s="2339">
        <v>0</v>
      </c>
      <c r="R34" s="2339">
        <v>0</v>
      </c>
      <c r="S34" s="2339">
        <v>0</v>
      </c>
      <c r="T34" s="2339">
        <v>0</v>
      </c>
      <c r="U34" s="2339">
        <v>0</v>
      </c>
      <c r="V34" s="2339">
        <v>0</v>
      </c>
      <c r="W34" s="2339">
        <v>0</v>
      </c>
      <c r="X34" s="2339">
        <v>0</v>
      </c>
      <c r="Y34" s="2339">
        <v>0</v>
      </c>
      <c r="Z34" s="2339">
        <v>0</v>
      </c>
      <c r="AA34" s="2339">
        <v>0</v>
      </c>
      <c r="AB34" s="2339">
        <v>0</v>
      </c>
      <c r="AC34" s="2339">
        <v>0</v>
      </c>
      <c r="AD34" s="2339">
        <v>0</v>
      </c>
      <c r="AE34" s="2339">
        <v>0</v>
      </c>
      <c r="AF34" s="2339">
        <v>0</v>
      </c>
      <c r="AG34" s="2339">
        <v>0</v>
      </c>
      <c r="AH34" s="2339">
        <v>0</v>
      </c>
      <c r="AI34" s="2339">
        <v>0</v>
      </c>
      <c r="AJ34" s="2339">
        <v>0</v>
      </c>
      <c r="AK34" s="2339">
        <v>0</v>
      </c>
      <c r="AL34" s="2339">
        <v>0</v>
      </c>
      <c r="AM34" s="2339">
        <v>0</v>
      </c>
      <c r="AN34" s="2339">
        <v>0</v>
      </c>
      <c r="AO34" s="2339">
        <v>0</v>
      </c>
      <c r="AP34" s="2339">
        <v>0</v>
      </c>
      <c r="AQ34" s="2339">
        <v>0</v>
      </c>
      <c r="AR34" s="2339">
        <v>0</v>
      </c>
      <c r="AS34" s="2339">
        <v>0</v>
      </c>
      <c r="AT34" s="2339">
        <v>0</v>
      </c>
      <c r="AU34" s="2339">
        <v>0</v>
      </c>
      <c r="AV34" s="2339">
        <v>0</v>
      </c>
      <c r="AW34" s="2339">
        <v>0</v>
      </c>
      <c r="AX34" s="2339">
        <v>0</v>
      </c>
      <c r="AY34" s="2339"/>
      <c r="AZ34" s="2339">
        <v>0</v>
      </c>
      <c r="BA34" s="2339">
        <v>0</v>
      </c>
      <c r="BB34" s="2339">
        <v>0</v>
      </c>
      <c r="BC34" s="2339">
        <v>0</v>
      </c>
      <c r="BD34" s="2339">
        <f>'Adj 8.9 Cust Svc Deposits'!I9</f>
        <v>6775</v>
      </c>
      <c r="BE34" s="2339">
        <v>0</v>
      </c>
      <c r="BF34" s="2339">
        <v>0</v>
      </c>
      <c r="BG34" s="2339">
        <v>0</v>
      </c>
      <c r="BH34" s="2339">
        <v>0</v>
      </c>
      <c r="BI34" s="2339">
        <v>0</v>
      </c>
      <c r="BJ34" s="2339">
        <v>0</v>
      </c>
      <c r="BK34" s="2339">
        <v>0</v>
      </c>
      <c r="BL34" s="2339">
        <v>0</v>
      </c>
      <c r="BM34" s="556"/>
      <c r="DI34" s="557"/>
    </row>
    <row r="35" spans="1:113" ht="17.399999999999999" customHeight="1">
      <c r="A35" s="2320">
        <v>27</v>
      </c>
      <c r="B35" s="2337" t="s">
        <v>43</v>
      </c>
      <c r="C35" s="2351">
        <f>SUM(C25:C34)</f>
        <v>32105919.484961979</v>
      </c>
      <c r="D35" s="2343">
        <f>SUM(D25:D34)</f>
        <v>-233852</v>
      </c>
      <c r="E35" s="2343">
        <f>SUM(E25:E34)</f>
        <v>2335726</v>
      </c>
      <c r="F35" s="2343">
        <f>SUM(F25:F34)</f>
        <v>1515541</v>
      </c>
      <c r="G35" s="2343">
        <f t="shared" ref="G35:O35" si="48">SUM(G25:G34)</f>
        <v>0</v>
      </c>
      <c r="H35" s="2343">
        <f t="shared" si="48"/>
        <v>-740782</v>
      </c>
      <c r="I35" s="2343">
        <f t="shared" si="48"/>
        <v>-129284</v>
      </c>
      <c r="J35" s="2343">
        <f t="shared" ref="J35:K35" si="49">SUM(J25:J34)</f>
        <v>0</v>
      </c>
      <c r="K35" s="2343">
        <f t="shared" si="49"/>
        <v>0</v>
      </c>
      <c r="L35" s="2343">
        <f t="shared" si="48"/>
        <v>-11483.936250215036</v>
      </c>
      <c r="M35" s="2343">
        <f t="shared" si="48"/>
        <v>54710.223883897692</v>
      </c>
      <c r="N35" s="2343">
        <f t="shared" si="48"/>
        <v>0</v>
      </c>
      <c r="O35" s="2343">
        <f t="shared" si="48"/>
        <v>-155201.08938301713</v>
      </c>
      <c r="P35" s="2343">
        <f>SUM(P25:P34)</f>
        <v>874645.10410010093</v>
      </c>
      <c r="Q35" s="2343">
        <f>SUM(Q25:Q34)</f>
        <v>0</v>
      </c>
      <c r="R35" s="2343">
        <f>SUM(R25:R34)</f>
        <v>-7372592</v>
      </c>
      <c r="S35" s="2343">
        <f>SUM(S25:S34)</f>
        <v>264110.33075009851</v>
      </c>
      <c r="T35" s="2343">
        <f t="shared" ref="T35:V35" si="50">SUM(T25:T34)</f>
        <v>6076.2238897762709</v>
      </c>
      <c r="U35" s="2343">
        <f t="shared" si="50"/>
        <v>1074.8529374571262</v>
      </c>
      <c r="V35" s="2343">
        <f t="shared" si="50"/>
        <v>0</v>
      </c>
      <c r="W35" s="2343">
        <f t="shared" ref="W35:X35" si="51">SUM(W25:W34)</f>
        <v>-101627</v>
      </c>
      <c r="X35" s="2343">
        <f t="shared" si="51"/>
        <v>48202.290629063951</v>
      </c>
      <c r="Y35" s="2343">
        <f t="shared" ref="Y35" si="52">SUM(Y25:Y34)</f>
        <v>-138837.58972921982</v>
      </c>
      <c r="Z35" s="2343">
        <f>SUM(Z25:Z34)</f>
        <v>0</v>
      </c>
      <c r="AA35" s="2343">
        <f>SUM(AA25:AA34)</f>
        <v>26020049.037787348</v>
      </c>
      <c r="AB35" s="2343">
        <f>SUM(AB25:AB34)</f>
        <v>0</v>
      </c>
      <c r="AC35" s="2343">
        <f>SUM(AC25:AC34)</f>
        <v>0</v>
      </c>
      <c r="AD35" s="2343">
        <f t="shared" ref="AD35" si="53">SUM(AD25:AD34)</f>
        <v>4796915</v>
      </c>
      <c r="AE35" s="2343">
        <f t="shared" ref="AE35:BE35" si="54">SUM(AE25:AE34)</f>
        <v>-473539.66367029888</v>
      </c>
      <c r="AF35" s="2343">
        <f t="shared" si="54"/>
        <v>0</v>
      </c>
      <c r="AG35" s="2343">
        <f t="shared" si="54"/>
        <v>0</v>
      </c>
      <c r="AH35" s="2343">
        <f t="shared" si="54"/>
        <v>0</v>
      </c>
      <c r="AI35" s="2343">
        <f t="shared" ref="AI35" si="55">SUM(AI25:AI34)</f>
        <v>223549.46956668142</v>
      </c>
      <c r="AJ35" s="2343">
        <f t="shared" ref="AJ35" si="56">SUM(AJ25:AJ34)</f>
        <v>0</v>
      </c>
      <c r="AK35" s="2343">
        <f t="shared" si="54"/>
        <v>-318765</v>
      </c>
      <c r="AL35" s="2343">
        <f t="shared" si="54"/>
        <v>0</v>
      </c>
      <c r="AM35" s="2343">
        <f t="shared" si="54"/>
        <v>5675215.2081392948</v>
      </c>
      <c r="AN35" s="2343">
        <f t="shared" si="54"/>
        <v>0</v>
      </c>
      <c r="AO35" s="2343">
        <f t="shared" si="54"/>
        <v>0</v>
      </c>
      <c r="AP35" s="2343">
        <f t="shared" si="54"/>
        <v>0</v>
      </c>
      <c r="AQ35" s="2343">
        <f t="shared" si="54"/>
        <v>1173781.5262203203</v>
      </c>
      <c r="AR35" s="2343">
        <f t="shared" ref="AR35" si="57">SUM(AR25:AR34)</f>
        <v>-1383991</v>
      </c>
      <c r="AS35" s="2343">
        <f t="shared" si="54"/>
        <v>544749</v>
      </c>
      <c r="AT35" s="2343">
        <f t="shared" ref="AT35" si="58">SUM(AT25:AT34)</f>
        <v>-66727</v>
      </c>
      <c r="AU35" s="2343">
        <f t="shared" si="54"/>
        <v>0</v>
      </c>
      <c r="AV35" s="2343">
        <f t="shared" si="54"/>
        <v>176089.62613229087</v>
      </c>
      <c r="AW35" s="2343">
        <f t="shared" si="54"/>
        <v>0</v>
      </c>
      <c r="AX35" s="2343">
        <f t="shared" si="54"/>
        <v>0</v>
      </c>
      <c r="AY35" s="2343">
        <f>SUM(AY25:AY34)</f>
        <v>0</v>
      </c>
      <c r="AZ35" s="2343">
        <f>SUM(AZ25:AZ34)</f>
        <v>-127542</v>
      </c>
      <c r="BA35" s="2343">
        <f>SUM(BA25:BA34)</f>
        <v>0</v>
      </c>
      <c r="BB35" s="2343">
        <f t="shared" si="54"/>
        <v>-17990.552800000001</v>
      </c>
      <c r="BC35" s="2343">
        <f t="shared" ref="BC35" si="59">SUM(BC25:BC34)</f>
        <v>6990</v>
      </c>
      <c r="BD35" s="2343">
        <f t="shared" si="54"/>
        <v>4404</v>
      </c>
      <c r="BE35" s="2343">
        <f t="shared" si="54"/>
        <v>-1314.1358715995866</v>
      </c>
      <c r="BF35" s="2343">
        <f t="shared" ref="BF35:BK35" si="60">SUM(BF25:BF34)</f>
        <v>-342380.44137000002</v>
      </c>
      <c r="BG35" s="2343">
        <f t="shared" si="60"/>
        <v>0</v>
      </c>
      <c r="BH35" s="2343">
        <f t="shared" si="60"/>
        <v>0</v>
      </c>
      <c r="BI35" s="2343">
        <f t="shared" si="60"/>
        <v>0</v>
      </c>
      <c r="BJ35" s="2343">
        <f t="shared" si="60"/>
        <v>0</v>
      </c>
      <c r="BK35" s="2343">
        <f t="shared" si="60"/>
        <v>0</v>
      </c>
      <c r="BL35" s="2343">
        <f t="shared" ref="BL35" si="61">SUM(BL25:BL34)</f>
        <v>0</v>
      </c>
      <c r="BM35" s="556"/>
      <c r="DI35" s="557"/>
    </row>
    <row r="36" spans="1:113" ht="17.399999999999999" customHeight="1">
      <c r="A36" s="2320">
        <v>28</v>
      </c>
      <c r="B36" s="2322"/>
      <c r="C36" s="2340"/>
      <c r="D36" s="2339"/>
      <c r="E36" s="2339"/>
      <c r="F36" s="2339">
        <v>0</v>
      </c>
      <c r="G36" s="2339"/>
      <c r="H36" s="2339"/>
      <c r="I36" s="2339"/>
      <c r="J36" s="2339"/>
      <c r="K36" s="2339"/>
      <c r="L36" s="2339"/>
      <c r="M36" s="2339"/>
      <c r="N36" s="2339"/>
      <c r="O36" s="2339"/>
      <c r="P36" s="2339"/>
      <c r="Q36" s="2339"/>
      <c r="R36" s="2339"/>
      <c r="S36" s="2339"/>
      <c r="T36" s="2339"/>
      <c r="U36" s="2339"/>
      <c r="V36" s="2339"/>
      <c r="W36" s="2339"/>
      <c r="X36" s="2339"/>
      <c r="Y36" s="2339"/>
      <c r="Z36" s="2339"/>
      <c r="AA36" s="2339"/>
      <c r="AB36" s="2339"/>
      <c r="AC36" s="2339"/>
      <c r="AD36" s="2339"/>
      <c r="AE36" s="2339"/>
      <c r="AF36" s="2339"/>
      <c r="AG36" s="2339"/>
      <c r="AH36" s="2339"/>
      <c r="AI36" s="2339"/>
      <c r="AJ36" s="2339"/>
      <c r="AK36" s="2339"/>
      <c r="AL36" s="2339"/>
      <c r="AM36" s="2339"/>
      <c r="AN36" s="2339"/>
      <c r="AO36" s="2339"/>
      <c r="AP36" s="2339"/>
      <c r="AQ36" s="2339"/>
      <c r="AR36" s="2339"/>
      <c r="AS36" s="2339"/>
      <c r="AT36" s="2339"/>
      <c r="AU36" s="2339"/>
      <c r="AV36" s="2339"/>
      <c r="AW36" s="2339"/>
      <c r="AX36" s="2339"/>
      <c r="AY36" s="2339"/>
      <c r="AZ36" s="2339"/>
      <c r="BA36" s="2339"/>
      <c r="BB36" s="2339"/>
      <c r="BC36" s="2339"/>
      <c r="BD36" s="2339"/>
      <c r="BE36" s="2339"/>
      <c r="BF36" s="2339"/>
      <c r="BG36" s="2339"/>
      <c r="BH36" s="2339"/>
      <c r="BI36" s="2339"/>
      <c r="BJ36" s="2339"/>
      <c r="BK36" s="2339"/>
      <c r="BL36" s="2339"/>
      <c r="BM36" s="556"/>
      <c r="DI36" s="557"/>
    </row>
    <row r="37" spans="1:113" ht="17.399999999999999" customHeight="1" thickBot="1">
      <c r="A37" s="2320">
        <v>29</v>
      </c>
      <c r="B37" s="2352" t="s">
        <v>119</v>
      </c>
      <c r="C37" s="2353">
        <f>C12-C35</f>
        <v>2661199.949051559</v>
      </c>
      <c r="D37" s="2354">
        <f>D12-D35</f>
        <v>-434297</v>
      </c>
      <c r="E37" s="2354">
        <f>E12-E35</f>
        <v>6191105</v>
      </c>
      <c r="F37" s="2354">
        <f>F12-F35</f>
        <v>2814575</v>
      </c>
      <c r="G37" s="2354">
        <f t="shared" ref="G37:O37" si="62">G12-G35</f>
        <v>0</v>
      </c>
      <c r="H37" s="2354">
        <f t="shared" si="62"/>
        <v>-1375737.1511764573</v>
      </c>
      <c r="I37" s="2354">
        <f t="shared" si="62"/>
        <v>-126582</v>
      </c>
      <c r="J37" s="2354">
        <f t="shared" ref="J37:K37" si="63">J12-J35</f>
        <v>0</v>
      </c>
      <c r="K37" s="2354">
        <f t="shared" si="63"/>
        <v>0</v>
      </c>
      <c r="L37" s="2354">
        <f t="shared" si="62"/>
        <v>11483.936250215036</v>
      </c>
      <c r="M37" s="2354">
        <f t="shared" si="62"/>
        <v>-54710.223883897692</v>
      </c>
      <c r="N37" s="2354">
        <f t="shared" si="62"/>
        <v>0</v>
      </c>
      <c r="O37" s="2354">
        <f t="shared" si="62"/>
        <v>155201.08938301713</v>
      </c>
      <c r="P37" s="2354">
        <f>P12-P35</f>
        <v>-874645.10410010093</v>
      </c>
      <c r="Q37" s="2354">
        <f>Q12-Q35</f>
        <v>0</v>
      </c>
      <c r="R37" s="2354">
        <f>R12-R35</f>
        <v>3101879</v>
      </c>
      <c r="S37" s="2354">
        <f t="shared" ref="S37:V37" si="64">S12-S35</f>
        <v>-264110.33075009851</v>
      </c>
      <c r="T37" s="2354">
        <f t="shared" si="64"/>
        <v>-6076.2238897762709</v>
      </c>
      <c r="U37" s="2354">
        <f t="shared" si="64"/>
        <v>-1074.8529374571262</v>
      </c>
      <c r="V37" s="2354">
        <f t="shared" si="64"/>
        <v>0</v>
      </c>
      <c r="W37" s="2354">
        <f t="shared" ref="W37:X37" si="65">W12-W35</f>
        <v>101627</v>
      </c>
      <c r="X37" s="2354">
        <f t="shared" si="65"/>
        <v>-48202.290629063951</v>
      </c>
      <c r="Y37" s="2354">
        <f t="shared" ref="Y37" si="66">Y12-Y35</f>
        <v>138837.58972921982</v>
      </c>
      <c r="Z37" s="2354">
        <f>Z12-Z35</f>
        <v>0</v>
      </c>
      <c r="AA37" s="2354">
        <f>AA12-AA35</f>
        <v>3201370.5474026501</v>
      </c>
      <c r="AB37" s="2354">
        <f>AB12-AB35</f>
        <v>0</v>
      </c>
      <c r="AC37" s="2354">
        <f>AC12-AC35</f>
        <v>0</v>
      </c>
      <c r="AD37" s="2354">
        <f t="shared" ref="AD37" si="67">AD12-AD35</f>
        <v>-4796915</v>
      </c>
      <c r="AE37" s="2354">
        <f t="shared" ref="AE37:BL37" si="68">AE12-AE35</f>
        <v>473539.66367029888</v>
      </c>
      <c r="AF37" s="2354">
        <f t="shared" si="68"/>
        <v>0</v>
      </c>
      <c r="AG37" s="2354">
        <f t="shared" si="68"/>
        <v>0</v>
      </c>
      <c r="AH37" s="2354">
        <f t="shared" si="68"/>
        <v>0</v>
      </c>
      <c r="AI37" s="2354">
        <f t="shared" si="68"/>
        <v>-223549.46956668142</v>
      </c>
      <c r="AJ37" s="2354">
        <f t="shared" si="68"/>
        <v>0</v>
      </c>
      <c r="AK37" s="2354">
        <f t="shared" si="68"/>
        <v>318765</v>
      </c>
      <c r="AL37" s="2354">
        <f t="shared" si="68"/>
        <v>0</v>
      </c>
      <c r="AM37" s="2354">
        <f t="shared" si="68"/>
        <v>-5675215.2081392948</v>
      </c>
      <c r="AN37" s="2354">
        <f t="shared" si="68"/>
        <v>0</v>
      </c>
      <c r="AO37" s="2354">
        <f t="shared" si="68"/>
        <v>0</v>
      </c>
      <c r="AP37" s="2354">
        <f t="shared" si="68"/>
        <v>0</v>
      </c>
      <c r="AQ37" s="2354">
        <f t="shared" si="68"/>
        <v>-1173781.5262203203</v>
      </c>
      <c r="AR37" s="2354">
        <f t="shared" si="68"/>
        <v>1383991</v>
      </c>
      <c r="AS37" s="2354">
        <f t="shared" si="68"/>
        <v>-544749</v>
      </c>
      <c r="AT37" s="2354">
        <f t="shared" si="68"/>
        <v>66727</v>
      </c>
      <c r="AU37" s="2354">
        <f t="shared" si="68"/>
        <v>0</v>
      </c>
      <c r="AV37" s="2354">
        <f t="shared" si="68"/>
        <v>-176089.62613229087</v>
      </c>
      <c r="AW37" s="2354">
        <f t="shared" si="68"/>
        <v>0</v>
      </c>
      <c r="AX37" s="2354">
        <f t="shared" si="68"/>
        <v>0</v>
      </c>
      <c r="AY37" s="2354">
        <f t="shared" si="68"/>
        <v>0</v>
      </c>
      <c r="AZ37" s="2354">
        <f t="shared" si="68"/>
        <v>127542</v>
      </c>
      <c r="BA37" s="2354">
        <f t="shared" si="68"/>
        <v>0</v>
      </c>
      <c r="BB37" s="2354">
        <f t="shared" si="68"/>
        <v>17990.552800000001</v>
      </c>
      <c r="BC37" s="2354">
        <f t="shared" si="68"/>
        <v>-6990</v>
      </c>
      <c r="BD37" s="2354">
        <f t="shared" si="68"/>
        <v>-4404</v>
      </c>
      <c r="BE37" s="2354">
        <f t="shared" si="68"/>
        <v>1314.1358715995866</v>
      </c>
      <c r="BF37" s="2354">
        <f t="shared" si="68"/>
        <v>342380.44137000002</v>
      </c>
      <c r="BG37" s="2354">
        <f t="shared" si="68"/>
        <v>0</v>
      </c>
      <c r="BH37" s="2354">
        <f t="shared" si="68"/>
        <v>0</v>
      </c>
      <c r="BI37" s="2354">
        <f t="shared" si="68"/>
        <v>0</v>
      </c>
      <c r="BJ37" s="2354">
        <f t="shared" si="68"/>
        <v>0</v>
      </c>
      <c r="BK37" s="2354">
        <f t="shared" si="68"/>
        <v>0</v>
      </c>
      <c r="BL37" s="2354">
        <f t="shared" si="68"/>
        <v>0</v>
      </c>
      <c r="BM37" s="556"/>
      <c r="DI37" s="557"/>
    </row>
    <row r="38" spans="1:113" ht="17.399999999999999" customHeight="1" thickTop="1">
      <c r="A38" s="2320">
        <v>30</v>
      </c>
      <c r="B38" s="2322"/>
      <c r="C38" s="2340"/>
      <c r="D38" s="2339"/>
      <c r="E38" s="2339"/>
      <c r="F38" s="2339"/>
      <c r="G38" s="2339"/>
      <c r="H38" s="2339"/>
      <c r="I38" s="2339"/>
      <c r="J38" s="2339"/>
      <c r="K38" s="2339"/>
      <c r="L38" s="2339"/>
      <c r="M38" s="2339"/>
      <c r="N38" s="2339"/>
      <c r="O38" s="2339"/>
      <c r="P38" s="2339"/>
      <c r="Q38" s="2339"/>
      <c r="R38" s="2339"/>
      <c r="S38" s="2339"/>
      <c r="T38" s="2339"/>
      <c r="U38" s="2339"/>
      <c r="V38" s="2339"/>
      <c r="W38" s="2339"/>
      <c r="X38" s="2339"/>
      <c r="Y38" s="2339"/>
      <c r="Z38" s="2339"/>
      <c r="AA38" s="2339"/>
      <c r="AB38" s="2339"/>
      <c r="AC38" s="2339"/>
      <c r="AD38" s="2339"/>
      <c r="AE38" s="2339"/>
      <c r="AF38" s="2339"/>
      <c r="AG38" s="2339"/>
      <c r="AH38" s="2339"/>
      <c r="AI38" s="2339"/>
      <c r="AJ38" s="2339"/>
      <c r="AK38" s="2339"/>
      <c r="AL38" s="2339"/>
      <c r="AM38" s="2339"/>
      <c r="AN38" s="2339"/>
      <c r="AO38" s="2339"/>
      <c r="AP38" s="2339"/>
      <c r="AQ38" s="2339"/>
      <c r="AR38" s="2339"/>
      <c r="AS38" s="2339"/>
      <c r="AT38" s="2339"/>
      <c r="AU38" s="2339"/>
      <c r="AV38" s="2339"/>
      <c r="AW38" s="2339"/>
      <c r="AX38" s="2339"/>
      <c r="AY38" s="2339"/>
      <c r="AZ38" s="2339"/>
      <c r="BA38" s="2339"/>
      <c r="BB38" s="2339"/>
      <c r="BC38" s="2339"/>
      <c r="BD38" s="2339"/>
      <c r="BE38" s="2339"/>
      <c r="BF38" s="2339"/>
      <c r="BG38" s="2339"/>
      <c r="BH38" s="2339"/>
      <c r="BI38" s="2339"/>
      <c r="BJ38" s="2339"/>
      <c r="BK38" s="2339"/>
      <c r="BL38" s="2339"/>
      <c r="BM38" s="556"/>
      <c r="DI38" s="557"/>
    </row>
    <row r="39" spans="1:113" ht="17.399999999999999" customHeight="1">
      <c r="A39" s="2320">
        <v>31</v>
      </c>
      <c r="B39" s="2337" t="s">
        <v>44</v>
      </c>
      <c r="C39" s="2340"/>
      <c r="D39" s="2339"/>
      <c r="E39" s="2339"/>
      <c r="F39" s="2339"/>
      <c r="G39" s="2339"/>
      <c r="H39" s="2339"/>
      <c r="I39" s="2339"/>
      <c r="J39" s="2339"/>
      <c r="K39" s="2339"/>
      <c r="L39" s="2339"/>
      <c r="M39" s="2339"/>
      <c r="N39" s="2339"/>
      <c r="O39" s="2339"/>
      <c r="P39" s="2339"/>
      <c r="Q39" s="2339"/>
      <c r="R39" s="2339"/>
      <c r="S39" s="2339"/>
      <c r="T39" s="2339"/>
      <c r="U39" s="2339"/>
      <c r="V39" s="2339"/>
      <c r="W39" s="2339"/>
      <c r="X39" s="2339"/>
      <c r="Y39" s="2339"/>
      <c r="Z39" s="2339"/>
      <c r="AA39" s="2339"/>
      <c r="AB39" s="2339"/>
      <c r="AC39" s="2339"/>
      <c r="AD39" s="2320"/>
      <c r="AE39" s="2320"/>
      <c r="AF39" s="2339"/>
      <c r="AG39" s="2339"/>
      <c r="AH39" s="2339"/>
      <c r="AI39" s="2339"/>
      <c r="AJ39" s="2339"/>
      <c r="AK39" s="2339"/>
      <c r="AL39" s="2339"/>
      <c r="AM39" s="2339"/>
      <c r="AN39" s="2339"/>
      <c r="AO39" s="2339"/>
      <c r="AP39" s="2339"/>
      <c r="AQ39" s="2339"/>
      <c r="AR39" s="2339"/>
      <c r="AS39" s="2339"/>
      <c r="AT39" s="2339"/>
      <c r="AU39" s="2339"/>
      <c r="AV39" s="2339"/>
      <c r="AW39" s="2339"/>
      <c r="AX39" s="2339"/>
      <c r="AY39" s="2339"/>
      <c r="AZ39" s="2339"/>
      <c r="BA39" s="2339"/>
      <c r="BB39" s="2339"/>
      <c r="BC39" s="2339"/>
      <c r="BD39" s="2339"/>
      <c r="BE39" s="2340"/>
      <c r="BF39" s="2340"/>
      <c r="BG39" s="2340"/>
      <c r="BH39" s="2340"/>
      <c r="BI39" s="2340"/>
      <c r="BJ39" s="2340"/>
      <c r="BK39" s="2340"/>
      <c r="BL39" s="2340"/>
      <c r="DI39" s="557"/>
    </row>
    <row r="40" spans="1:113" ht="17.399999999999999" customHeight="1">
      <c r="A40" s="2320">
        <v>32</v>
      </c>
      <c r="B40" s="2322" t="s">
        <v>45</v>
      </c>
      <c r="C40" s="2340">
        <f t="shared" ref="C40:C50" si="69">SUM(D40:BL40)</f>
        <v>36578595.886441216</v>
      </c>
      <c r="D40" s="2339">
        <v>0</v>
      </c>
      <c r="E40" s="2339">
        <v>0</v>
      </c>
      <c r="F40" s="2339">
        <v>0</v>
      </c>
      <c r="G40" s="2339">
        <v>0</v>
      </c>
      <c r="H40" s="2339">
        <v>0</v>
      </c>
      <c r="I40" s="2339">
        <v>0</v>
      </c>
      <c r="J40" s="2339">
        <v>0</v>
      </c>
      <c r="K40" s="2339">
        <v>0</v>
      </c>
      <c r="L40" s="2339">
        <v>0</v>
      </c>
      <c r="M40" s="2339">
        <v>0</v>
      </c>
      <c r="N40" s="2339">
        <v>0</v>
      </c>
      <c r="O40" s="2339">
        <v>0</v>
      </c>
      <c r="P40" s="2339">
        <v>0</v>
      </c>
      <c r="Q40" s="2339">
        <v>0</v>
      </c>
      <c r="R40" s="2339">
        <v>0</v>
      </c>
      <c r="S40" s="2339">
        <v>0</v>
      </c>
      <c r="T40" s="2339">
        <v>0</v>
      </c>
      <c r="U40" s="2339">
        <v>0</v>
      </c>
      <c r="V40" s="2339">
        <v>0</v>
      </c>
      <c r="W40" s="2339">
        <v>0</v>
      </c>
      <c r="X40" s="2339">
        <v>0</v>
      </c>
      <c r="Y40" s="2339">
        <v>0</v>
      </c>
      <c r="Z40" s="2339">
        <v>0</v>
      </c>
      <c r="AA40" s="2339">
        <v>0</v>
      </c>
      <c r="AB40" s="2339">
        <v>0</v>
      </c>
      <c r="AC40" s="2339">
        <v>0</v>
      </c>
      <c r="AD40" s="2339">
        <v>0</v>
      </c>
      <c r="AE40" s="2339">
        <f>'Adj 5.4 Colstrip #3 Removal'!H16+'Adj 5.4 Colstrip #3 Removal'!H17</f>
        <v>-27414582.089085001</v>
      </c>
      <c r="AF40" s="2339">
        <v>0</v>
      </c>
      <c r="AG40" s="2339">
        <v>0</v>
      </c>
      <c r="AH40" s="2339">
        <v>0</v>
      </c>
      <c r="AI40" s="2339">
        <v>0</v>
      </c>
      <c r="AJ40" s="2339">
        <v>0</v>
      </c>
      <c r="AK40" s="2339">
        <v>0</v>
      </c>
      <c r="AL40" s="2339">
        <v>0</v>
      </c>
      <c r="AM40" s="2339">
        <v>0</v>
      </c>
      <c r="AN40" s="2339">
        <v>0</v>
      </c>
      <c r="AO40" s="2339">
        <v>0</v>
      </c>
      <c r="AP40" s="2339">
        <v>0</v>
      </c>
      <c r="AQ40" s="2339">
        <v>0</v>
      </c>
      <c r="AR40" s="2339">
        <v>0</v>
      </c>
      <c r="AS40" s="2339">
        <v>0</v>
      </c>
      <c r="AT40" s="2339">
        <v>0</v>
      </c>
      <c r="AU40" s="2339">
        <f>'Adj 8.1 Jim Bridger Mine RB'!I9+'Adj 8.1 Jim Bridger Mine RB'!I15</f>
        <v>65338696.930386223</v>
      </c>
      <c r="AV40" s="2339">
        <v>0</v>
      </c>
      <c r="AW40" s="2339">
        <v>0</v>
      </c>
      <c r="AX40" s="2339">
        <v>0</v>
      </c>
      <c r="AY40" s="2339">
        <v>0</v>
      </c>
      <c r="AZ40" s="2339">
        <v>0</v>
      </c>
      <c r="BA40" s="2339">
        <v>0</v>
      </c>
      <c r="BB40" s="2339">
        <f>'Adj 8.7 Removal of Colstrip #4'!I17</f>
        <v>-387034</v>
      </c>
      <c r="BC40" s="2339">
        <v>0</v>
      </c>
      <c r="BD40" s="2339">
        <v>0</v>
      </c>
      <c r="BE40" s="2339">
        <v>0</v>
      </c>
      <c r="BF40" s="2339">
        <f>'Adj 8.11 Misc Asset Sales &amp; Rem'!H11</f>
        <v>-958484.95486000006</v>
      </c>
      <c r="BG40" s="2339">
        <f>SUM('Adj 8.12 Adjust June 2012 AMA P'!I10:I57)</f>
        <v>0</v>
      </c>
      <c r="BH40" s="2339">
        <f>SUM('Adj 8.12 Adjust June 2012 AMA P'!I58:I100)</f>
        <v>0</v>
      </c>
      <c r="BI40" s="2339">
        <f>SUM('Adj 8.12.1 Adj June 2012 AMA Pl'!I9:I57)</f>
        <v>0</v>
      </c>
      <c r="BJ40" s="2339">
        <f>SUM('Adj 8.12.1 Adj June 2012 AMA Pl'!I58:I102)</f>
        <v>0</v>
      </c>
      <c r="BK40" s="2339"/>
      <c r="BL40" s="2339">
        <v>0</v>
      </c>
      <c r="BM40" s="556"/>
      <c r="DI40" s="557"/>
    </row>
    <row r="41" spans="1:113" ht="17.399999999999999" customHeight="1">
      <c r="A41" s="2320">
        <v>33</v>
      </c>
      <c r="B41" s="2322" t="s">
        <v>46</v>
      </c>
      <c r="C41" s="2340">
        <f t="shared" si="69"/>
        <v>0</v>
      </c>
      <c r="D41" s="2339">
        <v>0</v>
      </c>
      <c r="E41" s="2339">
        <v>0</v>
      </c>
      <c r="F41" s="2339">
        <v>0</v>
      </c>
      <c r="G41" s="2339">
        <v>0</v>
      </c>
      <c r="H41" s="2339">
        <v>0</v>
      </c>
      <c r="I41" s="2339">
        <v>0</v>
      </c>
      <c r="J41" s="2339">
        <v>0</v>
      </c>
      <c r="K41" s="2339">
        <v>0</v>
      </c>
      <c r="L41" s="2339">
        <v>0</v>
      </c>
      <c r="M41" s="2339">
        <v>0</v>
      </c>
      <c r="N41" s="2339">
        <v>0</v>
      </c>
      <c r="O41" s="2339">
        <v>0</v>
      </c>
      <c r="P41" s="2339">
        <v>0</v>
      </c>
      <c r="Q41" s="2339">
        <v>0</v>
      </c>
      <c r="R41" s="2339">
        <v>0</v>
      </c>
      <c r="S41" s="2339">
        <v>0</v>
      </c>
      <c r="T41" s="2339">
        <v>0</v>
      </c>
      <c r="U41" s="2339">
        <v>0</v>
      </c>
      <c r="V41" s="2339">
        <v>0</v>
      </c>
      <c r="W41" s="2339">
        <v>0</v>
      </c>
      <c r="X41" s="2339">
        <v>0</v>
      </c>
      <c r="Y41" s="2339">
        <v>0</v>
      </c>
      <c r="Z41" s="2339">
        <v>0</v>
      </c>
      <c r="AA41" s="2339">
        <v>0</v>
      </c>
      <c r="AB41" s="2339">
        <v>0</v>
      </c>
      <c r="AC41" s="2339">
        <v>0</v>
      </c>
      <c r="AD41" s="2339">
        <v>0</v>
      </c>
      <c r="AE41" s="2339">
        <v>0</v>
      </c>
      <c r="AF41" s="2339">
        <v>0</v>
      </c>
      <c r="AG41" s="2339">
        <v>0</v>
      </c>
      <c r="AH41" s="2339">
        <v>0</v>
      </c>
      <c r="AI41" s="2339">
        <v>0</v>
      </c>
      <c r="AJ41" s="2339">
        <v>0</v>
      </c>
      <c r="AK41" s="2339">
        <v>0</v>
      </c>
      <c r="AL41" s="2339">
        <v>0</v>
      </c>
      <c r="AM41" s="2339">
        <v>0</v>
      </c>
      <c r="AN41" s="2339">
        <v>0</v>
      </c>
      <c r="AO41" s="2339">
        <v>0</v>
      </c>
      <c r="AP41" s="2339">
        <v>0</v>
      </c>
      <c r="AQ41" s="2339">
        <v>0</v>
      </c>
      <c r="AR41" s="2339">
        <v>0</v>
      </c>
      <c r="AS41" s="2339">
        <v>0</v>
      </c>
      <c r="AT41" s="2339">
        <v>0</v>
      </c>
      <c r="AU41" s="2339">
        <v>0</v>
      </c>
      <c r="AV41" s="2339">
        <v>0</v>
      </c>
      <c r="AW41" s="2339">
        <v>0</v>
      </c>
      <c r="AX41" s="2339">
        <v>0</v>
      </c>
      <c r="AY41" s="2339">
        <v>0</v>
      </c>
      <c r="AZ41" s="2339">
        <v>0</v>
      </c>
      <c r="BA41" s="2339">
        <v>0</v>
      </c>
      <c r="BB41" s="2339">
        <v>0</v>
      </c>
      <c r="BC41" s="2339">
        <v>0</v>
      </c>
      <c r="BD41" s="2339">
        <v>0</v>
      </c>
      <c r="BE41" s="2339">
        <v>0</v>
      </c>
      <c r="BF41" s="2339">
        <v>0</v>
      </c>
      <c r="BG41" s="2339">
        <v>0</v>
      </c>
      <c r="BH41" s="2339">
        <v>0</v>
      </c>
      <c r="BI41" s="2339">
        <v>0</v>
      </c>
      <c r="BJ41" s="2339">
        <v>0</v>
      </c>
      <c r="BK41" s="2339">
        <v>0</v>
      </c>
      <c r="BL41" s="2339">
        <v>0</v>
      </c>
      <c r="BM41" s="556"/>
      <c r="DI41" s="557"/>
    </row>
    <row r="42" spans="1:113" ht="17.399999999999999" customHeight="1">
      <c r="A42" s="2320">
        <v>34</v>
      </c>
      <c r="B42" s="2322" t="s">
        <v>571</v>
      </c>
      <c r="C42" s="2340">
        <f t="shared" si="69"/>
        <v>-2843234.7745417799</v>
      </c>
      <c r="D42" s="2339">
        <v>0</v>
      </c>
      <c r="E42" s="2339">
        <v>0</v>
      </c>
      <c r="F42" s="2339">
        <v>0</v>
      </c>
      <c r="G42" s="2339">
        <v>0</v>
      </c>
      <c r="H42" s="2339">
        <v>0</v>
      </c>
      <c r="I42" s="2339">
        <v>0</v>
      </c>
      <c r="J42" s="2339">
        <v>0</v>
      </c>
      <c r="K42" s="2339">
        <v>0</v>
      </c>
      <c r="L42" s="2339">
        <v>0</v>
      </c>
      <c r="M42" s="2339">
        <v>0</v>
      </c>
      <c r="N42" s="2339">
        <v>0</v>
      </c>
      <c r="O42" s="2339">
        <v>0</v>
      </c>
      <c r="P42" s="2339">
        <v>0</v>
      </c>
      <c r="Q42" s="2339">
        <v>0</v>
      </c>
      <c r="R42" s="2339">
        <v>0</v>
      </c>
      <c r="S42" s="2339">
        <v>0</v>
      </c>
      <c r="T42" s="2339">
        <v>0</v>
      </c>
      <c r="U42" s="2339">
        <v>0</v>
      </c>
      <c r="V42" s="2339">
        <v>0</v>
      </c>
      <c r="W42" s="2339">
        <v>0</v>
      </c>
      <c r="X42" s="2339">
        <v>0</v>
      </c>
      <c r="Y42" s="2339">
        <v>0</v>
      </c>
      <c r="Z42" s="2339">
        <v>0</v>
      </c>
      <c r="AA42" s="2339">
        <v>0</v>
      </c>
      <c r="AB42" s="2339">
        <v>0</v>
      </c>
      <c r="AC42" s="2339">
        <v>0</v>
      </c>
      <c r="AD42" s="2339">
        <v>0</v>
      </c>
      <c r="AE42" s="2339">
        <v>0</v>
      </c>
      <c r="AF42" s="2339">
        <v>0</v>
      </c>
      <c r="AG42" s="2339">
        <v>0</v>
      </c>
      <c r="AH42" s="2339">
        <v>0</v>
      </c>
      <c r="AI42" s="2339">
        <v>0</v>
      </c>
      <c r="AJ42" s="2339">
        <v>0</v>
      </c>
      <c r="AK42" s="2339">
        <v>0</v>
      </c>
      <c r="AL42" s="2339">
        <v>0</v>
      </c>
      <c r="AM42" s="2339">
        <v>0</v>
      </c>
      <c r="AN42" s="2339">
        <v>0</v>
      </c>
      <c r="AO42" s="2339">
        <v>0</v>
      </c>
      <c r="AP42" s="2339">
        <v>0</v>
      </c>
      <c r="AQ42" s="2339">
        <v>0</v>
      </c>
      <c r="AR42" s="2339">
        <v>0</v>
      </c>
      <c r="AS42" s="2339">
        <v>0</v>
      </c>
      <c r="AT42" s="2339">
        <v>0</v>
      </c>
      <c r="AU42" s="2339">
        <f>'Adj 8.1 Jim Bridger Mine RB'!I10+'Adj 8.1 Jim Bridger Mine RB'!I16</f>
        <v>362532.74391011993</v>
      </c>
      <c r="AV42" s="2339">
        <f>'Adj 8.2 Environ Settlement'!I18</f>
        <v>140553.25135156373</v>
      </c>
      <c r="AW42" s="2339">
        <v>0</v>
      </c>
      <c r="AX42" s="2339">
        <v>0</v>
      </c>
      <c r="AY42" s="2339">
        <f>'Adj 8.5 Misc. Rate base'!I72</f>
        <v>-2543192.8503715722</v>
      </c>
      <c r="AZ42" s="2339">
        <f>'Adj 8.5 Misc. Rate base'!I90</f>
        <v>-803127.91943189129</v>
      </c>
      <c r="BA42" s="2339">
        <v>0</v>
      </c>
      <c r="BB42" s="2339">
        <v>0</v>
      </c>
      <c r="BC42" s="2339">
        <v>0</v>
      </c>
      <c r="BD42" s="2339">
        <v>0</v>
      </c>
      <c r="BE42" s="2339">
        <v>0</v>
      </c>
      <c r="BF42" s="2339">
        <v>0</v>
      </c>
      <c r="BG42" s="2339">
        <v>0</v>
      </c>
      <c r="BH42" s="2339">
        <v>0</v>
      </c>
      <c r="BI42" s="2339">
        <v>0</v>
      </c>
      <c r="BJ42" s="2339">
        <v>0</v>
      </c>
      <c r="BK42" s="2339">
        <v>0</v>
      </c>
      <c r="BL42" s="2339">
        <v>0</v>
      </c>
      <c r="BM42" s="556"/>
      <c r="DI42" s="557"/>
    </row>
    <row r="43" spans="1:113" ht="17.399999999999999" customHeight="1">
      <c r="A43" s="2320">
        <v>35</v>
      </c>
      <c r="B43" s="2322" t="s">
        <v>48</v>
      </c>
      <c r="C43" s="2340">
        <f t="shared" si="69"/>
        <v>0</v>
      </c>
      <c r="D43" s="2339">
        <v>0</v>
      </c>
      <c r="E43" s="2339">
        <v>0</v>
      </c>
      <c r="F43" s="2339">
        <v>0</v>
      </c>
      <c r="G43" s="2339">
        <v>0</v>
      </c>
      <c r="H43" s="2339">
        <v>0</v>
      </c>
      <c r="I43" s="2339">
        <v>0</v>
      </c>
      <c r="J43" s="2339">
        <v>0</v>
      </c>
      <c r="K43" s="2339">
        <v>0</v>
      </c>
      <c r="L43" s="2339">
        <v>0</v>
      </c>
      <c r="M43" s="2339">
        <v>0</v>
      </c>
      <c r="N43" s="2339">
        <v>0</v>
      </c>
      <c r="O43" s="2339">
        <v>0</v>
      </c>
      <c r="P43" s="2339">
        <v>0</v>
      </c>
      <c r="Q43" s="2339">
        <v>0</v>
      </c>
      <c r="R43" s="2339">
        <v>0</v>
      </c>
      <c r="S43" s="2339">
        <v>0</v>
      </c>
      <c r="T43" s="2339">
        <v>0</v>
      </c>
      <c r="U43" s="2339">
        <v>0</v>
      </c>
      <c r="V43" s="2339">
        <v>0</v>
      </c>
      <c r="W43" s="2339">
        <v>0</v>
      </c>
      <c r="X43" s="2339">
        <v>0</v>
      </c>
      <c r="Y43" s="2339">
        <v>0</v>
      </c>
      <c r="Z43" s="2339">
        <v>0</v>
      </c>
      <c r="AA43" s="2339">
        <v>0</v>
      </c>
      <c r="AB43" s="2339">
        <v>0</v>
      </c>
      <c r="AC43" s="2339">
        <v>0</v>
      </c>
      <c r="AD43" s="2339">
        <v>0</v>
      </c>
      <c r="AE43" s="2339">
        <v>0</v>
      </c>
      <c r="AF43" s="2339">
        <v>0</v>
      </c>
      <c r="AG43" s="2339">
        <v>0</v>
      </c>
      <c r="AH43" s="2339">
        <v>0</v>
      </c>
      <c r="AI43" s="2339">
        <v>0</v>
      </c>
      <c r="AJ43" s="2339">
        <v>0</v>
      </c>
      <c r="AK43" s="2339">
        <v>0</v>
      </c>
      <c r="AL43" s="2339">
        <v>0</v>
      </c>
      <c r="AM43" s="2339">
        <v>0</v>
      </c>
      <c r="AN43" s="2339">
        <v>0</v>
      </c>
      <c r="AO43" s="2339">
        <v>0</v>
      </c>
      <c r="AP43" s="2339">
        <v>0</v>
      </c>
      <c r="AQ43" s="2339">
        <v>0</v>
      </c>
      <c r="AR43" s="2339">
        <v>0</v>
      </c>
      <c r="AS43" s="2339">
        <v>0</v>
      </c>
      <c r="AT43" s="2339">
        <v>0</v>
      </c>
      <c r="AU43" s="2339">
        <v>0</v>
      </c>
      <c r="AV43" s="2339">
        <v>0</v>
      </c>
      <c r="AW43" s="2339">
        <v>0</v>
      </c>
      <c r="AX43" s="2339">
        <v>0</v>
      </c>
      <c r="AY43" s="2339">
        <v>0</v>
      </c>
      <c r="AZ43" s="2339">
        <v>0</v>
      </c>
      <c r="BA43" s="2339">
        <v>0</v>
      </c>
      <c r="BB43" s="2339">
        <v>0</v>
      </c>
      <c r="BC43" s="2339">
        <v>0</v>
      </c>
      <c r="BD43" s="2339">
        <v>0</v>
      </c>
      <c r="BE43" s="2339">
        <v>0</v>
      </c>
      <c r="BF43" s="2339">
        <v>0</v>
      </c>
      <c r="BG43" s="2339">
        <v>0</v>
      </c>
      <c r="BH43" s="2339">
        <v>0</v>
      </c>
      <c r="BI43" s="2339">
        <v>0</v>
      </c>
      <c r="BJ43" s="2339">
        <v>0</v>
      </c>
      <c r="BK43" s="2339">
        <v>0</v>
      </c>
      <c r="BL43" s="2339">
        <v>0</v>
      </c>
      <c r="BM43" s="556"/>
      <c r="DI43" s="557"/>
    </row>
    <row r="44" spans="1:113" ht="17.399999999999999" customHeight="1">
      <c r="A44" s="2320">
        <v>36</v>
      </c>
      <c r="B44" s="2322" t="s">
        <v>49</v>
      </c>
      <c r="C44" s="2340">
        <f t="shared" si="69"/>
        <v>0</v>
      </c>
      <c r="D44" s="2339">
        <v>0</v>
      </c>
      <c r="E44" s="2339">
        <v>0</v>
      </c>
      <c r="F44" s="2339">
        <v>0</v>
      </c>
      <c r="G44" s="2339">
        <v>0</v>
      </c>
      <c r="H44" s="2339">
        <v>0</v>
      </c>
      <c r="I44" s="2339">
        <v>0</v>
      </c>
      <c r="J44" s="2339">
        <v>0</v>
      </c>
      <c r="K44" s="2339">
        <v>0</v>
      </c>
      <c r="L44" s="2339">
        <v>0</v>
      </c>
      <c r="M44" s="2339">
        <v>0</v>
      </c>
      <c r="N44" s="2339">
        <v>0</v>
      </c>
      <c r="O44" s="2339">
        <v>0</v>
      </c>
      <c r="P44" s="2339">
        <v>0</v>
      </c>
      <c r="Q44" s="2339">
        <v>0</v>
      </c>
      <c r="R44" s="2339">
        <v>0</v>
      </c>
      <c r="S44" s="2339">
        <v>0</v>
      </c>
      <c r="T44" s="2339">
        <v>0</v>
      </c>
      <c r="U44" s="2339">
        <v>0</v>
      </c>
      <c r="V44" s="2339">
        <v>0</v>
      </c>
      <c r="W44" s="2339">
        <v>0</v>
      </c>
      <c r="X44" s="2339">
        <v>0</v>
      </c>
      <c r="Y44" s="2339">
        <v>0</v>
      </c>
      <c r="Z44" s="2339">
        <v>0</v>
      </c>
      <c r="AA44" s="2339">
        <v>0</v>
      </c>
      <c r="AB44" s="2339">
        <v>0</v>
      </c>
      <c r="AC44" s="2339">
        <v>0</v>
      </c>
      <c r="AD44" s="2339">
        <v>0</v>
      </c>
      <c r="AE44" s="2339">
        <v>0</v>
      </c>
      <c r="AF44" s="2339">
        <v>0</v>
      </c>
      <c r="AG44" s="2339">
        <v>0</v>
      </c>
      <c r="AH44" s="2339">
        <v>0</v>
      </c>
      <c r="AI44" s="2339">
        <v>0</v>
      </c>
      <c r="AJ44" s="2339">
        <v>0</v>
      </c>
      <c r="AK44" s="2339">
        <v>0</v>
      </c>
      <c r="AL44" s="2339">
        <v>0</v>
      </c>
      <c r="AM44" s="2339">
        <v>0</v>
      </c>
      <c r="AN44" s="2339">
        <v>0</v>
      </c>
      <c r="AO44" s="2339">
        <v>0</v>
      </c>
      <c r="AP44" s="2339">
        <v>0</v>
      </c>
      <c r="AQ44" s="2339">
        <v>0</v>
      </c>
      <c r="AR44" s="2339">
        <v>0</v>
      </c>
      <c r="AS44" s="2339">
        <v>0</v>
      </c>
      <c r="AT44" s="2339">
        <v>0</v>
      </c>
      <c r="AU44" s="2339">
        <v>0</v>
      </c>
      <c r="AV44" s="2339">
        <v>0</v>
      </c>
      <c r="AW44" s="2339">
        <v>0</v>
      </c>
      <c r="AX44" s="2339">
        <v>0</v>
      </c>
      <c r="AY44" s="2339">
        <v>0</v>
      </c>
      <c r="AZ44" s="2339">
        <v>0</v>
      </c>
      <c r="BA44" s="2339">
        <v>0</v>
      </c>
      <c r="BB44" s="2339">
        <v>0</v>
      </c>
      <c r="BC44" s="2339">
        <v>0</v>
      </c>
      <c r="BD44" s="2339">
        <v>0</v>
      </c>
      <c r="BE44" s="2339">
        <v>0</v>
      </c>
      <c r="BF44" s="2339">
        <v>0</v>
      </c>
      <c r="BG44" s="2339">
        <v>0</v>
      </c>
      <c r="BH44" s="2339">
        <v>0</v>
      </c>
      <c r="BI44" s="2339">
        <v>0</v>
      </c>
      <c r="BJ44" s="2339">
        <v>0</v>
      </c>
      <c r="BK44" s="2339">
        <v>0</v>
      </c>
      <c r="BL44" s="2339">
        <v>0</v>
      </c>
      <c r="BM44" s="556"/>
      <c r="DI44" s="557"/>
    </row>
    <row r="45" spans="1:113" ht="17.399999999999999" customHeight="1">
      <c r="A45" s="2320">
        <v>37</v>
      </c>
      <c r="B45" s="2322" t="s">
        <v>50</v>
      </c>
      <c r="C45" s="2340">
        <f t="shared" si="69"/>
        <v>-1897023.6442373083</v>
      </c>
      <c r="D45" s="2339">
        <v>0</v>
      </c>
      <c r="E45" s="2339">
        <v>0</v>
      </c>
      <c r="F45" s="2339">
        <v>0</v>
      </c>
      <c r="G45" s="2339">
        <v>0</v>
      </c>
      <c r="H45" s="2339">
        <v>0</v>
      </c>
      <c r="I45" s="2339">
        <v>0</v>
      </c>
      <c r="J45" s="2339">
        <v>0</v>
      </c>
      <c r="K45" s="2339">
        <v>0</v>
      </c>
      <c r="L45" s="2339">
        <v>0</v>
      </c>
      <c r="M45" s="2339">
        <v>0</v>
      </c>
      <c r="N45" s="2339">
        <v>0</v>
      </c>
      <c r="O45" s="2339">
        <v>0</v>
      </c>
      <c r="P45" s="2339">
        <v>0</v>
      </c>
      <c r="Q45" s="2339">
        <v>0</v>
      </c>
      <c r="R45" s="2339">
        <v>0</v>
      </c>
      <c r="S45" s="2339">
        <v>0</v>
      </c>
      <c r="T45" s="2339">
        <v>0</v>
      </c>
      <c r="U45" s="2339">
        <v>0</v>
      </c>
      <c r="V45" s="2339">
        <v>0</v>
      </c>
      <c r="W45" s="2339">
        <v>0</v>
      </c>
      <c r="X45" s="2339">
        <v>0</v>
      </c>
      <c r="Y45" s="2339">
        <v>0</v>
      </c>
      <c r="Z45" s="2339">
        <v>0</v>
      </c>
      <c r="AA45" s="2339">
        <v>0</v>
      </c>
      <c r="AB45" s="2339">
        <v>0</v>
      </c>
      <c r="AC45" s="2339">
        <v>0</v>
      </c>
      <c r="AD45" s="2339">
        <v>0</v>
      </c>
      <c r="AE45" s="2339">
        <v>0</v>
      </c>
      <c r="AF45" s="2339">
        <v>0</v>
      </c>
      <c r="AG45" s="2339">
        <v>0</v>
      </c>
      <c r="AH45" s="2339">
        <v>0</v>
      </c>
      <c r="AI45" s="2339">
        <v>0</v>
      </c>
      <c r="AJ45" s="2339">
        <v>0</v>
      </c>
      <c r="AK45" s="2339">
        <v>0</v>
      </c>
      <c r="AL45" s="2339">
        <v>0</v>
      </c>
      <c r="AM45" s="2339">
        <v>0</v>
      </c>
      <c r="AN45" s="2339">
        <v>0</v>
      </c>
      <c r="AO45" s="2339">
        <v>0</v>
      </c>
      <c r="AP45" s="2339">
        <v>0</v>
      </c>
      <c r="AQ45" s="2339">
        <v>0</v>
      </c>
      <c r="AR45" s="2339">
        <v>0</v>
      </c>
      <c r="AS45" s="2339">
        <v>0</v>
      </c>
      <c r="AT45" s="2339">
        <v>0</v>
      </c>
      <c r="AU45" s="2339">
        <v>0</v>
      </c>
      <c r="AV45" s="2339">
        <v>0</v>
      </c>
      <c r="AW45" s="2339">
        <v>0</v>
      </c>
      <c r="AX45" s="2339">
        <v>0</v>
      </c>
      <c r="AY45" s="2339">
        <v>0</v>
      </c>
      <c r="AZ45" s="2339">
        <f>'Adj 8.5 Misc. Rate base'!I63</f>
        <v>-1897023.6442373083</v>
      </c>
      <c r="BA45" s="2339">
        <v>0</v>
      </c>
      <c r="BB45" s="2339">
        <v>0</v>
      </c>
      <c r="BC45" s="2339">
        <v>0</v>
      </c>
      <c r="BD45" s="2339">
        <v>0</v>
      </c>
      <c r="BE45" s="2339">
        <v>0</v>
      </c>
      <c r="BF45" s="2339">
        <v>0</v>
      </c>
      <c r="BG45" s="2339">
        <v>0</v>
      </c>
      <c r="BH45" s="2339">
        <v>0</v>
      </c>
      <c r="BI45" s="2339">
        <v>0</v>
      </c>
      <c r="BJ45" s="2339">
        <v>0</v>
      </c>
      <c r="BK45" s="2339">
        <v>0</v>
      </c>
      <c r="BL45" s="2339">
        <v>0</v>
      </c>
      <c r="BM45" s="556"/>
      <c r="DI45" s="557"/>
    </row>
    <row r="46" spans="1:113" ht="17.399999999999999" customHeight="1">
      <c r="A46" s="2320">
        <v>38</v>
      </c>
      <c r="B46" s="2322" t="s">
        <v>51</v>
      </c>
      <c r="C46" s="2340">
        <f t="shared" si="69"/>
        <v>-5765129.3256772757</v>
      </c>
      <c r="D46" s="2339">
        <v>0</v>
      </c>
      <c r="E46" s="2339">
        <v>0</v>
      </c>
      <c r="F46" s="2339">
        <v>0</v>
      </c>
      <c r="G46" s="2339">
        <v>0</v>
      </c>
      <c r="H46" s="2339">
        <v>0</v>
      </c>
      <c r="I46" s="2339">
        <v>0</v>
      </c>
      <c r="J46" s="2339">
        <v>0</v>
      </c>
      <c r="K46" s="2339">
        <v>0</v>
      </c>
      <c r="L46" s="2339">
        <v>0</v>
      </c>
      <c r="M46" s="2339">
        <v>0</v>
      </c>
      <c r="N46" s="2339">
        <v>0</v>
      </c>
      <c r="O46" s="2339">
        <v>0</v>
      </c>
      <c r="P46" s="2339">
        <v>0</v>
      </c>
      <c r="Q46" s="2339">
        <v>0</v>
      </c>
      <c r="R46" s="2339">
        <v>0</v>
      </c>
      <c r="S46" s="2339">
        <v>0</v>
      </c>
      <c r="T46" s="2339">
        <v>0</v>
      </c>
      <c r="U46" s="2339">
        <v>0</v>
      </c>
      <c r="V46" s="2339">
        <v>0</v>
      </c>
      <c r="W46" s="2339">
        <v>0</v>
      </c>
      <c r="X46" s="2339">
        <v>0</v>
      </c>
      <c r="Y46" s="2339">
        <v>0</v>
      </c>
      <c r="Z46" s="2339">
        <v>0</v>
      </c>
      <c r="AA46" s="2339">
        <v>0</v>
      </c>
      <c r="AB46" s="2339">
        <v>0</v>
      </c>
      <c r="AC46" s="2339">
        <v>0</v>
      </c>
      <c r="AD46" s="2339">
        <v>0</v>
      </c>
      <c r="AE46" s="2339">
        <v>0</v>
      </c>
      <c r="AF46" s="2339">
        <v>0</v>
      </c>
      <c r="AG46" s="2339">
        <v>0</v>
      </c>
      <c r="AH46" s="2339">
        <v>0</v>
      </c>
      <c r="AI46" s="2339">
        <v>0</v>
      </c>
      <c r="AJ46" s="2339">
        <v>0</v>
      </c>
      <c r="AK46" s="2339">
        <v>0</v>
      </c>
      <c r="AL46" s="2339">
        <v>0</v>
      </c>
      <c r="AM46" s="2339">
        <v>0</v>
      </c>
      <c r="AN46" s="2339">
        <v>0</v>
      </c>
      <c r="AO46" s="2339">
        <v>0</v>
      </c>
      <c r="AP46" s="2339">
        <v>0</v>
      </c>
      <c r="AQ46" s="2339">
        <v>0</v>
      </c>
      <c r="AR46" s="2339">
        <v>0</v>
      </c>
      <c r="AS46" s="2339">
        <v>0</v>
      </c>
      <c r="AT46" s="2339">
        <v>0</v>
      </c>
      <c r="AU46" s="2339">
        <v>0</v>
      </c>
      <c r="AV46" s="2339">
        <v>0</v>
      </c>
      <c r="AW46" s="2339">
        <v>0</v>
      </c>
      <c r="AX46" s="2339">
        <v>0</v>
      </c>
      <c r="AY46" s="2339">
        <f>'Adj 8.5 Misc. Rate base'!I28</f>
        <v>-5765129.3256772757</v>
      </c>
      <c r="AZ46" s="2339">
        <v>0</v>
      </c>
      <c r="BA46" s="2339">
        <v>0</v>
      </c>
      <c r="BB46" s="2339">
        <v>0</v>
      </c>
      <c r="BC46" s="2339">
        <v>0</v>
      </c>
      <c r="BD46" s="2339">
        <v>0</v>
      </c>
      <c r="BE46" s="2339">
        <v>0</v>
      </c>
      <c r="BF46" s="2339">
        <v>0</v>
      </c>
      <c r="BG46" s="2339">
        <v>0</v>
      </c>
      <c r="BH46" s="2339">
        <v>0</v>
      </c>
      <c r="BI46" s="2339">
        <v>0</v>
      </c>
      <c r="BJ46" s="2339">
        <v>0</v>
      </c>
      <c r="BK46" s="2339">
        <v>0</v>
      </c>
      <c r="BL46" s="2339">
        <v>0</v>
      </c>
      <c r="BM46" s="556"/>
      <c r="DI46" s="557"/>
    </row>
    <row r="47" spans="1:113" ht="17.399999999999999" customHeight="1">
      <c r="A47" s="2320">
        <v>39</v>
      </c>
      <c r="B47" s="2322" t="s">
        <v>52</v>
      </c>
      <c r="C47" s="2340">
        <f t="shared" si="69"/>
        <v>-7431552.8064755667</v>
      </c>
      <c r="D47" s="2339">
        <v>0</v>
      </c>
      <c r="E47" s="2339">
        <v>0</v>
      </c>
      <c r="F47" s="2339">
        <v>0</v>
      </c>
      <c r="G47" s="2339">
        <v>0</v>
      </c>
      <c r="H47" s="2339">
        <v>0</v>
      </c>
      <c r="I47" s="2339">
        <v>0</v>
      </c>
      <c r="J47" s="2339">
        <v>0</v>
      </c>
      <c r="K47" s="2339">
        <v>0</v>
      </c>
      <c r="L47" s="2339">
        <v>0</v>
      </c>
      <c r="M47" s="2339">
        <v>0</v>
      </c>
      <c r="N47" s="2339">
        <v>0</v>
      </c>
      <c r="O47" s="2339">
        <v>0</v>
      </c>
      <c r="P47" s="2339">
        <v>0</v>
      </c>
      <c r="Q47" s="2339">
        <v>0</v>
      </c>
      <c r="R47" s="2339">
        <v>0</v>
      </c>
      <c r="S47" s="2339">
        <v>0</v>
      </c>
      <c r="T47" s="2339">
        <v>0</v>
      </c>
      <c r="U47" s="2339">
        <v>0</v>
      </c>
      <c r="V47" s="2339">
        <v>0</v>
      </c>
      <c r="W47" s="2339">
        <v>0</v>
      </c>
      <c r="X47" s="2339">
        <v>0</v>
      </c>
      <c r="Y47" s="2339">
        <v>0</v>
      </c>
      <c r="Z47" s="2339">
        <v>0</v>
      </c>
      <c r="AA47" s="2339">
        <v>0</v>
      </c>
      <c r="AB47" s="2339">
        <v>0</v>
      </c>
      <c r="AC47" s="2339">
        <v>0</v>
      </c>
      <c r="AD47" s="2339">
        <v>0</v>
      </c>
      <c r="AE47" s="2339">
        <v>0</v>
      </c>
      <c r="AF47" s="2339">
        <v>0</v>
      </c>
      <c r="AG47" s="2339">
        <v>0</v>
      </c>
      <c r="AH47" s="2339">
        <v>0</v>
      </c>
      <c r="AI47" s="2339">
        <v>0</v>
      </c>
      <c r="AJ47" s="2339">
        <v>0</v>
      </c>
      <c r="AK47" s="2339">
        <v>0</v>
      </c>
      <c r="AL47" s="2339">
        <v>0</v>
      </c>
      <c r="AM47" s="2339">
        <v>0</v>
      </c>
      <c r="AN47" s="2339">
        <v>0</v>
      </c>
      <c r="AO47" s="2339">
        <v>0</v>
      </c>
      <c r="AP47" s="2339">
        <v>0</v>
      </c>
      <c r="AQ47" s="2339">
        <v>0</v>
      </c>
      <c r="AR47" s="2339">
        <v>0</v>
      </c>
      <c r="AS47" s="2339">
        <v>0</v>
      </c>
      <c r="AT47" s="2339">
        <v>0</v>
      </c>
      <c r="AU47" s="2339">
        <v>0</v>
      </c>
      <c r="AV47" s="2339">
        <v>0</v>
      </c>
      <c r="AW47" s="2339">
        <v>0</v>
      </c>
      <c r="AX47" s="2339">
        <v>0</v>
      </c>
      <c r="AY47" s="2339">
        <f>'Adj 8.5 Misc. Rate base'!I45</f>
        <v>-7431552.8064755667</v>
      </c>
      <c r="AZ47" s="2339">
        <v>0</v>
      </c>
      <c r="BA47" s="2339">
        <v>0</v>
      </c>
      <c r="BB47" s="2339">
        <v>0</v>
      </c>
      <c r="BC47" s="2339">
        <v>0</v>
      </c>
      <c r="BD47" s="2339">
        <v>0</v>
      </c>
      <c r="BE47" s="2339">
        <v>0</v>
      </c>
      <c r="BF47" s="2339">
        <v>0</v>
      </c>
      <c r="BG47" s="2339">
        <v>0</v>
      </c>
      <c r="BH47" s="2339">
        <v>0</v>
      </c>
      <c r="BI47" s="2339">
        <v>0</v>
      </c>
      <c r="BJ47" s="2339">
        <v>0</v>
      </c>
      <c r="BK47" s="2339">
        <v>0</v>
      </c>
      <c r="BL47" s="2339">
        <v>0</v>
      </c>
      <c r="BM47" s="556"/>
      <c r="DI47" s="557"/>
    </row>
    <row r="48" spans="1:113" ht="17.399999999999999" customHeight="1">
      <c r="A48" s="2320">
        <v>40</v>
      </c>
      <c r="B48" s="2322" t="s">
        <v>17</v>
      </c>
      <c r="C48" s="2340">
        <f t="shared" si="69"/>
        <v>24966396.835384201</v>
      </c>
      <c r="D48" s="2339">
        <v>0</v>
      </c>
      <c r="E48" s="2339">
        <v>0</v>
      </c>
      <c r="F48" s="2339">
        <v>0</v>
      </c>
      <c r="G48" s="2339">
        <v>0</v>
      </c>
      <c r="H48" s="2339">
        <v>0</v>
      </c>
      <c r="I48" s="2339">
        <v>0</v>
      </c>
      <c r="J48" s="2339">
        <v>0</v>
      </c>
      <c r="K48" s="2339">
        <v>0</v>
      </c>
      <c r="L48" s="2339">
        <v>0</v>
      </c>
      <c r="M48" s="2339">
        <v>0</v>
      </c>
      <c r="N48" s="2339">
        <v>0</v>
      </c>
      <c r="O48" s="2339">
        <v>0</v>
      </c>
      <c r="P48" s="2339">
        <v>0</v>
      </c>
      <c r="Q48" s="2339">
        <v>0</v>
      </c>
      <c r="R48" s="2339">
        <v>0</v>
      </c>
      <c r="S48" s="2339">
        <v>0</v>
      </c>
      <c r="T48" s="2339">
        <v>0</v>
      </c>
      <c r="U48" s="2339">
        <v>0</v>
      </c>
      <c r="V48" s="2339">
        <v>0</v>
      </c>
      <c r="W48" s="2339">
        <v>0</v>
      </c>
      <c r="X48" s="2339">
        <v>0</v>
      </c>
      <c r="Y48" s="2339">
        <v>0</v>
      </c>
      <c r="Z48" s="2339">
        <v>0</v>
      </c>
      <c r="AA48" s="2339">
        <v>0</v>
      </c>
      <c r="AB48" s="2339">
        <v>0</v>
      </c>
      <c r="AC48" s="2339">
        <v>0</v>
      </c>
      <c r="AD48" s="2339">
        <v>0</v>
      </c>
      <c r="AE48" s="2339">
        <v>0</v>
      </c>
      <c r="AF48" s="2339">
        <v>0</v>
      </c>
      <c r="AG48" s="2339">
        <v>0</v>
      </c>
      <c r="AH48" s="2339">
        <v>0</v>
      </c>
      <c r="AI48" s="2339">
        <v>0</v>
      </c>
      <c r="AJ48" s="2339">
        <v>0</v>
      </c>
      <c r="AK48" s="2339">
        <v>0</v>
      </c>
      <c r="AL48" s="2339">
        <v>0</v>
      </c>
      <c r="AM48" s="2339">
        <v>0</v>
      </c>
      <c r="AN48" s="2339">
        <v>0</v>
      </c>
      <c r="AO48" s="2339">
        <v>0</v>
      </c>
      <c r="AP48" s="2339">
        <v>0</v>
      </c>
      <c r="AQ48" s="2339">
        <v>0</v>
      </c>
      <c r="AR48" s="2339">
        <v>0</v>
      </c>
      <c r="AS48" s="2339">
        <v>0</v>
      </c>
      <c r="AT48" s="2339">
        <v>0</v>
      </c>
      <c r="AU48" s="2339">
        <v>0</v>
      </c>
      <c r="AV48" s="2339">
        <v>0</v>
      </c>
      <c r="AW48" s="2339">
        <v>0</v>
      </c>
      <c r="AX48" s="2339">
        <v>0</v>
      </c>
      <c r="AY48" s="2339">
        <f>'Adj 8.5 Misc. Rate base'!I21</f>
        <v>-3527567.1646157978</v>
      </c>
      <c r="AZ48" s="2339">
        <v>0</v>
      </c>
      <c r="BA48" s="2339">
        <v>0</v>
      </c>
      <c r="BB48" s="2339">
        <v>0</v>
      </c>
      <c r="BC48" s="2339">
        <v>0</v>
      </c>
      <c r="BD48" s="2339">
        <v>0</v>
      </c>
      <c r="BE48" s="2339">
        <v>0</v>
      </c>
      <c r="BF48" s="2339">
        <v>0</v>
      </c>
      <c r="BG48" s="2339">
        <v>0</v>
      </c>
      <c r="BH48" s="2339">
        <v>0</v>
      </c>
      <c r="BI48" s="2339">
        <v>0</v>
      </c>
      <c r="BJ48" s="2339">
        <v>0</v>
      </c>
      <c r="BK48" s="2339">
        <f>'Adj 8.13 ISWC'!I10</f>
        <v>28493964</v>
      </c>
      <c r="BL48" s="2339">
        <v>0</v>
      </c>
      <c r="BM48" s="556"/>
      <c r="DI48" s="557"/>
    </row>
    <row r="49" spans="1:113" ht="17.399999999999999" customHeight="1">
      <c r="A49" s="2320">
        <v>41</v>
      </c>
      <c r="B49" s="2322" t="s">
        <v>53</v>
      </c>
      <c r="C49" s="2340">
        <f t="shared" si="69"/>
        <v>0</v>
      </c>
      <c r="D49" s="2339">
        <v>0</v>
      </c>
      <c r="E49" s="2339">
        <v>0</v>
      </c>
      <c r="F49" s="2339">
        <v>0</v>
      </c>
      <c r="G49" s="2339">
        <v>0</v>
      </c>
      <c r="H49" s="2339">
        <v>0</v>
      </c>
      <c r="I49" s="2339">
        <v>0</v>
      </c>
      <c r="J49" s="2339">
        <v>0</v>
      </c>
      <c r="K49" s="2339">
        <v>0</v>
      </c>
      <c r="L49" s="2339">
        <v>0</v>
      </c>
      <c r="M49" s="2339">
        <v>0</v>
      </c>
      <c r="N49" s="2339">
        <v>0</v>
      </c>
      <c r="O49" s="2339">
        <v>0</v>
      </c>
      <c r="P49" s="2339">
        <v>0</v>
      </c>
      <c r="Q49" s="2339">
        <v>0</v>
      </c>
      <c r="R49" s="2339">
        <v>0</v>
      </c>
      <c r="S49" s="2339">
        <v>0</v>
      </c>
      <c r="T49" s="2339">
        <v>0</v>
      </c>
      <c r="U49" s="2339">
        <v>0</v>
      </c>
      <c r="V49" s="2339">
        <v>0</v>
      </c>
      <c r="W49" s="2339">
        <v>0</v>
      </c>
      <c r="X49" s="2339">
        <v>0</v>
      </c>
      <c r="Y49" s="2339">
        <v>0</v>
      </c>
      <c r="Z49" s="2339">
        <v>0</v>
      </c>
      <c r="AA49" s="2339">
        <v>0</v>
      </c>
      <c r="AB49" s="2339">
        <v>0</v>
      </c>
      <c r="AC49" s="2339">
        <v>0</v>
      </c>
      <c r="AD49" s="2339">
        <v>0</v>
      </c>
      <c r="AE49" s="2339">
        <v>0</v>
      </c>
      <c r="AF49" s="2339">
        <v>0</v>
      </c>
      <c r="AG49" s="2339">
        <v>0</v>
      </c>
      <c r="AH49" s="2339">
        <v>0</v>
      </c>
      <c r="AI49" s="2339">
        <v>0</v>
      </c>
      <c r="AJ49" s="2339">
        <v>0</v>
      </c>
      <c r="AK49" s="2339">
        <v>0</v>
      </c>
      <c r="AL49" s="2339">
        <v>0</v>
      </c>
      <c r="AM49" s="2339">
        <v>0</v>
      </c>
      <c r="AN49" s="2339">
        <v>0</v>
      </c>
      <c r="AO49" s="2339">
        <v>0</v>
      </c>
      <c r="AP49" s="2339">
        <v>0</v>
      </c>
      <c r="AQ49" s="2339">
        <v>0</v>
      </c>
      <c r="AR49" s="2339">
        <v>0</v>
      </c>
      <c r="AS49" s="2339">
        <v>0</v>
      </c>
      <c r="AT49" s="2339">
        <v>0</v>
      </c>
      <c r="AU49" s="2339">
        <v>0</v>
      </c>
      <c r="AV49" s="2339">
        <v>0</v>
      </c>
      <c r="AW49" s="2339">
        <v>0</v>
      </c>
      <c r="AX49" s="2339">
        <v>0</v>
      </c>
      <c r="AY49" s="2339">
        <v>0</v>
      </c>
      <c r="AZ49" s="2339">
        <v>0</v>
      </c>
      <c r="BA49" s="2340">
        <v>0</v>
      </c>
      <c r="BB49" s="2339">
        <v>0</v>
      </c>
      <c r="BC49" s="2339">
        <v>0</v>
      </c>
      <c r="BD49" s="2339">
        <v>0</v>
      </c>
      <c r="BE49" s="2339">
        <v>0</v>
      </c>
      <c r="BF49" s="2339">
        <v>0</v>
      </c>
      <c r="BG49" s="2339">
        <v>0</v>
      </c>
      <c r="BH49" s="2339">
        <v>0</v>
      </c>
      <c r="BI49" s="2339">
        <v>0</v>
      </c>
      <c r="BJ49" s="2339">
        <v>0</v>
      </c>
      <c r="BK49" s="2339">
        <v>0</v>
      </c>
      <c r="BL49" s="2339">
        <v>0</v>
      </c>
      <c r="BM49" s="556"/>
      <c r="DI49" s="557"/>
    </row>
    <row r="50" spans="1:113" ht="17.399999999999999" customHeight="1">
      <c r="A50" s="2320">
        <v>42</v>
      </c>
      <c r="B50" s="2322" t="s">
        <v>54</v>
      </c>
      <c r="C50" s="2340">
        <f t="shared" si="69"/>
        <v>0</v>
      </c>
      <c r="D50" s="2339">
        <v>0</v>
      </c>
      <c r="E50" s="2339">
        <v>0</v>
      </c>
      <c r="F50" s="2339">
        <v>0</v>
      </c>
      <c r="G50" s="2339">
        <v>0</v>
      </c>
      <c r="H50" s="2339">
        <v>0</v>
      </c>
      <c r="I50" s="2339">
        <v>0</v>
      </c>
      <c r="J50" s="2339">
        <v>0</v>
      </c>
      <c r="K50" s="2339">
        <v>0</v>
      </c>
      <c r="L50" s="2339">
        <v>0</v>
      </c>
      <c r="M50" s="2339">
        <v>0</v>
      </c>
      <c r="N50" s="2339">
        <v>0</v>
      </c>
      <c r="O50" s="2339">
        <v>0</v>
      </c>
      <c r="P50" s="2339">
        <v>0</v>
      </c>
      <c r="Q50" s="2339">
        <v>0</v>
      </c>
      <c r="R50" s="2339">
        <v>0</v>
      </c>
      <c r="S50" s="2339">
        <v>0</v>
      </c>
      <c r="T50" s="2339">
        <v>0</v>
      </c>
      <c r="U50" s="2339">
        <v>0</v>
      </c>
      <c r="V50" s="2339">
        <v>0</v>
      </c>
      <c r="W50" s="2339">
        <v>0</v>
      </c>
      <c r="X50" s="2339">
        <v>0</v>
      </c>
      <c r="Y50" s="2339">
        <v>0</v>
      </c>
      <c r="Z50" s="2339">
        <v>0</v>
      </c>
      <c r="AA50" s="2339">
        <v>0</v>
      </c>
      <c r="AB50" s="2339">
        <v>0</v>
      </c>
      <c r="AC50" s="2339">
        <v>0</v>
      </c>
      <c r="AD50" s="2339">
        <v>0</v>
      </c>
      <c r="AE50" s="2339">
        <v>0</v>
      </c>
      <c r="AF50" s="2339">
        <v>0</v>
      </c>
      <c r="AG50" s="2339">
        <v>0</v>
      </c>
      <c r="AH50" s="2339">
        <v>0</v>
      </c>
      <c r="AI50" s="2339">
        <v>0</v>
      </c>
      <c r="AJ50" s="2339">
        <v>0</v>
      </c>
      <c r="AK50" s="2339">
        <v>0</v>
      </c>
      <c r="AL50" s="2339">
        <v>0</v>
      </c>
      <c r="AM50" s="2339">
        <v>0</v>
      </c>
      <c r="AN50" s="2339">
        <v>0</v>
      </c>
      <c r="AO50" s="2339">
        <v>0</v>
      </c>
      <c r="AP50" s="2339">
        <v>0</v>
      </c>
      <c r="AQ50" s="2339">
        <v>0</v>
      </c>
      <c r="AR50" s="2339">
        <v>0</v>
      </c>
      <c r="AS50" s="2339">
        <v>0</v>
      </c>
      <c r="AT50" s="2339">
        <v>0</v>
      </c>
      <c r="AU50" s="2339">
        <v>0</v>
      </c>
      <c r="AV50" s="2339">
        <v>0</v>
      </c>
      <c r="AW50" s="2339">
        <v>0</v>
      </c>
      <c r="AX50" s="2339">
        <v>0</v>
      </c>
      <c r="AY50" s="2339">
        <v>0</v>
      </c>
      <c r="AZ50" s="2339">
        <v>0</v>
      </c>
      <c r="BA50" s="2339">
        <v>0</v>
      </c>
      <c r="BB50" s="2339">
        <v>0</v>
      </c>
      <c r="BC50" s="2339">
        <v>0</v>
      </c>
      <c r="BD50" s="2339">
        <v>0</v>
      </c>
      <c r="BE50" s="2339">
        <v>0</v>
      </c>
      <c r="BF50" s="2339">
        <v>0</v>
      </c>
      <c r="BG50" s="2339">
        <v>0</v>
      </c>
      <c r="BH50" s="2339">
        <v>0</v>
      </c>
      <c r="BI50" s="2339">
        <v>0</v>
      </c>
      <c r="BJ50" s="2339">
        <v>0</v>
      </c>
      <c r="BK50" s="2339">
        <v>0</v>
      </c>
      <c r="BL50" s="2339">
        <v>0</v>
      </c>
      <c r="BM50" s="556"/>
      <c r="DI50" s="557"/>
    </row>
    <row r="51" spans="1:113" ht="17.399999999999999" customHeight="1">
      <c r="A51" s="2320">
        <v>43</v>
      </c>
      <c r="B51" s="2337" t="s">
        <v>55</v>
      </c>
      <c r="C51" s="2343">
        <f>SUM(C40:C50)</f>
        <v>43608052.17089349</v>
      </c>
      <c r="D51" s="2343">
        <f>SUM(D40:D50)</f>
        <v>0</v>
      </c>
      <c r="E51" s="2343">
        <f>SUM(E40:E50)</f>
        <v>0</v>
      </c>
      <c r="F51" s="2343">
        <v>0</v>
      </c>
      <c r="G51" s="2343">
        <f t="shared" ref="G51:O51" si="70">SUM(G40:G50)</f>
        <v>0</v>
      </c>
      <c r="H51" s="2343">
        <f t="shared" si="70"/>
        <v>0</v>
      </c>
      <c r="I51" s="2343">
        <f t="shared" si="70"/>
        <v>0</v>
      </c>
      <c r="J51" s="2343">
        <f t="shared" ref="J51:K51" si="71">SUM(J40:J50)</f>
        <v>0</v>
      </c>
      <c r="K51" s="2343">
        <f t="shared" si="71"/>
        <v>0</v>
      </c>
      <c r="L51" s="2343">
        <f t="shared" si="70"/>
        <v>0</v>
      </c>
      <c r="M51" s="2343">
        <f t="shared" si="70"/>
        <v>0</v>
      </c>
      <c r="N51" s="2343">
        <f t="shared" si="70"/>
        <v>0</v>
      </c>
      <c r="O51" s="2343">
        <f t="shared" si="70"/>
        <v>0</v>
      </c>
      <c r="P51" s="2343">
        <f>SUM(P40:P50)</f>
        <v>0</v>
      </c>
      <c r="Q51" s="2343">
        <f>SUM(Q40:Q50)</f>
        <v>0</v>
      </c>
      <c r="R51" s="2343">
        <f>SUM(R40:R50)</f>
        <v>0</v>
      </c>
      <c r="S51" s="2343">
        <f>SUM(S40:S50)</f>
        <v>0</v>
      </c>
      <c r="T51" s="2343">
        <f t="shared" ref="T51:V51" si="72">SUM(T40:T50)</f>
        <v>0</v>
      </c>
      <c r="U51" s="2343">
        <f t="shared" si="72"/>
        <v>0</v>
      </c>
      <c r="V51" s="2343">
        <f t="shared" si="72"/>
        <v>0</v>
      </c>
      <c r="W51" s="2343">
        <f t="shared" ref="W51:X51" si="73">SUM(W40:W50)</f>
        <v>0</v>
      </c>
      <c r="X51" s="2343">
        <f t="shared" si="73"/>
        <v>0</v>
      </c>
      <c r="Y51" s="2343">
        <f t="shared" ref="Y51" si="74">SUM(Y40:Y50)</f>
        <v>0</v>
      </c>
      <c r="Z51" s="2343">
        <f>SUM(Z40:Z50)</f>
        <v>0</v>
      </c>
      <c r="AA51" s="2343">
        <f>SUM(AA40:AA50)</f>
        <v>0</v>
      </c>
      <c r="AB51" s="2343">
        <f>SUM(AB40:AB50)</f>
        <v>0</v>
      </c>
      <c r="AC51" s="2343">
        <f>SUM(AC40:AC50)</f>
        <v>0</v>
      </c>
      <c r="AD51" s="2343">
        <f t="shared" ref="AD51" si="75">SUM(AD40:AD50)</f>
        <v>0</v>
      </c>
      <c r="AE51" s="2343">
        <f t="shared" ref="AE51:BE51" si="76">SUM(AE40:AE50)</f>
        <v>-27414582.089085001</v>
      </c>
      <c r="AF51" s="2343">
        <f t="shared" si="76"/>
        <v>0</v>
      </c>
      <c r="AG51" s="2343">
        <f t="shared" ref="AG51:AH51" si="77">SUM(AG40:AG50)</f>
        <v>0</v>
      </c>
      <c r="AH51" s="2343">
        <f t="shared" si="77"/>
        <v>0</v>
      </c>
      <c r="AI51" s="2343">
        <f t="shared" ref="AI51:AJ51" si="78">SUM(AI40:AI50)</f>
        <v>0</v>
      </c>
      <c r="AJ51" s="2343">
        <f t="shared" si="78"/>
        <v>0</v>
      </c>
      <c r="AK51" s="2343">
        <f t="shared" si="76"/>
        <v>0</v>
      </c>
      <c r="AL51" s="2343">
        <f t="shared" si="76"/>
        <v>0</v>
      </c>
      <c r="AM51" s="2343">
        <f t="shared" si="76"/>
        <v>0</v>
      </c>
      <c r="AN51" s="2343">
        <f t="shared" si="76"/>
        <v>0</v>
      </c>
      <c r="AO51" s="2343">
        <f t="shared" si="76"/>
        <v>0</v>
      </c>
      <c r="AP51" s="2343">
        <f t="shared" si="76"/>
        <v>0</v>
      </c>
      <c r="AQ51" s="2343">
        <f t="shared" si="76"/>
        <v>0</v>
      </c>
      <c r="AR51" s="2343">
        <f t="shared" ref="AR51" si="79">SUM(AR40:AR50)</f>
        <v>0</v>
      </c>
      <c r="AS51" s="2343">
        <f t="shared" si="76"/>
        <v>0</v>
      </c>
      <c r="AT51" s="2343">
        <f t="shared" ref="AT51" si="80">SUM(AT40:AT50)</f>
        <v>0</v>
      </c>
      <c r="AU51" s="2343">
        <f t="shared" si="76"/>
        <v>65701229.674296342</v>
      </c>
      <c r="AV51" s="2343">
        <f t="shared" si="76"/>
        <v>140553.25135156373</v>
      </c>
      <c r="AW51" s="2343">
        <f t="shared" si="76"/>
        <v>0</v>
      </c>
      <c r="AX51" s="2343">
        <f t="shared" si="76"/>
        <v>0</v>
      </c>
      <c r="AY51" s="2343">
        <f>SUM(AY40:AY50)</f>
        <v>-19267442.147140212</v>
      </c>
      <c r="AZ51" s="2343">
        <f>SUM(AZ40:AZ50)</f>
        <v>-2700151.5636691996</v>
      </c>
      <c r="BA51" s="2343">
        <f>SUM(BA40:BA50)</f>
        <v>0</v>
      </c>
      <c r="BB51" s="2343">
        <f t="shared" si="76"/>
        <v>-387034</v>
      </c>
      <c r="BC51" s="2343">
        <f t="shared" ref="BC51" si="81">SUM(BC40:BC50)</f>
        <v>0</v>
      </c>
      <c r="BD51" s="2343">
        <f t="shared" si="76"/>
        <v>0</v>
      </c>
      <c r="BE51" s="2343">
        <f t="shared" si="76"/>
        <v>0</v>
      </c>
      <c r="BF51" s="2343">
        <f t="shared" ref="BF51:BK51" si="82">SUM(BF40:BF50)</f>
        <v>-958484.95486000006</v>
      </c>
      <c r="BG51" s="2343">
        <f t="shared" si="82"/>
        <v>0</v>
      </c>
      <c r="BH51" s="2343">
        <f t="shared" si="82"/>
        <v>0</v>
      </c>
      <c r="BI51" s="2343">
        <f t="shared" si="82"/>
        <v>0</v>
      </c>
      <c r="BJ51" s="2343">
        <f t="shared" si="82"/>
        <v>0</v>
      </c>
      <c r="BK51" s="2343">
        <f t="shared" si="82"/>
        <v>28493964</v>
      </c>
      <c r="BL51" s="2343">
        <f t="shared" ref="BL51" si="83">SUM(BL40:BL50)</f>
        <v>0</v>
      </c>
      <c r="BM51" s="556"/>
      <c r="DI51" s="557"/>
    </row>
    <row r="52" spans="1:113" ht="17.399999999999999" customHeight="1">
      <c r="A52" s="2320">
        <v>44</v>
      </c>
      <c r="B52" s="2322"/>
      <c r="C52" s="2340"/>
      <c r="D52" s="2339"/>
      <c r="E52" s="2339"/>
      <c r="F52" s="2339"/>
      <c r="G52" s="2339"/>
      <c r="H52" s="2339"/>
      <c r="I52" s="2339"/>
      <c r="J52" s="2339"/>
      <c r="K52" s="2339"/>
      <c r="L52" s="2339"/>
      <c r="M52" s="2339"/>
      <c r="N52" s="2339"/>
      <c r="O52" s="2339"/>
      <c r="P52" s="2339"/>
      <c r="Q52" s="2339"/>
      <c r="R52" s="2339"/>
      <c r="S52" s="2339"/>
      <c r="T52" s="2339"/>
      <c r="U52" s="2339"/>
      <c r="V52" s="2339"/>
      <c r="W52" s="2339"/>
      <c r="X52" s="2339"/>
      <c r="Y52" s="2339"/>
      <c r="Z52" s="2339"/>
      <c r="AA52" s="2339"/>
      <c r="AB52" s="2339"/>
      <c r="AC52" s="2339"/>
      <c r="AD52" s="2320"/>
      <c r="AE52" s="2320"/>
      <c r="AF52" s="2339"/>
      <c r="AG52" s="2339"/>
      <c r="AH52" s="2339"/>
      <c r="AI52" s="2339"/>
      <c r="AJ52" s="2339"/>
      <c r="AK52" s="2339"/>
      <c r="AL52" s="2339"/>
      <c r="AM52" s="2339"/>
      <c r="AN52" s="2339"/>
      <c r="AO52" s="2339"/>
      <c r="AP52" s="2339"/>
      <c r="AQ52" s="2339"/>
      <c r="AR52" s="2339"/>
      <c r="AS52" s="2339"/>
      <c r="AT52" s="2339"/>
      <c r="AU52" s="2339"/>
      <c r="AV52" s="2339"/>
      <c r="AW52" s="2339"/>
      <c r="AX52" s="2339"/>
      <c r="AY52" s="2339"/>
      <c r="AZ52" s="2339"/>
      <c r="BA52" s="2339"/>
      <c r="BB52" s="2339"/>
      <c r="BC52" s="2339"/>
      <c r="BD52" s="2339"/>
      <c r="BE52" s="2340"/>
      <c r="BF52" s="2340"/>
      <c r="BG52" s="2340"/>
      <c r="BH52" s="2340"/>
      <c r="BI52" s="2340"/>
      <c r="BJ52" s="2340"/>
      <c r="BK52" s="2340"/>
      <c r="BL52" s="2340"/>
      <c r="DI52" s="557"/>
    </row>
    <row r="53" spans="1:113" ht="17.399999999999999" customHeight="1">
      <c r="A53" s="2320">
        <v>45</v>
      </c>
      <c r="B53" s="2337" t="s">
        <v>56</v>
      </c>
      <c r="C53" s="2340"/>
      <c r="D53" s="2339"/>
      <c r="E53" s="2339"/>
      <c r="F53" s="2339"/>
      <c r="G53" s="2339"/>
      <c r="H53" s="2339"/>
      <c r="I53" s="2339"/>
      <c r="J53" s="2339"/>
      <c r="K53" s="2339"/>
      <c r="L53" s="2339"/>
      <c r="M53" s="2339"/>
      <c r="N53" s="2339"/>
      <c r="O53" s="2339"/>
      <c r="P53" s="2339"/>
      <c r="Q53" s="2339"/>
      <c r="R53" s="2339"/>
      <c r="S53" s="2339"/>
      <c r="T53" s="2339"/>
      <c r="U53" s="2339"/>
      <c r="V53" s="2339"/>
      <c r="W53" s="2339"/>
      <c r="X53" s="2339"/>
      <c r="Y53" s="2339"/>
      <c r="Z53" s="2339"/>
      <c r="AA53" s="2339"/>
      <c r="AB53" s="2339"/>
      <c r="AC53" s="2339"/>
      <c r="AD53" s="2320"/>
      <c r="AE53" s="2320"/>
      <c r="AF53" s="2339"/>
      <c r="AG53" s="2339"/>
      <c r="AH53" s="2339"/>
      <c r="AI53" s="2339"/>
      <c r="AJ53" s="2339"/>
      <c r="AK53" s="2339"/>
      <c r="AL53" s="2339"/>
      <c r="AM53" s="2339"/>
      <c r="AN53" s="2339"/>
      <c r="AO53" s="2339"/>
      <c r="AP53" s="2339"/>
      <c r="AQ53" s="2339"/>
      <c r="AR53" s="2339"/>
      <c r="AS53" s="2339"/>
      <c r="AT53" s="2339"/>
      <c r="AU53" s="2339"/>
      <c r="AV53" s="2339"/>
      <c r="AW53" s="2339"/>
      <c r="AX53" s="2339"/>
      <c r="AY53" s="2339"/>
      <c r="AZ53" s="2339"/>
      <c r="BA53" s="2339"/>
      <c r="BB53" s="2339"/>
      <c r="BC53" s="2339"/>
      <c r="BD53" s="2339"/>
      <c r="BE53" s="2340"/>
      <c r="BF53" s="2340"/>
      <c r="BG53" s="2340"/>
      <c r="BH53" s="2340"/>
      <c r="BI53" s="2340"/>
      <c r="BJ53" s="2340"/>
      <c r="BK53" s="2340"/>
      <c r="BL53" s="2340"/>
      <c r="DI53" s="557"/>
    </row>
    <row r="54" spans="1:113" ht="17.399999999999999" customHeight="1">
      <c r="A54" s="2320">
        <v>46</v>
      </c>
      <c r="B54" s="2322" t="s">
        <v>57</v>
      </c>
      <c r="C54" s="2340">
        <f t="shared" ref="C54:C60" si="84">SUM(D54:BL54)</f>
        <v>-14389924.575898215</v>
      </c>
      <c r="D54" s="2339">
        <v>0</v>
      </c>
      <c r="E54" s="2339">
        <v>0</v>
      </c>
      <c r="F54" s="2339">
        <v>0</v>
      </c>
      <c r="G54" s="2339">
        <v>0</v>
      </c>
      <c r="H54" s="2339">
        <v>0</v>
      </c>
      <c r="I54" s="2339">
        <v>0</v>
      </c>
      <c r="J54" s="2339">
        <v>0</v>
      </c>
      <c r="K54" s="2339">
        <v>0</v>
      </c>
      <c r="L54" s="2339">
        <v>0</v>
      </c>
      <c r="M54" s="2339">
        <v>0</v>
      </c>
      <c r="N54" s="2339">
        <v>0</v>
      </c>
      <c r="O54" s="2339">
        <v>0</v>
      </c>
      <c r="P54" s="2339">
        <v>0</v>
      </c>
      <c r="Q54" s="2339">
        <v>0</v>
      </c>
      <c r="R54" s="2339">
        <v>0</v>
      </c>
      <c r="S54" s="2339">
        <v>0</v>
      </c>
      <c r="T54" s="2339">
        <v>0</v>
      </c>
      <c r="U54" s="2339">
        <v>0</v>
      </c>
      <c r="V54" s="2339">
        <v>0</v>
      </c>
      <c r="W54" s="2339">
        <v>0</v>
      </c>
      <c r="X54" s="2339">
        <v>0</v>
      </c>
      <c r="Y54" s="2339">
        <v>0</v>
      </c>
      <c r="Z54" s="2339">
        <v>0</v>
      </c>
      <c r="AA54" s="2339">
        <v>0</v>
      </c>
      <c r="AB54" s="2339">
        <v>0</v>
      </c>
      <c r="AC54" s="2339">
        <v>0</v>
      </c>
      <c r="AD54" s="2339">
        <v>0</v>
      </c>
      <c r="AE54" s="2339">
        <f>'Adj 5.4 Colstrip #3 Removal'!H18+'Adj 5.4 Colstrip #3 Removal'!H19</f>
        <v>17893818.454820003</v>
      </c>
      <c r="AF54" s="2355">
        <v>0</v>
      </c>
      <c r="AG54" s="2355">
        <f>SUM('Adj 6.2 Deprec &amp; Amort Reserve '!H10:H54)</f>
        <v>0</v>
      </c>
      <c r="AH54" s="2355">
        <f>SUM('Adj 6.2 Deprec &amp; Amort Reserve '!H55:H93)</f>
        <v>0</v>
      </c>
      <c r="AI54" s="2355">
        <v>0</v>
      </c>
      <c r="AJ54" s="2355">
        <f>'Adj 6.3.1 Prop Depres Rates Res'!H42</f>
        <v>-400537.83989990689</v>
      </c>
      <c r="AK54" s="2339">
        <v>0</v>
      </c>
      <c r="AL54" s="2339">
        <v>0</v>
      </c>
      <c r="AM54" s="2339">
        <v>0</v>
      </c>
      <c r="AN54" s="2339">
        <v>0</v>
      </c>
      <c r="AO54" s="2339">
        <v>0</v>
      </c>
      <c r="AP54" s="2339">
        <v>0</v>
      </c>
      <c r="AQ54" s="2339">
        <v>0</v>
      </c>
      <c r="AR54" s="2339">
        <v>0</v>
      </c>
      <c r="AS54" s="2339">
        <v>0</v>
      </c>
      <c r="AT54" s="2339">
        <v>0</v>
      </c>
      <c r="AU54" s="2339">
        <f>'Adj 8.1 Jim Bridger Mine RB'!I11+'Adj 8.1 Jim Bridger Mine RB'!I17</f>
        <v>-32676025.060763311</v>
      </c>
      <c r="AV54" s="2339">
        <v>0</v>
      </c>
      <c r="AW54" s="2339">
        <v>0</v>
      </c>
      <c r="AX54" s="2339">
        <v>0</v>
      </c>
      <c r="AY54" s="2339">
        <v>0</v>
      </c>
      <c r="AZ54" s="2339">
        <v>0</v>
      </c>
      <c r="BA54" s="2339">
        <v>0</v>
      </c>
      <c r="BB54" s="2339">
        <v>0</v>
      </c>
      <c r="BC54" s="2339">
        <v>0</v>
      </c>
      <c r="BD54" s="2339">
        <v>0</v>
      </c>
      <c r="BE54" s="2339">
        <v>0</v>
      </c>
      <c r="BF54" s="2339">
        <f>'Adj 8.11 Misc Asset Sales &amp; Rem'!H16</f>
        <v>792819.86994500004</v>
      </c>
      <c r="BG54" s="2339">
        <v>0</v>
      </c>
      <c r="BH54" s="2339">
        <v>0</v>
      </c>
      <c r="BI54" s="2339">
        <v>0</v>
      </c>
      <c r="BJ54" s="2339">
        <v>0</v>
      </c>
      <c r="BK54" s="2339">
        <v>0</v>
      </c>
      <c r="BL54" s="2339">
        <v>0</v>
      </c>
      <c r="BM54" s="556"/>
      <c r="DI54" s="557"/>
    </row>
    <row r="55" spans="1:113" ht="17.399999999999999" customHeight="1">
      <c r="A55" s="2320">
        <v>47</v>
      </c>
      <c r="B55" s="2322" t="s">
        <v>58</v>
      </c>
      <c r="C55" s="2340">
        <f t="shared" si="84"/>
        <v>0</v>
      </c>
      <c r="D55" s="2339">
        <v>0</v>
      </c>
      <c r="E55" s="2339">
        <v>0</v>
      </c>
      <c r="F55" s="2339">
        <v>0</v>
      </c>
      <c r="G55" s="2339">
        <v>0</v>
      </c>
      <c r="H55" s="2339">
        <v>0</v>
      </c>
      <c r="I55" s="2339">
        <v>0</v>
      </c>
      <c r="J55" s="2339">
        <v>0</v>
      </c>
      <c r="K55" s="2339">
        <v>0</v>
      </c>
      <c r="L55" s="2339">
        <v>0</v>
      </c>
      <c r="M55" s="2339">
        <v>0</v>
      </c>
      <c r="N55" s="2339">
        <v>0</v>
      </c>
      <c r="O55" s="2339">
        <v>0</v>
      </c>
      <c r="P55" s="2339">
        <v>0</v>
      </c>
      <c r="Q55" s="2339">
        <v>0</v>
      </c>
      <c r="R55" s="2339">
        <v>0</v>
      </c>
      <c r="S55" s="2339">
        <v>0</v>
      </c>
      <c r="T55" s="2339">
        <v>0</v>
      </c>
      <c r="U55" s="2339">
        <v>0</v>
      </c>
      <c r="V55" s="2339">
        <v>0</v>
      </c>
      <c r="W55" s="2339">
        <v>0</v>
      </c>
      <c r="X55" s="2339">
        <v>0</v>
      </c>
      <c r="Y55" s="2339">
        <v>0</v>
      </c>
      <c r="Z55" s="2339">
        <v>0</v>
      </c>
      <c r="AA55" s="2339">
        <v>0</v>
      </c>
      <c r="AB55" s="2339">
        <v>0</v>
      </c>
      <c r="AC55" s="2339">
        <v>0</v>
      </c>
      <c r="AD55" s="2339">
        <v>0</v>
      </c>
      <c r="AE55" s="2339">
        <v>0</v>
      </c>
      <c r="AF55" s="2339">
        <v>0</v>
      </c>
      <c r="AG55" s="2339">
        <v>0</v>
      </c>
      <c r="AH55" s="2339">
        <v>0</v>
      </c>
      <c r="AI55" s="2339">
        <f>SUM('Adj 6.2.1 Deprec &amp; Amort Reserv'!J47:J64)</f>
        <v>0</v>
      </c>
      <c r="AJ55" s="2339">
        <f>SUM('Adj 6.2.1 Deprec &amp; Amort Reserv'!K47:K64)</f>
        <v>0</v>
      </c>
      <c r="AK55" s="2339">
        <v>0</v>
      </c>
      <c r="AL55" s="2339">
        <v>0</v>
      </c>
      <c r="AM55" s="2339">
        <v>0</v>
      </c>
      <c r="AN55" s="2339">
        <v>0</v>
      </c>
      <c r="AO55" s="2339">
        <v>0</v>
      </c>
      <c r="AP55" s="2339">
        <v>0</v>
      </c>
      <c r="AQ55" s="2339">
        <v>0</v>
      </c>
      <c r="AR55" s="2339">
        <v>0</v>
      </c>
      <c r="AS55" s="2339">
        <v>0</v>
      </c>
      <c r="AT55" s="2339">
        <v>0</v>
      </c>
      <c r="AU55" s="2339">
        <v>0</v>
      </c>
      <c r="AV55" s="2339">
        <v>0</v>
      </c>
      <c r="AW55" s="2339">
        <v>0</v>
      </c>
      <c r="AX55" s="2339">
        <v>0</v>
      </c>
      <c r="AY55" s="2339">
        <v>0</v>
      </c>
      <c r="AZ55" s="2339">
        <v>0</v>
      </c>
      <c r="BA55" s="2339">
        <v>0</v>
      </c>
      <c r="BB55" s="2339">
        <v>0</v>
      </c>
      <c r="BC55" s="2339">
        <v>0</v>
      </c>
      <c r="BD55" s="2339">
        <v>0</v>
      </c>
      <c r="BE55" s="2339">
        <v>0</v>
      </c>
      <c r="BF55" s="2339">
        <v>0</v>
      </c>
      <c r="BG55" s="2339">
        <v>0</v>
      </c>
      <c r="BH55" s="2339">
        <v>0</v>
      </c>
      <c r="BI55" s="2339">
        <v>0</v>
      </c>
      <c r="BJ55" s="2339">
        <v>0</v>
      </c>
      <c r="BK55" s="2339">
        <v>0</v>
      </c>
      <c r="BL55" s="2339">
        <v>0</v>
      </c>
      <c r="BM55" s="556"/>
      <c r="DI55" s="557"/>
    </row>
    <row r="56" spans="1:113" ht="17.399999999999999" customHeight="1">
      <c r="A56" s="2320">
        <v>48</v>
      </c>
      <c r="B56" s="2322" t="s">
        <v>572</v>
      </c>
      <c r="C56" s="2340">
        <f t="shared" si="84"/>
        <v>-1276701.1164861852</v>
      </c>
      <c r="D56" s="2339">
        <v>0</v>
      </c>
      <c r="E56" s="2339">
        <v>0</v>
      </c>
      <c r="F56" s="2339">
        <v>0</v>
      </c>
      <c r="G56" s="2339">
        <v>0</v>
      </c>
      <c r="H56" s="2339">
        <v>0</v>
      </c>
      <c r="I56" s="2339">
        <v>0</v>
      </c>
      <c r="J56" s="2339">
        <v>0</v>
      </c>
      <c r="K56" s="2339">
        <v>0</v>
      </c>
      <c r="L56" s="2339">
        <v>0</v>
      </c>
      <c r="M56" s="2339">
        <v>0</v>
      </c>
      <c r="N56" s="2339">
        <v>0</v>
      </c>
      <c r="O56" s="2339">
        <v>0</v>
      </c>
      <c r="P56" s="2339">
        <v>0</v>
      </c>
      <c r="Q56" s="2339">
        <v>0</v>
      </c>
      <c r="R56" s="2339">
        <v>0</v>
      </c>
      <c r="S56" s="2339">
        <v>0</v>
      </c>
      <c r="T56" s="2339">
        <v>0</v>
      </c>
      <c r="U56" s="2339">
        <v>0</v>
      </c>
      <c r="V56" s="2339">
        <v>0</v>
      </c>
      <c r="W56" s="2339">
        <v>0</v>
      </c>
      <c r="X56" s="2339">
        <v>0</v>
      </c>
      <c r="Y56" s="2339">
        <v>0</v>
      </c>
      <c r="Z56" s="2339">
        <v>0</v>
      </c>
      <c r="AA56" s="2339">
        <v>0</v>
      </c>
      <c r="AB56" s="2339">
        <v>0</v>
      </c>
      <c r="AC56" s="2339">
        <v>0</v>
      </c>
      <c r="AD56" s="2339">
        <v>0</v>
      </c>
      <c r="AE56" s="2339">
        <f>'Adj 5.4 Colstrip #3 Removal'!H20+'Adj 5.4 Colstrip #3 Removal'!H26</f>
        <v>1176454.87173</v>
      </c>
      <c r="AF56" s="2339">
        <v>0</v>
      </c>
      <c r="AG56" s="2339">
        <v>0</v>
      </c>
      <c r="AH56" s="2339">
        <v>0</v>
      </c>
      <c r="AI56" s="2339">
        <f>'Adj 6.3 Proposed Deprec Rates E'!H45</f>
        <v>1901316.3101523968</v>
      </c>
      <c r="AJ56" s="2339">
        <v>0</v>
      </c>
      <c r="AK56" s="2339">
        <v>0</v>
      </c>
      <c r="AL56" s="2339">
        <v>0</v>
      </c>
      <c r="AM56" s="2339">
        <v>0</v>
      </c>
      <c r="AN56" s="2339">
        <f>'Adj 7.4 ADIT Balance'!I20+'Adj 7.4 ADIT Balance'!I22</f>
        <v>4373262.2418760639</v>
      </c>
      <c r="AO56" s="2339">
        <v>0</v>
      </c>
      <c r="AP56" s="2339">
        <f>'Adj 7.6 WA Flow-through Adj'!I52</f>
        <v>-9135472.3032507263</v>
      </c>
      <c r="AQ56" s="2339">
        <v>0</v>
      </c>
      <c r="AR56" s="2339">
        <f>'Adj 7.7 Remove Def State Tax E'!I12</f>
        <v>691996</v>
      </c>
      <c r="AS56" s="2339">
        <v>0</v>
      </c>
      <c r="AT56" s="2339">
        <v>0</v>
      </c>
      <c r="AU56" s="2339">
        <f>'Adj 8.1 Jim Bridger Mine RB'!I25</f>
        <v>0</v>
      </c>
      <c r="AV56" s="2339">
        <f>'Adj 8.2 Environ Settlement'!I23+'Adj 8.2 Environ Settlement'!I26</f>
        <v>-288340.23699391924</v>
      </c>
      <c r="AW56" s="2339">
        <v>0</v>
      </c>
      <c r="AX56" s="2339">
        <v>0</v>
      </c>
      <c r="AY56" s="2339">
        <v>0</v>
      </c>
      <c r="AZ56" s="2339">
        <v>0</v>
      </c>
      <c r="BA56" s="2339">
        <v>0</v>
      </c>
      <c r="BB56" s="2339">
        <v>0</v>
      </c>
      <c r="BC56" s="2339">
        <v>0</v>
      </c>
      <c r="BD56" s="2339">
        <v>0</v>
      </c>
      <c r="BE56" s="2339">
        <f>'Adj 8.10 Reg Asset Amort '!H17</f>
        <v>4082</v>
      </c>
      <c r="BF56" s="2339">
        <v>0</v>
      </c>
      <c r="BG56" s="2339">
        <v>0</v>
      </c>
      <c r="BH56" s="2339">
        <v>0</v>
      </c>
      <c r="BI56" s="2339">
        <v>0</v>
      </c>
      <c r="BJ56" s="2339">
        <v>0</v>
      </c>
      <c r="BK56" s="2339">
        <v>0</v>
      </c>
      <c r="BL56" s="2339">
        <v>0</v>
      </c>
      <c r="BM56" s="556"/>
      <c r="DI56" s="557"/>
    </row>
    <row r="57" spans="1:113" ht="17.399999999999999" customHeight="1">
      <c r="A57" s="2320">
        <v>49</v>
      </c>
      <c r="B57" s="2322" t="s">
        <v>60</v>
      </c>
      <c r="C57" s="2340">
        <f t="shared" si="84"/>
        <v>23174.941200000001</v>
      </c>
      <c r="D57" s="2339">
        <v>0</v>
      </c>
      <c r="E57" s="2339">
        <v>0</v>
      </c>
      <c r="F57" s="2339">
        <v>0</v>
      </c>
      <c r="G57" s="2339">
        <v>0</v>
      </c>
      <c r="H57" s="2339">
        <v>0</v>
      </c>
      <c r="I57" s="2339">
        <v>0</v>
      </c>
      <c r="J57" s="2339">
        <v>0</v>
      </c>
      <c r="K57" s="2339">
        <v>0</v>
      </c>
      <c r="L57" s="2339">
        <v>0</v>
      </c>
      <c r="M57" s="2339">
        <v>0</v>
      </c>
      <c r="N57" s="2339">
        <v>0</v>
      </c>
      <c r="O57" s="2339">
        <v>0</v>
      </c>
      <c r="P57" s="2339">
        <v>0</v>
      </c>
      <c r="Q57" s="2339">
        <v>0</v>
      </c>
      <c r="R57" s="2339">
        <v>0</v>
      </c>
      <c r="S57" s="2339">
        <v>0</v>
      </c>
      <c r="T57" s="2339">
        <v>0</v>
      </c>
      <c r="U57" s="2339">
        <v>0</v>
      </c>
      <c r="V57" s="2339">
        <v>0</v>
      </c>
      <c r="W57" s="2339">
        <v>0</v>
      </c>
      <c r="X57" s="2339">
        <v>0</v>
      </c>
      <c r="Y57" s="2339">
        <v>0</v>
      </c>
      <c r="Z57" s="2339">
        <v>0</v>
      </c>
      <c r="AA57" s="2339">
        <v>0</v>
      </c>
      <c r="AB57" s="2339">
        <v>0</v>
      </c>
      <c r="AC57" s="2339">
        <v>0</v>
      </c>
      <c r="AD57" s="2339">
        <v>0</v>
      </c>
      <c r="AE57" s="2339">
        <f>'Adj 5.4 Colstrip #3 Removal'!H21</f>
        <v>23174.941200000001</v>
      </c>
      <c r="AF57" s="2339">
        <v>0</v>
      </c>
      <c r="AG57" s="2339">
        <v>0</v>
      </c>
      <c r="AH57" s="2339">
        <v>0</v>
      </c>
      <c r="AI57" s="2339">
        <v>0</v>
      </c>
      <c r="AJ57" s="2339"/>
      <c r="AK57" s="2339">
        <v>0</v>
      </c>
      <c r="AL57" s="2339">
        <v>0</v>
      </c>
      <c r="AM57" s="2339">
        <v>0</v>
      </c>
      <c r="AN57" s="2339">
        <v>0</v>
      </c>
      <c r="AO57" s="2339">
        <v>0</v>
      </c>
      <c r="AP57" s="2339">
        <v>0</v>
      </c>
      <c r="AQ57" s="2339">
        <v>0</v>
      </c>
      <c r="AR57" s="2339">
        <v>0</v>
      </c>
      <c r="AS57" s="2339">
        <v>0</v>
      </c>
      <c r="AT57" s="2339">
        <v>0</v>
      </c>
      <c r="AU57" s="2339">
        <v>0</v>
      </c>
      <c r="AV57" s="2339">
        <v>0</v>
      </c>
      <c r="AW57" s="2339">
        <v>0</v>
      </c>
      <c r="AX57" s="2339">
        <v>0</v>
      </c>
      <c r="AY57" s="2339">
        <v>0</v>
      </c>
      <c r="AZ57" s="2339">
        <v>0</v>
      </c>
      <c r="BA57" s="2339">
        <v>0</v>
      </c>
      <c r="BB57" s="2339">
        <v>0</v>
      </c>
      <c r="BC57" s="2339">
        <v>0</v>
      </c>
      <c r="BD57" s="2339">
        <v>0</v>
      </c>
      <c r="BE57" s="2339">
        <v>0</v>
      </c>
      <c r="BF57" s="2339">
        <v>0</v>
      </c>
      <c r="BG57" s="2339">
        <v>0</v>
      </c>
      <c r="BH57" s="2339">
        <v>0</v>
      </c>
      <c r="BI57" s="2339">
        <v>0</v>
      </c>
      <c r="BJ57" s="2339">
        <v>0</v>
      </c>
      <c r="BK57" s="2339">
        <v>0</v>
      </c>
      <c r="BL57" s="2339">
        <v>0</v>
      </c>
      <c r="BM57" s="556"/>
      <c r="DI57" s="557"/>
    </row>
    <row r="58" spans="1:113" ht="17.399999999999999" customHeight="1">
      <c r="A58" s="2320">
        <v>50</v>
      </c>
      <c r="B58" s="2322" t="s">
        <v>61</v>
      </c>
      <c r="C58" s="2340">
        <f t="shared" si="84"/>
        <v>-159521.23765589096</v>
      </c>
      <c r="D58" s="2339">
        <v>0</v>
      </c>
      <c r="E58" s="2339">
        <v>0</v>
      </c>
      <c r="F58" s="2339">
        <v>0</v>
      </c>
      <c r="G58" s="2339">
        <v>0</v>
      </c>
      <c r="H58" s="2339">
        <v>0</v>
      </c>
      <c r="I58" s="2339">
        <v>0</v>
      </c>
      <c r="J58" s="2339">
        <v>0</v>
      </c>
      <c r="K58" s="2339">
        <v>0</v>
      </c>
      <c r="L58" s="2339">
        <v>0</v>
      </c>
      <c r="M58" s="2339">
        <v>0</v>
      </c>
      <c r="N58" s="2339">
        <v>0</v>
      </c>
      <c r="O58" s="2339">
        <v>0</v>
      </c>
      <c r="P58" s="2339">
        <v>0</v>
      </c>
      <c r="Q58" s="2339">
        <v>0</v>
      </c>
      <c r="R58" s="2339">
        <v>0</v>
      </c>
      <c r="S58" s="2339">
        <v>0</v>
      </c>
      <c r="T58" s="2339">
        <v>0</v>
      </c>
      <c r="U58" s="2339">
        <v>0</v>
      </c>
      <c r="V58" s="2339">
        <v>0</v>
      </c>
      <c r="W58" s="2339">
        <v>0</v>
      </c>
      <c r="X58" s="2339">
        <v>0</v>
      </c>
      <c r="Y58" s="2339">
        <v>0</v>
      </c>
      <c r="Z58" s="2339">
        <v>0</v>
      </c>
      <c r="AA58" s="2339">
        <v>0</v>
      </c>
      <c r="AB58" s="2339">
        <v>0</v>
      </c>
      <c r="AC58" s="2339">
        <v>0</v>
      </c>
      <c r="AD58" s="2339">
        <v>0</v>
      </c>
      <c r="AE58" s="2339">
        <v>0</v>
      </c>
      <c r="AF58" s="2339">
        <v>0</v>
      </c>
      <c r="AG58" s="2339">
        <v>0</v>
      </c>
      <c r="AH58" s="2339">
        <v>0</v>
      </c>
      <c r="AI58" s="2339">
        <v>0</v>
      </c>
      <c r="AJ58" s="2339"/>
      <c r="AK58" s="2339">
        <v>0</v>
      </c>
      <c r="AL58" s="2339">
        <v>0</v>
      </c>
      <c r="AM58" s="2339">
        <v>0</v>
      </c>
      <c r="AN58" s="2339">
        <v>0</v>
      </c>
      <c r="AO58" s="2339">
        <v>0</v>
      </c>
      <c r="AP58" s="2339">
        <v>0</v>
      </c>
      <c r="AQ58" s="2339">
        <v>0</v>
      </c>
      <c r="AR58" s="2339">
        <v>0</v>
      </c>
      <c r="AS58" s="2339">
        <v>0</v>
      </c>
      <c r="AT58" s="2339">
        <v>0</v>
      </c>
      <c r="AU58" s="2339">
        <v>0</v>
      </c>
      <c r="AV58" s="2339">
        <v>0</v>
      </c>
      <c r="AW58" s="2339">
        <f>'Adj 8.3 Cust Adv for Construct'!H19</f>
        <v>-159521.23765589096</v>
      </c>
      <c r="AX58" s="2339">
        <v>0</v>
      </c>
      <c r="AY58" s="2339">
        <v>0</v>
      </c>
      <c r="AZ58" s="2339">
        <v>0</v>
      </c>
      <c r="BA58" s="2339">
        <v>0</v>
      </c>
      <c r="BB58" s="2339">
        <v>0</v>
      </c>
      <c r="BC58" s="2339">
        <v>0</v>
      </c>
      <c r="BD58" s="2339">
        <v>0</v>
      </c>
      <c r="BE58" s="2339">
        <v>0</v>
      </c>
      <c r="BF58" s="2339">
        <v>0</v>
      </c>
      <c r="BG58" s="2339">
        <v>0</v>
      </c>
      <c r="BH58" s="2339">
        <v>0</v>
      </c>
      <c r="BI58" s="2339">
        <v>0</v>
      </c>
      <c r="BJ58" s="2339">
        <v>0</v>
      </c>
      <c r="BK58" s="2339">
        <v>0</v>
      </c>
      <c r="BL58" s="2339">
        <v>0</v>
      </c>
      <c r="BM58" s="556"/>
      <c r="DI58" s="557"/>
    </row>
    <row r="59" spans="1:113" ht="17.399999999999999" customHeight="1">
      <c r="A59" s="2320">
        <v>51</v>
      </c>
      <c r="B59" s="2322" t="s">
        <v>62</v>
      </c>
      <c r="C59" s="2340">
        <f t="shared" si="84"/>
        <v>-3236612</v>
      </c>
      <c r="D59" s="2339">
        <v>0</v>
      </c>
      <c r="E59" s="2339">
        <v>0</v>
      </c>
      <c r="F59" s="2339">
        <v>0</v>
      </c>
      <c r="G59" s="2339">
        <v>0</v>
      </c>
      <c r="H59" s="2339">
        <v>0</v>
      </c>
      <c r="I59" s="2339">
        <v>0</v>
      </c>
      <c r="J59" s="2339">
        <v>0</v>
      </c>
      <c r="K59" s="2339">
        <v>0</v>
      </c>
      <c r="L59" s="2339">
        <v>0</v>
      </c>
      <c r="M59" s="2339">
        <v>0</v>
      </c>
      <c r="N59" s="2339">
        <v>0</v>
      </c>
      <c r="O59" s="2339">
        <v>0</v>
      </c>
      <c r="P59" s="2339">
        <v>0</v>
      </c>
      <c r="Q59" s="2339">
        <v>0</v>
      </c>
      <c r="R59" s="2339">
        <v>0</v>
      </c>
      <c r="S59" s="2339">
        <v>0</v>
      </c>
      <c r="T59" s="2339">
        <v>0</v>
      </c>
      <c r="U59" s="2339">
        <v>0</v>
      </c>
      <c r="V59" s="2339">
        <v>0</v>
      </c>
      <c r="W59" s="2339">
        <v>0</v>
      </c>
      <c r="X59" s="2339">
        <v>0</v>
      </c>
      <c r="Y59" s="2339">
        <v>0</v>
      </c>
      <c r="Z59" s="2339">
        <v>0</v>
      </c>
      <c r="AA59" s="2339">
        <v>0</v>
      </c>
      <c r="AB59" s="2339">
        <v>0</v>
      </c>
      <c r="AC59" s="2339">
        <v>0</v>
      </c>
      <c r="AD59" s="2339">
        <v>0</v>
      </c>
      <c r="AE59" s="2339">
        <v>0</v>
      </c>
      <c r="AF59" s="2339">
        <v>0</v>
      </c>
      <c r="AG59" s="2339">
        <v>0</v>
      </c>
      <c r="AH59" s="2339">
        <v>0</v>
      </c>
      <c r="AI59" s="2339">
        <v>0</v>
      </c>
      <c r="AJ59" s="2339"/>
      <c r="AK59" s="2339">
        <v>0</v>
      </c>
      <c r="AL59" s="2339">
        <v>0</v>
      </c>
      <c r="AM59" s="2339">
        <v>0</v>
      </c>
      <c r="AN59" s="2339">
        <v>0</v>
      </c>
      <c r="AO59" s="2339">
        <v>0</v>
      </c>
      <c r="AP59" s="2339">
        <v>0</v>
      </c>
      <c r="AQ59" s="2339">
        <v>0</v>
      </c>
      <c r="AR59" s="2339">
        <v>0</v>
      </c>
      <c r="AS59" s="2339">
        <v>0</v>
      </c>
      <c r="AT59" s="2339">
        <v>0</v>
      </c>
      <c r="AU59" s="2339">
        <v>0</v>
      </c>
      <c r="AV59" s="2339">
        <v>0</v>
      </c>
      <c r="AW59" s="2339">
        <v>0</v>
      </c>
      <c r="AX59" s="2339">
        <v>0</v>
      </c>
      <c r="AY59" s="2339">
        <v>0</v>
      </c>
      <c r="AZ59" s="2339">
        <v>0</v>
      </c>
      <c r="BA59" s="2339">
        <v>0</v>
      </c>
      <c r="BB59" s="2339">
        <v>0</v>
      </c>
      <c r="BC59" s="2339">
        <v>0</v>
      </c>
      <c r="BD59" s="2339">
        <f>'Adj 8.9 Cust Svc Deposits'!I14</f>
        <v>-3236612</v>
      </c>
      <c r="BE59" s="2339">
        <v>0</v>
      </c>
      <c r="BF59" s="2339">
        <v>0</v>
      </c>
      <c r="BG59" s="2339">
        <v>0</v>
      </c>
      <c r="BH59" s="2339">
        <v>0</v>
      </c>
      <c r="BI59" s="2339">
        <v>0</v>
      </c>
      <c r="BJ59" s="2339">
        <v>0</v>
      </c>
      <c r="BK59" s="2339">
        <v>0</v>
      </c>
      <c r="BL59" s="2339">
        <v>0</v>
      </c>
      <c r="BM59" s="556"/>
      <c r="DI59" s="557"/>
    </row>
    <row r="60" spans="1:113" ht="17.399999999999999" customHeight="1">
      <c r="A60" s="2320">
        <v>52</v>
      </c>
      <c r="B60" s="2322" t="s">
        <v>63</v>
      </c>
      <c r="C60" s="2340">
        <f t="shared" si="84"/>
        <v>1143691.2676755022</v>
      </c>
      <c r="D60" s="2339">
        <v>0</v>
      </c>
      <c r="E60" s="2339">
        <v>0</v>
      </c>
      <c r="F60" s="2339">
        <v>0</v>
      </c>
      <c r="G60" s="2339">
        <v>0</v>
      </c>
      <c r="H60" s="2339">
        <v>0</v>
      </c>
      <c r="I60" s="2339">
        <v>0</v>
      </c>
      <c r="J60" s="2339">
        <v>0</v>
      </c>
      <c r="K60" s="2339">
        <v>0</v>
      </c>
      <c r="L60" s="2339">
        <v>0</v>
      </c>
      <c r="M60" s="2339">
        <v>0</v>
      </c>
      <c r="N60" s="2339">
        <v>0</v>
      </c>
      <c r="O60" s="2339">
        <v>0</v>
      </c>
      <c r="P60" s="2339">
        <v>0</v>
      </c>
      <c r="Q60" s="2339">
        <v>0</v>
      </c>
      <c r="R60" s="2339">
        <v>0</v>
      </c>
      <c r="S60" s="2339">
        <v>0</v>
      </c>
      <c r="T60" s="2339">
        <v>0</v>
      </c>
      <c r="U60" s="2339">
        <v>0</v>
      </c>
      <c r="V60" s="2339">
        <v>0</v>
      </c>
      <c r="W60" s="2339">
        <v>0</v>
      </c>
      <c r="X60" s="2339">
        <v>0</v>
      </c>
      <c r="Y60" s="2339">
        <v>0</v>
      </c>
      <c r="Z60" s="2339">
        <v>0</v>
      </c>
      <c r="AA60" s="2339">
        <v>0</v>
      </c>
      <c r="AB60" s="2339">
        <v>0</v>
      </c>
      <c r="AC60" s="2339">
        <v>0</v>
      </c>
      <c r="AD60" s="2339">
        <v>0</v>
      </c>
      <c r="AE60" s="2339">
        <v>0</v>
      </c>
      <c r="AF60" s="2339">
        <v>0</v>
      </c>
      <c r="AG60" s="2339">
        <v>0</v>
      </c>
      <c r="AH60" s="2339">
        <v>0</v>
      </c>
      <c r="AI60" s="2339">
        <v>0</v>
      </c>
      <c r="AJ60" s="2339"/>
      <c r="AK60" s="2339">
        <v>0</v>
      </c>
      <c r="AL60" s="2339">
        <v>0</v>
      </c>
      <c r="AM60" s="2339">
        <v>0</v>
      </c>
      <c r="AN60" s="2339">
        <v>0</v>
      </c>
      <c r="AO60" s="2339">
        <v>0</v>
      </c>
      <c r="AP60" s="2339">
        <v>0</v>
      </c>
      <c r="AQ60" s="2339">
        <v>0</v>
      </c>
      <c r="AR60" s="2339">
        <v>0</v>
      </c>
      <c r="AS60" s="2339">
        <v>0</v>
      </c>
      <c r="AT60" s="2339">
        <v>0</v>
      </c>
      <c r="AU60" s="2339">
        <v>0</v>
      </c>
      <c r="AV60" s="2339">
        <v>0</v>
      </c>
      <c r="AW60" s="2339">
        <v>0</v>
      </c>
      <c r="AX60" s="2339">
        <v>0</v>
      </c>
      <c r="AY60" s="2339">
        <v>0</v>
      </c>
      <c r="AZ60" s="2339">
        <v>0</v>
      </c>
      <c r="BA60" s="2339">
        <v>0</v>
      </c>
      <c r="BB60" s="2339">
        <v>0</v>
      </c>
      <c r="BC60" s="2339">
        <f>'Adj 8.8 Trojan Unrec Plant Adj'!I11</f>
        <v>1143691.2676755022</v>
      </c>
      <c r="BD60" s="2339">
        <v>0</v>
      </c>
      <c r="BE60" s="2339">
        <v>0</v>
      </c>
      <c r="BF60" s="2339">
        <v>0</v>
      </c>
      <c r="BG60" s="2339">
        <v>0</v>
      </c>
      <c r="BH60" s="2339">
        <v>0</v>
      </c>
      <c r="BI60" s="2339">
        <v>0</v>
      </c>
      <c r="BJ60" s="2339">
        <v>0</v>
      </c>
      <c r="BK60" s="2339">
        <v>0</v>
      </c>
      <c r="BL60" s="2339">
        <v>0</v>
      </c>
      <c r="BM60" s="556"/>
      <c r="DI60" s="557"/>
    </row>
    <row r="61" spans="1:113" ht="17.399999999999999" customHeight="1">
      <c r="A61" s="2320">
        <v>53</v>
      </c>
      <c r="B61" s="2322"/>
      <c r="C61" s="2340"/>
      <c r="D61" s="2339"/>
      <c r="E61" s="2339"/>
      <c r="F61" s="2339">
        <v>0</v>
      </c>
      <c r="G61" s="2339"/>
      <c r="H61" s="2339"/>
      <c r="I61" s="2339"/>
      <c r="J61" s="2339"/>
      <c r="K61" s="2339"/>
      <c r="L61" s="2339"/>
      <c r="M61" s="2339"/>
      <c r="N61" s="2339">
        <v>0</v>
      </c>
      <c r="O61" s="2339">
        <v>0</v>
      </c>
      <c r="P61" s="2339"/>
      <c r="Q61" s="2339"/>
      <c r="R61" s="2339"/>
      <c r="S61" s="2339"/>
      <c r="T61" s="2339"/>
      <c r="U61" s="2339"/>
      <c r="V61" s="2339"/>
      <c r="W61" s="2339"/>
      <c r="X61" s="2339"/>
      <c r="Y61" s="2339"/>
      <c r="Z61" s="2339"/>
      <c r="AA61" s="2339"/>
      <c r="AB61" s="2339"/>
      <c r="AC61" s="2339">
        <v>0</v>
      </c>
      <c r="AD61" s="2320"/>
      <c r="AE61" s="2320"/>
      <c r="AF61" s="2339">
        <v>0</v>
      </c>
      <c r="AG61" s="2339">
        <v>0</v>
      </c>
      <c r="AH61" s="2339">
        <v>0</v>
      </c>
      <c r="AI61" s="2339">
        <v>0</v>
      </c>
      <c r="AJ61" s="2339"/>
      <c r="AK61" s="2339"/>
      <c r="AL61" s="2339"/>
      <c r="AM61" s="2339"/>
      <c r="AN61" s="2339"/>
      <c r="AO61" s="2339"/>
      <c r="AP61" s="2339"/>
      <c r="AQ61" s="2339"/>
      <c r="AR61" s="2339"/>
      <c r="AS61" s="2339"/>
      <c r="AT61" s="2339"/>
      <c r="AU61" s="2339"/>
      <c r="AV61" s="2339"/>
      <c r="AW61" s="2339"/>
      <c r="AX61" s="2339"/>
      <c r="AY61" s="2339"/>
      <c r="AZ61" s="2339"/>
      <c r="BA61" s="2339"/>
      <c r="BB61" s="2339"/>
      <c r="BC61" s="2339"/>
      <c r="BD61" s="2339"/>
      <c r="BE61" s="2340"/>
      <c r="BF61" s="2340"/>
      <c r="BG61" s="2340"/>
      <c r="BH61" s="2340"/>
      <c r="BI61" s="2340"/>
      <c r="BJ61" s="2340"/>
      <c r="BK61" s="2340"/>
      <c r="BL61" s="2340"/>
      <c r="BM61" s="556"/>
      <c r="DI61" s="557"/>
    </row>
    <row r="62" spans="1:113" ht="17.399999999999999" customHeight="1">
      <c r="A62" s="2320">
        <v>54</v>
      </c>
      <c r="B62" s="2337" t="s">
        <v>64</v>
      </c>
      <c r="C62" s="2343">
        <f>SUM(C54:C61)</f>
        <v>-17895892.721164785</v>
      </c>
      <c r="D62" s="2343">
        <f>SUM(D54:D61)</f>
        <v>0</v>
      </c>
      <c r="E62" s="2343">
        <f>SUM(E54:E61)</f>
        <v>0</v>
      </c>
      <c r="F62" s="2343">
        <f>SUM(F54:F61)</f>
        <v>0</v>
      </c>
      <c r="G62" s="2343">
        <f t="shared" ref="G62:O62" si="85">SUM(G54:G61)</f>
        <v>0</v>
      </c>
      <c r="H62" s="2343">
        <f t="shared" si="85"/>
        <v>0</v>
      </c>
      <c r="I62" s="2343">
        <f t="shared" si="85"/>
        <v>0</v>
      </c>
      <c r="J62" s="2343">
        <f t="shared" ref="J62:K62" si="86">SUM(J54:J61)</f>
        <v>0</v>
      </c>
      <c r="K62" s="2343">
        <f t="shared" si="86"/>
        <v>0</v>
      </c>
      <c r="L62" s="2343">
        <f t="shared" si="85"/>
        <v>0</v>
      </c>
      <c r="M62" s="2343">
        <f t="shared" si="85"/>
        <v>0</v>
      </c>
      <c r="N62" s="2343">
        <f t="shared" si="85"/>
        <v>0</v>
      </c>
      <c r="O62" s="2343">
        <f t="shared" si="85"/>
        <v>0</v>
      </c>
      <c r="P62" s="2343">
        <f>SUM(P54:P61)</f>
        <v>0</v>
      </c>
      <c r="Q62" s="2343">
        <f>SUM(Q54:Q61)</f>
        <v>0</v>
      </c>
      <c r="R62" s="2343">
        <f>SUM(R54:R61)</f>
        <v>0</v>
      </c>
      <c r="S62" s="2343">
        <f>SUM(S54:S61)</f>
        <v>0</v>
      </c>
      <c r="T62" s="2343">
        <f t="shared" ref="T62:V62" si="87">SUM(T54:T61)</f>
        <v>0</v>
      </c>
      <c r="U62" s="2343">
        <f t="shared" si="87"/>
        <v>0</v>
      </c>
      <c r="V62" s="2343">
        <f t="shared" si="87"/>
        <v>0</v>
      </c>
      <c r="W62" s="2343">
        <f t="shared" ref="W62:X62" si="88">SUM(W54:W61)</f>
        <v>0</v>
      </c>
      <c r="X62" s="2343">
        <f t="shared" si="88"/>
        <v>0</v>
      </c>
      <c r="Y62" s="2343">
        <f t="shared" ref="Y62" si="89">SUM(Y54:Y61)</f>
        <v>0</v>
      </c>
      <c r="Z62" s="2343">
        <f>SUM(Z54:Z61)</f>
        <v>0</v>
      </c>
      <c r="AA62" s="2343">
        <f>SUM(AA54:AA61)</f>
        <v>0</v>
      </c>
      <c r="AB62" s="2343">
        <f>SUM(AB54:AB61)</f>
        <v>0</v>
      </c>
      <c r="AC62" s="2343">
        <f>SUM(AC54:AC61)</f>
        <v>0</v>
      </c>
      <c r="AD62" s="2343">
        <f t="shared" ref="AD62" si="90">SUM(AD54:AD61)</f>
        <v>0</v>
      </c>
      <c r="AE62" s="2343">
        <f t="shared" ref="AE62:BE62" si="91">SUM(AE54:AE61)</f>
        <v>19093448.267750002</v>
      </c>
      <c r="AF62" s="2343">
        <f t="shared" si="91"/>
        <v>0</v>
      </c>
      <c r="AG62" s="2343">
        <f t="shared" si="91"/>
        <v>0</v>
      </c>
      <c r="AH62" s="2343">
        <f t="shared" si="91"/>
        <v>0</v>
      </c>
      <c r="AI62" s="2343">
        <f t="shared" ref="AI62" si="92">SUM(AI54:AI61)</f>
        <v>1901316.3101523968</v>
      </c>
      <c r="AJ62" s="2343">
        <f t="shared" ref="AJ62" si="93">SUM(AJ54:AJ61)</f>
        <v>-400537.83989990689</v>
      </c>
      <c r="AK62" s="2343">
        <f t="shared" si="91"/>
        <v>0</v>
      </c>
      <c r="AL62" s="2343">
        <f t="shared" si="91"/>
        <v>0</v>
      </c>
      <c r="AM62" s="2343">
        <f t="shared" si="91"/>
        <v>0</v>
      </c>
      <c r="AN62" s="2343">
        <f t="shared" si="91"/>
        <v>4373262.2418760639</v>
      </c>
      <c r="AO62" s="2343">
        <f t="shared" si="91"/>
        <v>0</v>
      </c>
      <c r="AP62" s="2343">
        <f t="shared" si="91"/>
        <v>-9135472.3032507263</v>
      </c>
      <c r="AQ62" s="2343">
        <f t="shared" si="91"/>
        <v>0</v>
      </c>
      <c r="AR62" s="2343">
        <f t="shared" ref="AR62" si="94">SUM(AR54:AR61)</f>
        <v>691996</v>
      </c>
      <c r="AS62" s="2343">
        <f t="shared" si="91"/>
        <v>0</v>
      </c>
      <c r="AT62" s="2343">
        <f t="shared" ref="AT62" si="95">SUM(AT54:AT61)</f>
        <v>0</v>
      </c>
      <c r="AU62" s="2343">
        <f t="shared" si="91"/>
        <v>-32676025.060763311</v>
      </c>
      <c r="AV62" s="2343">
        <f t="shared" si="91"/>
        <v>-288340.23699391924</v>
      </c>
      <c r="AW62" s="2343">
        <f t="shared" si="91"/>
        <v>-159521.23765589096</v>
      </c>
      <c r="AX62" s="2343">
        <f t="shared" si="91"/>
        <v>0</v>
      </c>
      <c r="AY62" s="2343">
        <f>SUM(AY54:AY61)</f>
        <v>0</v>
      </c>
      <c r="AZ62" s="2343">
        <f>SUM(AZ54:AZ61)</f>
        <v>0</v>
      </c>
      <c r="BA62" s="2343">
        <f>SUM(BA54:BA61)</f>
        <v>0</v>
      </c>
      <c r="BB62" s="2343">
        <f t="shared" si="91"/>
        <v>0</v>
      </c>
      <c r="BC62" s="2343">
        <f t="shared" ref="BC62" si="96">SUM(BC54:BC61)</f>
        <v>1143691.2676755022</v>
      </c>
      <c r="BD62" s="2343">
        <f t="shared" si="91"/>
        <v>-3236612</v>
      </c>
      <c r="BE62" s="2343">
        <f t="shared" si="91"/>
        <v>4082</v>
      </c>
      <c r="BF62" s="2343">
        <f t="shared" ref="BF62:BK62" si="97">SUM(BF54:BF61)</f>
        <v>792819.86994500004</v>
      </c>
      <c r="BG62" s="2343">
        <f t="shared" si="97"/>
        <v>0</v>
      </c>
      <c r="BH62" s="2343">
        <f t="shared" si="97"/>
        <v>0</v>
      </c>
      <c r="BI62" s="2343">
        <f t="shared" si="97"/>
        <v>0</v>
      </c>
      <c r="BJ62" s="2343">
        <f t="shared" si="97"/>
        <v>0</v>
      </c>
      <c r="BK62" s="2343">
        <f t="shared" si="97"/>
        <v>0</v>
      </c>
      <c r="BL62" s="2343">
        <f t="shared" ref="BL62" si="98">SUM(BL54:BL61)</f>
        <v>0</v>
      </c>
      <c r="BM62" s="556"/>
      <c r="DI62" s="557"/>
    </row>
    <row r="63" spans="1:113" ht="17.399999999999999" customHeight="1">
      <c r="A63" s="2320">
        <v>55</v>
      </c>
      <c r="B63" s="2322"/>
      <c r="C63" s="2340"/>
      <c r="D63" s="2339"/>
      <c r="E63" s="2339"/>
      <c r="F63" s="2339"/>
      <c r="G63" s="2339"/>
      <c r="H63" s="2339"/>
      <c r="I63" s="2356"/>
      <c r="J63" s="2339"/>
      <c r="K63" s="2339"/>
      <c r="L63" s="2339"/>
      <c r="M63" s="2339"/>
      <c r="N63" s="2339"/>
      <c r="O63" s="2339"/>
      <c r="P63" s="2339"/>
      <c r="Q63" s="2339"/>
      <c r="R63" s="2339"/>
      <c r="S63" s="2339"/>
      <c r="T63" s="2339"/>
      <c r="U63" s="2339"/>
      <c r="V63" s="2339"/>
      <c r="W63" s="2339"/>
      <c r="X63" s="2339"/>
      <c r="Y63" s="2339"/>
      <c r="Z63" s="2339"/>
      <c r="AA63" s="2339"/>
      <c r="AB63" s="2339"/>
      <c r="AC63" s="2339"/>
      <c r="AD63" s="2339"/>
      <c r="AE63" s="2339"/>
      <c r="AF63" s="2339"/>
      <c r="AG63" s="2339"/>
      <c r="AH63" s="2339"/>
      <c r="AI63" s="2339"/>
      <c r="AJ63" s="2339"/>
      <c r="AK63" s="2339"/>
      <c r="AL63" s="2339"/>
      <c r="AM63" s="2339"/>
      <c r="AN63" s="2339"/>
      <c r="AO63" s="2339"/>
      <c r="AP63" s="2339"/>
      <c r="AQ63" s="2339"/>
      <c r="AR63" s="2339"/>
      <c r="AS63" s="2339"/>
      <c r="AT63" s="2339"/>
      <c r="AU63" s="2339"/>
      <c r="AV63" s="2339"/>
      <c r="AW63" s="2339"/>
      <c r="AX63" s="2339"/>
      <c r="AY63" s="2339"/>
      <c r="AZ63" s="2339"/>
      <c r="BA63" s="2339"/>
      <c r="BB63" s="2339"/>
      <c r="BC63" s="2339"/>
      <c r="BD63" s="2339"/>
      <c r="BE63" s="2339"/>
      <c r="BF63" s="2339"/>
      <c r="BG63" s="2339"/>
      <c r="BH63" s="2339"/>
      <c r="BI63" s="2339"/>
      <c r="BJ63" s="2339"/>
      <c r="BK63" s="2339"/>
      <c r="BL63" s="2339"/>
      <c r="BM63" s="556"/>
      <c r="DI63" s="557"/>
    </row>
    <row r="64" spans="1:113" ht="17.399999999999999" customHeight="1">
      <c r="A64" s="2320">
        <v>56</v>
      </c>
      <c r="B64" s="2347" t="s">
        <v>65</v>
      </c>
      <c r="C64" s="2357">
        <f>C51+C62</f>
        <v>25712159.449728705</v>
      </c>
      <c r="D64" s="2339">
        <f>D51+D62</f>
        <v>0</v>
      </c>
      <c r="E64" s="2339">
        <f>E51+E62</f>
        <v>0</v>
      </c>
      <c r="F64" s="2339">
        <f>F51+F62</f>
        <v>0</v>
      </c>
      <c r="G64" s="2339">
        <f t="shared" ref="G64:O64" si="99">G51+G62</f>
        <v>0</v>
      </c>
      <c r="H64" s="2339">
        <f t="shared" si="99"/>
        <v>0</v>
      </c>
      <c r="I64" s="2339">
        <f t="shared" si="99"/>
        <v>0</v>
      </c>
      <c r="J64" s="2339">
        <f t="shared" ref="J64:K64" si="100">J51+J62</f>
        <v>0</v>
      </c>
      <c r="K64" s="2339">
        <f t="shared" si="100"/>
        <v>0</v>
      </c>
      <c r="L64" s="2339">
        <f t="shared" si="99"/>
        <v>0</v>
      </c>
      <c r="M64" s="2339">
        <f t="shared" si="99"/>
        <v>0</v>
      </c>
      <c r="N64" s="2339">
        <f t="shared" si="99"/>
        <v>0</v>
      </c>
      <c r="O64" s="2339">
        <f t="shared" si="99"/>
        <v>0</v>
      </c>
      <c r="P64" s="2339">
        <f>P51+P62</f>
        <v>0</v>
      </c>
      <c r="Q64" s="2339">
        <f>Q51+Q62</f>
        <v>0</v>
      </c>
      <c r="R64" s="2339">
        <f>R51+R62</f>
        <v>0</v>
      </c>
      <c r="S64" s="2339">
        <f>S51+S62</f>
        <v>0</v>
      </c>
      <c r="T64" s="2339">
        <f t="shared" ref="T64:U64" si="101">T51+T62</f>
        <v>0</v>
      </c>
      <c r="U64" s="2339">
        <f t="shared" si="101"/>
        <v>0</v>
      </c>
      <c r="V64" s="2339">
        <f t="shared" ref="V64" si="102">V51+V62</f>
        <v>0</v>
      </c>
      <c r="W64" s="2339">
        <f t="shared" ref="W64:X64" si="103">W51+W62</f>
        <v>0</v>
      </c>
      <c r="X64" s="2339">
        <f t="shared" si="103"/>
        <v>0</v>
      </c>
      <c r="Y64" s="2339">
        <f t="shared" ref="Y64" si="104">Y51+Y62</f>
        <v>0</v>
      </c>
      <c r="Z64" s="2339">
        <f>Z51+Z62</f>
        <v>0</v>
      </c>
      <c r="AA64" s="2339">
        <f>AA51+AA62</f>
        <v>0</v>
      </c>
      <c r="AB64" s="2339">
        <f>AB51+AB62</f>
        <v>0</v>
      </c>
      <c r="AC64" s="2339">
        <f>AC51+AC62</f>
        <v>0</v>
      </c>
      <c r="AD64" s="2339">
        <f t="shared" ref="AD64" si="105">AD51+AD62</f>
        <v>0</v>
      </c>
      <c r="AE64" s="2339">
        <f t="shared" ref="AE64:BE64" si="106">AE51+AE62</f>
        <v>-8321133.8213349991</v>
      </c>
      <c r="AF64" s="2339">
        <f t="shared" si="106"/>
        <v>0</v>
      </c>
      <c r="AG64" s="2339">
        <f>AG51+AG62</f>
        <v>0</v>
      </c>
      <c r="AH64" s="2339">
        <f>AH51+AH62</f>
        <v>0</v>
      </c>
      <c r="AI64" s="2339">
        <f>AI51+AI62</f>
        <v>1901316.3101523968</v>
      </c>
      <c r="AJ64" s="2339">
        <f t="shared" ref="AJ64" si="107">AJ51+AJ62</f>
        <v>-400537.83989990689</v>
      </c>
      <c r="AK64" s="2339">
        <f t="shared" si="106"/>
        <v>0</v>
      </c>
      <c r="AL64" s="2339">
        <f t="shared" si="106"/>
        <v>0</v>
      </c>
      <c r="AM64" s="2339">
        <f t="shared" si="106"/>
        <v>0</v>
      </c>
      <c r="AN64" s="2339">
        <f t="shared" si="106"/>
        <v>4373262.2418760639</v>
      </c>
      <c r="AO64" s="2339">
        <f t="shared" si="106"/>
        <v>0</v>
      </c>
      <c r="AP64" s="2339">
        <f t="shared" si="106"/>
        <v>-9135472.3032507263</v>
      </c>
      <c r="AQ64" s="2339">
        <f t="shared" si="106"/>
        <v>0</v>
      </c>
      <c r="AR64" s="2339">
        <f t="shared" ref="AR64" si="108">AR51+AR62</f>
        <v>691996</v>
      </c>
      <c r="AS64" s="2339">
        <f t="shared" si="106"/>
        <v>0</v>
      </c>
      <c r="AT64" s="2339">
        <f t="shared" ref="AT64" si="109">AT51+AT62</f>
        <v>0</v>
      </c>
      <c r="AU64" s="2339">
        <f t="shared" si="106"/>
        <v>33025204.613533031</v>
      </c>
      <c r="AV64" s="2339">
        <f t="shared" si="106"/>
        <v>-147786.98564235552</v>
      </c>
      <c r="AW64" s="2339">
        <f t="shared" si="106"/>
        <v>-159521.23765589096</v>
      </c>
      <c r="AX64" s="2339">
        <f t="shared" si="106"/>
        <v>0</v>
      </c>
      <c r="AY64" s="2357">
        <f>AY51+AY62</f>
        <v>-19267442.147140212</v>
      </c>
      <c r="AZ64" s="2339">
        <f>AZ51+AZ62</f>
        <v>-2700151.5636691996</v>
      </c>
      <c r="BA64" s="2339">
        <f>BA51+BA62</f>
        <v>0</v>
      </c>
      <c r="BB64" s="2339">
        <f t="shared" si="106"/>
        <v>-387034</v>
      </c>
      <c r="BC64" s="2339">
        <f t="shared" ref="BC64" si="110">BC51+BC62</f>
        <v>1143691.2676755022</v>
      </c>
      <c r="BD64" s="2339">
        <f t="shared" si="106"/>
        <v>-3236612</v>
      </c>
      <c r="BE64" s="2339">
        <f t="shared" si="106"/>
        <v>4082</v>
      </c>
      <c r="BF64" s="2339">
        <f t="shared" ref="BF64:BK64" si="111">BF51+BF62</f>
        <v>-165665.08491500001</v>
      </c>
      <c r="BG64" s="2339">
        <f t="shared" si="111"/>
        <v>0</v>
      </c>
      <c r="BH64" s="2339">
        <f t="shared" si="111"/>
        <v>0</v>
      </c>
      <c r="BI64" s="2339">
        <f t="shared" si="111"/>
        <v>0</v>
      </c>
      <c r="BJ64" s="2339">
        <f t="shared" si="111"/>
        <v>0</v>
      </c>
      <c r="BK64" s="2339">
        <f t="shared" si="111"/>
        <v>28493964</v>
      </c>
      <c r="BL64" s="2339">
        <f t="shared" ref="BL64" si="112">BL51+BL62</f>
        <v>0</v>
      </c>
      <c r="BM64" s="556"/>
      <c r="DI64" s="557"/>
    </row>
    <row r="65" spans="1:113" ht="17.399999999999999" customHeight="1">
      <c r="A65" s="2320">
        <v>59</v>
      </c>
      <c r="B65" s="2322"/>
      <c r="C65" s="2320"/>
      <c r="D65" s="2322"/>
      <c r="E65" s="2322"/>
      <c r="F65" s="2322"/>
      <c r="G65" s="2322"/>
      <c r="H65" s="2322"/>
      <c r="I65" s="2320"/>
      <c r="J65" s="2320"/>
      <c r="K65" s="2320"/>
      <c r="L65" s="2320"/>
      <c r="M65" s="2320"/>
      <c r="N65" s="2320"/>
      <c r="O65" s="2320"/>
      <c r="P65" s="2320"/>
      <c r="Q65" s="2320"/>
      <c r="R65" s="2320"/>
      <c r="S65" s="2320"/>
      <c r="T65" s="2320"/>
      <c r="U65" s="2320"/>
      <c r="V65" s="2320"/>
      <c r="W65" s="2320"/>
      <c r="X65" s="2320"/>
      <c r="Y65" s="2320"/>
      <c r="Z65" s="2320"/>
      <c r="AA65" s="2320"/>
      <c r="AB65" s="2320"/>
      <c r="AC65" s="2350"/>
      <c r="AD65" s="2320"/>
      <c r="AE65" s="2320"/>
      <c r="AF65" s="2320"/>
      <c r="AG65" s="2320"/>
      <c r="AH65" s="2320"/>
      <c r="AI65" s="2320"/>
      <c r="AJ65" s="2320"/>
      <c r="AK65" s="2320"/>
      <c r="AL65" s="2320"/>
      <c r="AM65" s="2320"/>
      <c r="AN65" s="2320"/>
      <c r="AO65" s="2320"/>
      <c r="AP65" s="2320"/>
      <c r="AQ65" s="2320"/>
      <c r="AR65" s="2320"/>
      <c r="AS65" s="2320"/>
      <c r="AT65" s="2320"/>
      <c r="AU65" s="2320"/>
      <c r="AV65" s="2320"/>
      <c r="AW65" s="2320"/>
      <c r="AX65" s="2320"/>
      <c r="AY65" s="2320"/>
      <c r="AZ65" s="2320"/>
      <c r="BA65" s="2320"/>
      <c r="BB65" s="2320"/>
      <c r="BC65" s="2320"/>
      <c r="BD65" s="2320"/>
      <c r="BE65" s="2340"/>
      <c r="BF65" s="2340"/>
      <c r="BG65" s="2340"/>
      <c r="BH65" s="2340"/>
      <c r="BI65" s="2340"/>
      <c r="BJ65" s="2340"/>
      <c r="BK65" s="2340"/>
      <c r="BL65" s="2340"/>
      <c r="DI65" s="557"/>
    </row>
    <row r="66" spans="1:113" ht="17.399999999999999" customHeight="1">
      <c r="A66" s="2320">
        <v>60</v>
      </c>
      <c r="B66" s="2322" t="s">
        <v>66</v>
      </c>
      <c r="C66" s="2322" t="s">
        <v>67</v>
      </c>
      <c r="D66" s="2320"/>
      <c r="E66" s="2322"/>
      <c r="F66" s="2322"/>
      <c r="G66" s="2322"/>
      <c r="H66" s="2322"/>
      <c r="I66" s="2320"/>
      <c r="J66" s="2320"/>
      <c r="K66" s="2320"/>
      <c r="L66" s="2320"/>
      <c r="M66" s="2320"/>
      <c r="N66" s="2320"/>
      <c r="O66" s="2320"/>
      <c r="P66" s="2320"/>
      <c r="Q66" s="2320"/>
      <c r="R66" s="2320"/>
      <c r="S66" s="2320"/>
      <c r="T66" s="2320"/>
      <c r="U66" s="2320"/>
      <c r="V66" s="2320"/>
      <c r="W66" s="2320"/>
      <c r="X66" s="2320"/>
      <c r="Y66" s="2320"/>
      <c r="Z66" s="2320"/>
      <c r="AA66" s="2320"/>
      <c r="AB66" s="2320"/>
      <c r="AC66" s="2339">
        <v>0</v>
      </c>
      <c r="AD66" s="2320"/>
      <c r="AE66" s="2320"/>
      <c r="AF66" s="2320"/>
      <c r="AG66" s="2320"/>
      <c r="AH66" s="2320"/>
      <c r="AI66" s="2320"/>
      <c r="AJ66" s="2320"/>
      <c r="AK66" s="2320"/>
      <c r="AL66" s="2320"/>
      <c r="AM66" s="2320"/>
      <c r="AN66" s="2320"/>
      <c r="AO66" s="2320"/>
      <c r="AP66" s="2320"/>
      <c r="AQ66" s="2320"/>
      <c r="AR66" s="2320"/>
      <c r="AS66" s="2320"/>
      <c r="AT66" s="2320"/>
      <c r="AU66" s="2320"/>
      <c r="AV66" s="2320"/>
      <c r="AW66" s="2320"/>
      <c r="AX66" s="2320"/>
      <c r="AY66" s="2320"/>
      <c r="AZ66" s="2320"/>
      <c r="BA66" s="2320"/>
      <c r="BB66" s="2320"/>
      <c r="BC66" s="2320"/>
      <c r="BD66" s="2320"/>
      <c r="BE66" s="2340"/>
      <c r="BF66" s="2340"/>
      <c r="BG66" s="2340"/>
      <c r="BH66" s="2340"/>
      <c r="BI66" s="2340"/>
      <c r="BJ66" s="2340"/>
      <c r="BK66" s="2340"/>
      <c r="BL66" s="2340"/>
      <c r="DI66" s="557"/>
    </row>
    <row r="67" spans="1:113" ht="17.399999999999999" customHeight="1">
      <c r="A67" s="2320">
        <v>61</v>
      </c>
      <c r="B67" s="2322" t="s">
        <v>4</v>
      </c>
      <c r="C67" s="2322" t="s">
        <v>68</v>
      </c>
      <c r="D67" s="2320"/>
      <c r="E67" s="2358">
        <v>0.35</v>
      </c>
      <c r="F67" s="2322"/>
      <c r="G67" s="2322"/>
      <c r="H67" s="2322"/>
      <c r="I67" s="2320"/>
      <c r="J67" s="2320"/>
      <c r="K67" s="2320"/>
      <c r="L67" s="2320"/>
      <c r="M67" s="2320"/>
      <c r="N67" s="2320"/>
      <c r="O67" s="2320"/>
      <c r="P67" s="2320"/>
      <c r="Q67" s="2320"/>
      <c r="R67" s="2320"/>
      <c r="S67" s="2320"/>
      <c r="T67" s="2320"/>
      <c r="U67" s="2320"/>
      <c r="V67" s="2320"/>
      <c r="W67" s="2320"/>
      <c r="X67" s="2320"/>
      <c r="Y67" s="2320"/>
      <c r="Z67" s="2320"/>
      <c r="AA67" s="2320"/>
      <c r="AB67" s="2320"/>
      <c r="AC67" s="2339">
        <v>0</v>
      </c>
      <c r="AD67" s="2320"/>
      <c r="AE67" s="2320"/>
      <c r="AF67" s="2320"/>
      <c r="AG67" s="2320"/>
      <c r="AH67" s="2320"/>
      <c r="AI67" s="2320"/>
      <c r="AJ67" s="2320"/>
      <c r="AK67" s="2320"/>
      <c r="AL67" s="2320"/>
      <c r="AM67" s="2320"/>
      <c r="AN67" s="2320"/>
      <c r="AO67" s="2320"/>
      <c r="AP67" s="2320"/>
      <c r="AQ67" s="2320"/>
      <c r="AR67" s="2320"/>
      <c r="AS67" s="2320"/>
      <c r="AT67" s="2320"/>
      <c r="AU67" s="2320"/>
      <c r="AV67" s="2320"/>
      <c r="AW67" s="2320"/>
      <c r="AX67" s="2320"/>
      <c r="AY67" s="2320"/>
      <c r="AZ67" s="2320"/>
      <c r="BA67" s="2320"/>
      <c r="BB67" s="2320"/>
      <c r="BC67" s="2320"/>
      <c r="BD67" s="2320"/>
      <c r="BE67" s="2340"/>
      <c r="BF67" s="2340"/>
      <c r="BG67" s="2340"/>
      <c r="BH67" s="2340"/>
      <c r="BI67" s="2340"/>
      <c r="BJ67" s="2340"/>
      <c r="BK67" s="2340"/>
      <c r="BL67" s="2340"/>
      <c r="DI67" s="557"/>
    </row>
    <row r="68" spans="1:113" ht="17.399999999999999" customHeight="1">
      <c r="A68" s="2320">
        <v>62</v>
      </c>
      <c r="B68" s="2337" t="s">
        <v>569</v>
      </c>
      <c r="C68" s="2341">
        <f>SUM(D69:BL69)</f>
        <v>10693690.074258041</v>
      </c>
      <c r="D68" s="2322"/>
      <c r="E68" s="2322"/>
      <c r="F68" s="2322"/>
      <c r="G68" s="2322"/>
      <c r="H68" s="2322"/>
      <c r="I68" s="2320"/>
      <c r="J68" s="2320"/>
      <c r="K68" s="2320"/>
      <c r="L68" s="2320"/>
      <c r="M68" s="2320"/>
      <c r="N68" s="2320"/>
      <c r="O68" s="2320"/>
      <c r="P68" s="2320"/>
      <c r="Q68" s="2320"/>
      <c r="R68" s="2320"/>
      <c r="S68" s="2320"/>
      <c r="T68" s="2320"/>
      <c r="U68" s="2320"/>
      <c r="V68" s="2320"/>
      <c r="W68" s="2320"/>
      <c r="X68" s="2320"/>
      <c r="Y68" s="2320"/>
      <c r="Z68" s="2320"/>
      <c r="AA68" s="2320"/>
      <c r="AB68" s="2320"/>
      <c r="AC68" s="2339">
        <v>0</v>
      </c>
      <c r="AD68" s="2320"/>
      <c r="AE68" s="2320"/>
      <c r="AF68" s="2320"/>
      <c r="AG68" s="2320"/>
      <c r="AH68" s="2320"/>
      <c r="AI68" s="2320"/>
      <c r="AJ68" s="2320"/>
      <c r="AK68" s="2320"/>
      <c r="AL68" s="2320"/>
      <c r="AM68" s="2320"/>
      <c r="AN68" s="2320"/>
      <c r="AO68" s="2320"/>
      <c r="AP68" s="2320"/>
      <c r="AQ68" s="2320"/>
      <c r="AR68" s="2320"/>
      <c r="AS68" s="2320"/>
      <c r="AT68" s="2320"/>
      <c r="AU68" s="2320"/>
      <c r="AV68" s="2320"/>
      <c r="AW68" s="2320"/>
      <c r="AX68" s="2320"/>
      <c r="AY68" s="2320"/>
      <c r="AZ68" s="2320"/>
      <c r="BA68" s="2320"/>
      <c r="BB68" s="2320"/>
      <c r="BC68" s="2320"/>
      <c r="BD68" s="2320"/>
      <c r="BE68" s="2340"/>
      <c r="BF68" s="2340"/>
      <c r="BG68" s="2340"/>
      <c r="BH68" s="2340"/>
      <c r="BI68" s="2340"/>
      <c r="BJ68" s="2340"/>
      <c r="BK68" s="2340"/>
      <c r="BL68" s="2340"/>
      <c r="DI68" s="557"/>
    </row>
    <row r="69" spans="1:113" ht="17.399999999999999" customHeight="1">
      <c r="A69" s="2320">
        <v>63</v>
      </c>
      <c r="B69" s="2322" t="s">
        <v>69</v>
      </c>
      <c r="C69" s="2339">
        <f>C12-C25-C27-C28-C29-C34</f>
        <v>10693690.074258031</v>
      </c>
      <c r="D69" s="2339">
        <f>D12-D25-D27-D28-D29-D34</f>
        <v>-668149</v>
      </c>
      <c r="E69" s="2339">
        <f>E12-E25-E27-E28-E29-E34</f>
        <v>8526831</v>
      </c>
      <c r="F69" s="2339">
        <f>F12-F25-F27-F28-F29-F34</f>
        <v>4330116</v>
      </c>
      <c r="G69" s="2339">
        <f t="shared" ref="G69:O69" si="113">G12-G25-G27-G28-G29-G34</f>
        <v>0</v>
      </c>
      <c r="H69" s="2339">
        <f t="shared" si="113"/>
        <v>-2116519.1511764573</v>
      </c>
      <c r="I69" s="2339">
        <f t="shared" si="113"/>
        <v>-194741</v>
      </c>
      <c r="J69" s="2339">
        <f t="shared" ref="J69:K69" si="114">J12-J25-J27-J28-J29-J34</f>
        <v>0</v>
      </c>
      <c r="K69" s="2339">
        <f t="shared" si="114"/>
        <v>0</v>
      </c>
      <c r="L69" s="2339">
        <f t="shared" si="113"/>
        <v>17666.936250215036</v>
      </c>
      <c r="M69" s="2339">
        <f t="shared" si="113"/>
        <v>-84170.223883897692</v>
      </c>
      <c r="N69" s="2339">
        <f t="shared" si="113"/>
        <v>0</v>
      </c>
      <c r="O69" s="2339">
        <f t="shared" si="113"/>
        <v>238771.08938301713</v>
      </c>
      <c r="P69" s="2339">
        <f>P12-P25-P27-P28-P29-P34</f>
        <v>-1345608.1041001009</v>
      </c>
      <c r="Q69" s="2339">
        <f>Q12-Q25-Q27-Q28-Q29-Q34</f>
        <v>0</v>
      </c>
      <c r="R69" s="2339">
        <f>R12-R25-R27-R28-R29-R34</f>
        <v>4415957</v>
      </c>
      <c r="S69" s="2339">
        <f>S12-S25-S27-S28-S29-S34</f>
        <v>212491.66924990149</v>
      </c>
      <c r="T69" s="2339">
        <f t="shared" ref="T69:U69" si="115">T12-T25-T27-T28-T29-T34</f>
        <v>-9348.2238897762709</v>
      </c>
      <c r="U69" s="2339">
        <f t="shared" si="115"/>
        <v>-1653.8529374571262</v>
      </c>
      <c r="V69" s="2339">
        <f t="shared" ref="V69:AA69" si="116">V12-V25-V27-V28-V29-V34</f>
        <v>0</v>
      </c>
      <c r="W69" s="2339">
        <f t="shared" ref="W69:X69" si="117">W12-W25-W27-W28-W29-W34</f>
        <v>156349</v>
      </c>
      <c r="X69" s="2339">
        <f t="shared" si="117"/>
        <v>-74157.290629063951</v>
      </c>
      <c r="Y69" s="2339">
        <f t="shared" ref="Y69:Z69" si="118">Y12-Y25-Y27-Y28-Y29-Y34</f>
        <v>213595.58972921982</v>
      </c>
      <c r="Z69" s="2339">
        <f t="shared" si="118"/>
        <v>0</v>
      </c>
      <c r="AA69" s="2339">
        <f t="shared" si="116"/>
        <v>4925185.5474026501</v>
      </c>
      <c r="AB69" s="2339">
        <f t="shared" ref="AB69" si="119">AB12-AB25-AB27-AB28-AB29-AB34</f>
        <v>0</v>
      </c>
      <c r="AC69" s="2339">
        <v>0</v>
      </c>
      <c r="AD69" s="2339">
        <f t="shared" ref="AD69" si="120">AD12-AD25-AD27-AD28-AD29-AD34</f>
        <v>-7379869</v>
      </c>
      <c r="AE69" s="2339">
        <f t="shared" ref="AE69:AH69" si="121">AE12-AE25-AE27-AE28-AE29-AE34</f>
        <v>726140.72353029891</v>
      </c>
      <c r="AF69" s="2339">
        <f t="shared" si="121"/>
        <v>0</v>
      </c>
      <c r="AG69" s="2339">
        <f t="shared" si="121"/>
        <v>0</v>
      </c>
      <c r="AH69" s="2339">
        <f t="shared" si="121"/>
        <v>0</v>
      </c>
      <c r="AI69" s="2339">
        <f t="shared" ref="AI69:AJ69" si="122">AI12-AI25-AI27-AI28-AI29-AI34</f>
        <v>-798823.08987147501</v>
      </c>
      <c r="AJ69" s="2339">
        <f t="shared" si="122"/>
        <v>0</v>
      </c>
      <c r="AK69" s="2339">
        <f>AK12-AK25-AK27-AK28-AK29-AK34</f>
        <v>0</v>
      </c>
      <c r="AL69" s="2339">
        <v>0</v>
      </c>
      <c r="AM69" s="2339">
        <v>0</v>
      </c>
      <c r="AN69" s="2339">
        <f t="shared" ref="AN69:BE69" si="123">AN12-AN25-AN27-AN28-AN29-AN34</f>
        <v>0</v>
      </c>
      <c r="AO69" s="2339">
        <f t="shared" si="123"/>
        <v>0</v>
      </c>
      <c r="AP69" s="2339">
        <f t="shared" si="123"/>
        <v>0</v>
      </c>
      <c r="AQ69" s="2339">
        <f t="shared" si="123"/>
        <v>0</v>
      </c>
      <c r="AR69" s="2339">
        <f t="shared" ref="AR69" si="124">AR12-AR25-AR27-AR28-AR29-AR34</f>
        <v>0</v>
      </c>
      <c r="AS69" s="2339">
        <f t="shared" si="123"/>
        <v>-838075</v>
      </c>
      <c r="AT69" s="2339">
        <f t="shared" ref="AT69" si="125">AT12-AT25-AT27-AT28-AT29-AT34</f>
        <v>0</v>
      </c>
      <c r="AU69" s="2339">
        <f t="shared" si="123"/>
        <v>0</v>
      </c>
      <c r="AV69" s="2339">
        <f t="shared" si="123"/>
        <v>-99341.674840636639</v>
      </c>
      <c r="AW69" s="2339">
        <f t="shared" si="123"/>
        <v>0</v>
      </c>
      <c r="AX69" s="2339">
        <f t="shared" si="123"/>
        <v>0</v>
      </c>
      <c r="AY69" s="2339">
        <f>AY12-AY25-AY27-AY28-AY29-AY34</f>
        <v>0</v>
      </c>
      <c r="AZ69" s="2339">
        <f>AZ12-AZ25-AZ27-AZ28-AZ29-AZ34</f>
        <v>0</v>
      </c>
      <c r="BA69" s="2339">
        <f>BA12-BA25-BA27-BA28-BA29-BA34</f>
        <v>0</v>
      </c>
      <c r="BB69" s="2339">
        <f t="shared" si="123"/>
        <v>17990.552800000001</v>
      </c>
      <c r="BC69" s="2339">
        <f t="shared" ref="BC69" si="126">BC12-BC25-BC27-BC28-BC29-BC34</f>
        <v>0</v>
      </c>
      <c r="BD69" s="2339">
        <f t="shared" si="123"/>
        <v>-6775</v>
      </c>
      <c r="BE69" s="2339">
        <f t="shared" si="123"/>
        <v>3087.1358715995866</v>
      </c>
      <c r="BF69" s="2339">
        <f t="shared" ref="BF69:BK69" si="127">BF12-BF25-BF27-BF28-BF29-BF34</f>
        <v>526738.44137000002</v>
      </c>
      <c r="BG69" s="2339">
        <f t="shared" si="127"/>
        <v>0</v>
      </c>
      <c r="BH69" s="2339">
        <f t="shared" si="127"/>
        <v>0</v>
      </c>
      <c r="BI69" s="2339">
        <f t="shared" si="127"/>
        <v>0</v>
      </c>
      <c r="BJ69" s="2339">
        <f t="shared" si="127"/>
        <v>0</v>
      </c>
      <c r="BK69" s="2339">
        <f t="shared" si="127"/>
        <v>0</v>
      </c>
      <c r="BL69" s="2339">
        <f t="shared" ref="BL69" si="128">BL12-BL25-BL27-BL28-BL29-BL34</f>
        <v>0</v>
      </c>
      <c r="BM69" s="556"/>
      <c r="DI69" s="557"/>
    </row>
    <row r="70" spans="1:113" ht="17.399999999999999" customHeight="1">
      <c r="A70" s="2320">
        <v>64</v>
      </c>
      <c r="B70" s="2322" t="s">
        <v>70</v>
      </c>
      <c r="C70" s="2340">
        <f>SUM(D70:BL70)</f>
        <v>0</v>
      </c>
      <c r="D70" s="2339">
        <v>0</v>
      </c>
      <c r="E70" s="2339">
        <v>0</v>
      </c>
      <c r="F70" s="2339">
        <v>0</v>
      </c>
      <c r="G70" s="2339">
        <v>0</v>
      </c>
      <c r="H70" s="2339">
        <v>0</v>
      </c>
      <c r="I70" s="2339">
        <v>0</v>
      </c>
      <c r="J70" s="2339">
        <v>0</v>
      </c>
      <c r="K70" s="2339">
        <v>0</v>
      </c>
      <c r="L70" s="2339">
        <v>0</v>
      </c>
      <c r="M70" s="2339">
        <v>0</v>
      </c>
      <c r="N70" s="2339">
        <v>0</v>
      </c>
      <c r="O70" s="2339">
        <v>0</v>
      </c>
      <c r="P70" s="2339">
        <v>0</v>
      </c>
      <c r="Q70" s="2339">
        <v>0</v>
      </c>
      <c r="R70" s="2339">
        <v>0</v>
      </c>
      <c r="S70" s="2339">
        <v>0</v>
      </c>
      <c r="T70" s="2339">
        <v>0</v>
      </c>
      <c r="U70" s="2339">
        <v>0</v>
      </c>
      <c r="V70" s="2339">
        <v>0</v>
      </c>
      <c r="W70" s="2339">
        <v>0</v>
      </c>
      <c r="X70" s="2339">
        <v>0</v>
      </c>
      <c r="Y70" s="2339">
        <v>0</v>
      </c>
      <c r="Z70" s="2339">
        <v>0</v>
      </c>
      <c r="AA70" s="2339">
        <v>0</v>
      </c>
      <c r="AB70" s="2339">
        <v>0</v>
      </c>
      <c r="AC70" s="2339">
        <v>0</v>
      </c>
      <c r="AD70" s="2339">
        <v>0</v>
      </c>
      <c r="AE70" s="2339">
        <v>0</v>
      </c>
      <c r="AF70" s="2339">
        <v>0</v>
      </c>
      <c r="AG70" s="2339">
        <v>0</v>
      </c>
      <c r="AH70" s="2339">
        <v>0</v>
      </c>
      <c r="AI70" s="2339">
        <v>0</v>
      </c>
      <c r="AJ70" s="2339">
        <v>0</v>
      </c>
      <c r="AK70" s="2339">
        <v>0</v>
      </c>
      <c r="AL70" s="2339">
        <v>0</v>
      </c>
      <c r="AM70" s="2339">
        <v>0</v>
      </c>
      <c r="AN70" s="2339">
        <v>0</v>
      </c>
      <c r="AO70" s="2339">
        <v>0</v>
      </c>
      <c r="AP70" s="2339">
        <v>0</v>
      </c>
      <c r="AQ70" s="2339">
        <v>0</v>
      </c>
      <c r="AR70" s="2339">
        <v>0</v>
      </c>
      <c r="AS70" s="2339">
        <v>0</v>
      </c>
      <c r="AT70" s="2339">
        <v>0</v>
      </c>
      <c r="AU70" s="2339">
        <v>0</v>
      </c>
      <c r="AV70" s="2339">
        <v>0</v>
      </c>
      <c r="AW70" s="2339">
        <v>0</v>
      </c>
      <c r="AX70" s="2339">
        <v>0</v>
      </c>
      <c r="AY70" s="2339">
        <v>0</v>
      </c>
      <c r="AZ70" s="2339">
        <v>0</v>
      </c>
      <c r="BA70" s="2339">
        <v>0</v>
      </c>
      <c r="BB70" s="2339">
        <v>0</v>
      </c>
      <c r="BC70" s="2339">
        <v>0</v>
      </c>
      <c r="BD70" s="2339">
        <v>0</v>
      </c>
      <c r="BE70" s="2339">
        <v>0</v>
      </c>
      <c r="BF70" s="2339">
        <v>0</v>
      </c>
      <c r="BG70" s="2339">
        <v>0</v>
      </c>
      <c r="BH70" s="2339">
        <v>0</v>
      </c>
      <c r="BI70" s="2339">
        <v>0</v>
      </c>
      <c r="BJ70" s="2339">
        <v>0</v>
      </c>
      <c r="BK70" s="2339">
        <v>0</v>
      </c>
      <c r="BL70" s="2339">
        <v>0</v>
      </c>
      <c r="BM70" s="556"/>
      <c r="DI70" s="557"/>
    </row>
    <row r="71" spans="1:113" ht="17.399999999999999" customHeight="1">
      <c r="A71" s="2320">
        <v>65</v>
      </c>
      <c r="B71" s="2322" t="s">
        <v>71</v>
      </c>
      <c r="C71" s="2340">
        <f>SUM(D71:BL71)</f>
        <v>30427.593380334856</v>
      </c>
      <c r="D71" s="2339">
        <v>0</v>
      </c>
      <c r="E71" s="2339">
        <v>0</v>
      </c>
      <c r="F71" s="2339">
        <v>0</v>
      </c>
      <c r="G71" s="2339">
        <v>0</v>
      </c>
      <c r="H71" s="2339">
        <v>0</v>
      </c>
      <c r="I71" s="2339">
        <v>0</v>
      </c>
      <c r="J71" s="2339">
        <v>0</v>
      </c>
      <c r="K71" s="2339">
        <v>0</v>
      </c>
      <c r="L71" s="2339">
        <v>0</v>
      </c>
      <c r="M71" s="2339">
        <v>0</v>
      </c>
      <c r="N71" s="2339">
        <v>0</v>
      </c>
      <c r="O71" s="2339">
        <v>0</v>
      </c>
      <c r="P71" s="2339">
        <v>0</v>
      </c>
      <c r="Q71" s="2339">
        <v>0</v>
      </c>
      <c r="R71" s="2339">
        <v>0</v>
      </c>
      <c r="S71" s="2339">
        <v>0</v>
      </c>
      <c r="T71" s="2339">
        <v>0</v>
      </c>
      <c r="U71" s="2339">
        <v>0</v>
      </c>
      <c r="V71" s="2339">
        <v>0</v>
      </c>
      <c r="W71" s="2339">
        <v>0</v>
      </c>
      <c r="X71" s="2339">
        <v>0</v>
      </c>
      <c r="Y71" s="2339">
        <v>0</v>
      </c>
      <c r="Z71" s="2339">
        <v>0</v>
      </c>
      <c r="AA71" s="2339">
        <v>0</v>
      </c>
      <c r="AB71" s="2339">
        <v>0</v>
      </c>
      <c r="AC71" s="2339">
        <v>0</v>
      </c>
      <c r="AD71" s="2339">
        <v>0</v>
      </c>
      <c r="AE71" s="2339">
        <v>0</v>
      </c>
      <c r="AF71" s="2339">
        <v>0</v>
      </c>
      <c r="AG71" s="2339">
        <v>0</v>
      </c>
      <c r="AH71" s="2339">
        <v>0</v>
      </c>
      <c r="AI71" s="2339">
        <v>0</v>
      </c>
      <c r="AJ71" s="2339">
        <v>0</v>
      </c>
      <c r="AK71" s="2339">
        <v>0</v>
      </c>
      <c r="AL71" s="2339">
        <v>0</v>
      </c>
      <c r="AM71" s="2339">
        <v>0</v>
      </c>
      <c r="AN71" s="2339">
        <v>0</v>
      </c>
      <c r="AO71" s="2339">
        <v>0</v>
      </c>
      <c r="AP71" s="2339">
        <v>0</v>
      </c>
      <c r="AQ71" s="2339">
        <v>0</v>
      </c>
      <c r="AR71" s="2339">
        <v>0</v>
      </c>
      <c r="AS71" s="2339">
        <v>0</v>
      </c>
      <c r="AT71" s="2339">
        <f>'7.9 AFUDC - Equity'!I9</f>
        <v>30427.593380334856</v>
      </c>
      <c r="AU71" s="2339">
        <v>0</v>
      </c>
      <c r="AV71" s="2339">
        <v>0</v>
      </c>
      <c r="AW71" s="2339">
        <v>0</v>
      </c>
      <c r="AX71" s="2339">
        <v>0</v>
      </c>
      <c r="AY71" s="2339">
        <v>0</v>
      </c>
      <c r="AZ71" s="2339">
        <v>0</v>
      </c>
      <c r="BA71" s="2339">
        <v>0</v>
      </c>
      <c r="BB71" s="2339">
        <v>0</v>
      </c>
      <c r="BC71" s="2339">
        <v>0</v>
      </c>
      <c r="BD71" s="2339">
        <v>0</v>
      </c>
      <c r="BE71" s="2339">
        <v>0</v>
      </c>
      <c r="BF71" s="2339">
        <v>0</v>
      </c>
      <c r="BG71" s="2339">
        <v>0</v>
      </c>
      <c r="BH71" s="2339">
        <v>0</v>
      </c>
      <c r="BI71" s="2339">
        <v>0</v>
      </c>
      <c r="BJ71" s="2339">
        <v>0</v>
      </c>
      <c r="BK71" s="2339">
        <v>0</v>
      </c>
      <c r="BL71" s="2339">
        <v>0</v>
      </c>
      <c r="BM71" s="556"/>
      <c r="DI71" s="557"/>
    </row>
    <row r="72" spans="1:113" ht="17.399999999999999" customHeight="1">
      <c r="A72" s="2320">
        <v>66</v>
      </c>
      <c r="B72" s="2322" t="s">
        <v>7</v>
      </c>
      <c r="C72" s="2340">
        <f>SUM(D72:BL72)</f>
        <v>910757.34144945815</v>
      </c>
      <c r="D72" s="2339">
        <v>0</v>
      </c>
      <c r="E72" s="2339">
        <v>0</v>
      </c>
      <c r="F72" s="2339">
        <v>0</v>
      </c>
      <c r="G72" s="2339">
        <v>0</v>
      </c>
      <c r="H72" s="2339">
        <v>0</v>
      </c>
      <c r="I72" s="2339">
        <v>0</v>
      </c>
      <c r="J72" s="2339">
        <v>0</v>
      </c>
      <c r="K72" s="2339">
        <v>0</v>
      </c>
      <c r="L72" s="2339">
        <v>0</v>
      </c>
      <c r="M72" s="2339">
        <v>0</v>
      </c>
      <c r="N72" s="2339">
        <v>0</v>
      </c>
      <c r="O72" s="2339">
        <v>0</v>
      </c>
      <c r="P72" s="2339">
        <v>0</v>
      </c>
      <c r="Q72" s="2339">
        <v>0</v>
      </c>
      <c r="R72" s="2339">
        <v>0</v>
      </c>
      <c r="S72" s="2339">
        <v>0</v>
      </c>
      <c r="T72" s="2339">
        <v>0</v>
      </c>
      <c r="U72" s="2339">
        <v>0</v>
      </c>
      <c r="V72" s="2339">
        <v>0</v>
      </c>
      <c r="W72" s="2339">
        <v>0</v>
      </c>
      <c r="X72" s="2339">
        <v>0</v>
      </c>
      <c r="Y72" s="2339">
        <v>0</v>
      </c>
      <c r="Z72" s="2339">
        <v>0</v>
      </c>
      <c r="AA72" s="2339">
        <v>0</v>
      </c>
      <c r="AB72" s="2339">
        <v>0</v>
      </c>
      <c r="AC72" s="2339">
        <v>0</v>
      </c>
      <c r="AD72" s="2339">
        <v>0</v>
      </c>
      <c r="AE72" s="2339">
        <v>0</v>
      </c>
      <c r="AF72" s="2339">
        <v>0</v>
      </c>
      <c r="AG72" s="2339">
        <v>0</v>
      </c>
      <c r="AH72" s="2339">
        <v>0</v>
      </c>
      <c r="AI72" s="2339">
        <v>0</v>
      </c>
      <c r="AJ72" s="2339">
        <v>0</v>
      </c>
      <c r="AK72" s="2339">
        <f>'Adj 7.1 Interest True-up'!H21</f>
        <v>910757.34144945815</v>
      </c>
      <c r="AL72" s="2339">
        <v>0</v>
      </c>
      <c r="AM72" s="2339">
        <v>0</v>
      </c>
      <c r="AN72" s="2339">
        <v>0</v>
      </c>
      <c r="AO72" s="2339">
        <v>0</v>
      </c>
      <c r="AP72" s="2339">
        <v>0</v>
      </c>
      <c r="AQ72" s="2339">
        <v>0</v>
      </c>
      <c r="AR72" s="2339">
        <v>0</v>
      </c>
      <c r="AS72" s="2339">
        <v>0</v>
      </c>
      <c r="AT72" s="2339">
        <v>0</v>
      </c>
      <c r="AU72" s="2339">
        <v>0</v>
      </c>
      <c r="AV72" s="2339">
        <v>0</v>
      </c>
      <c r="AW72" s="2339">
        <v>0</v>
      </c>
      <c r="AX72" s="2339">
        <v>0</v>
      </c>
      <c r="AY72" s="2339">
        <v>0</v>
      </c>
      <c r="AZ72" s="2339">
        <v>0</v>
      </c>
      <c r="BA72" s="2339">
        <v>0</v>
      </c>
      <c r="BB72" s="2339">
        <v>0</v>
      </c>
      <c r="BC72" s="2339">
        <v>0</v>
      </c>
      <c r="BD72" s="2339">
        <v>0</v>
      </c>
      <c r="BE72" s="2339">
        <v>0</v>
      </c>
      <c r="BF72" s="2339">
        <v>0</v>
      </c>
      <c r="BG72" s="2339">
        <v>0</v>
      </c>
      <c r="BH72" s="2339">
        <v>0</v>
      </c>
      <c r="BI72" s="2339">
        <v>0</v>
      </c>
      <c r="BJ72" s="2339">
        <v>0</v>
      </c>
      <c r="BK72" s="2339">
        <v>0</v>
      </c>
      <c r="BL72" s="2339">
        <v>0</v>
      </c>
      <c r="BM72" s="556"/>
      <c r="DI72" s="557"/>
    </row>
    <row r="73" spans="1:113" ht="17.399999999999999" customHeight="1">
      <c r="A73" s="2320">
        <v>67</v>
      </c>
      <c r="B73" s="2322" t="s">
        <v>573</v>
      </c>
      <c r="C73" s="2340">
        <f>SUM(D73:BL73)</f>
        <v>7249675.7268627221</v>
      </c>
      <c r="D73" s="2339">
        <v>0</v>
      </c>
      <c r="E73" s="2339">
        <f>'Adj 3.2 Rev Normalizing'!H19+'Adj 3.2 Rev Normalizing'!H21</f>
        <v>-1853327</v>
      </c>
      <c r="F73" s="2339">
        <v>0</v>
      </c>
      <c r="G73" s="2339">
        <f>'Adj 3.4 SO2 Emmissions'!H21</f>
        <v>0</v>
      </c>
      <c r="H73" s="2339">
        <v>0</v>
      </c>
      <c r="I73" s="2339">
        <v>0</v>
      </c>
      <c r="J73" s="2339">
        <v>0</v>
      </c>
      <c r="K73" s="2339">
        <v>0</v>
      </c>
      <c r="L73" s="2339">
        <v>0</v>
      </c>
      <c r="M73" s="2339">
        <v>0</v>
      </c>
      <c r="N73" s="2339">
        <v>0</v>
      </c>
      <c r="O73" s="2339">
        <v>0</v>
      </c>
      <c r="P73" s="2339">
        <v>0</v>
      </c>
      <c r="Q73" s="2339">
        <v>0</v>
      </c>
      <c r="R73" s="2339">
        <f>'Adj 4.7 DSM Rev-Exp Remove'!I26</f>
        <v>-661448.11638998112</v>
      </c>
      <c r="S73" s="2339">
        <f>'Adj 4.8 Insurance Exp'!I28+'Adj 4.8 Insurance Exp'!I31</f>
        <v>443916.56231224263</v>
      </c>
      <c r="T73" s="2339">
        <v>0</v>
      </c>
      <c r="U73" s="2339">
        <f>'Adj 4.7 DSM Rev-Exp Remove'!L26</f>
        <v>0</v>
      </c>
      <c r="V73" s="2339">
        <f>'Adj 4.7 DSM Rev-Exp Remove'!M26</f>
        <v>0</v>
      </c>
      <c r="W73" s="2339">
        <v>0</v>
      </c>
      <c r="X73" s="2339">
        <f>'Adj 4.7 DSM Rev-Exp Remove'!O26</f>
        <v>0</v>
      </c>
      <c r="Y73" s="2339">
        <f>'Adj 4.7 DSM Rev-Exp Remove'!P26</f>
        <v>0</v>
      </c>
      <c r="Z73" s="2339">
        <v>0</v>
      </c>
      <c r="AA73" s="2339">
        <v>0</v>
      </c>
      <c r="AB73" s="2339">
        <v>0</v>
      </c>
      <c r="AC73" s="2339">
        <v>0</v>
      </c>
      <c r="AD73" s="2339">
        <v>0</v>
      </c>
      <c r="AE73" s="2339">
        <f>'Adj 5.4 Colstrip #3 Removal'!H24</f>
        <v>-52188</v>
      </c>
      <c r="AF73" s="2339">
        <v>0</v>
      </c>
      <c r="AG73" s="2339">
        <v>0</v>
      </c>
      <c r="AH73" s="2339">
        <v>0</v>
      </c>
      <c r="AI73" s="2339">
        <f>'Adj 6.3 Proposed Deprec Rates E'!H43</f>
        <v>10019848.278845863</v>
      </c>
      <c r="AJ73" s="2339">
        <v>0</v>
      </c>
      <c r="AK73" s="2339">
        <v>0</v>
      </c>
      <c r="AL73" s="2339">
        <v>0</v>
      </c>
      <c r="AM73" s="2339">
        <v>0</v>
      </c>
      <c r="AN73" s="2339">
        <v>0</v>
      </c>
      <c r="AO73" s="2339">
        <v>0</v>
      </c>
      <c r="AP73" s="2339">
        <v>0</v>
      </c>
      <c r="AQ73" s="2339">
        <v>0</v>
      </c>
      <c r="AR73" s="2339">
        <v>0</v>
      </c>
      <c r="AS73" s="2339">
        <v>0</v>
      </c>
      <c r="AT73" s="2339">
        <f>'7.9 AFUDC - Equity'!I11</f>
        <v>-160222.17180413674</v>
      </c>
      <c r="AU73" s="2339">
        <v>0</v>
      </c>
      <c r="AV73" s="2339">
        <f>'Adj 8.2 Environ Settlement'!I21+'Adj 8.2 Environ Settlement'!I24</f>
        <v>-76625.621529883458</v>
      </c>
      <c r="AW73" s="2339">
        <v>0</v>
      </c>
      <c r="AX73" s="2339">
        <v>0</v>
      </c>
      <c r="AY73" s="2320"/>
      <c r="AZ73" s="2339">
        <f>'Adj 8.5 Misc. Rate base'!I95+'Adj 8.5 Misc. Rate base'!I96+'Adj 8.5 Misc. Rate base'!I97</f>
        <v>-383798.61546338286</v>
      </c>
      <c r="BA73" s="2339">
        <v>0</v>
      </c>
      <c r="BB73" s="2339">
        <v>0</v>
      </c>
      <c r="BC73" s="2339">
        <f>'Adj 8.8 Trojan Unrec Plant Adj'!I15</f>
        <v>-3009.5891079999997</v>
      </c>
      <c r="BD73" s="2339">
        <v>0</v>
      </c>
      <c r="BE73" s="2339">
        <f>'Adj 8.10 Reg Asset Amort '!H15</f>
        <v>-23470</v>
      </c>
      <c r="BF73" s="2339">
        <f>'Adj 8.10 Reg Asset Amort '!I15</f>
        <v>0</v>
      </c>
      <c r="BG73" s="2339">
        <f>'Adj 8.10 Reg Asset Amort '!J15</f>
        <v>0</v>
      </c>
      <c r="BH73" s="2339">
        <f>'Adj 8.10 Reg Asset Amort '!K15</f>
        <v>0</v>
      </c>
      <c r="BI73" s="2339">
        <f>'Adj 8.10 Reg Asset Amort '!L15</f>
        <v>0</v>
      </c>
      <c r="BJ73" s="2339">
        <f>'Adj 8.10 Reg Asset Amort '!M15</f>
        <v>0</v>
      </c>
      <c r="BK73" s="2339">
        <f>'Adj 8.10 Reg Asset Amort '!Q15</f>
        <v>0</v>
      </c>
      <c r="BL73" s="2339">
        <v>0</v>
      </c>
      <c r="BM73" s="556"/>
      <c r="DI73" s="557"/>
    </row>
    <row r="74" spans="1:113" ht="17.399999999999999" customHeight="1">
      <c r="A74" s="2320">
        <v>68</v>
      </c>
      <c r="B74" s="2322" t="s">
        <v>574</v>
      </c>
      <c r="C74" s="2359">
        <f>SUM(D74:BL74)</f>
        <v>-475360.79486497742</v>
      </c>
      <c r="D74" s="2345">
        <v>0</v>
      </c>
      <c r="E74" s="2345">
        <v>0</v>
      </c>
      <c r="F74" s="2345">
        <v>0</v>
      </c>
      <c r="G74" s="2345">
        <v>0</v>
      </c>
      <c r="H74" s="2345">
        <v>0</v>
      </c>
      <c r="I74" s="2345">
        <v>0</v>
      </c>
      <c r="J74" s="2360">
        <v>0</v>
      </c>
      <c r="K74" s="2360">
        <v>0</v>
      </c>
      <c r="L74" s="2345">
        <v>0</v>
      </c>
      <c r="M74" s="2345">
        <v>0</v>
      </c>
      <c r="N74" s="2345">
        <v>0</v>
      </c>
      <c r="O74" s="2339">
        <v>0</v>
      </c>
      <c r="P74" s="2345">
        <v>0</v>
      </c>
      <c r="Q74" s="2345">
        <v>0</v>
      </c>
      <c r="R74" s="2345">
        <v>0</v>
      </c>
      <c r="S74" s="2345">
        <f>'Adj 4.8 Insurance Exp'!I29+'Adj 4.8 Insurance Exp'!I30+'Adj 4.8 Insurance Exp'!I32</f>
        <v>-705312.82664896839</v>
      </c>
      <c r="T74" s="2345">
        <v>0</v>
      </c>
      <c r="U74" s="2345">
        <v>0</v>
      </c>
      <c r="V74" s="2345">
        <v>0</v>
      </c>
      <c r="W74" s="2360">
        <v>0</v>
      </c>
      <c r="X74" s="2360">
        <v>0</v>
      </c>
      <c r="Y74" s="2360">
        <v>0</v>
      </c>
      <c r="Z74" s="2345">
        <v>0</v>
      </c>
      <c r="AA74" s="2345">
        <v>0</v>
      </c>
      <c r="AB74" s="2345">
        <v>0</v>
      </c>
      <c r="AC74" s="2339">
        <v>0</v>
      </c>
      <c r="AD74" s="2345">
        <v>0</v>
      </c>
      <c r="AE74" s="2345">
        <f>'Adj 5.4 Colstrip #3 Removal'!H12</f>
        <v>566493.92185473233</v>
      </c>
      <c r="AF74" s="2345">
        <v>0</v>
      </c>
      <c r="AG74" s="2345">
        <v>0</v>
      </c>
      <c r="AH74" s="2345">
        <v>0</v>
      </c>
      <c r="AI74" s="2345">
        <v>0</v>
      </c>
      <c r="AJ74" s="2345">
        <v>0</v>
      </c>
      <c r="AK74" s="2345">
        <v>0</v>
      </c>
      <c r="AL74" s="2345">
        <v>0</v>
      </c>
      <c r="AM74" s="2345">
        <v>0</v>
      </c>
      <c r="AN74" s="2345">
        <v>0</v>
      </c>
      <c r="AO74" s="2345">
        <v>0</v>
      </c>
      <c r="AP74" s="2345">
        <v>0</v>
      </c>
      <c r="AQ74" s="2345">
        <v>0</v>
      </c>
      <c r="AR74" s="2345">
        <v>0</v>
      </c>
      <c r="AS74" s="2345">
        <v>0</v>
      </c>
      <c r="AT74" s="2345">
        <v>0</v>
      </c>
      <c r="AU74" s="2345">
        <v>0</v>
      </c>
      <c r="AV74" s="2345">
        <f>'Adj 8.2 Environ Settlement'!I20</f>
        <v>-312158.07777437306</v>
      </c>
      <c r="AW74" s="2345">
        <v>0</v>
      </c>
      <c r="AX74" s="2345">
        <v>0</v>
      </c>
      <c r="AY74" s="2346">
        <v>0</v>
      </c>
      <c r="AZ74" s="2345">
        <f>'Adj 8.5 Misc. Rate base'!I98</f>
        <v>-19393.812296368291</v>
      </c>
      <c r="BA74" s="2345">
        <v>0</v>
      </c>
      <c r="BB74" s="2345">
        <f>'Adj 8.7 Removal of Colstrip #4'!I13</f>
        <v>17991</v>
      </c>
      <c r="BC74" s="2345">
        <f>'Adj 8.8 Trojan Unrec Plant Adj'!I16</f>
        <v>-22981</v>
      </c>
      <c r="BD74" s="2345">
        <v>0</v>
      </c>
      <c r="BE74" s="2345">
        <v>0</v>
      </c>
      <c r="BF74" s="2345">
        <v>0</v>
      </c>
      <c r="BG74" s="2345">
        <v>0</v>
      </c>
      <c r="BH74" s="2345">
        <v>0</v>
      </c>
      <c r="BI74" s="2345">
        <v>0</v>
      </c>
      <c r="BJ74" s="2345">
        <v>0</v>
      </c>
      <c r="BK74" s="2345">
        <v>0</v>
      </c>
      <c r="BL74" s="2345">
        <v>0</v>
      </c>
      <c r="BM74" s="556"/>
      <c r="DI74" s="557"/>
    </row>
    <row r="75" spans="1:113" ht="17.399999999999999" customHeight="1">
      <c r="A75" s="2320">
        <v>69</v>
      </c>
      <c r="B75" s="2322"/>
      <c r="C75" s="2340"/>
      <c r="D75" s="2339"/>
      <c r="E75" s="2339"/>
      <c r="F75" s="2339"/>
      <c r="G75" s="2339"/>
      <c r="H75" s="2339"/>
      <c r="I75" s="2339"/>
      <c r="J75" s="2339"/>
      <c r="K75" s="2339"/>
      <c r="L75" s="2339"/>
      <c r="M75" s="2339"/>
      <c r="N75" s="2339">
        <v>0</v>
      </c>
      <c r="O75" s="2361">
        <v>0</v>
      </c>
      <c r="P75" s="2339"/>
      <c r="Q75" s="2339"/>
      <c r="R75" s="2339"/>
      <c r="S75" s="2339"/>
      <c r="T75" s="2339"/>
      <c r="U75" s="2339"/>
      <c r="V75" s="2339"/>
      <c r="W75" s="2339"/>
      <c r="X75" s="2339"/>
      <c r="Y75" s="2339"/>
      <c r="Z75" s="2339"/>
      <c r="AA75" s="2339"/>
      <c r="AB75" s="2339"/>
      <c r="AC75" s="2361"/>
      <c r="AD75" s="2320"/>
      <c r="AE75" s="2320"/>
      <c r="AF75" s="2339"/>
      <c r="AG75" s="2339"/>
      <c r="AH75" s="2339"/>
      <c r="AI75" s="2339"/>
      <c r="AJ75" s="2339"/>
      <c r="AK75" s="2339"/>
      <c r="AL75" s="2339"/>
      <c r="AM75" s="2339"/>
      <c r="AN75" s="2339"/>
      <c r="AO75" s="2339"/>
      <c r="AP75" s="2339"/>
      <c r="AQ75" s="2339"/>
      <c r="AR75" s="2339"/>
      <c r="AS75" s="2339"/>
      <c r="AT75" s="2339"/>
      <c r="AU75" s="2339"/>
      <c r="AV75" s="2339"/>
      <c r="AW75" s="2339"/>
      <c r="AX75" s="2339"/>
      <c r="AY75" s="2339"/>
      <c r="AZ75" s="2339"/>
      <c r="BA75" s="2339"/>
      <c r="BB75" s="2339"/>
      <c r="BC75" s="2339"/>
      <c r="BD75" s="2339"/>
      <c r="BE75" s="2340"/>
      <c r="BF75" s="2340"/>
      <c r="BG75" s="2340"/>
      <c r="BH75" s="2340"/>
      <c r="BI75" s="2340"/>
      <c r="BJ75" s="2340"/>
      <c r="BK75" s="2340"/>
      <c r="BL75" s="2340"/>
      <c r="DI75" s="557"/>
    </row>
    <row r="76" spans="1:113" ht="17.399999999999999" customHeight="1">
      <c r="A76" s="2320">
        <v>70</v>
      </c>
      <c r="B76" s="2322" t="s">
        <v>74</v>
      </c>
      <c r="C76" s="2362">
        <f>C69-C71-C72+C73-C74</f>
        <v>17477541.661155939</v>
      </c>
      <c r="D76" s="2362">
        <f>D69-D71-D72+D73-D74</f>
        <v>-668149</v>
      </c>
      <c r="E76" s="2362">
        <f>E69-E71-E72+E73-E74</f>
        <v>6673504</v>
      </c>
      <c r="F76" s="2362">
        <f>F69-F71-F72+F73-F74</f>
        <v>4330116</v>
      </c>
      <c r="G76" s="2362">
        <f t="shared" ref="G76:O76" si="129">G69-G71-G72+G73-G74</f>
        <v>0</v>
      </c>
      <c r="H76" s="2362">
        <f t="shared" si="129"/>
        <v>-2116519.1511764573</v>
      </c>
      <c r="I76" s="2362">
        <f t="shared" si="129"/>
        <v>-194741</v>
      </c>
      <c r="J76" s="2362">
        <f t="shared" ref="J76:K76" si="130">J69-J71-J72+J73-J74</f>
        <v>0</v>
      </c>
      <c r="K76" s="2362">
        <f t="shared" si="130"/>
        <v>0</v>
      </c>
      <c r="L76" s="2362">
        <f t="shared" si="129"/>
        <v>17666.936250215036</v>
      </c>
      <c r="M76" s="2362">
        <f t="shared" si="129"/>
        <v>-84170.223883897692</v>
      </c>
      <c r="N76" s="2362">
        <f t="shared" si="129"/>
        <v>0</v>
      </c>
      <c r="O76" s="2362">
        <f t="shared" si="129"/>
        <v>238771.08938301713</v>
      </c>
      <c r="P76" s="2362">
        <f>P69-P71-P72+P73-P74</f>
        <v>-1345608.1041001009</v>
      </c>
      <c r="Q76" s="2362">
        <f>Q69-Q71-Q72+Q73-Q74</f>
        <v>0</v>
      </c>
      <c r="R76" s="2362">
        <f>R69-R71-R72+R73-R74</f>
        <v>3754508.883610019</v>
      </c>
      <c r="S76" s="2362">
        <f>S69-S71-S72+S73-S74</f>
        <v>1361721.0582111124</v>
      </c>
      <c r="T76" s="2362">
        <f t="shared" ref="T76:U76" si="131">T69-T71-T72+T73-T74</f>
        <v>-9348.2238897762709</v>
      </c>
      <c r="U76" s="2362">
        <f t="shared" si="131"/>
        <v>-1653.8529374571262</v>
      </c>
      <c r="V76" s="2362">
        <f t="shared" ref="V76" si="132">V69-V71-V72+V73-V74</f>
        <v>0</v>
      </c>
      <c r="W76" s="2362">
        <f t="shared" ref="W76:X76" si="133">W69-W71-W72+W73-W74</f>
        <v>156349</v>
      </c>
      <c r="X76" s="2362">
        <f t="shared" si="133"/>
        <v>-74157.290629063951</v>
      </c>
      <c r="Y76" s="2362">
        <f t="shared" ref="Y76" si="134">Y69-Y71-Y72+Y73-Y74</f>
        <v>213595.58972921982</v>
      </c>
      <c r="Z76" s="2362">
        <f>Z69-Z71-Z72+Z73-Z74</f>
        <v>0</v>
      </c>
      <c r="AA76" s="2362">
        <f>AA69-AA71-AA72+AA73-AA74</f>
        <v>4925185.5474026501</v>
      </c>
      <c r="AB76" s="2362">
        <f>AB69-AB71-AB72+AB73-AB74</f>
        <v>0</v>
      </c>
      <c r="AC76" s="2362">
        <f>AC69-AC71-AC72+AC73-AC74</f>
        <v>0</v>
      </c>
      <c r="AD76" s="2362">
        <f t="shared" ref="AD76" si="135">AD69-AD71-AD72+AD73-AD74</f>
        <v>-7379869</v>
      </c>
      <c r="AE76" s="2362">
        <f t="shared" ref="AE76:AY76" si="136">AE69-AE71-AE72+AE73-AE74</f>
        <v>107458.80167556659</v>
      </c>
      <c r="AF76" s="2362">
        <f t="shared" si="136"/>
        <v>0</v>
      </c>
      <c r="AG76" s="2362">
        <f t="shared" ref="AG76:AH76" si="137">AG69-AG71-AG72+AG73-AG74</f>
        <v>0</v>
      </c>
      <c r="AH76" s="2362">
        <f t="shared" si="137"/>
        <v>0</v>
      </c>
      <c r="AI76" s="2362">
        <f t="shared" ref="AI76:AJ76" si="138">AI69-AI71-AI72+AI73-AI74</f>
        <v>9221025.1889743879</v>
      </c>
      <c r="AJ76" s="2362">
        <f t="shared" si="138"/>
        <v>0</v>
      </c>
      <c r="AK76" s="2362">
        <f t="shared" si="136"/>
        <v>-910757.34144945815</v>
      </c>
      <c r="AL76" s="2362">
        <f t="shared" si="136"/>
        <v>0</v>
      </c>
      <c r="AM76" s="2362">
        <f t="shared" si="136"/>
        <v>0</v>
      </c>
      <c r="AN76" s="2362">
        <f t="shared" si="136"/>
        <v>0</v>
      </c>
      <c r="AO76" s="2362">
        <f t="shared" si="136"/>
        <v>0</v>
      </c>
      <c r="AP76" s="2362">
        <f t="shared" si="136"/>
        <v>0</v>
      </c>
      <c r="AQ76" s="2362">
        <f t="shared" si="136"/>
        <v>0</v>
      </c>
      <c r="AR76" s="2362">
        <f t="shared" ref="AR76" si="139">AR69-AR71-AR72+AR73-AR74</f>
        <v>0</v>
      </c>
      <c r="AS76" s="2362">
        <f t="shared" si="136"/>
        <v>-838075</v>
      </c>
      <c r="AT76" s="2362">
        <f t="shared" ref="AT76" si="140">AT69-AT71-AT72+AT73-AT74</f>
        <v>-190649.76518447159</v>
      </c>
      <c r="AU76" s="2362">
        <f t="shared" si="136"/>
        <v>0</v>
      </c>
      <c r="AV76" s="2362">
        <f t="shared" si="136"/>
        <v>136190.78140385298</v>
      </c>
      <c r="AW76" s="2362">
        <f t="shared" si="136"/>
        <v>0</v>
      </c>
      <c r="AX76" s="2362">
        <f t="shared" si="136"/>
        <v>0</v>
      </c>
      <c r="AY76" s="2362">
        <f t="shared" si="136"/>
        <v>0</v>
      </c>
      <c r="AZ76" s="2362">
        <f t="shared" ref="AZ76:BF76" si="141">AZ69-AZ71-AZ72+AZ73-AZ74</f>
        <v>-364404.80316701456</v>
      </c>
      <c r="BA76" s="2362">
        <f t="shared" si="141"/>
        <v>0</v>
      </c>
      <c r="BB76" s="2362">
        <f t="shared" si="141"/>
        <v>-0.44719999999870197</v>
      </c>
      <c r="BC76" s="2362">
        <f t="shared" si="141"/>
        <v>19971.410892</v>
      </c>
      <c r="BD76" s="2362">
        <f t="shared" si="141"/>
        <v>-6775</v>
      </c>
      <c r="BE76" s="2362">
        <f t="shared" si="141"/>
        <v>-20382.864128400412</v>
      </c>
      <c r="BF76" s="2362">
        <f t="shared" si="141"/>
        <v>526738.44137000002</v>
      </c>
      <c r="BG76" s="2362">
        <f t="shared" ref="BG76:BK76" si="142">BG69-BG71-BG72+BG73-BG74</f>
        <v>0</v>
      </c>
      <c r="BH76" s="2362">
        <f t="shared" si="142"/>
        <v>0</v>
      </c>
      <c r="BI76" s="2362">
        <f t="shared" si="142"/>
        <v>0</v>
      </c>
      <c r="BJ76" s="2362">
        <f t="shared" si="142"/>
        <v>0</v>
      </c>
      <c r="BK76" s="2362">
        <f t="shared" si="142"/>
        <v>0</v>
      </c>
      <c r="BL76" s="2362">
        <f t="shared" ref="BL76" si="143">BL69-BL71-BL72+BL73-BL74</f>
        <v>0</v>
      </c>
      <c r="BM76" s="561"/>
      <c r="DI76" s="557"/>
    </row>
    <row r="77" spans="1:113" ht="17.399999999999999" customHeight="1">
      <c r="A77" s="2320">
        <v>71</v>
      </c>
      <c r="B77" s="2322" t="s">
        <v>75</v>
      </c>
      <c r="C77" s="2340">
        <f>SUM(D77:BL77)</f>
        <v>0</v>
      </c>
      <c r="D77" s="2339">
        <f>D76*$E$66</f>
        <v>0</v>
      </c>
      <c r="E77" s="2339">
        <f>E76*$E$66</f>
        <v>0</v>
      </c>
      <c r="F77" s="2339">
        <f>F76*$E$66</f>
        <v>0</v>
      </c>
      <c r="G77" s="2339">
        <f t="shared" ref="G77:O77" si="144">G76*$E$66</f>
        <v>0</v>
      </c>
      <c r="H77" s="2339">
        <f t="shared" si="144"/>
        <v>0</v>
      </c>
      <c r="I77" s="2339">
        <f t="shared" si="144"/>
        <v>0</v>
      </c>
      <c r="J77" s="2339">
        <f t="shared" ref="J77:K77" si="145">J76*$E$66</f>
        <v>0</v>
      </c>
      <c r="K77" s="2339">
        <f t="shared" si="145"/>
        <v>0</v>
      </c>
      <c r="L77" s="2339">
        <f t="shared" si="144"/>
        <v>0</v>
      </c>
      <c r="M77" s="2339">
        <f t="shared" si="144"/>
        <v>0</v>
      </c>
      <c r="N77" s="2339">
        <f t="shared" si="144"/>
        <v>0</v>
      </c>
      <c r="O77" s="2339">
        <f t="shared" si="144"/>
        <v>0</v>
      </c>
      <c r="P77" s="2339">
        <f>P76*$E$66</f>
        <v>0</v>
      </c>
      <c r="Q77" s="2339">
        <f>Q76*$E$66</f>
        <v>0</v>
      </c>
      <c r="R77" s="2339">
        <f>R76*$E$66</f>
        <v>0</v>
      </c>
      <c r="S77" s="2339">
        <f>S76*$E$66</f>
        <v>0</v>
      </c>
      <c r="T77" s="2339">
        <f t="shared" ref="T77:V77" si="146">T76*$E$66</f>
        <v>0</v>
      </c>
      <c r="U77" s="2339">
        <f t="shared" si="146"/>
        <v>0</v>
      </c>
      <c r="V77" s="2339">
        <f t="shared" si="146"/>
        <v>0</v>
      </c>
      <c r="W77" s="2339">
        <f t="shared" ref="W77:X77" si="147">W76*$E$66</f>
        <v>0</v>
      </c>
      <c r="X77" s="2339">
        <f t="shared" si="147"/>
        <v>0</v>
      </c>
      <c r="Y77" s="2339">
        <f t="shared" ref="Y77" si="148">Y76*$E$66</f>
        <v>0</v>
      </c>
      <c r="Z77" s="2339">
        <f>Z76*$E$66</f>
        <v>0</v>
      </c>
      <c r="AA77" s="2339">
        <f>AA76*$E$66</f>
        <v>0</v>
      </c>
      <c r="AB77" s="2339">
        <f>AB76*$E$66</f>
        <v>0</v>
      </c>
      <c r="AC77" s="2339">
        <f>AC76*$E$66</f>
        <v>0</v>
      </c>
      <c r="AD77" s="2339">
        <f t="shared" ref="AD77" si="149">AD76*$E$66</f>
        <v>0</v>
      </c>
      <c r="AE77" s="2339">
        <f t="shared" ref="AE77:BE77" si="150">AE76*$E$66</f>
        <v>0</v>
      </c>
      <c r="AF77" s="2339">
        <f t="shared" si="150"/>
        <v>0</v>
      </c>
      <c r="AG77" s="2339">
        <f t="shared" ref="AG77:AH77" si="151">AG76*$E$66</f>
        <v>0</v>
      </c>
      <c r="AH77" s="2339">
        <f t="shared" si="151"/>
        <v>0</v>
      </c>
      <c r="AI77" s="2339">
        <f t="shared" ref="AI77:AJ77" si="152">AI76*$E$66</f>
        <v>0</v>
      </c>
      <c r="AJ77" s="2339">
        <f t="shared" si="152"/>
        <v>0</v>
      </c>
      <c r="AK77" s="2339">
        <f t="shared" si="150"/>
        <v>0</v>
      </c>
      <c r="AL77" s="2339">
        <f t="shared" si="150"/>
        <v>0</v>
      </c>
      <c r="AM77" s="2339">
        <f t="shared" si="150"/>
        <v>0</v>
      </c>
      <c r="AN77" s="2339">
        <f t="shared" si="150"/>
        <v>0</v>
      </c>
      <c r="AO77" s="2339">
        <f t="shared" si="150"/>
        <v>0</v>
      </c>
      <c r="AP77" s="2339">
        <f t="shared" si="150"/>
        <v>0</v>
      </c>
      <c r="AQ77" s="2339">
        <f t="shared" si="150"/>
        <v>0</v>
      </c>
      <c r="AR77" s="2339">
        <f t="shared" ref="AR77" si="153">AR76*$E$66</f>
        <v>0</v>
      </c>
      <c r="AS77" s="2339">
        <f t="shared" si="150"/>
        <v>0</v>
      </c>
      <c r="AT77" s="2339">
        <f t="shared" ref="AT77" si="154">AT76*$E$66</f>
        <v>0</v>
      </c>
      <c r="AU77" s="2339">
        <f t="shared" si="150"/>
        <v>0</v>
      </c>
      <c r="AV77" s="2339">
        <f t="shared" si="150"/>
        <v>0</v>
      </c>
      <c r="AW77" s="2339">
        <f t="shared" si="150"/>
        <v>0</v>
      </c>
      <c r="AX77" s="2339">
        <f t="shared" si="150"/>
        <v>0</v>
      </c>
      <c r="AY77" s="2339">
        <f t="shared" si="150"/>
        <v>0</v>
      </c>
      <c r="AZ77" s="2339">
        <f>AZ76*$E$66</f>
        <v>0</v>
      </c>
      <c r="BA77" s="2339">
        <f>BA76*$E$66</f>
        <v>0</v>
      </c>
      <c r="BB77" s="2339">
        <f t="shared" si="150"/>
        <v>0</v>
      </c>
      <c r="BC77" s="2339">
        <f t="shared" ref="BC77" si="155">BC76*$E$66</f>
        <v>0</v>
      </c>
      <c r="BD77" s="2339">
        <f t="shared" si="150"/>
        <v>0</v>
      </c>
      <c r="BE77" s="2339">
        <f t="shared" si="150"/>
        <v>0</v>
      </c>
      <c r="BF77" s="2339">
        <f t="shared" ref="BF77:BK77" si="156">BF76*$E$66</f>
        <v>0</v>
      </c>
      <c r="BG77" s="2339">
        <f t="shared" si="156"/>
        <v>0</v>
      </c>
      <c r="BH77" s="2339">
        <f t="shared" si="156"/>
        <v>0</v>
      </c>
      <c r="BI77" s="2339">
        <f t="shared" si="156"/>
        <v>0</v>
      </c>
      <c r="BJ77" s="2339">
        <f t="shared" si="156"/>
        <v>0</v>
      </c>
      <c r="BK77" s="2339">
        <f t="shared" si="156"/>
        <v>0</v>
      </c>
      <c r="BL77" s="2339">
        <f t="shared" ref="BL77" si="157">BL76*$E$66</f>
        <v>0</v>
      </c>
      <c r="BM77" s="556"/>
      <c r="DI77" s="557"/>
    </row>
    <row r="78" spans="1:113" ht="17.399999999999999" customHeight="1">
      <c r="A78" s="2320">
        <v>72</v>
      </c>
      <c r="B78" s="2322" t="s">
        <v>76</v>
      </c>
      <c r="C78" s="2343">
        <f>C76-C77</f>
        <v>17477541.661155939</v>
      </c>
      <c r="D78" s="2343">
        <f>D76-D77</f>
        <v>-668149</v>
      </c>
      <c r="E78" s="2343">
        <f>E76-E77</f>
        <v>6673504</v>
      </c>
      <c r="F78" s="2343">
        <f>F76-F77</f>
        <v>4330116</v>
      </c>
      <c r="G78" s="2343">
        <f t="shared" ref="G78:O78" si="158">G76-G77</f>
        <v>0</v>
      </c>
      <c r="H78" s="2343">
        <f t="shared" si="158"/>
        <v>-2116519.1511764573</v>
      </c>
      <c r="I78" s="2343">
        <f t="shared" si="158"/>
        <v>-194741</v>
      </c>
      <c r="J78" s="2343">
        <f t="shared" ref="J78:K78" si="159">J76-J77</f>
        <v>0</v>
      </c>
      <c r="K78" s="2343">
        <f t="shared" si="159"/>
        <v>0</v>
      </c>
      <c r="L78" s="2343">
        <f t="shared" si="158"/>
        <v>17666.936250215036</v>
      </c>
      <c r="M78" s="2343">
        <f t="shared" si="158"/>
        <v>-84170.223883897692</v>
      </c>
      <c r="N78" s="2343">
        <f t="shared" si="158"/>
        <v>0</v>
      </c>
      <c r="O78" s="2343">
        <f t="shared" si="158"/>
        <v>238771.08938301713</v>
      </c>
      <c r="P78" s="2343">
        <f>P76-P77</f>
        <v>-1345608.1041001009</v>
      </c>
      <c r="Q78" s="2343">
        <f>Q76-Q77</f>
        <v>0</v>
      </c>
      <c r="R78" s="2343">
        <f>R76-R77</f>
        <v>3754508.883610019</v>
      </c>
      <c r="S78" s="2343">
        <f>S76-S77</f>
        <v>1361721.0582111124</v>
      </c>
      <c r="T78" s="2343">
        <f t="shared" ref="T78:V78" si="160">T76-T77</f>
        <v>-9348.2238897762709</v>
      </c>
      <c r="U78" s="2343">
        <f t="shared" si="160"/>
        <v>-1653.8529374571262</v>
      </c>
      <c r="V78" s="2343">
        <f t="shared" si="160"/>
        <v>0</v>
      </c>
      <c r="W78" s="2343">
        <f t="shared" ref="W78:X78" si="161">W76-W77</f>
        <v>156349</v>
      </c>
      <c r="X78" s="2343">
        <f t="shared" si="161"/>
        <v>-74157.290629063951</v>
      </c>
      <c r="Y78" s="2343">
        <f t="shared" ref="Y78" si="162">Y76-Y77</f>
        <v>213595.58972921982</v>
      </c>
      <c r="Z78" s="2343">
        <f>Z76-Z77</f>
        <v>0</v>
      </c>
      <c r="AA78" s="2343">
        <f>AA76-AA77</f>
        <v>4925185.5474026501</v>
      </c>
      <c r="AB78" s="2343">
        <f>AB76-AB77</f>
        <v>0</v>
      </c>
      <c r="AC78" s="2343">
        <f>AC76-AC77</f>
        <v>0</v>
      </c>
      <c r="AD78" s="2343">
        <f t="shared" ref="AD78" si="163">AD76-AD77</f>
        <v>-7379869</v>
      </c>
      <c r="AE78" s="2343">
        <f t="shared" ref="AE78:BE78" si="164">AE76-AE77</f>
        <v>107458.80167556659</v>
      </c>
      <c r="AF78" s="2343">
        <f t="shared" si="164"/>
        <v>0</v>
      </c>
      <c r="AG78" s="2343">
        <f t="shared" ref="AG78:AH78" si="165">AG76-AG77</f>
        <v>0</v>
      </c>
      <c r="AH78" s="2343">
        <f t="shared" si="165"/>
        <v>0</v>
      </c>
      <c r="AI78" s="2343">
        <f t="shared" ref="AI78:AJ78" si="166">AI76-AI77</f>
        <v>9221025.1889743879</v>
      </c>
      <c r="AJ78" s="2343">
        <f t="shared" si="166"/>
        <v>0</v>
      </c>
      <c r="AK78" s="2343">
        <f t="shared" si="164"/>
        <v>-910757.34144945815</v>
      </c>
      <c r="AL78" s="2343">
        <f t="shared" si="164"/>
        <v>0</v>
      </c>
      <c r="AM78" s="2343">
        <f t="shared" si="164"/>
        <v>0</v>
      </c>
      <c r="AN78" s="2343">
        <f t="shared" si="164"/>
        <v>0</v>
      </c>
      <c r="AO78" s="2343">
        <f t="shared" si="164"/>
        <v>0</v>
      </c>
      <c r="AP78" s="2343">
        <f t="shared" si="164"/>
        <v>0</v>
      </c>
      <c r="AQ78" s="2343">
        <f t="shared" si="164"/>
        <v>0</v>
      </c>
      <c r="AR78" s="2343">
        <f t="shared" ref="AR78" si="167">AR76-AR77</f>
        <v>0</v>
      </c>
      <c r="AS78" s="2343">
        <f t="shared" si="164"/>
        <v>-838075</v>
      </c>
      <c r="AT78" s="2343">
        <f t="shared" ref="AT78" si="168">AT76-AT77</f>
        <v>-190649.76518447159</v>
      </c>
      <c r="AU78" s="2343">
        <f t="shared" si="164"/>
        <v>0</v>
      </c>
      <c r="AV78" s="2343">
        <f t="shared" si="164"/>
        <v>136190.78140385298</v>
      </c>
      <c r="AW78" s="2343">
        <f t="shared" si="164"/>
        <v>0</v>
      </c>
      <c r="AX78" s="2343">
        <f t="shared" si="164"/>
        <v>0</v>
      </c>
      <c r="AY78" s="2343">
        <f>AY76-AY77</f>
        <v>0</v>
      </c>
      <c r="AZ78" s="2343">
        <f>AZ76-AZ77</f>
        <v>-364404.80316701456</v>
      </c>
      <c r="BA78" s="2343">
        <f>BA76-BA77</f>
        <v>0</v>
      </c>
      <c r="BB78" s="2343">
        <f t="shared" si="164"/>
        <v>-0.44719999999870197</v>
      </c>
      <c r="BC78" s="2343">
        <f t="shared" ref="BC78" si="169">BC76-BC77</f>
        <v>19971.410892</v>
      </c>
      <c r="BD78" s="2343">
        <f t="shared" si="164"/>
        <v>-6775</v>
      </c>
      <c r="BE78" s="2343">
        <f t="shared" si="164"/>
        <v>-20382.864128400412</v>
      </c>
      <c r="BF78" s="2343">
        <f t="shared" ref="BF78:BK78" si="170">BF76-BF77</f>
        <v>526738.44137000002</v>
      </c>
      <c r="BG78" s="2343">
        <f t="shared" si="170"/>
        <v>0</v>
      </c>
      <c r="BH78" s="2343">
        <f t="shared" si="170"/>
        <v>0</v>
      </c>
      <c r="BI78" s="2343">
        <f t="shared" si="170"/>
        <v>0</v>
      </c>
      <c r="BJ78" s="2343">
        <f t="shared" si="170"/>
        <v>0</v>
      </c>
      <c r="BK78" s="2343">
        <f t="shared" si="170"/>
        <v>0</v>
      </c>
      <c r="BL78" s="2343">
        <f t="shared" ref="BL78" si="171">BL76-BL77</f>
        <v>0</v>
      </c>
      <c r="BM78" s="556"/>
      <c r="DI78" s="557"/>
    </row>
    <row r="79" spans="1:113" ht="17.399999999999999" customHeight="1">
      <c r="A79" s="2320">
        <v>73</v>
      </c>
      <c r="B79" s="2322" t="s">
        <v>728</v>
      </c>
      <c r="C79" s="2343">
        <f>ROUND(C78*$C$84,0)</f>
        <v>6117140</v>
      </c>
      <c r="D79" s="2343">
        <f t="shared" ref="D79:BL79" si="172">ROUND(D78*$C$84,0)</f>
        <v>-233852</v>
      </c>
      <c r="E79" s="2343">
        <f t="shared" si="172"/>
        <v>2335726</v>
      </c>
      <c r="F79" s="2343">
        <f t="shared" si="172"/>
        <v>1515541</v>
      </c>
      <c r="G79" s="2343">
        <f t="shared" si="172"/>
        <v>0</v>
      </c>
      <c r="H79" s="2343">
        <f t="shared" si="172"/>
        <v>-740782</v>
      </c>
      <c r="I79" s="2343">
        <f t="shared" si="172"/>
        <v>-68159</v>
      </c>
      <c r="J79" s="2343">
        <f t="shared" si="172"/>
        <v>0</v>
      </c>
      <c r="K79" s="2343">
        <f t="shared" ref="K79" si="173">ROUND(K78*$C$84,0)</f>
        <v>0</v>
      </c>
      <c r="L79" s="2343">
        <f t="shared" si="172"/>
        <v>6183</v>
      </c>
      <c r="M79" s="2343">
        <f t="shared" si="172"/>
        <v>-29460</v>
      </c>
      <c r="N79" s="2343">
        <f t="shared" si="172"/>
        <v>0</v>
      </c>
      <c r="O79" s="2343">
        <f t="shared" si="172"/>
        <v>83570</v>
      </c>
      <c r="P79" s="2343">
        <f t="shared" si="172"/>
        <v>-470963</v>
      </c>
      <c r="Q79" s="2343">
        <f t="shared" si="172"/>
        <v>0</v>
      </c>
      <c r="R79" s="2343">
        <f t="shared" si="172"/>
        <v>1314078</v>
      </c>
      <c r="S79" s="2343">
        <f t="shared" si="172"/>
        <v>476602</v>
      </c>
      <c r="T79" s="2343">
        <f t="shared" si="172"/>
        <v>-3272</v>
      </c>
      <c r="U79" s="2343">
        <f t="shared" si="172"/>
        <v>-579</v>
      </c>
      <c r="V79" s="2343">
        <f t="shared" si="172"/>
        <v>0</v>
      </c>
      <c r="W79" s="2343">
        <f t="shared" si="172"/>
        <v>54722</v>
      </c>
      <c r="X79" s="2343">
        <f t="shared" si="172"/>
        <v>-25955</v>
      </c>
      <c r="Y79" s="2343">
        <f t="shared" si="172"/>
        <v>74758</v>
      </c>
      <c r="Z79" s="2343">
        <f t="shared" ref="Z79" si="174">ROUND(Z78*$C$84,0)</f>
        <v>0</v>
      </c>
      <c r="AA79" s="2343">
        <f t="shared" si="172"/>
        <v>1723815</v>
      </c>
      <c r="AB79" s="2343">
        <f t="shared" si="172"/>
        <v>0</v>
      </c>
      <c r="AC79" s="2343">
        <f t="shared" si="172"/>
        <v>0</v>
      </c>
      <c r="AD79" s="2343">
        <f t="shared" si="172"/>
        <v>-2582954</v>
      </c>
      <c r="AE79" s="2343">
        <f t="shared" si="172"/>
        <v>37611</v>
      </c>
      <c r="AF79" s="2343">
        <f t="shared" si="172"/>
        <v>0</v>
      </c>
      <c r="AG79" s="2343">
        <f t="shared" ref="AG79:AH79" si="175">ROUND(AG78*$C$84,0)</f>
        <v>0</v>
      </c>
      <c r="AH79" s="2343">
        <f t="shared" si="175"/>
        <v>0</v>
      </c>
      <c r="AI79" s="2343">
        <f t="shared" ref="AI79:AJ79" si="176">ROUND(AI78*$C$84,0)</f>
        <v>3227359</v>
      </c>
      <c r="AJ79" s="2343">
        <f t="shared" si="176"/>
        <v>0</v>
      </c>
      <c r="AK79" s="2343">
        <f t="shared" si="172"/>
        <v>-318765</v>
      </c>
      <c r="AL79" s="2343">
        <f t="shared" si="172"/>
        <v>0</v>
      </c>
      <c r="AM79" s="2343">
        <f t="shared" si="172"/>
        <v>0</v>
      </c>
      <c r="AN79" s="2343">
        <f t="shared" si="172"/>
        <v>0</v>
      </c>
      <c r="AO79" s="2343">
        <f t="shared" si="172"/>
        <v>0</v>
      </c>
      <c r="AP79" s="2343">
        <f t="shared" si="172"/>
        <v>0</v>
      </c>
      <c r="AQ79" s="2343">
        <f t="shared" si="172"/>
        <v>0</v>
      </c>
      <c r="AR79" s="2343">
        <f t="shared" si="172"/>
        <v>0</v>
      </c>
      <c r="AS79" s="2343">
        <f t="shared" si="172"/>
        <v>-293326</v>
      </c>
      <c r="AT79" s="2343">
        <f t="shared" ref="AT79" si="177">ROUND(AT78*$C$84,0)</f>
        <v>-66727</v>
      </c>
      <c r="AU79" s="2343">
        <f t="shared" si="172"/>
        <v>0</v>
      </c>
      <c r="AV79" s="2343">
        <f t="shared" si="172"/>
        <v>47667</v>
      </c>
      <c r="AW79" s="2343">
        <f t="shared" si="172"/>
        <v>0</v>
      </c>
      <c r="AX79" s="2343">
        <f t="shared" si="172"/>
        <v>0</v>
      </c>
      <c r="AY79" s="2343">
        <f t="shared" si="172"/>
        <v>0</v>
      </c>
      <c r="AZ79" s="2343">
        <f>ROUND(AZ78*$C$84,0)</f>
        <v>-127542</v>
      </c>
      <c r="BA79" s="2343">
        <f>ROUND(BA78*$C$84,0)</f>
        <v>0</v>
      </c>
      <c r="BB79" s="2343">
        <f t="shared" si="172"/>
        <v>0</v>
      </c>
      <c r="BC79" s="2343">
        <f t="shared" si="172"/>
        <v>6990</v>
      </c>
      <c r="BD79" s="2343">
        <f t="shared" si="172"/>
        <v>-2371</v>
      </c>
      <c r="BE79" s="2343">
        <f t="shared" si="172"/>
        <v>-7134</v>
      </c>
      <c r="BF79" s="2343">
        <f t="shared" ref="BF79:BK79" si="178">ROUND(BF78*$C$84,0)</f>
        <v>184358</v>
      </c>
      <c r="BG79" s="2343">
        <f t="shared" si="178"/>
        <v>0</v>
      </c>
      <c r="BH79" s="2343">
        <f t="shared" si="178"/>
        <v>0</v>
      </c>
      <c r="BI79" s="2343">
        <f t="shared" si="178"/>
        <v>0</v>
      </c>
      <c r="BJ79" s="2343">
        <f t="shared" si="178"/>
        <v>0</v>
      </c>
      <c r="BK79" s="2343">
        <f t="shared" si="178"/>
        <v>0</v>
      </c>
      <c r="BL79" s="2343">
        <f t="shared" si="172"/>
        <v>0</v>
      </c>
      <c r="BM79" s="556"/>
      <c r="DI79" s="557"/>
    </row>
    <row r="80" spans="1:113" ht="17.399999999999999" customHeight="1">
      <c r="A80" s="2320">
        <v>74</v>
      </c>
      <c r="B80" s="2322" t="s">
        <v>641</v>
      </c>
      <c r="C80" s="2340">
        <f>SUM(D80:BL80)</f>
        <v>5675215.2081392948</v>
      </c>
      <c r="D80" s="2339"/>
      <c r="E80" s="2339"/>
      <c r="F80" s="2339"/>
      <c r="G80" s="2339"/>
      <c r="H80" s="2339"/>
      <c r="I80" s="2339"/>
      <c r="J80" s="2339"/>
      <c r="K80" s="2339"/>
      <c r="L80" s="2339"/>
      <c r="M80" s="2339"/>
      <c r="N80" s="2339"/>
      <c r="O80" s="2339"/>
      <c r="P80" s="2339"/>
      <c r="Q80" s="2339"/>
      <c r="R80" s="2339"/>
      <c r="S80" s="2339"/>
      <c r="T80" s="2339"/>
      <c r="U80" s="2339"/>
      <c r="V80" s="2339"/>
      <c r="W80" s="2339"/>
      <c r="X80" s="2339"/>
      <c r="Y80" s="2339"/>
      <c r="Z80" s="2339"/>
      <c r="AA80" s="2339"/>
      <c r="AB80" s="2339"/>
      <c r="AC80" s="2339"/>
      <c r="AD80" s="2339"/>
      <c r="AE80" s="2339"/>
      <c r="AF80" s="2339"/>
      <c r="AG80" s="2339"/>
      <c r="AH80" s="2339"/>
      <c r="AI80" s="2339"/>
      <c r="AJ80" s="2339"/>
      <c r="AK80" s="2339"/>
      <c r="AL80" s="2339">
        <v>0</v>
      </c>
      <c r="AM80" s="2339">
        <f>'Adj 7.3 Renewable Tax Credit'!I13</f>
        <v>5675215.2081392948</v>
      </c>
      <c r="AN80" s="2339"/>
      <c r="AO80" s="2339"/>
      <c r="AP80" s="2339"/>
      <c r="AQ80" s="2339"/>
      <c r="AR80" s="2339"/>
      <c r="AS80" s="2339"/>
      <c r="AT80" s="2339"/>
      <c r="AU80" s="2339"/>
      <c r="AV80" s="2339"/>
      <c r="AW80" s="2339"/>
      <c r="AX80" s="2339"/>
      <c r="AY80" s="2340"/>
      <c r="AZ80" s="2339"/>
      <c r="BA80" s="2339"/>
      <c r="BB80" s="2339"/>
      <c r="BC80" s="2339"/>
      <c r="BD80" s="2339"/>
      <c r="BE80" s="2339"/>
      <c r="BF80" s="2339"/>
      <c r="BG80" s="2339"/>
      <c r="BH80" s="2339"/>
      <c r="BI80" s="2339"/>
      <c r="BJ80" s="2339"/>
      <c r="BK80" s="2339"/>
      <c r="BL80" s="2339"/>
      <c r="BM80" s="556"/>
      <c r="DI80" s="557"/>
    </row>
    <row r="81" spans="1:113" ht="17.399999999999999" customHeight="1" thickBot="1">
      <c r="A81" s="2320">
        <v>75</v>
      </c>
      <c r="B81" s="2322" t="s">
        <v>77</v>
      </c>
      <c r="C81" s="2354">
        <f>SUM(D81:BL81)</f>
        <v>11792354.208139295</v>
      </c>
      <c r="D81" s="2354">
        <f>SUM(D79:D80)</f>
        <v>-233852</v>
      </c>
      <c r="E81" s="2354">
        <f t="shared" ref="E81:BL81" si="179">SUM(E79:E80)</f>
        <v>2335726</v>
      </c>
      <c r="F81" s="2354">
        <f t="shared" si="179"/>
        <v>1515541</v>
      </c>
      <c r="G81" s="2354">
        <f t="shared" si="179"/>
        <v>0</v>
      </c>
      <c r="H81" s="2354">
        <f t="shared" si="179"/>
        <v>-740782</v>
      </c>
      <c r="I81" s="2354">
        <f t="shared" si="179"/>
        <v>-68159</v>
      </c>
      <c r="J81" s="2354">
        <f t="shared" si="179"/>
        <v>0</v>
      </c>
      <c r="K81" s="2354">
        <f t="shared" ref="K81" si="180">SUM(K79:K80)</f>
        <v>0</v>
      </c>
      <c r="L81" s="2354">
        <f t="shared" si="179"/>
        <v>6183</v>
      </c>
      <c r="M81" s="2354">
        <f t="shared" si="179"/>
        <v>-29460</v>
      </c>
      <c r="N81" s="2354">
        <f t="shared" si="179"/>
        <v>0</v>
      </c>
      <c r="O81" s="2354">
        <f t="shared" si="179"/>
        <v>83570</v>
      </c>
      <c r="P81" s="2354">
        <f t="shared" si="179"/>
        <v>-470963</v>
      </c>
      <c r="Q81" s="2354">
        <f t="shared" si="179"/>
        <v>0</v>
      </c>
      <c r="R81" s="2354">
        <f t="shared" si="179"/>
        <v>1314078</v>
      </c>
      <c r="S81" s="2354">
        <f t="shared" si="179"/>
        <v>476602</v>
      </c>
      <c r="T81" s="2354">
        <f t="shared" si="179"/>
        <v>-3272</v>
      </c>
      <c r="U81" s="2354">
        <f t="shared" si="179"/>
        <v>-579</v>
      </c>
      <c r="V81" s="2354">
        <f t="shared" si="179"/>
        <v>0</v>
      </c>
      <c r="W81" s="2354">
        <f t="shared" si="179"/>
        <v>54722</v>
      </c>
      <c r="X81" s="2354">
        <f t="shared" si="179"/>
        <v>-25955</v>
      </c>
      <c r="Y81" s="2354">
        <f t="shared" si="179"/>
        <v>74758</v>
      </c>
      <c r="Z81" s="2354">
        <f t="shared" ref="Z81" si="181">SUM(Z79:Z80)</f>
        <v>0</v>
      </c>
      <c r="AA81" s="2354">
        <f t="shared" si="179"/>
        <v>1723815</v>
      </c>
      <c r="AB81" s="2354">
        <f t="shared" si="179"/>
        <v>0</v>
      </c>
      <c r="AC81" s="2354">
        <f t="shared" si="179"/>
        <v>0</v>
      </c>
      <c r="AD81" s="2354">
        <f t="shared" si="179"/>
        <v>-2582954</v>
      </c>
      <c r="AE81" s="2354">
        <f t="shared" si="179"/>
        <v>37611</v>
      </c>
      <c r="AF81" s="2354">
        <f t="shared" si="179"/>
        <v>0</v>
      </c>
      <c r="AG81" s="2354">
        <f t="shared" ref="AG81:AH81" si="182">SUM(AG79:AG80)</f>
        <v>0</v>
      </c>
      <c r="AH81" s="2354">
        <f t="shared" si="182"/>
        <v>0</v>
      </c>
      <c r="AI81" s="2354">
        <f t="shared" ref="AI81:AJ81" si="183">SUM(AI79:AI80)</f>
        <v>3227359</v>
      </c>
      <c r="AJ81" s="2354">
        <f t="shared" si="183"/>
        <v>0</v>
      </c>
      <c r="AK81" s="2354">
        <f t="shared" si="179"/>
        <v>-318765</v>
      </c>
      <c r="AL81" s="2354">
        <f t="shared" si="179"/>
        <v>0</v>
      </c>
      <c r="AM81" s="2354">
        <f t="shared" si="179"/>
        <v>5675215.2081392948</v>
      </c>
      <c r="AN81" s="2354">
        <f t="shared" si="179"/>
        <v>0</v>
      </c>
      <c r="AO81" s="2354">
        <f t="shared" si="179"/>
        <v>0</v>
      </c>
      <c r="AP81" s="2354">
        <f t="shared" si="179"/>
        <v>0</v>
      </c>
      <c r="AQ81" s="2354">
        <f t="shared" si="179"/>
        <v>0</v>
      </c>
      <c r="AR81" s="2354">
        <f t="shared" si="179"/>
        <v>0</v>
      </c>
      <c r="AS81" s="2354">
        <f t="shared" si="179"/>
        <v>-293326</v>
      </c>
      <c r="AT81" s="2354">
        <f t="shared" ref="AT81" si="184">SUM(AT79:AT80)</f>
        <v>-66727</v>
      </c>
      <c r="AU81" s="2354">
        <f t="shared" si="179"/>
        <v>0</v>
      </c>
      <c r="AV81" s="2354">
        <f t="shared" si="179"/>
        <v>47667</v>
      </c>
      <c r="AW81" s="2354">
        <f t="shared" si="179"/>
        <v>0</v>
      </c>
      <c r="AX81" s="2354">
        <f t="shared" si="179"/>
        <v>0</v>
      </c>
      <c r="AY81" s="2354">
        <f t="shared" si="179"/>
        <v>0</v>
      </c>
      <c r="AZ81" s="2354">
        <f>SUM(AZ79:AZ80)</f>
        <v>-127542</v>
      </c>
      <c r="BA81" s="2354">
        <f>SUM(BA79:BA80)</f>
        <v>0</v>
      </c>
      <c r="BB81" s="2354">
        <f t="shared" si="179"/>
        <v>0</v>
      </c>
      <c r="BC81" s="2354">
        <f t="shared" si="179"/>
        <v>6990</v>
      </c>
      <c r="BD81" s="2354">
        <f t="shared" si="179"/>
        <v>-2371</v>
      </c>
      <c r="BE81" s="2354">
        <f t="shared" si="179"/>
        <v>-7134</v>
      </c>
      <c r="BF81" s="2354">
        <f t="shared" ref="BF81:BK81" si="185">SUM(BF79:BF80)</f>
        <v>184358</v>
      </c>
      <c r="BG81" s="2354">
        <f t="shared" si="185"/>
        <v>0</v>
      </c>
      <c r="BH81" s="2354">
        <f t="shared" si="185"/>
        <v>0</v>
      </c>
      <c r="BI81" s="2354">
        <f t="shared" si="185"/>
        <v>0</v>
      </c>
      <c r="BJ81" s="2354">
        <f t="shared" si="185"/>
        <v>0</v>
      </c>
      <c r="BK81" s="2354">
        <f t="shared" si="185"/>
        <v>0</v>
      </c>
      <c r="BL81" s="2354">
        <f t="shared" si="179"/>
        <v>0</v>
      </c>
      <c r="BM81" s="556"/>
      <c r="DI81" s="557"/>
    </row>
    <row r="82" spans="1:113" ht="18" thickTop="1">
      <c r="B82" s="543"/>
      <c r="C82" s="562"/>
      <c r="D82" s="562"/>
      <c r="E82" s="562"/>
      <c r="F82" s="562"/>
      <c r="G82" s="562"/>
      <c r="H82" s="562"/>
      <c r="I82" s="562"/>
      <c r="J82" s="562"/>
      <c r="K82" s="562"/>
      <c r="BN82" s="559">
        <f>SUM('Adj-PF'!D83:BK83)</f>
        <v>1689572.0015850002</v>
      </c>
      <c r="CL82" s="563"/>
    </row>
    <row r="83" spans="1:113">
      <c r="B83" s="564" t="s">
        <v>729</v>
      </c>
      <c r="C83" s="559">
        <f>+C79-C81</f>
        <v>-5675214.2081392948</v>
      </c>
      <c r="D83" s="1394" t="s">
        <v>1062</v>
      </c>
      <c r="E83" s="1394" t="s">
        <v>1062</v>
      </c>
      <c r="F83" s="1394" t="s">
        <v>1062</v>
      </c>
      <c r="H83" s="1394" t="s">
        <v>1062</v>
      </c>
      <c r="I83" s="1394" t="s">
        <v>1062</v>
      </c>
      <c r="AK83" s="559"/>
      <c r="CL83" s="563"/>
    </row>
    <row r="84" spans="1:113">
      <c r="B84" s="542" t="s">
        <v>120</v>
      </c>
      <c r="C84" s="566">
        <v>0.35</v>
      </c>
      <c r="D84" s="559"/>
      <c r="E84" s="559"/>
      <c r="F84" s="559"/>
      <c r="G84" s="559"/>
      <c r="H84" s="559"/>
      <c r="I84" s="559"/>
      <c r="J84" s="559"/>
      <c r="K84" s="559"/>
      <c r="L84" s="559"/>
      <c r="M84" s="559"/>
      <c r="N84" s="559"/>
      <c r="O84" s="559"/>
      <c r="P84" s="559"/>
      <c r="Q84" s="559"/>
      <c r="R84" s="559"/>
      <c r="S84" s="559"/>
      <c r="T84" s="559"/>
      <c r="U84" s="559"/>
      <c r="V84" s="559"/>
      <c r="W84" s="1392"/>
      <c r="X84" s="559"/>
      <c r="Y84" s="559"/>
      <c r="Z84" s="445"/>
      <c r="AA84" s="559"/>
      <c r="AB84" s="559"/>
      <c r="AC84" s="559"/>
      <c r="AD84" s="559"/>
      <c r="AE84" s="559"/>
      <c r="AF84" s="559"/>
      <c r="AG84" s="559"/>
      <c r="AH84" s="559"/>
      <c r="AI84" s="559"/>
      <c r="AJ84" s="559"/>
      <c r="AK84" s="559"/>
      <c r="AL84" s="559"/>
      <c r="AM84" s="559"/>
      <c r="AN84" s="559"/>
      <c r="AO84" s="559"/>
      <c r="AP84" s="559"/>
      <c r="AQ84" s="559"/>
      <c r="AR84" s="559"/>
      <c r="AS84" s="559"/>
      <c r="AT84" s="559"/>
      <c r="AU84" s="559"/>
      <c r="AV84" s="559"/>
      <c r="AW84" s="559"/>
      <c r="AX84" s="559"/>
      <c r="AY84" s="559"/>
      <c r="AZ84" s="559"/>
      <c r="BA84" s="559"/>
      <c r="BB84" s="559"/>
      <c r="BC84" s="559"/>
      <c r="BD84" s="559"/>
      <c r="BE84" s="559"/>
      <c r="BF84" s="559"/>
      <c r="BG84" s="559"/>
      <c r="BH84" s="559"/>
      <c r="BI84" s="559"/>
      <c r="BJ84" s="559"/>
      <c r="BK84" s="559"/>
      <c r="CL84" s="565"/>
    </row>
    <row r="85" spans="1:113">
      <c r="E85" s="566"/>
    </row>
    <row r="89" spans="1:113">
      <c r="H89" s="545"/>
      <c r="I89" s="545"/>
      <c r="J89" s="545"/>
      <c r="K89" s="545"/>
    </row>
    <row r="90" spans="1:113">
      <c r="H90" s="545"/>
      <c r="I90" s="545"/>
      <c r="J90" s="545"/>
      <c r="K90" s="545"/>
    </row>
    <row r="91" spans="1:113">
      <c r="H91" s="543"/>
      <c r="I91" s="543"/>
      <c r="J91" s="543"/>
      <c r="K91" s="543"/>
    </row>
    <row r="92" spans="1:113">
      <c r="H92" s="567"/>
      <c r="I92" s="568"/>
      <c r="J92" s="568"/>
      <c r="K92" s="568"/>
      <c r="L92" s="568"/>
      <c r="M92" s="568"/>
      <c r="N92" s="568"/>
      <c r="O92" s="568"/>
      <c r="P92" s="547"/>
      <c r="Q92" s="547"/>
      <c r="R92" s="547"/>
      <c r="S92" s="547"/>
      <c r="T92" s="547"/>
      <c r="U92" s="547"/>
      <c r="V92" s="547"/>
      <c r="W92" s="1390"/>
      <c r="X92" s="547"/>
      <c r="Y92" s="547"/>
      <c r="Z92" s="682"/>
      <c r="AC92" s="568"/>
      <c r="AD92" s="568"/>
      <c r="AE92" s="568"/>
      <c r="AF92" s="568"/>
      <c r="AG92" s="568"/>
      <c r="AH92" s="568"/>
      <c r="AI92" s="568"/>
      <c r="AJ92" s="568"/>
      <c r="AK92" s="568"/>
      <c r="AL92" s="568"/>
      <c r="AM92" s="568"/>
      <c r="AN92" s="568"/>
      <c r="AO92" s="568"/>
      <c r="AP92" s="568"/>
      <c r="AQ92" s="568"/>
      <c r="AR92" s="568"/>
      <c r="AS92" s="568"/>
      <c r="AT92" s="568"/>
      <c r="AU92" s="547"/>
      <c r="AV92" s="547"/>
      <c r="AW92" s="547"/>
      <c r="AZ92" s="547"/>
    </row>
    <row r="93" spans="1:113">
      <c r="H93" s="552"/>
      <c r="I93" s="552"/>
      <c r="J93" s="699"/>
      <c r="K93" s="1290"/>
      <c r="L93" s="549"/>
      <c r="M93" s="549"/>
      <c r="N93" s="549"/>
      <c r="O93" s="549"/>
      <c r="P93" s="549"/>
      <c r="Q93" s="549"/>
      <c r="R93" s="549"/>
      <c r="S93" s="549"/>
      <c r="T93" s="549"/>
      <c r="U93" s="549"/>
      <c r="V93" s="549"/>
      <c r="W93" s="1391"/>
      <c r="X93" s="549"/>
      <c r="Y93" s="549"/>
      <c r="Z93" s="300"/>
      <c r="AC93" s="549"/>
      <c r="AD93" s="549"/>
      <c r="AE93" s="549"/>
      <c r="AF93" s="549"/>
      <c r="AG93" s="549"/>
      <c r="AH93" s="549"/>
      <c r="AI93" s="549"/>
      <c r="AJ93" s="549"/>
      <c r="AK93" s="549"/>
      <c r="AL93" s="549"/>
      <c r="AM93" s="549"/>
      <c r="AN93" s="549"/>
      <c r="AO93" s="549"/>
      <c r="AP93" s="549"/>
      <c r="AQ93" s="549"/>
      <c r="AR93" s="549"/>
      <c r="AS93" s="549"/>
      <c r="AT93" s="549"/>
      <c r="AU93" s="549"/>
      <c r="AV93" s="549"/>
    </row>
    <row r="94" spans="1:113">
      <c r="H94" s="552"/>
      <c r="I94" s="552"/>
      <c r="J94" s="699"/>
      <c r="K94" s="1290"/>
      <c r="L94" s="549"/>
      <c r="M94" s="549"/>
      <c r="N94" s="549"/>
      <c r="O94" s="549"/>
      <c r="P94" s="549"/>
      <c r="Q94" s="549"/>
      <c r="R94" s="549"/>
      <c r="S94" s="549"/>
      <c r="T94" s="549"/>
      <c r="U94" s="549"/>
      <c r="V94" s="549"/>
      <c r="W94" s="1391"/>
      <c r="X94" s="549"/>
      <c r="Y94" s="549"/>
      <c r="Z94" s="300"/>
      <c r="AC94" s="549"/>
      <c r="AD94" s="549"/>
      <c r="AE94" s="549"/>
      <c r="AF94" s="549"/>
      <c r="AG94" s="549"/>
      <c r="AH94" s="549"/>
      <c r="AI94" s="549"/>
      <c r="AJ94" s="549"/>
      <c r="AK94" s="549"/>
      <c r="AL94" s="549"/>
      <c r="AM94" s="549"/>
      <c r="AN94" s="549"/>
      <c r="AO94" s="549"/>
      <c r="AP94" s="549"/>
      <c r="AQ94" s="549"/>
      <c r="AR94" s="549"/>
      <c r="AS94" s="549"/>
      <c r="AT94" s="549"/>
      <c r="AU94" s="549"/>
      <c r="AV94" s="549"/>
    </row>
    <row r="95" spans="1:113">
      <c r="B95" s="551"/>
      <c r="C95" s="554"/>
      <c r="D95" s="554"/>
      <c r="E95" s="554"/>
      <c r="F95" s="554"/>
      <c r="G95" s="554"/>
      <c r="H95" s="554"/>
      <c r="I95" s="554"/>
      <c r="J95" s="554"/>
      <c r="K95" s="554"/>
      <c r="L95" s="554"/>
      <c r="M95" s="554"/>
      <c r="N95" s="554"/>
      <c r="O95" s="554"/>
      <c r="P95" s="554"/>
      <c r="Q95" s="554"/>
      <c r="R95" s="554"/>
      <c r="S95" s="554"/>
      <c r="T95" s="554"/>
      <c r="U95" s="554"/>
      <c r="V95" s="554"/>
      <c r="W95" s="558"/>
      <c r="X95" s="554"/>
      <c r="Y95" s="554"/>
      <c r="Z95" s="683"/>
      <c r="AC95" s="554"/>
      <c r="AD95" s="554"/>
      <c r="AE95" s="554"/>
      <c r="AF95" s="554"/>
      <c r="AG95" s="554"/>
      <c r="AH95" s="554"/>
      <c r="AI95" s="554"/>
      <c r="AJ95" s="554"/>
      <c r="AK95" s="554"/>
      <c r="AL95" s="554"/>
      <c r="AM95" s="554"/>
      <c r="AN95" s="554"/>
      <c r="AO95" s="554"/>
      <c r="AP95" s="554"/>
      <c r="AQ95" s="554"/>
      <c r="AR95" s="554"/>
      <c r="AS95" s="554"/>
      <c r="AT95" s="554"/>
      <c r="AU95" s="554"/>
      <c r="AV95" s="554"/>
      <c r="AW95" s="554"/>
      <c r="AZ95" s="554"/>
    </row>
    <row r="96" spans="1:113">
      <c r="B96" s="543"/>
      <c r="C96" s="555"/>
      <c r="D96" s="554"/>
      <c r="E96" s="554"/>
      <c r="F96" s="554"/>
      <c r="G96" s="554"/>
      <c r="H96" s="554"/>
      <c r="I96" s="554"/>
      <c r="J96" s="554"/>
      <c r="K96" s="554"/>
      <c r="L96" s="554"/>
      <c r="M96" s="554"/>
      <c r="N96" s="554"/>
      <c r="O96" s="554"/>
      <c r="P96" s="554"/>
      <c r="Q96" s="554"/>
      <c r="R96" s="554"/>
      <c r="S96" s="554"/>
      <c r="T96" s="554"/>
      <c r="U96" s="554"/>
      <c r="V96" s="554"/>
      <c r="W96" s="558"/>
      <c r="X96" s="554"/>
      <c r="Y96" s="554"/>
      <c r="Z96" s="683"/>
      <c r="AC96" s="554"/>
      <c r="AD96" s="554"/>
      <c r="AE96" s="554"/>
      <c r="AF96" s="554"/>
      <c r="AG96" s="554"/>
      <c r="AH96" s="554"/>
      <c r="AI96" s="554"/>
      <c r="AJ96" s="554"/>
      <c r="AK96" s="554"/>
      <c r="AL96" s="554"/>
      <c r="AM96" s="554"/>
      <c r="AN96" s="554"/>
      <c r="AO96" s="554"/>
      <c r="AP96" s="554"/>
      <c r="AQ96" s="554"/>
      <c r="AR96" s="554"/>
      <c r="AS96" s="554"/>
      <c r="AT96" s="554"/>
      <c r="AU96" s="554"/>
      <c r="AV96" s="554"/>
      <c r="AW96" s="554"/>
      <c r="AZ96" s="554"/>
    </row>
  </sheetData>
  <mergeCells count="48">
    <mergeCell ref="AD5:AD6"/>
    <mergeCell ref="AE5:AE6"/>
    <mergeCell ref="AH5:AH6"/>
    <mergeCell ref="AG5:AG6"/>
    <mergeCell ref="AL5:AL6"/>
    <mergeCell ref="AI5:AI6"/>
    <mergeCell ref="AJ5:AJ6"/>
    <mergeCell ref="Q5:Q6"/>
    <mergeCell ref="P5:P6"/>
    <mergeCell ref="S5:S6"/>
    <mergeCell ref="AA5:AA6"/>
    <mergeCell ref="AC5:AC6"/>
    <mergeCell ref="W5:W6"/>
    <mergeCell ref="U5:U6"/>
    <mergeCell ref="AB5:AB6"/>
    <mergeCell ref="Y5:Y6"/>
    <mergeCell ref="Z5:Z6"/>
    <mergeCell ref="F1:I1"/>
    <mergeCell ref="F2:I2"/>
    <mergeCell ref="M5:M6"/>
    <mergeCell ref="N5:N6"/>
    <mergeCell ref="O5:O6"/>
    <mergeCell ref="L5:L6"/>
    <mergeCell ref="H5:H6"/>
    <mergeCell ref="I5:I6"/>
    <mergeCell ref="J5:J6"/>
    <mergeCell ref="K5:K6"/>
    <mergeCell ref="BL5:BL6"/>
    <mergeCell ref="AR5:AR6"/>
    <mergeCell ref="AS5:AS6"/>
    <mergeCell ref="AW5:AW6"/>
    <mergeCell ref="AY5:AY6"/>
    <mergeCell ref="BB5:BB6"/>
    <mergeCell ref="BE5:BE6"/>
    <mergeCell ref="AZ5:AZ6"/>
    <mergeCell ref="BC5:BC6"/>
    <mergeCell ref="BF5:BF6"/>
    <mergeCell ref="BG5:BG6"/>
    <mergeCell ref="BH5:BH6"/>
    <mergeCell ref="BI5:BI6"/>
    <mergeCell ref="BJ5:BJ6"/>
    <mergeCell ref="BK5:BK6"/>
    <mergeCell ref="BD5:BD6"/>
    <mergeCell ref="AM5:AM6"/>
    <mergeCell ref="AN5:AN6"/>
    <mergeCell ref="AO5:AO6"/>
    <mergeCell ref="AP5:AP6"/>
    <mergeCell ref="AQ5:AQ6"/>
  </mergeCells>
  <phoneticPr fontId="0" type="noConversion"/>
  <pageMargins left="0.5" right="0.5" top="0.53" bottom="0" header="0.36" footer="0.25"/>
  <pageSetup scale="50" fitToWidth="0" orientation="portrait" r:id="rId1"/>
  <headerFooter scaleWithDoc="0" alignWithMargins="0">
    <oddHeader>&amp;R&amp;"Times New Roman,Regular"&amp;8Exhibit No. ___ (JH-2)
 Docket UE-130043
Page &amp;P of &amp;N</oddHeader>
  </headerFooter>
  <ignoredErrors>
    <ignoredError sqref="C76" formula="1"/>
    <ignoredError sqref="F25"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97"/>
  <sheetViews>
    <sheetView showZeros="0" zoomScale="75" zoomScaleNormal="75" workbookViewId="0">
      <pane xSplit="3" ySplit="6" topLeftCell="BG66" activePane="bottomRight" state="frozen"/>
      <selection activeCell="B1" sqref="B1:I58"/>
      <selection pane="topRight" activeCell="B1" sqref="B1:I58"/>
      <selection pane="bottomLeft" activeCell="B1" sqref="B1:I58"/>
      <selection pane="bottomRight" sqref="A1:BL83"/>
    </sheetView>
  </sheetViews>
  <sheetFormatPr defaultColWidth="24.6640625" defaultRowHeight="18"/>
  <cols>
    <col min="1" max="1" width="5.6640625" style="691" customWidth="1"/>
    <col min="2" max="2" width="37.109375" style="691" bestFit="1" customWidth="1"/>
    <col min="3" max="3" width="28.21875" style="693" customWidth="1"/>
    <col min="4" max="14" width="16.77734375" style="693" customWidth="1"/>
    <col min="15" max="15" width="16.77734375" customWidth="1"/>
    <col min="16" max="27" width="16.77734375" style="693" customWidth="1"/>
    <col min="28" max="28" width="16.77734375" style="1410" customWidth="1"/>
    <col min="29" max="31" width="16.77734375" style="693" customWidth="1"/>
    <col min="32" max="32" width="19.5546875" style="1397" customWidth="1"/>
    <col min="33" max="33" width="16.77734375" style="1397" customWidth="1"/>
    <col min="34" max="34" width="16.77734375" style="693" customWidth="1"/>
    <col min="35" max="36" width="16.77734375" style="542" customWidth="1"/>
    <col min="37" max="37" width="16.77734375" style="691" customWidth="1"/>
    <col min="38" max="56" width="16.77734375" style="693" customWidth="1"/>
    <col min="57" max="58" width="16.77734375" style="216" customWidth="1"/>
    <col min="59" max="59" width="16.77734375" customWidth="1"/>
    <col min="60" max="62" width="16.77734375" style="918" customWidth="1"/>
    <col min="63" max="63" width="16.77734375" style="693" customWidth="1"/>
    <col min="64" max="64" width="16.77734375" style="842" customWidth="1"/>
    <col min="65" max="16384" width="24.6640625" style="693"/>
  </cols>
  <sheetData>
    <row r="1" spans="1:64">
      <c r="A1" s="1398"/>
      <c r="B1" s="2321" t="s">
        <v>122</v>
      </c>
      <c r="C1" s="1398"/>
      <c r="D1" s="1398"/>
      <c r="E1" s="1406"/>
      <c r="F1" s="2640"/>
      <c r="G1" s="2640"/>
      <c r="H1" s="2640"/>
      <c r="I1" s="2640"/>
      <c r="J1" s="2363"/>
      <c r="K1" s="2363"/>
      <c r="L1" s="1398"/>
      <c r="M1" s="1398"/>
      <c r="N1" s="1398"/>
      <c r="O1" s="2364"/>
      <c r="P1" s="1398"/>
      <c r="Q1" s="1398"/>
      <c r="R1" s="1398"/>
      <c r="S1" s="1398"/>
      <c r="T1" s="1398"/>
      <c r="U1" s="1398"/>
      <c r="V1" s="1398"/>
      <c r="W1" s="1398"/>
      <c r="X1" s="1398"/>
      <c r="Y1" s="1398"/>
      <c r="Z1" s="1398"/>
      <c r="AA1" s="1398"/>
      <c r="AB1" s="1398"/>
      <c r="AC1" s="1398"/>
      <c r="AD1" s="1398"/>
      <c r="AE1" s="1398"/>
      <c r="AF1" s="1398"/>
      <c r="AG1" s="1398"/>
      <c r="AH1" s="1398"/>
      <c r="AI1" s="2320"/>
      <c r="AJ1" s="2320"/>
      <c r="AK1" s="1398"/>
      <c r="AL1" s="1398"/>
      <c r="AM1" s="1398"/>
      <c r="AN1" s="1398"/>
      <c r="AO1" s="1398"/>
      <c r="AP1" s="1398"/>
      <c r="AQ1" s="1398"/>
      <c r="AR1" s="1398"/>
      <c r="AS1" s="1398"/>
      <c r="AT1" s="1398"/>
      <c r="AU1" s="1398"/>
      <c r="AV1" s="1398"/>
      <c r="AW1" s="1398"/>
      <c r="AX1" s="1398"/>
      <c r="AY1" s="1398"/>
      <c r="AZ1" s="1398"/>
      <c r="BA1" s="1398"/>
      <c r="BB1" s="1398"/>
      <c r="BC1" s="1410"/>
      <c r="BD1" s="1410"/>
      <c r="BE1" s="2365"/>
      <c r="BF1" s="2365"/>
      <c r="BG1" s="2364"/>
      <c r="BH1" s="2364"/>
      <c r="BI1" s="2364"/>
      <c r="BJ1" s="2364"/>
      <c r="BK1" s="1410"/>
      <c r="BL1" s="2366"/>
    </row>
    <row r="2" spans="1:64">
      <c r="A2" s="1398"/>
      <c r="B2" s="2326" t="s">
        <v>2</v>
      </c>
      <c r="C2" s="1398"/>
      <c r="D2" s="1406"/>
      <c r="E2" s="1406"/>
      <c r="F2" s="2640"/>
      <c r="G2" s="2640"/>
      <c r="H2" s="2640"/>
      <c r="I2" s="2640"/>
      <c r="J2" s="2363"/>
      <c r="K2" s="2363"/>
      <c r="L2" s="1398"/>
      <c r="M2" s="1398"/>
      <c r="N2" s="1398"/>
      <c r="O2" s="2364"/>
      <c r="P2" s="1398"/>
      <c r="Q2" s="1398"/>
      <c r="R2" s="1398"/>
      <c r="S2" s="1398"/>
      <c r="T2" s="1398"/>
      <c r="U2" s="1398"/>
      <c r="V2" s="1398"/>
      <c r="W2" s="1398"/>
      <c r="X2" s="1398"/>
      <c r="Y2" s="1398"/>
      <c r="Z2" s="1398"/>
      <c r="AA2" s="1398"/>
      <c r="AB2" s="1398"/>
      <c r="AC2" s="1398"/>
      <c r="AD2" s="1398"/>
      <c r="AE2" s="1398"/>
      <c r="AF2" s="1398"/>
      <c r="AG2" s="1398"/>
      <c r="AH2" s="1398"/>
      <c r="AI2" s="2320"/>
      <c r="AJ2" s="2320"/>
      <c r="AK2" s="1398"/>
      <c r="AL2" s="1398"/>
      <c r="AM2" s="1398"/>
      <c r="AN2" s="1398"/>
      <c r="AO2" s="1398"/>
      <c r="AP2" s="1398"/>
      <c r="AQ2" s="1398"/>
      <c r="AR2" s="1398"/>
      <c r="AS2" s="1398"/>
      <c r="AT2" s="1398"/>
      <c r="AU2" s="1398"/>
      <c r="AV2" s="1398"/>
      <c r="AW2" s="1398"/>
      <c r="AX2" s="1398"/>
      <c r="AY2" s="1398"/>
      <c r="AZ2" s="1398"/>
      <c r="BA2" s="1398"/>
      <c r="BB2" s="1398"/>
      <c r="BC2" s="1410"/>
      <c r="BD2" s="1410"/>
      <c r="BE2" s="2365"/>
      <c r="BF2" s="2365"/>
      <c r="BG2" s="2364"/>
      <c r="BH2" s="2364"/>
      <c r="BI2" s="2364"/>
      <c r="BJ2" s="2364"/>
      <c r="BK2" s="1410"/>
      <c r="BL2" s="2366"/>
    </row>
    <row r="3" spans="1:64">
      <c r="A3" s="1398"/>
      <c r="B3" s="235" t="s">
        <v>1076</v>
      </c>
      <c r="C3" s="1398"/>
      <c r="D3" s="1406"/>
      <c r="E3" s="1406"/>
      <c r="F3" s="1398"/>
      <c r="G3" s="2367"/>
      <c r="H3" s="2367"/>
      <c r="I3" s="2367"/>
      <c r="J3" s="2367"/>
      <c r="K3" s="2367"/>
      <c r="L3" s="1398"/>
      <c r="M3" s="1398"/>
      <c r="N3" s="1398"/>
      <c r="O3" s="2364"/>
      <c r="P3" s="1398"/>
      <c r="Q3" s="1398"/>
      <c r="R3" s="1398"/>
      <c r="S3" s="1398"/>
      <c r="T3" s="1398"/>
      <c r="U3" s="1398"/>
      <c r="V3" s="1398"/>
      <c r="W3" s="1398"/>
      <c r="X3" s="1398"/>
      <c r="Y3" s="1398"/>
      <c r="Z3" s="1398"/>
      <c r="AA3" s="1398"/>
      <c r="AB3" s="1398"/>
      <c r="AC3" s="1398"/>
      <c r="AD3" s="1398"/>
      <c r="AE3" s="1398"/>
      <c r="AF3" s="1398"/>
      <c r="AG3" s="1398"/>
      <c r="AH3" s="1398"/>
      <c r="AI3" s="2320"/>
      <c r="AJ3" s="2320"/>
      <c r="AK3" s="1398"/>
      <c r="AL3" s="1398"/>
      <c r="AM3" s="1398"/>
      <c r="AN3" s="1398"/>
      <c r="AO3" s="1398"/>
      <c r="AP3" s="1398"/>
      <c r="AQ3" s="1398"/>
      <c r="AR3" s="1398"/>
      <c r="AS3" s="1398"/>
      <c r="AT3" s="1398"/>
      <c r="AU3" s="1398"/>
      <c r="AV3" s="1398"/>
      <c r="AW3" s="1398"/>
      <c r="AX3" s="1398"/>
      <c r="AY3" s="1398"/>
      <c r="AZ3" s="1398"/>
      <c r="BA3" s="1398"/>
      <c r="BB3" s="1398"/>
      <c r="BC3" s="1410"/>
      <c r="BD3" s="1410"/>
      <c r="BE3" s="2365"/>
      <c r="BF3" s="2365"/>
      <c r="BG3" s="2364"/>
      <c r="BH3" s="2364"/>
      <c r="BI3" s="2364"/>
      <c r="BJ3" s="2364"/>
      <c r="BK3" s="1410"/>
      <c r="BL3" s="2366"/>
    </row>
    <row r="4" spans="1:64" s="856" customFormat="1">
      <c r="A4" s="2368"/>
      <c r="B4" s="2369"/>
      <c r="C4" s="2368"/>
      <c r="D4" s="2370">
        <v>3.1</v>
      </c>
      <c r="E4" s="2370">
        <v>3.2</v>
      </c>
      <c r="F4" s="2370">
        <v>3.3</v>
      </c>
      <c r="G4" s="2370">
        <v>3.4</v>
      </c>
      <c r="H4" s="2370">
        <v>3.5</v>
      </c>
      <c r="I4" s="1399">
        <v>3.6</v>
      </c>
      <c r="J4" s="1399">
        <v>3.7</v>
      </c>
      <c r="K4" s="1399">
        <v>3.8</v>
      </c>
      <c r="L4" s="1399">
        <v>4.0999999999999996</v>
      </c>
      <c r="M4" s="1399">
        <v>4.2</v>
      </c>
      <c r="N4" s="1399">
        <v>4.3</v>
      </c>
      <c r="O4" s="1399">
        <v>4.4000000000000004</v>
      </c>
      <c r="P4" s="1399">
        <v>4.5</v>
      </c>
      <c r="Q4" s="1399">
        <v>4.5999999999999996</v>
      </c>
      <c r="R4" s="1399">
        <v>4.7</v>
      </c>
      <c r="S4" s="1399">
        <v>4.8</v>
      </c>
      <c r="T4" s="1399">
        <v>4.9000000000000004</v>
      </c>
      <c r="U4" s="2371">
        <v>4.0999999999999996</v>
      </c>
      <c r="V4" s="2371">
        <v>4.1100000000000003</v>
      </c>
      <c r="W4" s="2371">
        <v>4.12</v>
      </c>
      <c r="X4" s="2371">
        <v>4.13</v>
      </c>
      <c r="Y4" s="2371">
        <v>4.1399999999999997</v>
      </c>
      <c r="Z4" s="2371">
        <v>4.1500000000000004</v>
      </c>
      <c r="AA4" s="1399">
        <v>5.0999999999999996</v>
      </c>
      <c r="AB4" s="1399" t="s">
        <v>626</v>
      </c>
      <c r="AC4" s="1399">
        <v>5.2</v>
      </c>
      <c r="AD4" s="1399">
        <v>5.3</v>
      </c>
      <c r="AE4" s="1399">
        <v>5.4</v>
      </c>
      <c r="AF4" s="1399">
        <v>6.1</v>
      </c>
      <c r="AG4" s="1399">
        <v>6.2</v>
      </c>
      <c r="AH4" s="1399" t="s">
        <v>1014</v>
      </c>
      <c r="AI4" s="2332">
        <v>6.3</v>
      </c>
      <c r="AJ4" s="2332" t="s">
        <v>1015</v>
      </c>
      <c r="AK4" s="1399">
        <v>7.1</v>
      </c>
      <c r="AL4" s="1399">
        <v>7.2</v>
      </c>
      <c r="AM4" s="1399">
        <v>7.3</v>
      </c>
      <c r="AN4" s="1399">
        <v>7.4</v>
      </c>
      <c r="AO4" s="1399">
        <v>7.5</v>
      </c>
      <c r="AP4" s="1399">
        <v>7.6</v>
      </c>
      <c r="AQ4" s="1399" t="s">
        <v>694</v>
      </c>
      <c r="AR4" s="1399">
        <v>7.7</v>
      </c>
      <c r="AS4" s="1399">
        <v>7.8</v>
      </c>
      <c r="AT4" s="1399">
        <v>7.9</v>
      </c>
      <c r="AU4" s="1399">
        <v>8.1</v>
      </c>
      <c r="AV4" s="1399">
        <v>8.1999999999999993</v>
      </c>
      <c r="AW4" s="1399">
        <v>8.3000000000000007</v>
      </c>
      <c r="AX4" s="1399">
        <v>8.4</v>
      </c>
      <c r="AY4" s="1399">
        <v>8.5</v>
      </c>
      <c r="AZ4" s="1399" t="s">
        <v>1017</v>
      </c>
      <c r="BA4" s="1399">
        <v>8.6</v>
      </c>
      <c r="BB4" s="1399">
        <v>8.6999999999999993</v>
      </c>
      <c r="BC4" s="1399">
        <v>8.8000000000000007</v>
      </c>
      <c r="BD4" s="1399">
        <v>8.9</v>
      </c>
      <c r="BE4" s="2371">
        <v>8.1</v>
      </c>
      <c r="BF4" s="2372">
        <v>8.11</v>
      </c>
      <c r="BG4" s="2372">
        <v>8.1199999999999992</v>
      </c>
      <c r="BH4" s="2373" t="s">
        <v>1020</v>
      </c>
      <c r="BI4" s="2373" t="s">
        <v>1021</v>
      </c>
      <c r="BJ4" s="2373" t="s">
        <v>1022</v>
      </c>
      <c r="BK4" s="2371">
        <v>8.1300000000000008</v>
      </c>
      <c r="BL4" s="2374">
        <v>9.1</v>
      </c>
    </row>
    <row r="5" spans="1:64" s="856" customFormat="1" ht="22.8" customHeight="1">
      <c r="A5" s="2368"/>
      <c r="B5" s="2375"/>
      <c r="C5" s="2319" t="s">
        <v>548</v>
      </c>
      <c r="D5" s="2376" t="s">
        <v>170</v>
      </c>
      <c r="E5" s="2376" t="s">
        <v>6</v>
      </c>
      <c r="F5" s="2376" t="s">
        <v>201</v>
      </c>
      <c r="G5" s="2376" t="s">
        <v>202</v>
      </c>
      <c r="H5" s="2376" t="s">
        <v>593</v>
      </c>
      <c r="I5" s="2377" t="s">
        <v>203</v>
      </c>
      <c r="J5" s="2635" t="s">
        <v>698</v>
      </c>
      <c r="K5" s="2635" t="s">
        <v>783</v>
      </c>
      <c r="L5" s="2377" t="s">
        <v>204</v>
      </c>
      <c r="M5" s="2635" t="s">
        <v>575</v>
      </c>
      <c r="N5" s="2635" t="s">
        <v>544</v>
      </c>
      <c r="O5" s="2635" t="s">
        <v>801</v>
      </c>
      <c r="P5" s="2635" t="s">
        <v>217</v>
      </c>
      <c r="Q5" s="2635" t="s">
        <v>1023</v>
      </c>
      <c r="R5" s="2635" t="s">
        <v>487</v>
      </c>
      <c r="S5" s="2635" t="s">
        <v>592</v>
      </c>
      <c r="T5" s="2635" t="s">
        <v>803</v>
      </c>
      <c r="U5" s="2635" t="s">
        <v>690</v>
      </c>
      <c r="V5" s="2641" t="s">
        <v>625</v>
      </c>
      <c r="W5" s="2635" t="s">
        <v>831</v>
      </c>
      <c r="X5" s="2635" t="s">
        <v>1010</v>
      </c>
      <c r="Y5" s="2635" t="s">
        <v>1011</v>
      </c>
      <c r="Z5" s="2642" t="s">
        <v>1012</v>
      </c>
      <c r="AA5" s="2638" t="s">
        <v>545</v>
      </c>
      <c r="AB5" s="2638" t="s">
        <v>546</v>
      </c>
      <c r="AC5" s="2635" t="s">
        <v>510</v>
      </c>
      <c r="AD5" s="2638" t="s">
        <v>508</v>
      </c>
      <c r="AE5" s="2635" t="s">
        <v>215</v>
      </c>
      <c r="AF5" s="2377" t="s">
        <v>205</v>
      </c>
      <c r="AG5" s="2629" t="s">
        <v>878</v>
      </c>
      <c r="AH5" s="2629" t="s">
        <v>878</v>
      </c>
      <c r="AI5" s="2624" t="s">
        <v>896</v>
      </c>
      <c r="AJ5" s="2624" t="s">
        <v>898</v>
      </c>
      <c r="AK5" s="2377" t="s">
        <v>7</v>
      </c>
      <c r="AL5" s="2635" t="s">
        <v>900</v>
      </c>
      <c r="AM5" s="2635" t="s">
        <v>213</v>
      </c>
      <c r="AN5" s="2635" t="s">
        <v>1024</v>
      </c>
      <c r="AO5" s="2635" t="s">
        <v>903</v>
      </c>
      <c r="AP5" s="2635" t="s">
        <v>693</v>
      </c>
      <c r="AQ5" s="2635" t="s">
        <v>693</v>
      </c>
      <c r="AR5" s="2635" t="s">
        <v>553</v>
      </c>
      <c r="AS5" s="2635" t="s">
        <v>691</v>
      </c>
      <c r="AT5" s="2368"/>
      <c r="AU5" s="2635" t="s">
        <v>636</v>
      </c>
      <c r="AV5" s="2635" t="s">
        <v>549</v>
      </c>
      <c r="AW5" s="2635" t="s">
        <v>412</v>
      </c>
      <c r="AX5" s="2635" t="s">
        <v>624</v>
      </c>
      <c r="AY5" s="2635" t="s">
        <v>359</v>
      </c>
      <c r="AZ5" s="2635" t="s">
        <v>554</v>
      </c>
      <c r="BA5" s="2635" t="s">
        <v>212</v>
      </c>
      <c r="BB5" s="2635" t="s">
        <v>535</v>
      </c>
      <c r="BC5" s="2635" t="s">
        <v>550</v>
      </c>
      <c r="BD5" s="2635" t="s">
        <v>62</v>
      </c>
      <c r="BE5" s="2635" t="s">
        <v>1025</v>
      </c>
      <c r="BF5" s="2635" t="s">
        <v>936</v>
      </c>
      <c r="BG5" s="2635" t="s">
        <v>943</v>
      </c>
      <c r="BH5" s="2635" t="s">
        <v>1026</v>
      </c>
      <c r="BI5" s="2635" t="s">
        <v>1027</v>
      </c>
      <c r="BJ5" s="2635" t="s">
        <v>1028</v>
      </c>
      <c r="BK5" s="2635" t="s">
        <v>1004</v>
      </c>
      <c r="BL5" s="2636" t="s">
        <v>710</v>
      </c>
    </row>
    <row r="6" spans="1:64" s="856" customFormat="1" ht="65.25" customHeight="1">
      <c r="A6" s="2368"/>
      <c r="B6" s="2369"/>
      <c r="C6" s="2368"/>
      <c r="D6" s="2376" t="s">
        <v>10</v>
      </c>
      <c r="E6" s="2376" t="s">
        <v>12</v>
      </c>
      <c r="F6" s="2376" t="s">
        <v>11</v>
      </c>
      <c r="G6" s="2376" t="s">
        <v>13</v>
      </c>
      <c r="H6" s="2376" t="s">
        <v>543</v>
      </c>
      <c r="I6" s="2377" t="s">
        <v>6</v>
      </c>
      <c r="J6" s="2639"/>
      <c r="K6" s="2625"/>
      <c r="L6" s="2377" t="s">
        <v>578</v>
      </c>
      <c r="M6" s="2635"/>
      <c r="N6" s="2635"/>
      <c r="O6" s="2625"/>
      <c r="P6" s="2635"/>
      <c r="Q6" s="2625"/>
      <c r="R6" s="2635"/>
      <c r="S6" s="2635"/>
      <c r="T6" s="2625"/>
      <c r="U6" s="2625"/>
      <c r="V6" s="2641"/>
      <c r="W6" s="2625"/>
      <c r="X6" s="2639"/>
      <c r="Y6" s="2639"/>
      <c r="Z6" s="2625"/>
      <c r="AA6" s="2638"/>
      <c r="AB6" s="2638"/>
      <c r="AC6" s="2635"/>
      <c r="AD6" s="2638"/>
      <c r="AE6" s="2635"/>
      <c r="AF6" s="2377" t="s">
        <v>208</v>
      </c>
      <c r="AG6" s="2625"/>
      <c r="AH6" s="2625"/>
      <c r="AI6" s="2625"/>
      <c r="AJ6" s="2625"/>
      <c r="AK6" s="2377" t="s">
        <v>14</v>
      </c>
      <c r="AL6" s="2639"/>
      <c r="AM6" s="2635"/>
      <c r="AN6" s="2639"/>
      <c r="AO6" s="2639"/>
      <c r="AP6" s="2639"/>
      <c r="AQ6" s="2639"/>
      <c r="AR6" s="2635"/>
      <c r="AS6" s="2639"/>
      <c r="AT6" s="2378" t="s">
        <v>692</v>
      </c>
      <c r="AU6" s="2625"/>
      <c r="AV6" s="2635"/>
      <c r="AW6" s="2625"/>
      <c r="AX6" s="2625"/>
      <c r="AY6" s="2635"/>
      <c r="AZ6" s="2635"/>
      <c r="BA6" s="2635"/>
      <c r="BB6" s="2635"/>
      <c r="BC6" s="2635"/>
      <c r="BD6" s="2635"/>
      <c r="BE6" s="2625"/>
      <c r="BF6" s="2628"/>
      <c r="BG6" s="2628"/>
      <c r="BH6" s="2628"/>
      <c r="BI6" s="2628"/>
      <c r="BJ6" s="2628"/>
      <c r="BK6" s="2635"/>
      <c r="BL6" s="2637"/>
    </row>
    <row r="7" spans="1:64" ht="18.75" customHeight="1">
      <c r="A7" s="1398"/>
      <c r="B7" s="2379" t="s">
        <v>18</v>
      </c>
      <c r="C7" s="1398"/>
      <c r="D7" s="1400"/>
      <c r="E7" s="1400"/>
      <c r="F7" s="1400"/>
      <c r="G7" s="1400"/>
      <c r="H7" s="1400"/>
      <c r="I7" s="1400"/>
      <c r="J7" s="1400"/>
      <c r="K7" s="1400"/>
      <c r="L7" s="1400"/>
      <c r="M7" s="1400"/>
      <c r="N7" s="1400"/>
      <c r="O7" s="1400"/>
      <c r="P7" s="1400"/>
      <c r="Q7" s="1400"/>
      <c r="R7" s="1400"/>
      <c r="S7" s="1400"/>
      <c r="T7" s="1400"/>
      <c r="U7" s="1400"/>
      <c r="V7" s="1400"/>
      <c r="W7" s="1400"/>
      <c r="X7" s="1400"/>
      <c r="Y7" s="1400"/>
      <c r="Z7" s="1400"/>
      <c r="AA7" s="1400"/>
      <c r="AB7" s="1400"/>
      <c r="AC7" s="1400"/>
      <c r="AD7" s="1400"/>
      <c r="AE7" s="1398"/>
      <c r="AF7" s="1400"/>
      <c r="AG7" s="1400"/>
      <c r="AH7" s="1400"/>
      <c r="AI7" s="2339"/>
      <c r="AJ7" s="2339"/>
      <c r="AK7" s="1400"/>
      <c r="AL7" s="1400"/>
      <c r="AM7" s="1400"/>
      <c r="AN7" s="1400"/>
      <c r="AO7" s="1400"/>
      <c r="AP7" s="1400"/>
      <c r="AQ7" s="1400"/>
      <c r="AR7" s="1400"/>
      <c r="AS7" s="1400"/>
      <c r="AT7" s="1400"/>
      <c r="AU7" s="1400"/>
      <c r="AV7" s="1400"/>
      <c r="AW7" s="1400"/>
      <c r="AX7" s="1400"/>
      <c r="AY7" s="1400"/>
      <c r="AZ7" s="1400"/>
      <c r="BA7" s="1400"/>
      <c r="BB7" s="1400"/>
      <c r="BC7" s="1400"/>
      <c r="BD7" s="1400"/>
      <c r="BE7" s="1400"/>
      <c r="BF7" s="2365"/>
      <c r="BG7" s="2365"/>
      <c r="BH7" s="2365"/>
      <c r="BI7" s="2365"/>
      <c r="BJ7" s="2365"/>
      <c r="BK7" s="1398"/>
      <c r="BL7" s="1398"/>
    </row>
    <row r="8" spans="1:64">
      <c r="A8" s="1398">
        <v>1</v>
      </c>
      <c r="B8" s="1406" t="s">
        <v>19</v>
      </c>
      <c r="C8" s="1398">
        <f>SUM(D8:BL8)</f>
        <v>0</v>
      </c>
      <c r="D8" s="1400">
        <f>'Adj 3.1 Temp Norm'!BK14</f>
        <v>0</v>
      </c>
      <c r="E8" s="1400">
        <f>'Adj 3.2 Rev Normalizing'!BN14</f>
        <v>0</v>
      </c>
      <c r="F8" s="1400">
        <v>0</v>
      </c>
      <c r="G8" s="1400">
        <v>0</v>
      </c>
      <c r="H8" s="1400">
        <v>0</v>
      </c>
      <c r="I8" s="1400">
        <v>0</v>
      </c>
      <c r="J8" s="1400">
        <v>0</v>
      </c>
      <c r="K8" s="1400">
        <v>0</v>
      </c>
      <c r="L8" s="1400">
        <v>0</v>
      </c>
      <c r="M8" s="1400">
        <v>0</v>
      </c>
      <c r="N8" s="1400">
        <v>0</v>
      </c>
      <c r="O8" s="1400">
        <v>0</v>
      </c>
      <c r="P8" s="1400">
        <v>0</v>
      </c>
      <c r="Q8" s="1400">
        <v>0</v>
      </c>
      <c r="R8" s="1400">
        <v>0</v>
      </c>
      <c r="S8" s="1400">
        <v>0</v>
      </c>
      <c r="T8" s="1400">
        <v>0</v>
      </c>
      <c r="U8" s="1400">
        <v>0</v>
      </c>
      <c r="V8" s="1400">
        <v>0</v>
      </c>
      <c r="W8" s="1400">
        <v>0</v>
      </c>
      <c r="X8" s="1400">
        <v>0</v>
      </c>
      <c r="Y8" s="1400">
        <v>0</v>
      </c>
      <c r="Z8" s="1400">
        <v>0</v>
      </c>
      <c r="AA8" s="1400">
        <v>0</v>
      </c>
      <c r="AB8" s="1400">
        <v>0</v>
      </c>
      <c r="AC8" s="1400">
        <v>0</v>
      </c>
      <c r="AD8" s="1400">
        <v>0</v>
      </c>
      <c r="AE8" s="1400">
        <v>0</v>
      </c>
      <c r="AF8" s="1400">
        <v>0</v>
      </c>
      <c r="AG8" s="1400">
        <v>0</v>
      </c>
      <c r="AH8" s="1400">
        <v>0</v>
      </c>
      <c r="AI8" s="1400">
        <v>0</v>
      </c>
      <c r="AJ8" s="1400">
        <v>0</v>
      </c>
      <c r="AK8" s="1400">
        <v>0</v>
      </c>
      <c r="AL8" s="1400">
        <v>0</v>
      </c>
      <c r="AM8" s="1400">
        <v>0</v>
      </c>
      <c r="AN8" s="1400">
        <v>0</v>
      </c>
      <c r="AO8" s="1400">
        <v>0</v>
      </c>
      <c r="AP8" s="1400">
        <v>0</v>
      </c>
      <c r="AQ8" s="1400">
        <v>0</v>
      </c>
      <c r="AR8" s="1400">
        <v>0</v>
      </c>
      <c r="AS8" s="1400">
        <v>0</v>
      </c>
      <c r="AT8" s="1400">
        <v>0</v>
      </c>
      <c r="AU8" s="1400">
        <v>0</v>
      </c>
      <c r="AV8" s="1400">
        <v>0</v>
      </c>
      <c r="AW8" s="1400">
        <v>0</v>
      </c>
      <c r="AX8" s="1400">
        <v>0</v>
      </c>
      <c r="AY8" s="1400">
        <v>0</v>
      </c>
      <c r="AZ8" s="1400">
        <v>0</v>
      </c>
      <c r="BA8" s="1400">
        <v>0</v>
      </c>
      <c r="BB8" s="1400">
        <v>0</v>
      </c>
      <c r="BC8" s="1400">
        <v>0</v>
      </c>
      <c r="BD8" s="1400">
        <v>0</v>
      </c>
      <c r="BE8" s="1400">
        <v>0</v>
      </c>
      <c r="BF8" s="1400">
        <v>0</v>
      </c>
      <c r="BG8" s="1400">
        <v>0</v>
      </c>
      <c r="BH8" s="1400">
        <v>0</v>
      </c>
      <c r="BI8" s="1400">
        <v>0</v>
      </c>
      <c r="BJ8" s="1400">
        <v>0</v>
      </c>
      <c r="BK8" s="1400">
        <v>0</v>
      </c>
      <c r="BL8" s="2366">
        <v>0</v>
      </c>
    </row>
    <row r="9" spans="1:64" ht="18.75" customHeight="1">
      <c r="A9" s="1398">
        <v>2</v>
      </c>
      <c r="B9" s="1406" t="s">
        <v>20</v>
      </c>
      <c r="C9" s="1398">
        <f>SUM(D9:BL9)</f>
        <v>0</v>
      </c>
      <c r="D9" s="1400">
        <v>0</v>
      </c>
      <c r="E9" s="1400">
        <v>0</v>
      </c>
      <c r="F9" s="1400">
        <v>0</v>
      </c>
      <c r="G9" s="1400">
        <v>0</v>
      </c>
      <c r="H9" s="1400">
        <v>0</v>
      </c>
      <c r="I9" s="1400">
        <v>0</v>
      </c>
      <c r="J9" s="1400">
        <v>0</v>
      </c>
      <c r="K9" s="1400">
        <v>0</v>
      </c>
      <c r="L9" s="1400">
        <v>0</v>
      </c>
      <c r="M9" s="1400">
        <v>0</v>
      </c>
      <c r="N9" s="1400">
        <v>0</v>
      </c>
      <c r="O9" s="1400">
        <v>0</v>
      </c>
      <c r="P9" s="1400">
        <v>0</v>
      </c>
      <c r="Q9" s="1400">
        <v>0</v>
      </c>
      <c r="R9" s="1400">
        <v>0</v>
      </c>
      <c r="S9" s="1400">
        <v>0</v>
      </c>
      <c r="T9" s="1400">
        <v>0</v>
      </c>
      <c r="U9" s="1400">
        <v>0</v>
      </c>
      <c r="V9" s="1400">
        <v>0</v>
      </c>
      <c r="W9" s="1400">
        <v>0</v>
      </c>
      <c r="X9" s="1400">
        <v>0</v>
      </c>
      <c r="Y9" s="1400">
        <v>0</v>
      </c>
      <c r="Z9" s="1400">
        <v>0</v>
      </c>
      <c r="AA9" s="1400">
        <v>0</v>
      </c>
      <c r="AB9" s="1400">
        <v>0</v>
      </c>
      <c r="AC9" s="1400">
        <v>0</v>
      </c>
      <c r="AD9" s="1400">
        <v>0</v>
      </c>
      <c r="AE9" s="1400">
        <v>0</v>
      </c>
      <c r="AF9" s="1400">
        <v>0</v>
      </c>
      <c r="AG9" s="1400">
        <v>0</v>
      </c>
      <c r="AH9" s="1400">
        <v>0</v>
      </c>
      <c r="AI9" s="1400">
        <v>0</v>
      </c>
      <c r="AJ9" s="1400">
        <v>0</v>
      </c>
      <c r="AK9" s="1400">
        <v>0</v>
      </c>
      <c r="AL9" s="1400">
        <v>0</v>
      </c>
      <c r="AM9" s="1400">
        <v>0</v>
      </c>
      <c r="AN9" s="1400">
        <v>0</v>
      </c>
      <c r="AO9" s="1400">
        <v>0</v>
      </c>
      <c r="AP9" s="1400">
        <v>0</v>
      </c>
      <c r="AQ9" s="1400">
        <v>0</v>
      </c>
      <c r="AR9" s="1400">
        <v>0</v>
      </c>
      <c r="AS9" s="1400">
        <v>0</v>
      </c>
      <c r="AT9" s="1400">
        <v>0</v>
      </c>
      <c r="AU9" s="1400">
        <v>0</v>
      </c>
      <c r="AV9" s="1400">
        <v>0</v>
      </c>
      <c r="AW9" s="1400">
        <v>0</v>
      </c>
      <c r="AX9" s="1400">
        <v>0</v>
      </c>
      <c r="AY9" s="1400">
        <v>0</v>
      </c>
      <c r="AZ9" s="1400">
        <v>0</v>
      </c>
      <c r="BA9" s="1400">
        <v>0</v>
      </c>
      <c r="BB9" s="1400">
        <v>0</v>
      </c>
      <c r="BC9" s="1400">
        <v>0</v>
      </c>
      <c r="BD9" s="1400">
        <v>0</v>
      </c>
      <c r="BE9" s="1400">
        <v>0</v>
      </c>
      <c r="BF9" s="1400">
        <v>0</v>
      </c>
      <c r="BG9" s="1400">
        <v>0</v>
      </c>
      <c r="BH9" s="1400">
        <v>0</v>
      </c>
      <c r="BI9" s="1400">
        <v>0</v>
      </c>
      <c r="BJ9" s="1400">
        <v>0</v>
      </c>
      <c r="BK9" s="1400">
        <v>0</v>
      </c>
      <c r="BL9" s="2366">
        <v>0</v>
      </c>
    </row>
    <row r="10" spans="1:64">
      <c r="A10" s="1398">
        <v>3</v>
      </c>
      <c r="B10" s="1406" t="s">
        <v>21</v>
      </c>
      <c r="C10" s="1398">
        <f>SUM(D10:BL10)</f>
        <v>-32469177.528250001</v>
      </c>
      <c r="D10" s="1400">
        <v>0</v>
      </c>
      <c r="E10" s="1400">
        <v>0</v>
      </c>
      <c r="F10" s="1400">
        <v>0</v>
      </c>
      <c r="G10" s="1400">
        <v>0</v>
      </c>
      <c r="H10" s="1400">
        <v>0</v>
      </c>
      <c r="I10" s="1400">
        <v>0</v>
      </c>
      <c r="J10" s="1400">
        <v>0</v>
      </c>
      <c r="K10" s="1400">
        <v>0</v>
      </c>
      <c r="L10" s="1400">
        <v>0</v>
      </c>
      <c r="M10" s="1400">
        <v>0</v>
      </c>
      <c r="N10" s="1400">
        <v>0</v>
      </c>
      <c r="O10" s="1400">
        <v>0</v>
      </c>
      <c r="P10" s="1400">
        <v>0</v>
      </c>
      <c r="Q10" s="1400">
        <v>0</v>
      </c>
      <c r="R10" s="1400">
        <v>0</v>
      </c>
      <c r="S10" s="1400">
        <v>0</v>
      </c>
      <c r="T10" s="1400">
        <v>0</v>
      </c>
      <c r="U10" s="1400">
        <v>0</v>
      </c>
      <c r="V10" s="1400">
        <v>0</v>
      </c>
      <c r="W10" s="1400">
        <v>0</v>
      </c>
      <c r="X10" s="1400">
        <v>0</v>
      </c>
      <c r="Y10" s="1400">
        <v>0</v>
      </c>
      <c r="Z10" s="1400">
        <v>0</v>
      </c>
      <c r="AA10" s="1400">
        <v>0</v>
      </c>
      <c r="AB10" s="1400">
        <f>'Adj 5.1.1 Net Power Costs - PF'!H11</f>
        <v>-32766632</v>
      </c>
      <c r="AC10" s="1398"/>
      <c r="AD10" s="1400">
        <v>0</v>
      </c>
      <c r="AE10" s="1400">
        <v>0</v>
      </c>
      <c r="AF10" s="1400">
        <v>0</v>
      </c>
      <c r="AG10" s="1400">
        <v>0</v>
      </c>
      <c r="AH10" s="1400">
        <v>0</v>
      </c>
      <c r="AI10" s="1400">
        <v>0</v>
      </c>
      <c r="AJ10" s="1400">
        <v>0</v>
      </c>
      <c r="AK10" s="1400">
        <v>0</v>
      </c>
      <c r="AL10" s="1400">
        <v>0</v>
      </c>
      <c r="AM10" s="1400">
        <v>0</v>
      </c>
      <c r="AN10" s="1400">
        <v>0</v>
      </c>
      <c r="AO10" s="1400">
        <v>0</v>
      </c>
      <c r="AP10" s="1400">
        <v>0</v>
      </c>
      <c r="AQ10" s="1400">
        <v>0</v>
      </c>
      <c r="AR10" s="1400">
        <v>0</v>
      </c>
      <c r="AS10" s="1400">
        <v>0</v>
      </c>
      <c r="AT10" s="1400">
        <v>0</v>
      </c>
      <c r="AU10" s="1400">
        <v>0</v>
      </c>
      <c r="AV10" s="1400">
        <v>0</v>
      </c>
      <c r="AW10" s="1400">
        <v>0</v>
      </c>
      <c r="AX10" s="1400">
        <v>0</v>
      </c>
      <c r="AY10" s="1400">
        <v>0</v>
      </c>
      <c r="AZ10" s="1400">
        <v>0</v>
      </c>
      <c r="BA10" s="1400">
        <v>0</v>
      </c>
      <c r="BB10" s="1400">
        <v>0</v>
      </c>
      <c r="BC10" s="1400">
        <v>0</v>
      </c>
      <c r="BD10" s="1400">
        <v>0</v>
      </c>
      <c r="BE10" s="1400">
        <v>0</v>
      </c>
      <c r="BF10" s="1400">
        <v>0</v>
      </c>
      <c r="BG10" s="1400">
        <v>0</v>
      </c>
      <c r="BH10" s="1400">
        <v>0</v>
      </c>
      <c r="BI10" s="1400">
        <v>0</v>
      </c>
      <c r="BJ10" s="1400">
        <v>0</v>
      </c>
      <c r="BK10" s="1400">
        <v>0</v>
      </c>
      <c r="BL10" s="2366">
        <f>'Adj 9.1 Prod Factor'!I26</f>
        <v>297454.47175000003</v>
      </c>
    </row>
    <row r="11" spans="1:64" ht="18.75" customHeight="1">
      <c r="A11" s="1398">
        <v>4</v>
      </c>
      <c r="B11" s="1406" t="s">
        <v>22</v>
      </c>
      <c r="C11" s="1398">
        <f>SUM(D11:BL11)</f>
        <v>-1315225.4729149998</v>
      </c>
      <c r="D11" s="1400">
        <v>0</v>
      </c>
      <c r="E11" s="1400">
        <v>0</v>
      </c>
      <c r="F11" s="1400">
        <v>0</v>
      </c>
      <c r="G11" s="1400">
        <v>0</v>
      </c>
      <c r="H11" s="1400">
        <v>0</v>
      </c>
      <c r="I11" s="1400">
        <f>'Adj 3.6 Wheeling Rev'!G10</f>
        <v>146238</v>
      </c>
      <c r="J11" s="1400">
        <f>'Adj 3.7 Ancillary Revenue'!I11+'Adj 3.7 Ancillary Revenue'!I9</f>
        <v>502461.94281000004</v>
      </c>
      <c r="K11" s="1400">
        <f>'Adj 3.8 Sch 300 Fee Change'!I10</f>
        <v>63404</v>
      </c>
      <c r="L11" s="1400">
        <v>0</v>
      </c>
      <c r="M11" s="1400">
        <v>0</v>
      </c>
      <c r="N11" s="1400">
        <v>0</v>
      </c>
      <c r="O11" s="1400">
        <v>0</v>
      </c>
      <c r="P11" s="1400">
        <v>0</v>
      </c>
      <c r="Q11" s="1400">
        <v>0</v>
      </c>
      <c r="R11" s="1400">
        <v>0</v>
      </c>
      <c r="S11" s="1400">
        <v>0</v>
      </c>
      <c r="T11" s="1400">
        <v>0</v>
      </c>
      <c r="U11" s="1400">
        <v>0</v>
      </c>
      <c r="V11" s="1400">
        <v>0</v>
      </c>
      <c r="W11" s="1400">
        <v>0</v>
      </c>
      <c r="X11" s="1400">
        <v>0</v>
      </c>
      <c r="Y11" s="1400">
        <v>0</v>
      </c>
      <c r="Z11" s="1400">
        <v>0</v>
      </c>
      <c r="AA11" s="1400">
        <v>0</v>
      </c>
      <c r="AB11" s="1400">
        <v>0</v>
      </c>
      <c r="AC11" s="1400">
        <f>'Adj 5.2 James River Royalty Of'!I9</f>
        <v>972670.58427500003</v>
      </c>
      <c r="AD11" s="1400">
        <v>0</v>
      </c>
      <c r="AE11" s="1400">
        <v>0</v>
      </c>
      <c r="AF11" s="1400">
        <v>0</v>
      </c>
      <c r="AG11" s="1400">
        <v>0</v>
      </c>
      <c r="AH11" s="1400">
        <v>0</v>
      </c>
      <c r="AI11" s="1400">
        <v>0</v>
      </c>
      <c r="AJ11" s="1400">
        <v>0</v>
      </c>
      <c r="AK11" s="1400">
        <v>0</v>
      </c>
      <c r="AL11" s="1400">
        <v>0</v>
      </c>
      <c r="AM11" s="1400">
        <v>0</v>
      </c>
      <c r="AN11" s="1400">
        <v>0</v>
      </c>
      <c r="AO11" s="1400">
        <v>0</v>
      </c>
      <c r="AP11" s="1400">
        <v>0</v>
      </c>
      <c r="AQ11" s="1400">
        <v>0</v>
      </c>
      <c r="AR11" s="1400">
        <v>0</v>
      </c>
      <c r="AS11" s="1400">
        <v>0</v>
      </c>
      <c r="AT11" s="1400">
        <v>0</v>
      </c>
      <c r="AU11" s="1400">
        <v>0</v>
      </c>
      <c r="AV11" s="1400">
        <v>0</v>
      </c>
      <c r="AW11" s="1400">
        <v>0</v>
      </c>
      <c r="AX11" s="1400">
        <v>0</v>
      </c>
      <c r="AY11" s="1400">
        <v>0</v>
      </c>
      <c r="AZ11" s="1400">
        <v>0</v>
      </c>
      <c r="BA11" s="1400">
        <v>0</v>
      </c>
      <c r="BB11" s="1400">
        <v>0</v>
      </c>
      <c r="BC11" s="1400">
        <v>0</v>
      </c>
      <c r="BD11" s="1400">
        <v>0</v>
      </c>
      <c r="BE11" s="1400">
        <f>'Adj 8.10 Reg Asset Amort '!H9</f>
        <v>-3000000</v>
      </c>
      <c r="BF11" s="1400">
        <v>0</v>
      </c>
      <c r="BG11" s="1400">
        <v>0</v>
      </c>
      <c r="BH11" s="1400">
        <v>0</v>
      </c>
      <c r="BI11" s="1400">
        <v>0</v>
      </c>
      <c r="BJ11" s="1400">
        <v>0</v>
      </c>
      <c r="BK11" s="1400">
        <v>0</v>
      </c>
      <c r="BL11" s="2366">
        <v>0</v>
      </c>
    </row>
    <row r="12" spans="1:64">
      <c r="A12" s="1398">
        <v>5</v>
      </c>
      <c r="B12" s="2379" t="s">
        <v>23</v>
      </c>
      <c r="C12" s="1401">
        <f t="shared" ref="C12:I12" si="0">SUM(C8:C11)</f>
        <v>-33784403.001165003</v>
      </c>
      <c r="D12" s="1401">
        <f t="shared" si="0"/>
        <v>0</v>
      </c>
      <c r="E12" s="1401">
        <f t="shared" si="0"/>
        <v>0</v>
      </c>
      <c r="F12" s="1401">
        <f t="shared" si="0"/>
        <v>0</v>
      </c>
      <c r="G12" s="1401">
        <f t="shared" si="0"/>
        <v>0</v>
      </c>
      <c r="H12" s="1401">
        <f t="shared" si="0"/>
        <v>0</v>
      </c>
      <c r="I12" s="1401">
        <f t="shared" si="0"/>
        <v>146238</v>
      </c>
      <c r="J12" s="1401">
        <f t="shared" ref="J12:K12" si="1">SUM(J8:J11)</f>
        <v>502461.94281000004</v>
      </c>
      <c r="K12" s="1401">
        <f t="shared" si="1"/>
        <v>63404</v>
      </c>
      <c r="L12" s="1401">
        <f t="shared" ref="L12:AE12" si="2">SUM(L8:L11)</f>
        <v>0</v>
      </c>
      <c r="M12" s="1401">
        <f t="shared" si="2"/>
        <v>0</v>
      </c>
      <c r="N12" s="1401">
        <f t="shared" si="2"/>
        <v>0</v>
      </c>
      <c r="O12" s="1401">
        <f t="shared" ref="O12" si="3">SUM(O8:O11)</f>
        <v>0</v>
      </c>
      <c r="P12" s="1401">
        <f t="shared" si="2"/>
        <v>0</v>
      </c>
      <c r="Q12" s="1401">
        <f t="shared" si="2"/>
        <v>0</v>
      </c>
      <c r="R12" s="1401">
        <f t="shared" si="2"/>
        <v>0</v>
      </c>
      <c r="S12" s="1401">
        <f t="shared" si="2"/>
        <v>0</v>
      </c>
      <c r="T12" s="1401">
        <f t="shared" ref="T12:W12" si="4">SUM(T8:T11)</f>
        <v>0</v>
      </c>
      <c r="U12" s="1401">
        <f t="shared" si="4"/>
        <v>0</v>
      </c>
      <c r="V12" s="1401">
        <f>SUM(V8:V11)</f>
        <v>0</v>
      </c>
      <c r="W12" s="1401">
        <f t="shared" si="4"/>
        <v>0</v>
      </c>
      <c r="X12" s="1401">
        <f t="shared" ref="X12:Y12" si="5">SUM(X8:X11)</f>
        <v>0</v>
      </c>
      <c r="Y12" s="1401">
        <f t="shared" si="5"/>
        <v>0</v>
      </c>
      <c r="Z12" s="1401">
        <f t="shared" ref="Z12" si="6">SUM(Z8:Z11)</f>
        <v>0</v>
      </c>
      <c r="AA12" s="1401">
        <f t="shared" si="2"/>
        <v>0</v>
      </c>
      <c r="AB12" s="1401">
        <f t="shared" si="2"/>
        <v>-32766632</v>
      </c>
      <c r="AC12" s="1401">
        <f t="shared" si="2"/>
        <v>972670.58427500003</v>
      </c>
      <c r="AD12" s="1401">
        <f t="shared" si="2"/>
        <v>0</v>
      </c>
      <c r="AE12" s="1401">
        <f t="shared" si="2"/>
        <v>0</v>
      </c>
      <c r="AF12" s="1401">
        <f t="shared" ref="AF12:AW12" si="7">SUM(AF8:AF11)</f>
        <v>0</v>
      </c>
      <c r="AG12" s="1401">
        <f t="shared" ref="AG12:AH12" si="8">SUM(AG8:AG11)</f>
        <v>0</v>
      </c>
      <c r="AH12" s="1401">
        <f t="shared" si="8"/>
        <v>0</v>
      </c>
      <c r="AI12" s="1401">
        <f t="shared" ref="AI12:AJ12" si="9">SUM(AI8:AI11)</f>
        <v>0</v>
      </c>
      <c r="AJ12" s="1401">
        <f t="shared" si="9"/>
        <v>0</v>
      </c>
      <c r="AK12" s="1401">
        <f t="shared" si="7"/>
        <v>0</v>
      </c>
      <c r="AL12" s="1401">
        <f>SUM(AL8:AL11)</f>
        <v>0</v>
      </c>
      <c r="AM12" s="1401">
        <f>SUM(AM8:AM11)</f>
        <v>0</v>
      </c>
      <c r="AN12" s="1401">
        <f t="shared" ref="AN12:AO12" si="10">SUM(AN8:AN11)</f>
        <v>0</v>
      </c>
      <c r="AO12" s="1401">
        <f t="shared" si="10"/>
        <v>0</v>
      </c>
      <c r="AP12" s="1401">
        <f>SUM(AP8:AP11)</f>
        <v>0</v>
      </c>
      <c r="AQ12" s="1401">
        <f>SUM(AQ8:AQ11)</f>
        <v>0</v>
      </c>
      <c r="AR12" s="1401">
        <f>SUM(AR8:AR11)</f>
        <v>0</v>
      </c>
      <c r="AS12" s="1401">
        <f>SUM(AS8:AS11)</f>
        <v>0</v>
      </c>
      <c r="AT12" s="1401">
        <f>SUM(AT8:AT11)</f>
        <v>0</v>
      </c>
      <c r="AU12" s="1401">
        <f t="shared" si="7"/>
        <v>0</v>
      </c>
      <c r="AV12" s="1401">
        <f t="shared" si="7"/>
        <v>0</v>
      </c>
      <c r="AW12" s="1401">
        <f t="shared" si="7"/>
        <v>0</v>
      </c>
      <c r="AX12" s="1401">
        <f t="shared" ref="AX12" si="11">SUM(AX8:AX11)</f>
        <v>0</v>
      </c>
      <c r="AY12" s="1401">
        <f t="shared" ref="AY12:BD12" si="12">SUM(AY8:AY11)</f>
        <v>0</v>
      </c>
      <c r="AZ12" s="1401">
        <f t="shared" si="12"/>
        <v>0</v>
      </c>
      <c r="BA12" s="1401">
        <f t="shared" si="12"/>
        <v>0</v>
      </c>
      <c r="BB12" s="1401">
        <f t="shared" si="12"/>
        <v>0</v>
      </c>
      <c r="BC12" s="1401">
        <f t="shared" si="12"/>
        <v>0</v>
      </c>
      <c r="BD12" s="1401">
        <f t="shared" si="12"/>
        <v>0</v>
      </c>
      <c r="BE12" s="1401">
        <f t="shared" ref="BE12" si="13">SUM(BE8:BE11)</f>
        <v>-3000000</v>
      </c>
      <c r="BF12" s="1401">
        <f t="shared" ref="BF12:BJ12" si="14">SUM(BF8:BF11)</f>
        <v>0</v>
      </c>
      <c r="BG12" s="1401">
        <f t="shared" si="14"/>
        <v>0</v>
      </c>
      <c r="BH12" s="1401">
        <f t="shared" si="14"/>
        <v>0</v>
      </c>
      <c r="BI12" s="1401">
        <f t="shared" si="14"/>
        <v>0</v>
      </c>
      <c r="BJ12" s="1401">
        <f t="shared" si="14"/>
        <v>0</v>
      </c>
      <c r="BK12" s="1401">
        <f>SUM(BK8:BK11)</f>
        <v>0</v>
      </c>
      <c r="BL12" s="2380">
        <f t="shared" ref="BL12" si="15">SUM(BL8:BL11)</f>
        <v>297454.47175000003</v>
      </c>
    </row>
    <row r="13" spans="1:64" ht="18.75" customHeight="1">
      <c r="A13" s="1398">
        <v>6</v>
      </c>
      <c r="B13" s="1406"/>
      <c r="C13" s="1398"/>
      <c r="D13" s="1400"/>
      <c r="E13" s="1400"/>
      <c r="F13" s="1400"/>
      <c r="G13" s="1400"/>
      <c r="H13" s="1400"/>
      <c r="I13" s="1400"/>
      <c r="J13" s="1400"/>
      <c r="K13" s="1400"/>
      <c r="L13" s="1400"/>
      <c r="M13" s="1400"/>
      <c r="N13" s="1400"/>
      <c r="O13" s="1400"/>
      <c r="P13" s="1400"/>
      <c r="Q13" s="1400"/>
      <c r="R13" s="1400"/>
      <c r="S13" s="1400"/>
      <c r="T13" s="1400"/>
      <c r="U13" s="1400"/>
      <c r="V13" s="1400"/>
      <c r="W13" s="1400"/>
      <c r="X13" s="1400"/>
      <c r="Y13" s="1400"/>
      <c r="Z13" s="1400"/>
      <c r="AA13" s="1400"/>
      <c r="AB13" s="1400"/>
      <c r="AC13" s="1400"/>
      <c r="AD13" s="1400"/>
      <c r="AE13" s="1398"/>
      <c r="AF13" s="1400"/>
      <c r="AG13" s="1400"/>
      <c r="AH13" s="1400"/>
      <c r="AI13" s="2339"/>
      <c r="AJ13" s="2339"/>
      <c r="AK13" s="1400"/>
      <c r="AL13" s="1400"/>
      <c r="AM13" s="1400"/>
      <c r="AN13" s="1400"/>
      <c r="AO13" s="1400"/>
      <c r="AP13" s="1400"/>
      <c r="AQ13" s="1400"/>
      <c r="AR13" s="1400"/>
      <c r="AS13" s="1400"/>
      <c r="AT13" s="1400"/>
      <c r="AU13" s="1400"/>
      <c r="AV13" s="1400"/>
      <c r="AW13" s="1400"/>
      <c r="AX13" s="1400"/>
      <c r="AY13" s="1400"/>
      <c r="AZ13" s="1400"/>
      <c r="BA13" s="1400"/>
      <c r="BB13" s="1400"/>
      <c r="BC13" s="1400"/>
      <c r="BD13" s="1400"/>
      <c r="BE13" s="1400"/>
      <c r="BF13" s="1400"/>
      <c r="BG13" s="1400"/>
      <c r="BH13" s="1400"/>
      <c r="BI13" s="1400"/>
      <c r="BJ13" s="1400"/>
      <c r="BK13" s="1408"/>
      <c r="BL13" s="2366"/>
    </row>
    <row r="14" spans="1:64">
      <c r="A14" s="1398">
        <v>7</v>
      </c>
      <c r="B14" s="2379" t="s">
        <v>24</v>
      </c>
      <c r="C14" s="1398"/>
      <c r="D14" s="1400"/>
      <c r="E14" s="1400"/>
      <c r="F14" s="1400"/>
      <c r="G14" s="1400"/>
      <c r="H14" s="1400"/>
      <c r="I14" s="1400"/>
      <c r="J14" s="1400"/>
      <c r="K14" s="1400"/>
      <c r="L14" s="1400"/>
      <c r="M14" s="1400"/>
      <c r="N14" s="1400"/>
      <c r="O14" s="1400"/>
      <c r="P14" s="1400"/>
      <c r="Q14" s="1400"/>
      <c r="R14" s="1400"/>
      <c r="S14" s="1400"/>
      <c r="T14" s="1400"/>
      <c r="U14" s="1400"/>
      <c r="V14" s="1400"/>
      <c r="W14" s="1400"/>
      <c r="X14" s="1400"/>
      <c r="Y14" s="1400"/>
      <c r="Z14" s="1400"/>
      <c r="AA14" s="1400"/>
      <c r="AB14" s="1400"/>
      <c r="AC14" s="1400"/>
      <c r="AD14" s="1400"/>
      <c r="AE14" s="1398"/>
      <c r="AF14" s="1400"/>
      <c r="AG14" s="1400"/>
      <c r="AH14" s="1400"/>
      <c r="AI14" s="2339"/>
      <c r="AJ14" s="2339"/>
      <c r="AK14" s="1400"/>
      <c r="AL14" s="1400"/>
      <c r="AM14" s="1400"/>
      <c r="AN14" s="1400"/>
      <c r="AO14" s="1400"/>
      <c r="AP14" s="1400"/>
      <c r="AQ14" s="1400"/>
      <c r="AR14" s="1400"/>
      <c r="AS14" s="1400"/>
      <c r="AT14" s="1400"/>
      <c r="AU14" s="1400"/>
      <c r="AV14" s="1400"/>
      <c r="AW14" s="1400"/>
      <c r="AX14" s="1400"/>
      <c r="AY14" s="1400"/>
      <c r="AZ14" s="1400"/>
      <c r="BA14" s="1400"/>
      <c r="BB14" s="1400"/>
      <c r="BC14" s="1400"/>
      <c r="BD14" s="1400"/>
      <c r="BE14" s="1400"/>
      <c r="BF14" s="1400"/>
      <c r="BG14" s="1400"/>
      <c r="BH14" s="1400"/>
      <c r="BI14" s="1400"/>
      <c r="BJ14" s="1400"/>
      <c r="BK14" s="1408"/>
      <c r="BL14" s="2366"/>
    </row>
    <row r="15" spans="1:64" ht="18.75" customHeight="1">
      <c r="A15" s="1398">
        <v>8</v>
      </c>
      <c r="B15" s="1406" t="s">
        <v>25</v>
      </c>
      <c r="C15" s="1398">
        <f t="shared" ref="C15:C24" si="16">SUM(D15:BL15)</f>
        <v>6749087.4943838408</v>
      </c>
      <c r="D15" s="1400">
        <v>0</v>
      </c>
      <c r="E15" s="1400">
        <v>0</v>
      </c>
      <c r="F15" s="1400">
        <v>0</v>
      </c>
      <c r="G15" s="1400">
        <v>0</v>
      </c>
      <c r="H15" s="1400">
        <v>0</v>
      </c>
      <c r="I15" s="1400">
        <v>0</v>
      </c>
      <c r="J15" s="1400">
        <v>0</v>
      </c>
      <c r="K15" s="1400">
        <v>0</v>
      </c>
      <c r="L15" s="1400">
        <v>0</v>
      </c>
      <c r="M15" s="1400">
        <f>SUM('Adj 4.2 Gen Wage Inc-Annual'!BN8:BN18)</f>
        <v>0</v>
      </c>
      <c r="N15" s="1400">
        <f>SUM('Adj 4.3 PF Gen Wage Inc'!J7:J15)</f>
        <v>39335.337491333587</v>
      </c>
      <c r="O15" s="1400">
        <v>0</v>
      </c>
      <c r="P15" s="1400">
        <v>0</v>
      </c>
      <c r="Q15" s="1400">
        <v>0</v>
      </c>
      <c r="R15" s="1400">
        <f>'Adj 4.7 DSM Rev-Exp Remove'!BO16</f>
        <v>0</v>
      </c>
      <c r="S15" s="1400">
        <v>0</v>
      </c>
      <c r="T15" s="1400">
        <v>0</v>
      </c>
      <c r="U15" s="1400">
        <v>0</v>
      </c>
      <c r="V15" s="1400">
        <v>0</v>
      </c>
      <c r="W15" s="1400">
        <v>0</v>
      </c>
      <c r="X15" s="1400">
        <v>0</v>
      </c>
      <c r="Y15" s="1400">
        <v>0</v>
      </c>
      <c r="Z15" s="1400">
        <f>SUM('Adj 4.15 O&amp;M Efficiency'!H9:H17)</f>
        <v>-145089.35580941383</v>
      </c>
      <c r="AA15" s="1400">
        <f>'Adj 5.1 Net Power Costs Restat'!BN29</f>
        <v>0</v>
      </c>
      <c r="AB15" s="1400">
        <f>'Adj 5.1.1 Net Power Costs - PF'!H28</f>
        <v>6024588.1322401017</v>
      </c>
      <c r="AC15" s="1400">
        <v>0</v>
      </c>
      <c r="AD15" s="1400">
        <v>0</v>
      </c>
      <c r="AE15" s="1400">
        <v>0</v>
      </c>
      <c r="AF15" s="1400">
        <v>0</v>
      </c>
      <c r="AG15" s="1400">
        <v>0</v>
      </c>
      <c r="AH15" s="1400">
        <v>0</v>
      </c>
      <c r="AI15" s="1400">
        <v>0</v>
      </c>
      <c r="AJ15" s="1400">
        <v>0</v>
      </c>
      <c r="AK15" s="1400">
        <v>0</v>
      </c>
      <c r="AL15" s="1400">
        <v>0</v>
      </c>
      <c r="AM15" s="1400">
        <v>0</v>
      </c>
      <c r="AN15" s="1400">
        <v>0</v>
      </c>
      <c r="AO15" s="1400">
        <v>0</v>
      </c>
      <c r="AP15" s="1400">
        <v>0</v>
      </c>
      <c r="AQ15" s="1400">
        <v>0</v>
      </c>
      <c r="AR15" s="1400">
        <v>0</v>
      </c>
      <c r="AS15" s="1400">
        <v>0</v>
      </c>
      <c r="AT15" s="1400">
        <v>0</v>
      </c>
      <c r="AU15" s="1400">
        <v>0</v>
      </c>
      <c r="AV15" s="1400">
        <v>0</v>
      </c>
      <c r="AW15" s="1400">
        <v>0</v>
      </c>
      <c r="AX15" s="1400">
        <v>0</v>
      </c>
      <c r="AY15" s="1400">
        <v>0</v>
      </c>
      <c r="AZ15" s="1400">
        <v>0</v>
      </c>
      <c r="BA15" s="1400">
        <v>0</v>
      </c>
      <c r="BB15" s="1400">
        <v>0</v>
      </c>
      <c r="BC15" s="1400">
        <v>0</v>
      </c>
      <c r="BD15" s="1400">
        <v>0</v>
      </c>
      <c r="BE15" s="1400">
        <v>0</v>
      </c>
      <c r="BF15" s="1400">
        <v>0</v>
      </c>
      <c r="BG15" s="1400">
        <v>0</v>
      </c>
      <c r="BH15" s="1400">
        <v>0</v>
      </c>
      <c r="BI15" s="1400">
        <v>0</v>
      </c>
      <c r="BJ15" s="1400">
        <v>0</v>
      </c>
      <c r="BK15" s="1400">
        <v>0</v>
      </c>
      <c r="BL15" s="2366">
        <f>'Adj 9.1 Prod Factor'!I31</f>
        <v>830253.38046181947</v>
      </c>
    </row>
    <row r="16" spans="1:64">
      <c r="A16" s="1398">
        <v>9</v>
      </c>
      <c r="B16" s="1406" t="s">
        <v>26</v>
      </c>
      <c r="C16" s="1398">
        <f t="shared" si="16"/>
        <v>0</v>
      </c>
      <c r="D16" s="1400">
        <v>0</v>
      </c>
      <c r="E16" s="1400">
        <v>0</v>
      </c>
      <c r="F16" s="1400">
        <v>0</v>
      </c>
      <c r="G16" s="1400">
        <v>0</v>
      </c>
      <c r="H16" s="1400">
        <v>0</v>
      </c>
      <c r="I16" s="1400">
        <v>0</v>
      </c>
      <c r="J16" s="1400">
        <v>0</v>
      </c>
      <c r="K16" s="1400">
        <v>0</v>
      </c>
      <c r="L16" s="1400">
        <v>0</v>
      </c>
      <c r="M16" s="1400">
        <v>0</v>
      </c>
      <c r="N16" s="1400">
        <v>0</v>
      </c>
      <c r="O16" s="1400">
        <v>0</v>
      </c>
      <c r="P16" s="1400">
        <v>0</v>
      </c>
      <c r="Q16" s="1400">
        <v>0</v>
      </c>
      <c r="R16" s="1400">
        <v>0</v>
      </c>
      <c r="S16" s="1400">
        <v>0</v>
      </c>
      <c r="T16" s="1400">
        <v>0</v>
      </c>
      <c r="U16" s="1400">
        <v>0</v>
      </c>
      <c r="V16" s="1400">
        <v>0</v>
      </c>
      <c r="W16" s="1400">
        <v>0</v>
      </c>
      <c r="X16" s="1400">
        <v>0</v>
      </c>
      <c r="Y16" s="1400">
        <v>0</v>
      </c>
      <c r="Z16" s="1400">
        <v>0</v>
      </c>
      <c r="AA16" s="1400">
        <v>0</v>
      </c>
      <c r="AB16" s="1400">
        <v>0</v>
      </c>
      <c r="AC16" s="1400">
        <v>0</v>
      </c>
      <c r="AD16" s="1400">
        <v>0</v>
      </c>
      <c r="AE16" s="1400">
        <v>0</v>
      </c>
      <c r="AF16" s="1400">
        <v>0</v>
      </c>
      <c r="AG16" s="1400">
        <v>0</v>
      </c>
      <c r="AH16" s="1400">
        <v>0</v>
      </c>
      <c r="AI16" s="1400">
        <v>0</v>
      </c>
      <c r="AJ16" s="1400">
        <v>0</v>
      </c>
      <c r="AK16" s="1400">
        <v>0</v>
      </c>
      <c r="AL16" s="1400">
        <v>0</v>
      </c>
      <c r="AM16" s="1400">
        <v>0</v>
      </c>
      <c r="AN16" s="1400">
        <v>0</v>
      </c>
      <c r="AO16" s="1400">
        <v>0</v>
      </c>
      <c r="AP16" s="1400">
        <v>0</v>
      </c>
      <c r="AQ16" s="1400">
        <v>0</v>
      </c>
      <c r="AR16" s="1400">
        <v>0</v>
      </c>
      <c r="AS16" s="1400">
        <v>0</v>
      </c>
      <c r="AT16" s="1400">
        <v>0</v>
      </c>
      <c r="AU16" s="1400">
        <v>0</v>
      </c>
      <c r="AV16" s="1400">
        <v>0</v>
      </c>
      <c r="AW16" s="1400">
        <v>0</v>
      </c>
      <c r="AX16" s="1400">
        <v>0</v>
      </c>
      <c r="AY16" s="1400">
        <v>0</v>
      </c>
      <c r="AZ16" s="1400">
        <v>0</v>
      </c>
      <c r="BA16" s="1400">
        <v>0</v>
      </c>
      <c r="BB16" s="1400">
        <v>0</v>
      </c>
      <c r="BC16" s="1400">
        <v>0</v>
      </c>
      <c r="BD16" s="1400">
        <v>0</v>
      </c>
      <c r="BE16" s="1400">
        <v>0</v>
      </c>
      <c r="BF16" s="1400">
        <v>0</v>
      </c>
      <c r="BG16" s="1400">
        <v>0</v>
      </c>
      <c r="BH16" s="1400">
        <v>0</v>
      </c>
      <c r="BI16" s="1400">
        <v>0</v>
      </c>
      <c r="BJ16" s="1400">
        <v>0</v>
      </c>
      <c r="BK16" s="1400">
        <v>0</v>
      </c>
      <c r="BL16" s="2366">
        <v>0</v>
      </c>
    </row>
    <row r="17" spans="1:71" ht="18.75" customHeight="1">
      <c r="A17" s="1398">
        <v>10</v>
      </c>
      <c r="B17" s="1406" t="s">
        <v>27</v>
      </c>
      <c r="C17" s="1398">
        <f t="shared" si="16"/>
        <v>-49752.295146304277</v>
      </c>
      <c r="D17" s="1400">
        <v>0</v>
      </c>
      <c r="E17" s="1400">
        <v>0</v>
      </c>
      <c r="F17" s="1400">
        <v>0</v>
      </c>
      <c r="G17" s="1400">
        <v>0</v>
      </c>
      <c r="H17" s="1400">
        <v>0</v>
      </c>
      <c r="I17" s="1400">
        <v>0</v>
      </c>
      <c r="J17" s="1400">
        <v>0</v>
      </c>
      <c r="K17" s="1400">
        <v>0</v>
      </c>
      <c r="L17" s="1400">
        <v>0</v>
      </c>
      <c r="M17" s="1400">
        <f>SUM('Adj 4.2 Gen Wage Inc-Annual'!BN19:BN22)</f>
        <v>0</v>
      </c>
      <c r="N17" s="1400">
        <f>'Adj 4.3 PF Gen Wage Inc'!J17+'Adj 4.3 PF Gen Wage Inc'!J19</f>
        <v>17028.052940478326</v>
      </c>
      <c r="O17" s="1400">
        <v>0</v>
      </c>
      <c r="P17" s="1400">
        <v>0</v>
      </c>
      <c r="Q17" s="1400">
        <v>0</v>
      </c>
      <c r="R17" s="1400">
        <v>0</v>
      </c>
      <c r="S17" s="1400">
        <v>0</v>
      </c>
      <c r="T17" s="1400">
        <v>0</v>
      </c>
      <c r="U17" s="1400">
        <v>0</v>
      </c>
      <c r="V17" s="1400">
        <v>0</v>
      </c>
      <c r="W17" s="1400">
        <v>0</v>
      </c>
      <c r="X17" s="1400">
        <v>0</v>
      </c>
      <c r="Y17" s="1400">
        <v>0</v>
      </c>
      <c r="Z17" s="1400">
        <f>'Adj 4.15 O&amp;M Efficiency'!H19+'Adj 4.15 O&amp;M Efficiency'!H21</f>
        <v>-62808.5933844826</v>
      </c>
      <c r="AA17" s="1400">
        <v>0</v>
      </c>
      <c r="AB17" s="1400">
        <v>0</v>
      </c>
      <c r="AC17" s="1400">
        <v>0</v>
      </c>
      <c r="AD17" s="1400">
        <v>0</v>
      </c>
      <c r="AE17" s="1400">
        <v>0</v>
      </c>
      <c r="AF17" s="1400">
        <v>0</v>
      </c>
      <c r="AG17" s="1400">
        <v>0</v>
      </c>
      <c r="AH17" s="1400">
        <v>0</v>
      </c>
      <c r="AI17" s="1400">
        <v>0</v>
      </c>
      <c r="AJ17" s="1400">
        <v>0</v>
      </c>
      <c r="AK17" s="1400">
        <v>0</v>
      </c>
      <c r="AL17" s="1400">
        <v>0</v>
      </c>
      <c r="AM17" s="1400">
        <v>0</v>
      </c>
      <c r="AN17" s="1400">
        <v>0</v>
      </c>
      <c r="AO17" s="1400">
        <v>0</v>
      </c>
      <c r="AP17" s="1400">
        <v>0</v>
      </c>
      <c r="AQ17" s="1400">
        <v>0</v>
      </c>
      <c r="AR17" s="1400">
        <v>0</v>
      </c>
      <c r="AS17" s="1400">
        <v>0</v>
      </c>
      <c r="AT17" s="1400">
        <v>0</v>
      </c>
      <c r="AU17" s="1400">
        <v>0</v>
      </c>
      <c r="AV17" s="1400">
        <v>0</v>
      </c>
      <c r="AW17" s="1400">
        <v>0</v>
      </c>
      <c r="AX17" s="1400">
        <f>'Adj 8.4 Major Plant Add'!I24</f>
        <v>0</v>
      </c>
      <c r="AY17" s="1400">
        <v>0</v>
      </c>
      <c r="AZ17" s="1400">
        <v>0</v>
      </c>
      <c r="BA17" s="1400">
        <f>'Adj 8.6 Powerdale'!I13</f>
        <v>-3971.7547022999997</v>
      </c>
      <c r="BB17" s="1400">
        <v>0</v>
      </c>
      <c r="BC17" s="1400">
        <v>0</v>
      </c>
      <c r="BD17" s="1400">
        <v>0</v>
      </c>
      <c r="BE17" s="1400">
        <v>0</v>
      </c>
      <c r="BF17" s="1400">
        <v>0</v>
      </c>
      <c r="BG17" s="1400">
        <v>0</v>
      </c>
      <c r="BH17" s="1400">
        <v>0</v>
      </c>
      <c r="BI17" s="1400">
        <v>0</v>
      </c>
      <c r="BJ17" s="1400">
        <v>0</v>
      </c>
      <c r="BK17" s="1400">
        <v>0</v>
      </c>
      <c r="BL17" s="2366">
        <f>'Adj 9.1 Prod Factor'!I48</f>
        <v>0</v>
      </c>
    </row>
    <row r="18" spans="1:71">
      <c r="A18" s="1398">
        <v>11</v>
      </c>
      <c r="B18" s="1406" t="s">
        <v>28</v>
      </c>
      <c r="C18" s="1398">
        <f t="shared" si="16"/>
        <v>-53459255.160417661</v>
      </c>
      <c r="D18" s="1400">
        <v>0</v>
      </c>
      <c r="E18" s="1400">
        <v>0</v>
      </c>
      <c r="F18" s="1400">
        <v>0</v>
      </c>
      <c r="G18" s="1400">
        <v>0</v>
      </c>
      <c r="H18" s="1400">
        <v>0</v>
      </c>
      <c r="I18" s="1400">
        <v>0</v>
      </c>
      <c r="J18" s="1400">
        <v>0</v>
      </c>
      <c r="K18" s="1400">
        <v>0</v>
      </c>
      <c r="L18" s="1400">
        <f>'Adj 4.1 Misc Gen Exp'!BO8</f>
        <v>0</v>
      </c>
      <c r="M18" s="1400">
        <f>SUM('Adj 4.2 Gen Wage Inc-Annual'!BN23:BN31)</f>
        <v>0</v>
      </c>
      <c r="N18" s="1400">
        <f>SUM('Adj 4.3 PF Gen Wage Inc'!J21:J29)</f>
        <v>20893.829647422077</v>
      </c>
      <c r="O18" s="1400">
        <v>0</v>
      </c>
      <c r="P18" s="1400">
        <f>'Adj 4.5 Remove Non-Recurring En'!BN11</f>
        <v>0</v>
      </c>
      <c r="Q18" s="1400">
        <v>0</v>
      </c>
      <c r="R18" s="1400">
        <f>'Adj 4.7 DSM Rev-Exp Remove'!BO13</f>
        <v>0</v>
      </c>
      <c r="S18" s="1400">
        <v>0</v>
      </c>
      <c r="T18" s="1400">
        <v>0</v>
      </c>
      <c r="U18" s="1400">
        <v>0</v>
      </c>
      <c r="V18" s="1400"/>
      <c r="W18" s="1400">
        <v>0</v>
      </c>
      <c r="X18" s="1400">
        <v>0</v>
      </c>
      <c r="Y18" s="1400">
        <v>0</v>
      </c>
      <c r="Z18" s="1400">
        <f>SUM('Adj 4.15 O&amp;M Efficiency'!H22:H31)</f>
        <v>-77018.137541907534</v>
      </c>
      <c r="AA18" s="1398">
        <v>0</v>
      </c>
      <c r="AB18" s="1400">
        <f>'Adj 5.1.1 Net Power Costs - PF'!H19+'Adj 5.1.1 Net Power Costs - PF'!H29+'Adj 5.1.1 Net Power Costs - PF'!H30</f>
        <v>-54553063.547239266</v>
      </c>
      <c r="AC18" s="1400">
        <v>0</v>
      </c>
      <c r="AD18" s="1400">
        <v>0</v>
      </c>
      <c r="AE18" s="1400">
        <v>0</v>
      </c>
      <c r="AF18" s="1400">
        <v>0</v>
      </c>
      <c r="AG18" s="1400">
        <v>0</v>
      </c>
      <c r="AH18" s="1400">
        <v>0</v>
      </c>
      <c r="AI18" s="1400">
        <v>0</v>
      </c>
      <c r="AJ18" s="1400">
        <v>0</v>
      </c>
      <c r="AK18" s="1400">
        <v>0</v>
      </c>
      <c r="AL18" s="1400">
        <v>0</v>
      </c>
      <c r="AM18" s="1400">
        <v>0</v>
      </c>
      <c r="AN18" s="1400">
        <v>0</v>
      </c>
      <c r="AO18" s="1400">
        <v>0</v>
      </c>
      <c r="AP18" s="1400">
        <v>0</v>
      </c>
      <c r="AQ18" s="1400">
        <v>0</v>
      </c>
      <c r="AR18" s="1400">
        <v>0</v>
      </c>
      <c r="AS18" s="1400">
        <v>0</v>
      </c>
      <c r="AT18" s="1400">
        <v>0</v>
      </c>
      <c r="AU18" s="1400">
        <v>0</v>
      </c>
      <c r="AV18" s="1400">
        <v>0</v>
      </c>
      <c r="AW18" s="1400">
        <v>0</v>
      </c>
      <c r="AX18" s="1400">
        <v>0</v>
      </c>
      <c r="AY18" s="1400">
        <v>0</v>
      </c>
      <c r="AZ18" s="1400">
        <v>0</v>
      </c>
      <c r="BA18" s="1400">
        <v>0</v>
      </c>
      <c r="BB18" s="1400">
        <v>0</v>
      </c>
      <c r="BC18" s="1400">
        <v>0</v>
      </c>
      <c r="BD18" s="1400">
        <v>0</v>
      </c>
      <c r="BE18" s="1400">
        <v>0</v>
      </c>
      <c r="BF18" s="1400">
        <v>0</v>
      </c>
      <c r="BG18" s="1400">
        <v>0</v>
      </c>
      <c r="BH18" s="1400">
        <v>0</v>
      </c>
      <c r="BI18" s="1400">
        <v>0</v>
      </c>
      <c r="BJ18" s="1400">
        <v>0</v>
      </c>
      <c r="BK18" s="1400">
        <v>0</v>
      </c>
      <c r="BL18" s="2381">
        <f>'Adj 9.1 Prod Factor'!I27+'Adj 9.1 Prod Factor'!I28+'Adj 9.1 Prod Factor'!I32</f>
        <v>1149932.6947160871</v>
      </c>
    </row>
    <row r="19" spans="1:71" ht="18.75" customHeight="1">
      <c r="A19" s="1398">
        <v>12</v>
      </c>
      <c r="B19" s="1406" t="s">
        <v>29</v>
      </c>
      <c r="C19" s="1398">
        <f t="shared" si="16"/>
        <v>218528.28120745014</v>
      </c>
      <c r="D19" s="1400">
        <v>0</v>
      </c>
      <c r="E19" s="1400">
        <v>0</v>
      </c>
      <c r="F19" s="1400">
        <v>0</v>
      </c>
      <c r="G19" s="1400">
        <v>0</v>
      </c>
      <c r="H19" s="1400">
        <v>0</v>
      </c>
      <c r="I19" s="1400">
        <v>0</v>
      </c>
      <c r="J19" s="1400">
        <v>0</v>
      </c>
      <c r="K19" s="1400">
        <v>0</v>
      </c>
      <c r="L19" s="1400">
        <v>0</v>
      </c>
      <c r="M19" s="1400">
        <f>SUM('Adj 4.2 Gen Wage Inc-Annual'!BN32:BN39)</f>
        <v>0</v>
      </c>
      <c r="N19" s="1400">
        <f>SUM('Adj 4.3 PF Gen Wage Inc'!J30:J37)</f>
        <v>13253.067820669716</v>
      </c>
      <c r="O19" s="1400">
        <v>0</v>
      </c>
      <c r="P19" s="1400">
        <v>0</v>
      </c>
      <c r="Q19" s="1400">
        <v>0</v>
      </c>
      <c r="R19" s="1400">
        <f>'Adj 4.7 DSM Rev-Exp Remove'!BO10</f>
        <v>0</v>
      </c>
      <c r="S19" s="1400">
        <v>0</v>
      </c>
      <c r="T19" s="1400">
        <v>0</v>
      </c>
      <c r="U19" s="1400">
        <v>0</v>
      </c>
      <c r="V19" s="1400">
        <v>0</v>
      </c>
      <c r="W19" s="1400">
        <v>0</v>
      </c>
      <c r="X19" s="1400">
        <v>0</v>
      </c>
      <c r="Y19" s="1400">
        <v>0</v>
      </c>
      <c r="Z19" s="1400">
        <f>SUM('Adj 4.15 O&amp;M Efficiency'!H32:H39)</f>
        <v>-48856.244556257363</v>
      </c>
      <c r="AA19" s="1400">
        <v>0</v>
      </c>
      <c r="AB19" s="1400">
        <f>'Adj 5.1.1 Net Power Costs - PF'!H25</f>
        <v>-166416.51690196223</v>
      </c>
      <c r="AC19" s="1400">
        <v>0</v>
      </c>
      <c r="AD19" s="1400">
        <v>0</v>
      </c>
      <c r="AE19" s="1400">
        <v>0</v>
      </c>
      <c r="AF19" s="1400">
        <v>0</v>
      </c>
      <c r="AG19" s="1400">
        <v>0</v>
      </c>
      <c r="AH19" s="1400">
        <v>0</v>
      </c>
      <c r="AI19" s="1400">
        <v>0</v>
      </c>
      <c r="AJ19" s="1400">
        <v>0</v>
      </c>
      <c r="AK19" s="1400">
        <v>0</v>
      </c>
      <c r="AL19" s="1400">
        <v>0</v>
      </c>
      <c r="AM19" s="1400">
        <v>0</v>
      </c>
      <c r="AN19" s="1400">
        <v>0</v>
      </c>
      <c r="AO19" s="1400">
        <v>0</v>
      </c>
      <c r="AP19" s="1400">
        <v>0</v>
      </c>
      <c r="AQ19" s="1400">
        <v>0</v>
      </c>
      <c r="AR19" s="1400">
        <v>0</v>
      </c>
      <c r="AS19" s="1400">
        <v>0</v>
      </c>
      <c r="AT19" s="1400">
        <v>0</v>
      </c>
      <c r="AU19" s="1400">
        <v>0</v>
      </c>
      <c r="AV19" s="1400">
        <v>0</v>
      </c>
      <c r="AW19" s="1400">
        <v>0</v>
      </c>
      <c r="AX19" s="1400">
        <v>0</v>
      </c>
      <c r="AY19" s="1400">
        <v>0</v>
      </c>
      <c r="AZ19" s="1400">
        <v>0</v>
      </c>
      <c r="BA19" s="1400">
        <v>0</v>
      </c>
      <c r="BB19" s="1400">
        <v>0</v>
      </c>
      <c r="BC19" s="1400">
        <v>0</v>
      </c>
      <c r="BD19" s="1400">
        <v>0</v>
      </c>
      <c r="BE19" s="1400">
        <v>0</v>
      </c>
      <c r="BF19" s="1400">
        <v>0</v>
      </c>
      <c r="BG19" s="1400">
        <v>0</v>
      </c>
      <c r="BH19" s="1400">
        <v>0</v>
      </c>
      <c r="BI19" s="1400">
        <v>0</v>
      </c>
      <c r="BJ19" s="1400">
        <v>0</v>
      </c>
      <c r="BK19" s="1400">
        <v>0</v>
      </c>
      <c r="BL19" s="2366">
        <f>'Adj 9.1 Prod Factor'!I29</f>
        <v>420547.97484500002</v>
      </c>
    </row>
    <row r="20" spans="1:71">
      <c r="A20" s="1398">
        <v>13</v>
      </c>
      <c r="B20" s="1406" t="s">
        <v>30</v>
      </c>
      <c r="C20" s="1398">
        <f t="shared" si="16"/>
        <v>-135561.76986285223</v>
      </c>
      <c r="D20" s="1400">
        <v>0</v>
      </c>
      <c r="E20" s="1400">
        <v>0</v>
      </c>
      <c r="F20" s="1400">
        <v>0</v>
      </c>
      <c r="G20" s="1400">
        <v>0</v>
      </c>
      <c r="H20" s="1400"/>
      <c r="I20" s="1400">
        <v>0</v>
      </c>
      <c r="J20" s="1400">
        <v>0</v>
      </c>
      <c r="K20" s="1400">
        <v>0</v>
      </c>
      <c r="L20" s="1400">
        <v>0</v>
      </c>
      <c r="M20" s="1400">
        <f>SUM('Adj 4.2 Gen Wage Inc-Annual'!BN40:BN43)</f>
        <v>0</v>
      </c>
      <c r="N20" s="1400">
        <f>SUM('Adj 4.3 PF Gen Wage Inc'!J38:J41)</f>
        <v>50485.742568153692</v>
      </c>
      <c r="O20" s="1400">
        <v>0</v>
      </c>
      <c r="P20" s="1400">
        <v>0</v>
      </c>
      <c r="Q20" s="1400">
        <v>0</v>
      </c>
      <c r="R20" s="1400">
        <f>'Adj 4.7 DSM Rev-Exp Remove'!BO15+'Adj 4.7 DSM Rev-Exp Remove'!BO17</f>
        <v>0</v>
      </c>
      <c r="S20" s="1400">
        <v>0</v>
      </c>
      <c r="T20" s="1400">
        <v>0</v>
      </c>
      <c r="U20" s="1400">
        <v>0</v>
      </c>
      <c r="V20" s="1400">
        <v>0</v>
      </c>
      <c r="W20" s="1400">
        <v>0</v>
      </c>
      <c r="X20" s="1400">
        <v>0</v>
      </c>
      <c r="Y20" s="1400">
        <v>0</v>
      </c>
      <c r="Z20" s="1400">
        <f>'Adj 4.15 O&amp;M Efficiency'!H40+'Adj 4.15 O&amp;M Efficiency'!H41+'Adj 4.15 O&amp;M Efficiency'!H42+'Adj 4.15 O&amp;M Efficiency'!H43</f>
        <v>-186047.51243100592</v>
      </c>
      <c r="AA20" s="1400">
        <v>0</v>
      </c>
      <c r="AB20" s="1400">
        <v>0</v>
      </c>
      <c r="AC20" s="1400">
        <v>0</v>
      </c>
      <c r="AD20" s="1400">
        <v>0</v>
      </c>
      <c r="AE20" s="1400">
        <v>0</v>
      </c>
      <c r="AF20" s="1400">
        <v>0</v>
      </c>
      <c r="AG20" s="1400">
        <v>0</v>
      </c>
      <c r="AH20" s="1400">
        <v>0</v>
      </c>
      <c r="AI20" s="1400">
        <v>0</v>
      </c>
      <c r="AJ20" s="1400">
        <v>0</v>
      </c>
      <c r="AK20" s="1400">
        <v>0</v>
      </c>
      <c r="AL20" s="1400">
        <v>0</v>
      </c>
      <c r="AM20" s="1400">
        <v>0</v>
      </c>
      <c r="AN20" s="1400">
        <v>0</v>
      </c>
      <c r="AO20" s="1400">
        <v>0</v>
      </c>
      <c r="AP20" s="1400">
        <v>0</v>
      </c>
      <c r="AQ20" s="1400">
        <v>0</v>
      </c>
      <c r="AR20" s="1400">
        <v>0</v>
      </c>
      <c r="AS20" s="1400">
        <v>0</v>
      </c>
      <c r="AT20" s="1400">
        <v>0</v>
      </c>
      <c r="AU20" s="1400">
        <v>0</v>
      </c>
      <c r="AV20" s="1400">
        <v>0</v>
      </c>
      <c r="AW20" s="1400">
        <v>0</v>
      </c>
      <c r="AX20" s="1400">
        <v>0</v>
      </c>
      <c r="AY20" s="1400">
        <v>0</v>
      </c>
      <c r="AZ20" s="1400">
        <v>0</v>
      </c>
      <c r="BA20" s="1400">
        <v>0</v>
      </c>
      <c r="BB20" s="1400">
        <v>0</v>
      </c>
      <c r="BC20" s="1400">
        <v>0</v>
      </c>
      <c r="BD20" s="1400">
        <v>0</v>
      </c>
      <c r="BE20" s="1400">
        <v>0</v>
      </c>
      <c r="BF20" s="1400">
        <v>0</v>
      </c>
      <c r="BG20" s="1400">
        <v>0</v>
      </c>
      <c r="BH20" s="1400">
        <v>0</v>
      </c>
      <c r="BI20" s="1400">
        <v>0</v>
      </c>
      <c r="BJ20" s="1400">
        <v>0</v>
      </c>
      <c r="BK20" s="1400">
        <v>0</v>
      </c>
      <c r="BL20" s="2366">
        <v>0</v>
      </c>
    </row>
    <row r="21" spans="1:71" ht="18.75" customHeight="1">
      <c r="A21" s="1398">
        <v>14</v>
      </c>
      <c r="B21" s="1406" t="s">
        <v>31</v>
      </c>
      <c r="C21" s="1398">
        <f t="shared" si="16"/>
        <v>13414.336893599931</v>
      </c>
      <c r="D21" s="1400"/>
      <c r="E21" s="1400"/>
      <c r="F21" s="1400"/>
      <c r="G21" s="1400">
        <v>0</v>
      </c>
      <c r="H21" s="1400">
        <v>0</v>
      </c>
      <c r="I21" s="1400">
        <v>0</v>
      </c>
      <c r="J21" s="1400">
        <v>0</v>
      </c>
      <c r="K21" s="1400">
        <v>0</v>
      </c>
      <c r="L21" s="1400">
        <v>0</v>
      </c>
      <c r="M21" s="1400">
        <f>'Adj 4.2 Gen Wage Inc-Annual'!BN44+'Adj 4.2 Gen Wage Inc-Annual'!BN45</f>
        <v>0</v>
      </c>
      <c r="N21" s="1400">
        <f>SUM('Adj 4.3 PF Gen Wage Inc'!J42:J43)</f>
        <v>25432.156535216218</v>
      </c>
      <c r="O21" s="1400">
        <v>0</v>
      </c>
      <c r="P21" s="1400">
        <v>0</v>
      </c>
      <c r="Q21" s="1400">
        <v>0</v>
      </c>
      <c r="R21" s="1400">
        <f>'Adj 4.7 DSM Rev-Exp Remove'!BO11</f>
        <v>0</v>
      </c>
      <c r="S21" s="1400">
        <v>0</v>
      </c>
      <c r="T21" s="1400">
        <v>0</v>
      </c>
      <c r="U21" s="1400">
        <v>0</v>
      </c>
      <c r="V21" s="1400">
        <f>'Adj 4.11 AMR Savings'!H9</f>
        <v>-974</v>
      </c>
      <c r="W21" s="1400">
        <f>+'Adj 4.12 Uncollectible Exp'!I18</f>
        <v>82677</v>
      </c>
      <c r="X21" s="1400">
        <v>0</v>
      </c>
      <c r="Y21" s="1400">
        <v>0</v>
      </c>
      <c r="Z21" s="1400">
        <f>'Adj 4.15 O&amp;M Efficiency'!H44+'Adj 4.15 O&amp;M Efficiency'!H45</f>
        <v>-93720.819641616283</v>
      </c>
      <c r="AA21" s="1400">
        <v>0</v>
      </c>
      <c r="AB21" s="1400">
        <v>0</v>
      </c>
      <c r="AC21" s="1400">
        <v>0</v>
      </c>
      <c r="AD21" s="1400">
        <v>0</v>
      </c>
      <c r="AE21" s="1400">
        <v>0</v>
      </c>
      <c r="AF21" s="1400">
        <v>0</v>
      </c>
      <c r="AG21" s="1400">
        <v>0</v>
      </c>
      <c r="AH21" s="1400">
        <v>0</v>
      </c>
      <c r="AI21" s="1400">
        <v>0</v>
      </c>
      <c r="AJ21" s="1400">
        <v>0</v>
      </c>
      <c r="AK21" s="1400">
        <v>0</v>
      </c>
      <c r="AL21" s="1400">
        <v>0</v>
      </c>
      <c r="AM21" s="1400">
        <v>0</v>
      </c>
      <c r="AN21" s="1400">
        <v>0</v>
      </c>
      <c r="AO21" s="1400">
        <v>0</v>
      </c>
      <c r="AP21" s="1400">
        <v>0</v>
      </c>
      <c r="AQ21" s="1400">
        <v>0</v>
      </c>
      <c r="AR21" s="1400">
        <v>0</v>
      </c>
      <c r="AS21" s="1400">
        <v>0</v>
      </c>
      <c r="AT21" s="1400">
        <v>0</v>
      </c>
      <c r="AU21" s="1400">
        <v>0</v>
      </c>
      <c r="AV21" s="1400">
        <v>0</v>
      </c>
      <c r="AW21" s="1400">
        <v>0</v>
      </c>
      <c r="AX21" s="1400">
        <v>0</v>
      </c>
      <c r="AY21" s="1400">
        <v>0</v>
      </c>
      <c r="AZ21" s="1400">
        <v>0</v>
      </c>
      <c r="BA21" s="1400">
        <v>0</v>
      </c>
      <c r="BB21" s="1400">
        <v>0</v>
      </c>
      <c r="BC21" s="1400">
        <v>0</v>
      </c>
      <c r="BD21" s="1400">
        <v>0</v>
      </c>
      <c r="BE21" s="1400">
        <v>0</v>
      </c>
      <c r="BF21" s="1400">
        <v>0</v>
      </c>
      <c r="BG21" s="1400">
        <v>0</v>
      </c>
      <c r="BH21" s="1400">
        <v>0</v>
      </c>
      <c r="BI21" s="1400">
        <v>0</v>
      </c>
      <c r="BJ21" s="1400">
        <v>0</v>
      </c>
      <c r="BK21" s="1400">
        <v>0</v>
      </c>
      <c r="BL21" s="2366">
        <v>0</v>
      </c>
    </row>
    <row r="22" spans="1:71">
      <c r="A22" s="1398">
        <v>15</v>
      </c>
      <c r="B22" s="1406" t="s">
        <v>32</v>
      </c>
      <c r="C22" s="1398">
        <f t="shared" si="16"/>
        <v>-11507.26671209025</v>
      </c>
      <c r="D22" s="1400">
        <v>0</v>
      </c>
      <c r="E22" s="1400">
        <v>0</v>
      </c>
      <c r="F22" s="1400">
        <v>0</v>
      </c>
      <c r="G22" s="1400">
        <v>0</v>
      </c>
      <c r="H22" s="1400">
        <v>0</v>
      </c>
      <c r="I22" s="1400">
        <v>0</v>
      </c>
      <c r="J22" s="1400">
        <v>0</v>
      </c>
      <c r="K22" s="1400">
        <v>0</v>
      </c>
      <c r="L22" s="1400">
        <f>'Adj 4.1 Misc Gen Exp'!BO15</f>
        <v>0</v>
      </c>
      <c r="M22" s="1400">
        <f>'Adj 4.2 Gen Wage Inc-Annual'!BN46+'Adj 4.2 Gen Wage Inc-Annual'!BN47</f>
        <v>0</v>
      </c>
      <c r="N22" s="1400">
        <f>'Adj 4.3 PF Gen Wage Inc'!J44+'Adj 4.3 PF Gen Wage Inc'!J45</f>
        <v>4285.8262473800878</v>
      </c>
      <c r="O22" s="1400">
        <v>0</v>
      </c>
      <c r="P22" s="1400">
        <v>0</v>
      </c>
      <c r="Q22" s="1410"/>
      <c r="R22" s="1400">
        <v>0</v>
      </c>
      <c r="S22" s="1400">
        <v>0</v>
      </c>
      <c r="T22" s="1400">
        <v>0</v>
      </c>
      <c r="U22" s="1400">
        <v>0</v>
      </c>
      <c r="V22" s="1400">
        <v>0</v>
      </c>
      <c r="W22" s="1400">
        <v>0</v>
      </c>
      <c r="X22" s="1400">
        <v>0</v>
      </c>
      <c r="Y22" s="1400">
        <v>0</v>
      </c>
      <c r="Z22" s="1400">
        <f>'Adj 4.15 O&amp;M Efficiency'!H46+'Adj 4.15 O&amp;M Efficiency'!H47</f>
        <v>-15793.092959470338</v>
      </c>
      <c r="AA22" s="1400">
        <v>0</v>
      </c>
      <c r="AB22" s="1400">
        <v>0</v>
      </c>
      <c r="AC22" s="1400">
        <v>0</v>
      </c>
      <c r="AD22" s="1400">
        <v>0</v>
      </c>
      <c r="AE22" s="1400">
        <v>0</v>
      </c>
      <c r="AF22" s="1400">
        <v>0</v>
      </c>
      <c r="AG22" s="1400">
        <v>0</v>
      </c>
      <c r="AH22" s="1400">
        <v>0</v>
      </c>
      <c r="AI22" s="1400">
        <v>0</v>
      </c>
      <c r="AJ22" s="1400">
        <v>0</v>
      </c>
      <c r="AK22" s="1400">
        <v>0</v>
      </c>
      <c r="AL22" s="1400">
        <v>0</v>
      </c>
      <c r="AM22" s="1400">
        <v>0</v>
      </c>
      <c r="AN22" s="1400">
        <v>0</v>
      </c>
      <c r="AO22" s="1400">
        <v>0</v>
      </c>
      <c r="AP22" s="1400">
        <v>0</v>
      </c>
      <c r="AQ22" s="1400">
        <v>0</v>
      </c>
      <c r="AR22" s="1400">
        <v>0</v>
      </c>
      <c r="AS22" s="1400">
        <v>0</v>
      </c>
      <c r="AT22" s="1400">
        <v>0</v>
      </c>
      <c r="AU22" s="1400">
        <v>0</v>
      </c>
      <c r="AV22" s="1400">
        <v>0</v>
      </c>
      <c r="AW22" s="1400">
        <v>0</v>
      </c>
      <c r="AX22" s="1400">
        <v>0</v>
      </c>
      <c r="AY22" s="1400">
        <v>0</v>
      </c>
      <c r="AZ22" s="1400">
        <v>0</v>
      </c>
      <c r="BA22" s="1400">
        <v>0</v>
      </c>
      <c r="BB22" s="1400">
        <v>0</v>
      </c>
      <c r="BC22" s="1400">
        <v>0</v>
      </c>
      <c r="BD22" s="1400">
        <v>0</v>
      </c>
      <c r="BE22" s="1400">
        <v>0</v>
      </c>
      <c r="BF22" s="1400">
        <v>0</v>
      </c>
      <c r="BG22" s="1400">
        <v>0</v>
      </c>
      <c r="BH22" s="1400">
        <v>0</v>
      </c>
      <c r="BI22" s="1400">
        <v>0</v>
      </c>
      <c r="BJ22" s="1400">
        <v>0</v>
      </c>
      <c r="BK22" s="1400">
        <v>0</v>
      </c>
      <c r="BL22" s="2366">
        <v>0</v>
      </c>
    </row>
    <row r="23" spans="1:71" ht="18.75" customHeight="1">
      <c r="A23" s="1398">
        <v>16</v>
      </c>
      <c r="B23" s="1406" t="s">
        <v>33</v>
      </c>
      <c r="C23" s="1398">
        <f t="shared" si="16"/>
        <v>0</v>
      </c>
      <c r="D23" s="1400">
        <v>0</v>
      </c>
      <c r="E23" s="1400">
        <v>0</v>
      </c>
      <c r="F23" s="1400">
        <v>0</v>
      </c>
      <c r="G23" s="1400">
        <v>0</v>
      </c>
      <c r="H23" s="1400">
        <v>0</v>
      </c>
      <c r="I23" s="1400">
        <v>0</v>
      </c>
      <c r="J23" s="1400">
        <v>0</v>
      </c>
      <c r="K23" s="1400">
        <v>0</v>
      </c>
      <c r="L23" s="1400">
        <v>0</v>
      </c>
      <c r="M23" s="1400">
        <v>0</v>
      </c>
      <c r="N23" s="1400">
        <v>0</v>
      </c>
      <c r="O23" s="1400">
        <v>0</v>
      </c>
      <c r="P23" s="1400">
        <v>0</v>
      </c>
      <c r="Q23" s="1400">
        <v>0</v>
      </c>
      <c r="R23" s="1400">
        <v>0</v>
      </c>
      <c r="S23" s="1400">
        <v>0</v>
      </c>
      <c r="T23" s="1400">
        <v>0</v>
      </c>
      <c r="U23" s="1400">
        <v>0</v>
      </c>
      <c r="V23" s="1400">
        <v>0</v>
      </c>
      <c r="W23" s="1410"/>
      <c r="X23" s="1400">
        <v>0</v>
      </c>
      <c r="Y23" s="1400">
        <v>0</v>
      </c>
      <c r="Z23" s="1400">
        <v>0</v>
      </c>
      <c r="AA23" s="1400">
        <v>0</v>
      </c>
      <c r="AB23" s="1400">
        <v>0</v>
      </c>
      <c r="AC23" s="1400">
        <v>0</v>
      </c>
      <c r="AD23" s="1400">
        <v>0</v>
      </c>
      <c r="AE23" s="1400">
        <v>0</v>
      </c>
      <c r="AF23" s="1400">
        <v>0</v>
      </c>
      <c r="AG23" s="1400">
        <v>0</v>
      </c>
      <c r="AH23" s="1400">
        <v>0</v>
      </c>
      <c r="AI23" s="1400">
        <v>0</v>
      </c>
      <c r="AJ23" s="1400">
        <v>0</v>
      </c>
      <c r="AK23" s="1400">
        <v>0</v>
      </c>
      <c r="AL23" s="1400">
        <v>0</v>
      </c>
      <c r="AM23" s="1400">
        <v>0</v>
      </c>
      <c r="AN23" s="1400">
        <v>0</v>
      </c>
      <c r="AO23" s="1400">
        <v>0</v>
      </c>
      <c r="AP23" s="1400">
        <v>0</v>
      </c>
      <c r="AQ23" s="1400">
        <v>0</v>
      </c>
      <c r="AR23" s="1400">
        <v>0</v>
      </c>
      <c r="AS23" s="1400">
        <v>0</v>
      </c>
      <c r="AT23" s="1400">
        <v>0</v>
      </c>
      <c r="AU23" s="1400">
        <v>0</v>
      </c>
      <c r="AV23" s="1400">
        <v>0</v>
      </c>
      <c r="AW23" s="1400">
        <v>0</v>
      </c>
      <c r="AX23" s="1400">
        <v>0</v>
      </c>
      <c r="AY23" s="1400">
        <v>0</v>
      </c>
      <c r="AZ23" s="1400">
        <v>0</v>
      </c>
      <c r="BA23" s="1400">
        <v>0</v>
      </c>
      <c r="BB23" s="1400">
        <v>0</v>
      </c>
      <c r="BC23" s="1400">
        <v>0</v>
      </c>
      <c r="BD23" s="1400">
        <v>0</v>
      </c>
      <c r="BE23" s="1400">
        <v>0</v>
      </c>
      <c r="BF23" s="1400">
        <v>0</v>
      </c>
      <c r="BG23" s="1400">
        <v>0</v>
      </c>
      <c r="BH23" s="1400">
        <v>0</v>
      </c>
      <c r="BI23" s="1400">
        <v>0</v>
      </c>
      <c r="BJ23" s="1400">
        <v>0</v>
      </c>
      <c r="BK23" s="1400">
        <v>0</v>
      </c>
      <c r="BL23" s="2366">
        <v>0</v>
      </c>
    </row>
    <row r="24" spans="1:71">
      <c r="A24" s="1398">
        <v>17</v>
      </c>
      <c r="B24" s="1406" t="s">
        <v>34</v>
      </c>
      <c r="C24" s="2382">
        <f t="shared" si="16"/>
        <v>908743.13021769188</v>
      </c>
      <c r="D24" s="1400">
        <v>0</v>
      </c>
      <c r="E24" s="1400">
        <v>0</v>
      </c>
      <c r="F24" s="1400">
        <v>0</v>
      </c>
      <c r="G24" s="1400">
        <v>0</v>
      </c>
      <c r="H24" s="1400">
        <v>0</v>
      </c>
      <c r="I24" s="1400">
        <v>0</v>
      </c>
      <c r="J24" s="1400">
        <v>0</v>
      </c>
      <c r="K24" s="1400">
        <v>0</v>
      </c>
      <c r="L24" s="1400">
        <f>'Adj 4.1 Misc Gen Exp'!BO11+'Adj 4.1 Misc Gen Exp'!BO16+'Adj 4.1 Misc Gen Exp'!BO22</f>
        <v>0</v>
      </c>
      <c r="M24" s="1400">
        <v>0</v>
      </c>
      <c r="N24" s="1400">
        <f>SUM('Adj 4.3 PF Gen Wage Inc'!J46:J49)</f>
        <v>50737.187737050721</v>
      </c>
      <c r="O24" s="1400">
        <v>0</v>
      </c>
      <c r="P24" s="1400">
        <f>'Adj 4.5 Remove Non-Recurring En'!BN9</f>
        <v>0</v>
      </c>
      <c r="Q24" s="1400">
        <f>'Adj 4.6 Pension Curtailment'!I9</f>
        <v>1017963</v>
      </c>
      <c r="R24" s="1400">
        <v>0</v>
      </c>
      <c r="S24" s="1400">
        <v>0</v>
      </c>
      <c r="T24" s="1400">
        <v>0</v>
      </c>
      <c r="U24" s="1404">
        <v>0</v>
      </c>
      <c r="V24" s="1400">
        <v>0</v>
      </c>
      <c r="W24" s="2383">
        <v>0</v>
      </c>
      <c r="X24" s="2383">
        <v>0</v>
      </c>
      <c r="Y24" s="2383">
        <v>0</v>
      </c>
      <c r="Z24" s="2383">
        <f>'Adj 4.15 O&amp;M Efficiency'!H48+'Adj 4.15 O&amp;M Efficiency'!H49</f>
        <v>-159957.05751935884</v>
      </c>
      <c r="AA24" s="1404">
        <v>0</v>
      </c>
      <c r="AB24" s="1400">
        <v>0</v>
      </c>
      <c r="AC24" s="1400">
        <v>0</v>
      </c>
      <c r="AD24" s="1400">
        <v>0</v>
      </c>
      <c r="AE24" s="1400">
        <v>0</v>
      </c>
      <c r="AF24" s="1400">
        <v>0</v>
      </c>
      <c r="AG24" s="1400">
        <v>0</v>
      </c>
      <c r="AH24" s="1400">
        <v>0</v>
      </c>
      <c r="AI24" s="1400">
        <v>0</v>
      </c>
      <c r="AJ24" s="1400">
        <v>0</v>
      </c>
      <c r="AK24" s="1400">
        <v>0</v>
      </c>
      <c r="AL24" s="1400">
        <v>0</v>
      </c>
      <c r="AM24" s="1400">
        <v>0</v>
      </c>
      <c r="AN24" s="1400">
        <v>0</v>
      </c>
      <c r="AO24" s="1400">
        <v>0</v>
      </c>
      <c r="AP24" s="1400">
        <v>0</v>
      </c>
      <c r="AQ24" s="1400">
        <v>0</v>
      </c>
      <c r="AR24" s="1400">
        <v>0</v>
      </c>
      <c r="AS24" s="1400">
        <v>0</v>
      </c>
      <c r="AT24" s="1400">
        <v>0</v>
      </c>
      <c r="AU24" s="1400">
        <v>0</v>
      </c>
      <c r="AV24" s="1400">
        <f>'Adj 8.2 Environ Settlement'!BO12</f>
        <v>0</v>
      </c>
      <c r="AW24" s="1400">
        <v>0</v>
      </c>
      <c r="AX24" s="1400">
        <v>0</v>
      </c>
      <c r="AY24" s="1400">
        <v>0</v>
      </c>
      <c r="AZ24" s="1400">
        <v>0</v>
      </c>
      <c r="BA24" s="1400">
        <v>0</v>
      </c>
      <c r="BB24" s="1400">
        <v>0</v>
      </c>
      <c r="BC24" s="1400">
        <v>0</v>
      </c>
      <c r="BD24" s="1400">
        <v>0</v>
      </c>
      <c r="BE24" s="1400">
        <v>0</v>
      </c>
      <c r="BF24" s="1400">
        <v>0</v>
      </c>
      <c r="BG24" s="1400">
        <v>0</v>
      </c>
      <c r="BH24" s="1400">
        <v>0</v>
      </c>
      <c r="BI24" s="1400">
        <v>0</v>
      </c>
      <c r="BJ24" s="1400">
        <v>0</v>
      </c>
      <c r="BK24" s="1400">
        <v>0</v>
      </c>
      <c r="BL24" s="2384">
        <v>0</v>
      </c>
    </row>
    <row r="25" spans="1:71" ht="18.75" customHeight="1">
      <c r="A25" s="1398">
        <v>18</v>
      </c>
      <c r="B25" s="2385" t="s">
        <v>35</v>
      </c>
      <c r="C25" s="2386">
        <f t="shared" ref="C25:I25" si="17">SUM(C15:C24)</f>
        <v>-45766303.249436319</v>
      </c>
      <c r="D25" s="1402">
        <f t="shared" si="17"/>
        <v>0</v>
      </c>
      <c r="E25" s="1402">
        <f t="shared" si="17"/>
        <v>0</v>
      </c>
      <c r="F25" s="1402">
        <f t="shared" si="17"/>
        <v>0</v>
      </c>
      <c r="G25" s="1402">
        <f t="shared" si="17"/>
        <v>0</v>
      </c>
      <c r="H25" s="1402">
        <f t="shared" si="17"/>
        <v>0</v>
      </c>
      <c r="I25" s="1402">
        <f t="shared" si="17"/>
        <v>0</v>
      </c>
      <c r="J25" s="1402">
        <f t="shared" ref="J25:K25" si="18">SUM(J15:J24)</f>
        <v>0</v>
      </c>
      <c r="K25" s="1402">
        <f t="shared" si="18"/>
        <v>0</v>
      </c>
      <c r="L25" s="1402">
        <f t="shared" ref="L25:S25" si="19">SUM(L15:L24)</f>
        <v>0</v>
      </c>
      <c r="M25" s="1402">
        <f t="shared" si="19"/>
        <v>0</v>
      </c>
      <c r="N25" s="1402">
        <f t="shared" si="19"/>
        <v>221451.20098770445</v>
      </c>
      <c r="O25" s="1402">
        <f t="shared" ref="O25" si="20">SUM(O15:O24)</f>
        <v>0</v>
      </c>
      <c r="P25" s="1402">
        <f t="shared" si="19"/>
        <v>0</v>
      </c>
      <c r="Q25" s="1402">
        <f>SUM(Q15:Q24)</f>
        <v>1017963</v>
      </c>
      <c r="R25" s="1402">
        <f t="shared" si="19"/>
        <v>0</v>
      </c>
      <c r="S25" s="1402">
        <f t="shared" si="19"/>
        <v>0</v>
      </c>
      <c r="T25" s="1402">
        <f t="shared" ref="T25:AA25" si="21">SUM(T15:T24)</f>
        <v>0</v>
      </c>
      <c r="U25" s="1403">
        <f t="shared" si="21"/>
        <v>0</v>
      </c>
      <c r="V25" s="1402">
        <f>SUM(V15:V24)</f>
        <v>-974</v>
      </c>
      <c r="W25" s="1403">
        <f>SUM(W15:W24)</f>
        <v>82677</v>
      </c>
      <c r="X25" s="1403">
        <f t="shared" ref="X25:Y25" si="22">SUM(X15:X24)</f>
        <v>0</v>
      </c>
      <c r="Y25" s="1403">
        <f t="shared" si="22"/>
        <v>0</v>
      </c>
      <c r="Z25" s="1403">
        <f t="shared" ref="Z25" si="23">SUM(Z15:Z24)</f>
        <v>-789290.81384351279</v>
      </c>
      <c r="AA25" s="1403">
        <f t="shared" si="21"/>
        <v>0</v>
      </c>
      <c r="AB25" s="1402">
        <f t="shared" ref="AB25:AE25" si="24">SUM(AB15:AB24)</f>
        <v>-48694891.931901127</v>
      </c>
      <c r="AC25" s="1402">
        <f t="shared" si="24"/>
        <v>0</v>
      </c>
      <c r="AD25" s="1402">
        <f t="shared" si="24"/>
        <v>0</v>
      </c>
      <c r="AE25" s="1402">
        <f t="shared" si="24"/>
        <v>0</v>
      </c>
      <c r="AF25" s="1402">
        <f t="shared" ref="AF25:BK25" si="25">SUM(AF15:AF24)</f>
        <v>0</v>
      </c>
      <c r="AG25" s="1402">
        <f t="shared" ref="AG25:AH25" si="26">SUM(AG15:AG24)</f>
        <v>0</v>
      </c>
      <c r="AH25" s="1402">
        <f t="shared" si="26"/>
        <v>0</v>
      </c>
      <c r="AI25" s="1402">
        <f t="shared" ref="AI25:AJ25" si="27">SUM(AI15:AI24)</f>
        <v>0</v>
      </c>
      <c r="AJ25" s="1402">
        <f t="shared" si="27"/>
        <v>0</v>
      </c>
      <c r="AK25" s="1402">
        <f t="shared" si="25"/>
        <v>0</v>
      </c>
      <c r="AL25" s="1402">
        <f>SUM(AL15:AL24)</f>
        <v>0</v>
      </c>
      <c r="AM25" s="1402">
        <f>SUM(AM15:AM24)</f>
        <v>0</v>
      </c>
      <c r="AN25" s="1402">
        <f t="shared" ref="AN25:AO25" si="28">SUM(AN15:AN24)</f>
        <v>0</v>
      </c>
      <c r="AO25" s="1402">
        <f t="shared" si="28"/>
        <v>0</v>
      </c>
      <c r="AP25" s="1402">
        <f>SUM(AP15:AP24)</f>
        <v>0</v>
      </c>
      <c r="AQ25" s="1402">
        <f>SUM(AQ15:AQ24)</f>
        <v>0</v>
      </c>
      <c r="AR25" s="1402">
        <f>SUM(AR15:AR24)</f>
        <v>0</v>
      </c>
      <c r="AS25" s="1402">
        <f>SUM(AS15:AS24)</f>
        <v>0</v>
      </c>
      <c r="AT25" s="1402">
        <f>SUM(AT15:AT24)</f>
        <v>0</v>
      </c>
      <c r="AU25" s="1402">
        <f t="shared" si="25"/>
        <v>0</v>
      </c>
      <c r="AV25" s="1402">
        <f t="shared" si="25"/>
        <v>0</v>
      </c>
      <c r="AW25" s="1402">
        <f t="shared" si="25"/>
        <v>0</v>
      </c>
      <c r="AX25" s="1402">
        <f t="shared" ref="AX25" si="29">SUM(AX15:AX24)</f>
        <v>0</v>
      </c>
      <c r="AY25" s="1402">
        <f t="shared" ref="AY25:BD25" si="30">SUM(AY15:AY24)</f>
        <v>0</v>
      </c>
      <c r="AZ25" s="1402">
        <f t="shared" si="30"/>
        <v>0</v>
      </c>
      <c r="BA25" s="1402">
        <f t="shared" si="30"/>
        <v>-3971.7547022999997</v>
      </c>
      <c r="BB25" s="1402">
        <f t="shared" si="30"/>
        <v>0</v>
      </c>
      <c r="BC25" s="1402">
        <f t="shared" si="30"/>
        <v>0</v>
      </c>
      <c r="BD25" s="1402">
        <f t="shared" si="30"/>
        <v>0</v>
      </c>
      <c r="BE25" s="1402">
        <f t="shared" ref="BE25" si="31">SUM(BE15:BE24)</f>
        <v>0</v>
      </c>
      <c r="BF25" s="1402">
        <f t="shared" ref="BF25:BJ25" si="32">SUM(BF15:BF24)</f>
        <v>0</v>
      </c>
      <c r="BG25" s="1402">
        <f t="shared" si="32"/>
        <v>0</v>
      </c>
      <c r="BH25" s="1402">
        <f t="shared" si="32"/>
        <v>0</v>
      </c>
      <c r="BI25" s="1402">
        <f t="shared" si="32"/>
        <v>0</v>
      </c>
      <c r="BJ25" s="1402">
        <f t="shared" si="32"/>
        <v>0</v>
      </c>
      <c r="BK25" s="1402">
        <f t="shared" si="25"/>
        <v>0</v>
      </c>
      <c r="BL25" s="2366">
        <f t="shared" ref="BL25" si="33">SUM(BL15:BL24)</f>
        <v>2400734.0500229066</v>
      </c>
    </row>
    <row r="26" spans="1:71">
      <c r="A26" s="1398"/>
      <c r="B26" s="2379"/>
      <c r="C26" s="1398"/>
      <c r="D26" s="1403"/>
      <c r="E26" s="1403"/>
      <c r="F26" s="1403"/>
      <c r="G26" s="1403"/>
      <c r="H26" s="1403"/>
      <c r="I26" s="1403"/>
      <c r="J26" s="1403"/>
      <c r="K26" s="1403"/>
      <c r="L26" s="1403"/>
      <c r="M26" s="1403"/>
      <c r="N26" s="1403"/>
      <c r="O26" s="1403"/>
      <c r="P26" s="1403"/>
      <c r="Q26" s="1403"/>
      <c r="R26" s="1403"/>
      <c r="S26" s="1403"/>
      <c r="T26" s="1403"/>
      <c r="U26" s="1403"/>
      <c r="V26" s="1403"/>
      <c r="W26" s="1403"/>
      <c r="X26" s="1403"/>
      <c r="Y26" s="1403"/>
      <c r="Z26" s="1403"/>
      <c r="AA26" s="1403"/>
      <c r="AB26" s="1403"/>
      <c r="AC26" s="1403"/>
      <c r="AD26" s="1403"/>
      <c r="AE26" s="1398"/>
      <c r="AF26" s="1403"/>
      <c r="AG26" s="1403"/>
      <c r="AH26" s="1403"/>
      <c r="AI26" s="2350"/>
      <c r="AJ26" s="2350"/>
      <c r="AK26" s="1403"/>
      <c r="AL26" s="1403"/>
      <c r="AM26" s="1403"/>
      <c r="AN26" s="1403"/>
      <c r="AO26" s="1403"/>
      <c r="AP26" s="1403"/>
      <c r="AQ26" s="1403"/>
      <c r="AR26" s="1403"/>
      <c r="AS26" s="1403"/>
      <c r="AT26" s="1403"/>
      <c r="AU26" s="1403"/>
      <c r="AV26" s="1403"/>
      <c r="AW26" s="1403"/>
      <c r="AX26" s="1403"/>
      <c r="AY26" s="1403"/>
      <c r="AZ26" s="1403"/>
      <c r="BA26" s="1403"/>
      <c r="BB26" s="1403"/>
      <c r="BC26" s="1403"/>
      <c r="BD26" s="1403"/>
      <c r="BE26" s="1403"/>
      <c r="BF26" s="1403"/>
      <c r="BG26" s="1403"/>
      <c r="BH26" s="1403"/>
      <c r="BI26" s="1403"/>
      <c r="BJ26" s="1403"/>
      <c r="BK26" s="1408"/>
      <c r="BL26" s="2366"/>
    </row>
    <row r="27" spans="1:71" ht="18.75" customHeight="1">
      <c r="A27" s="1398">
        <v>19</v>
      </c>
      <c r="B27" s="1406" t="s">
        <v>36</v>
      </c>
      <c r="C27" s="1398">
        <f>SUM(D27:BL27)</f>
        <v>921318.12203500001</v>
      </c>
      <c r="D27" s="1400">
        <v>0</v>
      </c>
      <c r="E27" s="1400">
        <v>0</v>
      </c>
      <c r="F27" s="1400">
        <v>0</v>
      </c>
      <c r="G27" s="1400">
        <v>0</v>
      </c>
      <c r="H27" s="1400">
        <v>0</v>
      </c>
      <c r="I27" s="1400">
        <v>0</v>
      </c>
      <c r="J27" s="1400">
        <v>0</v>
      </c>
      <c r="K27" s="1400">
        <v>0</v>
      </c>
      <c r="L27" s="1400">
        <v>0</v>
      </c>
      <c r="M27" s="1400">
        <v>0</v>
      </c>
      <c r="N27" s="1400">
        <v>0</v>
      </c>
      <c r="O27" s="1400">
        <v>0</v>
      </c>
      <c r="P27" s="1400">
        <v>0</v>
      </c>
      <c r="Q27" s="1400">
        <v>0</v>
      </c>
      <c r="R27" s="1400">
        <v>0</v>
      </c>
      <c r="S27" s="1400">
        <v>0</v>
      </c>
      <c r="T27" s="1400">
        <v>0</v>
      </c>
      <c r="U27" s="1400">
        <v>0</v>
      </c>
      <c r="V27" s="1400">
        <v>0</v>
      </c>
      <c r="W27" s="1400">
        <v>0</v>
      </c>
      <c r="X27" s="1400">
        <v>0</v>
      </c>
      <c r="Y27" s="1400">
        <v>0</v>
      </c>
      <c r="Z27" s="1400">
        <v>0</v>
      </c>
      <c r="AA27" s="1400">
        <v>0</v>
      </c>
      <c r="AB27" s="1400">
        <v>0</v>
      </c>
      <c r="AC27" s="1400">
        <v>0</v>
      </c>
      <c r="AD27" s="1400">
        <v>0</v>
      </c>
      <c r="AE27" s="1400">
        <v>0</v>
      </c>
      <c r="AF27" s="1400">
        <v>0</v>
      </c>
      <c r="AG27" s="1400">
        <v>0</v>
      </c>
      <c r="AH27" s="1400">
        <v>0</v>
      </c>
      <c r="AI27" s="1400">
        <v>0</v>
      </c>
      <c r="AJ27" s="1400">
        <v>0</v>
      </c>
      <c r="AK27" s="1400">
        <v>0</v>
      </c>
      <c r="AL27" s="1400">
        <v>0</v>
      </c>
      <c r="AM27" s="1400">
        <v>0</v>
      </c>
      <c r="AN27" s="1400">
        <v>0</v>
      </c>
      <c r="AO27" s="1400">
        <v>0</v>
      </c>
      <c r="AP27" s="1400">
        <v>0</v>
      </c>
      <c r="AQ27" s="1400">
        <v>0</v>
      </c>
      <c r="AR27" s="1400">
        <v>0</v>
      </c>
      <c r="AS27" s="1400">
        <v>0</v>
      </c>
      <c r="AT27" s="1400">
        <v>0</v>
      </c>
      <c r="AU27" s="1400">
        <v>0</v>
      </c>
      <c r="AV27" s="1400">
        <v>0</v>
      </c>
      <c r="AW27" s="1400">
        <v>0</v>
      </c>
      <c r="AX27" s="1400">
        <f>'Adj 8.4 Major Plant Add'!I21</f>
        <v>905232.04823499999</v>
      </c>
      <c r="AY27" s="1400">
        <f>'Adj 8.5 Misc. Rate base'!BM49</f>
        <v>0</v>
      </c>
      <c r="AZ27" s="1400">
        <v>0</v>
      </c>
      <c r="BA27" s="1400">
        <v>0</v>
      </c>
      <c r="BB27" s="1400">
        <v>0</v>
      </c>
      <c r="BC27" s="1400">
        <v>0</v>
      </c>
      <c r="BD27" s="1400">
        <v>0</v>
      </c>
      <c r="BE27" s="1400">
        <v>0</v>
      </c>
      <c r="BF27" s="1400">
        <v>0</v>
      </c>
      <c r="BG27" s="1400">
        <v>0</v>
      </c>
      <c r="BH27" s="1400">
        <v>0</v>
      </c>
      <c r="BI27" s="1400">
        <v>0</v>
      </c>
      <c r="BJ27" s="1400">
        <v>0</v>
      </c>
      <c r="BK27" s="1400">
        <v>0</v>
      </c>
      <c r="BL27" s="2366">
        <f>'Adj 9.1 Prod Factor'!I22</f>
        <v>16086.0738</v>
      </c>
    </row>
    <row r="28" spans="1:71">
      <c r="A28" s="1398">
        <v>20</v>
      </c>
      <c r="B28" s="1406" t="s">
        <v>16</v>
      </c>
      <c r="C28" s="1398">
        <f>SUM(D28:BL28)</f>
        <v>322605.66978755011</v>
      </c>
      <c r="D28" s="1400">
        <v>0</v>
      </c>
      <c r="E28" s="1400">
        <v>0</v>
      </c>
      <c r="F28" s="1400">
        <v>0</v>
      </c>
      <c r="G28" s="1400">
        <v>0</v>
      </c>
      <c r="H28" s="1400">
        <v>0</v>
      </c>
      <c r="I28" s="1400">
        <v>0</v>
      </c>
      <c r="J28" s="1400">
        <v>0</v>
      </c>
      <c r="K28" s="1400">
        <v>0</v>
      </c>
      <c r="L28" s="1400">
        <v>0</v>
      </c>
      <c r="M28" s="1400">
        <v>0</v>
      </c>
      <c r="N28" s="1400">
        <v>0</v>
      </c>
      <c r="O28" s="1400">
        <v>0</v>
      </c>
      <c r="P28" s="1400">
        <v>0</v>
      </c>
      <c r="Q28" s="1400">
        <v>0</v>
      </c>
      <c r="R28" s="1400">
        <v>0</v>
      </c>
      <c r="S28" s="1400">
        <v>0</v>
      </c>
      <c r="T28" s="1400">
        <v>0</v>
      </c>
      <c r="U28" s="1400">
        <v>0</v>
      </c>
      <c r="V28" s="1400">
        <v>0</v>
      </c>
      <c r="W28" s="1400">
        <v>0</v>
      </c>
      <c r="X28" s="1400">
        <v>0</v>
      </c>
      <c r="Y28" s="1400">
        <v>0</v>
      </c>
      <c r="Z28" s="1400">
        <v>0</v>
      </c>
      <c r="AA28" s="1400">
        <v>0</v>
      </c>
      <c r="AB28" s="1400">
        <v>0</v>
      </c>
      <c r="AC28" s="1400">
        <v>0</v>
      </c>
      <c r="AD28" s="1400">
        <v>0</v>
      </c>
      <c r="AE28" s="1400">
        <v>0</v>
      </c>
      <c r="AF28" s="1400">
        <v>0</v>
      </c>
      <c r="AG28" s="1400">
        <v>0</v>
      </c>
      <c r="AH28" s="1400">
        <v>0</v>
      </c>
      <c r="AI28" s="1400">
        <v>0</v>
      </c>
      <c r="AJ28" s="1400">
        <v>0</v>
      </c>
      <c r="AK28" s="1400">
        <v>0</v>
      </c>
      <c r="AL28" s="1400">
        <v>0</v>
      </c>
      <c r="AM28" s="1400">
        <v>0</v>
      </c>
      <c r="AN28" s="1400">
        <v>0</v>
      </c>
      <c r="AO28" s="1400">
        <v>0</v>
      </c>
      <c r="AP28" s="1400">
        <v>0</v>
      </c>
      <c r="AQ28" s="1400">
        <v>0</v>
      </c>
      <c r="AR28" s="1400">
        <v>0</v>
      </c>
      <c r="AS28" s="1400">
        <v>0</v>
      </c>
      <c r="AT28" s="1400">
        <v>0</v>
      </c>
      <c r="AU28" s="1400">
        <v>0</v>
      </c>
      <c r="AV28" s="1400">
        <v>0</v>
      </c>
      <c r="AW28" s="1400">
        <v>0</v>
      </c>
      <c r="AX28" s="1400">
        <v>0</v>
      </c>
      <c r="AY28" s="1400">
        <v>0</v>
      </c>
      <c r="AZ28" s="1400">
        <v>0</v>
      </c>
      <c r="BA28" s="1400">
        <f>'Adj 8.6 Powerdale'!I16</f>
        <v>322605.66978755011</v>
      </c>
      <c r="BB28" s="1400">
        <v>0</v>
      </c>
      <c r="BC28" s="1400">
        <v>0</v>
      </c>
      <c r="BD28" s="1400">
        <v>0</v>
      </c>
      <c r="BE28" s="1400">
        <v>0</v>
      </c>
      <c r="BF28" s="1400">
        <v>0</v>
      </c>
      <c r="BG28" s="1400">
        <v>0</v>
      </c>
      <c r="BH28" s="1400">
        <v>0</v>
      </c>
      <c r="BI28" s="1400">
        <v>0</v>
      </c>
      <c r="BJ28" s="1400">
        <v>0</v>
      </c>
      <c r="BK28" s="1400">
        <v>0</v>
      </c>
      <c r="BL28" s="2366">
        <v>0</v>
      </c>
    </row>
    <row r="29" spans="1:71" ht="18.75" customHeight="1">
      <c r="A29" s="1398">
        <v>21</v>
      </c>
      <c r="B29" s="1406" t="s">
        <v>37</v>
      </c>
      <c r="C29" s="1398">
        <f>SUM(D29:BL29)</f>
        <v>-13142.869999999995</v>
      </c>
      <c r="D29" s="1400">
        <v>0</v>
      </c>
      <c r="E29" s="1400">
        <v>0</v>
      </c>
      <c r="F29" s="1400">
        <v>0</v>
      </c>
      <c r="G29" s="1400">
        <v>0</v>
      </c>
      <c r="H29" s="1400">
        <v>0</v>
      </c>
      <c r="I29" s="1400">
        <v>0</v>
      </c>
      <c r="J29" s="1400">
        <v>0</v>
      </c>
      <c r="K29" s="1400">
        <v>0</v>
      </c>
      <c r="L29" s="1400">
        <v>0</v>
      </c>
      <c r="M29" s="1400">
        <v>0</v>
      </c>
      <c r="N29" s="1400">
        <v>0</v>
      </c>
      <c r="O29" s="1400">
        <v>0</v>
      </c>
      <c r="P29" s="1400">
        <v>0</v>
      </c>
      <c r="Q29" s="1400">
        <v>0</v>
      </c>
      <c r="R29" s="1400">
        <v>0</v>
      </c>
      <c r="S29" s="1400">
        <v>0</v>
      </c>
      <c r="T29" s="1400">
        <v>0</v>
      </c>
      <c r="U29" s="1400">
        <v>0</v>
      </c>
      <c r="V29" s="1400">
        <v>0</v>
      </c>
      <c r="W29" s="1400">
        <v>0</v>
      </c>
      <c r="X29" s="1400">
        <v>0</v>
      </c>
      <c r="Y29" s="1400">
        <v>0</v>
      </c>
      <c r="Z29" s="1400">
        <v>0</v>
      </c>
      <c r="AA29" s="1400">
        <v>0</v>
      </c>
      <c r="AB29" s="1400">
        <v>0</v>
      </c>
      <c r="AC29" s="1400">
        <v>0</v>
      </c>
      <c r="AD29" s="1400">
        <v>0</v>
      </c>
      <c r="AE29" s="1400">
        <v>0</v>
      </c>
      <c r="AF29" s="1400">
        <v>0</v>
      </c>
      <c r="AG29" s="1400">
        <v>0</v>
      </c>
      <c r="AH29" s="1400">
        <v>0</v>
      </c>
      <c r="AI29" s="1400">
        <v>0</v>
      </c>
      <c r="AJ29" s="1400">
        <v>0</v>
      </c>
      <c r="AK29" s="1400">
        <v>0</v>
      </c>
      <c r="AL29" s="1400">
        <f>'Adj 7.2 Prop Tax Exp'!I9</f>
        <v>0</v>
      </c>
      <c r="AM29" s="1400">
        <v>0</v>
      </c>
      <c r="AN29" s="1400">
        <v>0</v>
      </c>
      <c r="AO29" s="1400">
        <f>'Adj 7.5 WA Low Income Tax Credi'!I9</f>
        <v>-13142.869999999995</v>
      </c>
      <c r="AP29" s="1400">
        <v>0</v>
      </c>
      <c r="AQ29" s="1400">
        <v>0</v>
      </c>
      <c r="AR29" s="1400">
        <v>0</v>
      </c>
      <c r="AS29" s="1400">
        <v>0</v>
      </c>
      <c r="AT29" s="1400">
        <v>0</v>
      </c>
      <c r="AU29" s="1400">
        <v>0</v>
      </c>
      <c r="AV29" s="1400">
        <v>0</v>
      </c>
      <c r="AW29" s="1400">
        <v>0</v>
      </c>
      <c r="AX29" s="1400">
        <v>0</v>
      </c>
      <c r="AY29" s="1400">
        <v>0</v>
      </c>
      <c r="AZ29" s="1400">
        <v>0</v>
      </c>
      <c r="BA29" s="1400">
        <v>0</v>
      </c>
      <c r="BB29" s="1400">
        <v>0</v>
      </c>
      <c r="BC29" s="1400">
        <v>0</v>
      </c>
      <c r="BD29" s="1400">
        <v>0</v>
      </c>
      <c r="BE29" s="1400">
        <v>0</v>
      </c>
      <c r="BF29" s="1400">
        <v>0</v>
      </c>
      <c r="BG29" s="1400">
        <v>0</v>
      </c>
      <c r="BH29" s="1400">
        <v>0</v>
      </c>
      <c r="BI29" s="1400">
        <v>0</v>
      </c>
      <c r="BJ29" s="1400">
        <v>0</v>
      </c>
      <c r="BK29" s="1400">
        <v>0</v>
      </c>
      <c r="BL29" s="2366">
        <v>0</v>
      </c>
    </row>
    <row r="30" spans="1:71" s="695" customFormat="1">
      <c r="A30" s="2368">
        <v>22</v>
      </c>
      <c r="B30" s="2375" t="s">
        <v>38</v>
      </c>
      <c r="C30" s="1404">
        <f t="shared" ref="C30:I30" si="34">C83</f>
        <v>998820.00158500019</v>
      </c>
      <c r="D30" s="1404">
        <f t="shared" si="34"/>
        <v>0</v>
      </c>
      <c r="E30" s="1404">
        <f t="shared" si="34"/>
        <v>0</v>
      </c>
      <c r="F30" s="1404">
        <f t="shared" si="34"/>
        <v>0</v>
      </c>
      <c r="G30" s="1404">
        <f t="shared" si="34"/>
        <v>-48</v>
      </c>
      <c r="H30" s="1404">
        <f t="shared" si="34"/>
        <v>0</v>
      </c>
      <c r="I30" s="1404">
        <f t="shared" si="34"/>
        <v>51183</v>
      </c>
      <c r="J30" s="2387">
        <f t="shared" ref="J30:K30" si="35">J83</f>
        <v>175862</v>
      </c>
      <c r="K30" s="2387">
        <f t="shared" si="35"/>
        <v>22191</v>
      </c>
      <c r="L30" s="1404">
        <f t="shared" ref="L30:AE30" si="36">L83</f>
        <v>0</v>
      </c>
      <c r="M30" s="1404">
        <f t="shared" si="36"/>
        <v>0</v>
      </c>
      <c r="N30" s="1404">
        <f t="shared" si="36"/>
        <v>-77508</v>
      </c>
      <c r="O30" s="1404">
        <f t="shared" ref="O30" si="37">O83</f>
        <v>0</v>
      </c>
      <c r="P30" s="1404">
        <f t="shared" si="36"/>
        <v>0</v>
      </c>
      <c r="Q30" s="1404">
        <f t="shared" si="36"/>
        <v>-356287</v>
      </c>
      <c r="R30" s="1404">
        <f t="shared" si="36"/>
        <v>0</v>
      </c>
      <c r="S30" s="1404">
        <f t="shared" si="36"/>
        <v>0</v>
      </c>
      <c r="T30" s="1404">
        <f t="shared" ref="T30:AA30" si="38">T83</f>
        <v>0</v>
      </c>
      <c r="U30" s="1404">
        <f t="shared" si="38"/>
        <v>0</v>
      </c>
      <c r="V30" s="1404">
        <f>V83</f>
        <v>341</v>
      </c>
      <c r="W30" s="1404">
        <f t="shared" si="38"/>
        <v>0</v>
      </c>
      <c r="X30" s="2383">
        <f t="shared" ref="X30:Y30" si="39">X83</f>
        <v>0</v>
      </c>
      <c r="Y30" s="2383">
        <f t="shared" si="39"/>
        <v>0</v>
      </c>
      <c r="Z30" s="2383">
        <f t="shared" ref="Z30" si="40">Z83</f>
        <v>276252</v>
      </c>
      <c r="AA30" s="1404">
        <f t="shared" si="38"/>
        <v>0</v>
      </c>
      <c r="AB30" s="1404">
        <f t="shared" si="36"/>
        <v>5574891</v>
      </c>
      <c r="AC30" s="1404">
        <f t="shared" si="36"/>
        <v>340435</v>
      </c>
      <c r="AD30" s="1404">
        <f t="shared" si="36"/>
        <v>0</v>
      </c>
      <c r="AE30" s="1404">
        <f t="shared" si="36"/>
        <v>0</v>
      </c>
      <c r="AF30" s="1404">
        <f t="shared" ref="AF30:AK30" si="41">AF83</f>
        <v>-479295</v>
      </c>
      <c r="AG30" s="1404">
        <f t="shared" ref="AG30:AH30" si="42">AG83</f>
        <v>0</v>
      </c>
      <c r="AH30" s="1404">
        <f t="shared" si="42"/>
        <v>0</v>
      </c>
      <c r="AI30" s="1404">
        <f t="shared" ref="AI30:AJ30" si="43">AI83</f>
        <v>0</v>
      </c>
      <c r="AJ30" s="1404">
        <f t="shared" si="43"/>
        <v>0</v>
      </c>
      <c r="AK30" s="1404">
        <f t="shared" si="41"/>
        <v>-213056</v>
      </c>
      <c r="AL30" s="1404">
        <f>AL83</f>
        <v>0</v>
      </c>
      <c r="AM30" s="1404">
        <f>AM83</f>
        <v>-5067825.9984149998</v>
      </c>
      <c r="AN30" s="1404">
        <f t="shared" ref="AN30:AO30" si="44">AN83</f>
        <v>0</v>
      </c>
      <c r="AO30" s="1404">
        <f t="shared" si="44"/>
        <v>4600</v>
      </c>
      <c r="AP30" s="1404">
        <f>AP83</f>
        <v>0</v>
      </c>
      <c r="AQ30" s="1404">
        <f>AQ83</f>
        <v>0</v>
      </c>
      <c r="AR30" s="1404">
        <f>AR83</f>
        <v>0</v>
      </c>
      <c r="AS30" s="1404">
        <f>AS83</f>
        <v>0</v>
      </c>
      <c r="AT30" s="1404">
        <f>AT83</f>
        <v>0</v>
      </c>
      <c r="AU30" s="1404">
        <f t="shared" ref="AU30:AW30" si="45">AU83</f>
        <v>0</v>
      </c>
      <c r="AV30" s="1404">
        <f t="shared" si="45"/>
        <v>0</v>
      </c>
      <c r="AW30" s="1404">
        <f t="shared" si="45"/>
        <v>0</v>
      </c>
      <c r="AX30" s="1404">
        <f t="shared" ref="AX30" si="46">AX83</f>
        <v>2554605</v>
      </c>
      <c r="AY30" s="1404">
        <f t="shared" ref="AY30:BD30" si="47">AY83</f>
        <v>0</v>
      </c>
      <c r="AZ30" s="1404">
        <f t="shared" si="47"/>
        <v>0</v>
      </c>
      <c r="BA30" s="1404">
        <f t="shared" si="47"/>
        <v>-66768</v>
      </c>
      <c r="BB30" s="1404">
        <f t="shared" si="47"/>
        <v>0</v>
      </c>
      <c r="BC30" s="1404">
        <f t="shared" si="47"/>
        <v>0</v>
      </c>
      <c r="BD30" s="1404">
        <f t="shared" si="47"/>
        <v>0</v>
      </c>
      <c r="BE30" s="1404">
        <f t="shared" ref="BE30" si="48">BE83</f>
        <v>-1050000</v>
      </c>
      <c r="BF30" s="1404">
        <f t="shared" ref="BF30:BJ30" si="49">BF83</f>
        <v>0</v>
      </c>
      <c r="BG30" s="1404">
        <f t="shared" si="49"/>
        <v>0</v>
      </c>
      <c r="BH30" s="1404">
        <f t="shared" si="49"/>
        <v>0</v>
      </c>
      <c r="BI30" s="1404">
        <f t="shared" si="49"/>
        <v>0</v>
      </c>
      <c r="BJ30" s="1404">
        <f t="shared" si="49"/>
        <v>0</v>
      </c>
      <c r="BK30" s="1404">
        <f>BK83</f>
        <v>0</v>
      </c>
      <c r="BL30" s="2388">
        <f t="shared" ref="BL30" si="50">BL83</f>
        <v>-690753</v>
      </c>
      <c r="BM30" s="856"/>
      <c r="BN30" s="856"/>
      <c r="BO30" s="856"/>
      <c r="BP30" s="856"/>
      <c r="BQ30" s="856"/>
      <c r="BR30" s="856"/>
      <c r="BS30" s="856"/>
    </row>
    <row r="31" spans="1:71" ht="18.75" customHeight="1">
      <c r="A31" s="1398">
        <v>23</v>
      </c>
      <c r="B31" s="1406" t="s">
        <v>39</v>
      </c>
      <c r="C31" s="1398">
        <f>SUM(D31:BK31)</f>
        <v>0</v>
      </c>
      <c r="D31" s="1400">
        <f t="shared" ref="D31:I31" si="51">D79</f>
        <v>0</v>
      </c>
      <c r="E31" s="1400">
        <f t="shared" si="51"/>
        <v>0</v>
      </c>
      <c r="F31" s="1400">
        <f t="shared" si="51"/>
        <v>0</v>
      </c>
      <c r="G31" s="1400">
        <f t="shared" si="51"/>
        <v>0</v>
      </c>
      <c r="H31" s="1400">
        <f t="shared" si="51"/>
        <v>0</v>
      </c>
      <c r="I31" s="1400">
        <f t="shared" si="51"/>
        <v>0</v>
      </c>
      <c r="J31" s="1400">
        <f t="shared" ref="J31:K31" si="52">J79</f>
        <v>0</v>
      </c>
      <c r="K31" s="1400">
        <f t="shared" si="52"/>
        <v>0</v>
      </c>
      <c r="L31" s="1400">
        <f t="shared" ref="L31:S31" si="53">L79</f>
        <v>0</v>
      </c>
      <c r="M31" s="1400">
        <f t="shared" si="53"/>
        <v>0</v>
      </c>
      <c r="N31" s="1400">
        <f t="shared" si="53"/>
        <v>0</v>
      </c>
      <c r="O31" s="1400">
        <f t="shared" ref="O31" si="54">O79</f>
        <v>0</v>
      </c>
      <c r="P31" s="1400">
        <f t="shared" si="53"/>
        <v>0</v>
      </c>
      <c r="Q31" s="1400">
        <f t="shared" si="53"/>
        <v>0</v>
      </c>
      <c r="R31" s="1400">
        <f t="shared" si="53"/>
        <v>0</v>
      </c>
      <c r="S31" s="1400">
        <f t="shared" si="53"/>
        <v>0</v>
      </c>
      <c r="T31" s="1400">
        <f t="shared" ref="T31:X31" si="55">T79</f>
        <v>0</v>
      </c>
      <c r="U31" s="1400">
        <f t="shared" si="55"/>
        <v>0</v>
      </c>
      <c r="V31" s="1400">
        <f>V79</f>
        <v>0</v>
      </c>
      <c r="W31" s="1400">
        <f t="shared" si="55"/>
        <v>0</v>
      </c>
      <c r="X31" s="1400">
        <f t="shared" si="55"/>
        <v>0</v>
      </c>
      <c r="Y31" s="1400">
        <f t="shared" ref="Y31" si="56">Y79</f>
        <v>0</v>
      </c>
      <c r="Z31" s="1400">
        <f t="shared" ref="Z31" si="57">Z79</f>
        <v>0</v>
      </c>
      <c r="AA31" s="1400">
        <v>0</v>
      </c>
      <c r="AB31" s="1400">
        <f t="shared" ref="AB31:AE31" si="58">AB79</f>
        <v>0</v>
      </c>
      <c r="AC31" s="1400">
        <f t="shared" si="58"/>
        <v>0</v>
      </c>
      <c r="AD31" s="1400">
        <f t="shared" si="58"/>
        <v>0</v>
      </c>
      <c r="AE31" s="1400">
        <f t="shared" si="58"/>
        <v>0</v>
      </c>
      <c r="AF31" s="1400">
        <f t="shared" ref="AF31:AK31" si="59">AF79</f>
        <v>0</v>
      </c>
      <c r="AG31" s="1400">
        <f t="shared" ref="AG31:AH31" si="60">AG79</f>
        <v>0</v>
      </c>
      <c r="AH31" s="1400">
        <f t="shared" si="60"/>
        <v>0</v>
      </c>
      <c r="AI31" s="1400">
        <f t="shared" ref="AI31:AJ31" si="61">AI79</f>
        <v>0</v>
      </c>
      <c r="AJ31" s="1400">
        <f t="shared" si="61"/>
        <v>0</v>
      </c>
      <c r="AK31" s="1400">
        <f t="shared" si="59"/>
        <v>0</v>
      </c>
      <c r="AL31" s="1400">
        <f>AL79</f>
        <v>0</v>
      </c>
      <c r="AM31" s="1400">
        <f>AM79</f>
        <v>0</v>
      </c>
      <c r="AN31" s="1400">
        <f t="shared" ref="AN31:AO31" si="62">AN79</f>
        <v>0</v>
      </c>
      <c r="AO31" s="1400">
        <f t="shared" si="62"/>
        <v>0</v>
      </c>
      <c r="AP31" s="1400">
        <f>AP79</f>
        <v>0</v>
      </c>
      <c r="AQ31" s="1400">
        <f>AQ79</f>
        <v>0</v>
      </c>
      <c r="AR31" s="1400">
        <f>AR79</f>
        <v>0</v>
      </c>
      <c r="AS31" s="1400">
        <f>AS79</f>
        <v>0</v>
      </c>
      <c r="AT31" s="1400">
        <f>AT79</f>
        <v>0</v>
      </c>
      <c r="AU31" s="1400">
        <f t="shared" ref="AU31:BK31" si="63">AU79</f>
        <v>0</v>
      </c>
      <c r="AV31" s="1400">
        <f t="shared" si="63"/>
        <v>0</v>
      </c>
      <c r="AW31" s="1400">
        <f t="shared" si="63"/>
        <v>0</v>
      </c>
      <c r="AX31" s="1400">
        <f t="shared" ref="AX31" si="64">AX79</f>
        <v>0</v>
      </c>
      <c r="AY31" s="1400">
        <f t="shared" ref="AY31:BE31" si="65">AY79</f>
        <v>0</v>
      </c>
      <c r="AZ31" s="1400">
        <f t="shared" si="65"/>
        <v>0</v>
      </c>
      <c r="BA31" s="1400">
        <f t="shared" si="65"/>
        <v>0</v>
      </c>
      <c r="BB31" s="1400">
        <f t="shared" si="65"/>
        <v>0</v>
      </c>
      <c r="BC31" s="1400">
        <f t="shared" si="65"/>
        <v>0</v>
      </c>
      <c r="BD31" s="1400">
        <f t="shared" si="65"/>
        <v>0</v>
      </c>
      <c r="BE31" s="1400">
        <f t="shared" si="65"/>
        <v>0</v>
      </c>
      <c r="BF31" s="1400">
        <f t="shared" ref="BF31:BJ31" si="66">BF79</f>
        <v>0</v>
      </c>
      <c r="BG31" s="1400">
        <f t="shared" si="66"/>
        <v>0</v>
      </c>
      <c r="BH31" s="1400">
        <f t="shared" si="66"/>
        <v>0</v>
      </c>
      <c r="BI31" s="1400">
        <f t="shared" si="66"/>
        <v>0</v>
      </c>
      <c r="BJ31" s="1400">
        <f t="shared" si="66"/>
        <v>0</v>
      </c>
      <c r="BK31" s="1400">
        <f t="shared" si="63"/>
        <v>0</v>
      </c>
      <c r="BL31" s="2366">
        <f t="shared" ref="BL31" si="67">BL79</f>
        <v>0</v>
      </c>
    </row>
    <row r="32" spans="1:71" s="691" customFormat="1">
      <c r="A32" s="1398">
        <v>24</v>
      </c>
      <c r="B32" s="1406" t="s">
        <v>40</v>
      </c>
      <c r="C32" s="1398">
        <f>SUM(D32:BL32)</f>
        <v>-2372696.0091550001</v>
      </c>
      <c r="D32" s="1400">
        <v>0</v>
      </c>
      <c r="E32" s="1400">
        <f>'Adj 3.2 Rev Normalizing'!BN23+'Adj 3.2 Rev Normalizing'!BN29+'Adj 3.2 Rev Normalizing'!BN31</f>
        <v>0</v>
      </c>
      <c r="F32" s="1400">
        <v>0</v>
      </c>
      <c r="G32" s="1400">
        <f>'Adj 3.4 SO2 Emmissions'!H24</f>
        <v>324347</v>
      </c>
      <c r="H32" s="1400">
        <v>0</v>
      </c>
      <c r="I32" s="1400">
        <v>0</v>
      </c>
      <c r="J32" s="1400">
        <v>0</v>
      </c>
      <c r="K32" s="1400">
        <v>0</v>
      </c>
      <c r="L32" s="1400">
        <v>0</v>
      </c>
      <c r="M32" s="1400">
        <v>0</v>
      </c>
      <c r="N32" s="1400">
        <v>0</v>
      </c>
      <c r="O32" s="1400">
        <v>0</v>
      </c>
      <c r="P32" s="1400">
        <v>0</v>
      </c>
      <c r="Q32" s="1400">
        <v>0</v>
      </c>
      <c r="R32" s="1400">
        <v>0</v>
      </c>
      <c r="S32" s="1400">
        <v>0</v>
      </c>
      <c r="T32" s="1400">
        <v>0</v>
      </c>
      <c r="U32" s="1400">
        <v>0</v>
      </c>
      <c r="V32" s="1400">
        <v>0</v>
      </c>
      <c r="W32" s="1400">
        <v>0</v>
      </c>
      <c r="X32" s="1400">
        <v>0</v>
      </c>
      <c r="Y32" s="1400">
        <f>'Adj 4.14 Naughton Write-offs'!N20+'Adj 4.14 Naughton Write-offs'!N24</f>
        <v>0</v>
      </c>
      <c r="Z32" s="1400">
        <v>0</v>
      </c>
      <c r="AA32" s="1400">
        <v>0</v>
      </c>
      <c r="AB32" s="1400">
        <v>0</v>
      </c>
      <c r="AC32" s="1400">
        <v>0</v>
      </c>
      <c r="AD32" s="1400">
        <v>0</v>
      </c>
      <c r="AE32" s="1400">
        <v>0</v>
      </c>
      <c r="AF32" s="1400">
        <f>'Adj 6.1 Hydro Decomm.'!H15</f>
        <v>519706.09637500002</v>
      </c>
      <c r="AG32" s="1400">
        <f>'Adj 6.1 Hydro Decomm.'!I15</f>
        <v>0</v>
      </c>
      <c r="AH32" s="1400">
        <f>'Adj 6.1 Hydro Decomm.'!J15</f>
        <v>0</v>
      </c>
      <c r="AI32" s="1400">
        <f>'Adj 6.1 Hydro Decomm.'!K15</f>
        <v>0</v>
      </c>
      <c r="AJ32" s="1400">
        <f>'Adj 6.1 Hydro Decomm.'!L15</f>
        <v>0</v>
      </c>
      <c r="AK32" s="1400">
        <v>0</v>
      </c>
      <c r="AL32" s="1400">
        <v>0</v>
      </c>
      <c r="AM32" s="1400">
        <f>'Adj 7.3 Renewable Tax Credit'!I15+'Adj 7.3 Renewable Tax Credit'!I16</f>
        <v>0</v>
      </c>
      <c r="AN32" s="1400">
        <v>0</v>
      </c>
      <c r="AO32" s="1400">
        <v>0</v>
      </c>
      <c r="AP32" s="1400">
        <v>0</v>
      </c>
      <c r="AQ32" s="1400">
        <v>0</v>
      </c>
      <c r="AR32" s="1400">
        <v>0</v>
      </c>
      <c r="AS32" s="1400">
        <v>0</v>
      </c>
      <c r="AT32" s="1400">
        <v>0</v>
      </c>
      <c r="AU32" s="1400">
        <v>0</v>
      </c>
      <c r="AV32" s="1400">
        <f>'Adj 8.2 Environ Settlement'!BO25</f>
        <v>0</v>
      </c>
      <c r="AW32" s="1400">
        <v>0</v>
      </c>
      <c r="AX32" s="1400">
        <f>'Adj 8.4 Major Plant Add'!I31+'Adj 8.4 Major Plant Add'!I37</f>
        <v>-3112905.7492400003</v>
      </c>
      <c r="AY32" s="1400">
        <v>0</v>
      </c>
      <c r="AZ32" s="1400">
        <v>0</v>
      </c>
      <c r="BA32" s="1400">
        <f>'Adj 8.6 Powerdale'!I31+'Adj 8.6 Powerdale'!I26+'Adj 8.6 Powerdale'!I22</f>
        <v>-48527.019625000001</v>
      </c>
      <c r="BB32" s="1400">
        <v>0</v>
      </c>
      <c r="BC32" s="1400">
        <v>0</v>
      </c>
      <c r="BD32" s="1400">
        <v>0</v>
      </c>
      <c r="BE32" s="1400">
        <v>0</v>
      </c>
      <c r="BF32" s="1400">
        <v>0</v>
      </c>
      <c r="BG32" s="1400">
        <v>0</v>
      </c>
      <c r="BH32" s="1400">
        <v>0</v>
      </c>
      <c r="BI32" s="1400">
        <v>0</v>
      </c>
      <c r="BJ32" s="1400">
        <v>0</v>
      </c>
      <c r="BK32" s="1400">
        <v>0</v>
      </c>
      <c r="BL32" s="2381">
        <f>'Adj 9.1 Prod Factor'!I41+'Adj 9.1 Prod Factor'!I42</f>
        <v>-55316.336665000003</v>
      </c>
    </row>
    <row r="33" spans="1:64" ht="18.75" customHeight="1">
      <c r="A33" s="1398">
        <v>25</v>
      </c>
      <c r="B33" s="1406" t="s">
        <v>41</v>
      </c>
      <c r="C33" s="1398">
        <f>SUM(D33:BL33)</f>
        <v>0</v>
      </c>
      <c r="D33" s="1400">
        <v>0</v>
      </c>
      <c r="E33" s="1400">
        <v>0</v>
      </c>
      <c r="F33" s="1400">
        <v>0</v>
      </c>
      <c r="G33" s="1400">
        <v>0</v>
      </c>
      <c r="H33" s="1400">
        <v>0</v>
      </c>
      <c r="I33" s="1400">
        <v>0</v>
      </c>
      <c r="J33" s="1400">
        <v>0</v>
      </c>
      <c r="K33" s="1400">
        <v>0</v>
      </c>
      <c r="L33" s="1400">
        <v>0</v>
      </c>
      <c r="M33" s="1400">
        <v>0</v>
      </c>
      <c r="N33" s="1400">
        <v>0</v>
      </c>
      <c r="O33" s="1400">
        <v>0</v>
      </c>
      <c r="P33" s="1400">
        <v>0</v>
      </c>
      <c r="Q33" s="1400">
        <v>0</v>
      </c>
      <c r="R33" s="1400">
        <v>0</v>
      </c>
      <c r="S33" s="1400">
        <v>0</v>
      </c>
      <c r="T33" s="1400">
        <v>0</v>
      </c>
      <c r="U33" s="1400">
        <v>0</v>
      </c>
      <c r="V33" s="1400">
        <v>0</v>
      </c>
      <c r="W33" s="1400">
        <v>0</v>
      </c>
      <c r="X33" s="1400">
        <v>0</v>
      </c>
      <c r="Y33" s="1400">
        <v>0</v>
      </c>
      <c r="Z33" s="1400">
        <v>0</v>
      </c>
      <c r="AA33" s="1400">
        <v>0</v>
      </c>
      <c r="AB33" s="1400">
        <v>0</v>
      </c>
      <c r="AC33" s="1400">
        <v>0</v>
      </c>
      <c r="AD33" s="1400">
        <v>0</v>
      </c>
      <c r="AE33" s="1400">
        <v>0</v>
      </c>
      <c r="AF33" s="1400">
        <v>0</v>
      </c>
      <c r="AG33" s="1400">
        <v>0</v>
      </c>
      <c r="AH33" s="1400">
        <v>0</v>
      </c>
      <c r="AI33" s="1400">
        <v>0</v>
      </c>
      <c r="AJ33" s="1400">
        <v>0</v>
      </c>
      <c r="AK33" s="1400">
        <v>0</v>
      </c>
      <c r="AL33" s="1400">
        <v>0</v>
      </c>
      <c r="AM33" s="1400">
        <v>0</v>
      </c>
      <c r="AN33" s="1400">
        <v>0</v>
      </c>
      <c r="AO33" s="1400">
        <v>0</v>
      </c>
      <c r="AP33" s="1400">
        <v>0</v>
      </c>
      <c r="AQ33" s="1400">
        <v>0</v>
      </c>
      <c r="AR33" s="1400">
        <v>0</v>
      </c>
      <c r="AS33" s="1400">
        <v>0</v>
      </c>
      <c r="AT33" s="1400">
        <v>0</v>
      </c>
      <c r="AU33" s="1400">
        <v>0</v>
      </c>
      <c r="AV33" s="1400">
        <v>0</v>
      </c>
      <c r="AW33" s="1400">
        <v>0</v>
      </c>
      <c r="AX33" s="1400">
        <v>0</v>
      </c>
      <c r="AY33" s="1400">
        <v>0</v>
      </c>
      <c r="AZ33" s="1400">
        <v>0</v>
      </c>
      <c r="BA33" s="1400">
        <v>0</v>
      </c>
      <c r="BB33" s="1400">
        <v>0</v>
      </c>
      <c r="BC33" s="1400">
        <v>0</v>
      </c>
      <c r="BD33" s="1400">
        <v>0</v>
      </c>
      <c r="BE33" s="1400">
        <v>0</v>
      </c>
      <c r="BF33" s="1400">
        <v>0</v>
      </c>
      <c r="BG33" s="1400">
        <v>0</v>
      </c>
      <c r="BH33" s="1400">
        <v>0</v>
      </c>
      <c r="BI33" s="1400">
        <v>0</v>
      </c>
      <c r="BJ33" s="1400">
        <v>0</v>
      </c>
      <c r="BK33" s="1400">
        <v>0</v>
      </c>
      <c r="BL33" s="2366">
        <v>0</v>
      </c>
    </row>
    <row r="34" spans="1:64" s="691" customFormat="1">
      <c r="A34" s="1398">
        <v>26</v>
      </c>
      <c r="B34" s="1406" t="s">
        <v>42</v>
      </c>
      <c r="C34" s="1398">
        <f>SUM(D34:BL34)</f>
        <v>-854510.74111467483</v>
      </c>
      <c r="D34" s="1400">
        <v>0</v>
      </c>
      <c r="E34" s="1400">
        <v>0</v>
      </c>
      <c r="F34" s="1400">
        <v>0</v>
      </c>
      <c r="G34" s="1400">
        <f>'Adj 3.4 SO2 Emmissions'!H11</f>
        <v>-854510.74111467483</v>
      </c>
      <c r="H34" s="1400">
        <v>0</v>
      </c>
      <c r="I34" s="1400">
        <v>0</v>
      </c>
      <c r="J34" s="1400">
        <v>0</v>
      </c>
      <c r="K34" s="1400">
        <v>0</v>
      </c>
      <c r="L34" s="1400">
        <v>0</v>
      </c>
      <c r="M34" s="1400">
        <v>0</v>
      </c>
      <c r="N34" s="1400">
        <v>0</v>
      </c>
      <c r="O34" s="1400">
        <v>0</v>
      </c>
      <c r="P34" s="1400">
        <v>0</v>
      </c>
      <c r="Q34" s="1400">
        <v>0</v>
      </c>
      <c r="R34" s="1400">
        <v>0</v>
      </c>
      <c r="S34" s="1400">
        <v>0</v>
      </c>
      <c r="T34" s="1400">
        <v>0</v>
      </c>
      <c r="U34" s="1400">
        <v>0</v>
      </c>
      <c r="V34" s="1400">
        <v>0</v>
      </c>
      <c r="W34" s="1400">
        <v>0</v>
      </c>
      <c r="X34" s="1400">
        <v>0</v>
      </c>
      <c r="Y34" s="1400">
        <v>0</v>
      </c>
      <c r="Z34" s="1400">
        <v>0</v>
      </c>
      <c r="AA34" s="1400">
        <v>0</v>
      </c>
      <c r="AB34" s="1400">
        <v>0</v>
      </c>
      <c r="AC34" s="1400">
        <v>0</v>
      </c>
      <c r="AD34" s="1400">
        <v>0</v>
      </c>
      <c r="AE34" s="1400">
        <v>0</v>
      </c>
      <c r="AF34" s="1400">
        <v>0</v>
      </c>
      <c r="AG34" s="1400">
        <v>0</v>
      </c>
      <c r="AH34" s="1400">
        <v>0</v>
      </c>
      <c r="AI34" s="1400">
        <v>0</v>
      </c>
      <c r="AJ34" s="1400">
        <v>0</v>
      </c>
      <c r="AK34" s="1400">
        <v>0</v>
      </c>
      <c r="AL34" s="1400">
        <v>0</v>
      </c>
      <c r="AM34" s="1400">
        <v>0</v>
      </c>
      <c r="AN34" s="1400">
        <v>0</v>
      </c>
      <c r="AO34" s="1400">
        <v>0</v>
      </c>
      <c r="AP34" s="1400">
        <v>0</v>
      </c>
      <c r="AQ34" s="1400">
        <v>0</v>
      </c>
      <c r="AR34" s="1400">
        <v>0</v>
      </c>
      <c r="AS34" s="1400">
        <v>0</v>
      </c>
      <c r="AT34" s="1400">
        <v>0</v>
      </c>
      <c r="AU34" s="1400">
        <v>0</v>
      </c>
      <c r="AV34" s="1400">
        <v>0</v>
      </c>
      <c r="AW34" s="1400">
        <v>0</v>
      </c>
      <c r="AX34" s="1400">
        <v>0</v>
      </c>
      <c r="AY34" s="1400">
        <v>0</v>
      </c>
      <c r="AZ34" s="1400">
        <v>0</v>
      </c>
      <c r="BA34" s="1400">
        <v>0</v>
      </c>
      <c r="BB34" s="1400">
        <v>0</v>
      </c>
      <c r="BC34" s="1400">
        <v>0</v>
      </c>
      <c r="BD34" s="1400">
        <v>0</v>
      </c>
      <c r="BE34" s="1400">
        <v>0</v>
      </c>
      <c r="BF34" s="1400">
        <v>0</v>
      </c>
      <c r="BG34" s="1400">
        <v>0</v>
      </c>
      <c r="BH34" s="1400">
        <v>0</v>
      </c>
      <c r="BI34" s="1400">
        <v>0</v>
      </c>
      <c r="BJ34" s="1400">
        <v>0</v>
      </c>
      <c r="BK34" s="1400">
        <v>0</v>
      </c>
      <c r="BL34" s="2381">
        <v>0</v>
      </c>
    </row>
    <row r="35" spans="1:64" ht="18.75" customHeight="1">
      <c r="A35" s="1398">
        <v>27</v>
      </c>
      <c r="B35" s="2379" t="s">
        <v>43</v>
      </c>
      <c r="C35" s="2389">
        <f t="shared" ref="C35:I35" si="68">SUM(C25:C34)</f>
        <v>-46763909.076298445</v>
      </c>
      <c r="D35" s="1401">
        <f t="shared" si="68"/>
        <v>0</v>
      </c>
      <c r="E35" s="1401">
        <f t="shared" si="68"/>
        <v>0</v>
      </c>
      <c r="F35" s="1401">
        <f t="shared" si="68"/>
        <v>0</v>
      </c>
      <c r="G35" s="1401">
        <f t="shared" si="68"/>
        <v>-530211.74111467483</v>
      </c>
      <c r="H35" s="1401">
        <f t="shared" si="68"/>
        <v>0</v>
      </c>
      <c r="I35" s="1401">
        <f t="shared" si="68"/>
        <v>51183</v>
      </c>
      <c r="J35" s="1401">
        <f t="shared" ref="J35:K35" si="69">SUM(J25:J34)</f>
        <v>175862</v>
      </c>
      <c r="K35" s="1401">
        <f t="shared" si="69"/>
        <v>22191</v>
      </c>
      <c r="L35" s="1401">
        <f t="shared" ref="L35:AE35" si="70">SUM(L25:L34)</f>
        <v>0</v>
      </c>
      <c r="M35" s="1401">
        <f t="shared" si="70"/>
        <v>0</v>
      </c>
      <c r="N35" s="1401">
        <f t="shared" si="70"/>
        <v>143943.20098770445</v>
      </c>
      <c r="O35" s="1401">
        <f t="shared" ref="O35" si="71">SUM(O25:O34)</f>
        <v>0</v>
      </c>
      <c r="P35" s="1401">
        <f t="shared" si="70"/>
        <v>0</v>
      </c>
      <c r="Q35" s="1401">
        <f t="shared" si="70"/>
        <v>661676</v>
      </c>
      <c r="R35" s="1401">
        <f t="shared" si="70"/>
        <v>0</v>
      </c>
      <c r="S35" s="1401">
        <f t="shared" si="70"/>
        <v>0</v>
      </c>
      <c r="T35" s="1401">
        <f t="shared" ref="T35:W35" si="72">SUM(T25:T34)</f>
        <v>0</v>
      </c>
      <c r="U35" s="1401">
        <f t="shared" si="72"/>
        <v>0</v>
      </c>
      <c r="V35" s="1401">
        <f>SUM(V25:V34)</f>
        <v>-633</v>
      </c>
      <c r="W35" s="1401">
        <f t="shared" si="72"/>
        <v>82677</v>
      </c>
      <c r="X35" s="1401">
        <f t="shared" ref="X35:Y35" si="73">SUM(X25:X34)</f>
        <v>0</v>
      </c>
      <c r="Y35" s="1401">
        <f t="shared" si="73"/>
        <v>0</v>
      </c>
      <c r="Z35" s="1401">
        <f t="shared" ref="Z35" si="74">SUM(Z25:Z34)</f>
        <v>-513038.81384351279</v>
      </c>
      <c r="AA35" s="1401">
        <f t="shared" si="70"/>
        <v>0</v>
      </c>
      <c r="AB35" s="1401">
        <f t="shared" si="70"/>
        <v>-43120000.931901127</v>
      </c>
      <c r="AC35" s="1401">
        <f t="shared" si="70"/>
        <v>340435</v>
      </c>
      <c r="AD35" s="1401">
        <f t="shared" si="70"/>
        <v>0</v>
      </c>
      <c r="AE35" s="1401">
        <f t="shared" si="70"/>
        <v>0</v>
      </c>
      <c r="AF35" s="1401">
        <f t="shared" ref="AF35:BK35" si="75">SUM(AF25:AF34)</f>
        <v>40411.096375000023</v>
      </c>
      <c r="AG35" s="1401">
        <f t="shared" ref="AG35:AJ35" si="76">SUM(AG25:AG34)</f>
        <v>0</v>
      </c>
      <c r="AH35" s="1401">
        <f t="shared" si="76"/>
        <v>0</v>
      </c>
      <c r="AI35" s="2343">
        <f t="shared" si="76"/>
        <v>0</v>
      </c>
      <c r="AJ35" s="2343">
        <f t="shared" si="76"/>
        <v>0</v>
      </c>
      <c r="AK35" s="1401">
        <f t="shared" si="75"/>
        <v>-213056</v>
      </c>
      <c r="AL35" s="1401">
        <f>SUM(AL25:AL34)</f>
        <v>0</v>
      </c>
      <c r="AM35" s="1401">
        <f>SUM(AM25:AM34)</f>
        <v>-5067825.9984149998</v>
      </c>
      <c r="AN35" s="1401">
        <f t="shared" ref="AN35:AO35" si="77">SUM(AN25:AN34)</f>
        <v>0</v>
      </c>
      <c r="AO35" s="1401">
        <f t="shared" si="77"/>
        <v>-8542.8699999999953</v>
      </c>
      <c r="AP35" s="1401">
        <f>SUM(AP25:AP34)</f>
        <v>0</v>
      </c>
      <c r="AQ35" s="1401">
        <f>SUM(AQ25:AQ34)</f>
        <v>0</v>
      </c>
      <c r="AR35" s="1401">
        <f>SUM(AR25:AR34)</f>
        <v>0</v>
      </c>
      <c r="AS35" s="1401">
        <f>SUM(AS25:AS34)</f>
        <v>0</v>
      </c>
      <c r="AT35" s="1401">
        <f>SUM(AT25:AT34)</f>
        <v>0</v>
      </c>
      <c r="AU35" s="1401">
        <f t="shared" si="75"/>
        <v>0</v>
      </c>
      <c r="AV35" s="1401">
        <f t="shared" si="75"/>
        <v>0</v>
      </c>
      <c r="AW35" s="1401">
        <f t="shared" si="75"/>
        <v>0</v>
      </c>
      <c r="AX35" s="1401">
        <f t="shared" ref="AX35" si="78">SUM(AX25:AX34)</f>
        <v>346931.29899499984</v>
      </c>
      <c r="AY35" s="1401">
        <f t="shared" ref="AY35:BD35" si="79">SUM(AY25:AY34)</f>
        <v>0</v>
      </c>
      <c r="AZ35" s="1401">
        <f t="shared" si="79"/>
        <v>0</v>
      </c>
      <c r="BA35" s="1401">
        <f t="shared" si="79"/>
        <v>203338.89546025009</v>
      </c>
      <c r="BB35" s="1401">
        <f t="shared" si="79"/>
        <v>0</v>
      </c>
      <c r="BC35" s="1401">
        <f t="shared" si="79"/>
        <v>0</v>
      </c>
      <c r="BD35" s="1401">
        <f t="shared" si="79"/>
        <v>0</v>
      </c>
      <c r="BE35" s="1401">
        <f t="shared" ref="BE35" si="80">SUM(BE25:BE34)</f>
        <v>-1050000</v>
      </c>
      <c r="BF35" s="1401">
        <f t="shared" ref="BF35:BJ35" si="81">SUM(BF25:BF34)</f>
        <v>0</v>
      </c>
      <c r="BG35" s="1401">
        <f t="shared" si="81"/>
        <v>0</v>
      </c>
      <c r="BH35" s="1401">
        <f t="shared" si="81"/>
        <v>0</v>
      </c>
      <c r="BI35" s="1401">
        <f t="shared" si="81"/>
        <v>0</v>
      </c>
      <c r="BJ35" s="1401">
        <f t="shared" si="81"/>
        <v>0</v>
      </c>
      <c r="BK35" s="1401">
        <f t="shared" si="75"/>
        <v>0</v>
      </c>
      <c r="BL35" s="2380">
        <f t="shared" ref="BL35" si="82">SUM(BL25:BL34)</f>
        <v>1670750.7871579065</v>
      </c>
    </row>
    <row r="36" spans="1:64">
      <c r="A36" s="1398">
        <v>28</v>
      </c>
      <c r="B36" s="1406"/>
      <c r="C36" s="1398"/>
      <c r="D36" s="1400"/>
      <c r="E36" s="1400"/>
      <c r="F36" s="1400"/>
      <c r="G36" s="1400"/>
      <c r="H36" s="1400"/>
      <c r="I36" s="1400"/>
      <c r="J36" s="1400"/>
      <c r="K36" s="1400"/>
      <c r="L36" s="1400"/>
      <c r="M36" s="1400"/>
      <c r="N36" s="1400"/>
      <c r="O36" s="1400"/>
      <c r="P36" s="1400"/>
      <c r="Q36" s="1400"/>
      <c r="R36" s="1400"/>
      <c r="S36" s="1400"/>
      <c r="T36" s="1400"/>
      <c r="U36" s="1400"/>
      <c r="V36" s="1400"/>
      <c r="W36" s="1400"/>
      <c r="X36" s="1400"/>
      <c r="Y36" s="1400"/>
      <c r="Z36" s="1400"/>
      <c r="AA36" s="1400"/>
      <c r="AB36" s="1400"/>
      <c r="AC36" s="1400"/>
      <c r="AD36" s="1400"/>
      <c r="AE36" s="1400"/>
      <c r="AF36" s="1400"/>
      <c r="AG36" s="1400"/>
      <c r="AH36" s="1400"/>
      <c r="AI36" s="2339"/>
      <c r="AJ36" s="2339"/>
      <c r="AK36" s="1400"/>
      <c r="AL36" s="1400"/>
      <c r="AM36" s="1400"/>
      <c r="AN36" s="1400"/>
      <c r="AO36" s="1400"/>
      <c r="AP36" s="1400"/>
      <c r="AQ36" s="1400"/>
      <c r="AR36" s="1400"/>
      <c r="AS36" s="1400"/>
      <c r="AT36" s="1400"/>
      <c r="AU36" s="1400"/>
      <c r="AV36" s="1400"/>
      <c r="AW36" s="1400"/>
      <c r="AX36" s="1400"/>
      <c r="AY36" s="1400"/>
      <c r="AZ36" s="1400"/>
      <c r="BA36" s="1400"/>
      <c r="BB36" s="1400"/>
      <c r="BC36" s="1400"/>
      <c r="BD36" s="1400"/>
      <c r="BE36" s="1400"/>
      <c r="BF36" s="1400"/>
      <c r="BG36" s="1400"/>
      <c r="BH36" s="1400"/>
      <c r="BI36" s="1400"/>
      <c r="BJ36" s="1400"/>
      <c r="BK36" s="1400"/>
      <c r="BL36" s="2366"/>
    </row>
    <row r="37" spans="1:64" ht="19.5" customHeight="1" thickBot="1">
      <c r="A37" s="1398">
        <v>29</v>
      </c>
      <c r="B37" s="2390" t="s">
        <v>119</v>
      </c>
      <c r="C37" s="2391">
        <f t="shared" ref="C37:I37" si="83">C12-C35</f>
        <v>12979506.075133443</v>
      </c>
      <c r="D37" s="1405">
        <f t="shared" si="83"/>
        <v>0</v>
      </c>
      <c r="E37" s="1405">
        <f t="shared" si="83"/>
        <v>0</v>
      </c>
      <c r="F37" s="1405">
        <f t="shared" si="83"/>
        <v>0</v>
      </c>
      <c r="G37" s="1405">
        <f t="shared" si="83"/>
        <v>530211.74111467483</v>
      </c>
      <c r="H37" s="1405">
        <f t="shared" si="83"/>
        <v>0</v>
      </c>
      <c r="I37" s="1405">
        <f t="shared" si="83"/>
        <v>95055</v>
      </c>
      <c r="J37" s="2392">
        <f t="shared" ref="J37:K37" si="84">J12-J35</f>
        <v>326599.94281000004</v>
      </c>
      <c r="K37" s="2392">
        <f t="shared" si="84"/>
        <v>41213</v>
      </c>
      <c r="L37" s="1405">
        <f t="shared" ref="L37:AE37" si="85">L12-L35</f>
        <v>0</v>
      </c>
      <c r="M37" s="1405">
        <f t="shared" si="85"/>
        <v>0</v>
      </c>
      <c r="N37" s="1405">
        <f t="shared" si="85"/>
        <v>-143943.20098770445</v>
      </c>
      <c r="O37" s="1405">
        <f t="shared" ref="O37" si="86">O12-O35</f>
        <v>0</v>
      </c>
      <c r="P37" s="1405">
        <f t="shared" si="85"/>
        <v>0</v>
      </c>
      <c r="Q37" s="1405">
        <f t="shared" si="85"/>
        <v>-661676</v>
      </c>
      <c r="R37" s="1405">
        <f t="shared" si="85"/>
        <v>0</v>
      </c>
      <c r="S37" s="1405">
        <f t="shared" si="85"/>
        <v>0</v>
      </c>
      <c r="T37" s="1405">
        <f t="shared" ref="T37:W37" si="87">T12-T35</f>
        <v>0</v>
      </c>
      <c r="U37" s="1405">
        <f t="shared" si="87"/>
        <v>0</v>
      </c>
      <c r="V37" s="1405">
        <f>V12-V35</f>
        <v>633</v>
      </c>
      <c r="W37" s="1405">
        <f t="shared" si="87"/>
        <v>-82677</v>
      </c>
      <c r="X37" s="1405">
        <f t="shared" ref="X37:Y37" si="88">X12-X35</f>
        <v>0</v>
      </c>
      <c r="Y37" s="1405">
        <f t="shared" si="88"/>
        <v>0</v>
      </c>
      <c r="Z37" s="1405">
        <f t="shared" ref="Z37" si="89">Z12-Z35</f>
        <v>513038.81384351279</v>
      </c>
      <c r="AA37" s="1405">
        <f t="shared" si="85"/>
        <v>0</v>
      </c>
      <c r="AB37" s="1405">
        <f t="shared" si="85"/>
        <v>10353368.931901127</v>
      </c>
      <c r="AC37" s="1405">
        <f t="shared" si="85"/>
        <v>632235.58427500003</v>
      </c>
      <c r="AD37" s="1405">
        <f t="shared" si="85"/>
        <v>0</v>
      </c>
      <c r="AE37" s="1405">
        <f t="shared" si="85"/>
        <v>0</v>
      </c>
      <c r="AF37" s="1405">
        <f t="shared" ref="AF37:BK37" si="90">AF12-AF35</f>
        <v>-40411.096375000023</v>
      </c>
      <c r="AG37" s="1405">
        <f t="shared" ref="AG37:AJ37" si="91">AG12-AG35</f>
        <v>0</v>
      </c>
      <c r="AH37" s="1405">
        <f t="shared" si="91"/>
        <v>0</v>
      </c>
      <c r="AI37" s="2354">
        <f t="shared" si="91"/>
        <v>0</v>
      </c>
      <c r="AJ37" s="2354">
        <f t="shared" si="91"/>
        <v>0</v>
      </c>
      <c r="AK37" s="1405">
        <f t="shared" si="90"/>
        <v>213056</v>
      </c>
      <c r="AL37" s="1405">
        <f>AL12-AL35</f>
        <v>0</v>
      </c>
      <c r="AM37" s="1405">
        <f>AM12-AM35</f>
        <v>5067825.9984149998</v>
      </c>
      <c r="AN37" s="1405">
        <f t="shared" ref="AN37:AO37" si="92">AN12-AN35</f>
        <v>0</v>
      </c>
      <c r="AO37" s="1405">
        <f t="shared" si="92"/>
        <v>8542.8699999999953</v>
      </c>
      <c r="AP37" s="1405">
        <f>AP12-AP35</f>
        <v>0</v>
      </c>
      <c r="AQ37" s="1405">
        <f>AQ12-AQ35</f>
        <v>0</v>
      </c>
      <c r="AR37" s="1405">
        <f>AR12-AR35</f>
        <v>0</v>
      </c>
      <c r="AS37" s="1405">
        <f>AS12-AS35</f>
        <v>0</v>
      </c>
      <c r="AT37" s="1405">
        <f>AT12-AT35</f>
        <v>0</v>
      </c>
      <c r="AU37" s="1405">
        <f t="shared" si="90"/>
        <v>0</v>
      </c>
      <c r="AV37" s="1405">
        <f t="shared" si="90"/>
        <v>0</v>
      </c>
      <c r="AW37" s="1405">
        <f t="shared" si="90"/>
        <v>0</v>
      </c>
      <c r="AX37" s="1405">
        <f t="shared" ref="AX37" si="93">AX12-AX35</f>
        <v>-346931.29899499984</v>
      </c>
      <c r="AY37" s="1405">
        <f t="shared" ref="AY37:BD37" si="94">AY12-AY35</f>
        <v>0</v>
      </c>
      <c r="AZ37" s="1405">
        <f t="shared" si="94"/>
        <v>0</v>
      </c>
      <c r="BA37" s="1405">
        <f t="shared" si="94"/>
        <v>-203338.89546025009</v>
      </c>
      <c r="BB37" s="1405">
        <f t="shared" si="94"/>
        <v>0</v>
      </c>
      <c r="BC37" s="1405">
        <f t="shared" si="94"/>
        <v>0</v>
      </c>
      <c r="BD37" s="1405">
        <f t="shared" si="94"/>
        <v>0</v>
      </c>
      <c r="BE37" s="1405">
        <f t="shared" ref="BE37" si="95">BE12-BE35</f>
        <v>-1950000</v>
      </c>
      <c r="BF37" s="1405">
        <f t="shared" ref="BF37:BJ37" si="96">BF12-BF35</f>
        <v>0</v>
      </c>
      <c r="BG37" s="1405">
        <f t="shared" si="96"/>
        <v>0</v>
      </c>
      <c r="BH37" s="1405">
        <f t="shared" si="96"/>
        <v>0</v>
      </c>
      <c r="BI37" s="1405">
        <f t="shared" si="96"/>
        <v>0</v>
      </c>
      <c r="BJ37" s="1405">
        <f t="shared" si="96"/>
        <v>0</v>
      </c>
      <c r="BK37" s="1405">
        <f t="shared" si="90"/>
        <v>0</v>
      </c>
      <c r="BL37" s="2393">
        <f t="shared" ref="BL37" si="97">BL12-BL35</f>
        <v>-1373296.3154079064</v>
      </c>
    </row>
    <row r="38" spans="1:64" ht="18.600000000000001" thickTop="1">
      <c r="A38" s="1398">
        <v>30</v>
      </c>
      <c r="B38" s="1406"/>
      <c r="C38" s="1398"/>
      <c r="D38" s="1400"/>
      <c r="E38" s="1400"/>
      <c r="F38" s="1400"/>
      <c r="G38" s="1400"/>
      <c r="H38" s="1400"/>
      <c r="I38" s="1400"/>
      <c r="J38" s="1400"/>
      <c r="K38" s="1400"/>
      <c r="L38" s="1400"/>
      <c r="M38" s="1400"/>
      <c r="N38" s="1400"/>
      <c r="O38" s="1400"/>
      <c r="P38" s="1400"/>
      <c r="Q38" s="1400"/>
      <c r="R38" s="1400"/>
      <c r="S38" s="1400"/>
      <c r="T38" s="1400"/>
      <c r="U38" s="1400"/>
      <c r="V38" s="1400"/>
      <c r="W38" s="1400"/>
      <c r="X38" s="1400"/>
      <c r="Y38" s="1400"/>
      <c r="Z38" s="1400"/>
      <c r="AA38" s="1400"/>
      <c r="AB38" s="1400"/>
      <c r="AC38" s="1400"/>
      <c r="AD38" s="1400"/>
      <c r="AE38" s="1400"/>
      <c r="AF38" s="1400"/>
      <c r="AG38" s="1400"/>
      <c r="AH38" s="1400"/>
      <c r="AI38" s="2339"/>
      <c r="AJ38" s="2339"/>
      <c r="AK38" s="1400"/>
      <c r="AL38" s="1400"/>
      <c r="AM38" s="1400"/>
      <c r="AN38" s="1400"/>
      <c r="AO38" s="1400"/>
      <c r="AP38" s="1400"/>
      <c r="AQ38" s="1400"/>
      <c r="AR38" s="1400"/>
      <c r="AS38" s="1400"/>
      <c r="AT38" s="1400"/>
      <c r="AU38" s="1400"/>
      <c r="AV38" s="1400"/>
      <c r="AW38" s="1400"/>
      <c r="AX38" s="1400"/>
      <c r="AY38" s="1400"/>
      <c r="AZ38" s="1400"/>
      <c r="BA38" s="1400"/>
      <c r="BB38" s="1400"/>
      <c r="BC38" s="1400"/>
      <c r="BD38" s="1400"/>
      <c r="BE38" s="1400"/>
      <c r="BF38" s="1400"/>
      <c r="BG38" s="1400"/>
      <c r="BH38" s="1400"/>
      <c r="BI38" s="1400"/>
      <c r="BJ38" s="1400"/>
      <c r="BK38" s="1400"/>
      <c r="BL38" s="2366"/>
    </row>
    <row r="39" spans="1:64" ht="18.75" customHeight="1">
      <c r="A39" s="1398">
        <v>31</v>
      </c>
      <c r="B39" s="2379" t="s">
        <v>44</v>
      </c>
      <c r="C39" s="1398"/>
      <c r="D39" s="1400"/>
      <c r="E39" s="1400"/>
      <c r="F39" s="1400"/>
      <c r="G39" s="1400"/>
      <c r="H39" s="1400"/>
      <c r="I39" s="1400"/>
      <c r="J39" s="1400"/>
      <c r="K39" s="1400"/>
      <c r="L39" s="1400"/>
      <c r="M39" s="1400"/>
      <c r="N39" s="1400"/>
      <c r="O39" s="1400"/>
      <c r="P39" s="1400"/>
      <c r="Q39" s="1400"/>
      <c r="R39" s="1400"/>
      <c r="S39" s="1400"/>
      <c r="T39" s="1400"/>
      <c r="U39" s="1400"/>
      <c r="V39" s="1400"/>
      <c r="W39" s="1400"/>
      <c r="X39" s="1400"/>
      <c r="Y39" s="1400"/>
      <c r="Z39" s="1400"/>
      <c r="AA39" s="1400"/>
      <c r="AB39" s="1400"/>
      <c r="AC39" s="1400"/>
      <c r="AD39" s="1400"/>
      <c r="AE39" s="1398"/>
      <c r="AF39" s="1400"/>
      <c r="AG39" s="1400"/>
      <c r="AH39" s="1400"/>
      <c r="AI39" s="2339"/>
      <c r="AJ39" s="2339"/>
      <c r="AK39" s="1400"/>
      <c r="AL39" s="1400"/>
      <c r="AM39" s="1400"/>
      <c r="AN39" s="1400"/>
      <c r="AO39" s="1400"/>
      <c r="AP39" s="1400"/>
      <c r="AQ39" s="1400"/>
      <c r="AR39" s="1400"/>
      <c r="AS39" s="1400"/>
      <c r="AT39" s="1400"/>
      <c r="AU39" s="1400"/>
      <c r="AV39" s="1400"/>
      <c r="AW39" s="1400"/>
      <c r="AX39" s="1400"/>
      <c r="AY39" s="1400"/>
      <c r="AZ39" s="1400"/>
      <c r="BA39" s="1400"/>
      <c r="BB39" s="1400"/>
      <c r="BC39" s="1400"/>
      <c r="BD39" s="1400"/>
      <c r="BE39" s="1400"/>
      <c r="BF39" s="1400"/>
      <c r="BG39" s="1400"/>
      <c r="BH39" s="1400"/>
      <c r="BI39" s="1400"/>
      <c r="BJ39" s="1400"/>
      <c r="BK39" s="1408"/>
      <c r="BL39" s="2366"/>
    </row>
    <row r="40" spans="1:64">
      <c r="A40" s="1398">
        <v>32</v>
      </c>
      <c r="B40" s="1406" t="s">
        <v>45</v>
      </c>
      <c r="C40" s="1398">
        <f t="shared" ref="C40:C50" si="98">SUM(D40:BL40)</f>
        <v>28171968.742000002</v>
      </c>
      <c r="D40" s="1400">
        <v>0</v>
      </c>
      <c r="E40" s="1400">
        <v>0</v>
      </c>
      <c r="F40" s="1400">
        <v>0</v>
      </c>
      <c r="G40" s="1400">
        <v>0</v>
      </c>
      <c r="H40" s="1400">
        <v>0</v>
      </c>
      <c r="I40" s="1400">
        <v>0</v>
      </c>
      <c r="J40" s="1400">
        <v>0</v>
      </c>
      <c r="K40" s="1400">
        <v>0</v>
      </c>
      <c r="L40" s="1400">
        <v>0</v>
      </c>
      <c r="M40" s="1400">
        <v>0</v>
      </c>
      <c r="N40" s="1400">
        <v>0</v>
      </c>
      <c r="O40" s="1400">
        <v>0</v>
      </c>
      <c r="P40" s="1400">
        <v>0</v>
      </c>
      <c r="Q40" s="1400">
        <v>0</v>
      </c>
      <c r="R40" s="1400">
        <v>0</v>
      </c>
      <c r="S40" s="1400">
        <v>0</v>
      </c>
      <c r="T40" s="1400">
        <v>0</v>
      </c>
      <c r="U40" s="1400">
        <v>0</v>
      </c>
      <c r="V40" s="1400">
        <v>0</v>
      </c>
      <c r="W40" s="1400">
        <v>0</v>
      </c>
      <c r="X40" s="1400">
        <v>0</v>
      </c>
      <c r="Y40" s="1400">
        <v>0</v>
      </c>
      <c r="Z40" s="1400">
        <v>0</v>
      </c>
      <c r="AA40" s="1400">
        <v>0</v>
      </c>
      <c r="AB40" s="1400">
        <v>0</v>
      </c>
      <c r="AC40" s="1400">
        <v>0</v>
      </c>
      <c r="AD40" s="1400">
        <v>0</v>
      </c>
      <c r="AE40" s="1400">
        <v>0</v>
      </c>
      <c r="AF40" s="1400">
        <v>0</v>
      </c>
      <c r="AG40" s="1400">
        <v>0</v>
      </c>
      <c r="AH40" s="1400">
        <v>0</v>
      </c>
      <c r="AI40" s="2339">
        <v>0</v>
      </c>
      <c r="AJ40" s="2339">
        <v>0</v>
      </c>
      <c r="AK40" s="1400">
        <v>0</v>
      </c>
      <c r="AL40" s="1400">
        <v>0</v>
      </c>
      <c r="AM40" s="1400">
        <v>0</v>
      </c>
      <c r="AN40" s="1400">
        <v>0</v>
      </c>
      <c r="AO40" s="1400">
        <v>0</v>
      </c>
      <c r="AP40" s="1400">
        <v>0</v>
      </c>
      <c r="AQ40" s="1400">
        <v>0</v>
      </c>
      <c r="AR40" s="1400">
        <v>0</v>
      </c>
      <c r="AS40" s="1400">
        <v>0</v>
      </c>
      <c r="AT40" s="1400">
        <v>0</v>
      </c>
      <c r="AU40" s="1400">
        <v>0</v>
      </c>
      <c r="AV40" s="1400">
        <v>0</v>
      </c>
      <c r="AW40" s="1400">
        <v>0</v>
      </c>
      <c r="AX40" s="1400">
        <f>'Adj 8.4 Major Plant Add'!I12</f>
        <v>27680093.406950001</v>
      </c>
      <c r="AY40" s="1400">
        <v>0</v>
      </c>
      <c r="AZ40" s="1400">
        <v>0</v>
      </c>
      <c r="BA40" s="1400">
        <v>0</v>
      </c>
      <c r="BB40" s="1400">
        <v>0</v>
      </c>
      <c r="BC40" s="1400">
        <v>0</v>
      </c>
      <c r="BD40" s="1400">
        <v>0</v>
      </c>
      <c r="BE40" s="1400">
        <v>0</v>
      </c>
      <c r="BF40" s="1400">
        <v>0</v>
      </c>
      <c r="BG40" s="1400">
        <v>0</v>
      </c>
      <c r="BH40" s="1400">
        <v>0</v>
      </c>
      <c r="BI40" s="1400">
        <v>0</v>
      </c>
      <c r="BJ40" s="1400">
        <v>0</v>
      </c>
      <c r="BK40" s="1400">
        <v>0</v>
      </c>
      <c r="BL40" s="2366">
        <f>'Adj 9.1 Prod Factor'!I12</f>
        <v>491875.33504999999</v>
      </c>
    </row>
    <row r="41" spans="1:64" ht="18.75" customHeight="1">
      <c r="A41" s="1398">
        <v>33</v>
      </c>
      <c r="B41" s="1406" t="s">
        <v>46</v>
      </c>
      <c r="C41" s="1398">
        <f t="shared" si="98"/>
        <v>0</v>
      </c>
      <c r="D41" s="1400">
        <v>0</v>
      </c>
      <c r="E41" s="1400">
        <v>0</v>
      </c>
      <c r="F41" s="1400">
        <v>0</v>
      </c>
      <c r="G41" s="1400">
        <v>0</v>
      </c>
      <c r="H41" s="1400">
        <v>0</v>
      </c>
      <c r="I41" s="1400">
        <v>0</v>
      </c>
      <c r="J41" s="1400">
        <v>0</v>
      </c>
      <c r="K41" s="1400">
        <v>0</v>
      </c>
      <c r="L41" s="1400">
        <v>0</v>
      </c>
      <c r="M41" s="1400">
        <v>0</v>
      </c>
      <c r="N41" s="1400">
        <v>0</v>
      </c>
      <c r="O41" s="1400">
        <v>0</v>
      </c>
      <c r="P41" s="1400">
        <v>0</v>
      </c>
      <c r="Q41" s="1400">
        <v>0</v>
      </c>
      <c r="R41" s="1400">
        <v>0</v>
      </c>
      <c r="S41" s="1400">
        <v>0</v>
      </c>
      <c r="T41" s="1400">
        <v>0</v>
      </c>
      <c r="U41" s="1400">
        <v>0</v>
      </c>
      <c r="V41" s="1400">
        <v>0</v>
      </c>
      <c r="W41" s="1400">
        <v>0</v>
      </c>
      <c r="X41" s="1400">
        <v>0</v>
      </c>
      <c r="Y41" s="1400">
        <v>0</v>
      </c>
      <c r="Z41" s="1400">
        <v>0</v>
      </c>
      <c r="AA41" s="1400">
        <v>0</v>
      </c>
      <c r="AB41" s="1400">
        <v>0</v>
      </c>
      <c r="AC41" s="1400">
        <v>0</v>
      </c>
      <c r="AD41" s="1400">
        <v>0</v>
      </c>
      <c r="AE41" s="1400">
        <v>0</v>
      </c>
      <c r="AF41" s="1400">
        <v>0</v>
      </c>
      <c r="AG41" s="1400">
        <v>0</v>
      </c>
      <c r="AH41" s="1400">
        <v>0</v>
      </c>
      <c r="AI41" s="2339">
        <v>0</v>
      </c>
      <c r="AJ41" s="2339">
        <v>0</v>
      </c>
      <c r="AK41" s="1400">
        <v>0</v>
      </c>
      <c r="AL41" s="1400">
        <v>0</v>
      </c>
      <c r="AM41" s="1400">
        <v>0</v>
      </c>
      <c r="AN41" s="1400">
        <v>0</v>
      </c>
      <c r="AO41" s="1400">
        <v>0</v>
      </c>
      <c r="AP41" s="1400">
        <v>0</v>
      </c>
      <c r="AQ41" s="1400">
        <v>0</v>
      </c>
      <c r="AR41" s="1400">
        <v>0</v>
      </c>
      <c r="AS41" s="1400">
        <v>0</v>
      </c>
      <c r="AT41" s="1400">
        <v>0</v>
      </c>
      <c r="AU41" s="1400">
        <v>0</v>
      </c>
      <c r="AV41" s="1400">
        <v>0</v>
      </c>
      <c r="AW41" s="1400">
        <v>0</v>
      </c>
      <c r="AX41" s="1400">
        <v>0</v>
      </c>
      <c r="AY41" s="1400">
        <v>0</v>
      </c>
      <c r="AZ41" s="1400">
        <v>0</v>
      </c>
      <c r="BA41" s="1400">
        <v>0</v>
      </c>
      <c r="BB41" s="1400">
        <v>0</v>
      </c>
      <c r="BC41" s="1400">
        <v>0</v>
      </c>
      <c r="BD41" s="1400">
        <v>0</v>
      </c>
      <c r="BE41" s="1400">
        <v>0</v>
      </c>
      <c r="BF41" s="1400">
        <v>0</v>
      </c>
      <c r="BG41" s="1400">
        <v>0</v>
      </c>
      <c r="BH41" s="1400">
        <v>0</v>
      </c>
      <c r="BI41" s="1400">
        <v>0</v>
      </c>
      <c r="BJ41" s="1400">
        <v>0</v>
      </c>
      <c r="BK41" s="1400">
        <v>0</v>
      </c>
      <c r="BL41" s="2366">
        <v>0</v>
      </c>
    </row>
    <row r="42" spans="1:64">
      <c r="A42" s="1398">
        <v>34</v>
      </c>
      <c r="B42" s="1406" t="s">
        <v>47</v>
      </c>
      <c r="C42" s="1398">
        <f t="shared" si="98"/>
        <v>-258015.85616591142</v>
      </c>
      <c r="D42" s="1400">
        <v>0</v>
      </c>
      <c r="E42" s="1400">
        <v>0</v>
      </c>
      <c r="F42" s="1400">
        <v>0</v>
      </c>
      <c r="G42" s="1400">
        <v>0</v>
      </c>
      <c r="H42" s="1400">
        <v>0</v>
      </c>
      <c r="I42" s="1400">
        <v>0</v>
      </c>
      <c r="J42" s="1400">
        <v>0</v>
      </c>
      <c r="K42" s="1400">
        <v>0</v>
      </c>
      <c r="L42" s="1400">
        <v>0</v>
      </c>
      <c r="M42" s="1400">
        <v>0</v>
      </c>
      <c r="N42" s="1400">
        <v>0</v>
      </c>
      <c r="O42" s="1400">
        <v>0</v>
      </c>
      <c r="P42" s="1400">
        <v>0</v>
      </c>
      <c r="Q42" s="1400">
        <v>0</v>
      </c>
      <c r="R42" s="1400">
        <v>0</v>
      </c>
      <c r="S42" s="1400">
        <v>0</v>
      </c>
      <c r="T42" s="1400">
        <v>0</v>
      </c>
      <c r="U42" s="1400">
        <v>0</v>
      </c>
      <c r="V42" s="1400">
        <v>0</v>
      </c>
      <c r="W42" s="1400">
        <v>0</v>
      </c>
      <c r="X42" s="1400">
        <v>0</v>
      </c>
      <c r="Y42" s="1400">
        <v>0</v>
      </c>
      <c r="Z42" s="1400">
        <v>0</v>
      </c>
      <c r="AA42" s="1400">
        <v>0</v>
      </c>
      <c r="AB42" s="1400">
        <v>0</v>
      </c>
      <c r="AC42" s="1400">
        <v>0</v>
      </c>
      <c r="AD42" s="1400">
        <v>0</v>
      </c>
      <c r="AE42" s="1400">
        <v>0</v>
      </c>
      <c r="AF42" s="1400">
        <v>0</v>
      </c>
      <c r="AG42" s="1400">
        <v>0</v>
      </c>
      <c r="AH42" s="1400">
        <v>0</v>
      </c>
      <c r="AI42" s="2339">
        <v>0</v>
      </c>
      <c r="AJ42" s="2339">
        <v>0</v>
      </c>
      <c r="AK42" s="1400">
        <v>0</v>
      </c>
      <c r="AL42" s="1400">
        <v>0</v>
      </c>
      <c r="AM42" s="1400">
        <v>0</v>
      </c>
      <c r="AN42" s="1400">
        <v>0</v>
      </c>
      <c r="AO42" s="1400">
        <v>0</v>
      </c>
      <c r="AP42" s="1400">
        <v>0</v>
      </c>
      <c r="AQ42" s="1400">
        <v>0</v>
      </c>
      <c r="AR42" s="1400">
        <v>0</v>
      </c>
      <c r="AS42" s="1400">
        <v>0</v>
      </c>
      <c r="AT42" s="1400">
        <v>0</v>
      </c>
      <c r="AU42" s="1400">
        <v>0</v>
      </c>
      <c r="AV42" s="1400">
        <f>'Adj 8.2 Environ Settlement'!BO18</f>
        <v>0</v>
      </c>
      <c r="AW42" s="1400">
        <v>0</v>
      </c>
      <c r="AX42" s="1400">
        <v>0</v>
      </c>
      <c r="AY42" s="1400">
        <f>786411-786411</f>
        <v>0</v>
      </c>
      <c r="AZ42" s="1400">
        <v>0</v>
      </c>
      <c r="BA42" s="1400">
        <f>'Adj 8.6 Powerdale'!I17+'Adj 8.6 Powerdale'!I18+'Adj 8.6 Powerdale'!I19</f>
        <v>-258015.85616591142</v>
      </c>
      <c r="BB42" s="1400">
        <v>0</v>
      </c>
      <c r="BC42" s="1400">
        <v>0</v>
      </c>
      <c r="BD42" s="1400">
        <v>0</v>
      </c>
      <c r="BE42" s="1400">
        <v>0</v>
      </c>
      <c r="BF42" s="1400">
        <v>0</v>
      </c>
      <c r="BG42" s="1400">
        <v>0</v>
      </c>
      <c r="BH42" s="1400">
        <v>0</v>
      </c>
      <c r="BI42" s="1400">
        <v>0</v>
      </c>
      <c r="BJ42" s="1400">
        <v>0</v>
      </c>
      <c r="BK42" s="1400">
        <v>0</v>
      </c>
      <c r="BL42" s="2366">
        <v>0</v>
      </c>
    </row>
    <row r="43" spans="1:64">
      <c r="A43" s="1398">
        <v>35</v>
      </c>
      <c r="B43" s="1406" t="s">
        <v>48</v>
      </c>
      <c r="C43" s="1398">
        <f t="shared" si="98"/>
        <v>0</v>
      </c>
      <c r="D43" s="1400">
        <v>0</v>
      </c>
      <c r="E43" s="1400">
        <v>0</v>
      </c>
      <c r="F43" s="1400">
        <v>0</v>
      </c>
      <c r="G43" s="1400">
        <v>0</v>
      </c>
      <c r="H43" s="1400">
        <v>0</v>
      </c>
      <c r="I43" s="1400">
        <v>0</v>
      </c>
      <c r="J43" s="1400">
        <v>0</v>
      </c>
      <c r="K43" s="1400">
        <v>0</v>
      </c>
      <c r="L43" s="1400">
        <v>0</v>
      </c>
      <c r="M43" s="1400">
        <v>0</v>
      </c>
      <c r="N43" s="1400">
        <v>0</v>
      </c>
      <c r="O43" s="1400">
        <v>0</v>
      </c>
      <c r="P43" s="1400">
        <v>0</v>
      </c>
      <c r="Q43" s="1400">
        <v>0</v>
      </c>
      <c r="R43" s="1400">
        <v>0</v>
      </c>
      <c r="S43" s="1400">
        <v>0</v>
      </c>
      <c r="T43" s="1400">
        <v>0</v>
      </c>
      <c r="U43" s="1400">
        <v>0</v>
      </c>
      <c r="V43" s="1400">
        <v>0</v>
      </c>
      <c r="W43" s="1400">
        <v>0</v>
      </c>
      <c r="X43" s="1400">
        <v>0</v>
      </c>
      <c r="Y43" s="1400">
        <v>0</v>
      </c>
      <c r="Z43" s="1400">
        <v>0</v>
      </c>
      <c r="AA43" s="1400">
        <v>0</v>
      </c>
      <c r="AB43" s="1400">
        <v>0</v>
      </c>
      <c r="AC43" s="1400">
        <v>0</v>
      </c>
      <c r="AD43" s="1400">
        <v>0</v>
      </c>
      <c r="AE43" s="1400">
        <v>0</v>
      </c>
      <c r="AF43" s="1400">
        <v>0</v>
      </c>
      <c r="AG43" s="1400">
        <v>0</v>
      </c>
      <c r="AH43" s="1400">
        <v>0</v>
      </c>
      <c r="AI43" s="2339">
        <v>0</v>
      </c>
      <c r="AJ43" s="2339">
        <v>0</v>
      </c>
      <c r="AK43" s="1400">
        <v>0</v>
      </c>
      <c r="AL43" s="1400">
        <v>0</v>
      </c>
      <c r="AM43" s="1400">
        <v>0</v>
      </c>
      <c r="AN43" s="1400">
        <v>0</v>
      </c>
      <c r="AO43" s="1400">
        <v>0</v>
      </c>
      <c r="AP43" s="1400">
        <v>0</v>
      </c>
      <c r="AQ43" s="1400">
        <v>0</v>
      </c>
      <c r="AR43" s="1400">
        <v>0</v>
      </c>
      <c r="AS43" s="1400">
        <v>0</v>
      </c>
      <c r="AT43" s="1400">
        <v>0</v>
      </c>
      <c r="AU43" s="1400">
        <v>0</v>
      </c>
      <c r="AV43" s="1400">
        <v>0</v>
      </c>
      <c r="AW43" s="1400">
        <v>0</v>
      </c>
      <c r="AX43" s="1400">
        <v>0</v>
      </c>
      <c r="AY43" s="1400">
        <v>0</v>
      </c>
      <c r="AZ43" s="1400">
        <v>0</v>
      </c>
      <c r="BA43" s="1400">
        <v>0</v>
      </c>
      <c r="BB43" s="1400">
        <v>0</v>
      </c>
      <c r="BC43" s="1400">
        <v>0</v>
      </c>
      <c r="BD43" s="1400">
        <v>0</v>
      </c>
      <c r="BE43" s="1400">
        <v>0</v>
      </c>
      <c r="BF43" s="1400">
        <v>0</v>
      </c>
      <c r="BG43" s="1400">
        <v>0</v>
      </c>
      <c r="BH43" s="1400">
        <v>0</v>
      </c>
      <c r="BI43" s="1400">
        <v>0</v>
      </c>
      <c r="BJ43" s="1400">
        <v>0</v>
      </c>
      <c r="BK43" s="1400">
        <v>0</v>
      </c>
      <c r="BL43" s="2366">
        <v>0</v>
      </c>
    </row>
    <row r="44" spans="1:64">
      <c r="A44" s="1398">
        <v>36</v>
      </c>
      <c r="B44" s="1406" t="s">
        <v>49</v>
      </c>
      <c r="C44" s="1398">
        <f t="shared" si="98"/>
        <v>0</v>
      </c>
      <c r="D44" s="1400">
        <v>0</v>
      </c>
      <c r="E44" s="1400">
        <v>0</v>
      </c>
      <c r="F44" s="1400">
        <v>0</v>
      </c>
      <c r="G44" s="1400">
        <v>0</v>
      </c>
      <c r="H44" s="1400">
        <v>0</v>
      </c>
      <c r="I44" s="1400">
        <v>0</v>
      </c>
      <c r="J44" s="1400">
        <v>0</v>
      </c>
      <c r="K44" s="1400">
        <v>0</v>
      </c>
      <c r="L44" s="1400">
        <v>0</v>
      </c>
      <c r="M44" s="1400">
        <v>0</v>
      </c>
      <c r="N44" s="1400">
        <v>0</v>
      </c>
      <c r="O44" s="1400">
        <v>0</v>
      </c>
      <c r="P44" s="1400">
        <v>0</v>
      </c>
      <c r="Q44" s="1400">
        <v>0</v>
      </c>
      <c r="R44" s="1400">
        <v>0</v>
      </c>
      <c r="S44" s="1400">
        <v>0</v>
      </c>
      <c r="T44" s="1400">
        <v>0</v>
      </c>
      <c r="U44" s="1400">
        <v>0</v>
      </c>
      <c r="V44" s="1400">
        <v>0</v>
      </c>
      <c r="W44" s="1400">
        <v>0</v>
      </c>
      <c r="X44" s="1400">
        <v>0</v>
      </c>
      <c r="Y44" s="1400">
        <v>0</v>
      </c>
      <c r="Z44" s="1400">
        <v>0</v>
      </c>
      <c r="AA44" s="1400">
        <v>0</v>
      </c>
      <c r="AB44" s="1400">
        <v>0</v>
      </c>
      <c r="AC44" s="1400">
        <v>0</v>
      </c>
      <c r="AD44" s="1400">
        <v>0</v>
      </c>
      <c r="AE44" s="1400">
        <v>0</v>
      </c>
      <c r="AF44" s="1400">
        <v>0</v>
      </c>
      <c r="AG44" s="1400">
        <v>0</v>
      </c>
      <c r="AH44" s="1400">
        <v>0</v>
      </c>
      <c r="AI44" s="2339">
        <v>0</v>
      </c>
      <c r="AJ44" s="2339">
        <v>0</v>
      </c>
      <c r="AK44" s="1400">
        <v>0</v>
      </c>
      <c r="AL44" s="1400">
        <v>0</v>
      </c>
      <c r="AM44" s="1400">
        <v>0</v>
      </c>
      <c r="AN44" s="1400">
        <v>0</v>
      </c>
      <c r="AO44" s="1400">
        <v>0</v>
      </c>
      <c r="AP44" s="1400">
        <v>0</v>
      </c>
      <c r="AQ44" s="1400">
        <v>0</v>
      </c>
      <c r="AR44" s="1400">
        <v>0</v>
      </c>
      <c r="AS44" s="1400">
        <v>0</v>
      </c>
      <c r="AT44" s="1400">
        <v>0</v>
      </c>
      <c r="AU44" s="1400">
        <v>0</v>
      </c>
      <c r="AV44" s="1400">
        <v>0</v>
      </c>
      <c r="AW44" s="1400">
        <v>0</v>
      </c>
      <c r="AX44" s="1400">
        <v>0</v>
      </c>
      <c r="AY44" s="1400">
        <v>0</v>
      </c>
      <c r="AZ44" s="1400">
        <v>0</v>
      </c>
      <c r="BA44" s="1400">
        <v>0</v>
      </c>
      <c r="BB44" s="1400">
        <v>0</v>
      </c>
      <c r="BC44" s="1400">
        <v>0</v>
      </c>
      <c r="BD44" s="1400">
        <v>0</v>
      </c>
      <c r="BE44" s="1400">
        <v>0</v>
      </c>
      <c r="BF44" s="1400">
        <v>0</v>
      </c>
      <c r="BG44" s="1400">
        <v>0</v>
      </c>
      <c r="BH44" s="1400">
        <v>0</v>
      </c>
      <c r="BI44" s="1400">
        <v>0</v>
      </c>
      <c r="BJ44" s="1400">
        <v>0</v>
      </c>
      <c r="BK44" s="1400">
        <v>0</v>
      </c>
      <c r="BL44" s="2366">
        <v>0</v>
      </c>
    </row>
    <row r="45" spans="1:64">
      <c r="A45" s="1398">
        <v>37</v>
      </c>
      <c r="B45" s="1406" t="s">
        <v>50</v>
      </c>
      <c r="C45" s="1398">
        <f t="shared" si="98"/>
        <v>0</v>
      </c>
      <c r="D45" s="1400">
        <v>0</v>
      </c>
      <c r="E45" s="1400">
        <v>0</v>
      </c>
      <c r="F45" s="1400">
        <v>0</v>
      </c>
      <c r="G45" s="1400">
        <v>0</v>
      </c>
      <c r="H45" s="1400">
        <v>0</v>
      </c>
      <c r="I45" s="1400">
        <v>0</v>
      </c>
      <c r="J45" s="1400">
        <v>0</v>
      </c>
      <c r="K45" s="1400">
        <v>0</v>
      </c>
      <c r="L45" s="1400">
        <v>0</v>
      </c>
      <c r="M45" s="1400">
        <v>0</v>
      </c>
      <c r="N45" s="1400">
        <v>0</v>
      </c>
      <c r="O45" s="1400">
        <v>0</v>
      </c>
      <c r="P45" s="1400">
        <v>0</v>
      </c>
      <c r="Q45" s="1400">
        <v>0</v>
      </c>
      <c r="R45" s="1400">
        <v>0</v>
      </c>
      <c r="S45" s="1400">
        <v>0</v>
      </c>
      <c r="T45" s="1400">
        <v>0</v>
      </c>
      <c r="U45" s="1400">
        <v>0</v>
      </c>
      <c r="V45" s="1400">
        <v>0</v>
      </c>
      <c r="W45" s="1400">
        <v>0</v>
      </c>
      <c r="X45" s="1400">
        <v>0</v>
      </c>
      <c r="Y45" s="1400">
        <v>0</v>
      </c>
      <c r="Z45" s="1400">
        <v>0</v>
      </c>
      <c r="AA45" s="1400">
        <v>0</v>
      </c>
      <c r="AB45" s="1400">
        <v>0</v>
      </c>
      <c r="AC45" s="1400">
        <v>0</v>
      </c>
      <c r="AD45" s="1400">
        <v>0</v>
      </c>
      <c r="AE45" s="1400">
        <v>0</v>
      </c>
      <c r="AF45" s="1400">
        <v>0</v>
      </c>
      <c r="AG45" s="1400">
        <v>0</v>
      </c>
      <c r="AH45" s="1400">
        <v>0</v>
      </c>
      <c r="AI45" s="2339">
        <v>0</v>
      </c>
      <c r="AJ45" s="2339">
        <v>0</v>
      </c>
      <c r="AK45" s="1400">
        <v>0</v>
      </c>
      <c r="AL45" s="1400">
        <v>0</v>
      </c>
      <c r="AM45" s="1400">
        <v>0</v>
      </c>
      <c r="AN45" s="1400">
        <v>0</v>
      </c>
      <c r="AO45" s="1400">
        <v>0</v>
      </c>
      <c r="AP45" s="1400">
        <v>0</v>
      </c>
      <c r="AQ45" s="1400">
        <v>0</v>
      </c>
      <c r="AR45" s="1400">
        <v>0</v>
      </c>
      <c r="AS45" s="1400">
        <v>0</v>
      </c>
      <c r="AT45" s="1400">
        <v>0</v>
      </c>
      <c r="AU45" s="1400">
        <v>0</v>
      </c>
      <c r="AV45" s="1400">
        <v>0</v>
      </c>
      <c r="AW45" s="1400">
        <v>0</v>
      </c>
      <c r="AX45" s="1400">
        <v>0</v>
      </c>
      <c r="AY45" s="1400">
        <v>0</v>
      </c>
      <c r="AZ45" s="1400">
        <v>0</v>
      </c>
      <c r="BA45" s="1400">
        <v>0</v>
      </c>
      <c r="BB45" s="1400">
        <v>0</v>
      </c>
      <c r="BC45" s="1400">
        <v>0</v>
      </c>
      <c r="BD45" s="1400">
        <v>0</v>
      </c>
      <c r="BE45" s="1400">
        <v>0</v>
      </c>
      <c r="BF45" s="1400">
        <v>0</v>
      </c>
      <c r="BG45" s="1400">
        <v>0</v>
      </c>
      <c r="BH45" s="1400">
        <v>0</v>
      </c>
      <c r="BI45" s="1400">
        <v>0</v>
      </c>
      <c r="BJ45" s="1400">
        <v>0</v>
      </c>
      <c r="BK45" s="1400">
        <v>0</v>
      </c>
      <c r="BL45" s="2366">
        <v>0</v>
      </c>
    </row>
    <row r="46" spans="1:64">
      <c r="A46" s="1398">
        <v>38</v>
      </c>
      <c r="B46" s="1406" t="s">
        <v>51</v>
      </c>
      <c r="C46" s="1398">
        <f t="shared" si="98"/>
        <v>0</v>
      </c>
      <c r="D46" s="1400">
        <v>0</v>
      </c>
      <c r="E46" s="1400">
        <v>0</v>
      </c>
      <c r="F46" s="1400">
        <v>0</v>
      </c>
      <c r="G46" s="1400">
        <v>0</v>
      </c>
      <c r="H46" s="1400">
        <v>0</v>
      </c>
      <c r="I46" s="1400">
        <v>0</v>
      </c>
      <c r="J46" s="1400">
        <v>0</v>
      </c>
      <c r="K46" s="1400">
        <v>0</v>
      </c>
      <c r="L46" s="1400">
        <v>0</v>
      </c>
      <c r="M46" s="1400">
        <v>0</v>
      </c>
      <c r="N46" s="1400">
        <v>0</v>
      </c>
      <c r="O46" s="1400">
        <v>0</v>
      </c>
      <c r="P46" s="1400">
        <v>0</v>
      </c>
      <c r="Q46" s="1400">
        <v>0</v>
      </c>
      <c r="R46" s="1400">
        <v>0</v>
      </c>
      <c r="S46" s="1400">
        <v>0</v>
      </c>
      <c r="T46" s="1400">
        <v>0</v>
      </c>
      <c r="U46" s="1400">
        <v>0</v>
      </c>
      <c r="V46" s="1400">
        <v>0</v>
      </c>
      <c r="W46" s="1400">
        <v>0</v>
      </c>
      <c r="X46" s="1400">
        <v>0</v>
      </c>
      <c r="Y46" s="1400">
        <v>0</v>
      </c>
      <c r="Z46" s="1400">
        <v>0</v>
      </c>
      <c r="AA46" s="1400">
        <v>0</v>
      </c>
      <c r="AB46" s="1400">
        <v>0</v>
      </c>
      <c r="AC46" s="1400">
        <v>0</v>
      </c>
      <c r="AD46" s="1400">
        <v>0</v>
      </c>
      <c r="AE46" s="1400">
        <v>0</v>
      </c>
      <c r="AF46" s="1400">
        <v>0</v>
      </c>
      <c r="AG46" s="1400">
        <v>0</v>
      </c>
      <c r="AH46" s="1400">
        <v>0</v>
      </c>
      <c r="AI46" s="2339">
        <v>0</v>
      </c>
      <c r="AJ46" s="2339">
        <v>0</v>
      </c>
      <c r="AK46" s="1400">
        <v>0</v>
      </c>
      <c r="AL46" s="1400">
        <v>0</v>
      </c>
      <c r="AM46" s="1400">
        <v>0</v>
      </c>
      <c r="AN46" s="1400">
        <v>0</v>
      </c>
      <c r="AO46" s="1400">
        <v>0</v>
      </c>
      <c r="AP46" s="1400">
        <v>0</v>
      </c>
      <c r="AQ46" s="1400">
        <v>0</v>
      </c>
      <c r="AR46" s="1400">
        <v>0</v>
      </c>
      <c r="AS46" s="1400">
        <v>0</v>
      </c>
      <c r="AT46" s="1400">
        <v>0</v>
      </c>
      <c r="AU46" s="1400">
        <v>0</v>
      </c>
      <c r="AV46" s="1400">
        <v>0</v>
      </c>
      <c r="AW46" s="1400">
        <v>0</v>
      </c>
      <c r="AX46" s="1400">
        <v>0</v>
      </c>
      <c r="AY46" s="1400">
        <v>0</v>
      </c>
      <c r="AZ46" s="1400">
        <v>0</v>
      </c>
      <c r="BA46" s="1400">
        <v>0</v>
      </c>
      <c r="BB46" s="1400">
        <v>0</v>
      </c>
      <c r="BC46" s="1400">
        <v>0</v>
      </c>
      <c r="BD46" s="1400">
        <v>0</v>
      </c>
      <c r="BE46" s="1400">
        <v>0</v>
      </c>
      <c r="BF46" s="1400">
        <v>0</v>
      </c>
      <c r="BG46" s="1400">
        <v>0</v>
      </c>
      <c r="BH46" s="1400">
        <v>0</v>
      </c>
      <c r="BI46" s="1400">
        <v>0</v>
      </c>
      <c r="BJ46" s="1400">
        <v>0</v>
      </c>
      <c r="BK46" s="1400">
        <v>0</v>
      </c>
      <c r="BL46" s="2366">
        <v>0</v>
      </c>
    </row>
    <row r="47" spans="1:64">
      <c r="A47" s="1398">
        <v>39</v>
      </c>
      <c r="B47" s="1406" t="s">
        <v>52</v>
      </c>
      <c r="C47" s="1398">
        <f t="shared" si="98"/>
        <v>0</v>
      </c>
      <c r="D47" s="1400">
        <v>0</v>
      </c>
      <c r="E47" s="1400">
        <v>0</v>
      </c>
      <c r="F47" s="1400">
        <v>0</v>
      </c>
      <c r="G47" s="1400">
        <v>0</v>
      </c>
      <c r="H47" s="1400">
        <v>0</v>
      </c>
      <c r="I47" s="1400">
        <v>0</v>
      </c>
      <c r="J47" s="1400">
        <v>0</v>
      </c>
      <c r="K47" s="1400">
        <v>0</v>
      </c>
      <c r="L47" s="1400">
        <v>0</v>
      </c>
      <c r="M47" s="1400">
        <v>0</v>
      </c>
      <c r="N47" s="1400">
        <v>0</v>
      </c>
      <c r="O47" s="1400">
        <v>0</v>
      </c>
      <c r="P47" s="1400">
        <v>0</v>
      </c>
      <c r="Q47" s="1400">
        <v>0</v>
      </c>
      <c r="R47" s="1400">
        <v>0</v>
      </c>
      <c r="S47" s="1400">
        <v>0</v>
      </c>
      <c r="T47" s="1400">
        <v>0</v>
      </c>
      <c r="U47" s="1400">
        <v>0</v>
      </c>
      <c r="V47" s="1400">
        <v>0</v>
      </c>
      <c r="W47" s="1400">
        <v>0</v>
      </c>
      <c r="X47" s="1400">
        <v>0</v>
      </c>
      <c r="Y47" s="1400">
        <v>0</v>
      </c>
      <c r="Z47" s="1400">
        <v>0</v>
      </c>
      <c r="AA47" s="1400">
        <v>0</v>
      </c>
      <c r="AB47" s="1400">
        <v>0</v>
      </c>
      <c r="AC47" s="1400">
        <v>0</v>
      </c>
      <c r="AD47" s="1400">
        <v>0</v>
      </c>
      <c r="AE47" s="1400">
        <v>0</v>
      </c>
      <c r="AF47" s="1400">
        <v>0</v>
      </c>
      <c r="AG47" s="1400">
        <v>0</v>
      </c>
      <c r="AH47" s="1400">
        <v>0</v>
      </c>
      <c r="AI47" s="2339">
        <v>0</v>
      </c>
      <c r="AJ47" s="2339">
        <v>0</v>
      </c>
      <c r="AK47" s="1400">
        <v>0</v>
      </c>
      <c r="AL47" s="1400">
        <v>0</v>
      </c>
      <c r="AM47" s="1400">
        <v>0</v>
      </c>
      <c r="AN47" s="1400">
        <v>0</v>
      </c>
      <c r="AO47" s="1400">
        <v>0</v>
      </c>
      <c r="AP47" s="1400">
        <v>0</v>
      </c>
      <c r="AQ47" s="1400">
        <v>0</v>
      </c>
      <c r="AR47" s="1400">
        <v>0</v>
      </c>
      <c r="AS47" s="1400">
        <v>0</v>
      </c>
      <c r="AT47" s="1400">
        <v>0</v>
      </c>
      <c r="AU47" s="1400">
        <v>0</v>
      </c>
      <c r="AV47" s="1400">
        <v>0</v>
      </c>
      <c r="AW47" s="1400">
        <v>0</v>
      </c>
      <c r="AX47" s="1400">
        <v>0</v>
      </c>
      <c r="AY47" s="1400">
        <f>320111-320111</f>
        <v>0</v>
      </c>
      <c r="AZ47" s="1400">
        <v>0</v>
      </c>
      <c r="BA47" s="1400">
        <v>0</v>
      </c>
      <c r="BB47" s="1400">
        <v>0</v>
      </c>
      <c r="BC47" s="1400">
        <v>0</v>
      </c>
      <c r="BD47" s="1400">
        <v>0</v>
      </c>
      <c r="BE47" s="1400">
        <v>0</v>
      </c>
      <c r="BF47" s="1400">
        <v>0</v>
      </c>
      <c r="BG47" s="1400">
        <v>0</v>
      </c>
      <c r="BH47" s="1400">
        <v>0</v>
      </c>
      <c r="BI47" s="1400">
        <v>0</v>
      </c>
      <c r="BJ47" s="1400">
        <v>0</v>
      </c>
      <c r="BK47" s="1400">
        <v>0</v>
      </c>
      <c r="BL47" s="2366">
        <v>0</v>
      </c>
    </row>
    <row r="48" spans="1:64">
      <c r="A48" s="1398">
        <v>40</v>
      </c>
      <c r="B48" s="1406" t="s">
        <v>17</v>
      </c>
      <c r="C48" s="1398">
        <f t="shared" si="98"/>
        <v>0</v>
      </c>
      <c r="D48" s="1400">
        <v>0</v>
      </c>
      <c r="E48" s="1400">
        <v>0</v>
      </c>
      <c r="F48" s="1400">
        <v>0</v>
      </c>
      <c r="G48" s="1400">
        <v>0</v>
      </c>
      <c r="H48" s="1400">
        <v>0</v>
      </c>
      <c r="I48" s="1400">
        <v>0</v>
      </c>
      <c r="J48" s="1400">
        <v>0</v>
      </c>
      <c r="K48" s="1400">
        <v>0</v>
      </c>
      <c r="L48" s="1400">
        <v>0</v>
      </c>
      <c r="M48" s="1400">
        <v>0</v>
      </c>
      <c r="N48" s="1400">
        <v>0</v>
      </c>
      <c r="O48" s="1400">
        <v>0</v>
      </c>
      <c r="P48" s="1400">
        <v>0</v>
      </c>
      <c r="Q48" s="1400">
        <v>0</v>
      </c>
      <c r="R48" s="1400">
        <v>0</v>
      </c>
      <c r="S48" s="1400">
        <v>0</v>
      </c>
      <c r="T48" s="1400">
        <v>0</v>
      </c>
      <c r="U48" s="1400">
        <v>0</v>
      </c>
      <c r="V48" s="1400">
        <v>0</v>
      </c>
      <c r="W48" s="1400">
        <v>0</v>
      </c>
      <c r="X48" s="1400">
        <v>0</v>
      </c>
      <c r="Y48" s="1400">
        <v>0</v>
      </c>
      <c r="Z48" s="1400">
        <v>0</v>
      </c>
      <c r="AA48" s="1400">
        <v>0</v>
      </c>
      <c r="AB48" s="1400">
        <v>0</v>
      </c>
      <c r="AC48" s="1400">
        <v>0</v>
      </c>
      <c r="AD48" s="1400">
        <v>0</v>
      </c>
      <c r="AE48" s="1400">
        <v>0</v>
      </c>
      <c r="AF48" s="1400">
        <v>0</v>
      </c>
      <c r="AG48" s="1400">
        <v>0</v>
      </c>
      <c r="AH48" s="1400">
        <v>0</v>
      </c>
      <c r="AI48" s="2339">
        <v>0</v>
      </c>
      <c r="AJ48" s="2339">
        <v>0</v>
      </c>
      <c r="AK48" s="1400">
        <v>0</v>
      </c>
      <c r="AL48" s="1400">
        <v>0</v>
      </c>
      <c r="AM48" s="1400">
        <v>0</v>
      </c>
      <c r="AN48" s="1400">
        <v>0</v>
      </c>
      <c r="AO48" s="1400">
        <v>0</v>
      </c>
      <c r="AP48" s="1400">
        <v>0</v>
      </c>
      <c r="AQ48" s="1400">
        <v>0</v>
      </c>
      <c r="AR48" s="1400">
        <v>0</v>
      </c>
      <c r="AS48" s="1400">
        <v>0</v>
      </c>
      <c r="AT48" s="1400">
        <v>0</v>
      </c>
      <c r="AU48" s="1400">
        <v>0</v>
      </c>
      <c r="AV48" s="1400">
        <v>0</v>
      </c>
      <c r="AW48" s="1400">
        <v>0</v>
      </c>
      <c r="AX48" s="1400">
        <v>0</v>
      </c>
      <c r="AY48" s="1400">
        <v>0</v>
      </c>
      <c r="AZ48" s="1400">
        <v>0</v>
      </c>
      <c r="BA48" s="1400">
        <v>0</v>
      </c>
      <c r="BB48" s="1400">
        <v>0</v>
      </c>
      <c r="BC48" s="1400">
        <v>0</v>
      </c>
      <c r="BD48" s="1400">
        <v>0</v>
      </c>
      <c r="BE48" s="1400">
        <v>0</v>
      </c>
      <c r="BF48" s="1400">
        <v>0</v>
      </c>
      <c r="BG48" s="1400">
        <v>0</v>
      </c>
      <c r="BH48" s="1400">
        <v>0</v>
      </c>
      <c r="BI48" s="1400">
        <v>0</v>
      </c>
      <c r="BJ48" s="1400">
        <v>0</v>
      </c>
      <c r="BK48" s="1400">
        <v>0</v>
      </c>
      <c r="BL48" s="2366">
        <v>0</v>
      </c>
    </row>
    <row r="49" spans="1:64">
      <c r="A49" s="1398">
        <v>41</v>
      </c>
      <c r="B49" s="1406" t="s">
        <v>53</v>
      </c>
      <c r="C49" s="1398">
        <f t="shared" si="98"/>
        <v>0</v>
      </c>
      <c r="D49" s="1400">
        <v>0</v>
      </c>
      <c r="E49" s="1400">
        <v>0</v>
      </c>
      <c r="F49" s="1400">
        <v>0</v>
      </c>
      <c r="G49" s="1400">
        <v>0</v>
      </c>
      <c r="H49" s="1400">
        <v>0</v>
      </c>
      <c r="I49" s="1400">
        <v>0</v>
      </c>
      <c r="J49" s="1400">
        <v>0</v>
      </c>
      <c r="K49" s="1400">
        <v>0</v>
      </c>
      <c r="L49" s="1400">
        <v>0</v>
      </c>
      <c r="M49" s="1400">
        <v>0</v>
      </c>
      <c r="N49" s="1400">
        <v>0</v>
      </c>
      <c r="O49" s="1400">
        <v>0</v>
      </c>
      <c r="P49" s="1400">
        <v>0</v>
      </c>
      <c r="Q49" s="1400">
        <v>0</v>
      </c>
      <c r="R49" s="1400">
        <v>0</v>
      </c>
      <c r="S49" s="1400">
        <v>0</v>
      </c>
      <c r="T49" s="1400">
        <v>0</v>
      </c>
      <c r="U49" s="1400">
        <v>0</v>
      </c>
      <c r="V49" s="1400">
        <v>0</v>
      </c>
      <c r="W49" s="1400">
        <v>0</v>
      </c>
      <c r="X49" s="1400">
        <v>0</v>
      </c>
      <c r="Y49" s="1400">
        <v>0</v>
      </c>
      <c r="Z49" s="1400">
        <v>0</v>
      </c>
      <c r="AA49" s="1400">
        <v>0</v>
      </c>
      <c r="AB49" s="1400">
        <v>0</v>
      </c>
      <c r="AC49" s="1400">
        <v>0</v>
      </c>
      <c r="AD49" s="1400">
        <v>0</v>
      </c>
      <c r="AE49" s="1400">
        <v>0</v>
      </c>
      <c r="AF49" s="1400">
        <v>0</v>
      </c>
      <c r="AG49" s="1400">
        <v>0</v>
      </c>
      <c r="AH49" s="1400">
        <v>0</v>
      </c>
      <c r="AI49" s="2339">
        <v>0</v>
      </c>
      <c r="AJ49" s="2339">
        <v>0</v>
      </c>
      <c r="AK49" s="1400">
        <v>0</v>
      </c>
      <c r="AL49" s="1400">
        <v>0</v>
      </c>
      <c r="AM49" s="1400">
        <v>0</v>
      </c>
      <c r="AN49" s="1400">
        <v>0</v>
      </c>
      <c r="AO49" s="1400">
        <v>0</v>
      </c>
      <c r="AP49" s="1400">
        <v>0</v>
      </c>
      <c r="AQ49" s="1400">
        <v>0</v>
      </c>
      <c r="AR49" s="1400">
        <v>0</v>
      </c>
      <c r="AS49" s="1400">
        <v>0</v>
      </c>
      <c r="AT49" s="1400">
        <v>0</v>
      </c>
      <c r="AU49" s="1400">
        <v>0</v>
      </c>
      <c r="AV49" s="1400">
        <v>0</v>
      </c>
      <c r="AW49" s="1400">
        <v>0</v>
      </c>
      <c r="AX49" s="1400">
        <v>0</v>
      </c>
      <c r="AY49" s="1400">
        <v>0</v>
      </c>
      <c r="AZ49" s="1400">
        <v>0</v>
      </c>
      <c r="BA49" s="1400">
        <v>0</v>
      </c>
      <c r="BB49" s="1400">
        <v>0</v>
      </c>
      <c r="BC49" s="1400">
        <v>0</v>
      </c>
      <c r="BD49" s="1400">
        <v>0</v>
      </c>
      <c r="BE49" s="1400">
        <v>0</v>
      </c>
      <c r="BF49" s="1400">
        <v>0</v>
      </c>
      <c r="BG49" s="1400">
        <v>0</v>
      </c>
      <c r="BH49" s="1400">
        <v>0</v>
      </c>
      <c r="BI49" s="1400">
        <v>0</v>
      </c>
      <c r="BJ49" s="1400">
        <v>0</v>
      </c>
      <c r="BK49" s="1400">
        <v>0</v>
      </c>
      <c r="BL49" s="2366">
        <v>0</v>
      </c>
    </row>
    <row r="50" spans="1:64">
      <c r="A50" s="1398">
        <v>42</v>
      </c>
      <c r="B50" s="1406" t="s">
        <v>54</v>
      </c>
      <c r="C50" s="1398">
        <f t="shared" si="98"/>
        <v>0</v>
      </c>
      <c r="D50" s="1400">
        <v>0</v>
      </c>
      <c r="E50" s="1400">
        <v>0</v>
      </c>
      <c r="F50" s="1400">
        <v>0</v>
      </c>
      <c r="G50" s="1400">
        <v>0</v>
      </c>
      <c r="H50" s="1400">
        <v>0</v>
      </c>
      <c r="I50" s="1400">
        <v>0</v>
      </c>
      <c r="J50" s="1400">
        <v>0</v>
      </c>
      <c r="K50" s="1400">
        <v>0</v>
      </c>
      <c r="L50" s="1400">
        <v>0</v>
      </c>
      <c r="M50" s="1400">
        <v>0</v>
      </c>
      <c r="N50" s="1400">
        <v>0</v>
      </c>
      <c r="O50" s="1400">
        <v>0</v>
      </c>
      <c r="P50" s="1400">
        <v>0</v>
      </c>
      <c r="Q50" s="1400">
        <v>0</v>
      </c>
      <c r="R50" s="1400">
        <v>0</v>
      </c>
      <c r="S50" s="1400">
        <v>0</v>
      </c>
      <c r="T50" s="1400">
        <v>0</v>
      </c>
      <c r="U50" s="1400">
        <v>0</v>
      </c>
      <c r="V50" s="1400">
        <v>0</v>
      </c>
      <c r="W50" s="1400">
        <v>0</v>
      </c>
      <c r="X50" s="1400">
        <v>0</v>
      </c>
      <c r="Y50" s="1400">
        <v>0</v>
      </c>
      <c r="Z50" s="1400">
        <v>0</v>
      </c>
      <c r="AA50" s="1400">
        <v>0</v>
      </c>
      <c r="AB50" s="1400">
        <v>0</v>
      </c>
      <c r="AC50" s="1400">
        <v>0</v>
      </c>
      <c r="AD50" s="1400">
        <v>0</v>
      </c>
      <c r="AE50" s="1400">
        <v>0</v>
      </c>
      <c r="AF50" s="1400">
        <v>0</v>
      </c>
      <c r="AG50" s="1400">
        <v>0</v>
      </c>
      <c r="AH50" s="1400">
        <v>0</v>
      </c>
      <c r="AI50" s="2339">
        <v>0</v>
      </c>
      <c r="AJ50" s="2339">
        <v>0</v>
      </c>
      <c r="AK50" s="1400">
        <v>0</v>
      </c>
      <c r="AL50" s="1400">
        <v>0</v>
      </c>
      <c r="AM50" s="1400">
        <v>0</v>
      </c>
      <c r="AN50" s="1400">
        <v>0</v>
      </c>
      <c r="AO50" s="1400">
        <v>0</v>
      </c>
      <c r="AP50" s="1400">
        <v>0</v>
      </c>
      <c r="AQ50" s="1400">
        <v>0</v>
      </c>
      <c r="AR50" s="1400">
        <v>0</v>
      </c>
      <c r="AS50" s="1400">
        <v>0</v>
      </c>
      <c r="AT50" s="1400">
        <v>0</v>
      </c>
      <c r="AU50" s="1400">
        <v>0</v>
      </c>
      <c r="AV50" s="1400">
        <v>0</v>
      </c>
      <c r="AW50" s="1400">
        <v>0</v>
      </c>
      <c r="AX50" s="1400">
        <v>0</v>
      </c>
      <c r="AY50" s="1400">
        <v>0</v>
      </c>
      <c r="AZ50" s="1400">
        <v>0</v>
      </c>
      <c r="BA50" s="1400">
        <v>0</v>
      </c>
      <c r="BB50" s="1400">
        <v>0</v>
      </c>
      <c r="BC50" s="1400">
        <v>0</v>
      </c>
      <c r="BD50" s="1400">
        <v>0</v>
      </c>
      <c r="BE50" s="1400">
        <v>0</v>
      </c>
      <c r="BF50" s="1400">
        <v>0</v>
      </c>
      <c r="BG50" s="1400">
        <v>0</v>
      </c>
      <c r="BH50" s="1400">
        <v>0</v>
      </c>
      <c r="BI50" s="1400">
        <v>0</v>
      </c>
      <c r="BJ50" s="1400">
        <v>0</v>
      </c>
      <c r="BK50" s="1400">
        <v>0</v>
      </c>
      <c r="BL50" s="2366">
        <v>0</v>
      </c>
    </row>
    <row r="51" spans="1:64">
      <c r="A51" s="1398">
        <v>43</v>
      </c>
      <c r="B51" s="2379" t="s">
        <v>55</v>
      </c>
      <c r="C51" s="2394">
        <f t="shared" ref="C51:I51" si="99">SUM(C40:C50)</f>
        <v>27913952.88583409</v>
      </c>
      <c r="D51" s="1401">
        <f t="shared" si="99"/>
        <v>0</v>
      </c>
      <c r="E51" s="1401">
        <f t="shared" si="99"/>
        <v>0</v>
      </c>
      <c r="F51" s="1401">
        <f t="shared" si="99"/>
        <v>0</v>
      </c>
      <c r="G51" s="1401">
        <f t="shared" si="99"/>
        <v>0</v>
      </c>
      <c r="H51" s="1401">
        <f t="shared" si="99"/>
        <v>0</v>
      </c>
      <c r="I51" s="1401">
        <f t="shared" si="99"/>
        <v>0</v>
      </c>
      <c r="J51" s="1401">
        <f t="shared" ref="J51:K51" si="100">SUM(J40:J50)</f>
        <v>0</v>
      </c>
      <c r="K51" s="1401">
        <f t="shared" si="100"/>
        <v>0</v>
      </c>
      <c r="L51" s="1401">
        <f t="shared" ref="L51:AE51" si="101">SUM(L40:L50)</f>
        <v>0</v>
      </c>
      <c r="M51" s="1401">
        <f t="shared" si="101"/>
        <v>0</v>
      </c>
      <c r="N51" s="1401">
        <f t="shared" si="101"/>
        <v>0</v>
      </c>
      <c r="O51" s="1401">
        <f t="shared" ref="O51" si="102">SUM(O40:O50)</f>
        <v>0</v>
      </c>
      <c r="P51" s="1401">
        <f t="shared" si="101"/>
        <v>0</v>
      </c>
      <c r="Q51" s="1401">
        <f t="shared" si="101"/>
        <v>0</v>
      </c>
      <c r="R51" s="1401">
        <f t="shared" si="101"/>
        <v>0</v>
      </c>
      <c r="S51" s="1401">
        <f t="shared" si="101"/>
        <v>0</v>
      </c>
      <c r="T51" s="1401">
        <f t="shared" ref="T51:W51" si="103">SUM(T40:T50)</f>
        <v>0</v>
      </c>
      <c r="U51" s="1401">
        <f t="shared" si="103"/>
        <v>0</v>
      </c>
      <c r="V51" s="1401">
        <f>SUM(V40:V50)</f>
        <v>0</v>
      </c>
      <c r="W51" s="1401">
        <f t="shared" si="103"/>
        <v>0</v>
      </c>
      <c r="X51" s="1401">
        <f t="shared" ref="X51:Y51" si="104">SUM(X40:X50)</f>
        <v>0</v>
      </c>
      <c r="Y51" s="1401">
        <f t="shared" si="104"/>
        <v>0</v>
      </c>
      <c r="Z51" s="1401">
        <f t="shared" ref="Z51" si="105">SUM(Z40:Z50)</f>
        <v>0</v>
      </c>
      <c r="AA51" s="1401">
        <f t="shared" si="101"/>
        <v>0</v>
      </c>
      <c r="AB51" s="1401">
        <f t="shared" si="101"/>
        <v>0</v>
      </c>
      <c r="AC51" s="1401">
        <f t="shared" si="101"/>
        <v>0</v>
      </c>
      <c r="AD51" s="1401">
        <f t="shared" si="101"/>
        <v>0</v>
      </c>
      <c r="AE51" s="1401">
        <f t="shared" si="101"/>
        <v>0</v>
      </c>
      <c r="AF51" s="1401">
        <f t="shared" ref="AF51:BK51" si="106">SUM(AF40:AF50)</f>
        <v>0</v>
      </c>
      <c r="AG51" s="1401">
        <f t="shared" ref="AG51:AH51" si="107">SUM(AG40:AG50)</f>
        <v>0</v>
      </c>
      <c r="AH51" s="1401">
        <f t="shared" si="107"/>
        <v>0</v>
      </c>
      <c r="AI51" s="2343">
        <f t="shared" ref="AI51:AJ51" si="108">SUM(AI40:AI50)</f>
        <v>0</v>
      </c>
      <c r="AJ51" s="2343">
        <f t="shared" si="108"/>
        <v>0</v>
      </c>
      <c r="AK51" s="1401">
        <f t="shared" si="106"/>
        <v>0</v>
      </c>
      <c r="AL51" s="1401">
        <f>SUM(AL40:AL50)</f>
        <v>0</v>
      </c>
      <c r="AM51" s="1401">
        <f>SUM(AM40:AM50)</f>
        <v>0</v>
      </c>
      <c r="AN51" s="1401">
        <f t="shared" ref="AN51:AO51" si="109">SUM(AN40:AN50)</f>
        <v>0</v>
      </c>
      <c r="AO51" s="1401">
        <f t="shared" si="109"/>
        <v>0</v>
      </c>
      <c r="AP51" s="1401">
        <f>SUM(AP40:AP50)</f>
        <v>0</v>
      </c>
      <c r="AQ51" s="1401">
        <f>SUM(AQ40:AQ50)</f>
        <v>0</v>
      </c>
      <c r="AR51" s="1401">
        <f>SUM(AR40:AR50)</f>
        <v>0</v>
      </c>
      <c r="AS51" s="1401">
        <f>SUM(AS40:AS50)</f>
        <v>0</v>
      </c>
      <c r="AT51" s="1401">
        <f>SUM(AT40:AT50)</f>
        <v>0</v>
      </c>
      <c r="AU51" s="1401">
        <f t="shared" si="106"/>
        <v>0</v>
      </c>
      <c r="AV51" s="1401">
        <f t="shared" si="106"/>
        <v>0</v>
      </c>
      <c r="AW51" s="1401">
        <f t="shared" si="106"/>
        <v>0</v>
      </c>
      <c r="AX51" s="1401">
        <f t="shared" ref="AX51" si="110">SUM(AX40:AX50)</f>
        <v>27680093.406950001</v>
      </c>
      <c r="AY51" s="1401">
        <f t="shared" ref="AY51:BD51" si="111">SUM(AY40:AY50)</f>
        <v>0</v>
      </c>
      <c r="AZ51" s="1401">
        <f t="shared" si="111"/>
        <v>0</v>
      </c>
      <c r="BA51" s="1401">
        <f t="shared" si="111"/>
        <v>-258015.85616591142</v>
      </c>
      <c r="BB51" s="1401">
        <f t="shared" si="111"/>
        <v>0</v>
      </c>
      <c r="BC51" s="1401">
        <f t="shared" si="111"/>
        <v>0</v>
      </c>
      <c r="BD51" s="1401">
        <f t="shared" si="111"/>
        <v>0</v>
      </c>
      <c r="BE51" s="1401">
        <f t="shared" ref="BE51" si="112">SUM(BE40:BE50)</f>
        <v>0</v>
      </c>
      <c r="BF51" s="1401">
        <f t="shared" ref="BF51:BJ51" si="113">SUM(BF40:BF50)</f>
        <v>0</v>
      </c>
      <c r="BG51" s="1401">
        <f t="shared" si="113"/>
        <v>0</v>
      </c>
      <c r="BH51" s="1401">
        <f t="shared" si="113"/>
        <v>0</v>
      </c>
      <c r="BI51" s="1401">
        <f t="shared" si="113"/>
        <v>0</v>
      </c>
      <c r="BJ51" s="1401">
        <f t="shared" si="113"/>
        <v>0</v>
      </c>
      <c r="BK51" s="1401">
        <f t="shared" si="106"/>
        <v>0</v>
      </c>
      <c r="BL51" s="2380">
        <f t="shared" ref="BL51" si="114">SUM(BL40:BL50)</f>
        <v>491875.33504999999</v>
      </c>
    </row>
    <row r="52" spans="1:64">
      <c r="A52" s="1398">
        <v>44</v>
      </c>
      <c r="B52" s="1406"/>
      <c r="C52" s="1398"/>
      <c r="D52" s="1400"/>
      <c r="E52" s="1400"/>
      <c r="F52" s="1400"/>
      <c r="G52" s="1400"/>
      <c r="H52" s="1400"/>
      <c r="I52" s="1400"/>
      <c r="J52" s="1400"/>
      <c r="K52" s="1400"/>
      <c r="L52" s="1400"/>
      <c r="M52" s="1400"/>
      <c r="N52" s="1400"/>
      <c r="O52" s="1400"/>
      <c r="P52" s="1400"/>
      <c r="Q52" s="1400"/>
      <c r="R52" s="1400"/>
      <c r="S52" s="1400"/>
      <c r="T52" s="1400"/>
      <c r="U52" s="1400"/>
      <c r="V52" s="1400"/>
      <c r="W52" s="1400"/>
      <c r="X52" s="1400"/>
      <c r="Y52" s="1400"/>
      <c r="Z52" s="1400"/>
      <c r="AA52" s="1400"/>
      <c r="AB52" s="1400"/>
      <c r="AC52" s="1400"/>
      <c r="AD52" s="1400"/>
      <c r="AE52" s="1398"/>
      <c r="AF52" s="1400"/>
      <c r="AG52" s="1400"/>
      <c r="AH52" s="1400"/>
      <c r="AI52" s="2339"/>
      <c r="AJ52" s="2339"/>
      <c r="AK52" s="1400"/>
      <c r="AL52" s="1400"/>
      <c r="AM52" s="1400"/>
      <c r="AN52" s="1400"/>
      <c r="AO52" s="1400"/>
      <c r="AP52" s="1400"/>
      <c r="AQ52" s="1400"/>
      <c r="AR52" s="1400"/>
      <c r="AS52" s="1400"/>
      <c r="AT52" s="1400"/>
      <c r="AU52" s="1400"/>
      <c r="AV52" s="1400"/>
      <c r="AW52" s="1400"/>
      <c r="AX52" s="1400"/>
      <c r="AY52" s="1400"/>
      <c r="AZ52" s="1400"/>
      <c r="BA52" s="1400"/>
      <c r="BB52" s="1400"/>
      <c r="BC52" s="1400"/>
      <c r="BD52" s="1400"/>
      <c r="BE52" s="1400"/>
      <c r="BF52" s="1400"/>
      <c r="BG52" s="1400"/>
      <c r="BH52" s="1400"/>
      <c r="BI52" s="1400"/>
      <c r="BJ52" s="1400"/>
      <c r="BK52" s="1408"/>
      <c r="BL52" s="2366"/>
    </row>
    <row r="53" spans="1:64">
      <c r="A53" s="1398">
        <v>45</v>
      </c>
      <c r="B53" s="2379" t="s">
        <v>56</v>
      </c>
      <c r="C53" s="1398"/>
      <c r="D53" s="1400"/>
      <c r="E53" s="1400"/>
      <c r="F53" s="1400"/>
      <c r="G53" s="1400"/>
      <c r="H53" s="1400"/>
      <c r="I53" s="1400"/>
      <c r="J53" s="1400"/>
      <c r="K53" s="1400"/>
      <c r="L53" s="1400"/>
      <c r="M53" s="1400"/>
      <c r="N53" s="1400"/>
      <c r="O53" s="1400"/>
      <c r="P53" s="1400"/>
      <c r="Q53" s="1400"/>
      <c r="R53" s="1400"/>
      <c r="S53" s="1400"/>
      <c r="T53" s="1400"/>
      <c r="U53" s="1400"/>
      <c r="V53" s="1400"/>
      <c r="W53" s="1400"/>
      <c r="X53" s="1400"/>
      <c r="Y53" s="1400"/>
      <c r="Z53" s="1400"/>
      <c r="AA53" s="1400"/>
      <c r="AB53" s="1400"/>
      <c r="AC53" s="1400"/>
      <c r="AD53" s="1400"/>
      <c r="AE53" s="1398"/>
      <c r="AF53" s="1400"/>
      <c r="AG53" s="1400"/>
      <c r="AH53" s="1400"/>
      <c r="AI53" s="2339"/>
      <c r="AJ53" s="2339"/>
      <c r="AK53" s="1400"/>
      <c r="AL53" s="1400"/>
      <c r="AM53" s="1400"/>
      <c r="AN53" s="1400"/>
      <c r="AO53" s="1400"/>
      <c r="AP53" s="1400"/>
      <c r="AQ53" s="1400"/>
      <c r="AR53" s="1400"/>
      <c r="AS53" s="1400"/>
      <c r="AT53" s="1400"/>
      <c r="AU53" s="1400"/>
      <c r="AV53" s="1400"/>
      <c r="AW53" s="1400"/>
      <c r="AX53" s="1400"/>
      <c r="AY53" s="1400"/>
      <c r="AZ53" s="1400"/>
      <c r="BA53" s="1400"/>
      <c r="BB53" s="1400"/>
      <c r="BC53" s="1400"/>
      <c r="BD53" s="1400"/>
      <c r="BE53" s="1400"/>
      <c r="BF53" s="1400"/>
      <c r="BG53" s="1400"/>
      <c r="BH53" s="1400"/>
      <c r="BI53" s="1400"/>
      <c r="BJ53" s="1400"/>
      <c r="BK53" s="1408"/>
      <c r="BL53" s="2366"/>
    </row>
    <row r="54" spans="1:64" s="691" customFormat="1">
      <c r="A54" s="1398">
        <v>46</v>
      </c>
      <c r="B54" s="1406" t="s">
        <v>57</v>
      </c>
      <c r="C54" s="1398">
        <f t="shared" ref="C54:C60" si="115">SUM(D54:BL54)</f>
        <v>-259772.45958000002</v>
      </c>
      <c r="D54" s="1400">
        <v>0</v>
      </c>
      <c r="E54" s="1400">
        <v>0</v>
      </c>
      <c r="F54" s="1400">
        <v>0</v>
      </c>
      <c r="G54" s="1400">
        <v>0</v>
      </c>
      <c r="H54" s="1400">
        <v>0</v>
      </c>
      <c r="I54" s="1400">
        <v>0</v>
      </c>
      <c r="J54" s="1400">
        <v>0</v>
      </c>
      <c r="K54" s="1400">
        <v>0</v>
      </c>
      <c r="L54" s="1400">
        <v>0</v>
      </c>
      <c r="M54" s="1400">
        <v>0</v>
      </c>
      <c r="N54" s="1400">
        <v>0</v>
      </c>
      <c r="O54" s="1400">
        <v>0</v>
      </c>
      <c r="P54" s="1400">
        <v>0</v>
      </c>
      <c r="Q54" s="1400">
        <v>0</v>
      </c>
      <c r="R54" s="1400">
        <v>0</v>
      </c>
      <c r="S54" s="1400">
        <v>0</v>
      </c>
      <c r="T54" s="1400">
        <v>0</v>
      </c>
      <c r="U54" s="1400">
        <v>0</v>
      </c>
      <c r="V54" s="1400">
        <v>0</v>
      </c>
      <c r="W54" s="1400">
        <v>0</v>
      </c>
      <c r="X54" s="1400">
        <v>0</v>
      </c>
      <c r="Y54" s="1400">
        <v>0</v>
      </c>
      <c r="Z54" s="1400">
        <v>0</v>
      </c>
      <c r="AA54" s="1400">
        <v>0</v>
      </c>
      <c r="AB54" s="1400">
        <v>0</v>
      </c>
      <c r="AC54" s="1400">
        <v>0</v>
      </c>
      <c r="AD54" s="1400">
        <v>0</v>
      </c>
      <c r="AE54" s="1400">
        <v>0</v>
      </c>
      <c r="AF54" s="1398">
        <f>'Adj 6.1 Hydro Decomm.'!H11</f>
        <v>661545.66245499998</v>
      </c>
      <c r="AG54" s="1398">
        <v>0</v>
      </c>
      <c r="AH54" s="1398">
        <v>0</v>
      </c>
      <c r="AI54" s="1398">
        <v>0</v>
      </c>
      <c r="AJ54" s="1398">
        <v>0</v>
      </c>
      <c r="AK54" s="1400">
        <v>0</v>
      </c>
      <c r="AL54" s="1400">
        <v>0</v>
      </c>
      <c r="AM54" s="1400">
        <v>0</v>
      </c>
      <c r="AN54" s="1400">
        <v>0</v>
      </c>
      <c r="AO54" s="1400">
        <v>0</v>
      </c>
      <c r="AP54" s="1400">
        <v>0</v>
      </c>
      <c r="AQ54" s="1400">
        <v>0</v>
      </c>
      <c r="AR54" s="1400">
        <v>0</v>
      </c>
      <c r="AS54" s="1400">
        <v>0</v>
      </c>
      <c r="AT54" s="1400">
        <v>0</v>
      </c>
      <c r="AU54" s="1400">
        <v>0</v>
      </c>
      <c r="AV54" s="1400">
        <v>0</v>
      </c>
      <c r="AW54" s="1400">
        <v>0</v>
      </c>
      <c r="AX54" s="1400">
        <f>'Adj 8.4 Major Plant Add'!I16</f>
        <v>-905232.04823499999</v>
      </c>
      <c r="AY54" s="1400">
        <f>'Adj 8.5 Misc. Rate base'!BM122</f>
        <v>0</v>
      </c>
      <c r="AZ54" s="1400">
        <v>0</v>
      </c>
      <c r="BA54" s="1400">
        <v>0</v>
      </c>
      <c r="BB54" s="1400">
        <v>0</v>
      </c>
      <c r="BC54" s="1400">
        <v>0</v>
      </c>
      <c r="BD54" s="1400">
        <v>0</v>
      </c>
      <c r="BE54" s="1400">
        <v>0</v>
      </c>
      <c r="BF54" s="1400">
        <v>0</v>
      </c>
      <c r="BG54" s="1400">
        <v>0</v>
      </c>
      <c r="BH54" s="1400">
        <v>0</v>
      </c>
      <c r="BI54" s="1400">
        <v>0</v>
      </c>
      <c r="BJ54" s="1400">
        <v>0</v>
      </c>
      <c r="BK54" s="1398">
        <v>0</v>
      </c>
      <c r="BL54" s="2381">
        <f>'Adj 9.1 Prod Factor'!I17</f>
        <v>-16086.0738</v>
      </c>
    </row>
    <row r="55" spans="1:64">
      <c r="A55" s="1398">
        <v>47</v>
      </c>
      <c r="B55" s="1406" t="s">
        <v>58</v>
      </c>
      <c r="C55" s="1398">
        <f t="shared" si="115"/>
        <v>0</v>
      </c>
      <c r="D55" s="1400">
        <v>0</v>
      </c>
      <c r="E55" s="1400">
        <v>0</v>
      </c>
      <c r="F55" s="1400">
        <v>0</v>
      </c>
      <c r="G55" s="1400">
        <v>0</v>
      </c>
      <c r="H55" s="1400">
        <v>0</v>
      </c>
      <c r="I55" s="1400">
        <v>0</v>
      </c>
      <c r="J55" s="1400">
        <v>0</v>
      </c>
      <c r="K55" s="1400">
        <v>0</v>
      </c>
      <c r="L55" s="1400">
        <v>0</v>
      </c>
      <c r="M55" s="1400">
        <v>0</v>
      </c>
      <c r="N55" s="1400">
        <v>0</v>
      </c>
      <c r="O55" s="1400">
        <v>0</v>
      </c>
      <c r="P55" s="1400">
        <v>0</v>
      </c>
      <c r="Q55" s="1400">
        <v>0</v>
      </c>
      <c r="R55" s="1400">
        <v>0</v>
      </c>
      <c r="S55" s="1400">
        <v>0</v>
      </c>
      <c r="T55" s="1400">
        <v>0</v>
      </c>
      <c r="U55" s="1400">
        <v>0</v>
      </c>
      <c r="V55" s="1400">
        <v>0</v>
      </c>
      <c r="W55" s="1400">
        <v>0</v>
      </c>
      <c r="X55" s="1400">
        <v>0</v>
      </c>
      <c r="Y55" s="1400">
        <v>0</v>
      </c>
      <c r="Z55" s="1400">
        <v>0</v>
      </c>
      <c r="AA55" s="1400">
        <v>0</v>
      </c>
      <c r="AB55" s="1400">
        <v>0</v>
      </c>
      <c r="AC55" s="1400">
        <v>0</v>
      </c>
      <c r="AD55" s="1400">
        <v>0</v>
      </c>
      <c r="AE55" s="1400">
        <v>0</v>
      </c>
      <c r="AF55" s="1400">
        <v>0</v>
      </c>
      <c r="AG55" s="1400">
        <v>0</v>
      </c>
      <c r="AH55" s="1400">
        <v>0</v>
      </c>
      <c r="AI55" s="1400">
        <v>0</v>
      </c>
      <c r="AJ55" s="1400">
        <v>0</v>
      </c>
      <c r="AK55" s="1400">
        <v>0</v>
      </c>
      <c r="AL55" s="1400">
        <v>0</v>
      </c>
      <c r="AM55" s="1400">
        <v>0</v>
      </c>
      <c r="AN55" s="1400">
        <v>0</v>
      </c>
      <c r="AO55" s="1400">
        <v>0</v>
      </c>
      <c r="AP55" s="1400">
        <v>0</v>
      </c>
      <c r="AQ55" s="1400">
        <v>0</v>
      </c>
      <c r="AR55" s="1400">
        <v>0</v>
      </c>
      <c r="AS55" s="1400">
        <v>0</v>
      </c>
      <c r="AT55" s="1400">
        <v>0</v>
      </c>
      <c r="AU55" s="1400">
        <v>0</v>
      </c>
      <c r="AV55" s="1400">
        <v>0</v>
      </c>
      <c r="AW55" s="1400">
        <v>0</v>
      </c>
      <c r="AX55" s="1400">
        <v>0</v>
      </c>
      <c r="AY55" s="1400">
        <f>'Adj 8.5 Misc. Rate base'!BM128</f>
        <v>0</v>
      </c>
      <c r="AZ55" s="1400">
        <v>0</v>
      </c>
      <c r="BA55" s="1400">
        <v>0</v>
      </c>
      <c r="BB55" s="1400">
        <v>0</v>
      </c>
      <c r="BC55" s="1400">
        <v>0</v>
      </c>
      <c r="BD55" s="1400">
        <v>0</v>
      </c>
      <c r="BE55" s="1400">
        <v>0</v>
      </c>
      <c r="BF55" s="1400">
        <v>0</v>
      </c>
      <c r="BG55" s="1400">
        <v>0</v>
      </c>
      <c r="BH55" s="1400">
        <v>0</v>
      </c>
      <c r="BI55" s="1400">
        <v>0</v>
      </c>
      <c r="BJ55" s="1400">
        <v>0</v>
      </c>
      <c r="BK55" s="1400">
        <v>0</v>
      </c>
      <c r="BL55" s="2366">
        <v>0</v>
      </c>
    </row>
    <row r="56" spans="1:64" s="691" customFormat="1">
      <c r="A56" s="1398">
        <v>48</v>
      </c>
      <c r="B56" s="1406" t="s">
        <v>59</v>
      </c>
      <c r="C56" s="1398">
        <f t="shared" si="115"/>
        <v>-4722833.2573000006</v>
      </c>
      <c r="D56" s="1400">
        <v>0</v>
      </c>
      <c r="E56" s="1400">
        <v>0</v>
      </c>
      <c r="F56" s="1400">
        <v>0</v>
      </c>
      <c r="G56" s="1400">
        <f>'Adj 3.4 SO2 Emmissions'!H20</f>
        <v>653175</v>
      </c>
      <c r="H56" s="1400">
        <v>0</v>
      </c>
      <c r="I56" s="1400">
        <v>0</v>
      </c>
      <c r="J56" s="1400">
        <v>0</v>
      </c>
      <c r="K56" s="1400">
        <v>0</v>
      </c>
      <c r="L56" s="1400">
        <v>0</v>
      </c>
      <c r="M56" s="1400">
        <v>0</v>
      </c>
      <c r="N56" s="1400">
        <v>0</v>
      </c>
      <c r="O56" s="1400">
        <v>0</v>
      </c>
      <c r="P56" s="1400">
        <v>0</v>
      </c>
      <c r="Q56" s="2395">
        <f>'Adj 4.6 Pension Curtailment'!I12</f>
        <v>-563394</v>
      </c>
      <c r="R56" s="1400">
        <v>0</v>
      </c>
      <c r="S56" s="1400">
        <v>0</v>
      </c>
      <c r="T56" s="1400">
        <v>0</v>
      </c>
      <c r="U56" s="1400">
        <v>0</v>
      </c>
      <c r="V56" s="1400">
        <v>0</v>
      </c>
      <c r="W56" s="1400">
        <v>0</v>
      </c>
      <c r="X56" s="1400">
        <v>0</v>
      </c>
      <c r="Y56" s="1400">
        <f>'Adj 4.14 Naughton Write-offs'!N21+'Adj 4.14 Naughton Write-offs'!N25</f>
        <v>0</v>
      </c>
      <c r="Z56" s="2396">
        <v>0</v>
      </c>
      <c r="AA56" s="1400">
        <v>0</v>
      </c>
      <c r="AB56" s="1400">
        <v>0</v>
      </c>
      <c r="AC56" s="1400">
        <v>0</v>
      </c>
      <c r="AD56" s="1400">
        <v>0</v>
      </c>
      <c r="AE56" s="1400">
        <v>0</v>
      </c>
      <c r="AF56" s="1398">
        <f>'Adj 6.1 Hydro Decomm.'!H16</f>
        <v>-653995.87756499997</v>
      </c>
      <c r="AG56" s="1398">
        <f>'Adj 6.1 Hydro Decomm.'!I16</f>
        <v>0</v>
      </c>
      <c r="AH56" s="1398">
        <v>0</v>
      </c>
      <c r="AI56" s="1398">
        <v>0</v>
      </c>
      <c r="AJ56" s="1398">
        <v>0</v>
      </c>
      <c r="AK56" s="1400">
        <v>0</v>
      </c>
      <c r="AL56" s="1400">
        <v>0</v>
      </c>
      <c r="AM56" s="1400">
        <v>0</v>
      </c>
      <c r="AN56" s="1400">
        <v>0</v>
      </c>
      <c r="AO56" s="1400">
        <v>0</v>
      </c>
      <c r="AP56" s="1400">
        <v>0</v>
      </c>
      <c r="AQ56" s="1400">
        <v>0</v>
      </c>
      <c r="AR56" s="1400">
        <v>0</v>
      </c>
      <c r="AS56" s="1400">
        <v>0</v>
      </c>
      <c r="AT56" s="1400">
        <v>0</v>
      </c>
      <c r="AU56" s="1400">
        <v>0</v>
      </c>
      <c r="AV56" s="1400">
        <v>0</v>
      </c>
      <c r="AW56" s="1400">
        <v>0</v>
      </c>
      <c r="AX56" s="1400">
        <f>'Adj 8.4 Major Plant Add'!I32+'Adj 8.4 Major Plant Add'!I38</f>
        <v>-6026086.2546049999</v>
      </c>
      <c r="AY56" s="1400">
        <f>'Adj 8.5 Misc. Rate base'!BM147</f>
        <v>0</v>
      </c>
      <c r="AZ56" s="1400">
        <v>0</v>
      </c>
      <c r="BA56" s="1400">
        <f>'Adj 8.6 Powerdale'!I32+'Adj 8.6 Powerdale'!I27+'Adj 8.6 Powerdale'!I23</f>
        <v>314195.48470000003</v>
      </c>
      <c r="BB56" s="1400">
        <v>0</v>
      </c>
      <c r="BC56" s="1400">
        <v>0</v>
      </c>
      <c r="BD56" s="1400">
        <v>0</v>
      </c>
      <c r="BE56" s="1400">
        <f>'Adj 8.10 Reg Asset Amort '!H13</f>
        <v>1660356</v>
      </c>
      <c r="BF56" s="1400">
        <v>0</v>
      </c>
      <c r="BG56" s="1400">
        <v>0</v>
      </c>
      <c r="BH56" s="1400">
        <v>0</v>
      </c>
      <c r="BI56" s="1400">
        <v>0</v>
      </c>
      <c r="BJ56" s="1400">
        <v>0</v>
      </c>
      <c r="BK56" s="1400">
        <v>0</v>
      </c>
      <c r="BL56" s="2381">
        <f>'Adj 9.1 Prod Factor'!I43+'Adj 9.1 Prod Factor'!I44</f>
        <v>-107083.60983</v>
      </c>
    </row>
    <row r="57" spans="1:64">
      <c r="A57" s="1398">
        <v>49</v>
      </c>
      <c r="B57" s="1406" t="s">
        <v>60</v>
      </c>
      <c r="C57" s="1398">
        <f t="shared" si="115"/>
        <v>0</v>
      </c>
      <c r="D57" s="1400">
        <v>0</v>
      </c>
      <c r="E57" s="1400">
        <v>0</v>
      </c>
      <c r="F57" s="1400">
        <v>0</v>
      </c>
      <c r="G57" s="1400">
        <v>0</v>
      </c>
      <c r="H57" s="1400">
        <v>0</v>
      </c>
      <c r="I57" s="1400">
        <v>0</v>
      </c>
      <c r="J57" s="1400">
        <v>0</v>
      </c>
      <c r="K57" s="1400">
        <v>0</v>
      </c>
      <c r="L57" s="1400">
        <v>0</v>
      </c>
      <c r="M57" s="1400">
        <v>0</v>
      </c>
      <c r="N57" s="1400">
        <v>0</v>
      </c>
      <c r="O57" s="1400">
        <v>0</v>
      </c>
      <c r="P57" s="1400">
        <v>0</v>
      </c>
      <c r="Q57" s="1400">
        <v>0</v>
      </c>
      <c r="R57" s="1400">
        <v>0</v>
      </c>
      <c r="S57" s="1400">
        <v>0</v>
      </c>
      <c r="T57" s="1400">
        <v>0</v>
      </c>
      <c r="U57" s="1400">
        <v>0</v>
      </c>
      <c r="V57" s="1400">
        <v>0</v>
      </c>
      <c r="W57" s="1400">
        <v>0</v>
      </c>
      <c r="X57" s="1400">
        <v>0</v>
      </c>
      <c r="Y57" s="1400">
        <v>0</v>
      </c>
      <c r="Z57" s="1400">
        <v>0</v>
      </c>
      <c r="AA57" s="1400">
        <v>0</v>
      </c>
      <c r="AB57" s="1400">
        <v>0</v>
      </c>
      <c r="AC57" s="1400">
        <v>0</v>
      </c>
      <c r="AD57" s="1400">
        <v>0</v>
      </c>
      <c r="AE57" s="1400">
        <v>0</v>
      </c>
      <c r="AF57" s="1398"/>
      <c r="AG57" s="1398"/>
      <c r="AH57" s="1398">
        <v>0</v>
      </c>
      <c r="AI57" s="1398">
        <v>0</v>
      </c>
      <c r="AJ57" s="1398">
        <v>0</v>
      </c>
      <c r="AK57" s="1400">
        <v>0</v>
      </c>
      <c r="AL57" s="1400">
        <v>0</v>
      </c>
      <c r="AM57" s="1400">
        <v>0</v>
      </c>
      <c r="AN57" s="1400">
        <v>0</v>
      </c>
      <c r="AO57" s="1400">
        <v>0</v>
      </c>
      <c r="AP57" s="1400">
        <v>0</v>
      </c>
      <c r="AQ57" s="1400">
        <v>0</v>
      </c>
      <c r="AR57" s="1400">
        <v>0</v>
      </c>
      <c r="AS57" s="1400">
        <v>0</v>
      </c>
      <c r="AT57" s="1400">
        <v>0</v>
      </c>
      <c r="AU57" s="1400">
        <v>0</v>
      </c>
      <c r="AV57" s="1400">
        <v>0</v>
      </c>
      <c r="AW57" s="1400">
        <v>0</v>
      </c>
      <c r="AX57" s="1400">
        <v>0</v>
      </c>
      <c r="AY57" s="1400">
        <v>0</v>
      </c>
      <c r="AZ57" s="1400">
        <v>0</v>
      </c>
      <c r="BA57" s="1400">
        <v>0</v>
      </c>
      <c r="BB57" s="1400">
        <v>0</v>
      </c>
      <c r="BC57" s="1400">
        <v>0</v>
      </c>
      <c r="BD57" s="1400">
        <v>0</v>
      </c>
      <c r="BE57" s="1400">
        <v>0</v>
      </c>
      <c r="BF57" s="1400">
        <v>0</v>
      </c>
      <c r="BG57" s="1400">
        <v>0</v>
      </c>
      <c r="BH57" s="1400">
        <v>0</v>
      </c>
      <c r="BI57" s="1400">
        <v>0</v>
      </c>
      <c r="BJ57" s="1400">
        <v>0</v>
      </c>
      <c r="BK57" s="1400">
        <v>0</v>
      </c>
      <c r="BL57" s="2366">
        <v>0</v>
      </c>
    </row>
    <row r="58" spans="1:64">
      <c r="A58" s="1398">
        <v>50</v>
      </c>
      <c r="B58" s="1406" t="s">
        <v>61</v>
      </c>
      <c r="C58" s="1398">
        <f t="shared" si="115"/>
        <v>0</v>
      </c>
      <c r="D58" s="1400">
        <v>0</v>
      </c>
      <c r="E58" s="1400">
        <v>0</v>
      </c>
      <c r="F58" s="1400">
        <v>0</v>
      </c>
      <c r="G58" s="1400">
        <v>0</v>
      </c>
      <c r="H58" s="1400">
        <v>0</v>
      </c>
      <c r="I58" s="1400">
        <v>0</v>
      </c>
      <c r="J58" s="1400">
        <v>0</v>
      </c>
      <c r="K58" s="1400">
        <v>0</v>
      </c>
      <c r="L58" s="1400">
        <v>0</v>
      </c>
      <c r="M58" s="1400">
        <v>0</v>
      </c>
      <c r="N58" s="1400">
        <v>0</v>
      </c>
      <c r="O58" s="1400">
        <v>0</v>
      </c>
      <c r="P58" s="1400">
        <v>0</v>
      </c>
      <c r="Q58" s="1400">
        <v>0</v>
      </c>
      <c r="R58" s="1400">
        <v>0</v>
      </c>
      <c r="S58" s="1400">
        <v>0</v>
      </c>
      <c r="T58" s="1400">
        <v>0</v>
      </c>
      <c r="U58" s="1400">
        <v>0</v>
      </c>
      <c r="V58" s="1400">
        <v>0</v>
      </c>
      <c r="W58" s="1400">
        <v>0</v>
      </c>
      <c r="X58" s="1400">
        <v>0</v>
      </c>
      <c r="Y58" s="1400">
        <v>0</v>
      </c>
      <c r="Z58" s="1400">
        <v>0</v>
      </c>
      <c r="AA58" s="1400">
        <v>0</v>
      </c>
      <c r="AB58" s="1400">
        <v>0</v>
      </c>
      <c r="AC58" s="1400">
        <v>0</v>
      </c>
      <c r="AD58" s="1400">
        <v>0</v>
      </c>
      <c r="AE58" s="1400">
        <v>0</v>
      </c>
      <c r="AF58" s="1400">
        <v>0</v>
      </c>
      <c r="AG58" s="1400">
        <v>0</v>
      </c>
      <c r="AH58" s="1400">
        <v>0</v>
      </c>
      <c r="AI58" s="1400">
        <v>0</v>
      </c>
      <c r="AJ58" s="1400">
        <v>0</v>
      </c>
      <c r="AK58" s="1400">
        <v>0</v>
      </c>
      <c r="AL58" s="1400">
        <v>0</v>
      </c>
      <c r="AM58" s="1400">
        <v>0</v>
      </c>
      <c r="AN58" s="1400">
        <v>0</v>
      </c>
      <c r="AO58" s="1400">
        <v>0</v>
      </c>
      <c r="AP58" s="1400">
        <v>0</v>
      </c>
      <c r="AQ58" s="1400">
        <v>0</v>
      </c>
      <c r="AR58" s="1400">
        <v>0</v>
      </c>
      <c r="AS58" s="1400">
        <v>0</v>
      </c>
      <c r="AT58" s="1400">
        <v>0</v>
      </c>
      <c r="AU58" s="1400">
        <v>0</v>
      </c>
      <c r="AV58" s="1400">
        <v>0</v>
      </c>
      <c r="AW58" s="1400">
        <v>0</v>
      </c>
      <c r="AX58" s="1400">
        <v>0</v>
      </c>
      <c r="AY58" s="1400">
        <v>0</v>
      </c>
      <c r="AZ58" s="1400">
        <v>0</v>
      </c>
      <c r="BA58" s="1400">
        <v>0</v>
      </c>
      <c r="BB58" s="1400">
        <v>0</v>
      </c>
      <c r="BC58" s="1400">
        <v>0</v>
      </c>
      <c r="BD58" s="1400">
        <v>0</v>
      </c>
      <c r="BE58" s="1400">
        <v>0</v>
      </c>
      <c r="BF58" s="1400">
        <v>0</v>
      </c>
      <c r="BG58" s="1400">
        <v>0</v>
      </c>
      <c r="BH58" s="1400">
        <v>0</v>
      </c>
      <c r="BI58" s="1400">
        <v>0</v>
      </c>
      <c r="BJ58" s="1400">
        <v>0</v>
      </c>
      <c r="BK58" s="1400">
        <v>0</v>
      </c>
      <c r="BL58" s="2366">
        <v>0</v>
      </c>
    </row>
    <row r="59" spans="1:64">
      <c r="A59" s="1398">
        <v>51</v>
      </c>
      <c r="B59" s="1406" t="s">
        <v>62</v>
      </c>
      <c r="C59" s="1398">
        <f t="shared" si="115"/>
        <v>0</v>
      </c>
      <c r="D59" s="1400">
        <v>0</v>
      </c>
      <c r="E59" s="1400">
        <v>0</v>
      </c>
      <c r="F59" s="1400">
        <v>0</v>
      </c>
      <c r="G59" s="1400">
        <v>0</v>
      </c>
      <c r="H59" s="1400">
        <v>0</v>
      </c>
      <c r="I59" s="1400">
        <v>0</v>
      </c>
      <c r="J59" s="1400">
        <v>0</v>
      </c>
      <c r="K59" s="1400">
        <v>0</v>
      </c>
      <c r="L59" s="1400">
        <v>0</v>
      </c>
      <c r="M59" s="1400">
        <v>0</v>
      </c>
      <c r="N59" s="1400">
        <v>0</v>
      </c>
      <c r="O59" s="1400">
        <v>0</v>
      </c>
      <c r="P59" s="1400">
        <v>0</v>
      </c>
      <c r="Q59" s="1400">
        <v>0</v>
      </c>
      <c r="R59" s="1400">
        <v>0</v>
      </c>
      <c r="S59" s="1400">
        <v>0</v>
      </c>
      <c r="T59" s="1400">
        <v>0</v>
      </c>
      <c r="U59" s="1400">
        <v>0</v>
      </c>
      <c r="V59" s="1400">
        <v>0</v>
      </c>
      <c r="W59" s="1400">
        <v>0</v>
      </c>
      <c r="X59" s="1400">
        <v>0</v>
      </c>
      <c r="Y59" s="1400">
        <v>0</v>
      </c>
      <c r="Z59" s="1400">
        <v>0</v>
      </c>
      <c r="AA59" s="1400">
        <v>0</v>
      </c>
      <c r="AB59" s="1400">
        <v>0</v>
      </c>
      <c r="AC59" s="1400">
        <v>0</v>
      </c>
      <c r="AD59" s="1400">
        <v>0</v>
      </c>
      <c r="AE59" s="1400">
        <v>0</v>
      </c>
      <c r="AF59" s="1400">
        <v>0</v>
      </c>
      <c r="AG59" s="1400">
        <v>0</v>
      </c>
      <c r="AH59" s="1400">
        <v>0</v>
      </c>
      <c r="AI59" s="1400">
        <v>0</v>
      </c>
      <c r="AJ59" s="1400">
        <v>0</v>
      </c>
      <c r="AK59" s="1400">
        <v>0</v>
      </c>
      <c r="AL59" s="1400">
        <v>0</v>
      </c>
      <c r="AM59" s="1400">
        <v>0</v>
      </c>
      <c r="AN59" s="1400">
        <v>0</v>
      </c>
      <c r="AO59" s="1400">
        <v>0</v>
      </c>
      <c r="AP59" s="1400">
        <v>0</v>
      </c>
      <c r="AQ59" s="1400">
        <v>0</v>
      </c>
      <c r="AR59" s="1400">
        <v>0</v>
      </c>
      <c r="AS59" s="1400">
        <v>0</v>
      </c>
      <c r="AT59" s="1400">
        <v>0</v>
      </c>
      <c r="AU59" s="1400">
        <v>0</v>
      </c>
      <c r="AV59" s="1400">
        <v>0</v>
      </c>
      <c r="AW59" s="1400">
        <v>0</v>
      </c>
      <c r="AX59" s="1400">
        <v>0</v>
      </c>
      <c r="AY59" s="1400">
        <v>0</v>
      </c>
      <c r="AZ59" s="1400">
        <v>0</v>
      </c>
      <c r="BA59" s="1400">
        <v>0</v>
      </c>
      <c r="BB59" s="1400">
        <v>0</v>
      </c>
      <c r="BC59" s="1400">
        <v>0</v>
      </c>
      <c r="BD59" s="1400">
        <v>0</v>
      </c>
      <c r="BE59" s="1400">
        <v>0</v>
      </c>
      <c r="BF59" s="1400">
        <v>0</v>
      </c>
      <c r="BG59" s="1400">
        <v>0</v>
      </c>
      <c r="BH59" s="1400">
        <v>0</v>
      </c>
      <c r="BI59" s="1400">
        <v>0</v>
      </c>
      <c r="BJ59" s="1400">
        <v>0</v>
      </c>
      <c r="BK59" s="1400">
        <v>0</v>
      </c>
      <c r="BL59" s="2366">
        <v>0</v>
      </c>
    </row>
    <row r="60" spans="1:64">
      <c r="A60" s="1398">
        <v>52</v>
      </c>
      <c r="B60" s="1406" t="s">
        <v>63</v>
      </c>
      <c r="C60" s="1398">
        <f t="shared" si="115"/>
        <v>-1721174</v>
      </c>
      <c r="D60" s="1400">
        <v>0</v>
      </c>
      <c r="E60" s="1400">
        <v>0</v>
      </c>
      <c r="F60" s="1400">
        <v>0</v>
      </c>
      <c r="G60" s="1400">
        <f>'Adj 3.4 SO2 Emmissions'!H16</f>
        <v>-1721174</v>
      </c>
      <c r="H60" s="1400">
        <v>0</v>
      </c>
      <c r="I60" s="1400">
        <v>0</v>
      </c>
      <c r="J60" s="1400">
        <v>0</v>
      </c>
      <c r="K60" s="1400">
        <v>0</v>
      </c>
      <c r="L60" s="1400">
        <v>0</v>
      </c>
      <c r="M60" s="1400">
        <v>0</v>
      </c>
      <c r="N60" s="1400">
        <v>0</v>
      </c>
      <c r="O60" s="1400">
        <v>0</v>
      </c>
      <c r="P60" s="1400">
        <v>0</v>
      </c>
      <c r="Q60" s="1400">
        <v>0</v>
      </c>
      <c r="R60" s="1400">
        <v>0</v>
      </c>
      <c r="S60" s="1400">
        <v>0</v>
      </c>
      <c r="T60" s="1400">
        <v>0</v>
      </c>
      <c r="U60" s="1400">
        <v>0</v>
      </c>
      <c r="V60" s="1400">
        <v>0</v>
      </c>
      <c r="W60" s="1400">
        <v>0</v>
      </c>
      <c r="X60" s="1400">
        <v>0</v>
      </c>
      <c r="Y60" s="1400">
        <v>0</v>
      </c>
      <c r="Z60" s="1400">
        <v>0</v>
      </c>
      <c r="AA60" s="1400">
        <v>0</v>
      </c>
      <c r="AB60" s="1400">
        <v>0</v>
      </c>
      <c r="AC60" s="1400">
        <v>0</v>
      </c>
      <c r="AD60" s="1400">
        <v>0</v>
      </c>
      <c r="AE60" s="1400">
        <v>0</v>
      </c>
      <c r="AF60" s="1400">
        <v>0</v>
      </c>
      <c r="AG60" s="1400">
        <v>0</v>
      </c>
      <c r="AH60" s="1400">
        <v>0</v>
      </c>
      <c r="AI60" s="1400">
        <v>0</v>
      </c>
      <c r="AJ60" s="1400">
        <v>0</v>
      </c>
      <c r="AK60" s="1400">
        <v>0</v>
      </c>
      <c r="AL60" s="1400">
        <v>0</v>
      </c>
      <c r="AM60" s="1400">
        <v>0</v>
      </c>
      <c r="AN60" s="1400">
        <v>0</v>
      </c>
      <c r="AO60" s="1400">
        <v>0</v>
      </c>
      <c r="AP60" s="1400">
        <v>0</v>
      </c>
      <c r="AQ60" s="1400">
        <v>0</v>
      </c>
      <c r="AR60" s="1400">
        <v>0</v>
      </c>
      <c r="AS60" s="1400">
        <v>0</v>
      </c>
      <c r="AT60" s="1400">
        <v>0</v>
      </c>
      <c r="AU60" s="1400">
        <v>0</v>
      </c>
      <c r="AV60" s="1400">
        <v>0</v>
      </c>
      <c r="AW60" s="1400">
        <v>0</v>
      </c>
      <c r="AX60" s="1400">
        <v>0</v>
      </c>
      <c r="AY60" s="1400">
        <v>0</v>
      </c>
      <c r="AZ60" s="1400">
        <v>0</v>
      </c>
      <c r="BA60" s="1400">
        <v>0</v>
      </c>
      <c r="BB60" s="1400">
        <v>0</v>
      </c>
      <c r="BC60" s="1400">
        <v>0</v>
      </c>
      <c r="BD60" s="1400">
        <v>0</v>
      </c>
      <c r="BE60" s="1400">
        <v>0</v>
      </c>
      <c r="BF60" s="1400">
        <v>0</v>
      </c>
      <c r="BG60" s="1400">
        <v>0</v>
      </c>
      <c r="BH60" s="1400">
        <v>0</v>
      </c>
      <c r="BI60" s="1400">
        <v>0</v>
      </c>
      <c r="BJ60" s="1400">
        <v>0</v>
      </c>
      <c r="BK60" s="1400">
        <v>0</v>
      </c>
      <c r="BL60" s="2366">
        <v>0</v>
      </c>
    </row>
    <row r="61" spans="1:64">
      <c r="A61" s="1398">
        <v>53</v>
      </c>
      <c r="B61" s="1406"/>
      <c r="C61" s="1398"/>
      <c r="D61" s="1400"/>
      <c r="E61" s="1400"/>
      <c r="F61" s="1400"/>
      <c r="G61" s="1400"/>
      <c r="H61" s="1400"/>
      <c r="I61" s="1400"/>
      <c r="J61" s="1400"/>
      <c r="K61" s="1400"/>
      <c r="L61" s="1400"/>
      <c r="M61" s="1400"/>
      <c r="N61" s="1400"/>
      <c r="O61" s="1400"/>
      <c r="P61" s="1400"/>
      <c r="Q61" s="1400"/>
      <c r="R61" s="1400"/>
      <c r="S61" s="1400"/>
      <c r="T61" s="1400"/>
      <c r="U61" s="1400"/>
      <c r="V61" s="1400"/>
      <c r="W61" s="1400"/>
      <c r="X61" s="1400"/>
      <c r="Y61" s="1400"/>
      <c r="Z61" s="1400"/>
      <c r="AA61" s="1400"/>
      <c r="AB61" s="1400"/>
      <c r="AC61" s="1400"/>
      <c r="AD61" s="1400"/>
      <c r="AE61" s="1398"/>
      <c r="AF61" s="1400"/>
      <c r="AG61" s="1400"/>
      <c r="AH61" s="1400"/>
      <c r="AI61" s="2339"/>
      <c r="AJ61" s="2339"/>
      <c r="AK61" s="1400"/>
      <c r="AL61" s="1400"/>
      <c r="AM61" s="1400"/>
      <c r="AN61" s="1400"/>
      <c r="AO61" s="1400"/>
      <c r="AP61" s="1400"/>
      <c r="AQ61" s="1400"/>
      <c r="AR61" s="1400"/>
      <c r="AS61" s="1400"/>
      <c r="AT61" s="1400"/>
      <c r="AU61" s="1400"/>
      <c r="AV61" s="1400"/>
      <c r="AW61" s="1400"/>
      <c r="AX61" s="1400"/>
      <c r="AY61" s="1400"/>
      <c r="AZ61" s="1400"/>
      <c r="BA61" s="1400"/>
      <c r="BB61" s="1400"/>
      <c r="BC61" s="1400"/>
      <c r="BD61" s="1400"/>
      <c r="BE61" s="1400"/>
      <c r="BF61" s="1400"/>
      <c r="BG61" s="1400"/>
      <c r="BH61" s="1400"/>
      <c r="BI61" s="1400"/>
      <c r="BJ61" s="1400"/>
      <c r="BK61" s="1408"/>
      <c r="BL61" s="2366"/>
    </row>
    <row r="62" spans="1:64">
      <c r="A62" s="1398">
        <v>54</v>
      </c>
      <c r="B62" s="2379" t="s">
        <v>64</v>
      </c>
      <c r="C62" s="2394">
        <f t="shared" ref="C62:I62" si="116">SUM(C54:C61)</f>
        <v>-6703779.7168800011</v>
      </c>
      <c r="D62" s="1401">
        <f t="shared" si="116"/>
        <v>0</v>
      </c>
      <c r="E62" s="1401">
        <f t="shared" si="116"/>
        <v>0</v>
      </c>
      <c r="F62" s="1401">
        <f t="shared" si="116"/>
        <v>0</v>
      </c>
      <c r="G62" s="1401">
        <f t="shared" si="116"/>
        <v>-1067999</v>
      </c>
      <c r="H62" s="1401">
        <f t="shared" si="116"/>
        <v>0</v>
      </c>
      <c r="I62" s="1401">
        <f t="shared" si="116"/>
        <v>0</v>
      </c>
      <c r="J62" s="1401">
        <f t="shared" ref="J62:K62" si="117">SUM(J54:J61)</f>
        <v>0</v>
      </c>
      <c r="K62" s="1401">
        <f t="shared" si="117"/>
        <v>0</v>
      </c>
      <c r="L62" s="1401">
        <f t="shared" ref="L62:AE62" si="118">SUM(L54:L61)</f>
        <v>0</v>
      </c>
      <c r="M62" s="1401">
        <f t="shared" si="118"/>
        <v>0</v>
      </c>
      <c r="N62" s="1401">
        <f t="shared" si="118"/>
        <v>0</v>
      </c>
      <c r="O62" s="1401">
        <f t="shared" ref="O62" si="119">SUM(O54:O61)</f>
        <v>0</v>
      </c>
      <c r="P62" s="1401">
        <f t="shared" si="118"/>
        <v>0</v>
      </c>
      <c r="Q62" s="1401">
        <f t="shared" si="118"/>
        <v>-563394</v>
      </c>
      <c r="R62" s="1401">
        <f t="shared" si="118"/>
        <v>0</v>
      </c>
      <c r="S62" s="1401">
        <f t="shared" si="118"/>
        <v>0</v>
      </c>
      <c r="T62" s="1401">
        <f t="shared" ref="T62:W62" si="120">SUM(T54:T61)</f>
        <v>0</v>
      </c>
      <c r="U62" s="1401">
        <f t="shared" si="120"/>
        <v>0</v>
      </c>
      <c r="V62" s="1401">
        <f>SUM(V54:V61)</f>
        <v>0</v>
      </c>
      <c r="W62" s="1401">
        <f t="shared" si="120"/>
        <v>0</v>
      </c>
      <c r="X62" s="1401">
        <f t="shared" ref="X62:Y62" si="121">SUM(X54:X61)</f>
        <v>0</v>
      </c>
      <c r="Y62" s="1401">
        <f t="shared" si="121"/>
        <v>0</v>
      </c>
      <c r="Z62" s="1401">
        <f t="shared" ref="Z62" si="122">SUM(Z54:Z61)</f>
        <v>0</v>
      </c>
      <c r="AA62" s="1401">
        <f t="shared" si="118"/>
        <v>0</v>
      </c>
      <c r="AB62" s="1401">
        <f t="shared" si="118"/>
        <v>0</v>
      </c>
      <c r="AC62" s="1401">
        <f t="shared" si="118"/>
        <v>0</v>
      </c>
      <c r="AD62" s="1401">
        <f t="shared" si="118"/>
        <v>0</v>
      </c>
      <c r="AE62" s="1401">
        <f t="shared" si="118"/>
        <v>0</v>
      </c>
      <c r="AF62" s="1401">
        <f t="shared" ref="AF62:BK62" si="123">SUM(AF54:AF61)</f>
        <v>7549.7848900000099</v>
      </c>
      <c r="AG62" s="1401">
        <f t="shared" ref="AG62:AJ62" si="124">SUM(AG54:AG61)</f>
        <v>0</v>
      </c>
      <c r="AH62" s="1401">
        <f t="shared" si="124"/>
        <v>0</v>
      </c>
      <c r="AI62" s="2343">
        <f t="shared" si="124"/>
        <v>0</v>
      </c>
      <c r="AJ62" s="2343">
        <f t="shared" si="124"/>
        <v>0</v>
      </c>
      <c r="AK62" s="1401">
        <f t="shared" si="123"/>
        <v>0</v>
      </c>
      <c r="AL62" s="1401">
        <f>SUM(AL54:AL61)</f>
        <v>0</v>
      </c>
      <c r="AM62" s="1401">
        <f>SUM(AM54:AM61)</f>
        <v>0</v>
      </c>
      <c r="AN62" s="1401">
        <f t="shared" ref="AN62:AO62" si="125">SUM(AN54:AN61)</f>
        <v>0</v>
      </c>
      <c r="AO62" s="1401">
        <f t="shared" si="125"/>
        <v>0</v>
      </c>
      <c r="AP62" s="1401">
        <f>SUM(AP54:AP61)</f>
        <v>0</v>
      </c>
      <c r="AQ62" s="1401">
        <f>SUM(AQ54:AQ61)</f>
        <v>0</v>
      </c>
      <c r="AR62" s="1401">
        <f>SUM(AR54:AR61)</f>
        <v>0</v>
      </c>
      <c r="AS62" s="1401">
        <f>SUM(AS54:AS61)</f>
        <v>0</v>
      </c>
      <c r="AT62" s="1401">
        <f>SUM(AT54:AT61)</f>
        <v>0</v>
      </c>
      <c r="AU62" s="1401">
        <f t="shared" si="123"/>
        <v>0</v>
      </c>
      <c r="AV62" s="1401">
        <f t="shared" si="123"/>
        <v>0</v>
      </c>
      <c r="AW62" s="1401">
        <f t="shared" si="123"/>
        <v>0</v>
      </c>
      <c r="AX62" s="1401">
        <f t="shared" ref="AX62" si="126">SUM(AX54:AX61)</f>
        <v>-6931318.30284</v>
      </c>
      <c r="AY62" s="1401">
        <f t="shared" ref="AY62:BD62" si="127">SUM(AY54:AY61)</f>
        <v>0</v>
      </c>
      <c r="AZ62" s="1401">
        <f t="shared" si="127"/>
        <v>0</v>
      </c>
      <c r="BA62" s="1401">
        <f t="shared" si="127"/>
        <v>314195.48470000003</v>
      </c>
      <c r="BB62" s="1401">
        <f t="shared" si="127"/>
        <v>0</v>
      </c>
      <c r="BC62" s="1401">
        <f t="shared" si="127"/>
        <v>0</v>
      </c>
      <c r="BD62" s="1401">
        <f t="shared" si="127"/>
        <v>0</v>
      </c>
      <c r="BE62" s="1401">
        <f t="shared" ref="BE62" si="128">SUM(BE54:BE61)</f>
        <v>1660356</v>
      </c>
      <c r="BF62" s="1401">
        <f t="shared" ref="BF62:BJ62" si="129">SUM(BF54:BF61)</f>
        <v>0</v>
      </c>
      <c r="BG62" s="1401">
        <f t="shared" si="129"/>
        <v>0</v>
      </c>
      <c r="BH62" s="1401">
        <f t="shared" si="129"/>
        <v>0</v>
      </c>
      <c r="BI62" s="1401">
        <f t="shared" si="129"/>
        <v>0</v>
      </c>
      <c r="BJ62" s="1401">
        <f t="shared" si="129"/>
        <v>0</v>
      </c>
      <c r="BK62" s="1401">
        <f t="shared" si="123"/>
        <v>0</v>
      </c>
      <c r="BL62" s="2380">
        <f t="shared" ref="BL62" si="130">SUM(BL54:BL61)</f>
        <v>-123169.68363</v>
      </c>
    </row>
    <row r="63" spans="1:64">
      <c r="A63" s="1398">
        <v>55</v>
      </c>
      <c r="B63" s="1406"/>
      <c r="C63" s="1398"/>
      <c r="D63" s="1400"/>
      <c r="E63" s="1400"/>
      <c r="F63" s="1400"/>
      <c r="G63" s="1400"/>
      <c r="H63" s="1400"/>
      <c r="I63" s="2397"/>
      <c r="J63" s="1400"/>
      <c r="K63" s="1400"/>
      <c r="L63" s="1400"/>
      <c r="M63" s="1400"/>
      <c r="N63" s="1400"/>
      <c r="O63" s="1400"/>
      <c r="P63" s="1400"/>
      <c r="Q63" s="1400"/>
      <c r="R63" s="1400"/>
      <c r="S63" s="1400"/>
      <c r="T63" s="1400"/>
      <c r="U63" s="1400"/>
      <c r="V63" s="1400"/>
      <c r="W63" s="1400"/>
      <c r="X63" s="1400"/>
      <c r="Y63" s="1400"/>
      <c r="Z63" s="1400"/>
      <c r="AA63" s="1400"/>
      <c r="AB63" s="1400"/>
      <c r="AC63" s="1400"/>
      <c r="AD63" s="1400"/>
      <c r="AE63" s="1400"/>
      <c r="AF63" s="1400"/>
      <c r="AG63" s="1400"/>
      <c r="AH63" s="1400"/>
      <c r="AI63" s="2339"/>
      <c r="AJ63" s="2339"/>
      <c r="AK63" s="1400"/>
      <c r="AL63" s="1400"/>
      <c r="AM63" s="1400"/>
      <c r="AN63" s="1400"/>
      <c r="AO63" s="1400"/>
      <c r="AP63" s="1400"/>
      <c r="AQ63" s="1400"/>
      <c r="AR63" s="1400"/>
      <c r="AS63" s="1400"/>
      <c r="AT63" s="1400"/>
      <c r="AU63" s="1400"/>
      <c r="AV63" s="1400"/>
      <c r="AW63" s="1400"/>
      <c r="AX63" s="1400"/>
      <c r="AY63" s="1400"/>
      <c r="AZ63" s="1400"/>
      <c r="BA63" s="1400"/>
      <c r="BB63" s="1400"/>
      <c r="BC63" s="1400"/>
      <c r="BD63" s="1400"/>
      <c r="BE63" s="1400"/>
      <c r="BF63" s="1400"/>
      <c r="BG63" s="1400"/>
      <c r="BH63" s="1400"/>
      <c r="BI63" s="1400"/>
      <c r="BJ63" s="1400"/>
      <c r="BK63" s="1400"/>
      <c r="BL63" s="2366"/>
    </row>
    <row r="64" spans="1:64">
      <c r="A64" s="1398">
        <v>56</v>
      </c>
      <c r="B64" s="2385" t="s">
        <v>65</v>
      </c>
      <c r="C64" s="2396">
        <f t="shared" ref="C64:I64" si="131">C51+C62</f>
        <v>21210173.168954089</v>
      </c>
      <c r="D64" s="1400">
        <f t="shared" si="131"/>
        <v>0</v>
      </c>
      <c r="E64" s="1400">
        <f t="shared" si="131"/>
        <v>0</v>
      </c>
      <c r="F64" s="1400">
        <f t="shared" si="131"/>
        <v>0</v>
      </c>
      <c r="G64" s="1400">
        <f t="shared" si="131"/>
        <v>-1067999</v>
      </c>
      <c r="H64" s="1400">
        <f t="shared" si="131"/>
        <v>0</v>
      </c>
      <c r="I64" s="1400">
        <f t="shared" si="131"/>
        <v>0</v>
      </c>
      <c r="J64" s="1400">
        <f t="shared" ref="J64:K64" si="132">J51+J62</f>
        <v>0</v>
      </c>
      <c r="K64" s="1400">
        <f t="shared" si="132"/>
        <v>0</v>
      </c>
      <c r="L64" s="1400">
        <f t="shared" ref="L64:AE64" si="133">L51+L62</f>
        <v>0</v>
      </c>
      <c r="M64" s="1400">
        <f t="shared" si="133"/>
        <v>0</v>
      </c>
      <c r="N64" s="1400">
        <f t="shared" si="133"/>
        <v>0</v>
      </c>
      <c r="O64" s="1400">
        <f t="shared" ref="O64" si="134">O51+O62</f>
        <v>0</v>
      </c>
      <c r="P64" s="1400">
        <f t="shared" si="133"/>
        <v>0</v>
      </c>
      <c r="Q64" s="1400">
        <f t="shared" si="133"/>
        <v>-563394</v>
      </c>
      <c r="R64" s="1400">
        <f t="shared" si="133"/>
        <v>0</v>
      </c>
      <c r="S64" s="1400">
        <f t="shared" si="133"/>
        <v>0</v>
      </c>
      <c r="T64" s="1400">
        <f t="shared" ref="T64:W64" si="135">T51+T62</f>
        <v>0</v>
      </c>
      <c r="U64" s="1400">
        <f t="shared" si="135"/>
        <v>0</v>
      </c>
      <c r="V64" s="1400">
        <f>V51+V62</f>
        <v>0</v>
      </c>
      <c r="W64" s="1400">
        <f t="shared" si="135"/>
        <v>0</v>
      </c>
      <c r="X64" s="1400">
        <f t="shared" ref="X64:Y64" si="136">X51+X62</f>
        <v>0</v>
      </c>
      <c r="Y64" s="1400">
        <f t="shared" si="136"/>
        <v>0</v>
      </c>
      <c r="Z64" s="1400">
        <f t="shared" ref="Z64" si="137">Z51+Z62</f>
        <v>0</v>
      </c>
      <c r="AA64" s="1400">
        <f t="shared" si="133"/>
        <v>0</v>
      </c>
      <c r="AB64" s="1400">
        <f t="shared" si="133"/>
        <v>0</v>
      </c>
      <c r="AC64" s="1400">
        <f t="shared" si="133"/>
        <v>0</v>
      </c>
      <c r="AD64" s="1400">
        <f t="shared" si="133"/>
        <v>0</v>
      </c>
      <c r="AE64" s="1400">
        <f t="shared" si="133"/>
        <v>0</v>
      </c>
      <c r="AF64" s="1400">
        <f t="shared" ref="AF64:BK64" si="138">AF51+AF62</f>
        <v>7549.7848900000099</v>
      </c>
      <c r="AG64" s="1400">
        <f t="shared" ref="AG64:AH64" si="139">AG51+AG62</f>
        <v>0</v>
      </c>
      <c r="AH64" s="1400">
        <f t="shared" si="139"/>
        <v>0</v>
      </c>
      <c r="AI64" s="2339">
        <f>AI51+AI62</f>
        <v>0</v>
      </c>
      <c r="AJ64" s="2339">
        <f t="shared" ref="AJ64" si="140">AJ51+AJ62</f>
        <v>0</v>
      </c>
      <c r="AK64" s="1400">
        <f t="shared" si="138"/>
        <v>0</v>
      </c>
      <c r="AL64" s="1400">
        <f>AL51+AL62</f>
        <v>0</v>
      </c>
      <c r="AM64" s="1400">
        <f>AM51+AM62</f>
        <v>0</v>
      </c>
      <c r="AN64" s="1400">
        <f t="shared" ref="AN64:AO64" si="141">AN51+AN62</f>
        <v>0</v>
      </c>
      <c r="AO64" s="1400">
        <f t="shared" si="141"/>
        <v>0</v>
      </c>
      <c r="AP64" s="1400">
        <f>AP51+AP62</f>
        <v>0</v>
      </c>
      <c r="AQ64" s="1400">
        <f>AQ51+AQ62</f>
        <v>0</v>
      </c>
      <c r="AR64" s="1400">
        <f>AR51+AR62</f>
        <v>0</v>
      </c>
      <c r="AS64" s="1400">
        <f>AS51+AS62</f>
        <v>0</v>
      </c>
      <c r="AT64" s="1400">
        <f>AT51+AT62</f>
        <v>0</v>
      </c>
      <c r="AU64" s="1400">
        <f t="shared" si="138"/>
        <v>0</v>
      </c>
      <c r="AV64" s="1400">
        <f t="shared" si="138"/>
        <v>0</v>
      </c>
      <c r="AW64" s="1400">
        <f t="shared" si="138"/>
        <v>0</v>
      </c>
      <c r="AX64" s="1400">
        <f t="shared" ref="AX64" si="142">AX51+AX62</f>
        <v>20748775.104110003</v>
      </c>
      <c r="AY64" s="1400">
        <f t="shared" ref="AY64:BD64" si="143">AY51+AY62</f>
        <v>0</v>
      </c>
      <c r="AZ64" s="1400">
        <f t="shared" si="143"/>
        <v>0</v>
      </c>
      <c r="BA64" s="1400">
        <f t="shared" si="143"/>
        <v>56179.62853408861</v>
      </c>
      <c r="BB64" s="1400">
        <f t="shared" si="143"/>
        <v>0</v>
      </c>
      <c r="BC64" s="1400">
        <f t="shared" si="143"/>
        <v>0</v>
      </c>
      <c r="BD64" s="1400">
        <f t="shared" si="143"/>
        <v>0</v>
      </c>
      <c r="BE64" s="1400">
        <f t="shared" ref="BE64" si="144">BE51+BE62</f>
        <v>1660356</v>
      </c>
      <c r="BF64" s="1400">
        <f t="shared" ref="BF64:BJ64" si="145">BF51+BF62</f>
        <v>0</v>
      </c>
      <c r="BG64" s="1400">
        <f t="shared" si="145"/>
        <v>0</v>
      </c>
      <c r="BH64" s="1400">
        <f t="shared" si="145"/>
        <v>0</v>
      </c>
      <c r="BI64" s="1400">
        <f t="shared" si="145"/>
        <v>0</v>
      </c>
      <c r="BJ64" s="1400">
        <f t="shared" si="145"/>
        <v>0</v>
      </c>
      <c r="BK64" s="1400">
        <f t="shared" si="138"/>
        <v>0</v>
      </c>
      <c r="BL64" s="2366">
        <f t="shared" ref="BL64" si="146">BL51+BL62</f>
        <v>368705.65142000001</v>
      </c>
    </row>
    <row r="65" spans="1:65">
      <c r="A65" s="1398">
        <v>57</v>
      </c>
      <c r="B65" s="1406"/>
      <c r="C65" s="1398"/>
      <c r="D65" s="1406"/>
      <c r="E65" s="1406"/>
      <c r="F65" s="1406"/>
      <c r="G65" s="1406"/>
      <c r="H65" s="1406"/>
      <c r="I65" s="1406"/>
      <c r="J65" s="1406"/>
      <c r="K65" s="1406"/>
      <c r="L65" s="1406"/>
      <c r="M65" s="1406"/>
      <c r="N65" s="1406"/>
      <c r="O65" s="1406"/>
      <c r="P65" s="1406"/>
      <c r="Q65" s="1406"/>
      <c r="R65" s="1406"/>
      <c r="S65" s="1406"/>
      <c r="T65" s="1406"/>
      <c r="U65" s="1406"/>
      <c r="V65" s="1406"/>
      <c r="W65" s="1406"/>
      <c r="X65" s="1406"/>
      <c r="Y65" s="1406"/>
      <c r="Z65" s="1406"/>
      <c r="AA65" s="1406"/>
      <c r="AB65" s="1406"/>
      <c r="AC65" s="1406"/>
      <c r="AD65" s="1406"/>
      <c r="AE65" s="1406"/>
      <c r="AF65" s="1406"/>
      <c r="AG65" s="1406"/>
      <c r="AH65" s="1406"/>
      <c r="AI65" s="2320"/>
      <c r="AJ65" s="2320"/>
      <c r="AK65" s="1406"/>
      <c r="AL65" s="1406"/>
      <c r="AM65" s="1406"/>
      <c r="AN65" s="1406"/>
      <c r="AO65" s="1406"/>
      <c r="AP65" s="1406"/>
      <c r="AQ65" s="1406"/>
      <c r="AR65" s="1406"/>
      <c r="AS65" s="1406"/>
      <c r="AT65" s="1406"/>
      <c r="AU65" s="1406"/>
      <c r="AV65" s="1406"/>
      <c r="AW65" s="1406"/>
      <c r="AX65" s="1406"/>
      <c r="AY65" s="1406"/>
      <c r="AZ65" s="1406"/>
      <c r="BA65" s="1406"/>
      <c r="BB65" s="1406"/>
      <c r="BC65" s="1406"/>
      <c r="BD65" s="1406"/>
      <c r="BE65" s="1406"/>
      <c r="BF65" s="1406"/>
      <c r="BG65" s="1406"/>
      <c r="BH65" s="1406"/>
      <c r="BI65" s="1406"/>
      <c r="BJ65" s="1406"/>
      <c r="BK65" s="1406"/>
      <c r="BL65" s="2366"/>
    </row>
    <row r="66" spans="1:65" ht="18.600000000000001" thickBot="1">
      <c r="A66" s="1398">
        <v>58</v>
      </c>
      <c r="B66" s="2398"/>
      <c r="C66" s="2399"/>
      <c r="D66" s="1407"/>
      <c r="E66" s="1407"/>
      <c r="F66" s="1407"/>
      <c r="G66" s="1407"/>
      <c r="H66" s="1407"/>
      <c r="I66" s="1407"/>
      <c r="J66" s="1407"/>
      <c r="K66" s="1407"/>
      <c r="L66" s="1407"/>
      <c r="M66" s="1407"/>
      <c r="N66" s="1407"/>
      <c r="O66" s="1407"/>
      <c r="P66" s="1407"/>
      <c r="Q66" s="1407"/>
      <c r="R66" s="1407"/>
      <c r="S66" s="1407"/>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D66" s="1407"/>
      <c r="BE66" s="1407"/>
      <c r="BF66" s="1407"/>
      <c r="BG66" s="1407"/>
      <c r="BH66" s="1407"/>
      <c r="BI66" s="1407"/>
      <c r="BJ66" s="1407"/>
      <c r="BK66" s="1407"/>
      <c r="BL66" s="2400"/>
    </row>
    <row r="67" spans="1:65">
      <c r="A67" s="1398">
        <v>59</v>
      </c>
      <c r="B67" s="1406"/>
      <c r="C67" s="1398"/>
      <c r="D67" s="1406"/>
      <c r="E67" s="1406"/>
      <c r="F67" s="1406"/>
      <c r="G67" s="1406"/>
      <c r="H67" s="1406"/>
      <c r="I67" s="1398"/>
      <c r="J67" s="1398"/>
      <c r="K67" s="1398"/>
      <c r="L67" s="1398"/>
      <c r="M67" s="1398"/>
      <c r="N67" s="1398"/>
      <c r="O67" s="1398"/>
      <c r="P67" s="1398"/>
      <c r="Q67" s="1398"/>
      <c r="R67" s="1398"/>
      <c r="S67" s="1398"/>
      <c r="T67" s="1398"/>
      <c r="U67" s="1398"/>
      <c r="V67" s="1398"/>
      <c r="W67" s="1398"/>
      <c r="X67" s="1398"/>
      <c r="Y67" s="1398"/>
      <c r="Z67" s="1398"/>
      <c r="AA67" s="1398"/>
      <c r="AB67" s="1398"/>
      <c r="AC67" s="1398"/>
      <c r="AD67" s="1398"/>
      <c r="AE67" s="1398"/>
      <c r="AF67" s="1398"/>
      <c r="AG67" s="1398"/>
      <c r="AH67" s="1398"/>
      <c r="AI67" s="2320"/>
      <c r="AJ67" s="2320"/>
      <c r="AK67" s="1398"/>
      <c r="AL67" s="1398"/>
      <c r="AM67" s="1398"/>
      <c r="AN67" s="1398"/>
      <c r="AO67" s="1398"/>
      <c r="AP67" s="1398"/>
      <c r="AQ67" s="1398"/>
      <c r="AR67" s="1398"/>
      <c r="AS67" s="1398"/>
      <c r="AT67" s="1398"/>
      <c r="AU67" s="1398"/>
      <c r="AV67" s="1398"/>
      <c r="AW67" s="1398"/>
      <c r="AX67" s="1398"/>
      <c r="AY67" s="1398"/>
      <c r="AZ67" s="1398"/>
      <c r="BA67" s="1398"/>
      <c r="BB67" s="1398"/>
      <c r="BC67" s="1398"/>
      <c r="BD67" s="1398"/>
      <c r="BE67" s="1398"/>
      <c r="BF67" s="1398"/>
      <c r="BG67" s="1398"/>
      <c r="BH67" s="1398"/>
      <c r="BI67" s="1398"/>
      <c r="BJ67" s="1398"/>
      <c r="BK67" s="1408"/>
      <c r="BL67" s="2366"/>
    </row>
    <row r="68" spans="1:65">
      <c r="A68" s="1398">
        <v>60</v>
      </c>
      <c r="B68" s="1406" t="s">
        <v>66</v>
      </c>
      <c r="C68" s="1406" t="s">
        <v>67</v>
      </c>
      <c r="D68" s="1410"/>
      <c r="E68" s="1406"/>
      <c r="F68" s="1406"/>
      <c r="G68" s="1406"/>
      <c r="H68" s="1406"/>
      <c r="I68" s="1398"/>
      <c r="J68" s="1398"/>
      <c r="K68" s="1398"/>
      <c r="L68" s="1398"/>
      <c r="M68" s="1398"/>
      <c r="N68" s="1398"/>
      <c r="O68" s="1398"/>
      <c r="P68" s="1398"/>
      <c r="Q68" s="1398"/>
      <c r="R68" s="1398"/>
      <c r="S68" s="1398"/>
      <c r="T68" s="1398"/>
      <c r="U68" s="1398"/>
      <c r="V68" s="1398"/>
      <c r="W68" s="1398"/>
      <c r="X68" s="1398"/>
      <c r="Y68" s="1398"/>
      <c r="Z68" s="1398"/>
      <c r="AA68" s="1398"/>
      <c r="AB68" s="1398"/>
      <c r="AC68" s="1398"/>
      <c r="AD68" s="1398"/>
      <c r="AE68" s="1398"/>
      <c r="AF68" s="1398"/>
      <c r="AG68" s="1398"/>
      <c r="AH68" s="1398"/>
      <c r="AI68" s="2320"/>
      <c r="AJ68" s="2320"/>
      <c r="AK68" s="1398"/>
      <c r="AL68" s="1398"/>
      <c r="AM68" s="1398"/>
      <c r="AN68" s="1398"/>
      <c r="AO68" s="1398"/>
      <c r="AP68" s="1398"/>
      <c r="AQ68" s="1398"/>
      <c r="AR68" s="1398"/>
      <c r="AS68" s="1398"/>
      <c r="AT68" s="1398"/>
      <c r="AU68" s="1398"/>
      <c r="AV68" s="1398"/>
      <c r="AW68" s="1398"/>
      <c r="AX68" s="1398"/>
      <c r="AY68" s="1398"/>
      <c r="AZ68" s="1398"/>
      <c r="BA68" s="1398"/>
      <c r="BB68" s="1398"/>
      <c r="BC68" s="1398"/>
      <c r="BD68" s="1398"/>
      <c r="BE68" s="1398"/>
      <c r="BF68" s="1398"/>
      <c r="BG68" s="1398"/>
      <c r="BH68" s="1398"/>
      <c r="BI68" s="1398"/>
      <c r="BJ68" s="1398"/>
      <c r="BK68" s="1408"/>
      <c r="BL68" s="2366"/>
    </row>
    <row r="69" spans="1:65">
      <c r="A69" s="1398">
        <v>61</v>
      </c>
      <c r="B69" s="1406" t="s">
        <v>4</v>
      </c>
      <c r="C69" s="1406" t="s">
        <v>68</v>
      </c>
      <c r="D69" s="1410"/>
      <c r="E69" s="1398"/>
      <c r="F69" s="2401">
        <v>0.35</v>
      </c>
      <c r="G69" s="1406"/>
      <c r="H69" s="1406"/>
      <c r="I69" s="1398"/>
      <c r="J69" s="1398"/>
      <c r="K69" s="1398"/>
      <c r="L69" s="1398"/>
      <c r="M69" s="1398"/>
      <c r="N69" s="1398"/>
      <c r="O69" s="1398"/>
      <c r="P69" s="1398"/>
      <c r="Q69" s="1398"/>
      <c r="R69" s="1398"/>
      <c r="S69" s="1398"/>
      <c r="T69" s="1398"/>
      <c r="U69" s="1398"/>
      <c r="V69" s="1398"/>
      <c r="W69" s="1398"/>
      <c r="X69" s="1398"/>
      <c r="Y69" s="1398"/>
      <c r="Z69" s="1398"/>
      <c r="AA69" s="1398"/>
      <c r="AB69" s="1398"/>
      <c r="AC69" s="1398"/>
      <c r="AD69" s="1398"/>
      <c r="AE69" s="1398"/>
      <c r="AF69" s="1398"/>
      <c r="AG69" s="1398"/>
      <c r="AH69" s="1398"/>
      <c r="AI69" s="2339"/>
      <c r="AJ69" s="2339"/>
      <c r="AK69" s="1398"/>
      <c r="AL69" s="1398"/>
      <c r="AM69" s="1398"/>
      <c r="AN69" s="1398"/>
      <c r="AO69" s="1398"/>
      <c r="AP69" s="1398"/>
      <c r="AQ69" s="1398"/>
      <c r="AR69" s="1398"/>
      <c r="AS69" s="1398"/>
      <c r="AT69" s="1398"/>
      <c r="AU69" s="1398"/>
      <c r="AV69" s="1398"/>
      <c r="AW69" s="1398"/>
      <c r="AX69" s="1398"/>
      <c r="AY69" s="1398"/>
      <c r="AZ69" s="1398"/>
      <c r="BA69" s="1398"/>
      <c r="BB69" s="1398"/>
      <c r="BC69" s="1398"/>
      <c r="BD69" s="1398"/>
      <c r="BE69" s="1398"/>
      <c r="BF69" s="1398"/>
      <c r="BG69" s="1398"/>
      <c r="BH69" s="1398"/>
      <c r="BI69" s="1398"/>
      <c r="BJ69" s="1398"/>
      <c r="BK69" s="1408"/>
      <c r="BL69" s="2366"/>
    </row>
    <row r="70" spans="1:65">
      <c r="A70" s="1398">
        <v>62</v>
      </c>
      <c r="B70" s="1406"/>
      <c r="C70" s="1398">
        <f>SUM(D71:BL71)</f>
        <v>11605630.067563454</v>
      </c>
      <c r="D70" s="1406"/>
      <c r="E70" s="1406"/>
      <c r="F70" s="1406"/>
      <c r="G70" s="1406"/>
      <c r="H70" s="1406"/>
      <c r="I70" s="1398"/>
      <c r="J70" s="1398"/>
      <c r="K70" s="1398"/>
      <c r="L70" s="1398"/>
      <c r="M70" s="1398"/>
      <c r="N70" s="1398"/>
      <c r="O70" s="1398"/>
      <c r="P70" s="1398"/>
      <c r="Q70" s="1398"/>
      <c r="R70" s="1398"/>
      <c r="S70" s="1398"/>
      <c r="T70" s="1398"/>
      <c r="U70" s="1398"/>
      <c r="V70" s="1398"/>
      <c r="W70" s="1398"/>
      <c r="X70" s="1398"/>
      <c r="Y70" s="1398"/>
      <c r="Z70" s="1398"/>
      <c r="AA70" s="1398"/>
      <c r="AB70" s="1398"/>
      <c r="AC70" s="1398"/>
      <c r="AD70" s="1398"/>
      <c r="AE70" s="1398"/>
      <c r="AF70" s="1398"/>
      <c r="AG70" s="1398"/>
      <c r="AH70" s="1398"/>
      <c r="AI70" s="2339"/>
      <c r="AJ70" s="2339"/>
      <c r="AK70" s="1398"/>
      <c r="AL70" s="1398"/>
      <c r="AM70" s="1398"/>
      <c r="AN70" s="1398"/>
      <c r="AO70" s="1398"/>
      <c r="AP70" s="1398"/>
      <c r="AQ70" s="1398"/>
      <c r="AR70" s="1398"/>
      <c r="AS70" s="1398"/>
      <c r="AT70" s="1398"/>
      <c r="AU70" s="1398"/>
      <c r="AV70" s="1398"/>
      <c r="AW70" s="1398"/>
      <c r="AX70" s="1398"/>
      <c r="AY70" s="1398"/>
      <c r="AZ70" s="1398"/>
      <c r="BA70" s="1398"/>
      <c r="BB70" s="1398"/>
      <c r="BC70" s="1398"/>
      <c r="BD70" s="1398"/>
      <c r="BE70" s="1398"/>
      <c r="BF70" s="1398"/>
      <c r="BG70" s="1398"/>
      <c r="BH70" s="1398"/>
      <c r="BI70" s="1398"/>
      <c r="BJ70" s="1398"/>
      <c r="BK70" s="1408"/>
      <c r="BL70" s="2366"/>
    </row>
    <row r="71" spans="1:65">
      <c r="A71" s="1398">
        <v>63</v>
      </c>
      <c r="B71" s="1406" t="s">
        <v>69</v>
      </c>
      <c r="C71" s="1400">
        <f t="shared" ref="C71:I71" si="147">C12-C25-C27-C28-C29-C34</f>
        <v>11605630.067563439</v>
      </c>
      <c r="D71" s="1400">
        <f t="shared" si="147"/>
        <v>0</v>
      </c>
      <c r="E71" s="1400">
        <f t="shared" si="147"/>
        <v>0</v>
      </c>
      <c r="F71" s="1400">
        <f t="shared" si="147"/>
        <v>0</v>
      </c>
      <c r="G71" s="1400">
        <f t="shared" si="147"/>
        <v>854510.74111467483</v>
      </c>
      <c r="H71" s="1400">
        <f t="shared" si="147"/>
        <v>0</v>
      </c>
      <c r="I71" s="1400">
        <f t="shared" si="147"/>
        <v>146238</v>
      </c>
      <c r="J71" s="1400">
        <f t="shared" ref="J71:K71" si="148">J12-J25-J27-J28-J29-J34</f>
        <v>502461.94281000004</v>
      </c>
      <c r="K71" s="1400">
        <f t="shared" si="148"/>
        <v>63404</v>
      </c>
      <c r="L71" s="1400">
        <f t="shared" ref="L71:AE71" si="149">L12-L25-L27-L28-L29-L34</f>
        <v>0</v>
      </c>
      <c r="M71" s="1400">
        <f t="shared" si="149"/>
        <v>0</v>
      </c>
      <c r="N71" s="1400">
        <f t="shared" si="149"/>
        <v>-221451.20098770445</v>
      </c>
      <c r="O71" s="1400">
        <f t="shared" ref="O71" si="150">O12-O25-O27-O28-O29-O34</f>
        <v>0</v>
      </c>
      <c r="P71" s="1400">
        <f t="shared" si="149"/>
        <v>0</v>
      </c>
      <c r="Q71" s="1400">
        <f t="shared" si="149"/>
        <v>-1017963</v>
      </c>
      <c r="R71" s="1400">
        <f t="shared" si="149"/>
        <v>0</v>
      </c>
      <c r="S71" s="1400">
        <f t="shared" si="149"/>
        <v>0</v>
      </c>
      <c r="T71" s="1400">
        <f t="shared" ref="T71:W71" si="151">T12-T25-T27-T28-T29-T34</f>
        <v>0</v>
      </c>
      <c r="U71" s="1400">
        <f t="shared" si="151"/>
        <v>0</v>
      </c>
      <c r="V71" s="1400">
        <f>V12-V25-V27-V28-V29-V34</f>
        <v>974</v>
      </c>
      <c r="W71" s="1400">
        <f t="shared" si="151"/>
        <v>-82677</v>
      </c>
      <c r="X71" s="1400">
        <f t="shared" ref="X71:Y71" si="152">X12-X25-X27-X28-X29-X34</f>
        <v>0</v>
      </c>
      <c r="Y71" s="1400">
        <f t="shared" si="152"/>
        <v>0</v>
      </c>
      <c r="Z71" s="1400">
        <f t="shared" ref="Z71" si="153">Z12-Z25-Z27-Z28-Z29-Z34</f>
        <v>789290.81384351279</v>
      </c>
      <c r="AA71" s="1400">
        <f t="shared" si="149"/>
        <v>0</v>
      </c>
      <c r="AB71" s="1400">
        <f t="shared" si="149"/>
        <v>15928259.931901127</v>
      </c>
      <c r="AC71" s="1400">
        <f t="shared" si="149"/>
        <v>972670.58427500003</v>
      </c>
      <c r="AD71" s="1400">
        <f t="shared" si="149"/>
        <v>0</v>
      </c>
      <c r="AE71" s="1400">
        <f t="shared" si="149"/>
        <v>0</v>
      </c>
      <c r="AF71" s="1400">
        <f>AF12-AF25-AF27-AF28-AF29-AF34</f>
        <v>0</v>
      </c>
      <c r="AG71" s="1400">
        <f t="shared" ref="AG71:AH71" si="154">AG12-AG25-AG27-AG28-AG29-AG34</f>
        <v>0</v>
      </c>
      <c r="AH71" s="1400">
        <f t="shared" si="154"/>
        <v>0</v>
      </c>
      <c r="AI71" s="1400">
        <f t="shared" ref="AI71:AJ71" si="155">AI12-AI25-AI27-AI28-AI29-AI34</f>
        <v>0</v>
      </c>
      <c r="AJ71" s="1400">
        <f t="shared" si="155"/>
        <v>0</v>
      </c>
      <c r="AK71" s="1400">
        <f>AK12-AK25-AK27-AK28-AK29-AK34</f>
        <v>0</v>
      </c>
      <c r="AL71" s="1400">
        <f>AL12-AL25-AL27-AL28-AL29-AL34</f>
        <v>0</v>
      </c>
      <c r="AM71" s="1400">
        <f>AM12-AM25-AM27-AM28-AM29-AM34</f>
        <v>0</v>
      </c>
      <c r="AN71" s="1400">
        <f t="shared" ref="AN71:AO71" si="156">AN12-AN25-AN27-AN28-AN29-AN34</f>
        <v>0</v>
      </c>
      <c r="AO71" s="1400">
        <f t="shared" si="156"/>
        <v>13142.869999999995</v>
      </c>
      <c r="AP71" s="1400">
        <f>AP12-AP25-AP27-AP28-AP29-AP34</f>
        <v>0</v>
      </c>
      <c r="AQ71" s="1400">
        <f>AQ12-AQ25-AQ27-AQ28-AQ29-AQ34</f>
        <v>0</v>
      </c>
      <c r="AR71" s="1400">
        <f>AR12-AR25-AR27-AR28-AR29-AR34</f>
        <v>0</v>
      </c>
      <c r="AS71" s="1400">
        <f>AS12-AS25-AS27-AS28-AS29-AS34</f>
        <v>0</v>
      </c>
      <c r="AT71" s="1400">
        <f>AT12-AT25-AT27-AT28-AT29-AT34</f>
        <v>0</v>
      </c>
      <c r="AU71" s="1400">
        <f t="shared" ref="AU71:BK71" si="157">AU12-AU25-AU27-AU28-AU29-AU34</f>
        <v>0</v>
      </c>
      <c r="AV71" s="1400">
        <f t="shared" si="157"/>
        <v>0</v>
      </c>
      <c r="AW71" s="1400">
        <f t="shared" si="157"/>
        <v>0</v>
      </c>
      <c r="AX71" s="1400">
        <f t="shared" ref="AX71" si="158">AX12-AX25-AX27-AX28-AX29-AX34</f>
        <v>-905232.04823499999</v>
      </c>
      <c r="AY71" s="1400">
        <f t="shared" ref="AY71:BD71" si="159">AY12-AY25-AY27-AY28-AY29-AY34</f>
        <v>0</v>
      </c>
      <c r="AZ71" s="1400">
        <f t="shared" si="159"/>
        <v>0</v>
      </c>
      <c r="BA71" s="1400">
        <f t="shared" si="159"/>
        <v>-318633.9150852501</v>
      </c>
      <c r="BB71" s="1400">
        <f t="shared" si="159"/>
        <v>0</v>
      </c>
      <c r="BC71" s="1400">
        <f t="shared" si="159"/>
        <v>0</v>
      </c>
      <c r="BD71" s="1400">
        <f t="shared" si="159"/>
        <v>0</v>
      </c>
      <c r="BE71" s="1400">
        <f t="shared" ref="BE71" si="160">BE12-BE25-BE27-BE28-BE29-BE34</f>
        <v>-3000000</v>
      </c>
      <c r="BF71" s="1400">
        <f t="shared" ref="BF71:BJ71" si="161">BF12-BF25-BF27-BF28-BF29-BF34</f>
        <v>0</v>
      </c>
      <c r="BG71" s="1400">
        <f t="shared" si="161"/>
        <v>0</v>
      </c>
      <c r="BH71" s="1400">
        <f t="shared" si="161"/>
        <v>0</v>
      </c>
      <c r="BI71" s="1400">
        <f t="shared" si="161"/>
        <v>0</v>
      </c>
      <c r="BJ71" s="1400">
        <f t="shared" si="161"/>
        <v>0</v>
      </c>
      <c r="BK71" s="1400">
        <f t="shared" si="157"/>
        <v>0</v>
      </c>
      <c r="BL71" s="2366">
        <f t="shared" ref="BL71" si="162">BL12-BL25-BL27-BL28-BL29-BL34</f>
        <v>-2119365.6520729065</v>
      </c>
    </row>
    <row r="72" spans="1:65">
      <c r="A72" s="1398">
        <v>64</v>
      </c>
      <c r="B72" s="1406" t="s">
        <v>70</v>
      </c>
      <c r="C72" s="1398">
        <f>SUM(D72:BL72)</f>
        <v>0</v>
      </c>
      <c r="D72" s="1400">
        <v>0</v>
      </c>
      <c r="E72" s="1400">
        <v>0</v>
      </c>
      <c r="F72" s="1400">
        <v>0</v>
      </c>
      <c r="G72" s="1400">
        <v>0</v>
      </c>
      <c r="H72" s="1400">
        <v>0</v>
      </c>
      <c r="I72" s="1400">
        <v>0</v>
      </c>
      <c r="J72" s="1400">
        <v>0</v>
      </c>
      <c r="K72" s="1400">
        <v>0</v>
      </c>
      <c r="L72" s="1400">
        <v>0</v>
      </c>
      <c r="M72" s="1400">
        <v>0</v>
      </c>
      <c r="N72" s="1400">
        <v>0</v>
      </c>
      <c r="O72" s="1400">
        <v>0</v>
      </c>
      <c r="P72" s="1400">
        <v>0</v>
      </c>
      <c r="Q72" s="1400">
        <v>0</v>
      </c>
      <c r="R72" s="1400">
        <v>0</v>
      </c>
      <c r="S72" s="1400">
        <v>0</v>
      </c>
      <c r="T72" s="1400">
        <v>0</v>
      </c>
      <c r="U72" s="1400">
        <v>0</v>
      </c>
      <c r="V72" s="1400">
        <v>0</v>
      </c>
      <c r="W72" s="1400">
        <v>0</v>
      </c>
      <c r="X72" s="1400">
        <v>0</v>
      </c>
      <c r="Y72" s="1400">
        <v>0</v>
      </c>
      <c r="Z72" s="1400">
        <v>0</v>
      </c>
      <c r="AA72" s="1400">
        <v>0</v>
      </c>
      <c r="AB72" s="1400">
        <v>0</v>
      </c>
      <c r="AC72" s="1400">
        <v>0</v>
      </c>
      <c r="AD72" s="1400">
        <v>0</v>
      </c>
      <c r="AE72" s="1400">
        <v>0</v>
      </c>
      <c r="AF72" s="1400">
        <v>0</v>
      </c>
      <c r="AG72" s="1400">
        <v>0</v>
      </c>
      <c r="AH72" s="1400">
        <v>0</v>
      </c>
      <c r="AI72" s="1400">
        <v>0</v>
      </c>
      <c r="AJ72" s="1400">
        <v>0</v>
      </c>
      <c r="AK72" s="1400">
        <v>0</v>
      </c>
      <c r="AL72" s="1400">
        <v>0</v>
      </c>
      <c r="AM72" s="1400">
        <v>0</v>
      </c>
      <c r="AN72" s="1400">
        <v>0</v>
      </c>
      <c r="AO72" s="1400">
        <v>0</v>
      </c>
      <c r="AP72" s="1400">
        <v>0</v>
      </c>
      <c r="AQ72" s="1400">
        <v>0</v>
      </c>
      <c r="AR72" s="1400">
        <v>0</v>
      </c>
      <c r="AS72" s="1400">
        <v>0</v>
      </c>
      <c r="AT72" s="1400">
        <v>0</v>
      </c>
      <c r="AU72" s="1400">
        <v>0</v>
      </c>
      <c r="AV72" s="1400">
        <v>0</v>
      </c>
      <c r="AW72" s="1400">
        <v>0</v>
      </c>
      <c r="AX72" s="1400">
        <v>0</v>
      </c>
      <c r="AY72" s="1400">
        <v>0</v>
      </c>
      <c r="AZ72" s="1400">
        <v>0</v>
      </c>
      <c r="BA72" s="1400">
        <v>0</v>
      </c>
      <c r="BB72" s="1400">
        <v>0</v>
      </c>
      <c r="BC72" s="1400">
        <v>0</v>
      </c>
      <c r="BD72" s="1400">
        <v>0</v>
      </c>
      <c r="BE72" s="1400">
        <v>0</v>
      </c>
      <c r="BF72" s="1400">
        <v>0</v>
      </c>
      <c r="BG72" s="1400">
        <v>0</v>
      </c>
      <c r="BH72" s="1400">
        <v>0</v>
      </c>
      <c r="BI72" s="1400">
        <v>0</v>
      </c>
      <c r="BJ72" s="1400">
        <v>0</v>
      </c>
      <c r="BK72" s="1400">
        <v>0</v>
      </c>
      <c r="BL72" s="2366">
        <v>0</v>
      </c>
    </row>
    <row r="73" spans="1:65">
      <c r="A73" s="1398">
        <v>65</v>
      </c>
      <c r="B73" s="1406" t="s">
        <v>71</v>
      </c>
      <c r="C73" s="1398">
        <f>SUM(D73:BL73)</f>
        <v>0</v>
      </c>
      <c r="D73" s="1400">
        <v>0</v>
      </c>
      <c r="E73" s="1400">
        <v>0</v>
      </c>
      <c r="F73" s="1400">
        <v>0</v>
      </c>
      <c r="G73" s="1400">
        <v>0</v>
      </c>
      <c r="H73" s="1400">
        <v>0</v>
      </c>
      <c r="I73" s="1400">
        <v>0</v>
      </c>
      <c r="J73" s="1400">
        <v>0</v>
      </c>
      <c r="K73" s="1400">
        <v>0</v>
      </c>
      <c r="L73" s="1400">
        <v>0</v>
      </c>
      <c r="M73" s="1400">
        <v>0</v>
      </c>
      <c r="N73" s="1400">
        <v>0</v>
      </c>
      <c r="O73" s="1400">
        <v>0</v>
      </c>
      <c r="P73" s="1400">
        <v>0</v>
      </c>
      <c r="Q73" s="1400">
        <v>0</v>
      </c>
      <c r="R73" s="1400">
        <v>0</v>
      </c>
      <c r="S73" s="1400">
        <v>0</v>
      </c>
      <c r="T73" s="1400">
        <v>0</v>
      </c>
      <c r="U73" s="1400">
        <v>0</v>
      </c>
      <c r="V73" s="1400">
        <v>0</v>
      </c>
      <c r="W73" s="1400">
        <v>0</v>
      </c>
      <c r="X73" s="1400">
        <v>0</v>
      </c>
      <c r="Y73" s="1400">
        <v>0</v>
      </c>
      <c r="Z73" s="1400">
        <v>0</v>
      </c>
      <c r="AA73" s="1400">
        <v>0</v>
      </c>
      <c r="AB73" s="1400">
        <v>0</v>
      </c>
      <c r="AC73" s="1400">
        <v>0</v>
      </c>
      <c r="AD73" s="1400">
        <v>0</v>
      </c>
      <c r="AE73" s="1400">
        <v>0</v>
      </c>
      <c r="AF73" s="1400">
        <v>0</v>
      </c>
      <c r="AG73" s="1400">
        <v>0</v>
      </c>
      <c r="AH73" s="1400">
        <v>0</v>
      </c>
      <c r="AI73" s="1400">
        <v>0</v>
      </c>
      <c r="AJ73" s="1400">
        <v>0</v>
      </c>
      <c r="AK73" s="1400">
        <v>0</v>
      </c>
      <c r="AL73" s="1400">
        <v>0</v>
      </c>
      <c r="AM73" s="1400">
        <v>0</v>
      </c>
      <c r="AN73" s="1400">
        <v>0</v>
      </c>
      <c r="AO73" s="1400">
        <v>0</v>
      </c>
      <c r="AP73" s="1400">
        <v>0</v>
      </c>
      <c r="AQ73" s="1400">
        <v>0</v>
      </c>
      <c r="AR73" s="1400">
        <v>0</v>
      </c>
      <c r="AS73" s="1400">
        <v>0</v>
      </c>
      <c r="AT73" s="1400">
        <v>0</v>
      </c>
      <c r="AU73" s="1400">
        <v>0</v>
      </c>
      <c r="AV73" s="1400">
        <v>0</v>
      </c>
      <c r="AW73" s="1400">
        <v>0</v>
      </c>
      <c r="AX73" s="1400">
        <v>0</v>
      </c>
      <c r="AY73" s="1400">
        <v>0</v>
      </c>
      <c r="AZ73" s="1400">
        <v>0</v>
      </c>
      <c r="BA73" s="1400">
        <v>0</v>
      </c>
      <c r="BB73" s="1400">
        <v>0</v>
      </c>
      <c r="BC73" s="1400">
        <v>0</v>
      </c>
      <c r="BD73" s="1400">
        <v>0</v>
      </c>
      <c r="BE73" s="1400">
        <v>0</v>
      </c>
      <c r="BF73" s="1400">
        <v>0</v>
      </c>
      <c r="BG73" s="1400">
        <v>0</v>
      </c>
      <c r="BH73" s="1400">
        <v>0</v>
      </c>
      <c r="BI73" s="1400">
        <v>0</v>
      </c>
      <c r="BJ73" s="1400">
        <v>0</v>
      </c>
      <c r="BK73" s="1400">
        <v>0</v>
      </c>
      <c r="BL73" s="2366">
        <v>0</v>
      </c>
    </row>
    <row r="74" spans="1:65" s="691" customFormat="1">
      <c r="A74" s="1398">
        <v>66</v>
      </c>
      <c r="B74" s="1406" t="s">
        <v>7</v>
      </c>
      <c r="C74" s="1398">
        <f>SUM(D74:BL74)</f>
        <v>608731.96994899586</v>
      </c>
      <c r="D74" s="1400">
        <v>0</v>
      </c>
      <c r="E74" s="1400">
        <v>0</v>
      </c>
      <c r="F74" s="1400">
        <v>0</v>
      </c>
      <c r="G74" s="1400">
        <v>0</v>
      </c>
      <c r="H74" s="1400">
        <v>0</v>
      </c>
      <c r="I74" s="1400">
        <v>0</v>
      </c>
      <c r="J74" s="1400">
        <v>0</v>
      </c>
      <c r="K74" s="1400">
        <v>0</v>
      </c>
      <c r="L74" s="1400">
        <v>0</v>
      </c>
      <c r="M74" s="1400">
        <v>0</v>
      </c>
      <c r="N74" s="1400">
        <v>0</v>
      </c>
      <c r="O74" s="1400">
        <v>0</v>
      </c>
      <c r="P74" s="1400">
        <v>0</v>
      </c>
      <c r="Q74" s="1400">
        <v>0</v>
      </c>
      <c r="R74" s="1400">
        <v>0</v>
      </c>
      <c r="S74" s="1400">
        <v>0</v>
      </c>
      <c r="T74" s="1400">
        <v>0</v>
      </c>
      <c r="U74" s="1400">
        <v>0</v>
      </c>
      <c r="V74" s="1400">
        <v>0</v>
      </c>
      <c r="W74" s="1400">
        <v>0</v>
      </c>
      <c r="X74" s="1400">
        <v>0</v>
      </c>
      <c r="Y74" s="1400">
        <v>0</v>
      </c>
      <c r="Z74" s="1400">
        <v>0</v>
      </c>
      <c r="AA74" s="1400">
        <v>0</v>
      </c>
      <c r="AB74" s="1400">
        <v>0</v>
      </c>
      <c r="AC74" s="1400">
        <v>0</v>
      </c>
      <c r="AD74" s="1400">
        <v>0</v>
      </c>
      <c r="AE74" s="1400">
        <v>0</v>
      </c>
      <c r="AF74" s="1400">
        <v>0</v>
      </c>
      <c r="AG74" s="1400">
        <v>0</v>
      </c>
      <c r="AH74" s="1400">
        <v>0</v>
      </c>
      <c r="AI74" s="1400">
        <v>0</v>
      </c>
      <c r="AJ74" s="1400">
        <v>0</v>
      </c>
      <c r="AK74" s="1400">
        <f>'Adj 7.1 Interest True-up'!H30</f>
        <v>608731.96994899586</v>
      </c>
      <c r="AL74" s="1400">
        <v>0</v>
      </c>
      <c r="AM74" s="1400">
        <v>0</v>
      </c>
      <c r="AN74" s="1400">
        <v>0</v>
      </c>
      <c r="AO74" s="1400">
        <v>0</v>
      </c>
      <c r="AP74" s="1400">
        <v>0</v>
      </c>
      <c r="AQ74" s="1400">
        <v>0</v>
      </c>
      <c r="AR74" s="1400">
        <v>0</v>
      </c>
      <c r="AS74" s="1400">
        <v>0</v>
      </c>
      <c r="AT74" s="1400">
        <v>0</v>
      </c>
      <c r="AU74" s="1400">
        <v>0</v>
      </c>
      <c r="AV74" s="1400">
        <v>0</v>
      </c>
      <c r="AW74" s="1400">
        <v>0</v>
      </c>
      <c r="AX74" s="1400">
        <v>0</v>
      </c>
      <c r="AY74" s="1400">
        <v>0</v>
      </c>
      <c r="AZ74" s="1400">
        <v>0</v>
      </c>
      <c r="BA74" s="1400">
        <v>0</v>
      </c>
      <c r="BB74" s="1400">
        <v>0</v>
      </c>
      <c r="BC74" s="1400">
        <v>0</v>
      </c>
      <c r="BD74" s="1400">
        <v>0</v>
      </c>
      <c r="BE74" s="1400">
        <v>0</v>
      </c>
      <c r="BF74" s="1400">
        <v>0</v>
      </c>
      <c r="BG74" s="1400">
        <v>0</v>
      </c>
      <c r="BH74" s="1400">
        <v>0</v>
      </c>
      <c r="BI74" s="1400">
        <v>0</v>
      </c>
      <c r="BJ74" s="1400">
        <v>0</v>
      </c>
      <c r="BK74" s="1400">
        <v>0</v>
      </c>
      <c r="BL74" s="2381">
        <v>0</v>
      </c>
    </row>
    <row r="75" spans="1:65">
      <c r="A75" s="1398">
        <v>67</v>
      </c>
      <c r="B75" s="1406" t="s">
        <v>72</v>
      </c>
      <c r="C75" s="1398">
        <f>SUM(D75:BL75)</f>
        <v>1068789.84502185</v>
      </c>
      <c r="D75" s="1400">
        <v>0</v>
      </c>
      <c r="E75" s="1400">
        <v>0</v>
      </c>
      <c r="F75" s="1400">
        <v>0</v>
      </c>
      <c r="G75" s="1400">
        <v>0</v>
      </c>
      <c r="H75" s="1400">
        <v>0</v>
      </c>
      <c r="I75" s="1400">
        <v>0</v>
      </c>
      <c r="J75" s="1400">
        <v>0</v>
      </c>
      <c r="K75" s="1400">
        <v>0</v>
      </c>
      <c r="L75" s="1400">
        <v>0</v>
      </c>
      <c r="M75" s="1400">
        <v>0</v>
      </c>
      <c r="N75" s="1400">
        <v>0</v>
      </c>
      <c r="O75" s="1400">
        <v>0</v>
      </c>
      <c r="P75" s="1400">
        <v>0</v>
      </c>
      <c r="Q75" s="1400">
        <v>0</v>
      </c>
      <c r="R75" s="1400">
        <v>0</v>
      </c>
      <c r="S75" s="1400">
        <f>'Adj 4.14 Naughton Write-offs'!I19</f>
        <v>0</v>
      </c>
      <c r="T75" s="1400">
        <f>'Adj 4.14 Naughton Write-offs'!J19</f>
        <v>0</v>
      </c>
      <c r="U75" s="1400">
        <f>'Adj 4.14 Naughton Write-offs'!K19</f>
        <v>0</v>
      </c>
      <c r="V75" s="1400">
        <v>0</v>
      </c>
      <c r="W75" s="1400">
        <f>+'Adj 4.12 Uncollectible Exp'!I21</f>
        <v>82677</v>
      </c>
      <c r="X75" s="1400">
        <v>0</v>
      </c>
      <c r="Y75" s="1400"/>
      <c r="Z75" s="1400"/>
      <c r="AA75" s="1400">
        <v>0</v>
      </c>
      <c r="AB75" s="1400">
        <v>0</v>
      </c>
      <c r="AC75" s="1400">
        <f>AC27</f>
        <v>0</v>
      </c>
      <c r="AD75" s="1400">
        <v>0</v>
      </c>
      <c r="AE75" s="1400">
        <v>0</v>
      </c>
      <c r="AF75" s="1400">
        <v>0</v>
      </c>
      <c r="AG75" s="1400">
        <v>0</v>
      </c>
      <c r="AH75" s="1400">
        <v>0</v>
      </c>
      <c r="AI75" s="1400">
        <v>0</v>
      </c>
      <c r="AJ75" s="1400">
        <v>0</v>
      </c>
      <c r="AK75" s="1400">
        <v>0</v>
      </c>
      <c r="AL75" s="1400">
        <v>0</v>
      </c>
      <c r="AM75" s="1400">
        <v>0</v>
      </c>
      <c r="AN75" s="1400">
        <v>0</v>
      </c>
      <c r="AO75" s="1400">
        <v>0</v>
      </c>
      <c r="AP75" s="1400">
        <v>0</v>
      </c>
      <c r="AQ75" s="1400">
        <v>0</v>
      </c>
      <c r="AR75" s="1400">
        <v>0</v>
      </c>
      <c r="AS75" s="1400">
        <v>0</v>
      </c>
      <c r="AT75" s="1400">
        <v>0</v>
      </c>
      <c r="AU75" s="1400">
        <v>0</v>
      </c>
      <c r="AV75" s="1400">
        <f>'Adj 8.2 Environ Settlement'!BO24</f>
        <v>0</v>
      </c>
      <c r="AW75" s="1400">
        <v>0</v>
      </c>
      <c r="AX75" s="1400">
        <f>'Adj 8.4 Major Plant Add'!I29+'Adj 8.4 Major Plant Add'!I35</f>
        <v>905232.04823499999</v>
      </c>
      <c r="AY75" s="1400">
        <v>0</v>
      </c>
      <c r="AZ75" s="1400">
        <v>0</v>
      </c>
      <c r="BA75" s="1400">
        <f>'Adj 8.6 Powerdale'!I21+'Adj 8.6 Powerdale'!I30</f>
        <v>64794.722986850073</v>
      </c>
      <c r="BB75" s="1400">
        <v>0</v>
      </c>
      <c r="BC75" s="1400">
        <v>0</v>
      </c>
      <c r="BD75" s="1400">
        <v>0</v>
      </c>
      <c r="BE75" s="1400">
        <v>0</v>
      </c>
      <c r="BF75" s="1400">
        <v>0</v>
      </c>
      <c r="BG75" s="1400">
        <v>0</v>
      </c>
      <c r="BH75" s="1400">
        <v>0</v>
      </c>
      <c r="BI75" s="1400">
        <v>0</v>
      </c>
      <c r="BJ75" s="1400">
        <v>0</v>
      </c>
      <c r="BK75" s="1400">
        <v>0</v>
      </c>
      <c r="BL75" s="2366">
        <f>'Adj 9.1 Prod Factor'!I37+'Adj 9.1 Prod Factor'!I38</f>
        <v>16086.0738</v>
      </c>
    </row>
    <row r="76" spans="1:65">
      <c r="A76" s="1398">
        <v>68</v>
      </c>
      <c r="B76" s="1406" t="s">
        <v>73</v>
      </c>
      <c r="C76" s="2402">
        <f>SUM(D76:BL76)</f>
        <v>-5267585.3235350009</v>
      </c>
      <c r="D76" s="1404">
        <v>0</v>
      </c>
      <c r="E76" s="1404">
        <v>0</v>
      </c>
      <c r="F76" s="1404">
        <v>0</v>
      </c>
      <c r="G76" s="1404">
        <f>'Adj 3.4 SO2 Emmissions'!H22</f>
        <v>854648</v>
      </c>
      <c r="H76" s="1404">
        <v>0</v>
      </c>
      <c r="I76" s="1404">
        <v>0</v>
      </c>
      <c r="J76" s="2387">
        <v>0</v>
      </c>
      <c r="K76" s="2387">
        <v>0</v>
      </c>
      <c r="L76" s="1404">
        <v>0</v>
      </c>
      <c r="M76" s="1404">
        <v>0</v>
      </c>
      <c r="N76" s="1404">
        <v>0</v>
      </c>
      <c r="O76" s="1404">
        <v>0</v>
      </c>
      <c r="P76" s="1404">
        <v>0</v>
      </c>
      <c r="Q76" s="1404">
        <v>0</v>
      </c>
      <c r="R76" s="1404">
        <v>0</v>
      </c>
      <c r="S76" s="1404">
        <f>'Adj 4.14 Naughton Write-offs'!I23</f>
        <v>0</v>
      </c>
      <c r="T76" s="1404">
        <f>'Adj 4.14 Naughton Write-offs'!J23</f>
        <v>0</v>
      </c>
      <c r="U76" s="1404">
        <f>'Adj 4.14 Naughton Write-offs'!K23</f>
        <v>0</v>
      </c>
      <c r="V76" s="1404">
        <v>0</v>
      </c>
      <c r="W76" s="1404">
        <v>0</v>
      </c>
      <c r="X76" s="2383">
        <v>0</v>
      </c>
      <c r="Y76" s="2383"/>
      <c r="Z76" s="2383"/>
      <c r="AA76" s="1404">
        <v>0</v>
      </c>
      <c r="AB76" s="1404">
        <v>0</v>
      </c>
      <c r="AC76" s="1404">
        <v>0</v>
      </c>
      <c r="AD76" s="1404">
        <v>0</v>
      </c>
      <c r="AE76" s="1404">
        <v>0</v>
      </c>
      <c r="AF76" s="1404">
        <f>'Adj 6.1 Hydro Decomm.'!H14</f>
        <v>1369413.15918</v>
      </c>
      <c r="AG76" s="1404">
        <f>'Adj 6.1 Hydro Decomm.'!I14</f>
        <v>0</v>
      </c>
      <c r="AH76" s="1404">
        <f>'Adj 6.1 Hydro Decomm.'!J14</f>
        <v>0</v>
      </c>
      <c r="AI76" s="1404">
        <f>'Adj 6.1 Hydro Decomm.'!K14</f>
        <v>0</v>
      </c>
      <c r="AJ76" s="1404">
        <f>'Adj 6.1 Hydro Decomm.'!L14</f>
        <v>0</v>
      </c>
      <c r="AK76" s="1404">
        <v>0</v>
      </c>
      <c r="AL76" s="1404">
        <v>0</v>
      </c>
      <c r="AM76" s="1404">
        <v>0</v>
      </c>
      <c r="AN76" s="1404">
        <v>0</v>
      </c>
      <c r="AO76" s="1404">
        <v>0</v>
      </c>
      <c r="AP76" s="1404">
        <v>0</v>
      </c>
      <c r="AQ76" s="1404">
        <v>0</v>
      </c>
      <c r="AR76" s="1404">
        <v>0</v>
      </c>
      <c r="AS76" s="1404">
        <v>0</v>
      </c>
      <c r="AT76" s="1404">
        <v>0</v>
      </c>
      <c r="AU76" s="1404">
        <v>0</v>
      </c>
      <c r="AV76" s="1404">
        <f>'Adj 8.2 Environ Settlement'!BO10</f>
        <v>0</v>
      </c>
      <c r="AW76" s="1404">
        <v>0</v>
      </c>
      <c r="AX76" s="1404">
        <f>'Adj 8.4 Major Plant Add'!I30+'Adj 8.4 Major Plant Add'!I36</f>
        <v>-7298871.52587</v>
      </c>
      <c r="AY76" s="1404">
        <v>0</v>
      </c>
      <c r="AZ76" s="1404">
        <v>0</v>
      </c>
      <c r="BA76" s="1404">
        <f>'Adj 8.6 Powerdale'!I25</f>
        <v>-63074.092154999998</v>
      </c>
      <c r="BB76" s="1404">
        <v>0</v>
      </c>
      <c r="BC76" s="1404">
        <v>0</v>
      </c>
      <c r="BD76" s="1404">
        <v>0</v>
      </c>
      <c r="BE76" s="1404">
        <v>0</v>
      </c>
      <c r="BF76" s="1404">
        <v>0</v>
      </c>
      <c r="BG76" s="1404">
        <v>0</v>
      </c>
      <c r="BH76" s="1404">
        <v>0</v>
      </c>
      <c r="BI76" s="1404">
        <v>0</v>
      </c>
      <c r="BJ76" s="1404">
        <v>0</v>
      </c>
      <c r="BK76" s="1404">
        <v>0</v>
      </c>
      <c r="BL76" s="2384">
        <f>'Adj 9.1 Prod Factor'!I39+'Adj 9.1 Prod Factor'!I40</f>
        <v>-129700.86469</v>
      </c>
    </row>
    <row r="77" spans="1:65">
      <c r="A77" s="1398">
        <v>69</v>
      </c>
      <c r="B77" s="1406"/>
      <c r="C77" s="1398"/>
      <c r="D77" s="1400"/>
      <c r="E77" s="1400"/>
      <c r="F77" s="1400"/>
      <c r="G77" s="1400"/>
      <c r="H77" s="1400"/>
      <c r="I77" s="1400"/>
      <c r="J77" s="1400"/>
      <c r="K77" s="1400"/>
      <c r="L77" s="1400"/>
      <c r="M77" s="1400"/>
      <c r="N77" s="1400"/>
      <c r="O77" s="1400"/>
      <c r="P77" s="1400"/>
      <c r="Q77" s="1400"/>
      <c r="R77" s="1400"/>
      <c r="S77" s="1400"/>
      <c r="T77" s="1400"/>
      <c r="U77" s="1400"/>
      <c r="V77" s="1400"/>
      <c r="W77" s="1400"/>
      <c r="X77" s="1400"/>
      <c r="Y77" s="1400"/>
      <c r="Z77" s="1400"/>
      <c r="AA77" s="1400"/>
      <c r="AB77" s="1400"/>
      <c r="AC77" s="1400"/>
      <c r="AD77" s="1400"/>
      <c r="AE77" s="1398"/>
      <c r="AF77" s="1400"/>
      <c r="AG77" s="1400"/>
      <c r="AH77" s="1400"/>
      <c r="AI77" s="2350"/>
      <c r="AJ77" s="2350"/>
      <c r="AK77" s="1400"/>
      <c r="AL77" s="1400"/>
      <c r="AM77" s="1400"/>
      <c r="AN77" s="1400"/>
      <c r="AO77" s="1400"/>
      <c r="AP77" s="1400"/>
      <c r="AQ77" s="1400"/>
      <c r="AR77" s="1400"/>
      <c r="AS77" s="1400"/>
      <c r="AT77" s="1400"/>
      <c r="AU77" s="1400"/>
      <c r="AV77" s="1400"/>
      <c r="AW77" s="1400"/>
      <c r="AX77" s="1400"/>
      <c r="AY77" s="1400"/>
      <c r="AZ77" s="1400"/>
      <c r="BA77" s="1400"/>
      <c r="BB77" s="1400"/>
      <c r="BC77" s="1400"/>
      <c r="BD77" s="1400"/>
      <c r="BE77" s="1400"/>
      <c r="BF77" s="1400"/>
      <c r="BG77" s="1400"/>
      <c r="BH77" s="1400"/>
      <c r="BI77" s="1400"/>
      <c r="BJ77" s="1400"/>
      <c r="BK77" s="1408"/>
      <c r="BL77" s="2366"/>
    </row>
    <row r="78" spans="1:65">
      <c r="A78" s="1398">
        <v>70</v>
      </c>
      <c r="B78" s="1406" t="s">
        <v>74</v>
      </c>
      <c r="C78" s="1406">
        <f>+C71-C72-C73-C74+C75-C76</f>
        <v>17333273.266171291</v>
      </c>
      <c r="D78" s="1406">
        <f t="shared" ref="D78:I78" si="163">D71-D73-D74+D75-D76</f>
        <v>0</v>
      </c>
      <c r="E78" s="1406">
        <f t="shared" si="163"/>
        <v>0</v>
      </c>
      <c r="F78" s="1406">
        <f t="shared" si="163"/>
        <v>0</v>
      </c>
      <c r="G78" s="1406">
        <f t="shared" si="163"/>
        <v>-137.25888532516547</v>
      </c>
      <c r="H78" s="1406">
        <f t="shared" si="163"/>
        <v>0</v>
      </c>
      <c r="I78" s="1406">
        <f t="shared" si="163"/>
        <v>146238</v>
      </c>
      <c r="J78" s="1406">
        <f t="shared" ref="J78:K78" si="164">J71-J73-J74+J75-J76</f>
        <v>502461.94281000004</v>
      </c>
      <c r="K78" s="1406">
        <f t="shared" si="164"/>
        <v>63404</v>
      </c>
      <c r="L78" s="1406">
        <f t="shared" ref="L78:AE78" si="165">L71-L73-L74+L75-L76</f>
        <v>0</v>
      </c>
      <c r="M78" s="1406">
        <f t="shared" si="165"/>
        <v>0</v>
      </c>
      <c r="N78" s="1406">
        <f t="shared" si="165"/>
        <v>-221451.20098770445</v>
      </c>
      <c r="O78" s="1406">
        <f t="shared" ref="O78" si="166">O71-O73-O74+O75-O76</f>
        <v>0</v>
      </c>
      <c r="P78" s="1406">
        <f t="shared" si="165"/>
        <v>0</v>
      </c>
      <c r="Q78" s="1406">
        <f t="shared" si="165"/>
        <v>-1017963</v>
      </c>
      <c r="R78" s="1406">
        <f t="shared" si="165"/>
        <v>0</v>
      </c>
      <c r="S78" s="1406">
        <f t="shared" si="165"/>
        <v>0</v>
      </c>
      <c r="T78" s="1406">
        <f t="shared" ref="T78:U78" si="167">T71-T73-T74+T75-T76</f>
        <v>0</v>
      </c>
      <c r="U78" s="1406">
        <f t="shared" si="167"/>
        <v>0</v>
      </c>
      <c r="V78" s="1406">
        <f>V71-V73-V74+V75-V76</f>
        <v>974</v>
      </c>
      <c r="W78" s="1406">
        <f t="shared" ref="W78:Y78" si="168">W71-W73-W74+W75-W76</f>
        <v>0</v>
      </c>
      <c r="X78" s="1406">
        <f t="shared" si="168"/>
        <v>0</v>
      </c>
      <c r="Y78" s="1406">
        <f t="shared" si="168"/>
        <v>0</v>
      </c>
      <c r="Z78" s="1406">
        <f t="shared" ref="Z78" si="169">Z71-Z73-Z74+Z75-Z76</f>
        <v>789290.81384351279</v>
      </c>
      <c r="AA78" s="1406">
        <f t="shared" si="165"/>
        <v>0</v>
      </c>
      <c r="AB78" s="1406">
        <f t="shared" si="165"/>
        <v>15928259.931901127</v>
      </c>
      <c r="AC78" s="1406">
        <f t="shared" si="165"/>
        <v>972670.58427500003</v>
      </c>
      <c r="AD78" s="1406">
        <f t="shared" si="165"/>
        <v>0</v>
      </c>
      <c r="AE78" s="1406">
        <f t="shared" si="165"/>
        <v>0</v>
      </c>
      <c r="AF78" s="1406">
        <f t="shared" ref="AF78:BK78" si="170">AF71-AF73-AF74+AF75-AF76</f>
        <v>-1369413.15918</v>
      </c>
      <c r="AG78" s="1406">
        <f t="shared" ref="AG78" si="171">AG71-AG73-AG74+AG75-AG76</f>
        <v>0</v>
      </c>
      <c r="AH78" s="1406">
        <f>AH71-AH73-AH74+AH75-AH76</f>
        <v>0</v>
      </c>
      <c r="AI78" s="1406">
        <f t="shared" ref="AI78:AJ78" si="172">AI71-AI73-AI74+AI75-AI76</f>
        <v>0</v>
      </c>
      <c r="AJ78" s="1406">
        <f t="shared" si="172"/>
        <v>0</v>
      </c>
      <c r="AK78" s="1406">
        <f t="shared" si="170"/>
        <v>-608731.96994899586</v>
      </c>
      <c r="AL78" s="1406">
        <f>AL71-AL73-AL74+AL75-AL76</f>
        <v>0</v>
      </c>
      <c r="AM78" s="1406">
        <f>AM71-AM73-AM74+AM75-AM76</f>
        <v>0</v>
      </c>
      <c r="AN78" s="1406">
        <f t="shared" ref="AN78:AO78" si="173">AN71-AN73-AN74+AN75-AN76</f>
        <v>0</v>
      </c>
      <c r="AO78" s="1406">
        <f t="shared" si="173"/>
        <v>13142.869999999995</v>
      </c>
      <c r="AP78" s="1406">
        <f>AP71-AP73-AP74+AP75-AP76</f>
        <v>0</v>
      </c>
      <c r="AQ78" s="1406">
        <f>AQ71-AQ73-AQ74+AQ75-AQ76</f>
        <v>0</v>
      </c>
      <c r="AR78" s="1406">
        <f>AR71-AR73-AR74+AR75-AR76</f>
        <v>0</v>
      </c>
      <c r="AS78" s="1406">
        <f>AS71-AS73-AS74+AS75-AS76</f>
        <v>0</v>
      </c>
      <c r="AT78" s="1406">
        <f>AT71-AT73-AT74+AT75-AT76</f>
        <v>0</v>
      </c>
      <c r="AU78" s="1406">
        <f t="shared" si="170"/>
        <v>0</v>
      </c>
      <c r="AV78" s="1406">
        <f t="shared" si="170"/>
        <v>0</v>
      </c>
      <c r="AW78" s="1406">
        <f t="shared" si="170"/>
        <v>0</v>
      </c>
      <c r="AX78" s="1406">
        <f t="shared" ref="AX78" si="174">AX71-AX73-AX74+AX75-AX76</f>
        <v>7298871.52587</v>
      </c>
      <c r="AY78" s="1406">
        <f t="shared" ref="AY78:BE78" si="175">AY71-AY73-AY74+AY75-AY76</f>
        <v>0</v>
      </c>
      <c r="AZ78" s="1406">
        <f t="shared" si="175"/>
        <v>0</v>
      </c>
      <c r="BA78" s="1406">
        <f t="shared" si="175"/>
        <v>-190765.09994340004</v>
      </c>
      <c r="BB78" s="1406">
        <f t="shared" si="175"/>
        <v>0</v>
      </c>
      <c r="BC78" s="1406">
        <f t="shared" si="175"/>
        <v>0</v>
      </c>
      <c r="BD78" s="1406">
        <f t="shared" si="175"/>
        <v>0</v>
      </c>
      <c r="BE78" s="1406">
        <f t="shared" si="175"/>
        <v>-3000000</v>
      </c>
      <c r="BF78" s="1406">
        <f t="shared" ref="BF78:BJ78" si="176">BF71-BF73-BF74+BF75-BF76</f>
        <v>0</v>
      </c>
      <c r="BG78" s="1406">
        <f t="shared" si="176"/>
        <v>0</v>
      </c>
      <c r="BH78" s="1406">
        <f t="shared" si="176"/>
        <v>0</v>
      </c>
      <c r="BI78" s="1406">
        <f t="shared" si="176"/>
        <v>0</v>
      </c>
      <c r="BJ78" s="1406">
        <f t="shared" si="176"/>
        <v>0</v>
      </c>
      <c r="BK78" s="1406">
        <f t="shared" si="170"/>
        <v>0</v>
      </c>
      <c r="BL78" s="2366">
        <f t="shared" ref="BL78" si="177">BL71-BL73-BL74+BL75-BL76</f>
        <v>-1973578.7135829066</v>
      </c>
      <c r="BM78" s="693">
        <f t="shared" ref="BM78" si="178">BM71-BM73-BM74+BM75-BM76</f>
        <v>0</v>
      </c>
    </row>
    <row r="79" spans="1:65">
      <c r="A79" s="1398">
        <v>71</v>
      </c>
      <c r="B79" s="1406" t="s">
        <v>75</v>
      </c>
      <c r="C79" s="1408">
        <f>SUM(E79:BL79)</f>
        <v>0</v>
      </c>
      <c r="D79" s="1400">
        <f>D78*'Adj-restating'!$E$66</f>
        <v>0</v>
      </c>
      <c r="E79" s="1400">
        <f>E78*'Adj-restating'!$E$66</f>
        <v>0</v>
      </c>
      <c r="F79" s="1400">
        <f>F78*'Adj-restating'!$E$66</f>
        <v>0</v>
      </c>
      <c r="G79" s="1400">
        <f>G78*'Adj-restating'!$E$66</f>
        <v>0</v>
      </c>
      <c r="H79" s="1400">
        <f>H78*'Adj-restating'!$E$66</f>
        <v>0</v>
      </c>
      <c r="I79" s="1400">
        <f>I78*'Adj-restating'!$E$66</f>
        <v>0</v>
      </c>
      <c r="J79" s="1400">
        <f>J78*'Adj-restating'!$E$66</f>
        <v>0</v>
      </c>
      <c r="K79" s="1400">
        <f>K78*'Adj-restating'!$E$66</f>
        <v>0</v>
      </c>
      <c r="L79" s="1400">
        <f>L78*'Adj-restating'!$E$66</f>
        <v>0</v>
      </c>
      <c r="M79" s="1400">
        <f>M78*'Adj-restating'!$E$66</f>
        <v>0</v>
      </c>
      <c r="N79" s="1400">
        <f>N78*'Adj-restating'!$E$66</f>
        <v>0</v>
      </c>
      <c r="O79" s="1400">
        <f>O78*'Adj-restating'!$E$66</f>
        <v>0</v>
      </c>
      <c r="P79" s="1400">
        <f>P78*'Adj-restating'!$E$66</f>
        <v>0</v>
      </c>
      <c r="Q79" s="1400">
        <f>Q78*'Adj-restating'!$E$66</f>
        <v>0</v>
      </c>
      <c r="R79" s="1400">
        <f>R78*'Adj-restating'!$E$66</f>
        <v>0</v>
      </c>
      <c r="S79" s="1400">
        <f>S78*'Adj-restating'!$E$66</f>
        <v>0</v>
      </c>
      <c r="T79" s="1400">
        <f>T78*'Adj-restating'!$E$66</f>
        <v>0</v>
      </c>
      <c r="U79" s="1400">
        <f>U78*'Adj-restating'!$E$66</f>
        <v>0</v>
      </c>
      <c r="V79" s="1400">
        <f>V78*'Adj-restating'!$E$66</f>
        <v>0</v>
      </c>
      <c r="W79" s="1400">
        <f>W78*'Adj-restating'!$E$66</f>
        <v>0</v>
      </c>
      <c r="X79" s="1400">
        <f>X78*'Adj-restating'!$E$66</f>
        <v>0</v>
      </c>
      <c r="Y79" s="1400">
        <f>Y78*'Adj-restating'!$E$66</f>
        <v>0</v>
      </c>
      <c r="Z79" s="1400">
        <f>Z78*'Adj-restating'!$E$66</f>
        <v>0</v>
      </c>
      <c r="AA79" s="1400">
        <f>AA78*'Adj-restating'!$E$66</f>
        <v>0</v>
      </c>
      <c r="AB79" s="1400">
        <f>AB78*'Adj-restating'!$E$66</f>
        <v>0</v>
      </c>
      <c r="AC79" s="1400">
        <f>AC78*'Adj-restating'!$E$66</f>
        <v>0</v>
      </c>
      <c r="AD79" s="1400">
        <f>AD78*'Adj-restating'!$E$66</f>
        <v>0</v>
      </c>
      <c r="AE79" s="1400">
        <f>AE78*'Adj-restating'!$E$66</f>
        <v>0</v>
      </c>
      <c r="AF79" s="1400">
        <f>AF78*'Adj-restating'!$E$66</f>
        <v>0</v>
      </c>
      <c r="AG79" s="1400">
        <f>AG78*'Adj-restating'!$E$66</f>
        <v>0</v>
      </c>
      <c r="AH79" s="1400">
        <f>AH78*'Adj-restating'!$E$66</f>
        <v>0</v>
      </c>
      <c r="AI79" s="1400">
        <f>AI78*'Adj-restating'!$E$66</f>
        <v>0</v>
      </c>
      <c r="AJ79" s="1400">
        <f>AJ78*'Adj-restating'!$E$66</f>
        <v>0</v>
      </c>
      <c r="AK79" s="1400">
        <f>AK78*'Adj-restating'!$E$66</f>
        <v>0</v>
      </c>
      <c r="AL79" s="1400">
        <f>AL78*'Adj-restating'!$E$66</f>
        <v>0</v>
      </c>
      <c r="AM79" s="1400">
        <f>AM78*'Adj-restating'!$E$66</f>
        <v>0</v>
      </c>
      <c r="AN79" s="1400">
        <f>AN78*'Adj-restating'!$E$66</f>
        <v>0</v>
      </c>
      <c r="AO79" s="1400">
        <f>AO78*'Adj-restating'!$E$66</f>
        <v>0</v>
      </c>
      <c r="AP79" s="1400">
        <f>AP78*'Adj-restating'!$E$66</f>
        <v>0</v>
      </c>
      <c r="AQ79" s="1400">
        <f>AQ78*'Adj-restating'!$E$66</f>
        <v>0</v>
      </c>
      <c r="AR79" s="1400">
        <f>AR78*'Adj-restating'!$E$66</f>
        <v>0</v>
      </c>
      <c r="AS79" s="1400">
        <f>AS78*'Adj-restating'!$E$66</f>
        <v>0</v>
      </c>
      <c r="AT79" s="1400">
        <f>AT78*'Adj-restating'!$E$66</f>
        <v>0</v>
      </c>
      <c r="AU79" s="1400">
        <f>AU78*'Adj-restating'!$E$66</f>
        <v>0</v>
      </c>
      <c r="AV79" s="1400">
        <f>AV78*'Adj-restating'!$E$66</f>
        <v>0</v>
      </c>
      <c r="AW79" s="1400">
        <f>AW78*'Adj-restating'!$E$66</f>
        <v>0</v>
      </c>
      <c r="AX79" s="1400">
        <f>AX78*'Adj-restating'!$E$66</f>
        <v>0</v>
      </c>
      <c r="AY79" s="1400">
        <f>AY78*'Adj-restating'!$E$66</f>
        <v>0</v>
      </c>
      <c r="AZ79" s="1400">
        <f>AZ78*'Adj-restating'!$E$66</f>
        <v>0</v>
      </c>
      <c r="BA79" s="1400">
        <f>BA78*'Adj-restating'!$E$66</f>
        <v>0</v>
      </c>
      <c r="BB79" s="1400">
        <f>BB78*'Adj-restating'!$E$66</f>
        <v>0</v>
      </c>
      <c r="BC79" s="1400">
        <f>BC78*'Adj-restating'!$E$66</f>
        <v>0</v>
      </c>
      <c r="BD79" s="1400">
        <f>BD78*'Adj-restating'!$E$66</f>
        <v>0</v>
      </c>
      <c r="BE79" s="1400">
        <f>BE78*'Adj-restating'!$E$66</f>
        <v>0</v>
      </c>
      <c r="BF79" s="1400">
        <f>BF78*'Adj-restating'!$E$66</f>
        <v>0</v>
      </c>
      <c r="BG79" s="1400">
        <f>BG78*'Adj-restating'!$E$66</f>
        <v>0</v>
      </c>
      <c r="BH79" s="1400">
        <f>BH78*'Adj-restating'!$E$66</f>
        <v>0</v>
      </c>
      <c r="BI79" s="1400">
        <f>BI78*'Adj-restating'!$E$66</f>
        <v>0</v>
      </c>
      <c r="BJ79" s="1400">
        <f>BJ78*'Adj-restating'!$E$66</f>
        <v>0</v>
      </c>
      <c r="BK79" s="1400">
        <f>BK78*'Adj-restating'!$E$66</f>
        <v>0</v>
      </c>
      <c r="BL79" s="2366">
        <f>BL78*'Adj-restating'!$E$66</f>
        <v>0</v>
      </c>
    </row>
    <row r="80" spans="1:65">
      <c r="A80" s="1398">
        <v>72</v>
      </c>
      <c r="B80" s="1406" t="s">
        <v>76</v>
      </c>
      <c r="C80" s="1401">
        <f t="shared" ref="C80:I80" si="179">C78-C79</f>
        <v>17333273.266171291</v>
      </c>
      <c r="D80" s="1401">
        <f t="shared" si="179"/>
        <v>0</v>
      </c>
      <c r="E80" s="1401">
        <f t="shared" si="179"/>
        <v>0</v>
      </c>
      <c r="F80" s="1401">
        <f t="shared" si="179"/>
        <v>0</v>
      </c>
      <c r="G80" s="1401">
        <f t="shared" si="179"/>
        <v>-137.25888532516547</v>
      </c>
      <c r="H80" s="1401">
        <f t="shared" si="179"/>
        <v>0</v>
      </c>
      <c r="I80" s="1401">
        <f t="shared" si="179"/>
        <v>146238</v>
      </c>
      <c r="J80" s="1401">
        <f t="shared" ref="J80:K80" si="180">J78-J79</f>
        <v>502461.94281000004</v>
      </c>
      <c r="K80" s="1401">
        <f t="shared" si="180"/>
        <v>63404</v>
      </c>
      <c r="L80" s="1401">
        <f t="shared" ref="L80:AE80" si="181">L78-L79</f>
        <v>0</v>
      </c>
      <c r="M80" s="1401">
        <f t="shared" si="181"/>
        <v>0</v>
      </c>
      <c r="N80" s="1401">
        <f t="shared" si="181"/>
        <v>-221451.20098770445</v>
      </c>
      <c r="O80" s="1401">
        <f t="shared" ref="O80" si="182">O78-O79</f>
        <v>0</v>
      </c>
      <c r="P80" s="1401">
        <f t="shared" si="181"/>
        <v>0</v>
      </c>
      <c r="Q80" s="1401">
        <f t="shared" si="181"/>
        <v>-1017963</v>
      </c>
      <c r="R80" s="1401">
        <f t="shared" si="181"/>
        <v>0</v>
      </c>
      <c r="S80" s="1401">
        <f t="shared" si="181"/>
        <v>0</v>
      </c>
      <c r="T80" s="1401">
        <f t="shared" ref="T80:W80" si="183">T78-T79</f>
        <v>0</v>
      </c>
      <c r="U80" s="1401">
        <f t="shared" si="183"/>
        <v>0</v>
      </c>
      <c r="V80" s="1401">
        <f>V78-V79</f>
        <v>974</v>
      </c>
      <c r="W80" s="1401">
        <f t="shared" si="183"/>
        <v>0</v>
      </c>
      <c r="X80" s="1401">
        <f t="shared" ref="X80:Y80" si="184">X78-X79</f>
        <v>0</v>
      </c>
      <c r="Y80" s="1401">
        <f t="shared" si="184"/>
        <v>0</v>
      </c>
      <c r="Z80" s="1401">
        <f t="shared" ref="Z80" si="185">Z78-Z79</f>
        <v>789290.81384351279</v>
      </c>
      <c r="AA80" s="1401">
        <f t="shared" si="181"/>
        <v>0</v>
      </c>
      <c r="AB80" s="1401">
        <f t="shared" si="181"/>
        <v>15928259.931901127</v>
      </c>
      <c r="AC80" s="1401">
        <f t="shared" si="181"/>
        <v>972670.58427500003</v>
      </c>
      <c r="AD80" s="1401">
        <f t="shared" si="181"/>
        <v>0</v>
      </c>
      <c r="AE80" s="1401">
        <f t="shared" si="181"/>
        <v>0</v>
      </c>
      <c r="AF80" s="1401">
        <f t="shared" ref="AF80:BK80" si="186">AF78-AF79</f>
        <v>-1369413.15918</v>
      </c>
      <c r="AG80" s="1401">
        <f t="shared" ref="AG80:AH80" si="187">AG78-AG79</f>
        <v>0</v>
      </c>
      <c r="AH80" s="1401">
        <f t="shared" si="187"/>
        <v>0</v>
      </c>
      <c r="AI80" s="1401">
        <f t="shared" ref="AI80:AJ80" si="188">AI78-AI79</f>
        <v>0</v>
      </c>
      <c r="AJ80" s="1401">
        <f t="shared" si="188"/>
        <v>0</v>
      </c>
      <c r="AK80" s="1401">
        <f t="shared" si="186"/>
        <v>-608731.96994899586</v>
      </c>
      <c r="AL80" s="1401">
        <f>AL78-AL79</f>
        <v>0</v>
      </c>
      <c r="AM80" s="1401">
        <f>AM78-AM79</f>
        <v>0</v>
      </c>
      <c r="AN80" s="1401">
        <f t="shared" ref="AN80:AO80" si="189">AN78-AN79</f>
        <v>0</v>
      </c>
      <c r="AO80" s="1401">
        <f t="shared" si="189"/>
        <v>13142.869999999995</v>
      </c>
      <c r="AP80" s="1401">
        <f>AP78-AP79</f>
        <v>0</v>
      </c>
      <c r="AQ80" s="1401">
        <f>AQ78-AQ79</f>
        <v>0</v>
      </c>
      <c r="AR80" s="1401">
        <f>AR78-AR79</f>
        <v>0</v>
      </c>
      <c r="AS80" s="1401">
        <f>AS78-AS79</f>
        <v>0</v>
      </c>
      <c r="AT80" s="1401">
        <f>AT78-AT79</f>
        <v>0</v>
      </c>
      <c r="AU80" s="1401">
        <f t="shared" si="186"/>
        <v>0</v>
      </c>
      <c r="AV80" s="1401">
        <f t="shared" si="186"/>
        <v>0</v>
      </c>
      <c r="AW80" s="1401">
        <f t="shared" si="186"/>
        <v>0</v>
      </c>
      <c r="AX80" s="1401">
        <f t="shared" ref="AX80" si="190">AX78-AX79</f>
        <v>7298871.52587</v>
      </c>
      <c r="AY80" s="1401">
        <f t="shared" ref="AY80:BD80" si="191">AY78-AY79</f>
        <v>0</v>
      </c>
      <c r="AZ80" s="1401">
        <f t="shared" si="191"/>
        <v>0</v>
      </c>
      <c r="BA80" s="1401">
        <f t="shared" si="191"/>
        <v>-190765.09994340004</v>
      </c>
      <c r="BB80" s="1401">
        <f t="shared" si="191"/>
        <v>0</v>
      </c>
      <c r="BC80" s="1401">
        <f t="shared" si="191"/>
        <v>0</v>
      </c>
      <c r="BD80" s="1401">
        <f t="shared" si="191"/>
        <v>0</v>
      </c>
      <c r="BE80" s="1401">
        <f t="shared" ref="BE80" si="192">BE78-BE79</f>
        <v>-3000000</v>
      </c>
      <c r="BF80" s="1401">
        <f t="shared" ref="BF80:BJ80" si="193">BF78-BF79</f>
        <v>0</v>
      </c>
      <c r="BG80" s="1401">
        <f t="shared" si="193"/>
        <v>0</v>
      </c>
      <c r="BH80" s="1401">
        <f t="shared" si="193"/>
        <v>0</v>
      </c>
      <c r="BI80" s="1401">
        <f t="shared" si="193"/>
        <v>0</v>
      </c>
      <c r="BJ80" s="1401">
        <f t="shared" si="193"/>
        <v>0</v>
      </c>
      <c r="BK80" s="1401">
        <f t="shared" si="186"/>
        <v>0</v>
      </c>
      <c r="BL80" s="2380">
        <f t="shared" ref="BL80" si="194">BL78-BL79</f>
        <v>-1973578.7135829066</v>
      </c>
    </row>
    <row r="81" spans="1:64">
      <c r="A81" s="1398">
        <v>73</v>
      </c>
      <c r="B81" s="2322" t="s">
        <v>728</v>
      </c>
      <c r="C81" s="1408">
        <f>ROUND(C80*$F$69,0)</f>
        <v>6066646</v>
      </c>
      <c r="D81" s="1408">
        <f t="shared" ref="D81:BL81" si="195">ROUND(D80*$F$69,0)</f>
        <v>0</v>
      </c>
      <c r="E81" s="1408">
        <f t="shared" si="195"/>
        <v>0</v>
      </c>
      <c r="F81" s="1408">
        <f t="shared" si="195"/>
        <v>0</v>
      </c>
      <c r="G81" s="1408">
        <f t="shared" si="195"/>
        <v>-48</v>
      </c>
      <c r="H81" s="1408">
        <f t="shared" si="195"/>
        <v>0</v>
      </c>
      <c r="I81" s="1408">
        <f t="shared" si="195"/>
        <v>51183</v>
      </c>
      <c r="J81" s="1408">
        <f t="shared" si="195"/>
        <v>175862</v>
      </c>
      <c r="K81" s="1408">
        <f t="shared" ref="K81" si="196">ROUND(K80*$F$69,0)</f>
        <v>22191</v>
      </c>
      <c r="L81" s="1408">
        <f t="shared" si="195"/>
        <v>0</v>
      </c>
      <c r="M81" s="1408">
        <f t="shared" si="195"/>
        <v>0</v>
      </c>
      <c r="N81" s="1408">
        <f t="shared" si="195"/>
        <v>-77508</v>
      </c>
      <c r="O81" s="1408">
        <f t="shared" ref="O81" si="197">ROUND(O80*$F$69,0)</f>
        <v>0</v>
      </c>
      <c r="P81" s="1408">
        <f t="shared" si="195"/>
        <v>0</v>
      </c>
      <c r="Q81" s="1408">
        <f t="shared" si="195"/>
        <v>-356287</v>
      </c>
      <c r="R81" s="1408">
        <f t="shared" si="195"/>
        <v>0</v>
      </c>
      <c r="S81" s="1408">
        <f t="shared" si="195"/>
        <v>0</v>
      </c>
      <c r="T81" s="1408">
        <f t="shared" si="195"/>
        <v>0</v>
      </c>
      <c r="U81" s="1408">
        <f t="shared" si="195"/>
        <v>0</v>
      </c>
      <c r="V81" s="1408">
        <f>ROUND(V80*$F$69,0)</f>
        <v>341</v>
      </c>
      <c r="W81" s="1408">
        <f t="shared" si="195"/>
        <v>0</v>
      </c>
      <c r="X81" s="1408">
        <f t="shared" si="195"/>
        <v>0</v>
      </c>
      <c r="Y81" s="1408">
        <f t="shared" si="195"/>
        <v>0</v>
      </c>
      <c r="Z81" s="1408">
        <f t="shared" si="195"/>
        <v>276252</v>
      </c>
      <c r="AA81" s="1408">
        <f t="shared" si="195"/>
        <v>0</v>
      </c>
      <c r="AB81" s="1408">
        <f t="shared" si="195"/>
        <v>5574891</v>
      </c>
      <c r="AC81" s="1408">
        <f t="shared" si="195"/>
        <v>340435</v>
      </c>
      <c r="AD81" s="1408">
        <f t="shared" si="195"/>
        <v>0</v>
      </c>
      <c r="AE81" s="1408">
        <f t="shared" si="195"/>
        <v>0</v>
      </c>
      <c r="AF81" s="1408">
        <f t="shared" si="195"/>
        <v>-479295</v>
      </c>
      <c r="AG81" s="1408">
        <f t="shared" ref="AG81:AH81" si="198">ROUND(AG80*$F$69,0)</f>
        <v>0</v>
      </c>
      <c r="AH81" s="1408">
        <f t="shared" si="198"/>
        <v>0</v>
      </c>
      <c r="AI81" s="1408">
        <f t="shared" ref="AI81:AJ81" si="199">ROUND(AI80*$F$69,0)</f>
        <v>0</v>
      </c>
      <c r="AJ81" s="1408">
        <f t="shared" si="199"/>
        <v>0</v>
      </c>
      <c r="AK81" s="1408">
        <f t="shared" si="195"/>
        <v>-213056</v>
      </c>
      <c r="AL81" s="1408">
        <f>ROUND(AL80*$F$69,0)</f>
        <v>0</v>
      </c>
      <c r="AM81" s="1408">
        <f>ROUND(AM80*$F$69,0)</f>
        <v>0</v>
      </c>
      <c r="AN81" s="1408">
        <f t="shared" ref="AN81:AO81" si="200">ROUND(AN80*$F$69,0)</f>
        <v>0</v>
      </c>
      <c r="AO81" s="1408">
        <f t="shared" si="200"/>
        <v>4600</v>
      </c>
      <c r="AP81" s="1408">
        <f>ROUND(AP80*$F$69,0)</f>
        <v>0</v>
      </c>
      <c r="AQ81" s="1408">
        <f>ROUND(AQ80*$F$69,0)</f>
        <v>0</v>
      </c>
      <c r="AR81" s="1408">
        <f>ROUND(AR80*$F$69,0)</f>
        <v>0</v>
      </c>
      <c r="AS81" s="1408">
        <f>ROUND(AS80*$F$69,0)</f>
        <v>0</v>
      </c>
      <c r="AT81" s="1408">
        <f>ROUND(AT80*$F$69,0)</f>
        <v>0</v>
      </c>
      <c r="AU81" s="1408">
        <f t="shared" si="195"/>
        <v>0</v>
      </c>
      <c r="AV81" s="1408">
        <f t="shared" si="195"/>
        <v>0</v>
      </c>
      <c r="AW81" s="1408">
        <f t="shared" si="195"/>
        <v>0</v>
      </c>
      <c r="AX81" s="1408">
        <f t="shared" ref="AX81" si="201">ROUND(AX80*$F$69,0)</f>
        <v>2554605</v>
      </c>
      <c r="AY81" s="1408">
        <f>ROUND(AY80*$F$69,0)</f>
        <v>0</v>
      </c>
      <c r="AZ81" s="1408">
        <f>ROUND(AZ80*$F$69,0)</f>
        <v>0</v>
      </c>
      <c r="BA81" s="1408">
        <f>ROUND(BA80*$F$69,0)</f>
        <v>-66768</v>
      </c>
      <c r="BB81" s="1408">
        <f t="shared" si="195"/>
        <v>0</v>
      </c>
      <c r="BC81" s="1408">
        <f>ROUND(BC80*$F$69,0)</f>
        <v>0</v>
      </c>
      <c r="BD81" s="1408">
        <f>ROUND(BD80*$F$69,0)</f>
        <v>0</v>
      </c>
      <c r="BE81" s="1408">
        <f>ROUND(BE80*$F$69,0)</f>
        <v>-1050000</v>
      </c>
      <c r="BF81" s="1408">
        <f>ROUND(BF80*$F$69,0)</f>
        <v>0</v>
      </c>
      <c r="BG81" s="1408">
        <f t="shared" ref="BG81:BJ81" si="202">ROUND(BG80*$F$69,0)</f>
        <v>0</v>
      </c>
      <c r="BH81" s="1408">
        <f t="shared" si="202"/>
        <v>0</v>
      </c>
      <c r="BI81" s="1408">
        <f t="shared" si="202"/>
        <v>0</v>
      </c>
      <c r="BJ81" s="1408">
        <f t="shared" si="202"/>
        <v>0</v>
      </c>
      <c r="BK81" s="1408">
        <f t="shared" si="195"/>
        <v>0</v>
      </c>
      <c r="BL81" s="1408">
        <f t="shared" si="195"/>
        <v>-690753</v>
      </c>
    </row>
    <row r="82" spans="1:64">
      <c r="A82" s="1398">
        <v>74</v>
      </c>
      <c r="B82" s="2322" t="s">
        <v>641</v>
      </c>
      <c r="C82" s="1408">
        <f>SUM(E82:BL82)</f>
        <v>-5067825.9984149998</v>
      </c>
      <c r="D82" s="1400"/>
      <c r="E82" s="1400"/>
      <c r="F82" s="1400"/>
      <c r="G82" s="1400"/>
      <c r="H82" s="1400"/>
      <c r="I82" s="1400"/>
      <c r="J82" s="1400"/>
      <c r="K82" s="1400"/>
      <c r="L82" s="1400"/>
      <c r="M82" s="1400"/>
      <c r="N82" s="1400"/>
      <c r="O82" s="1400"/>
      <c r="P82" s="1400"/>
      <c r="Q82" s="1400"/>
      <c r="R82" s="1400"/>
      <c r="S82" s="1400"/>
      <c r="T82" s="1400"/>
      <c r="U82" s="1400"/>
      <c r="V82" s="1400"/>
      <c r="W82" s="1400"/>
      <c r="X82" s="1400"/>
      <c r="Y82" s="1400"/>
      <c r="Z82" s="1400"/>
      <c r="AA82" s="1400"/>
      <c r="AB82" s="1400"/>
      <c r="AC82" s="1400"/>
      <c r="AD82" s="1400"/>
      <c r="AE82" s="1400"/>
      <c r="AF82" s="1400"/>
      <c r="AG82" s="1400"/>
      <c r="AH82" s="1400"/>
      <c r="AI82" s="2320"/>
      <c r="AJ82" s="2320"/>
      <c r="AK82" s="1400"/>
      <c r="AL82" s="1400"/>
      <c r="AM82" s="1400">
        <f>'Adj 7.3 Renewable Tax Credit'!I9</f>
        <v>-5067825.9984149998</v>
      </c>
      <c r="AN82" s="1400"/>
      <c r="AO82" s="1400"/>
      <c r="AP82" s="1400"/>
      <c r="AQ82" s="1400"/>
      <c r="AR82" s="1400"/>
      <c r="AS82" s="1400"/>
      <c r="AT82" s="1400"/>
      <c r="AU82" s="1400"/>
      <c r="AV82" s="1400"/>
      <c r="AW82" s="1400"/>
      <c r="AX82" s="1400"/>
      <c r="AY82" s="1400"/>
      <c r="AZ82" s="1400"/>
      <c r="BA82" s="1400"/>
      <c r="BB82" s="1400"/>
      <c r="BC82" s="1400"/>
      <c r="BD82" s="1400"/>
      <c r="BE82" s="1400"/>
      <c r="BF82" s="1400"/>
      <c r="BG82" s="1400"/>
      <c r="BH82" s="1400"/>
      <c r="BI82" s="1400"/>
      <c r="BJ82" s="1400"/>
      <c r="BK82" s="1400"/>
      <c r="BL82" s="2366"/>
    </row>
    <row r="83" spans="1:64" ht="18.600000000000001" thickBot="1">
      <c r="A83" s="1398">
        <v>75</v>
      </c>
      <c r="B83" s="2322" t="s">
        <v>77</v>
      </c>
      <c r="C83" s="1409">
        <f>+C81+C82</f>
        <v>998820.00158500019</v>
      </c>
      <c r="D83" s="1409">
        <f t="shared" ref="D83:AF83" si="203">+D81+D82</f>
        <v>0</v>
      </c>
      <c r="E83" s="1409">
        <f t="shared" si="203"/>
        <v>0</v>
      </c>
      <c r="F83" s="1409">
        <f t="shared" si="203"/>
        <v>0</v>
      </c>
      <c r="G83" s="1409">
        <f t="shared" si="203"/>
        <v>-48</v>
      </c>
      <c r="H83" s="1409">
        <f t="shared" si="203"/>
        <v>0</v>
      </c>
      <c r="I83" s="1409">
        <f t="shared" si="203"/>
        <v>51183</v>
      </c>
      <c r="J83" s="1409">
        <f t="shared" si="203"/>
        <v>175862</v>
      </c>
      <c r="K83" s="1409">
        <f t="shared" si="203"/>
        <v>22191</v>
      </c>
      <c r="L83" s="1409">
        <f t="shared" si="203"/>
        <v>0</v>
      </c>
      <c r="M83" s="1409">
        <f t="shared" si="203"/>
        <v>0</v>
      </c>
      <c r="N83" s="1409">
        <f t="shared" si="203"/>
        <v>-77508</v>
      </c>
      <c r="O83" s="1409">
        <f t="shared" si="203"/>
        <v>0</v>
      </c>
      <c r="P83" s="1409">
        <f t="shared" si="203"/>
        <v>0</v>
      </c>
      <c r="Q83" s="1409">
        <f t="shared" si="203"/>
        <v>-356287</v>
      </c>
      <c r="R83" s="1409">
        <f t="shared" si="203"/>
        <v>0</v>
      </c>
      <c r="S83" s="1409">
        <f t="shared" si="203"/>
        <v>0</v>
      </c>
      <c r="T83" s="1409">
        <f t="shared" si="203"/>
        <v>0</v>
      </c>
      <c r="U83" s="1409">
        <f t="shared" si="203"/>
        <v>0</v>
      </c>
      <c r="V83" s="1409">
        <f t="shared" si="203"/>
        <v>341</v>
      </c>
      <c r="W83" s="1409">
        <f t="shared" si="203"/>
        <v>0</v>
      </c>
      <c r="X83" s="1409">
        <f t="shared" si="203"/>
        <v>0</v>
      </c>
      <c r="Y83" s="1409">
        <f t="shared" si="203"/>
        <v>0</v>
      </c>
      <c r="Z83" s="1409">
        <f t="shared" si="203"/>
        <v>276252</v>
      </c>
      <c r="AA83" s="1409">
        <f t="shared" si="203"/>
        <v>0</v>
      </c>
      <c r="AB83" s="1409">
        <f t="shared" si="203"/>
        <v>5574891</v>
      </c>
      <c r="AC83" s="1409">
        <f t="shared" si="203"/>
        <v>340435</v>
      </c>
      <c r="AD83" s="1409">
        <f t="shared" si="203"/>
        <v>0</v>
      </c>
      <c r="AE83" s="1409">
        <f t="shared" si="203"/>
        <v>0</v>
      </c>
      <c r="AF83" s="1409">
        <f t="shared" si="203"/>
        <v>-479295</v>
      </c>
      <c r="AG83" s="1409">
        <f t="shared" ref="AG83" si="204">+AG81+AG82</f>
        <v>0</v>
      </c>
      <c r="AH83" s="1409">
        <f t="shared" ref="AH83" si="205">+AH81+AH82</f>
        <v>0</v>
      </c>
      <c r="AI83" s="1409">
        <f t="shared" ref="AI83" si="206">+AI81+AI82</f>
        <v>0</v>
      </c>
      <c r="AJ83" s="1409">
        <f t="shared" ref="AJ83" si="207">+AJ81+AJ82</f>
        <v>0</v>
      </c>
      <c r="AK83" s="1409">
        <f t="shared" ref="AK83:BL83" si="208">+AK81+AK82</f>
        <v>-213056</v>
      </c>
      <c r="AL83" s="1409">
        <f>+AL81+AL82</f>
        <v>0</v>
      </c>
      <c r="AM83" s="1409">
        <f>+AM81+AM82</f>
        <v>-5067825.9984149998</v>
      </c>
      <c r="AN83" s="1409">
        <f t="shared" ref="AN83:AO83" si="209">+AN81+AN82</f>
        <v>0</v>
      </c>
      <c r="AO83" s="1409">
        <f t="shared" si="209"/>
        <v>4600</v>
      </c>
      <c r="AP83" s="1409">
        <f>+AP81+AP82</f>
        <v>0</v>
      </c>
      <c r="AQ83" s="1409">
        <f>+AQ81+AQ82</f>
        <v>0</v>
      </c>
      <c r="AR83" s="1409">
        <f>+AR81+AR82</f>
        <v>0</v>
      </c>
      <c r="AS83" s="1409">
        <f>+AS81+AS82</f>
        <v>0</v>
      </c>
      <c r="AT83" s="1409">
        <f>+AT81+AT82</f>
        <v>0</v>
      </c>
      <c r="AU83" s="1409">
        <f t="shared" si="208"/>
        <v>0</v>
      </c>
      <c r="AV83" s="1409">
        <f t="shared" si="208"/>
        <v>0</v>
      </c>
      <c r="AW83" s="1409">
        <f t="shared" si="208"/>
        <v>0</v>
      </c>
      <c r="AX83" s="1409">
        <f t="shared" ref="AX83" si="210">+AX81+AX82</f>
        <v>2554605</v>
      </c>
      <c r="AY83" s="1409">
        <f>+AY81+AY82</f>
        <v>0</v>
      </c>
      <c r="AZ83" s="1409">
        <f>+AZ81+AZ82</f>
        <v>0</v>
      </c>
      <c r="BA83" s="1409">
        <f>+BA81+BA82</f>
        <v>-66768</v>
      </c>
      <c r="BB83" s="1409">
        <f t="shared" si="208"/>
        <v>0</v>
      </c>
      <c r="BC83" s="1409">
        <f>+BC81+BC82</f>
        <v>0</v>
      </c>
      <c r="BD83" s="1409">
        <f>+BD81+BD82</f>
        <v>0</v>
      </c>
      <c r="BE83" s="1409">
        <f>+BE81+BE82</f>
        <v>-1050000</v>
      </c>
      <c r="BF83" s="1409">
        <f>+BF81+BF82</f>
        <v>0</v>
      </c>
      <c r="BG83" s="1409">
        <f t="shared" ref="BG83:BJ83" si="211">+BG81+BG82</f>
        <v>0</v>
      </c>
      <c r="BH83" s="1409">
        <f t="shared" si="211"/>
        <v>0</v>
      </c>
      <c r="BI83" s="1409">
        <f t="shared" si="211"/>
        <v>0</v>
      </c>
      <c r="BJ83" s="1409">
        <f t="shared" si="211"/>
        <v>0</v>
      </c>
      <c r="BK83" s="1409">
        <f t="shared" si="208"/>
        <v>0</v>
      </c>
      <c r="BL83" s="1409">
        <f t="shared" si="208"/>
        <v>-690753</v>
      </c>
    </row>
    <row r="84" spans="1:64" ht="18.600000000000001" thickTop="1">
      <c r="B84" s="696"/>
      <c r="AI84" s="559"/>
      <c r="AJ84" s="559"/>
      <c r="AL84" s="691"/>
    </row>
    <row r="85" spans="1:64">
      <c r="AL85" s="691"/>
    </row>
    <row r="86" spans="1:64">
      <c r="B86" s="691" t="s">
        <v>730</v>
      </c>
      <c r="C86" s="693">
        <f>SUM(D83:BL83)</f>
        <v>998819.00158500019</v>
      </c>
      <c r="G86" s="1395" t="s">
        <v>1063</v>
      </c>
      <c r="I86" s="1395" t="s">
        <v>1063</v>
      </c>
      <c r="J86" s="1395" t="s">
        <v>1063</v>
      </c>
      <c r="K86" s="1395" t="s">
        <v>1063</v>
      </c>
      <c r="AL86" s="691"/>
    </row>
    <row r="87" spans="1:64">
      <c r="C87" s="693">
        <f>+C83-C86</f>
        <v>1</v>
      </c>
      <c r="AL87" s="691"/>
    </row>
    <row r="88" spans="1:64">
      <c r="AL88" s="691"/>
    </row>
    <row r="92" spans="1:64">
      <c r="AI92" s="568"/>
      <c r="AJ92" s="568"/>
    </row>
    <row r="93" spans="1:64">
      <c r="AI93" s="1718"/>
      <c r="AJ93" s="1718"/>
    </row>
    <row r="94" spans="1:64">
      <c r="AI94" s="1718"/>
      <c r="AJ94" s="1718"/>
    </row>
    <row r="95" spans="1:64">
      <c r="AI95" s="554"/>
      <c r="AJ95" s="554"/>
    </row>
    <row r="96" spans="1:64">
      <c r="B96" s="694"/>
      <c r="AI96" s="554"/>
      <c r="AJ96" s="554"/>
    </row>
    <row r="97" spans="2:2">
      <c r="B97" s="692"/>
    </row>
  </sheetData>
  <mergeCells count="53">
    <mergeCell ref="AA5:AA6"/>
    <mergeCell ref="X5:X6"/>
    <mergeCell ref="Y5:Y6"/>
    <mergeCell ref="J5:J6"/>
    <mergeCell ref="AR5:AR6"/>
    <mergeCell ref="AI5:AI6"/>
    <mergeCell ref="AD5:AD6"/>
    <mergeCell ref="AO5:AO6"/>
    <mergeCell ref="W5:W6"/>
    <mergeCell ref="Z5:Z6"/>
    <mergeCell ref="AL5:AL6"/>
    <mergeCell ref="AP5:AP6"/>
    <mergeCell ref="AG5:AG6"/>
    <mergeCell ref="AH5:AH6"/>
    <mergeCell ref="AJ5:AJ6"/>
    <mergeCell ref="AN5:AN6"/>
    <mergeCell ref="F1:I1"/>
    <mergeCell ref="F2:I2"/>
    <mergeCell ref="M5:M6"/>
    <mergeCell ref="N5:N6"/>
    <mergeCell ref="V5:V6"/>
    <mergeCell ref="R5:R6"/>
    <mergeCell ref="P5:P6"/>
    <mergeCell ref="S5:S6"/>
    <mergeCell ref="K5:K6"/>
    <mergeCell ref="O5:O6"/>
    <mergeCell ref="Q5:Q6"/>
    <mergeCell ref="T5:T6"/>
    <mergeCell ref="U5:U6"/>
    <mergeCell ref="AU5:AU6"/>
    <mergeCell ref="BL5:BL6"/>
    <mergeCell ref="AB5:AB6"/>
    <mergeCell ref="BB5:BB6"/>
    <mergeCell ref="BA5:BA6"/>
    <mergeCell ref="BC5:BC6"/>
    <mergeCell ref="AY5:AY6"/>
    <mergeCell ref="AZ5:AZ6"/>
    <mergeCell ref="AV5:AV6"/>
    <mergeCell ref="AW5:AW6"/>
    <mergeCell ref="AX5:AX6"/>
    <mergeCell ref="AS5:AS6"/>
    <mergeCell ref="AC5:AC6"/>
    <mergeCell ref="AM5:AM6"/>
    <mergeCell ref="AQ5:AQ6"/>
    <mergeCell ref="AE5:AE6"/>
    <mergeCell ref="BE5:BE6"/>
    <mergeCell ref="BF5:BF6"/>
    <mergeCell ref="BD5:BD6"/>
    <mergeCell ref="BK5:BK6"/>
    <mergeCell ref="BG5:BG6"/>
    <mergeCell ref="BH5:BH6"/>
    <mergeCell ref="BI5:BI6"/>
    <mergeCell ref="BJ5:BJ6"/>
  </mergeCells>
  <pageMargins left="0.5" right="0.5" top="0.5" bottom="0" header="0.36" footer="0.25"/>
  <pageSetup scale="45" fitToWidth="0" orientation="portrait" r:id="rId1"/>
  <headerFooter scaleWithDoc="0" alignWithMargins="0">
    <oddHeader>&amp;R&amp;"Times New Roman,Regular"&amp;8Exhibit No. ___ (JH-2)
 Docket UE-130043
Page &amp;P of &amp;N</oddHeader>
  </headerFooter>
  <ignoredErrors>
    <ignoredError sqref="C80 C3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5"/>
  <sheetViews>
    <sheetView topLeftCell="A22" zoomScaleNormal="100" workbookViewId="0">
      <selection activeCell="E36" sqref="E36"/>
    </sheetView>
  </sheetViews>
  <sheetFormatPr defaultColWidth="9.109375" defaultRowHeight="15.6"/>
  <cols>
    <col min="1" max="1" width="4.44140625" style="393" customWidth="1"/>
    <col min="2" max="2" width="32.6640625" style="393" customWidth="1"/>
    <col min="3" max="3" width="14" style="111" bestFit="1" customWidth="1"/>
    <col min="4" max="4" width="23.44140625" style="111" bestFit="1" customWidth="1"/>
    <col min="5" max="5" width="18.44140625" style="404" customWidth="1"/>
    <col min="6" max="16384" width="9.109375" style="111"/>
  </cols>
  <sheetData>
    <row r="1" spans="1:5">
      <c r="B1" s="591" t="s">
        <v>122</v>
      </c>
    </row>
    <row r="2" spans="1:5">
      <c r="B2" s="592" t="s">
        <v>2</v>
      </c>
    </row>
    <row r="3" spans="1:5">
      <c r="B3" s="593"/>
    </row>
    <row r="4" spans="1:5">
      <c r="A4" s="2643" t="s">
        <v>577</v>
      </c>
      <c r="B4" s="2644"/>
      <c r="C4" s="2644"/>
      <c r="D4" s="2644"/>
      <c r="E4" s="2644"/>
    </row>
    <row r="5" spans="1:5">
      <c r="B5" s="594"/>
    </row>
    <row r="6" spans="1:5">
      <c r="B6" s="594"/>
    </row>
    <row r="7" spans="1:5">
      <c r="B7" s="594" t="s">
        <v>18</v>
      </c>
      <c r="C7" s="333" t="s">
        <v>5</v>
      </c>
      <c r="D7" s="333" t="s">
        <v>555</v>
      </c>
      <c r="E7" s="457" t="s">
        <v>556</v>
      </c>
    </row>
    <row r="8" spans="1:5">
      <c r="A8" s="393">
        <v>1</v>
      </c>
      <c r="B8" s="593" t="s">
        <v>19</v>
      </c>
      <c r="C8" s="335">
        <f>SUM(D8:E8)</f>
        <v>12188798</v>
      </c>
      <c r="D8" s="391">
        <f>'Adj-restating'!C8</f>
        <v>12188798</v>
      </c>
      <c r="E8" s="388">
        <f>+'Adj-PF'!C8</f>
        <v>0</v>
      </c>
    </row>
    <row r="9" spans="1:5">
      <c r="A9" s="393">
        <v>2</v>
      </c>
      <c r="B9" s="593" t="s">
        <v>20</v>
      </c>
      <c r="C9" s="335">
        <f t="shared" ref="C9:C12" si="0">SUM(D9:E9)</f>
        <v>0</v>
      </c>
      <c r="D9" s="391">
        <f>'Adj-restating'!C9</f>
        <v>0</v>
      </c>
      <c r="E9" s="388">
        <f>+'Adj-PF'!C9</f>
        <v>0</v>
      </c>
    </row>
    <row r="10" spans="1:5">
      <c r="A10" s="393">
        <v>3</v>
      </c>
      <c r="B10" s="593" t="s">
        <v>21</v>
      </c>
      <c r="C10" s="335">
        <f t="shared" si="0"/>
        <v>-3247757.9430600032</v>
      </c>
      <c r="D10" s="391">
        <f>'Adj-restating'!C10</f>
        <v>29221419.585189998</v>
      </c>
      <c r="E10" s="388">
        <f>+'Adj-PF'!C10</f>
        <v>-32469177.528250001</v>
      </c>
    </row>
    <row r="11" spans="1:5">
      <c r="A11" s="393">
        <v>4</v>
      </c>
      <c r="B11" s="593" t="s">
        <v>22</v>
      </c>
      <c r="C11" s="335">
        <f t="shared" si="0"/>
        <v>-7958323.6240914576</v>
      </c>
      <c r="D11" s="391">
        <f>'Adj-restating'!C11</f>
        <v>-6643098.1511764573</v>
      </c>
      <c r="E11" s="388">
        <f>+'Adj-PF'!C11</f>
        <v>-1315225.4729149998</v>
      </c>
    </row>
    <row r="12" spans="1:5">
      <c r="A12" s="393">
        <v>5</v>
      </c>
      <c r="B12" s="594" t="s">
        <v>23</v>
      </c>
      <c r="C12" s="595">
        <f t="shared" si="0"/>
        <v>982716.43284853548</v>
      </c>
      <c r="D12" s="596">
        <f>SUM(D8:D11)</f>
        <v>34767119.434013538</v>
      </c>
      <c r="E12" s="596">
        <f>SUM(E8:E11)</f>
        <v>-33784403.001165003</v>
      </c>
    </row>
    <row r="13" spans="1:5">
      <c r="A13" s="393">
        <v>6</v>
      </c>
      <c r="B13" s="593"/>
      <c r="D13" s="597"/>
      <c r="E13" s="393"/>
    </row>
    <row r="14" spans="1:5">
      <c r="A14" s="393">
        <v>7</v>
      </c>
      <c r="B14" s="594" t="s">
        <v>24</v>
      </c>
      <c r="D14" s="597"/>
      <c r="E14" s="393"/>
    </row>
    <row r="15" spans="1:5">
      <c r="A15" s="393">
        <v>8</v>
      </c>
      <c r="B15" s="593" t="s">
        <v>25</v>
      </c>
      <c r="C15" s="335">
        <f>SUM(D15:E15)</f>
        <v>3683158.1393122436</v>
      </c>
      <c r="D15" s="391">
        <f>'Adj-restating'!C15</f>
        <v>-3065929.3550715973</v>
      </c>
      <c r="E15" s="388">
        <f>+'Adj-PF'!C15</f>
        <v>6749087.4943838408</v>
      </c>
    </row>
    <row r="16" spans="1:5">
      <c r="A16" s="393">
        <v>9</v>
      </c>
      <c r="B16" s="593" t="s">
        <v>26</v>
      </c>
      <c r="C16" s="335">
        <f t="shared" ref="C16:C79" si="1">SUM(D16:E16)</f>
        <v>0</v>
      </c>
      <c r="D16" s="391">
        <f>'Adj-restating'!C16</f>
        <v>0</v>
      </c>
      <c r="E16" s="388">
        <f>+'Adj-PF'!C16</f>
        <v>0</v>
      </c>
    </row>
    <row r="17" spans="1:5">
      <c r="A17" s="393">
        <v>10</v>
      </c>
      <c r="B17" s="593" t="s">
        <v>27</v>
      </c>
      <c r="C17" s="335">
        <f t="shared" si="1"/>
        <v>-60679.662094072017</v>
      </c>
      <c r="D17" s="391">
        <f>'Adj-restating'!C17</f>
        <v>-10927.366947767741</v>
      </c>
      <c r="E17" s="388">
        <f>+'Adj-PF'!C17</f>
        <v>-49752.295146304277</v>
      </c>
    </row>
    <row r="18" spans="1:5">
      <c r="A18" s="393">
        <v>11</v>
      </c>
      <c r="B18" s="593" t="s">
        <v>28</v>
      </c>
      <c r="C18" s="335">
        <f t="shared" si="1"/>
        <v>-17366554.728079863</v>
      </c>
      <c r="D18" s="391">
        <f>'Adj-restating'!C18</f>
        <v>36092700.432337798</v>
      </c>
      <c r="E18" s="388">
        <f>+'Adj-PF'!C18</f>
        <v>-53459255.160417661</v>
      </c>
    </row>
    <row r="19" spans="1:5">
      <c r="A19" s="393">
        <v>12</v>
      </c>
      <c r="B19" s="593" t="s">
        <v>29</v>
      </c>
      <c r="C19" s="335">
        <f t="shared" si="1"/>
        <v>4484.84176736878</v>
      </c>
      <c r="D19" s="391">
        <f>'Adj-restating'!C19</f>
        <v>-214043.43944008136</v>
      </c>
      <c r="E19" s="388">
        <f>+'Adj-PF'!C19</f>
        <v>218528.28120745014</v>
      </c>
    </row>
    <row r="20" spans="1:5">
      <c r="A20" s="393">
        <v>13</v>
      </c>
      <c r="B20" s="593" t="s">
        <v>30</v>
      </c>
      <c r="C20" s="335">
        <f t="shared" si="1"/>
        <v>24458.919812428561</v>
      </c>
      <c r="D20" s="391">
        <f>'Adj-restating'!C20</f>
        <v>160020.6896752808</v>
      </c>
      <c r="E20" s="388">
        <f>+'Adj-PF'!C20</f>
        <v>-135561.76986285223</v>
      </c>
    </row>
    <row r="21" spans="1:5">
      <c r="A21" s="393">
        <v>14</v>
      </c>
      <c r="B21" s="593" t="s">
        <v>31</v>
      </c>
      <c r="C21" s="335">
        <f t="shared" si="1"/>
        <v>-129483.30722469713</v>
      </c>
      <c r="D21" s="391">
        <f>'Adj-restating'!C21</f>
        <v>-142897.64411829706</v>
      </c>
      <c r="E21" s="388">
        <f>+'Adj-PF'!C21</f>
        <v>13414.336893599931</v>
      </c>
    </row>
    <row r="22" spans="1:5">
      <c r="A22" s="393">
        <v>15</v>
      </c>
      <c r="B22" s="593" t="s">
        <v>32</v>
      </c>
      <c r="C22" s="335">
        <f t="shared" si="1"/>
        <v>-8654530.5246624202</v>
      </c>
      <c r="D22" s="391">
        <f>'Adj-restating'!C22</f>
        <v>-8643023.2579503302</v>
      </c>
      <c r="E22" s="388">
        <f>+'Adj-PF'!C22</f>
        <v>-11507.26671209025</v>
      </c>
    </row>
    <row r="23" spans="1:5">
      <c r="A23" s="393">
        <v>16</v>
      </c>
      <c r="B23" s="593" t="s">
        <v>33</v>
      </c>
      <c r="C23" s="335">
        <f t="shared" si="1"/>
        <v>0</v>
      </c>
      <c r="D23" s="391">
        <f>'Adj-restating'!C23</f>
        <v>0</v>
      </c>
      <c r="E23" s="388">
        <f>+'Adj-PF'!C23</f>
        <v>0</v>
      </c>
    </row>
    <row r="24" spans="1:5">
      <c r="A24" s="393">
        <v>17</v>
      </c>
      <c r="B24" s="593" t="s">
        <v>34</v>
      </c>
      <c r="C24" s="335">
        <f t="shared" si="1"/>
        <v>400609.15440904046</v>
      </c>
      <c r="D24" s="391">
        <f>'Adj-restating'!C24</f>
        <v>-508133.97580865142</v>
      </c>
      <c r="E24" s="388">
        <f>+'Adj-PF'!C24</f>
        <v>908743.13021769188</v>
      </c>
    </row>
    <row r="25" spans="1:5">
      <c r="A25" s="393">
        <v>18</v>
      </c>
      <c r="B25" s="594" t="s">
        <v>35</v>
      </c>
      <c r="C25" s="598">
        <f t="shared" si="1"/>
        <v>-22098537.166759968</v>
      </c>
      <c r="D25" s="599">
        <f>SUM(D15:D24)</f>
        <v>23667766.082676351</v>
      </c>
      <c r="E25" s="599">
        <f>SUM(E15:E24)</f>
        <v>-45766303.249436319</v>
      </c>
    </row>
    <row r="26" spans="1:5">
      <c r="B26" s="594"/>
      <c r="C26" s="335"/>
      <c r="D26" s="391"/>
      <c r="E26" s="393"/>
    </row>
    <row r="27" spans="1:5">
      <c r="A27" s="393">
        <v>19</v>
      </c>
      <c r="B27" s="593" t="s">
        <v>36</v>
      </c>
      <c r="C27" s="335">
        <f t="shared" si="1"/>
        <v>501634.22088768217</v>
      </c>
      <c r="D27" s="391">
        <f>'Adj-restating'!C27</f>
        <v>-419683.90114731784</v>
      </c>
      <c r="E27" s="388">
        <f>+'Adj-PF'!C27</f>
        <v>921318.12203500001</v>
      </c>
    </row>
    <row r="28" spans="1:5">
      <c r="A28" s="393">
        <v>20</v>
      </c>
      <c r="B28" s="593" t="s">
        <v>16</v>
      </c>
      <c r="C28" s="335">
        <f t="shared" si="1"/>
        <v>322605.66978755011</v>
      </c>
      <c r="D28" s="391">
        <f>'Adj-restating'!C28</f>
        <v>0</v>
      </c>
      <c r="E28" s="388">
        <f>+'Adj-PF'!C28</f>
        <v>322605.66978755011</v>
      </c>
    </row>
    <row r="29" spans="1:5">
      <c r="A29" s="393">
        <v>21</v>
      </c>
      <c r="B29" s="593" t="s">
        <v>37</v>
      </c>
      <c r="C29" s="335">
        <f t="shared" si="1"/>
        <v>790189.71240349393</v>
      </c>
      <c r="D29" s="391">
        <f>'Adj-restating'!C29</f>
        <v>803332.58240349393</v>
      </c>
      <c r="E29" s="388">
        <f>+'Adj-PF'!C29</f>
        <v>-13142.869999999995</v>
      </c>
    </row>
    <row r="30" spans="1:5">
      <c r="A30" s="393">
        <v>22</v>
      </c>
      <c r="B30" s="593" t="s">
        <v>38</v>
      </c>
      <c r="C30" s="388">
        <f>+C83</f>
        <v>12791174.209724296</v>
      </c>
      <c r="D30" s="388">
        <f t="shared" ref="D30:E30" si="2">+D83</f>
        <v>11792355.208139295</v>
      </c>
      <c r="E30" s="388">
        <f t="shared" si="2"/>
        <v>998820.00158500019</v>
      </c>
    </row>
    <row r="31" spans="1:5">
      <c r="A31" s="393">
        <v>23</v>
      </c>
      <c r="B31" s="593" t="s">
        <v>39</v>
      </c>
      <c r="C31" s="388">
        <f t="shared" si="1"/>
        <v>0</v>
      </c>
      <c r="D31" s="391">
        <f>'Adj-restating'!C31</f>
        <v>0</v>
      </c>
      <c r="E31" s="388">
        <f>+'Adj-PF'!C31</f>
        <v>0</v>
      </c>
    </row>
    <row r="32" spans="1:5">
      <c r="A32" s="393">
        <v>24</v>
      </c>
      <c r="B32" s="593" t="s">
        <v>40</v>
      </c>
      <c r="C32" s="388">
        <f t="shared" si="1"/>
        <v>-6132560.0920878192</v>
      </c>
      <c r="D32" s="391">
        <f>'Adj-restating'!C32</f>
        <v>-3759864.0829328191</v>
      </c>
      <c r="E32" s="388">
        <f>+'Adj-PF'!C32</f>
        <v>-2372696.0091550001</v>
      </c>
    </row>
    <row r="33" spans="1:10">
      <c r="A33" s="393">
        <v>25</v>
      </c>
      <c r="B33" s="593" t="s">
        <v>41</v>
      </c>
      <c r="C33" s="335">
        <f t="shared" si="1"/>
        <v>0</v>
      </c>
      <c r="D33" s="391">
        <f>'Adj-restating'!C33</f>
        <v>0</v>
      </c>
      <c r="E33" s="388">
        <f>+'Adj-PF'!C33</f>
        <v>0</v>
      </c>
    </row>
    <row r="34" spans="1:10">
      <c r="A34" s="393">
        <v>26</v>
      </c>
      <c r="B34" s="593" t="s">
        <v>42</v>
      </c>
      <c r="C34" s="335">
        <f t="shared" si="1"/>
        <v>-832496.14529169642</v>
      </c>
      <c r="D34" s="391">
        <f>'Adj-restating'!C34</f>
        <v>22014.595822978397</v>
      </c>
      <c r="E34" s="388">
        <f>+'Adj-PF'!C34</f>
        <v>-854510.74111467483</v>
      </c>
    </row>
    <row r="35" spans="1:10">
      <c r="A35" s="393">
        <v>27</v>
      </c>
      <c r="B35" s="594" t="s">
        <v>43</v>
      </c>
      <c r="C35" s="598">
        <f t="shared" si="1"/>
        <v>-14657988.591336466</v>
      </c>
      <c r="D35" s="600">
        <f>SUM(D25:D34)</f>
        <v>32105920.484961979</v>
      </c>
      <c r="E35" s="600">
        <f>SUM(E25:E34)</f>
        <v>-46763909.076298445</v>
      </c>
    </row>
    <row r="36" spans="1:10">
      <c r="A36" s="393">
        <v>28</v>
      </c>
      <c r="B36" s="593"/>
      <c r="C36" s="335"/>
      <c r="D36" s="391"/>
      <c r="E36" s="462"/>
    </row>
    <row r="37" spans="1:10" ht="18" thickBot="1">
      <c r="A37" s="393">
        <v>29</v>
      </c>
      <c r="B37" s="601" t="s">
        <v>119</v>
      </c>
      <c r="C37" s="602">
        <f t="shared" si="1"/>
        <v>15640705.024185002</v>
      </c>
      <c r="D37" s="603">
        <f>-D35+D12</f>
        <v>2661198.949051559</v>
      </c>
      <c r="E37" s="603">
        <f>-E35+E12</f>
        <v>12979506.075133443</v>
      </c>
      <c r="J37" s="894"/>
    </row>
    <row r="38" spans="1:10" ht="16.2" thickTop="1">
      <c r="A38" s="393">
        <v>30</v>
      </c>
      <c r="B38" s="593"/>
      <c r="C38" s="335"/>
      <c r="D38" s="391"/>
      <c r="E38" s="393"/>
    </row>
    <row r="39" spans="1:10">
      <c r="A39" s="393">
        <v>31</v>
      </c>
      <c r="B39" s="594" t="s">
        <v>44</v>
      </c>
      <c r="C39" s="335">
        <f t="shared" si="1"/>
        <v>0</v>
      </c>
      <c r="D39" s="391"/>
      <c r="E39" s="393"/>
    </row>
    <row r="40" spans="1:10">
      <c r="A40" s="393">
        <v>32</v>
      </c>
      <c r="B40" s="593" t="s">
        <v>45</v>
      </c>
      <c r="C40" s="335">
        <f t="shared" si="1"/>
        <v>64750564.628441215</v>
      </c>
      <c r="D40" s="391">
        <f>'Adj-restating'!C40</f>
        <v>36578595.886441216</v>
      </c>
      <c r="E40" s="388">
        <f>+'Adj-PF'!C40</f>
        <v>28171968.742000002</v>
      </c>
    </row>
    <row r="41" spans="1:10">
      <c r="A41" s="393">
        <v>33</v>
      </c>
      <c r="B41" s="593" t="s">
        <v>46</v>
      </c>
      <c r="C41" s="335">
        <f t="shared" si="1"/>
        <v>0</v>
      </c>
      <c r="D41" s="391">
        <f>'Adj-restating'!C41</f>
        <v>0</v>
      </c>
      <c r="E41" s="388">
        <f>+'Adj-PF'!C41</f>
        <v>0</v>
      </c>
    </row>
    <row r="42" spans="1:10">
      <c r="A42" s="393">
        <v>34</v>
      </c>
      <c r="B42" s="593" t="s">
        <v>47</v>
      </c>
      <c r="C42" s="388">
        <f t="shared" si="1"/>
        <v>-3101250.6307076914</v>
      </c>
      <c r="D42" s="391">
        <f>'Adj-restating'!C42</f>
        <v>-2843234.7745417799</v>
      </c>
      <c r="E42" s="388">
        <f>+'Adj-PF'!C42</f>
        <v>-258015.85616591142</v>
      </c>
    </row>
    <row r="43" spans="1:10">
      <c r="A43" s="393">
        <v>35</v>
      </c>
      <c r="B43" s="593" t="s">
        <v>48</v>
      </c>
      <c r="C43" s="335">
        <f t="shared" si="1"/>
        <v>0</v>
      </c>
      <c r="D43" s="391">
        <f>'Adj-restating'!C43</f>
        <v>0</v>
      </c>
      <c r="E43" s="388">
        <f>+'Adj-PF'!C43</f>
        <v>0</v>
      </c>
    </row>
    <row r="44" spans="1:10">
      <c r="A44" s="393">
        <v>36</v>
      </c>
      <c r="B44" s="593" t="s">
        <v>49</v>
      </c>
      <c r="C44" s="335">
        <f t="shared" si="1"/>
        <v>0</v>
      </c>
      <c r="D44" s="391">
        <f>'Adj-restating'!C44</f>
        <v>0</v>
      </c>
      <c r="E44" s="388">
        <f>+'Adj-PF'!C44</f>
        <v>0</v>
      </c>
    </row>
    <row r="45" spans="1:10">
      <c r="A45" s="393">
        <v>37</v>
      </c>
      <c r="B45" s="593" t="s">
        <v>50</v>
      </c>
      <c r="C45" s="335">
        <f t="shared" si="1"/>
        <v>-1897023.6442373083</v>
      </c>
      <c r="D45" s="391">
        <f>'Adj-restating'!C45</f>
        <v>-1897023.6442373083</v>
      </c>
      <c r="E45" s="388">
        <f>+'Adj-PF'!C45</f>
        <v>0</v>
      </c>
    </row>
    <row r="46" spans="1:10">
      <c r="A46" s="393">
        <v>38</v>
      </c>
      <c r="B46" s="593" t="s">
        <v>51</v>
      </c>
      <c r="C46" s="335">
        <f t="shared" si="1"/>
        <v>-5765129.3256772757</v>
      </c>
      <c r="D46" s="391">
        <f>'Adj-restating'!C46</f>
        <v>-5765129.3256772757</v>
      </c>
      <c r="E46" s="388">
        <f>+'Adj-PF'!C46</f>
        <v>0</v>
      </c>
    </row>
    <row r="47" spans="1:10">
      <c r="A47" s="393">
        <v>39</v>
      </c>
      <c r="B47" s="593" t="s">
        <v>52</v>
      </c>
      <c r="C47" s="335">
        <f t="shared" si="1"/>
        <v>-7431552.8064755667</v>
      </c>
      <c r="D47" s="391">
        <f>'Adj-restating'!C47</f>
        <v>-7431552.8064755667</v>
      </c>
      <c r="E47" s="388">
        <f>+'Adj-PF'!C47</f>
        <v>0</v>
      </c>
    </row>
    <row r="48" spans="1:10">
      <c r="A48" s="393">
        <v>40</v>
      </c>
      <c r="B48" s="593" t="s">
        <v>17</v>
      </c>
      <c r="C48" s="335">
        <f t="shared" si="1"/>
        <v>24966396.835384201</v>
      </c>
      <c r="D48" s="391">
        <f>'Adj-restating'!C48</f>
        <v>24966396.835384201</v>
      </c>
      <c r="E48" s="388">
        <f>+'Adj-PF'!C48</f>
        <v>0</v>
      </c>
    </row>
    <row r="49" spans="1:9">
      <c r="A49" s="393">
        <v>41</v>
      </c>
      <c r="B49" s="593" t="s">
        <v>53</v>
      </c>
      <c r="C49" s="335">
        <f t="shared" si="1"/>
        <v>0</v>
      </c>
      <c r="D49" s="391">
        <f>'Adj-restating'!C49</f>
        <v>0</v>
      </c>
      <c r="E49" s="388">
        <f>+'Adj-PF'!C49</f>
        <v>0</v>
      </c>
    </row>
    <row r="50" spans="1:9">
      <c r="A50" s="393">
        <v>42</v>
      </c>
      <c r="B50" s="593" t="s">
        <v>54</v>
      </c>
      <c r="C50" s="335">
        <f t="shared" si="1"/>
        <v>0</v>
      </c>
      <c r="D50" s="391">
        <f>'Adj-restating'!C50</f>
        <v>0</v>
      </c>
      <c r="E50" s="388">
        <f>+'Adj-PF'!C50</f>
        <v>0</v>
      </c>
    </row>
    <row r="51" spans="1:9">
      <c r="A51" s="393">
        <v>43</v>
      </c>
      <c r="B51" s="594" t="s">
        <v>55</v>
      </c>
      <c r="C51" s="596">
        <f>SUM(C40:C50)</f>
        <v>71522005.056727573</v>
      </c>
      <c r="D51" s="596">
        <f>SUM(D40:D50)</f>
        <v>43608052.17089349</v>
      </c>
      <c r="E51" s="596">
        <f>SUM(E40:E50)</f>
        <v>27913952.88583409</v>
      </c>
    </row>
    <row r="52" spans="1:9">
      <c r="A52" s="393">
        <v>44</v>
      </c>
      <c r="B52" s="593"/>
      <c r="C52" s="335"/>
      <c r="D52" s="391"/>
      <c r="E52" s="393"/>
    </row>
    <row r="53" spans="1:9">
      <c r="A53" s="393">
        <v>45</v>
      </c>
      <c r="B53" s="594" t="s">
        <v>56</v>
      </c>
      <c r="C53" s="335"/>
      <c r="D53" s="391"/>
      <c r="E53" s="393"/>
    </row>
    <row r="54" spans="1:9">
      <c r="A54" s="393">
        <v>46</v>
      </c>
      <c r="B54" s="593" t="s">
        <v>57</v>
      </c>
      <c r="C54" s="335">
        <f t="shared" si="1"/>
        <v>-14649697.035478216</v>
      </c>
      <c r="D54" s="391">
        <f>'Adj-restating'!C54</f>
        <v>-14389924.575898215</v>
      </c>
      <c r="E54" s="388">
        <f>+'Adj-PF'!C54</f>
        <v>-259772.45958000002</v>
      </c>
    </row>
    <row r="55" spans="1:9">
      <c r="A55" s="393">
        <v>47</v>
      </c>
      <c r="B55" s="593" t="s">
        <v>58</v>
      </c>
      <c r="C55" s="335">
        <f t="shared" si="1"/>
        <v>0</v>
      </c>
      <c r="D55" s="391">
        <f>'Adj-restating'!C55</f>
        <v>0</v>
      </c>
      <c r="E55" s="388">
        <f>+'Adj-PF'!C55</f>
        <v>0</v>
      </c>
    </row>
    <row r="56" spans="1:9">
      <c r="A56" s="393">
        <v>48</v>
      </c>
      <c r="B56" s="593" t="s">
        <v>59</v>
      </c>
      <c r="C56" s="388">
        <f t="shared" si="1"/>
        <v>-5999534.3737861859</v>
      </c>
      <c r="D56" s="391">
        <f>'Adj-restating'!C56</f>
        <v>-1276701.1164861852</v>
      </c>
      <c r="E56" s="388">
        <f>+'Adj-PF'!C56</f>
        <v>-4722833.2573000006</v>
      </c>
    </row>
    <row r="57" spans="1:9">
      <c r="A57" s="393">
        <v>49</v>
      </c>
      <c r="B57" s="593" t="s">
        <v>60</v>
      </c>
      <c r="C57" s="388">
        <f t="shared" si="1"/>
        <v>23174.941200000001</v>
      </c>
      <c r="D57" s="391">
        <f>'Adj-restating'!C57</f>
        <v>23174.941200000001</v>
      </c>
      <c r="E57" s="388">
        <f>+'Adj-PF'!C57</f>
        <v>0</v>
      </c>
    </row>
    <row r="58" spans="1:9">
      <c r="A58" s="393">
        <v>50</v>
      </c>
      <c r="B58" s="593" t="s">
        <v>61</v>
      </c>
      <c r="C58" s="388">
        <f t="shared" si="1"/>
        <v>-159521.23765589096</v>
      </c>
      <c r="D58" s="391">
        <f>'Adj-restating'!C58</f>
        <v>-159521.23765589096</v>
      </c>
      <c r="E58" s="388">
        <f>+'Adj-PF'!C58</f>
        <v>0</v>
      </c>
    </row>
    <row r="59" spans="1:9">
      <c r="A59" s="393">
        <v>51</v>
      </c>
      <c r="B59" s="593" t="s">
        <v>62</v>
      </c>
      <c r="C59" s="388">
        <f t="shared" si="1"/>
        <v>-3236612</v>
      </c>
      <c r="D59" s="391">
        <f>'Adj-restating'!C59</f>
        <v>-3236612</v>
      </c>
      <c r="E59" s="388">
        <f>+'Adj-PF'!C59</f>
        <v>0</v>
      </c>
    </row>
    <row r="60" spans="1:9">
      <c r="A60" s="393">
        <v>52</v>
      </c>
      <c r="B60" s="593" t="s">
        <v>63</v>
      </c>
      <c r="C60" s="388">
        <f t="shared" si="1"/>
        <v>-577482.73232449777</v>
      </c>
      <c r="D60" s="391">
        <f>'Adj-restating'!C60</f>
        <v>1143691.2676755022</v>
      </c>
      <c r="E60" s="388">
        <f>+'Adj-PF'!C60</f>
        <v>-1721174</v>
      </c>
    </row>
    <row r="61" spans="1:9">
      <c r="A61" s="393">
        <v>53</v>
      </c>
      <c r="B61" s="593"/>
      <c r="C61" s="388"/>
      <c r="D61" s="391"/>
      <c r="E61" s="393"/>
    </row>
    <row r="62" spans="1:9">
      <c r="A62" s="393">
        <v>54</v>
      </c>
      <c r="B62" s="594" t="s">
        <v>64</v>
      </c>
      <c r="C62" s="595">
        <f t="shared" si="1"/>
        <v>-24599672.438044786</v>
      </c>
      <c r="D62" s="596">
        <f>SUM(D54:D60)</f>
        <v>-17895892.721164785</v>
      </c>
      <c r="E62" s="596">
        <f>SUM(E54:E60)</f>
        <v>-6703779.7168800011</v>
      </c>
    </row>
    <row r="63" spans="1:9">
      <c r="A63" s="393">
        <v>55</v>
      </c>
      <c r="B63" s="593"/>
      <c r="C63" s="335"/>
      <c r="D63" s="391"/>
      <c r="E63" s="393"/>
      <c r="I63" s="81"/>
    </row>
    <row r="64" spans="1:9">
      <c r="A64" s="393">
        <f>1+A63</f>
        <v>56</v>
      </c>
      <c r="B64" s="604" t="s">
        <v>65</v>
      </c>
      <c r="C64" s="605">
        <f t="shared" si="1"/>
        <v>46922332.618682794</v>
      </c>
      <c r="D64" s="606">
        <f>+D51+D62</f>
        <v>25712159.449728705</v>
      </c>
      <c r="E64" s="606">
        <f>+E51+E62</f>
        <v>21210173.168954089</v>
      </c>
    </row>
    <row r="65" spans="1:5">
      <c r="A65" s="393">
        <f t="shared" ref="A65:A68" si="3">1+A64</f>
        <v>57</v>
      </c>
      <c r="B65" s="604"/>
      <c r="C65" s="605"/>
      <c r="D65" s="606"/>
      <c r="E65" s="606"/>
    </row>
    <row r="66" spans="1:5">
      <c r="A66" s="393">
        <f t="shared" si="3"/>
        <v>58</v>
      </c>
      <c r="B66" s="593"/>
      <c r="C66" s="335"/>
      <c r="D66" s="393"/>
      <c r="E66" s="393"/>
    </row>
    <row r="67" spans="1:5">
      <c r="A67" s="393">
        <f t="shared" si="3"/>
        <v>59</v>
      </c>
      <c r="B67" s="593"/>
      <c r="C67" s="335"/>
      <c r="D67" s="393"/>
      <c r="E67" s="393"/>
    </row>
    <row r="68" spans="1:5">
      <c r="A68" s="393">
        <f t="shared" si="3"/>
        <v>60</v>
      </c>
      <c r="B68" s="593" t="s">
        <v>66</v>
      </c>
      <c r="C68" s="335"/>
      <c r="D68" s="607" t="s">
        <v>67</v>
      </c>
      <c r="E68" s="393"/>
    </row>
    <row r="69" spans="1:5">
      <c r="A69" s="393">
        <f t="shared" ref="A69:A83" si="4">1+A68</f>
        <v>61</v>
      </c>
      <c r="B69" s="593" t="s">
        <v>4</v>
      </c>
      <c r="C69" s="335"/>
      <c r="D69" s="607" t="s">
        <v>68</v>
      </c>
      <c r="E69" s="393">
        <v>0.35</v>
      </c>
    </row>
    <row r="70" spans="1:5">
      <c r="A70" s="393">
        <f t="shared" si="4"/>
        <v>62</v>
      </c>
      <c r="B70" s="593"/>
      <c r="C70" s="335"/>
      <c r="D70" s="388"/>
      <c r="E70" s="393"/>
    </row>
    <row r="71" spans="1:5">
      <c r="A71" s="393">
        <f t="shared" si="4"/>
        <v>63</v>
      </c>
      <c r="B71" s="593" t="s">
        <v>69</v>
      </c>
      <c r="C71" s="335">
        <f t="shared" si="1"/>
        <v>22299320.14182147</v>
      </c>
      <c r="D71" s="391">
        <f>'Adj-restating'!C69</f>
        <v>10693690.074258031</v>
      </c>
      <c r="E71" s="388">
        <f>+'Adj-PF'!C71</f>
        <v>11605630.067563439</v>
      </c>
    </row>
    <row r="72" spans="1:5">
      <c r="A72" s="393">
        <f t="shared" si="4"/>
        <v>64</v>
      </c>
      <c r="B72" s="593" t="s">
        <v>70</v>
      </c>
      <c r="C72" s="335">
        <f t="shared" si="1"/>
        <v>0</v>
      </c>
      <c r="D72" s="391">
        <f>'Adj-restating'!C70</f>
        <v>0</v>
      </c>
      <c r="E72" s="388">
        <f>+'Adj-PF'!C72</f>
        <v>0</v>
      </c>
    </row>
    <row r="73" spans="1:5">
      <c r="A73" s="393">
        <f t="shared" si="4"/>
        <v>65</v>
      </c>
      <c r="B73" s="593" t="s">
        <v>71</v>
      </c>
      <c r="C73" s="335">
        <f t="shared" si="1"/>
        <v>30427.593380334856</v>
      </c>
      <c r="D73" s="391">
        <f>'Adj-restating'!C71</f>
        <v>30427.593380334856</v>
      </c>
      <c r="E73" s="388">
        <f>+'Adj-PF'!C73</f>
        <v>0</v>
      </c>
    </row>
    <row r="74" spans="1:5">
      <c r="A74" s="393">
        <f t="shared" si="4"/>
        <v>66</v>
      </c>
      <c r="B74" s="593" t="s">
        <v>7</v>
      </c>
      <c r="C74" s="335">
        <f t="shared" si="1"/>
        <v>1519489.311398454</v>
      </c>
      <c r="D74" s="391">
        <f>'Adj-restating'!C72</f>
        <v>910757.34144945815</v>
      </c>
      <c r="E74" s="388">
        <f>+'Adj-PF'!C74</f>
        <v>608731.96994899586</v>
      </c>
    </row>
    <row r="75" spans="1:5">
      <c r="A75" s="393">
        <f t="shared" si="4"/>
        <v>67</v>
      </c>
      <c r="B75" s="593" t="s">
        <v>72</v>
      </c>
      <c r="C75" s="335">
        <f t="shared" si="1"/>
        <v>8318465.5718845725</v>
      </c>
      <c r="D75" s="391">
        <f>'Adj-restating'!C73</f>
        <v>7249675.7268627221</v>
      </c>
      <c r="E75" s="388">
        <f>+'Adj-PF'!C75</f>
        <v>1068789.84502185</v>
      </c>
    </row>
    <row r="76" spans="1:5">
      <c r="A76" s="393">
        <f t="shared" si="4"/>
        <v>68</v>
      </c>
      <c r="B76" s="593" t="s">
        <v>73</v>
      </c>
      <c r="C76" s="335">
        <f t="shared" si="1"/>
        <v>-5742946.1183999786</v>
      </c>
      <c r="D76" s="391">
        <f>'Adj-restating'!C74</f>
        <v>-475360.79486497742</v>
      </c>
      <c r="E76" s="388">
        <f>+'Adj-PF'!C76</f>
        <v>-5267585.3235350009</v>
      </c>
    </row>
    <row r="77" spans="1:5">
      <c r="A77" s="393">
        <f t="shared" si="4"/>
        <v>69</v>
      </c>
      <c r="B77" s="593"/>
      <c r="C77" s="335">
        <f t="shared" si="1"/>
        <v>0</v>
      </c>
      <c r="D77" s="391">
        <f>'Adj-restating'!C75</f>
        <v>0</v>
      </c>
      <c r="E77" s="388">
        <f>+'Adj-PF'!C77</f>
        <v>0</v>
      </c>
    </row>
    <row r="78" spans="1:5">
      <c r="A78" s="393">
        <f t="shared" si="4"/>
        <v>70</v>
      </c>
      <c r="B78" s="593" t="s">
        <v>74</v>
      </c>
      <c r="C78" s="335">
        <f t="shared" si="1"/>
        <v>34810814.927327231</v>
      </c>
      <c r="D78" s="391">
        <f>'Adj-restating'!C76</f>
        <v>17477541.661155939</v>
      </c>
      <c r="E78" s="388">
        <f>+'Adj-PF'!C78</f>
        <v>17333273.266171291</v>
      </c>
    </row>
    <row r="79" spans="1:5">
      <c r="A79" s="393">
        <f t="shared" si="4"/>
        <v>71</v>
      </c>
      <c r="B79" s="593" t="s">
        <v>75</v>
      </c>
      <c r="C79" s="335">
        <f t="shared" si="1"/>
        <v>0</v>
      </c>
      <c r="D79" s="391">
        <f>'Adj-restating'!C77</f>
        <v>0</v>
      </c>
      <c r="E79" s="388">
        <f>+'Adj-PF'!C79</f>
        <v>0</v>
      </c>
    </row>
    <row r="80" spans="1:5">
      <c r="A80" s="393">
        <f t="shared" si="4"/>
        <v>72</v>
      </c>
      <c r="B80" s="593" t="s">
        <v>76</v>
      </c>
      <c r="C80" s="873">
        <f>+D80+E80</f>
        <v>34810814.927327231</v>
      </c>
      <c r="D80" s="873">
        <f>+D79+D78</f>
        <v>17477541.661155939</v>
      </c>
      <c r="E80" s="873">
        <f>+E79+E78</f>
        <v>17333273.266171291</v>
      </c>
    </row>
    <row r="81" spans="1:5">
      <c r="A81" s="393">
        <f t="shared" si="4"/>
        <v>73</v>
      </c>
      <c r="B81" s="593" t="s">
        <v>728</v>
      </c>
      <c r="C81" s="873">
        <f>ROUND(C80*$E$69,0)</f>
        <v>12183785</v>
      </c>
      <c r="D81" s="873">
        <f t="shared" ref="D81:E81" si="5">ROUND(D80*$E$69,0)</f>
        <v>6117140</v>
      </c>
      <c r="E81" s="873">
        <f t="shared" si="5"/>
        <v>6066646</v>
      </c>
    </row>
    <row r="82" spans="1:5">
      <c r="A82" s="393">
        <f t="shared" si="4"/>
        <v>74</v>
      </c>
      <c r="B82" s="593" t="s">
        <v>641</v>
      </c>
      <c r="C82" s="873">
        <f t="shared" ref="C82" si="6">+D82+E82</f>
        <v>607389.20972429495</v>
      </c>
      <c r="D82" s="911">
        <f>+'Adj-restating'!C80</f>
        <v>5675215.2081392948</v>
      </c>
      <c r="E82" s="873">
        <f>+'Adj-PF'!C82</f>
        <v>-5067825.9984149998</v>
      </c>
    </row>
    <row r="83" spans="1:5">
      <c r="A83" s="393">
        <f t="shared" si="4"/>
        <v>75</v>
      </c>
      <c r="B83" s="593" t="s">
        <v>77</v>
      </c>
      <c r="C83" s="874">
        <f>+C82+C81</f>
        <v>12791174.209724296</v>
      </c>
      <c r="D83" s="874">
        <f t="shared" ref="D83:E83" si="7">+D82+D81</f>
        <v>11792355.208139295</v>
      </c>
      <c r="E83" s="874">
        <f t="shared" si="7"/>
        <v>998820.00158500019</v>
      </c>
    </row>
    <row r="84" spans="1:5">
      <c r="C84" s="335"/>
      <c r="D84" s="393"/>
      <c r="E84" s="111"/>
    </row>
    <row r="94" spans="1:5">
      <c r="B94" s="594"/>
    </row>
    <row r="95" spans="1:5">
      <c r="B95" s="593"/>
    </row>
  </sheetData>
  <mergeCells count="1">
    <mergeCell ref="A4:E4"/>
  </mergeCells>
  <pageMargins left="0.75" right="0.75" top="0.25" bottom="0.25" header="0.5" footer="0.25"/>
  <pageSetup scale="57" orientation="portrait" r:id="rId1"/>
  <headerFooter scaleWithDoc="0" alignWithMargins="0">
    <oddHeader>&amp;R&amp;"Times New Roman,Regular"PacifiCorp Docket UE-130043
Exhibit No. ___ (JH-2)
Page &amp;P of &amp;N</oddHeader>
    <oddFooter>&amp;C&amp;P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I96"/>
  <sheetViews>
    <sheetView zoomScale="65" zoomScaleNormal="65" workbookViewId="0">
      <pane xSplit="3" ySplit="6" topLeftCell="BK7" activePane="bottomRight" state="frozen"/>
      <selection activeCell="D68" sqref="D68"/>
      <selection pane="topRight" activeCell="D68" sqref="D68"/>
      <selection pane="bottomLeft" activeCell="D68" sqref="D68"/>
      <selection pane="bottomRight" activeCell="C4" sqref="C4"/>
    </sheetView>
  </sheetViews>
  <sheetFormatPr defaultColWidth="9.109375" defaultRowHeight="18"/>
  <cols>
    <col min="1" max="1" width="9.6640625" style="78" customWidth="1"/>
    <col min="2" max="2" width="40.6640625" style="78" bestFit="1" customWidth="1"/>
    <col min="3" max="3" width="28.5546875" style="78" bestFit="1" customWidth="1"/>
    <col min="4" max="4" width="25.88671875" style="78" bestFit="1" customWidth="1"/>
    <col min="5" max="5" width="18.44140625" style="78" bestFit="1" customWidth="1"/>
    <col min="6" max="6" width="19.6640625" style="78" bestFit="1" customWidth="1"/>
    <col min="7" max="7" width="21" style="78" bestFit="1" customWidth="1"/>
    <col min="8" max="8" width="19.109375" style="78" bestFit="1" customWidth="1"/>
    <col min="9" max="9" width="16" style="78" bestFit="1" customWidth="1"/>
    <col min="10" max="10" width="19.109375" style="78" bestFit="1" customWidth="1"/>
    <col min="11" max="11" width="19.109375" style="78" customWidth="1"/>
    <col min="12" max="12" width="21" style="78" customWidth="1"/>
    <col min="13" max="13" width="17.88671875" style="78" customWidth="1"/>
    <col min="14" max="15" width="14.5546875" style="78" customWidth="1"/>
    <col min="16" max="16" width="17.44140625" style="78" customWidth="1"/>
    <col min="17" max="17" width="17.88671875" style="78" customWidth="1"/>
    <col min="18" max="18" width="17.5546875" style="78" customWidth="1"/>
    <col min="19" max="19" width="17.44140625" style="1441" customWidth="1"/>
    <col min="20" max="21" width="17.44140625" style="78" customWidth="1"/>
    <col min="22" max="22" width="16.5546875" style="78" customWidth="1"/>
    <col min="23" max="23" width="16.109375" style="1435" customWidth="1"/>
    <col min="24" max="24" width="12" style="1291" customWidth="1"/>
    <col min="25" max="25" width="17" style="1291" customWidth="1"/>
    <col min="26" max="26" width="18.33203125" style="78" customWidth="1"/>
    <col min="27" max="27" width="18.33203125" style="78" bestFit="1" customWidth="1"/>
    <col min="28" max="28" width="16.88671875" style="78" customWidth="1"/>
    <col min="29" max="29" width="18.33203125" style="78" bestFit="1" customWidth="1"/>
    <col min="30" max="31" width="18.6640625" style="78" customWidth="1"/>
    <col min="32" max="32" width="19.109375" style="78" bestFit="1" customWidth="1"/>
    <col min="33" max="36" width="19.109375" style="78" customWidth="1"/>
    <col min="37" max="37" width="18.33203125" style="1424" bestFit="1" customWidth="1"/>
    <col min="38" max="38" width="18.33203125" style="78" customWidth="1"/>
    <col min="39" max="39" width="21.5546875" style="78" customWidth="1"/>
    <col min="40" max="40" width="17.44140625" style="78" customWidth="1"/>
    <col min="41" max="41" width="15.5546875" style="1291" customWidth="1"/>
    <col min="42" max="42" width="14.5546875" style="78" bestFit="1" customWidth="1"/>
    <col min="43" max="43" width="15.88671875" style="78" bestFit="1" customWidth="1"/>
    <col min="44" max="44" width="20.88671875" style="78" bestFit="1" customWidth="1"/>
    <col min="45" max="45" width="19.109375" style="78" bestFit="1" customWidth="1"/>
    <col min="46" max="46" width="17.33203125" style="78" customWidth="1"/>
    <col min="47" max="47" width="22.109375" style="78" bestFit="1" customWidth="1"/>
    <col min="48" max="48" width="20.6640625" style="78" customWidth="1"/>
    <col min="49" max="50" width="21.109375" style="78" customWidth="1"/>
    <col min="51" max="51" width="23.109375" style="78" customWidth="1"/>
    <col min="52" max="52" width="22.44140625" style="78" bestFit="1" customWidth="1"/>
    <col min="53" max="53" width="15.33203125" style="78" customWidth="1"/>
    <col min="54" max="54" width="23.109375" style="78" customWidth="1"/>
    <col min="55" max="55" width="18.109375" style="78" customWidth="1"/>
    <col min="56" max="56" width="20.6640625" style="78" bestFit="1" customWidth="1"/>
    <col min="57" max="57" width="21" style="1441" customWidth="1"/>
    <col min="58" max="58" width="17.88671875" style="78" customWidth="1"/>
    <col min="59" max="59" width="22" style="78" customWidth="1"/>
    <col min="60" max="60" width="18.88671875" customWidth="1"/>
    <col min="61" max="61" width="21.109375" style="918" customWidth="1"/>
    <col min="62" max="62" width="19.33203125" style="918" customWidth="1"/>
    <col min="63" max="63" width="21.5546875" style="918" customWidth="1"/>
    <col min="64" max="65" width="19.44140625" style="78" customWidth="1"/>
    <col min="66" max="66" width="21.33203125" style="78" bestFit="1" customWidth="1"/>
    <col min="67" max="67" width="24.5546875" style="78" bestFit="1" customWidth="1"/>
    <col min="68" max="68" width="12.5546875" style="78" bestFit="1" customWidth="1"/>
    <col min="69" max="69" width="13.33203125" style="78" bestFit="1" customWidth="1"/>
    <col min="70" max="70" width="12" style="78" bestFit="1" customWidth="1"/>
    <col min="71" max="71" width="11.44140625" style="78" bestFit="1" customWidth="1"/>
    <col min="72" max="72" width="9.88671875" style="78" bestFit="1" customWidth="1"/>
    <col min="73" max="73" width="14.44140625" style="78" bestFit="1" customWidth="1"/>
    <col min="74" max="74" width="16.5546875" style="78" customWidth="1"/>
    <col min="75" max="75" width="15.6640625" style="78" customWidth="1"/>
    <col min="76" max="76" width="17.44140625" style="78" customWidth="1"/>
    <col min="77" max="78" width="17.33203125" style="78" customWidth="1"/>
    <col min="79" max="79" width="16.6640625" style="78" customWidth="1"/>
    <col min="80" max="80" width="18.44140625" style="78" customWidth="1"/>
    <col min="81" max="81" width="18" style="78" customWidth="1"/>
    <col min="82" max="82" width="19.44140625" style="78" customWidth="1"/>
    <col min="83" max="83" width="15.88671875" style="78" customWidth="1"/>
    <col min="84" max="84" width="18.109375" style="78" customWidth="1"/>
    <col min="85" max="85" width="16.6640625" style="78" customWidth="1"/>
    <col min="86" max="86" width="11.5546875" style="78" customWidth="1"/>
    <col min="87" max="87" width="15.6640625" style="78" customWidth="1"/>
    <col min="88" max="88" width="11" style="78" bestFit="1" customWidth="1"/>
    <col min="89" max="89" width="22.44140625" style="78" customWidth="1"/>
    <col min="90" max="90" width="13.6640625" style="78" bestFit="1" customWidth="1"/>
    <col min="91" max="91" width="16.33203125" style="78" customWidth="1"/>
    <col min="92" max="92" width="15" style="78" customWidth="1"/>
    <col min="93" max="93" width="12.88671875" style="78" bestFit="1" customWidth="1"/>
    <col min="94" max="94" width="14" style="78" bestFit="1" customWidth="1"/>
    <col min="95" max="95" width="14.109375" style="78" customWidth="1"/>
    <col min="96" max="96" width="17.5546875" style="78" customWidth="1"/>
    <col min="97" max="97" width="13.109375" style="78" customWidth="1"/>
    <col min="98" max="98" width="20.88671875" style="78" customWidth="1"/>
    <col min="99" max="99" width="16.5546875" style="78" bestFit="1" customWidth="1"/>
    <col min="100" max="100" width="14.44140625" style="78" bestFit="1" customWidth="1"/>
    <col min="101" max="101" width="17.109375" style="78" bestFit="1" customWidth="1"/>
    <col min="102" max="102" width="19.44140625" style="78" customWidth="1"/>
    <col min="103" max="103" width="21.44140625" style="78" customWidth="1"/>
    <col min="104" max="104" width="16.33203125" style="78" bestFit="1" customWidth="1"/>
    <col min="105" max="105" width="16.5546875" style="78" bestFit="1" customWidth="1"/>
    <col min="106" max="106" width="16.109375" style="78" bestFit="1" customWidth="1"/>
    <col min="107" max="107" width="16.109375" style="78" customWidth="1"/>
    <col min="108" max="108" width="21.33203125" style="78" customWidth="1"/>
    <col min="109" max="109" width="20" style="78" bestFit="1" customWidth="1"/>
    <col min="110" max="110" width="17.109375" style="78" bestFit="1" customWidth="1"/>
    <col min="111" max="111" width="12.88671875" style="78" bestFit="1" customWidth="1"/>
    <col min="112" max="112" width="12.5546875" style="78" bestFit="1" customWidth="1"/>
    <col min="113" max="113" width="12" style="78" bestFit="1" customWidth="1"/>
    <col min="114" max="16384" width="9.109375" style="78"/>
  </cols>
  <sheetData>
    <row r="1" spans="1:113" ht="19.5" customHeight="1">
      <c r="B1" s="79" t="s">
        <v>122</v>
      </c>
      <c r="C1" s="80"/>
      <c r="E1" s="80"/>
      <c r="F1" s="2650" t="s">
        <v>3</v>
      </c>
      <c r="G1" s="2650"/>
      <c r="H1" s="2650"/>
      <c r="I1" s="2650"/>
      <c r="J1" s="698"/>
      <c r="K1" s="1289"/>
    </row>
    <row r="2" spans="1:113">
      <c r="B2" s="82" t="s">
        <v>2</v>
      </c>
      <c r="C2" s="80"/>
      <c r="D2" s="83"/>
      <c r="E2" s="80"/>
      <c r="F2" s="2650" t="s">
        <v>581</v>
      </c>
      <c r="G2" s="2650"/>
      <c r="H2" s="2650"/>
      <c r="I2" s="2650"/>
      <c r="J2" s="698"/>
      <c r="K2" s="1289"/>
    </row>
    <row r="3" spans="1:113">
      <c r="B3" s="80"/>
      <c r="C3" s="80"/>
      <c r="D3" s="83"/>
      <c r="E3" s="80"/>
      <c r="G3" s="82"/>
      <c r="H3" s="82"/>
      <c r="I3" s="82"/>
      <c r="J3" s="82"/>
      <c r="K3" s="82"/>
    </row>
    <row r="4" spans="1:113" s="87" customFormat="1">
      <c r="B4" s="88"/>
      <c r="C4" s="2512" t="s">
        <v>5</v>
      </c>
      <c r="D4" s="84">
        <v>3.1</v>
      </c>
      <c r="E4" s="84">
        <v>3.2</v>
      </c>
      <c r="F4" s="84">
        <v>3.3</v>
      </c>
      <c r="G4" s="84">
        <v>3.4</v>
      </c>
      <c r="H4" s="84">
        <v>3.5</v>
      </c>
      <c r="I4" s="85">
        <v>3.6</v>
      </c>
      <c r="J4" s="85">
        <v>3.7</v>
      </c>
      <c r="K4" s="85">
        <v>3.8</v>
      </c>
      <c r="L4" s="85">
        <v>4.0999999999999996</v>
      </c>
      <c r="M4" s="85">
        <v>4.2</v>
      </c>
      <c r="N4" s="85">
        <v>4.3</v>
      </c>
      <c r="O4" s="85">
        <v>4.4000000000000004</v>
      </c>
      <c r="P4" s="85">
        <v>4.5</v>
      </c>
      <c r="Q4" s="85">
        <v>4.5999999999999996</v>
      </c>
      <c r="R4" s="85">
        <v>4.7</v>
      </c>
      <c r="S4" s="1453">
        <v>4.8</v>
      </c>
      <c r="T4" s="85">
        <v>4.9000000000000004</v>
      </c>
      <c r="U4" s="86">
        <v>4.0999999999999996</v>
      </c>
      <c r="V4" s="85">
        <v>4.1100000000000003</v>
      </c>
      <c r="W4" s="569">
        <v>4.12</v>
      </c>
      <c r="X4" s="1292">
        <v>4.13</v>
      </c>
      <c r="Y4" s="1292">
        <v>4.1399999999999997</v>
      </c>
      <c r="Z4" s="86">
        <v>4.1500000000000004</v>
      </c>
      <c r="AA4" s="85">
        <v>5.0999999999999996</v>
      </c>
      <c r="AB4" s="85" t="s">
        <v>626</v>
      </c>
      <c r="AC4" s="85">
        <v>5.2</v>
      </c>
      <c r="AD4" s="85">
        <v>5.3</v>
      </c>
      <c r="AE4" s="85">
        <v>5.4</v>
      </c>
      <c r="AF4" s="85">
        <v>6.1</v>
      </c>
      <c r="AG4" s="1293" t="s">
        <v>1034</v>
      </c>
      <c r="AH4" s="1293" t="s">
        <v>1014</v>
      </c>
      <c r="AI4" s="1293" t="s">
        <v>1035</v>
      </c>
      <c r="AJ4" s="1293" t="s">
        <v>1015</v>
      </c>
      <c r="AK4" s="1425">
        <v>7.1</v>
      </c>
      <c r="AL4" s="85">
        <v>7.2</v>
      </c>
      <c r="AM4" s="85">
        <v>7.3</v>
      </c>
      <c r="AN4" s="85">
        <v>7.4</v>
      </c>
      <c r="AO4" s="1292">
        <v>7.5</v>
      </c>
      <c r="AP4" s="85">
        <v>7.6</v>
      </c>
      <c r="AQ4" s="85" t="s">
        <v>694</v>
      </c>
      <c r="AR4" s="85">
        <v>7.7</v>
      </c>
      <c r="AS4" s="85">
        <v>7.8</v>
      </c>
      <c r="AT4" s="85">
        <v>7.9</v>
      </c>
      <c r="AU4" s="85">
        <v>8.1</v>
      </c>
      <c r="AV4" s="85">
        <v>8.1999999999999993</v>
      </c>
      <c r="AW4" s="85">
        <v>8.3000000000000007</v>
      </c>
      <c r="AX4" s="85">
        <v>8.4</v>
      </c>
      <c r="AY4" s="85">
        <v>8.5</v>
      </c>
      <c r="AZ4" s="85" t="s">
        <v>1017</v>
      </c>
      <c r="BA4" s="85">
        <v>8.6</v>
      </c>
      <c r="BB4" s="85">
        <v>8.6999999999999993</v>
      </c>
      <c r="BC4" s="85">
        <v>8.8000000000000007</v>
      </c>
      <c r="BD4" s="85">
        <v>8.9</v>
      </c>
      <c r="BE4" s="1442">
        <v>8.1</v>
      </c>
      <c r="BF4" s="86">
        <v>8.11</v>
      </c>
      <c r="BG4" s="85">
        <v>8.1199999999999992</v>
      </c>
      <c r="BH4" s="85" t="s">
        <v>1020</v>
      </c>
      <c r="BI4" s="85" t="s">
        <v>1021</v>
      </c>
      <c r="BJ4" s="85" t="s">
        <v>1022</v>
      </c>
      <c r="BK4" s="85">
        <v>8.1300000000000008</v>
      </c>
      <c r="BL4" s="85">
        <v>9.1</v>
      </c>
      <c r="BM4" s="85"/>
    </row>
    <row r="5" spans="1:113" ht="15.75" customHeight="1">
      <c r="B5" s="80"/>
      <c r="C5" s="90"/>
      <c r="D5" s="89" t="s">
        <v>170</v>
      </c>
      <c r="E5" s="89" t="s">
        <v>6</v>
      </c>
      <c r="F5" s="89" t="s">
        <v>201</v>
      </c>
      <c r="G5" s="89" t="s">
        <v>551</v>
      </c>
      <c r="H5" s="2651" t="s">
        <v>1029</v>
      </c>
      <c r="I5" s="90" t="s">
        <v>203</v>
      </c>
      <c r="J5" s="2645" t="s">
        <v>699</v>
      </c>
      <c r="K5" s="2645" t="s">
        <v>783</v>
      </c>
      <c r="L5" s="2645" t="s">
        <v>1030</v>
      </c>
      <c r="M5" s="2645" t="s">
        <v>1031</v>
      </c>
      <c r="N5" s="2645" t="s">
        <v>1032</v>
      </c>
      <c r="O5" s="2645" t="s">
        <v>801</v>
      </c>
      <c r="P5" s="2645" t="s">
        <v>639</v>
      </c>
      <c r="Q5" s="2645" t="s">
        <v>1023</v>
      </c>
      <c r="R5" s="2645" t="s">
        <v>640</v>
      </c>
      <c r="S5" s="2647" t="s">
        <v>592</v>
      </c>
      <c r="T5" s="2645" t="s">
        <v>469</v>
      </c>
      <c r="U5" s="2645" t="s">
        <v>690</v>
      </c>
      <c r="V5" s="2645" t="s">
        <v>625</v>
      </c>
      <c r="W5" s="2652" t="s">
        <v>831</v>
      </c>
      <c r="X5" s="2648" t="s">
        <v>1010</v>
      </c>
      <c r="Y5" s="2648" t="s">
        <v>1011</v>
      </c>
      <c r="Z5" s="2645" t="s">
        <v>1033</v>
      </c>
      <c r="AA5" s="2651" t="s">
        <v>545</v>
      </c>
      <c r="AB5" s="2651" t="s">
        <v>635</v>
      </c>
      <c r="AC5" s="2645" t="s">
        <v>510</v>
      </c>
      <c r="AD5" s="2645" t="s">
        <v>508</v>
      </c>
      <c r="AE5" s="2645" t="s">
        <v>215</v>
      </c>
      <c r="AF5" s="90" t="s">
        <v>205</v>
      </c>
      <c r="AG5" s="2649" t="s">
        <v>878</v>
      </c>
      <c r="AH5" s="2649" t="s">
        <v>878</v>
      </c>
      <c r="AI5" s="2649" t="s">
        <v>878</v>
      </c>
      <c r="AJ5" s="2649" t="s">
        <v>878</v>
      </c>
      <c r="AK5" s="2653" t="s">
        <v>1037</v>
      </c>
      <c r="AL5" s="2645" t="s">
        <v>900</v>
      </c>
      <c r="AM5" s="2645" t="s">
        <v>213</v>
      </c>
      <c r="AN5" s="2645" t="s">
        <v>1024</v>
      </c>
      <c r="AO5" s="2648" t="s">
        <v>903</v>
      </c>
      <c r="AP5" s="2645" t="s">
        <v>693</v>
      </c>
      <c r="AQ5" s="2645" t="s">
        <v>693</v>
      </c>
      <c r="AR5" s="2645" t="s">
        <v>709</v>
      </c>
      <c r="AS5" s="2645" t="s">
        <v>633</v>
      </c>
      <c r="AT5" s="2645" t="s">
        <v>692</v>
      </c>
      <c r="AU5" s="2645" t="s">
        <v>636</v>
      </c>
      <c r="AV5" s="2645" t="s">
        <v>549</v>
      </c>
      <c r="AW5" s="2645" t="s">
        <v>412</v>
      </c>
      <c r="AX5" s="2645" t="s">
        <v>624</v>
      </c>
      <c r="AY5" s="2645" t="s">
        <v>359</v>
      </c>
      <c r="AZ5" s="2645" t="s">
        <v>359</v>
      </c>
      <c r="BA5" s="2645" t="s">
        <v>212</v>
      </c>
      <c r="BB5" s="2645" t="s">
        <v>535</v>
      </c>
      <c r="BC5" s="2645" t="s">
        <v>638</v>
      </c>
      <c r="BD5" s="2645" t="s">
        <v>62</v>
      </c>
      <c r="BE5" s="2647" t="s">
        <v>637</v>
      </c>
      <c r="BF5" s="2645" t="s">
        <v>936</v>
      </c>
      <c r="BG5" s="2645" t="s">
        <v>943</v>
      </c>
      <c r="BH5" s="2645" t="s">
        <v>1026</v>
      </c>
      <c r="BI5" s="2645" t="s">
        <v>1027</v>
      </c>
      <c r="BJ5" s="2645" t="s">
        <v>1028</v>
      </c>
      <c r="BK5" s="2645" t="s">
        <v>1004</v>
      </c>
      <c r="BL5" s="2645" t="s">
        <v>710</v>
      </c>
      <c r="BM5" s="91"/>
    </row>
    <row r="6" spans="1:113" ht="87" customHeight="1">
      <c r="B6" s="92"/>
      <c r="C6" s="570"/>
      <c r="D6" s="89" t="s">
        <v>10</v>
      </c>
      <c r="E6" s="89" t="s">
        <v>12</v>
      </c>
      <c r="F6" s="89" t="s">
        <v>11</v>
      </c>
      <c r="G6" s="89" t="s">
        <v>13</v>
      </c>
      <c r="H6" s="2646"/>
      <c r="I6" s="90" t="s">
        <v>6</v>
      </c>
      <c r="J6" s="2646"/>
      <c r="K6" s="2646"/>
      <c r="L6" s="2645"/>
      <c r="M6" s="2645"/>
      <c r="N6" s="2648"/>
      <c r="O6" s="2646"/>
      <c r="P6" s="2648"/>
      <c r="Q6" s="2648"/>
      <c r="R6" s="2648"/>
      <c r="S6" s="2625"/>
      <c r="T6" s="2646"/>
      <c r="U6" s="2646"/>
      <c r="V6" s="2648"/>
      <c r="W6" s="2652"/>
      <c r="X6" s="2648"/>
      <c r="Y6" s="2648"/>
      <c r="Z6" s="2646"/>
      <c r="AA6" s="2648"/>
      <c r="AB6" s="2648"/>
      <c r="AC6" s="2648"/>
      <c r="AD6" s="2648"/>
      <c r="AE6" s="2648"/>
      <c r="AF6" s="90" t="s">
        <v>208</v>
      </c>
      <c r="AG6" s="2648"/>
      <c r="AH6" s="2648"/>
      <c r="AI6" s="2648"/>
      <c r="AJ6" s="2648"/>
      <c r="AK6" s="2654"/>
      <c r="AL6" s="2646"/>
      <c r="AM6" s="2648"/>
      <c r="AN6" s="2648"/>
      <c r="AO6" s="2648"/>
      <c r="AP6" s="2648"/>
      <c r="AQ6" s="2646"/>
      <c r="AR6" s="2646"/>
      <c r="AS6" s="2646"/>
      <c r="AT6" s="2646"/>
      <c r="AU6" s="2645"/>
      <c r="AV6" s="2645"/>
      <c r="AW6" s="2645"/>
      <c r="AX6" s="2646"/>
      <c r="AY6" s="2648"/>
      <c r="AZ6" s="2646"/>
      <c r="BA6" s="2646"/>
      <c r="BB6" s="2645"/>
      <c r="BC6" s="2648"/>
      <c r="BD6" s="2646"/>
      <c r="BE6" s="2625"/>
      <c r="BF6" s="2645"/>
      <c r="BG6" s="2646"/>
      <c r="BH6" s="2646"/>
      <c r="BI6" s="2646"/>
      <c r="BJ6" s="2646"/>
      <c r="BK6" s="2646"/>
      <c r="BL6" s="2646"/>
      <c r="BM6" s="571"/>
    </row>
    <row r="7" spans="1:113">
      <c r="B7" s="92" t="s">
        <v>18</v>
      </c>
      <c r="C7" s="572"/>
      <c r="D7" s="93"/>
      <c r="E7" s="93"/>
      <c r="F7" s="93"/>
      <c r="G7" s="93"/>
      <c r="H7" s="93"/>
      <c r="I7" s="93"/>
      <c r="J7" s="93"/>
      <c r="K7" s="93"/>
      <c r="L7" s="93"/>
      <c r="M7" s="93"/>
      <c r="N7" s="93"/>
      <c r="O7" s="93"/>
      <c r="P7" s="93"/>
      <c r="Q7" s="93"/>
      <c r="R7" s="93"/>
      <c r="S7" s="1443"/>
      <c r="T7" s="93"/>
      <c r="U7" s="93"/>
      <c r="V7" s="93"/>
      <c r="W7" s="97"/>
      <c r="X7" s="93"/>
      <c r="Y7" s="93"/>
      <c r="Z7" s="93"/>
      <c r="AA7" s="93"/>
      <c r="AC7" s="93"/>
      <c r="AF7" s="93"/>
      <c r="AG7" s="93"/>
      <c r="AH7" s="93"/>
      <c r="AI7" s="93"/>
      <c r="AJ7" s="93"/>
      <c r="AK7" s="97"/>
      <c r="AL7" s="93"/>
      <c r="AM7" s="93"/>
      <c r="AN7" s="93"/>
      <c r="AO7" s="93"/>
      <c r="AP7" s="93"/>
      <c r="AQ7" s="93"/>
      <c r="AR7" s="93"/>
      <c r="AS7" s="93"/>
      <c r="AT7" s="93"/>
      <c r="AU7" s="93"/>
      <c r="AV7" s="93"/>
      <c r="AW7" s="93"/>
      <c r="AX7" s="93"/>
      <c r="AY7" s="93"/>
      <c r="AZ7" s="93"/>
      <c r="BA7" s="93"/>
      <c r="BB7" s="93"/>
      <c r="BD7" s="93"/>
      <c r="BE7" s="1443"/>
      <c r="BG7" s="93"/>
    </row>
    <row r="8" spans="1:113">
      <c r="A8" s="78">
        <v>1</v>
      </c>
      <c r="B8" s="80" t="s">
        <v>19</v>
      </c>
      <c r="C8" s="96">
        <f>SUM(D8:BL8)</f>
        <v>12188798</v>
      </c>
      <c r="D8" s="93">
        <f>'Adj-restating'!D8+'Adj-PF'!D8</f>
        <v>-668149</v>
      </c>
      <c r="E8" s="93">
        <f>'Adj-restating'!E8+'Adj-PF'!E8</f>
        <v>8526831</v>
      </c>
      <c r="F8" s="93">
        <f>'Adj-restating'!F8+'Adj-PF'!F8</f>
        <v>4330116</v>
      </c>
      <c r="G8" s="93">
        <f>'Adj-restating'!G8+'Adj-PF'!G8</f>
        <v>0</v>
      </c>
      <c r="H8" s="93">
        <f>'Adj-restating'!H8+'Adj-PF'!H8</f>
        <v>0</v>
      </c>
      <c r="I8" s="93">
        <f>'Adj-restating'!I8+'Adj-PF'!I8</f>
        <v>0</v>
      </c>
      <c r="J8" s="93">
        <f>'Adj-restating'!J8+'Adj-PF'!J8</f>
        <v>0</v>
      </c>
      <c r="K8" s="93">
        <f>'Adj-restating'!L8+'Adj-PF'!K8</f>
        <v>0</v>
      </c>
      <c r="L8" s="93">
        <f>'Adj-restating'!L8+'Adj-PF'!L8</f>
        <v>0</v>
      </c>
      <c r="M8" s="93">
        <f>'Adj-restating'!M8+'Adj-PF'!M8</f>
        <v>0</v>
      </c>
      <c r="N8" s="93">
        <f>'Adj-restating'!N8+'Adj-PF'!N8</f>
        <v>0</v>
      </c>
      <c r="O8" s="93">
        <f>'Adj-restating'!O8+'Adj-PF'!O8</f>
        <v>0</v>
      </c>
      <c r="P8" s="93">
        <f>'Adj-restating'!P8+'Adj-PF'!P8</f>
        <v>0</v>
      </c>
      <c r="Q8" s="93">
        <f>'Adj-restating'!Q8+'Adj-PF'!Q8</f>
        <v>0</v>
      </c>
      <c r="R8" s="93">
        <f>'Adj-restating'!R8+'Adj-PF'!R8</f>
        <v>0</v>
      </c>
      <c r="S8" s="1443">
        <f>'Adj-restating'!V8+'Adj-PF'!W8</f>
        <v>0</v>
      </c>
      <c r="T8" s="93">
        <f>'Adj-restating'!W8+'Adj-PF'!X8</f>
        <v>0</v>
      </c>
      <c r="U8" s="93">
        <f>'Adj-restating'!X8+'Adj-PF'!Y8</f>
        <v>0</v>
      </c>
      <c r="V8" s="93">
        <f>'Adj-restating'!Y8+'Adj-PF'!Z8</f>
        <v>0</v>
      </c>
      <c r="W8" s="97">
        <f>'Adj-restating'!P8+'Adj-PF'!W8</f>
        <v>0</v>
      </c>
      <c r="X8" s="93">
        <f>'Adj-restating'!X8+'Adj-PF'!X8</f>
        <v>0</v>
      </c>
      <c r="Y8" s="93">
        <f>'Adj-restating'!Y8+'Adj-PF'!Y8</f>
        <v>0</v>
      </c>
      <c r="Z8" s="93">
        <f>'Adj-restating'!Z8+'Adj-PF'!Z8</f>
        <v>0</v>
      </c>
      <c r="AA8" s="93">
        <f>'Adj-restating'!AA8+'Adj-PF'!AA8</f>
        <v>0</v>
      </c>
      <c r="AB8" s="93">
        <f>'Adj-restating'!AC8+'Adj-PF'!AB8</f>
        <v>0</v>
      </c>
      <c r="AC8" s="93">
        <f>'Adj-restating'!AD8+'Adj-PF'!AC8</f>
        <v>0</v>
      </c>
      <c r="AD8" s="93">
        <f>'Adj-restating'!AD8+'Adj-PF'!AD8</f>
        <v>0</v>
      </c>
      <c r="AE8" s="93">
        <f>'Adj-restating'!AF8+'Adj-PF'!AE8</f>
        <v>0</v>
      </c>
      <c r="AF8" s="93">
        <f>'Adj-restating'!AF8+'Adj-PF'!AF8</f>
        <v>0</v>
      </c>
      <c r="AG8" s="93">
        <f>'Adj-restating'!AG8+'Adj-PF'!AG8</f>
        <v>0</v>
      </c>
      <c r="AH8" s="93">
        <f>'Adj-restating'!AH8+'Adj-PF'!AH8</f>
        <v>0</v>
      </c>
      <c r="AI8" s="93">
        <f>'Adj-restating'!AI8+'Adj-PF'!AI8</f>
        <v>0</v>
      </c>
      <c r="AJ8" s="93">
        <f>'Adj-restating'!AJ8+'Adj-PF'!AJ8</f>
        <v>0</v>
      </c>
      <c r="AK8" s="97">
        <f>'Adj-restating'!AK8+'Adj-PF'!AK8</f>
        <v>0</v>
      </c>
      <c r="AL8" s="93">
        <f>'Adj-restating'!AL8+'Adj-PF'!AL8</f>
        <v>0</v>
      </c>
      <c r="AM8" s="93">
        <f>'Adj-restating'!AL8+'Adj-PF'!AM8</f>
        <v>0</v>
      </c>
      <c r="AN8" s="93">
        <f>'Adj-restating'!AN8+'Adj-PF'!AL8</f>
        <v>0</v>
      </c>
      <c r="AO8" s="93">
        <f>'Adj-restating'!AO8+'Adj-PF'!AO8</f>
        <v>0</v>
      </c>
      <c r="AP8" s="93">
        <f>'Adj-restating'!AP8+'Adj-PF'!AP8</f>
        <v>0</v>
      </c>
      <c r="AQ8" s="93">
        <f>'Adj-restating'!AQ8+'Adj-PF'!AQ8</f>
        <v>0</v>
      </c>
      <c r="AR8" s="93">
        <f>'Adj-restating'!AR8+'Adj-PF'!AR8</f>
        <v>0</v>
      </c>
      <c r="AS8" s="93">
        <f>'Adj-restating'!AS8+'Adj-PF'!AS8</f>
        <v>0</v>
      </c>
      <c r="AT8" s="93">
        <f>'Adj-restating'!AT8+'Adj-PF'!AT8</f>
        <v>0</v>
      </c>
      <c r="AU8" s="93">
        <f>'Adj-restating'!AU8+'Adj-PF'!AU8</f>
        <v>0</v>
      </c>
      <c r="AV8" s="93">
        <f>'Adj-restating'!AV8+'Adj-PF'!AV8</f>
        <v>0</v>
      </c>
      <c r="AW8" s="93">
        <f>'Adj-restating'!AW8+'Adj-PF'!AW8</f>
        <v>0</v>
      </c>
      <c r="AX8" s="93">
        <f>'Adj-restating'!AX8+'Adj-PF'!AX8</f>
        <v>0</v>
      </c>
      <c r="AY8" s="93">
        <f>'Adj-restating'!AY8+'Adj-PF'!AY8</f>
        <v>0</v>
      </c>
      <c r="AZ8" s="93">
        <f>'Adj-restating'!AZ8+'Adj-PF'!AZ8</f>
        <v>0</v>
      </c>
      <c r="BA8" s="93">
        <f>'Adj-restating'!BB8+'Adj-PF'!BA8</f>
        <v>0</v>
      </c>
      <c r="BB8" s="93">
        <f>'Adj-restating'!BB8+'Adj-PF'!BB8</f>
        <v>0</v>
      </c>
      <c r="BC8" s="93">
        <f>'Adj-restating'!BC8+'Adj-PF'!BC8</f>
        <v>0</v>
      </c>
      <c r="BD8" s="93">
        <f>'Adj-restating'!BD8+'Adj-PF'!BD8</f>
        <v>0</v>
      </c>
      <c r="BE8" s="1443">
        <f>'Adj-restating'!BE8+'Adj-PF'!BE8</f>
        <v>0</v>
      </c>
      <c r="BF8" s="93">
        <f>'Adj-restating'!BF8+'Adj-PF'!BF8</f>
        <v>0</v>
      </c>
      <c r="BG8" s="93">
        <f>'Adj-restating'!BG8+'Adj-PF'!BG8</f>
        <v>0</v>
      </c>
      <c r="BH8" s="93">
        <f>'Adj-restating'!BH8+'Adj-PF'!BH8</f>
        <v>0</v>
      </c>
      <c r="BI8" s="93">
        <f>'Adj-restating'!BI8+'Adj-PF'!BI8</f>
        <v>0</v>
      </c>
      <c r="BJ8" s="93">
        <f>'Adj-restating'!BJ8+'Adj-PF'!BJ8</f>
        <v>0</v>
      </c>
      <c r="BK8" s="93">
        <f>'Adj-restating'!BK8+'Adj-PF'!BK8</f>
        <v>0</v>
      </c>
      <c r="BL8" s="93">
        <f>'Adj-restating'!BL8+'Adj-PF'!BL8</f>
        <v>0</v>
      </c>
      <c r="BM8" s="93"/>
      <c r="DI8" s="573"/>
    </row>
    <row r="9" spans="1:113">
      <c r="A9" s="78">
        <v>2</v>
      </c>
      <c r="B9" s="80" t="s">
        <v>20</v>
      </c>
      <c r="C9" s="96">
        <f>SUM(D9:BL9)</f>
        <v>0</v>
      </c>
      <c r="D9" s="93">
        <f>'Adj-restating'!D9+'Adj-PF'!D9</f>
        <v>0</v>
      </c>
      <c r="E9" s="93">
        <f>'Adj-restating'!E9+'Adj-PF'!E9</f>
        <v>0</v>
      </c>
      <c r="F9" s="93">
        <f>'Adj-restating'!F9+'Adj-PF'!F9</f>
        <v>0</v>
      </c>
      <c r="G9" s="93">
        <f>'Adj-restating'!G9+'Adj-PF'!G9</f>
        <v>0</v>
      </c>
      <c r="H9" s="93">
        <f>'Adj-restating'!H9+'Adj-PF'!H9</f>
        <v>0</v>
      </c>
      <c r="I9" s="93">
        <f>'Adj-restating'!I9+'Adj-PF'!I9</f>
        <v>0</v>
      </c>
      <c r="J9" s="93">
        <f>'Adj-restating'!J9+'Adj-PF'!J9</f>
        <v>0</v>
      </c>
      <c r="K9" s="93">
        <f>'Adj-restating'!L9+'Adj-PF'!K9</f>
        <v>0</v>
      </c>
      <c r="L9" s="93">
        <f>'Adj-restating'!L9+'Adj-PF'!L9</f>
        <v>0</v>
      </c>
      <c r="M9" s="93">
        <f>'Adj-restating'!M9+'Adj-PF'!M9</f>
        <v>0</v>
      </c>
      <c r="N9" s="93">
        <v>0</v>
      </c>
      <c r="O9" s="93">
        <v>0</v>
      </c>
      <c r="P9" s="93">
        <v>0</v>
      </c>
      <c r="Q9" s="93">
        <f>'Adj-restating'!Q9+'Adj-PF'!Q9</f>
        <v>0</v>
      </c>
      <c r="R9" s="93">
        <f>'Adj-restating'!R9+'Adj-PF'!R9</f>
        <v>0</v>
      </c>
      <c r="S9" s="1443">
        <f>'Adj-restating'!V9+'Adj-PF'!W9</f>
        <v>0</v>
      </c>
      <c r="T9" s="93">
        <f>'Adj-restating'!W9+'Adj-PF'!X9</f>
        <v>0</v>
      </c>
      <c r="U9" s="93">
        <f>'Adj-restating'!X9+'Adj-PF'!Y9</f>
        <v>0</v>
      </c>
      <c r="V9" s="93">
        <f>'Adj-restating'!Y9+'Adj-PF'!Z9</f>
        <v>0</v>
      </c>
      <c r="W9" s="97">
        <f>'Adj-restating'!P9+'Adj-PF'!W9</f>
        <v>0</v>
      </c>
      <c r="X9" s="93">
        <f>'Adj-restating'!X9+'Adj-PF'!X9</f>
        <v>0</v>
      </c>
      <c r="Y9" s="93">
        <f>'Adj-restating'!Y9+'Adj-PF'!Y9</f>
        <v>0</v>
      </c>
      <c r="Z9" s="93">
        <f>'Adj-restating'!Z9+'Adj-PF'!Z9</f>
        <v>0</v>
      </c>
      <c r="AA9" s="93">
        <f>'Adj-restating'!AA9+'Adj-PF'!AA9</f>
        <v>0</v>
      </c>
      <c r="AB9" s="93">
        <f>'Adj-restating'!AC9+'Adj-PF'!AB9</f>
        <v>0</v>
      </c>
      <c r="AC9" s="93">
        <f>'Adj-restating'!AD9+'Adj-PF'!AC9</f>
        <v>0</v>
      </c>
      <c r="AD9" s="93">
        <f>'Adj-restating'!AD9+'Adj-PF'!AD9</f>
        <v>0</v>
      </c>
      <c r="AE9" s="93">
        <f>'Adj-restating'!AF9+'Adj-PF'!AE9</f>
        <v>0</v>
      </c>
      <c r="AF9" s="93">
        <f>'Adj-restating'!AF9+'Adj-PF'!AF9</f>
        <v>0</v>
      </c>
      <c r="AG9" s="93">
        <f>'Adj-restating'!AG9+'Adj-PF'!AG9</f>
        <v>0</v>
      </c>
      <c r="AH9" s="93">
        <f>'Adj-restating'!AH9+'Adj-PF'!AH9</f>
        <v>0</v>
      </c>
      <c r="AI9" s="93">
        <f>'Adj-restating'!AI9+'Adj-PF'!AI9</f>
        <v>0</v>
      </c>
      <c r="AJ9" s="93">
        <f>'Adj-restating'!AJ9+'Adj-PF'!AJ9</f>
        <v>0</v>
      </c>
      <c r="AK9" s="97">
        <f>'Adj-restating'!AK9+'Adj-PF'!AK9</f>
        <v>0</v>
      </c>
      <c r="AL9" s="93">
        <f>'Adj-restating'!AL9+'Adj-PF'!AL9</f>
        <v>0</v>
      </c>
      <c r="AM9" s="93">
        <f>'Adj-restating'!AL9+'Adj-PF'!AM9</f>
        <v>0</v>
      </c>
      <c r="AN9" s="93">
        <f>'Adj-restating'!AN9+'Adj-PF'!AL9</f>
        <v>0</v>
      </c>
      <c r="AO9" s="93">
        <f>'Adj-restating'!AO9+'Adj-PF'!AO9</f>
        <v>0</v>
      </c>
      <c r="AP9" s="93">
        <f>'Adj-restating'!AP9+'Adj-PF'!AP9</f>
        <v>0</v>
      </c>
      <c r="AQ9" s="93">
        <f>'Adj-restating'!AQ9+'Adj-PF'!AQ9</f>
        <v>0</v>
      </c>
      <c r="AR9" s="93">
        <f>'Adj-restating'!AR9+'Adj-PF'!AR9</f>
        <v>0</v>
      </c>
      <c r="AS9" s="93">
        <f>'Adj-restating'!AS9+'Adj-PF'!AS9</f>
        <v>0</v>
      </c>
      <c r="AT9" s="93">
        <f>'Adj-restating'!AT9+'Adj-PF'!AT9</f>
        <v>0</v>
      </c>
      <c r="AU9" s="93">
        <f>'Adj-restating'!AU9+'Adj-PF'!AU9</f>
        <v>0</v>
      </c>
      <c r="AV9" s="93">
        <f>'Adj-restating'!AV9+'Adj-PF'!AV9</f>
        <v>0</v>
      </c>
      <c r="AW9" s="93">
        <f>'Adj-restating'!AW9+'Adj-PF'!AW9</f>
        <v>0</v>
      </c>
      <c r="AX9" s="93">
        <f>'Adj-restating'!AX9+'Adj-PF'!AX9</f>
        <v>0</v>
      </c>
      <c r="AY9" s="93">
        <f>'Adj-restating'!AY9+'Adj-PF'!BB9</f>
        <v>0</v>
      </c>
      <c r="AZ9" s="93">
        <f>'Adj-restating'!AZ9+'Adj-PF'!AZ9</f>
        <v>0</v>
      </c>
      <c r="BA9" s="93">
        <f>'Adj-restating'!BB9+'Adj-PF'!BA9</f>
        <v>0</v>
      </c>
      <c r="BB9" s="93">
        <f>'Adj-restating'!BB9+'Adj-PF'!BB9</f>
        <v>0</v>
      </c>
      <c r="BC9" s="93">
        <f>'Adj-restating'!BC9+'Adj-PF'!BC9</f>
        <v>0</v>
      </c>
      <c r="BD9" s="93">
        <f>'Adj-restating'!BD9+'Adj-PF'!BD9</f>
        <v>0</v>
      </c>
      <c r="BE9" s="1443">
        <f>'Adj-restating'!BE9+'Adj-PF'!BE9</f>
        <v>0</v>
      </c>
      <c r="BF9" s="93">
        <f>'Adj-restating'!BF9+'Adj-PF'!BF9</f>
        <v>0</v>
      </c>
      <c r="BG9" s="93">
        <f>'Adj-restating'!BG9+'Adj-PF'!BG9</f>
        <v>0</v>
      </c>
      <c r="BH9" s="93">
        <f>'Adj-restating'!BH9+'Adj-PF'!BH9</f>
        <v>0</v>
      </c>
      <c r="BI9" s="93">
        <f>'Adj-restating'!BI9+'Adj-PF'!BI9</f>
        <v>0</v>
      </c>
      <c r="BJ9" s="93">
        <f>'Adj-restating'!BJ9+'Adj-PF'!BJ9</f>
        <v>0</v>
      </c>
      <c r="BK9" s="93">
        <f>'Adj-restating'!BK9+'Adj-PF'!BK9</f>
        <v>0</v>
      </c>
      <c r="BL9" s="93">
        <f>'Adj-restating'!BL9+'Adj-PF'!BL9</f>
        <v>0</v>
      </c>
      <c r="BM9" s="93"/>
      <c r="DI9" s="573"/>
    </row>
    <row r="10" spans="1:113">
      <c r="A10" s="78">
        <v>3</v>
      </c>
      <c r="B10" s="80" t="s">
        <v>21</v>
      </c>
      <c r="C10" s="96">
        <f>SUM(D10:BL10)</f>
        <v>-3247757.9430600018</v>
      </c>
      <c r="D10" s="93">
        <f>'Adj-restating'!D10+'Adj-PF'!D10</f>
        <v>0</v>
      </c>
      <c r="E10" s="93">
        <f>'Adj-restating'!E10+'Adj-PF'!E10</f>
        <v>0</v>
      </c>
      <c r="F10" s="93">
        <f>'Adj-restating'!F10+'Adj-PF'!F10</f>
        <v>0</v>
      </c>
      <c r="G10" s="93">
        <f>'Adj-restating'!G10+'Adj-PF'!G10</f>
        <v>0</v>
      </c>
      <c r="H10" s="93">
        <f>'Adj-restating'!H10+'Adj-PF'!H10</f>
        <v>0</v>
      </c>
      <c r="I10" s="93">
        <f>'Adj-restating'!I10+'Adj-PF'!I10</f>
        <v>0</v>
      </c>
      <c r="J10" s="93">
        <f>'Adj-restating'!J10+'Adj-PF'!J10</f>
        <v>0</v>
      </c>
      <c r="K10" s="93">
        <f>'Adj-restating'!L10+'Adj-PF'!K10</f>
        <v>0</v>
      </c>
      <c r="L10" s="93">
        <f>'Adj-restating'!L10+'Adj-PF'!L10</f>
        <v>0</v>
      </c>
      <c r="M10" s="93">
        <f>'Adj-restating'!M10+'Adj-PF'!M10</f>
        <v>0</v>
      </c>
      <c r="N10" s="93">
        <v>0</v>
      </c>
      <c r="O10" s="93">
        <v>0</v>
      </c>
      <c r="P10" s="93">
        <v>0</v>
      </c>
      <c r="Q10" s="93">
        <f>'Adj-restating'!Q10+'Adj-PF'!Q10</f>
        <v>0</v>
      </c>
      <c r="R10" s="93">
        <f>'Adj-restating'!R10+'Adj-PF'!R10</f>
        <v>0</v>
      </c>
      <c r="S10" s="1443">
        <f>'Adj-restating'!V10+'Adj-PF'!W10</f>
        <v>0</v>
      </c>
      <c r="T10" s="93">
        <f>'Adj-restating'!W10+'Adj-PF'!X10</f>
        <v>0</v>
      </c>
      <c r="U10" s="93">
        <f>'Adj-restating'!X10+'Adj-PF'!Y10</f>
        <v>0</v>
      </c>
      <c r="V10" s="93">
        <f>'Adj-restating'!Y10+'Adj-PF'!Z10</f>
        <v>0</v>
      </c>
      <c r="W10" s="97">
        <f>'Adj-restating'!P10+'Adj-PF'!W10</f>
        <v>0</v>
      </c>
      <c r="X10" s="93">
        <f>'Adj-restating'!X10+'Adj-PF'!X10</f>
        <v>0</v>
      </c>
      <c r="Y10" s="93">
        <f>'Adj-restating'!Y10+'Adj-PF'!Y10</f>
        <v>0</v>
      </c>
      <c r="Z10" s="93">
        <f>'Adj-restating'!Z10+'Adj-PF'!Z10</f>
        <v>0</v>
      </c>
      <c r="AA10" s="93">
        <f>'Adj-restating'!AA10+'Adj-PF'!AA10</f>
        <v>29221419.585189998</v>
      </c>
      <c r="AB10" s="93">
        <f>'Adj-restating'!AC10+'Adj-PF'!AB10</f>
        <v>-32766632</v>
      </c>
      <c r="AC10" s="93">
        <f>'Adj-restating'!AD10+'Adj-PF'!AC10</f>
        <v>0</v>
      </c>
      <c r="AD10" s="93">
        <f>'Adj-restating'!AD10+'Adj-PF'!AD10</f>
        <v>0</v>
      </c>
      <c r="AE10" s="93">
        <f>'Adj-restating'!AF10+'Adj-PF'!AE10</f>
        <v>0</v>
      </c>
      <c r="AF10" s="93">
        <f>'Adj-restating'!AF10+'Adj-PF'!AF10</f>
        <v>0</v>
      </c>
      <c r="AG10" s="93">
        <f>'Adj-restating'!AG10+'Adj-PF'!AG10</f>
        <v>0</v>
      </c>
      <c r="AH10" s="93">
        <f>'Adj-restating'!AH10+'Adj-PF'!AH10</f>
        <v>0</v>
      </c>
      <c r="AI10" s="93">
        <f>'Adj-restating'!AI10+'Adj-PF'!AI10</f>
        <v>0</v>
      </c>
      <c r="AJ10" s="93">
        <f>'Adj-restating'!AJ10+'Adj-PF'!AJ10</f>
        <v>0</v>
      </c>
      <c r="AK10" s="97">
        <f>'Adj-restating'!AK10+'Adj-PF'!AK10</f>
        <v>0</v>
      </c>
      <c r="AL10" s="93">
        <f>'Adj-restating'!AL10+'Adj-PF'!AL10</f>
        <v>0</v>
      </c>
      <c r="AM10" s="93">
        <f>'Adj-restating'!AL10+'Adj-PF'!AM10</f>
        <v>0</v>
      </c>
      <c r="AN10" s="93">
        <f>'Adj-restating'!AN10+'Adj-PF'!AL10</f>
        <v>0</v>
      </c>
      <c r="AO10" s="93">
        <f>'Adj-restating'!AO10+'Adj-PF'!AO10</f>
        <v>0</v>
      </c>
      <c r="AP10" s="93">
        <f>'Adj-restating'!AP10+'Adj-PF'!AP10</f>
        <v>0</v>
      </c>
      <c r="AQ10" s="93">
        <f>'Adj-restating'!AQ10+'Adj-PF'!AQ10</f>
        <v>0</v>
      </c>
      <c r="AR10" s="93">
        <f>'Adj-restating'!AR10+'Adj-PF'!AR10</f>
        <v>0</v>
      </c>
      <c r="AS10" s="93">
        <f>'Adj-restating'!AS10+'Adj-PF'!AS10</f>
        <v>0</v>
      </c>
      <c r="AT10" s="93">
        <f>'Adj-restating'!AT10+'Adj-PF'!AT10</f>
        <v>0</v>
      </c>
      <c r="AU10" s="93">
        <f>'Adj-restating'!AU10+'Adj-PF'!AU10</f>
        <v>0</v>
      </c>
      <c r="AV10" s="93">
        <f>'Adj-restating'!AV10+'Adj-PF'!AV10</f>
        <v>0</v>
      </c>
      <c r="AW10" s="93">
        <f>'Adj-restating'!AW10+'Adj-PF'!AW10</f>
        <v>0</v>
      </c>
      <c r="AX10" s="93">
        <f>'Adj-restating'!AX10+'Adj-PF'!AX10</f>
        <v>0</v>
      </c>
      <c r="AY10" s="93">
        <f>'Adj-restating'!AY10+'Adj-PF'!BB10</f>
        <v>0</v>
      </c>
      <c r="AZ10" s="93">
        <f>'Adj-restating'!AZ10+'Adj-PF'!AZ10</f>
        <v>0</v>
      </c>
      <c r="BA10" s="93">
        <f>'Adj-restating'!BB10+'Adj-PF'!BA10</f>
        <v>0</v>
      </c>
      <c r="BB10" s="93">
        <f>'Adj-restating'!BB10+'Adj-PF'!BB10</f>
        <v>0</v>
      </c>
      <c r="BC10" s="93">
        <f>'Adj-restating'!BC10+'Adj-PF'!BC10</f>
        <v>0</v>
      </c>
      <c r="BD10" s="93">
        <f>'Adj-restating'!BD10+'Adj-PF'!BD10</f>
        <v>0</v>
      </c>
      <c r="BE10" s="1443">
        <f>'Adj-restating'!BE10+'Adj-PF'!BE10</f>
        <v>0</v>
      </c>
      <c r="BF10" s="93">
        <f>'Adj-restating'!BF10+'Adj-PF'!BF10</f>
        <v>0</v>
      </c>
      <c r="BG10" s="93">
        <f>'Adj-restating'!BG10+'Adj-PF'!BG10</f>
        <v>0</v>
      </c>
      <c r="BH10" s="93">
        <f>'Adj-restating'!BH10+'Adj-PF'!BH10</f>
        <v>0</v>
      </c>
      <c r="BI10" s="93">
        <f>'Adj-restating'!BI10+'Adj-PF'!BI10</f>
        <v>0</v>
      </c>
      <c r="BJ10" s="93">
        <f>'Adj-restating'!BJ10+'Adj-PF'!BJ10</f>
        <v>0</v>
      </c>
      <c r="BK10" s="93">
        <f>'Adj-restating'!BK10+'Adj-PF'!BK10</f>
        <v>0</v>
      </c>
      <c r="BL10" s="93">
        <f>'Adj-restating'!BL10+'Adj-PF'!BL10</f>
        <v>297454.47175000003</v>
      </c>
      <c r="BM10" s="93"/>
      <c r="DI10" s="573"/>
    </row>
    <row r="11" spans="1:113">
      <c r="A11" s="78">
        <v>4</v>
      </c>
      <c r="B11" s="80" t="s">
        <v>22</v>
      </c>
      <c r="C11" s="96">
        <f>SUM(D11:BL11)</f>
        <v>-7958323.6240914576</v>
      </c>
      <c r="D11" s="93">
        <f>'Adj-restating'!D11+'Adj-PF'!D11</f>
        <v>0</v>
      </c>
      <c r="E11" s="93">
        <f>'Adj-restating'!E11+'Adj-PF'!E11</f>
        <v>0</v>
      </c>
      <c r="F11" s="93">
        <f>'Adj-restating'!F11+'Adj-PF'!F11</f>
        <v>0</v>
      </c>
      <c r="G11" s="93">
        <f>'Adj-restating'!G11+'Adj-PF'!G11</f>
        <v>0</v>
      </c>
      <c r="H11" s="93">
        <f>'Adj-restating'!H11+'Adj-PF'!H11</f>
        <v>-2116519.1511764573</v>
      </c>
      <c r="I11" s="93">
        <f>'Adj-restating'!I11+'Adj-PF'!I11</f>
        <v>-109628</v>
      </c>
      <c r="J11" s="93">
        <f>'Adj-restating'!J11+'Adj-PF'!J11</f>
        <v>502461.94281000004</v>
      </c>
      <c r="K11" s="93">
        <f>'Adj-restating'!L11+'Adj-PF'!K11</f>
        <v>63404</v>
      </c>
      <c r="L11" s="93">
        <f>'Adj-restating'!L11+'Adj-PF'!L11</f>
        <v>0</v>
      </c>
      <c r="M11" s="93">
        <f>'Adj-restating'!M11+'Adj-PF'!M11</f>
        <v>0</v>
      </c>
      <c r="N11" s="93">
        <v>0</v>
      </c>
      <c r="O11" s="93">
        <v>0</v>
      </c>
      <c r="P11" s="93">
        <v>0</v>
      </c>
      <c r="Q11" s="93">
        <f>'Adj-restating'!Q11+'Adj-PF'!Q11</f>
        <v>0</v>
      </c>
      <c r="R11" s="93">
        <f>'Adj-restating'!R11+'Adj-PF'!R11</f>
        <v>-4270713</v>
      </c>
      <c r="S11" s="1443">
        <f>'Adj-restating'!V11+'Adj-PF'!W11</f>
        <v>0</v>
      </c>
      <c r="T11" s="93">
        <f>'Adj-restating'!W11+'Adj-PF'!X11</f>
        <v>0</v>
      </c>
      <c r="U11" s="93">
        <f>'Adj-restating'!X11+'Adj-PF'!Y11</f>
        <v>0</v>
      </c>
      <c r="V11" s="93">
        <f>'Adj-restating'!Y11+'Adj-PF'!Z11</f>
        <v>0</v>
      </c>
      <c r="W11" s="97">
        <f>'Adj-restating'!P11+'Adj-PF'!W11</f>
        <v>0</v>
      </c>
      <c r="X11" s="93">
        <f>'Adj-restating'!X11+'Adj-PF'!X11</f>
        <v>0</v>
      </c>
      <c r="Y11" s="93">
        <f>'Adj-restating'!Y11+'Adj-PF'!Y11</f>
        <v>0</v>
      </c>
      <c r="Z11" s="93">
        <f>'Adj-restating'!Z11+'Adj-PF'!Z11</f>
        <v>0</v>
      </c>
      <c r="AA11" s="93">
        <f>'Adj-restating'!AA11+'Adj-PF'!AA11</f>
        <v>0</v>
      </c>
      <c r="AB11" s="93">
        <f>'Adj-restating'!AC11+'Adj-PF'!AB11</f>
        <v>0</v>
      </c>
      <c r="AC11" s="93">
        <f>'Adj-restating'!AD11+'Adj-PF'!AC11</f>
        <v>972670.58427500003</v>
      </c>
      <c r="AD11" s="93">
        <f>'Adj-restating'!AD11+'Adj-PF'!AD11</f>
        <v>0</v>
      </c>
      <c r="AE11" s="93">
        <f>'Adj-restating'!AF11+'Adj-PF'!AE11</f>
        <v>0</v>
      </c>
      <c r="AF11" s="93">
        <f>'Adj-restating'!AF11+'Adj-PF'!AF11</f>
        <v>0</v>
      </c>
      <c r="AG11" s="93">
        <f>'Adj-restating'!AG11+'Adj-PF'!AG11</f>
        <v>0</v>
      </c>
      <c r="AH11" s="93">
        <f>'Adj-restating'!AH11+'Adj-PF'!AH11</f>
        <v>0</v>
      </c>
      <c r="AI11" s="93">
        <f>'Adj-restating'!AI11+'Adj-PF'!AI11</f>
        <v>0</v>
      </c>
      <c r="AJ11" s="93">
        <f>'Adj-restating'!AJ11+'Adj-PF'!AJ11</f>
        <v>0</v>
      </c>
      <c r="AK11" s="97">
        <f>'Adj-restating'!AK11+'Adj-PF'!AK11</f>
        <v>0</v>
      </c>
      <c r="AL11" s="93">
        <f>'Adj-restating'!AL11+'Adj-PF'!AL11</f>
        <v>0</v>
      </c>
      <c r="AM11" s="93">
        <f>'Adj-restating'!AL11+'Adj-PF'!AM11</f>
        <v>0</v>
      </c>
      <c r="AN11" s="93">
        <f>'Adj-restating'!AN11+'Adj-PF'!AL11</f>
        <v>0</v>
      </c>
      <c r="AO11" s="93">
        <f>'Adj-restating'!AO11+'Adj-PF'!AO11</f>
        <v>0</v>
      </c>
      <c r="AP11" s="93">
        <f>'Adj-restating'!AP11+'Adj-PF'!AP11</f>
        <v>0</v>
      </c>
      <c r="AQ11" s="93">
        <f>'Adj-restating'!AQ11+'Adj-PF'!AQ11</f>
        <v>0</v>
      </c>
      <c r="AR11" s="93">
        <f>'Adj-restating'!AR11+'Adj-PF'!AR11</f>
        <v>0</v>
      </c>
      <c r="AS11" s="93">
        <f>'Adj-restating'!AS11+'Adj-PF'!AS11</f>
        <v>0</v>
      </c>
      <c r="AT11" s="93">
        <f>'Adj-restating'!AT11+'Adj-PF'!AT11</f>
        <v>0</v>
      </c>
      <c r="AU11" s="93">
        <f>'Adj-restating'!AU11+'Adj-PF'!AU11</f>
        <v>0</v>
      </c>
      <c r="AV11" s="93">
        <f>'Adj-restating'!AV11+'Adj-PF'!AV11</f>
        <v>0</v>
      </c>
      <c r="AW11" s="93">
        <f>'Adj-restating'!AW11+'Adj-PF'!AW11</f>
        <v>0</v>
      </c>
      <c r="AX11" s="93">
        <f>'Adj-restating'!AX11+'Adj-PF'!AX11</f>
        <v>0</v>
      </c>
      <c r="AY11" s="93">
        <f>'Adj-restating'!AY11+'Adj-PF'!BB11</f>
        <v>0</v>
      </c>
      <c r="AZ11" s="93">
        <f>'Adj-restating'!AZ11+'Adj-PF'!AZ11</f>
        <v>0</v>
      </c>
      <c r="BA11" s="93">
        <f>'Adj-restating'!BB11+'Adj-PF'!BA11</f>
        <v>0</v>
      </c>
      <c r="BB11" s="93">
        <f>'Adj-restating'!BB11+'Adj-PF'!BB11</f>
        <v>0</v>
      </c>
      <c r="BC11" s="93">
        <f>'Adj-restating'!BC11+'Adj-PF'!BC11</f>
        <v>0</v>
      </c>
      <c r="BD11" s="93">
        <f>'Adj-restating'!BD11+'Adj-PF'!BD11</f>
        <v>0</v>
      </c>
      <c r="BE11" s="1443">
        <f>'Adj-restating'!BE11+'Adj-PF'!BE11</f>
        <v>-3000000</v>
      </c>
      <c r="BF11" s="93">
        <f>'Adj-restating'!BF11+'Adj-PF'!BF11</f>
        <v>0</v>
      </c>
      <c r="BG11" s="93">
        <f>'Adj-restating'!BG11+'Adj-PF'!BG11</f>
        <v>0</v>
      </c>
      <c r="BH11" s="93">
        <f>'Adj-restating'!BH11+'Adj-PF'!BH11</f>
        <v>0</v>
      </c>
      <c r="BI11" s="93">
        <f>'Adj-restating'!BI11+'Adj-PF'!BI11</f>
        <v>0</v>
      </c>
      <c r="BJ11" s="93">
        <f>'Adj-restating'!BJ11+'Adj-PF'!BJ11</f>
        <v>0</v>
      </c>
      <c r="BK11" s="93">
        <f>'Adj-restating'!BK11+'Adj-PF'!BK11</f>
        <v>0</v>
      </c>
      <c r="BL11" s="93">
        <f>'Adj-restating'!BL11+'Adj-PF'!BL11</f>
        <v>0</v>
      </c>
      <c r="BM11" s="93"/>
      <c r="DI11" s="573"/>
    </row>
    <row r="12" spans="1:113">
      <c r="A12" s="78">
        <v>5</v>
      </c>
      <c r="B12" s="92" t="s">
        <v>23</v>
      </c>
      <c r="C12" s="574">
        <f>SUM(C8:C11)</f>
        <v>982716.43284854107</v>
      </c>
      <c r="D12" s="95">
        <f>SUM(D8:D11)</f>
        <v>-668149</v>
      </c>
      <c r="E12" s="95">
        <f>SUM(E8:E11)</f>
        <v>8526831</v>
      </c>
      <c r="F12" s="95">
        <f>SUM(F8:F11)</f>
        <v>4330116</v>
      </c>
      <c r="G12" s="95">
        <f t="shared" ref="G12:M12" si="0">SUM(G8:G11)</f>
        <v>0</v>
      </c>
      <c r="H12" s="95">
        <f t="shared" si="0"/>
        <v>-2116519.1511764573</v>
      </c>
      <c r="I12" s="95">
        <f t="shared" si="0"/>
        <v>-109628</v>
      </c>
      <c r="J12" s="95">
        <f>SUM(J8:J11)</f>
        <v>502461.94281000004</v>
      </c>
      <c r="K12" s="95">
        <f>SUM(K8:K11)</f>
        <v>63404</v>
      </c>
      <c r="L12" s="95">
        <f t="shared" si="0"/>
        <v>0</v>
      </c>
      <c r="M12" s="95">
        <f t="shared" si="0"/>
        <v>0</v>
      </c>
      <c r="N12" s="95">
        <v>0</v>
      </c>
      <c r="O12" s="95">
        <v>0</v>
      </c>
      <c r="P12" s="95">
        <v>0</v>
      </c>
      <c r="Q12" s="95">
        <f>SUM(Q8:Q11)</f>
        <v>0</v>
      </c>
      <c r="R12" s="95">
        <f>SUM(R8:R11)</f>
        <v>-4270713</v>
      </c>
      <c r="S12" s="1444">
        <f t="shared" ref="S12:Z12" si="1">SUM(S8:S11)</f>
        <v>0</v>
      </c>
      <c r="T12" s="95">
        <f t="shared" si="1"/>
        <v>0</v>
      </c>
      <c r="U12" s="95">
        <f t="shared" si="1"/>
        <v>0</v>
      </c>
      <c r="V12" s="95">
        <f t="shared" si="1"/>
        <v>0</v>
      </c>
      <c r="W12" s="1426">
        <f t="shared" si="1"/>
        <v>0</v>
      </c>
      <c r="X12" s="95">
        <f t="shared" si="1"/>
        <v>0</v>
      </c>
      <c r="Y12" s="95">
        <f t="shared" si="1"/>
        <v>0</v>
      </c>
      <c r="Z12" s="95">
        <f t="shared" si="1"/>
        <v>0</v>
      </c>
      <c r="AA12" s="95">
        <f>SUM(AA8:AA11)</f>
        <v>29221419.585189998</v>
      </c>
      <c r="AB12" s="95">
        <f>SUM(AB8:AB11)</f>
        <v>-32766632</v>
      </c>
      <c r="AC12" s="95">
        <f>SUM(AC8:AC11)</f>
        <v>972670.58427500003</v>
      </c>
      <c r="AD12" s="95">
        <f t="shared" ref="AD12" si="2">SUM(AD8:AD11)</f>
        <v>0</v>
      </c>
      <c r="AE12" s="95">
        <f>SUM(AE8:AE11)</f>
        <v>0</v>
      </c>
      <c r="AF12" s="95">
        <f t="shared" ref="AF12:BE12" si="3">SUM(AF8:AF11)</f>
        <v>0</v>
      </c>
      <c r="AG12" s="95">
        <f t="shared" ref="AG12:AJ12" si="4">SUM(AG8:AG11)</f>
        <v>0</v>
      </c>
      <c r="AH12" s="95">
        <f t="shared" si="4"/>
        <v>0</v>
      </c>
      <c r="AI12" s="95">
        <f t="shared" si="4"/>
        <v>0</v>
      </c>
      <c r="AJ12" s="95">
        <f t="shared" si="4"/>
        <v>0</v>
      </c>
      <c r="AK12" s="1426">
        <f t="shared" si="3"/>
        <v>0</v>
      </c>
      <c r="AL12" s="95">
        <f t="shared" ref="AL12" si="5">SUM(AL8:AL11)</f>
        <v>0</v>
      </c>
      <c r="AM12" s="95">
        <f t="shared" ref="AM12" si="6">SUM(AM8:AM11)</f>
        <v>0</v>
      </c>
      <c r="AN12" s="95">
        <f>SUM(AN8:AN11)</f>
        <v>0</v>
      </c>
      <c r="AO12" s="95">
        <f>SUM(AO8:AO11)</f>
        <v>0</v>
      </c>
      <c r="AP12" s="95">
        <f>SUM(AP8:AP11)</f>
        <v>0</v>
      </c>
      <c r="AQ12" s="95">
        <f>SUM(AQ8:AQ11)</f>
        <v>0</v>
      </c>
      <c r="AR12" s="95">
        <f t="shared" ref="AR12" si="7">SUM(AR8:AR11)</f>
        <v>0</v>
      </c>
      <c r="AS12" s="95">
        <f t="shared" ref="AS12:BD12" si="8">SUM(AS8:AS11)</f>
        <v>0</v>
      </c>
      <c r="AT12" s="95">
        <f t="shared" si="8"/>
        <v>0</v>
      </c>
      <c r="AU12" s="95">
        <f t="shared" si="8"/>
        <v>0</v>
      </c>
      <c r="AV12" s="95">
        <f t="shared" si="8"/>
        <v>0</v>
      </c>
      <c r="AW12" s="95">
        <f t="shared" si="8"/>
        <v>0</v>
      </c>
      <c r="AX12" s="95">
        <f t="shared" si="8"/>
        <v>0</v>
      </c>
      <c r="AY12" s="574">
        <f t="shared" si="8"/>
        <v>0</v>
      </c>
      <c r="AZ12" s="95">
        <f t="shared" si="8"/>
        <v>0</v>
      </c>
      <c r="BA12" s="95">
        <f t="shared" si="8"/>
        <v>0</v>
      </c>
      <c r="BB12" s="95">
        <f t="shared" si="8"/>
        <v>0</v>
      </c>
      <c r="BC12" s="95">
        <f t="shared" si="8"/>
        <v>0</v>
      </c>
      <c r="BD12" s="95">
        <f t="shared" si="8"/>
        <v>0</v>
      </c>
      <c r="BE12" s="1444">
        <f t="shared" si="3"/>
        <v>-3000000</v>
      </c>
      <c r="BF12" s="95">
        <f>SUM(BF8:BF11)</f>
        <v>0</v>
      </c>
      <c r="BG12" s="95">
        <f t="shared" ref="BG12:BJ12" si="9">SUM(BG8:BG11)</f>
        <v>0</v>
      </c>
      <c r="BH12" s="1384">
        <f t="shared" si="9"/>
        <v>0</v>
      </c>
      <c r="BI12" s="1384">
        <f t="shared" si="9"/>
        <v>0</v>
      </c>
      <c r="BJ12" s="1384">
        <f t="shared" si="9"/>
        <v>0</v>
      </c>
      <c r="BK12" s="1384">
        <f t="shared" ref="BK12" si="10">SUM(BK8:BK11)</f>
        <v>0</v>
      </c>
      <c r="BL12" s="95">
        <f t="shared" ref="BL12" si="11">SUM(BL8:BL11)</f>
        <v>297454.47175000003</v>
      </c>
      <c r="BM12" s="101"/>
      <c r="DI12" s="573"/>
    </row>
    <row r="13" spans="1:113">
      <c r="A13" s="78">
        <v>6</v>
      </c>
      <c r="B13" s="80"/>
      <c r="C13" s="572"/>
      <c r="D13" s="93"/>
      <c r="E13" s="93"/>
      <c r="F13" s="93">
        <v>0</v>
      </c>
      <c r="G13" s="93"/>
      <c r="H13" s="93"/>
      <c r="I13" s="93"/>
      <c r="J13" s="93"/>
      <c r="K13" s="93"/>
      <c r="L13" s="93"/>
      <c r="M13" s="93"/>
      <c r="N13" s="93"/>
      <c r="O13" s="93"/>
      <c r="P13" s="93"/>
      <c r="Q13" s="93"/>
      <c r="R13" s="93"/>
      <c r="S13" s="1443"/>
      <c r="T13" s="93"/>
      <c r="U13" s="93"/>
      <c r="V13" s="93"/>
      <c r="W13" s="97"/>
      <c r="X13" s="93"/>
      <c r="Y13" s="93"/>
      <c r="Z13" s="93"/>
      <c r="AA13" s="93"/>
      <c r="AB13" s="93"/>
      <c r="AC13" s="93"/>
      <c r="AF13" s="93"/>
      <c r="AG13" s="93"/>
      <c r="AH13" s="93"/>
      <c r="AI13" s="93"/>
      <c r="AJ13" s="93"/>
      <c r="AK13" s="97"/>
      <c r="AL13" s="93"/>
      <c r="AM13" s="93"/>
      <c r="AN13" s="93"/>
      <c r="AO13" s="93"/>
      <c r="AP13" s="93"/>
      <c r="AQ13" s="93"/>
      <c r="AR13" s="93"/>
      <c r="AS13" s="93"/>
      <c r="AT13" s="93"/>
      <c r="AU13" s="93"/>
      <c r="AV13" s="93"/>
      <c r="AW13" s="93"/>
      <c r="AX13" s="93"/>
      <c r="AY13" s="93"/>
      <c r="AZ13" s="93"/>
      <c r="BA13" s="93"/>
      <c r="BB13" s="93"/>
      <c r="BC13" s="96"/>
      <c r="BD13" s="93"/>
      <c r="BE13" s="1443"/>
      <c r="BG13" s="93"/>
      <c r="DI13" s="573"/>
    </row>
    <row r="14" spans="1:113">
      <c r="A14" s="78">
        <v>7</v>
      </c>
      <c r="B14" s="92" t="s">
        <v>24</v>
      </c>
      <c r="C14" s="572"/>
      <c r="D14" s="93"/>
      <c r="E14" s="93"/>
      <c r="F14" s="93">
        <v>0</v>
      </c>
      <c r="G14" s="93"/>
      <c r="H14" s="93"/>
      <c r="I14" s="93"/>
      <c r="J14" s="93"/>
      <c r="K14" s="93"/>
      <c r="L14" s="93"/>
      <c r="M14" s="93"/>
      <c r="N14" s="93"/>
      <c r="O14" s="93"/>
      <c r="P14" s="93"/>
      <c r="Q14" s="93"/>
      <c r="R14" s="93"/>
      <c r="S14" s="1443"/>
      <c r="T14" s="93"/>
      <c r="U14" s="93"/>
      <c r="V14" s="93"/>
      <c r="W14" s="97"/>
      <c r="X14" s="93"/>
      <c r="Y14" s="93"/>
      <c r="Z14" s="93"/>
      <c r="AA14" s="93"/>
      <c r="AB14" s="93"/>
      <c r="AC14" s="93"/>
      <c r="AF14" s="93"/>
      <c r="AG14" s="93"/>
      <c r="AH14" s="93"/>
      <c r="AI14" s="93"/>
      <c r="AJ14" s="93"/>
      <c r="AK14" s="97"/>
      <c r="AL14" s="93"/>
      <c r="AM14" s="93"/>
      <c r="AN14" s="93"/>
      <c r="AO14" s="93"/>
      <c r="AP14" s="93"/>
      <c r="AQ14" s="93"/>
      <c r="AR14" s="93"/>
      <c r="AS14" s="93"/>
      <c r="AT14" s="93"/>
      <c r="AU14" s="93"/>
      <c r="AV14" s="93"/>
      <c r="AW14" s="93"/>
      <c r="AX14" s="93"/>
      <c r="AY14" s="93"/>
      <c r="AZ14" s="93"/>
      <c r="BA14" s="93"/>
      <c r="BB14" s="93"/>
      <c r="BC14" s="96"/>
      <c r="BD14" s="93"/>
      <c r="BE14" s="1443"/>
      <c r="BG14" s="93"/>
      <c r="DI14" s="573"/>
    </row>
    <row r="15" spans="1:113">
      <c r="A15" s="78">
        <v>8</v>
      </c>
      <c r="B15" s="80" t="s">
        <v>25</v>
      </c>
      <c r="C15" s="96">
        <f t="shared" ref="C15:C24" si="12">SUM(D15:BL15)</f>
        <v>3683158.1393122436</v>
      </c>
      <c r="D15" s="93">
        <f>'Adj-restating'!D15+'Adj-PF'!D15</f>
        <v>0</v>
      </c>
      <c r="E15" s="93">
        <f>'Adj-restating'!E15+'Adj-PF'!E15</f>
        <v>0</v>
      </c>
      <c r="F15" s="93">
        <f>'Adj-restating'!F15+'Adj-PF'!F15</f>
        <v>0</v>
      </c>
      <c r="G15" s="93">
        <f>'Adj-restating'!G15+'Adj-PF'!G15</f>
        <v>0</v>
      </c>
      <c r="H15" s="93">
        <f>'Adj-restating'!H15+'Adj-PF'!H15</f>
        <v>0</v>
      </c>
      <c r="I15" s="93">
        <f>'Adj-restating'!I15+'Adj-PF'!I15</f>
        <v>0</v>
      </c>
      <c r="J15" s="93">
        <f>'Adj-restating'!J15+'Adj-PF'!J15</f>
        <v>0</v>
      </c>
      <c r="K15" s="93">
        <f>'Adj-restating'!L15+'Adj-PF'!K15</f>
        <v>0</v>
      </c>
      <c r="L15" s="93">
        <f>'Adj-restating'!L15+'Adj-PF'!L15</f>
        <v>0</v>
      </c>
      <c r="M15" s="93">
        <f>'Adj-restating'!M15+'Adj-PF'!M15</f>
        <v>15460.906698978293</v>
      </c>
      <c r="N15" s="93">
        <f>'Adj-restating'!N15+'Adj-PF'!N15</f>
        <v>39335.337491333587</v>
      </c>
      <c r="O15" s="93">
        <f>'Adj-restating'!O15+'Adj-PF'!O15</f>
        <v>0</v>
      </c>
      <c r="P15" s="93">
        <f>'Adj-restating'!P15+'Adj-PF'!P15</f>
        <v>0</v>
      </c>
      <c r="Q15" s="93">
        <f>'Adj-restating'!Q15+'Adj-PF'!Q15</f>
        <v>0</v>
      </c>
      <c r="R15" s="93">
        <f>'Adj-restating'!R15+'Adj-PF'!R15</f>
        <v>0</v>
      </c>
      <c r="S15" s="1443">
        <f>'Adj-restating'!V15+'Adj-PF'!W15</f>
        <v>0</v>
      </c>
      <c r="T15" s="93">
        <f>'Adj-restating'!W15+'Adj-PF'!X15</f>
        <v>0</v>
      </c>
      <c r="U15" s="93">
        <f>'Adj-restating'!X15+'Adj-PF'!Y15</f>
        <v>0</v>
      </c>
      <c r="V15" s="93">
        <f>'Adj-restating'!V15+'Adj-PF'!V15</f>
        <v>0</v>
      </c>
      <c r="W15" s="97">
        <f>'Adj-restating'!W15+'Adj-PF'!W15</f>
        <v>0</v>
      </c>
      <c r="X15" s="93">
        <f>'Adj-restating'!X15+'Adj-PF'!X15</f>
        <v>0</v>
      </c>
      <c r="Y15" s="93">
        <f>'Adj-restating'!Y15+'Adj-PF'!Y15</f>
        <v>0</v>
      </c>
      <c r="Z15" s="93">
        <f>'Adj-restating'!Z15+'Adj-PF'!Z15</f>
        <v>-145089.35580941383</v>
      </c>
      <c r="AA15" s="93">
        <f>'Adj-restating'!AA15+'Adj-PF'!AA15</f>
        <v>-3081390.2617705758</v>
      </c>
      <c r="AB15" s="93">
        <f>'Adj-restating'!AC15+'Adj-PF'!AB15</f>
        <v>6024588.1322401017</v>
      </c>
      <c r="AC15" s="93">
        <f>'Adj-restating'!AD15+'Adj-PF'!AC15</f>
        <v>0</v>
      </c>
      <c r="AD15" s="93">
        <f>'Adj-restating'!AD15+'Adj-PF'!AD15</f>
        <v>0</v>
      </c>
      <c r="AE15" s="93">
        <f>'Adj-restating'!AF15+'Adj-PF'!AE15</f>
        <v>0</v>
      </c>
      <c r="AF15" s="93">
        <f>'Adj-restating'!AF15+'Adj-PF'!AF15</f>
        <v>0</v>
      </c>
      <c r="AG15" s="93">
        <f>'Adj-restating'!AG15+'Adj-PF'!AG15</f>
        <v>0</v>
      </c>
      <c r="AH15" s="93">
        <f>'Adj-restating'!AH15+'Adj-PF'!AH15</f>
        <v>0</v>
      </c>
      <c r="AI15" s="93">
        <f>'Adj-restating'!AI15+'Adj-PF'!AI15</f>
        <v>0</v>
      </c>
      <c r="AJ15" s="93">
        <f>'Adj-restating'!AJ15+'Adj-PF'!AJ15</f>
        <v>0</v>
      </c>
      <c r="AK15" s="97">
        <f>'Adj-restating'!AK15+'Adj-PF'!AK15</f>
        <v>0</v>
      </c>
      <c r="AL15" s="93">
        <f>'Adj-restating'!AL15+'Adj-PF'!AL15</f>
        <v>0</v>
      </c>
      <c r="AM15" s="93">
        <f>'Adj-restating'!AL15+'Adj-PF'!AM15</f>
        <v>0</v>
      </c>
      <c r="AN15" s="93">
        <f>'Adj-restating'!AN15+'Adj-PF'!AL15</f>
        <v>0</v>
      </c>
      <c r="AO15" s="93">
        <f>'Adj-restating'!AO15+'Adj-PF'!AO15</f>
        <v>0</v>
      </c>
      <c r="AP15" s="93">
        <f>'Adj-restating'!AP15+'Adj-PF'!AP15</f>
        <v>0</v>
      </c>
      <c r="AQ15" s="93">
        <f>'Adj-restating'!AQ15+'Adj-PF'!AQ15</f>
        <v>0</v>
      </c>
      <c r="AR15" s="93">
        <f>'Adj-restating'!AR15+'Adj-PF'!AR15</f>
        <v>0</v>
      </c>
      <c r="AS15" s="93">
        <f>'Adj-restating'!AS15+'Adj-PF'!AS15</f>
        <v>0</v>
      </c>
      <c r="AT15" s="93">
        <f>'Adj-restating'!AT15+'Adj-PF'!AT15</f>
        <v>0</v>
      </c>
      <c r="AU15" s="93">
        <f>'Adj-restating'!AU15+'Adj-PF'!AU15</f>
        <v>0</v>
      </c>
      <c r="AV15" s="93">
        <f>'Adj-restating'!AV15+'Adj-PF'!AV15</f>
        <v>0</v>
      </c>
      <c r="AW15" s="93">
        <f>'Adj-restating'!AW15+'Adj-PF'!AW15</f>
        <v>0</v>
      </c>
      <c r="AX15" s="93">
        <f>'Adj-restating'!AX15+'Adj-PF'!AX15</f>
        <v>0</v>
      </c>
      <c r="AY15" s="93">
        <f>'Adj-restating'!AY15+'Adj-PF'!AY15</f>
        <v>0</v>
      </c>
      <c r="AZ15" s="93">
        <f>'Adj-restating'!AZ15+'Adj-PF'!AZ15</f>
        <v>0</v>
      </c>
      <c r="BA15" s="93">
        <f>'Adj-restating'!BB15+'Adj-PF'!BA15</f>
        <v>0</v>
      </c>
      <c r="BB15" s="93">
        <f>'Adj-restating'!BB15+'Adj-PF'!BB15</f>
        <v>0</v>
      </c>
      <c r="BC15" s="93">
        <f>'Adj-restating'!BC15+'Adj-PF'!BC15</f>
        <v>0</v>
      </c>
      <c r="BD15" s="93">
        <f>'Adj-restating'!BD15+'Adj-PF'!BD15</f>
        <v>0</v>
      </c>
      <c r="BE15" s="1443">
        <f>'Adj-restating'!BE15+'Adj-PF'!BE15</f>
        <v>0</v>
      </c>
      <c r="BF15" s="93">
        <f>'Adj-restating'!BF15+'Adj-PF'!BF15</f>
        <v>0</v>
      </c>
      <c r="BG15" s="93">
        <f>'Adj-restating'!BG15+'Adj-PF'!BG15</f>
        <v>0</v>
      </c>
      <c r="BH15" s="93">
        <f>'Adj-restating'!BH15+'Adj-PF'!BH15</f>
        <v>0</v>
      </c>
      <c r="BI15" s="93">
        <f>'Adj-restating'!BI15+'Adj-PF'!BI15</f>
        <v>0</v>
      </c>
      <c r="BJ15" s="93">
        <f>'Adj-restating'!BJ15+'Adj-PF'!BJ15</f>
        <v>0</v>
      </c>
      <c r="BK15" s="93">
        <f>'Adj-restating'!BK15+'Adj-PF'!BK15</f>
        <v>0</v>
      </c>
      <c r="BL15" s="93">
        <f>'Adj-restating'!BL15+'Adj-PF'!BL15</f>
        <v>830253.38046181947</v>
      </c>
      <c r="BM15" s="93"/>
      <c r="DI15" s="573"/>
    </row>
    <row r="16" spans="1:113">
      <c r="A16" s="78">
        <v>9</v>
      </c>
      <c r="B16" s="80" t="s">
        <v>26</v>
      </c>
      <c r="C16" s="96">
        <f t="shared" si="12"/>
        <v>0</v>
      </c>
      <c r="D16" s="93">
        <f>'Adj-restating'!D16+'Adj-PF'!D16</f>
        <v>0</v>
      </c>
      <c r="E16" s="93">
        <f>'Adj-restating'!E16+'Adj-PF'!E16</f>
        <v>0</v>
      </c>
      <c r="F16" s="93">
        <f>'Adj-restating'!F16+'Adj-PF'!F16</f>
        <v>0</v>
      </c>
      <c r="G16" s="93">
        <f>'Adj-restating'!G16+'Adj-PF'!G16</f>
        <v>0</v>
      </c>
      <c r="H16" s="93">
        <f>'Adj-restating'!H16+'Adj-PF'!H16</f>
        <v>0</v>
      </c>
      <c r="I16" s="93">
        <f>'Adj-restating'!I16+'Adj-PF'!I16</f>
        <v>0</v>
      </c>
      <c r="J16" s="93">
        <f>'Adj-restating'!J16+'Adj-PF'!J16</f>
        <v>0</v>
      </c>
      <c r="K16" s="93">
        <f>'Adj-restating'!L16+'Adj-PF'!K16</f>
        <v>0</v>
      </c>
      <c r="L16" s="93">
        <f>'Adj-restating'!L16+'Adj-PF'!L16</f>
        <v>0</v>
      </c>
      <c r="M16" s="93">
        <f>'Adj-restating'!M16+'Adj-PF'!M16</f>
        <v>0</v>
      </c>
      <c r="N16" s="93">
        <f>'Adj-restating'!N16+'Adj-PF'!N16</f>
        <v>0</v>
      </c>
      <c r="O16" s="93">
        <f>'Adj-restating'!O16+'Adj-PF'!O16</f>
        <v>0</v>
      </c>
      <c r="P16" s="93">
        <f>'Adj-restating'!P16+'Adj-PF'!P16</f>
        <v>0</v>
      </c>
      <c r="Q16" s="93">
        <f>'Adj-restating'!Q16+'Adj-PF'!Q16</f>
        <v>0</v>
      </c>
      <c r="R16" s="93">
        <f>'Adj-restating'!R16+'Adj-PF'!R16</f>
        <v>0</v>
      </c>
      <c r="S16" s="1443">
        <f>'Adj-restating'!V16+'Adj-PF'!W16</f>
        <v>0</v>
      </c>
      <c r="T16" s="93">
        <f>'Adj-restating'!W16+'Adj-PF'!X16</f>
        <v>0</v>
      </c>
      <c r="U16" s="93">
        <f>'Adj-restating'!X16+'Adj-PF'!Y16</f>
        <v>0</v>
      </c>
      <c r="V16" s="93">
        <f>'Adj-restating'!V16+'Adj-PF'!V16</f>
        <v>0</v>
      </c>
      <c r="W16" s="97">
        <f>'Adj-restating'!W16+'Adj-PF'!W16</f>
        <v>0</v>
      </c>
      <c r="X16" s="93">
        <f>'Adj-restating'!X16+'Adj-PF'!X16</f>
        <v>0</v>
      </c>
      <c r="Y16" s="93">
        <f>'Adj-restating'!Y16+'Adj-PF'!Y16</f>
        <v>0</v>
      </c>
      <c r="Z16" s="93">
        <f>'Adj-restating'!Z16+'Adj-PF'!Z16</f>
        <v>0</v>
      </c>
      <c r="AA16" s="97">
        <f>'Adj-restating'!AA16+'Adj-PF'!AA16</f>
        <v>0</v>
      </c>
      <c r="AB16" s="93">
        <f>'Adj-restating'!AC16+'Adj-PF'!AB16</f>
        <v>0</v>
      </c>
      <c r="AC16" s="93">
        <f>'Adj-restating'!AD16+'Adj-PF'!AC16</f>
        <v>0</v>
      </c>
      <c r="AD16" s="93">
        <f>'Adj-restating'!AD16+'Adj-PF'!AD16</f>
        <v>0</v>
      </c>
      <c r="AE16" s="93">
        <f>'Adj-restating'!AF16+'Adj-PF'!AE16</f>
        <v>0</v>
      </c>
      <c r="AF16" s="93">
        <f>'Adj-restating'!AF16+'Adj-PF'!AF16</f>
        <v>0</v>
      </c>
      <c r="AG16" s="93">
        <f>'Adj-restating'!AG16+'Adj-PF'!AG16</f>
        <v>0</v>
      </c>
      <c r="AH16" s="93">
        <f>'Adj-restating'!AH16+'Adj-PF'!AH16</f>
        <v>0</v>
      </c>
      <c r="AI16" s="93">
        <f>'Adj-restating'!AI16+'Adj-PF'!AI16</f>
        <v>0</v>
      </c>
      <c r="AJ16" s="93">
        <f>'Adj-restating'!AJ16+'Adj-PF'!AJ16</f>
        <v>0</v>
      </c>
      <c r="AK16" s="97">
        <f>'Adj-restating'!AK16+'Adj-PF'!AK16</f>
        <v>0</v>
      </c>
      <c r="AL16" s="93">
        <f>'Adj-restating'!AL16+'Adj-PF'!AL16</f>
        <v>0</v>
      </c>
      <c r="AM16" s="93">
        <f>'Adj-restating'!AL16+'Adj-PF'!AM16</f>
        <v>0</v>
      </c>
      <c r="AN16" s="93">
        <f>'Adj-restating'!AN16+'Adj-PF'!AL16</f>
        <v>0</v>
      </c>
      <c r="AO16" s="93">
        <f>'Adj-restating'!AO16+'Adj-PF'!AO16</f>
        <v>0</v>
      </c>
      <c r="AP16" s="93">
        <f>'Adj-restating'!AP16+'Adj-PF'!AP16</f>
        <v>0</v>
      </c>
      <c r="AQ16" s="93">
        <f>'Adj-restating'!AQ16+'Adj-PF'!AQ16</f>
        <v>0</v>
      </c>
      <c r="AR16" s="93">
        <f>'Adj-restating'!AR16+'Adj-PF'!AR16</f>
        <v>0</v>
      </c>
      <c r="AS16" s="93">
        <f>'Adj-restating'!AS16+'Adj-PF'!AS16</f>
        <v>0</v>
      </c>
      <c r="AT16" s="93">
        <f>'Adj-restating'!AT16+'Adj-PF'!AT16</f>
        <v>0</v>
      </c>
      <c r="AU16" s="93">
        <f>'Adj-restating'!AU16+'Adj-PF'!AU16</f>
        <v>0</v>
      </c>
      <c r="AV16" s="93">
        <f>'Adj-restating'!AV16+'Adj-PF'!AV16</f>
        <v>0</v>
      </c>
      <c r="AW16" s="93">
        <f>'Adj-restating'!AW16+'Adj-PF'!AW16</f>
        <v>0</v>
      </c>
      <c r="AX16" s="93">
        <f>'Adj-restating'!AX16+'Adj-PF'!AX16</f>
        <v>0</v>
      </c>
      <c r="AY16" s="93">
        <f>'Adj-restating'!AY16+'Adj-PF'!AY16</f>
        <v>0</v>
      </c>
      <c r="AZ16" s="93">
        <f>'Adj-restating'!AZ16+'Adj-PF'!AZ16</f>
        <v>0</v>
      </c>
      <c r="BA16" s="93">
        <f>'Adj-restating'!BB16+'Adj-PF'!BA16</f>
        <v>0</v>
      </c>
      <c r="BB16" s="93">
        <f>'Adj-restating'!BB16+'Adj-PF'!BB16</f>
        <v>0</v>
      </c>
      <c r="BC16" s="93">
        <f>'Adj-restating'!BC16+'Adj-PF'!BC16</f>
        <v>0</v>
      </c>
      <c r="BD16" s="93">
        <f>'Adj-restating'!BD16+'Adj-PF'!BD16</f>
        <v>0</v>
      </c>
      <c r="BE16" s="1443">
        <f>'Adj-restating'!BE16+'Adj-PF'!BE16</f>
        <v>0</v>
      </c>
      <c r="BF16" s="93">
        <f>'Adj-restating'!BF16+'Adj-PF'!BF16</f>
        <v>0</v>
      </c>
      <c r="BG16" s="93">
        <f>'Adj-restating'!BG16+'Adj-PF'!BG16</f>
        <v>0</v>
      </c>
      <c r="BH16" s="93">
        <f>'Adj-restating'!BH16+'Adj-PF'!BH16</f>
        <v>0</v>
      </c>
      <c r="BI16" s="93">
        <f>'Adj-restating'!BI16+'Adj-PF'!BI16</f>
        <v>0</v>
      </c>
      <c r="BJ16" s="93">
        <f>'Adj-restating'!BJ16+'Adj-PF'!BJ16</f>
        <v>0</v>
      </c>
      <c r="BK16" s="93">
        <f>'Adj-restating'!BK16+'Adj-PF'!BK16</f>
        <v>0</v>
      </c>
      <c r="BL16" s="93">
        <f>'Adj-restating'!BL16+'Adj-PF'!BL16</f>
        <v>0</v>
      </c>
      <c r="BM16" s="93"/>
      <c r="DI16" s="573"/>
    </row>
    <row r="17" spans="1:113">
      <c r="A17" s="78">
        <v>10</v>
      </c>
      <c r="B17" s="80" t="s">
        <v>27</v>
      </c>
      <c r="C17" s="96">
        <f t="shared" si="12"/>
        <v>-60679.662094072017</v>
      </c>
      <c r="D17" s="93">
        <f>'Adj-restating'!D17+'Adj-PF'!D17</f>
        <v>0</v>
      </c>
      <c r="E17" s="93">
        <f>'Adj-restating'!E17+'Adj-PF'!E17</f>
        <v>0</v>
      </c>
      <c r="F17" s="93">
        <f>'Adj-restating'!F17+'Adj-PF'!F17</f>
        <v>0</v>
      </c>
      <c r="G17" s="93">
        <f>'Adj-restating'!G17+'Adj-PF'!G17</f>
        <v>0</v>
      </c>
      <c r="H17" s="93">
        <f>'Adj-restating'!H17+'Adj-PF'!H17</f>
        <v>0</v>
      </c>
      <c r="I17" s="93">
        <f>'Adj-restating'!I17+'Adj-PF'!I17</f>
        <v>0</v>
      </c>
      <c r="J17" s="93">
        <f>'Adj-restating'!J17+'Adj-PF'!J17</f>
        <v>0</v>
      </c>
      <c r="K17" s="93">
        <f>'Adj-restating'!L17+'Adj-PF'!K17</f>
        <v>0</v>
      </c>
      <c r="L17" s="93">
        <f>'Adj-restating'!L17+'Adj-PF'!L17</f>
        <v>0</v>
      </c>
      <c r="M17" s="93">
        <f>'Adj-restating'!M17+'Adj-PF'!M17</f>
        <v>6692.9421372322595</v>
      </c>
      <c r="N17" s="93">
        <f>'Adj-restating'!N17+'Adj-PF'!N17</f>
        <v>17028.052940478326</v>
      </c>
      <c r="O17" s="93">
        <f>'Adj-restating'!O17+'Adj-PF'!O17</f>
        <v>0</v>
      </c>
      <c r="P17" s="93">
        <f>'Adj-restating'!P17+'Adj-PF'!P17</f>
        <v>0</v>
      </c>
      <c r="Q17" s="93">
        <f>'Adj-restating'!Q17+'Adj-PF'!Q17</f>
        <v>0</v>
      </c>
      <c r="R17" s="93">
        <f>'Adj-restating'!R17+'Adj-PF'!R17</f>
        <v>0</v>
      </c>
      <c r="S17" s="1443">
        <f>'Adj-restating'!V17+'Adj-PF'!W17</f>
        <v>0</v>
      </c>
      <c r="T17" s="93">
        <f>'Adj-restating'!W17+'Adj-PF'!X17</f>
        <v>0</v>
      </c>
      <c r="U17" s="93">
        <f>'Adj-restating'!X17+'Adj-PF'!Y17</f>
        <v>0</v>
      </c>
      <c r="V17" s="93">
        <f>'Adj-restating'!V17+'Adj-PF'!V17</f>
        <v>0</v>
      </c>
      <c r="W17" s="97">
        <f>'Adj-restating'!W17+'Adj-PF'!W17</f>
        <v>0</v>
      </c>
      <c r="X17" s="93">
        <f>'Adj-restating'!X17+'Adj-PF'!X17</f>
        <v>0</v>
      </c>
      <c r="Y17" s="93">
        <f>'Adj-restating'!Y17+'Adj-PF'!Y17</f>
        <v>0</v>
      </c>
      <c r="Z17" s="93">
        <f>'Adj-restating'!Z17+'Adj-PF'!Z17</f>
        <v>-62808.5933844826</v>
      </c>
      <c r="AA17" s="93">
        <f>'Adj-restating'!AA17+'Adj-PF'!AA17</f>
        <v>0</v>
      </c>
      <c r="AB17" s="93">
        <f>'Adj-restating'!AC17+'Adj-PF'!AB17</f>
        <v>0</v>
      </c>
      <c r="AC17" s="93">
        <f>'Adj-restating'!AD17+'Adj-PF'!AC17</f>
        <v>0</v>
      </c>
      <c r="AD17" s="93">
        <f>'Adj-restating'!AD17+'Adj-PF'!AD17</f>
        <v>0</v>
      </c>
      <c r="AE17" s="93">
        <f>'Adj-restating'!AF17+'Adj-PF'!AE17</f>
        <v>0</v>
      </c>
      <c r="AF17" s="93">
        <f>'Adj-restating'!AF17+'Adj-PF'!AF17</f>
        <v>0</v>
      </c>
      <c r="AG17" s="93">
        <f>'Adj-restating'!AG17+'Adj-PF'!AG17</f>
        <v>0</v>
      </c>
      <c r="AH17" s="93">
        <f>'Adj-restating'!AH17+'Adj-PF'!AH17</f>
        <v>0</v>
      </c>
      <c r="AI17" s="93">
        <f>'Adj-restating'!AI17+'Adj-PF'!AI17</f>
        <v>0</v>
      </c>
      <c r="AJ17" s="93">
        <f>'Adj-restating'!AJ17+'Adj-PF'!AJ17</f>
        <v>0</v>
      </c>
      <c r="AK17" s="97">
        <f>'Adj-restating'!AK17+'Adj-PF'!AK17</f>
        <v>0</v>
      </c>
      <c r="AL17" s="93">
        <f>'Adj-restating'!AL17+'Adj-PF'!AL17</f>
        <v>0</v>
      </c>
      <c r="AM17" s="93">
        <f>'Adj-restating'!AL17+'Adj-PF'!AM17</f>
        <v>0</v>
      </c>
      <c r="AN17" s="93">
        <f>'Adj-restating'!AN17+'Adj-PF'!AL17</f>
        <v>0</v>
      </c>
      <c r="AO17" s="93">
        <f>'Adj-restating'!AO17+'Adj-PF'!AO17</f>
        <v>0</v>
      </c>
      <c r="AP17" s="93">
        <f>'Adj-restating'!AP17+'Adj-PF'!AP17</f>
        <v>0</v>
      </c>
      <c r="AQ17" s="93">
        <f>'Adj-restating'!AQ17+'Adj-PF'!AQ17</f>
        <v>0</v>
      </c>
      <c r="AR17" s="93">
        <f>'Adj-restating'!AR17+'Adj-PF'!AR17</f>
        <v>0</v>
      </c>
      <c r="AS17" s="93">
        <f>'Adj-restating'!AS17+'Adj-PF'!AS17</f>
        <v>0</v>
      </c>
      <c r="AT17" s="93">
        <f>'Adj-restating'!AT17+'Adj-PF'!AT17</f>
        <v>0</v>
      </c>
      <c r="AU17" s="93">
        <f>'Adj-restating'!AU17+'Adj-PF'!AU17</f>
        <v>0</v>
      </c>
      <c r="AV17" s="93">
        <f>'Adj-restating'!AV17+'Adj-PF'!AV17</f>
        <v>0</v>
      </c>
      <c r="AW17" s="93">
        <f>'Adj-restating'!AW17+'Adj-PF'!AW17</f>
        <v>0</v>
      </c>
      <c r="AX17" s="93">
        <f>'Adj-restating'!AX17+'Adj-PF'!AX17</f>
        <v>0</v>
      </c>
      <c r="AY17" s="93">
        <f>'Adj-restating'!AY17+'Adj-PF'!AY17</f>
        <v>0</v>
      </c>
      <c r="AZ17" s="93">
        <f>'Adj-restating'!AZ17+'Adj-PF'!AZ17</f>
        <v>0</v>
      </c>
      <c r="BA17" s="93">
        <f>'Adj-restating'!BB17+'Adj-PF'!BA17</f>
        <v>-3971.7547022999997</v>
      </c>
      <c r="BB17" s="93">
        <f>'Adj-restating'!BB17+'Adj-PF'!BB17</f>
        <v>0</v>
      </c>
      <c r="BC17" s="93">
        <f>'Adj-restating'!BC17+'Adj-PF'!BC17</f>
        <v>0</v>
      </c>
      <c r="BD17" s="93">
        <f>'Adj-restating'!BD17+'Adj-PF'!BD17</f>
        <v>0</v>
      </c>
      <c r="BE17" s="1443">
        <f>'Adj-restating'!BE17+'Adj-PF'!BE17</f>
        <v>0</v>
      </c>
      <c r="BF17" s="93">
        <f>'Adj-restating'!BF17+'Adj-PF'!BF17</f>
        <v>-17620.309085000001</v>
      </c>
      <c r="BG17" s="93">
        <f>'Adj-restating'!BG17+'Adj-PF'!BG17</f>
        <v>0</v>
      </c>
      <c r="BH17" s="93">
        <f>'Adj-restating'!BH17+'Adj-PF'!BH17</f>
        <v>0</v>
      </c>
      <c r="BI17" s="93">
        <f>'Adj-restating'!BI17+'Adj-PF'!BI17</f>
        <v>0</v>
      </c>
      <c r="BJ17" s="93">
        <f>'Adj-restating'!BJ17+'Adj-PF'!BJ17</f>
        <v>0</v>
      </c>
      <c r="BK17" s="93">
        <f>'Adj-restating'!BK17+'Adj-PF'!BK17</f>
        <v>0</v>
      </c>
      <c r="BL17" s="93">
        <f>'Adj-restating'!BL17+'Adj-PF'!BL17</f>
        <v>0</v>
      </c>
      <c r="BM17" s="93"/>
      <c r="DI17" s="573"/>
    </row>
    <row r="18" spans="1:113">
      <c r="A18" s="78">
        <v>11</v>
      </c>
      <c r="B18" s="80" t="s">
        <v>28</v>
      </c>
      <c r="C18" s="96">
        <f t="shared" si="12"/>
        <v>-17366554.72807987</v>
      </c>
      <c r="D18" s="93">
        <f>'Adj-restating'!D18+'Adj-PF'!D18</f>
        <v>0</v>
      </c>
      <c r="E18" s="93">
        <f>'Adj-restating'!E18+'Adj-PF'!E18</f>
        <v>0</v>
      </c>
      <c r="F18" s="93">
        <f>'Adj-restating'!F18+'Adj-PF'!F18</f>
        <v>0</v>
      </c>
      <c r="G18" s="93">
        <f>'Adj-restating'!G18+'Adj-PF'!G18</f>
        <v>0</v>
      </c>
      <c r="H18" s="93">
        <f>'Adj-restating'!H18+'Adj-PF'!H18</f>
        <v>0</v>
      </c>
      <c r="I18" s="93">
        <f>'Adj-restating'!I18+'Adj-PF'!I18</f>
        <v>0</v>
      </c>
      <c r="J18" s="93">
        <f>'Adj-restating'!J18+'Adj-PF'!J18</f>
        <v>0</v>
      </c>
      <c r="K18" s="93">
        <f>'Adj-restating'!L18+'Adj-PF'!K18</f>
        <v>0</v>
      </c>
      <c r="L18" s="93">
        <f>'Adj-restating'!L18+'Adj-PF'!L18</f>
        <v>0</v>
      </c>
      <c r="M18" s="93">
        <f>'Adj-restating'!M18+'Adj-PF'!M18</f>
        <v>8212.400639356696</v>
      </c>
      <c r="N18" s="93">
        <f>'Adj-restating'!N18+'Adj-PF'!N18</f>
        <v>20893.829647422077</v>
      </c>
      <c r="O18" s="93">
        <f>'Adj-restating'!O18+'Adj-PF'!O18</f>
        <v>-238558.98872209704</v>
      </c>
      <c r="P18" s="93">
        <f>'Adj-restating'!P18+'Adj-PF'!P18</f>
        <v>1293361.9501378764</v>
      </c>
      <c r="Q18" s="93">
        <f>'Adj-restating'!Q18+'Adj-PF'!Q18</f>
        <v>0</v>
      </c>
      <c r="R18" s="93">
        <f>'Adj-restating'!R18+'Adj-PF'!R18</f>
        <v>0</v>
      </c>
      <c r="S18" s="1443">
        <f>'Adj-restating'!S18+'Adj-PF'!S18</f>
        <v>74414.429826883337</v>
      </c>
      <c r="T18" s="93">
        <f>'Adj-restating'!W18+'Adj-PF'!X18</f>
        <v>0</v>
      </c>
      <c r="U18" s="93">
        <f>'Adj-restating'!U18+'Adj-PF'!U18</f>
        <v>0</v>
      </c>
      <c r="V18" s="93">
        <f>'Adj-restating'!V18+'Adj-PF'!V18</f>
        <v>0</v>
      </c>
      <c r="W18" s="97">
        <f>'Adj-restating'!W18+'Adj-PF'!W18</f>
        <v>0</v>
      </c>
      <c r="X18" s="93">
        <f>'Adj-restating'!X18+'Adj-PF'!X18</f>
        <v>201178.53032867014</v>
      </c>
      <c r="Y18" s="93">
        <f>'Adj-restating'!Y18+'Adj-PF'!Y18</f>
        <v>-213595.58972921982</v>
      </c>
      <c r="Z18" s="93">
        <f>'Adj-restating'!Z18+'Adj-PF'!Z18</f>
        <v>-77018.137541907534</v>
      </c>
      <c r="AA18" s="94">
        <f>'Adj-restating'!AA18+'Adj-PF'!AA18</f>
        <v>27590905.835727923</v>
      </c>
      <c r="AB18" s="93">
        <f>'Adj-restating'!AC18+'Adj-PF'!AB18</f>
        <v>-54553063.547239266</v>
      </c>
      <c r="AC18" s="93">
        <f>'Adj-restating'!AC18+'Adj-PF'!AC18</f>
        <v>0</v>
      </c>
      <c r="AD18" s="93">
        <f>'Adj-restating'!AD18+'Adj-PF'!AD18</f>
        <v>7379869</v>
      </c>
      <c r="AE18" s="93">
        <f>'Adj-restating'!AF18+'Adj-PF'!AE18</f>
        <v>0</v>
      </c>
      <c r="AF18" s="93">
        <f>'Adj-restating'!AF18+'Adj-PF'!AF18</f>
        <v>0</v>
      </c>
      <c r="AG18" s="93">
        <f>'Adj-restating'!AG18+'Adj-PF'!AG18</f>
        <v>0</v>
      </c>
      <c r="AH18" s="93">
        <f>'Adj-restating'!AH18+'Adj-PF'!AH18</f>
        <v>0</v>
      </c>
      <c r="AI18" s="93">
        <f>'Adj-restating'!AI18+'Adj-PF'!AI18</f>
        <v>0</v>
      </c>
      <c r="AJ18" s="93">
        <f>'Adj-restating'!AJ18+'Adj-PF'!AJ18</f>
        <v>0</v>
      </c>
      <c r="AK18" s="97">
        <f>'Adj-restating'!AK18+'Adj-PF'!AK18</f>
        <v>0</v>
      </c>
      <c r="AL18" s="93">
        <f>'Adj-restating'!AL18+'Adj-PF'!AL18</f>
        <v>0</v>
      </c>
      <c r="AM18" s="93">
        <f>'Adj-restating'!AL18+'Adj-PF'!AM18</f>
        <v>0</v>
      </c>
      <c r="AN18" s="93">
        <f>'Adj-restating'!AN18+'Adj-PF'!AL18</f>
        <v>0</v>
      </c>
      <c r="AO18" s="93">
        <f>'Adj-restating'!AO18+'Adj-PF'!AO18</f>
        <v>0</v>
      </c>
      <c r="AP18" s="93">
        <f>'Adj-restating'!AP18+'Adj-PF'!AP18</f>
        <v>0</v>
      </c>
      <c r="AQ18" s="93">
        <f>'Adj-restating'!AQ18+'Adj-PF'!AQ18</f>
        <v>0</v>
      </c>
      <c r="AR18" s="93">
        <f>'Adj-restating'!AR18+'Adj-PF'!AR18</f>
        <v>0</v>
      </c>
      <c r="AS18" s="93">
        <f>'Adj-restating'!AS18+'Adj-PF'!AS18</f>
        <v>0</v>
      </c>
      <c r="AT18" s="93">
        <f>'Adj-restating'!AT18+'Adj-PF'!AT18</f>
        <v>0</v>
      </c>
      <c r="AU18" s="93">
        <f>'Adj-restating'!AU18+'Adj-PF'!AU18</f>
        <v>0</v>
      </c>
      <c r="AV18" s="93">
        <f>'Adj-restating'!AV18+'Adj-PF'!AV18</f>
        <v>0</v>
      </c>
      <c r="AW18" s="93">
        <f>'Adj-restating'!AW18+'Adj-PF'!AW18</f>
        <v>0</v>
      </c>
      <c r="AX18" s="93">
        <f>'Adj-restating'!AX18+'Adj-PF'!AX18</f>
        <v>0</v>
      </c>
      <c r="AY18" s="93">
        <f>'Adj-restating'!AY18+'Adj-PF'!AY18</f>
        <v>0</v>
      </c>
      <c r="AZ18" s="93">
        <f>'Adj-restating'!AZ18+'Adj-PF'!AZ18</f>
        <v>0</v>
      </c>
      <c r="BA18" s="93">
        <f>'Adj-restating'!BB18+'Adj-PF'!BA18</f>
        <v>0</v>
      </c>
      <c r="BB18" s="93">
        <f>'Adj-restating'!BB18+'Adj-PF'!BB18</f>
        <v>0</v>
      </c>
      <c r="BC18" s="93">
        <f>'Adj-restating'!BC18+'Adj-PF'!BC18</f>
        <v>0</v>
      </c>
      <c r="BD18" s="93">
        <f>'Adj-restating'!BD18+'Adj-PF'!BD18</f>
        <v>0</v>
      </c>
      <c r="BE18" s="1443">
        <f>'Adj-restating'!BE18+'Adj-PF'!BE18</f>
        <v>-3087.1358715995866</v>
      </c>
      <c r="BF18" s="93">
        <f>'Adj-restating'!BF18+'Adj-PF'!BF18</f>
        <v>0</v>
      </c>
      <c r="BG18" s="93">
        <f>'Adj-restating'!BG18+'Adj-PF'!BG18</f>
        <v>0</v>
      </c>
      <c r="BH18" s="93">
        <f>'Adj-restating'!BH18+'Adj-PF'!BH18</f>
        <v>0</v>
      </c>
      <c r="BI18" s="93">
        <f>'Adj-restating'!BI18+'Adj-PF'!BI18</f>
        <v>0</v>
      </c>
      <c r="BJ18" s="93">
        <f>'Adj-restating'!BJ18+'Adj-PF'!BJ18</f>
        <v>0</v>
      </c>
      <c r="BK18" s="93">
        <f>'Adj-restating'!BK18+'Adj-PF'!BK18</f>
        <v>0</v>
      </c>
      <c r="BL18" s="93">
        <f>'Adj-restating'!BL18+'Adj-PF'!BL18</f>
        <v>1149932.6947160871</v>
      </c>
      <c r="BM18" s="93"/>
      <c r="DI18" s="573"/>
    </row>
    <row r="19" spans="1:113">
      <c r="A19" s="78">
        <v>12</v>
      </c>
      <c r="B19" s="80" t="s">
        <v>29</v>
      </c>
      <c r="C19" s="96">
        <f t="shared" si="12"/>
        <v>4484.84176736878</v>
      </c>
      <c r="D19" s="93">
        <f>'Adj-restating'!D19+'Adj-PF'!D19</f>
        <v>0</v>
      </c>
      <c r="E19" s="93">
        <f>'Adj-restating'!E19+'Adj-PF'!E19</f>
        <v>0</v>
      </c>
      <c r="F19" s="93">
        <f>'Adj-restating'!F19+'Adj-PF'!F19</f>
        <v>0</v>
      </c>
      <c r="G19" s="93">
        <f>'Adj-restating'!G19+'Adj-PF'!G19</f>
        <v>0</v>
      </c>
      <c r="H19" s="93">
        <f>'Adj-restating'!H19+'Adj-PF'!H19</f>
        <v>0</v>
      </c>
      <c r="I19" s="93">
        <f>'Adj-restating'!I19+'Adj-PF'!I19</f>
        <v>-61125</v>
      </c>
      <c r="J19" s="93">
        <f>'Adj-restating'!J19+'Adj-PF'!J19</f>
        <v>0</v>
      </c>
      <c r="K19" s="93">
        <f>'Adj-restating'!L19+'Adj-PF'!K19</f>
        <v>0</v>
      </c>
      <c r="L19" s="93">
        <f>'Adj-restating'!L19+'Adj-PF'!L19</f>
        <v>0</v>
      </c>
      <c r="M19" s="93">
        <f>'Adj-restating'!M19+'Adj-PF'!M19</f>
        <v>5209.1696199568878</v>
      </c>
      <c r="N19" s="93">
        <f>'Adj-restating'!N19+'Adj-PF'!N19</f>
        <v>13253.067820669716</v>
      </c>
      <c r="O19" s="93">
        <f>'Adj-restating'!O19+'Adj-PF'!O19</f>
        <v>0</v>
      </c>
      <c r="P19" s="93">
        <f>'Adj-restating'!P19+'Adj-PF'!P19</f>
        <v>0</v>
      </c>
      <c r="Q19" s="93">
        <f>'Adj-restating'!Q19+'Adj-PF'!Q19</f>
        <v>0</v>
      </c>
      <c r="R19" s="93">
        <f>'Adj-restating'!R19+'Adj-PF'!R19</f>
        <v>0</v>
      </c>
      <c r="S19" s="1443">
        <f>'Adj-restating'!S19+'Adj-PF'!S19</f>
        <v>60808.432181725017</v>
      </c>
      <c r="T19" s="93">
        <f>'Adj-restating'!W19+'Adj-PF'!X19</f>
        <v>0</v>
      </c>
      <c r="U19" s="93">
        <f>'Adj-restating'!U19+'Adj-PF'!U19</f>
        <v>0</v>
      </c>
      <c r="V19" s="93">
        <f>'Adj-restating'!V19+'Adj-PF'!V19</f>
        <v>0</v>
      </c>
      <c r="W19" s="97">
        <f>'Adj-restating'!W19+'Adj-PF'!W19</f>
        <v>0</v>
      </c>
      <c r="X19" s="93">
        <f>'Adj-restating'!X19+'Adj-PF'!X19</f>
        <v>-5654.5050717640024</v>
      </c>
      <c r="Y19" s="93">
        <f>'Adj-restating'!Y19+'Adj-PF'!Y19</f>
        <v>0</v>
      </c>
      <c r="Z19" s="93">
        <f>'Adj-restating'!Z19+'Adj-PF'!Z19</f>
        <v>-48856.244556257363</v>
      </c>
      <c r="AA19" s="93">
        <f>'Adj-restating'!AA19+'Adj-PF'!AA19</f>
        <v>-213281.53616999928</v>
      </c>
      <c r="AB19" s="93">
        <f>'Adj-restating'!AC19+'Adj-PF'!AB19</f>
        <v>-166416.51690196223</v>
      </c>
      <c r="AC19" s="93">
        <f>'Adj-restating'!AD19+'Adj-PF'!AC19</f>
        <v>0</v>
      </c>
      <c r="AD19" s="93">
        <f>'Adj-restating'!AD19+'Adj-PF'!AD19</f>
        <v>0</v>
      </c>
      <c r="AE19" s="93">
        <f>'Adj-restating'!AF19+'Adj-PF'!AE19</f>
        <v>0</v>
      </c>
      <c r="AF19" s="93">
        <f>'Adj-restating'!AF19+'Adj-PF'!AF19</f>
        <v>0</v>
      </c>
      <c r="AG19" s="93">
        <f>'Adj-restating'!AG19+'Adj-PF'!AG19</f>
        <v>0</v>
      </c>
      <c r="AH19" s="93">
        <f>'Adj-restating'!AH19+'Adj-PF'!AH19</f>
        <v>0</v>
      </c>
      <c r="AI19" s="93">
        <f>'Adj-restating'!AI19+'Adj-PF'!AI19</f>
        <v>0</v>
      </c>
      <c r="AJ19" s="93">
        <f>'Adj-restating'!AJ19+'Adj-PF'!AJ19</f>
        <v>0</v>
      </c>
      <c r="AK19" s="97">
        <f>'Adj-restating'!AK19+'Adj-PF'!AK19</f>
        <v>0</v>
      </c>
      <c r="AL19" s="93">
        <f>'Adj-restating'!AL19+'Adj-PF'!AL19</f>
        <v>0</v>
      </c>
      <c r="AM19" s="93">
        <f>'Adj-restating'!AL19+'Adj-PF'!AM19</f>
        <v>0</v>
      </c>
      <c r="AN19" s="93">
        <f>'Adj-restating'!AN19+'Adj-PF'!AL19</f>
        <v>0</v>
      </c>
      <c r="AO19" s="93">
        <f>'Adj-restating'!AO19+'Adj-PF'!AO19</f>
        <v>0</v>
      </c>
      <c r="AP19" s="93">
        <f>'Adj-restating'!AP19+'Adj-PF'!AP19</f>
        <v>0</v>
      </c>
      <c r="AQ19" s="93">
        <f>'Adj-restating'!AQ19+'Adj-PF'!AQ19</f>
        <v>0</v>
      </c>
      <c r="AR19" s="93">
        <f>'Adj-restating'!AR19+'Adj-PF'!AR19</f>
        <v>0</v>
      </c>
      <c r="AS19" s="93">
        <f>'Adj-restating'!AS19+'Adj-PF'!AS19</f>
        <v>0</v>
      </c>
      <c r="AT19" s="93">
        <f>'Adj-restating'!AT19+'Adj-PF'!AT19</f>
        <v>0</v>
      </c>
      <c r="AU19" s="93">
        <f>'Adj-restating'!AU19+'Adj-PF'!AU19</f>
        <v>0</v>
      </c>
      <c r="AV19" s="93">
        <f>'Adj-restating'!AV19+'Adj-PF'!AV19</f>
        <v>0</v>
      </c>
      <c r="AW19" s="93">
        <f>'Adj-restating'!AW19+'Adj-PF'!AW19</f>
        <v>0</v>
      </c>
      <c r="AX19" s="93">
        <f>'Adj-restating'!AX19+'Adj-PF'!AX19</f>
        <v>0</v>
      </c>
      <c r="AY19" s="93">
        <f>'Adj-restating'!AY19+'Adj-PF'!AY19</f>
        <v>0</v>
      </c>
      <c r="AZ19" s="93">
        <f>'Adj-restating'!AZ19+'Adj-PF'!AZ19</f>
        <v>0</v>
      </c>
      <c r="BA19" s="93">
        <f>'Adj-restating'!BB19+'Adj-PF'!BA19</f>
        <v>0</v>
      </c>
      <c r="BB19" s="93">
        <f>'Adj-restating'!BB19+'Adj-PF'!BB19</f>
        <v>0</v>
      </c>
      <c r="BC19" s="93">
        <f>'Adj-restating'!BC19+'Adj-PF'!BC19</f>
        <v>0</v>
      </c>
      <c r="BD19" s="93">
        <f>'Adj-restating'!BD19+'Adj-PF'!BD19</f>
        <v>0</v>
      </c>
      <c r="BE19" s="1443">
        <f>'Adj-restating'!BE19+'Adj-PF'!BE19</f>
        <v>0</v>
      </c>
      <c r="BF19" s="93">
        <f>'Adj-restating'!BF19+'Adj-PF'!BF19</f>
        <v>0</v>
      </c>
      <c r="BG19" s="93">
        <f>'Adj-restating'!BG19+'Adj-PF'!BG19</f>
        <v>0</v>
      </c>
      <c r="BH19" s="93">
        <f>'Adj-restating'!BH19+'Adj-PF'!BH19</f>
        <v>0</v>
      </c>
      <c r="BI19" s="93">
        <f>'Adj-restating'!BI19+'Adj-PF'!BI19</f>
        <v>0</v>
      </c>
      <c r="BJ19" s="93">
        <f>'Adj-restating'!BJ19+'Adj-PF'!BJ19</f>
        <v>0</v>
      </c>
      <c r="BK19" s="93">
        <f>'Adj-restating'!BK19+'Adj-PF'!BK19</f>
        <v>0</v>
      </c>
      <c r="BL19" s="93">
        <f>'Adj-restating'!BL19+'Adj-PF'!BL19</f>
        <v>420547.97484500002</v>
      </c>
      <c r="BM19" s="93"/>
      <c r="DI19" s="573"/>
    </row>
    <row r="20" spans="1:113">
      <c r="A20" s="78">
        <v>13</v>
      </c>
      <c r="B20" s="80" t="s">
        <v>30</v>
      </c>
      <c r="C20" s="96">
        <f t="shared" si="12"/>
        <v>24458.919812428561</v>
      </c>
      <c r="D20" s="93">
        <f>'Adj-restating'!D20+'Adj-PF'!D20</f>
        <v>0</v>
      </c>
      <c r="E20" s="93">
        <f>'Adj-restating'!E20+'Adj-PF'!E20</f>
        <v>0</v>
      </c>
      <c r="F20" s="93">
        <f>'Adj-restating'!F20+'Adj-PF'!F20</f>
        <v>0</v>
      </c>
      <c r="G20" s="93">
        <f>'Adj-restating'!G20+'Adj-PF'!G20</f>
        <v>0</v>
      </c>
      <c r="H20" s="93">
        <f>'Adj-restating'!H20+'Adj-PF'!H20</f>
        <v>0</v>
      </c>
      <c r="I20" s="93">
        <f>'Adj-restating'!I20+'Adj-PF'!I20</f>
        <v>0</v>
      </c>
      <c r="J20" s="93">
        <f>'Adj-restating'!J20+'Adj-PF'!J20</f>
        <v>0</v>
      </c>
      <c r="K20" s="93">
        <f>'Adj-restating'!L20+'Adj-PF'!K20</f>
        <v>0</v>
      </c>
      <c r="L20" s="93">
        <f>'Adj-restating'!L20+'Adj-PF'!L20</f>
        <v>0</v>
      </c>
      <c r="M20" s="93">
        <f>'Adj-restating'!M20+'Adj-PF'!M20</f>
        <v>19844.081166134558</v>
      </c>
      <c r="N20" s="93">
        <f>'Adj-restating'!N20+'Adj-PF'!N20</f>
        <v>50485.742568153692</v>
      </c>
      <c r="O20" s="93">
        <f>'Adj-restating'!O20+'Adj-PF'!O20</f>
        <v>0</v>
      </c>
      <c r="P20" s="93">
        <f>'Adj-restating'!P20+'Adj-PF'!P20</f>
        <v>0</v>
      </c>
      <c r="Q20" s="93">
        <f>'Adj-restating'!Q20+'Adj-PF'!Q20</f>
        <v>0</v>
      </c>
      <c r="R20" s="93">
        <f>'Adj-restating'!R20+'Adj-PF'!R20</f>
        <v>0</v>
      </c>
      <c r="S20" s="1443">
        <f>'Adj-restating'!S20+'Adj-PF'!S20</f>
        <v>143846.50991876365</v>
      </c>
      <c r="T20" s="93">
        <f>'Adj-restating'!W20+'Adj-PF'!X20</f>
        <v>0</v>
      </c>
      <c r="U20" s="93">
        <f>'Adj-restating'!U20+'Adj-PF'!U20</f>
        <v>0</v>
      </c>
      <c r="V20" s="93">
        <f>'Adj-restating'!V20+'Adj-PF'!V20</f>
        <v>0</v>
      </c>
      <c r="W20" s="97">
        <f>'Adj-restating'!W20+'Adj-PF'!W20</f>
        <v>0</v>
      </c>
      <c r="X20" s="93">
        <f>'Adj-restating'!X20+'Adj-PF'!X20</f>
        <v>-3669.9014096174133</v>
      </c>
      <c r="Y20" s="93">
        <f>'Adj-restating'!Y20+'Adj-PF'!Y20</f>
        <v>0</v>
      </c>
      <c r="Z20" s="93">
        <f>'Adj-restating'!Z20+'Adj-PF'!Z20</f>
        <v>-186047.51243100592</v>
      </c>
      <c r="AA20" s="93">
        <f>'Adj-restating'!AA20+'Adj-PF'!AA20</f>
        <v>0</v>
      </c>
      <c r="AB20" s="93">
        <f>'Adj-restating'!AC20+'Adj-PF'!AB20</f>
        <v>0</v>
      </c>
      <c r="AC20" s="93">
        <f>'Adj-restating'!AD20+'Adj-PF'!AC20</f>
        <v>0</v>
      </c>
      <c r="AD20" s="93">
        <f>'Adj-restating'!AD20+'Adj-PF'!AD20</f>
        <v>0</v>
      </c>
      <c r="AE20" s="93">
        <f>'Adj-restating'!AF20+'Adj-PF'!AE20</f>
        <v>0</v>
      </c>
      <c r="AF20" s="93">
        <f>'Adj-restating'!AF20+'Adj-PF'!AF20</f>
        <v>0</v>
      </c>
      <c r="AG20" s="93">
        <f>'Adj-restating'!AG20+'Adj-PF'!AG20</f>
        <v>0</v>
      </c>
      <c r="AH20" s="93">
        <f>'Adj-restating'!AH20+'Adj-PF'!AH20</f>
        <v>0</v>
      </c>
      <c r="AI20" s="93">
        <f>'Adj-restating'!AI20+'Adj-PF'!AI20</f>
        <v>0</v>
      </c>
      <c r="AJ20" s="93">
        <f>'Adj-restating'!AJ20+'Adj-PF'!AJ20</f>
        <v>0</v>
      </c>
      <c r="AK20" s="97">
        <f>'Adj-restating'!AK20+'Adj-PF'!AK20</f>
        <v>0</v>
      </c>
      <c r="AL20" s="93">
        <f>'Adj-restating'!AL20+'Adj-PF'!AL20</f>
        <v>0</v>
      </c>
      <c r="AM20" s="93">
        <f>'Adj-restating'!AL20+'Adj-PF'!AM20</f>
        <v>0</v>
      </c>
      <c r="AN20" s="93">
        <f>'Adj-restating'!AN20+'Adj-PF'!AL20</f>
        <v>0</v>
      </c>
      <c r="AO20" s="93">
        <f>'Adj-restating'!AO20+'Adj-PF'!AO20</f>
        <v>0</v>
      </c>
      <c r="AP20" s="93">
        <f>'Adj-restating'!AP20+'Adj-PF'!AP20</f>
        <v>0</v>
      </c>
      <c r="AQ20" s="93">
        <f>'Adj-restating'!AQ20+'Adj-PF'!AQ20</f>
        <v>0</v>
      </c>
      <c r="AR20" s="93">
        <f>'Adj-restating'!AR20+'Adj-PF'!AR20</f>
        <v>0</v>
      </c>
      <c r="AS20" s="93">
        <f>'Adj-restating'!AS20+'Adj-PF'!AS20</f>
        <v>0</v>
      </c>
      <c r="AT20" s="93">
        <f>'Adj-restating'!AT20+'Adj-PF'!AT20</f>
        <v>0</v>
      </c>
      <c r="AU20" s="93">
        <f>'Adj-restating'!AU20+'Adj-PF'!AU20</f>
        <v>0</v>
      </c>
      <c r="AV20" s="93">
        <f>'Adj-restating'!AV20+'Adj-PF'!AV20</f>
        <v>0</v>
      </c>
      <c r="AW20" s="93">
        <f>'Adj-restating'!AW20+'Adj-PF'!AW20</f>
        <v>0</v>
      </c>
      <c r="AX20" s="93">
        <f>'Adj-restating'!AX20+'Adj-PF'!AX20</f>
        <v>0</v>
      </c>
      <c r="AY20" s="93">
        <f>'Adj-restating'!AY20+'Adj-PF'!AY20</f>
        <v>0</v>
      </c>
      <c r="AZ20" s="93">
        <f>'Adj-restating'!AZ20+'Adj-PF'!AZ20</f>
        <v>0</v>
      </c>
      <c r="BA20" s="93">
        <f>'Adj-restating'!BB20+'Adj-PF'!BA20</f>
        <v>0</v>
      </c>
      <c r="BB20" s="93">
        <f>'Adj-restating'!BB20+'Adj-PF'!BB20</f>
        <v>0</v>
      </c>
      <c r="BC20" s="93">
        <f>'Adj-restating'!BC20+'Adj-PF'!BC20</f>
        <v>0</v>
      </c>
      <c r="BD20" s="93">
        <f>'Adj-restating'!BD20+'Adj-PF'!BD20</f>
        <v>0</v>
      </c>
      <c r="BE20" s="1443">
        <f>'Adj-restating'!BE20+'Adj-PF'!BE20</f>
        <v>0</v>
      </c>
      <c r="BF20" s="93">
        <f>'Adj-restating'!BF20+'Adj-PF'!BF20</f>
        <v>0</v>
      </c>
      <c r="BG20" s="93">
        <f>'Adj-restating'!BG20+'Adj-PF'!BG20</f>
        <v>0</v>
      </c>
      <c r="BH20" s="93">
        <f>'Adj-restating'!BH20+'Adj-PF'!BH20</f>
        <v>0</v>
      </c>
      <c r="BI20" s="93">
        <f>'Adj-restating'!BI20+'Adj-PF'!BI20</f>
        <v>0</v>
      </c>
      <c r="BJ20" s="93">
        <f>'Adj-restating'!BJ20+'Adj-PF'!BJ20</f>
        <v>0</v>
      </c>
      <c r="BK20" s="93">
        <f>'Adj-restating'!BK20+'Adj-PF'!BK20</f>
        <v>0</v>
      </c>
      <c r="BL20" s="93">
        <f>'Adj-restating'!BL20+'Adj-PF'!BL20</f>
        <v>0</v>
      </c>
      <c r="BM20" s="93"/>
      <c r="DI20" s="573"/>
    </row>
    <row r="21" spans="1:113">
      <c r="A21" s="78">
        <v>14</v>
      </c>
      <c r="B21" s="80" t="s">
        <v>31</v>
      </c>
      <c r="C21" s="96">
        <f t="shared" si="12"/>
        <v>-129483.30722469714</v>
      </c>
      <c r="D21" s="93">
        <f>'Adj-restating'!D21+'Adj-PF'!D21</f>
        <v>0</v>
      </c>
      <c r="E21" s="93">
        <f>'Adj-restating'!E21+'Adj-PF'!E21</f>
        <v>0</v>
      </c>
      <c r="F21" s="93">
        <f>'Adj-restating'!F21+'Adj-PF'!F21</f>
        <v>0</v>
      </c>
      <c r="G21" s="93">
        <f>'Adj-restating'!G21+'Adj-PF'!G21</f>
        <v>0</v>
      </c>
      <c r="H21" s="93">
        <f>'Adj-restating'!H21+'Adj-PF'!H21</f>
        <v>0</v>
      </c>
      <c r="I21" s="93">
        <f>'Adj-restating'!I21+'Adj-PF'!I21</f>
        <v>0</v>
      </c>
      <c r="J21" s="93">
        <f>'Adj-restating'!J21+'Adj-PF'!J21</f>
        <v>0</v>
      </c>
      <c r="K21" s="93">
        <v>0</v>
      </c>
      <c r="L21" s="684">
        <f>+'Adj-restating'!L21+'Adj-PF'!L21</f>
        <v>4147.7963857398463</v>
      </c>
      <c r="M21" s="93">
        <f>'Adj-restating'!M21+'Adj-PF'!M21</f>
        <v>9995.8234484565255</v>
      </c>
      <c r="N21" s="93">
        <f>'Adj-restating'!N21+'Adj-PF'!N21</f>
        <v>25432.156535216218</v>
      </c>
      <c r="O21" s="93">
        <f>'Adj-restating'!O21+'Adj-PF'!O21</f>
        <v>0</v>
      </c>
      <c r="P21" s="93">
        <f>'Adj-restating'!P21+'Adj-PF'!P21</f>
        <v>0</v>
      </c>
      <c r="Q21" s="93">
        <f>'Adj-restating'!Q21+'Adj-PF'!Q21</f>
        <v>0</v>
      </c>
      <c r="R21" s="93">
        <f>'Adj-restating'!R21+'Adj-PF'!R21</f>
        <v>0</v>
      </c>
      <c r="S21" s="1443">
        <f>'Adj-restating'!S21+'Adj-PF'!S21</f>
        <v>0</v>
      </c>
      <c r="T21" s="93">
        <f>'Adj-restating'!T21+'Adj-PF'!T21</f>
        <v>0</v>
      </c>
      <c r="U21" s="93">
        <f>'Adj-restating'!U21+'Adj-PF'!U21</f>
        <v>0</v>
      </c>
      <c r="V21" s="93">
        <f>'Adj-restating'!V21+'Adj-PF'!V21</f>
        <v>-974</v>
      </c>
      <c r="W21" s="97">
        <f>'Adj-restating'!W21+'Adj-PF'!W21</f>
        <v>-73672</v>
      </c>
      <c r="X21" s="93">
        <f>'Adj-restating'!X21+'Adj-PF'!X21</f>
        <v>-692.26395249344807</v>
      </c>
      <c r="Y21" s="93">
        <f>'Adj-restating'!Y21+'Adj-PF'!Y21</f>
        <v>0</v>
      </c>
      <c r="Z21" s="93">
        <f>'Adj-restating'!Z21+'Adj-PF'!Z21</f>
        <v>-93720.819641616283</v>
      </c>
      <c r="AA21" s="93">
        <f>'Adj-restating'!AA21+'Adj-PF'!AA21</f>
        <v>0</v>
      </c>
      <c r="AB21" s="93">
        <f>'Adj-restating'!AB21+'Adj-PF'!AB21</f>
        <v>0</v>
      </c>
      <c r="AC21" s="93">
        <f>'Adj-restating'!AC21+'Adj-PF'!AC21</f>
        <v>0</v>
      </c>
      <c r="AD21" s="93">
        <f>'Adj-restating'!AD21+'Adj-PF'!AD21</f>
        <v>0</v>
      </c>
      <c r="AE21" s="93">
        <f>'Adj-restating'!AE21+'Adj-PF'!AE21</f>
        <v>0</v>
      </c>
      <c r="AF21" s="93">
        <f>'Adj-restating'!AF21+'Adj-PF'!AF21</f>
        <v>0</v>
      </c>
      <c r="AG21" s="93">
        <f>'Adj-restating'!AG21+'Adj-PF'!AG21</f>
        <v>0</v>
      </c>
      <c r="AH21" s="93">
        <f>'Adj-restating'!AH21+'Adj-PF'!AH21</f>
        <v>0</v>
      </c>
      <c r="AI21" s="93">
        <f>'Adj-restating'!AI21+'Adj-PF'!AI21</f>
        <v>0</v>
      </c>
      <c r="AJ21" s="93">
        <f>'Adj-restating'!AJ21+'Adj-PF'!AJ21</f>
        <v>0</v>
      </c>
      <c r="AK21" s="97">
        <f>'Adj-restating'!AK21+'Adj-PF'!AK21</f>
        <v>0</v>
      </c>
      <c r="AL21" s="93">
        <f>'Adj-restating'!AL21+'Adj-PF'!AL21</f>
        <v>0</v>
      </c>
      <c r="AM21" s="93">
        <f>'Adj-restating'!AL21+'Adj-PF'!AM21</f>
        <v>0</v>
      </c>
      <c r="AN21" s="93">
        <f>'Adj-restating'!AN21+'Adj-PF'!AL21</f>
        <v>0</v>
      </c>
      <c r="AO21" s="93">
        <f>'Adj-restating'!AO21+'Adj-PF'!AO21</f>
        <v>0</v>
      </c>
      <c r="AP21" s="93">
        <f>'Adj-restating'!AP21+'Adj-PF'!AP21</f>
        <v>0</v>
      </c>
      <c r="AQ21" s="93">
        <f>'Adj-restating'!AQ21+'Adj-PF'!AQ21</f>
        <v>0</v>
      </c>
      <c r="AR21" s="93">
        <f>'Adj-restating'!AR21+'Adj-PF'!AR21</f>
        <v>0</v>
      </c>
      <c r="AS21" s="93">
        <f>'Adj-restating'!AS21+'Adj-PF'!AS21</f>
        <v>0</v>
      </c>
      <c r="AT21" s="93">
        <f>'Adj-restating'!AT21+'Adj-PF'!AT21</f>
        <v>0</v>
      </c>
      <c r="AU21" s="93">
        <f>'Adj-restating'!AU21+'Adj-PF'!AU21</f>
        <v>0</v>
      </c>
      <c r="AV21" s="93">
        <f>'Adj-restating'!AV21+'Adj-PF'!AV21</f>
        <v>0</v>
      </c>
      <c r="AW21" s="93">
        <f>'Adj-restating'!AW21+'Adj-PF'!AW21</f>
        <v>0</v>
      </c>
      <c r="AX21" s="93">
        <f>'Adj-restating'!AX21+'Adj-PF'!AX21</f>
        <v>0</v>
      </c>
      <c r="AY21" s="93">
        <f>'Adj-restating'!AY21+'Adj-PF'!AY21</f>
        <v>0</v>
      </c>
      <c r="AZ21" s="93">
        <f>'Adj-restating'!AZ21+'Adj-PF'!AZ21</f>
        <v>0</v>
      </c>
      <c r="BA21" s="93">
        <f>'Adj-restating'!BB21+'Adj-PF'!BA21</f>
        <v>0</v>
      </c>
      <c r="BB21" s="93">
        <f>'Adj-restating'!BB21+'Adj-PF'!BB21</f>
        <v>0</v>
      </c>
      <c r="BC21" s="93">
        <f>'Adj-restating'!BC21+'Adj-PF'!BC21</f>
        <v>0</v>
      </c>
      <c r="BD21" s="93">
        <f>'Adj-restating'!BD21+'Adj-PF'!BD21</f>
        <v>0</v>
      </c>
      <c r="BE21" s="1443">
        <f>'Adj-restating'!BE21+'Adj-PF'!BE21</f>
        <v>0</v>
      </c>
      <c r="BF21" s="93">
        <f>'Adj-restating'!BF21+'Adj-PF'!BF21</f>
        <v>0</v>
      </c>
      <c r="BG21" s="93">
        <f>'Adj-restating'!BG21+'Adj-PF'!BG21</f>
        <v>0</v>
      </c>
      <c r="BH21" s="93">
        <f>'Adj-restating'!BH21+'Adj-PF'!BH21</f>
        <v>0</v>
      </c>
      <c r="BI21" s="93">
        <f>'Adj-restating'!BI21+'Adj-PF'!BI21</f>
        <v>0</v>
      </c>
      <c r="BJ21" s="93">
        <f>'Adj-restating'!BJ21+'Adj-PF'!BJ21</f>
        <v>0</v>
      </c>
      <c r="BK21" s="93">
        <f>'Adj-restating'!BK21+'Adj-PF'!BK21</f>
        <v>0</v>
      </c>
      <c r="BL21" s="93">
        <f>'Adj-restating'!BL21+'Adj-PF'!BL21</f>
        <v>0</v>
      </c>
      <c r="BM21" s="93"/>
      <c r="DI21" s="573"/>
    </row>
    <row r="22" spans="1:113">
      <c r="A22" s="78">
        <v>15</v>
      </c>
      <c r="B22" s="80" t="s">
        <v>32</v>
      </c>
      <c r="C22" s="96">
        <f t="shared" si="12"/>
        <v>-8654530.5246624202</v>
      </c>
      <c r="D22" s="93">
        <f>'Adj-restating'!D22+'Adj-PF'!D22</f>
        <v>0</v>
      </c>
      <c r="E22" s="93">
        <f>'Adj-restating'!E22+'Adj-PF'!E22</f>
        <v>0</v>
      </c>
      <c r="F22" s="93">
        <f>'Adj-restating'!F22+'Adj-PF'!F22</f>
        <v>0</v>
      </c>
      <c r="G22" s="93">
        <f>'Adj-restating'!G22+'Adj-PF'!G22</f>
        <v>0</v>
      </c>
      <c r="H22" s="93">
        <f>'Adj-restating'!H22+'Adj-PF'!H22</f>
        <v>0</v>
      </c>
      <c r="I22" s="93">
        <f>'Adj-restating'!I22+'Adj-PF'!I22</f>
        <v>0</v>
      </c>
      <c r="J22" s="93">
        <f>'Adj-restating'!J22+'Adj-PF'!J22</f>
        <v>0</v>
      </c>
      <c r="K22" s="93">
        <v>0</v>
      </c>
      <c r="L22" s="93">
        <f>'Adj-restating'!L22+'Adj-PF'!L22</f>
        <v>-16002.379715806774</v>
      </c>
      <c r="M22" s="93">
        <f>'Adj-restating'!M22+'Adj-PF'!M22</f>
        <v>1684.5758942726416</v>
      </c>
      <c r="N22" s="93">
        <f>'Adj-restating'!N22+'Adj-PF'!N22</f>
        <v>4285.8262473800878</v>
      </c>
      <c r="O22" s="93">
        <f>'Adj-restating'!O22+'Adj-PF'!O22</f>
        <v>-212.10066092009828</v>
      </c>
      <c r="P22" s="93">
        <f>'Adj-restating'!P22+'Adj-PF'!P22</f>
        <v>48820.69</v>
      </c>
      <c r="R22" s="93">
        <f>'Adj-restating'!R22+'Adj-PF'!R22</f>
        <v>-8686670</v>
      </c>
      <c r="S22" s="1443">
        <f>'Adj-restating'!V22+'Adj-PF'!W22</f>
        <v>0</v>
      </c>
      <c r="T22" s="93">
        <f>'Adj-restating'!T22+'Adj-PF'!T22</f>
        <v>9355.9565321245973</v>
      </c>
      <c r="U22" s="93">
        <f>'Adj-restating'!U22+'Adj-PF'!U22</f>
        <v>0</v>
      </c>
      <c r="V22" s="93">
        <f>'Adj-restating'!V22+'Adj-PF'!V22</f>
        <v>0</v>
      </c>
      <c r="W22" s="97">
        <f>'Adj-restating'!W22+'Adj-PF'!W22</f>
        <v>0</v>
      </c>
      <c r="X22" s="93">
        <f>'Adj-restating'!X22+'Adj-PF'!X22</f>
        <v>0</v>
      </c>
      <c r="Y22" s="93">
        <f>'Adj-restating'!Y22+'Adj-PF'!Y22</f>
        <v>0</v>
      </c>
      <c r="Z22" s="93">
        <f>'Adj-restating'!Z22+'Adj-PF'!Z22</f>
        <v>-15793.092959470338</v>
      </c>
      <c r="AA22" s="93">
        <f>'Adj-restating'!AA22+'Adj-PF'!AA22</f>
        <v>0</v>
      </c>
      <c r="AB22" s="93">
        <f>'Adj-restating'!AC22+'Adj-PF'!AB22</f>
        <v>0</v>
      </c>
      <c r="AC22" s="93">
        <f>'Adj-restating'!AD22+'Adj-PF'!AC22</f>
        <v>0</v>
      </c>
      <c r="AD22" s="93">
        <f>'Adj-restating'!AD22+'Adj-PF'!AD22</f>
        <v>0</v>
      </c>
      <c r="AE22" s="93">
        <f>'Adj-restating'!AE22+'Adj-PF'!AE22</f>
        <v>0</v>
      </c>
      <c r="AF22" s="93">
        <f>'Adj-restating'!AF22+'Adj-PF'!AF22</f>
        <v>0</v>
      </c>
      <c r="AG22" s="93">
        <f>'Adj-restating'!AG22+'Adj-PF'!AG22</f>
        <v>0</v>
      </c>
      <c r="AH22" s="93">
        <f>'Adj-restating'!AH22+'Adj-PF'!AH22</f>
        <v>0</v>
      </c>
      <c r="AI22" s="93">
        <f>'Adj-restating'!AI22+'Adj-PF'!AI22</f>
        <v>0</v>
      </c>
      <c r="AJ22" s="93">
        <f>'Adj-restating'!AJ22+'Adj-PF'!AJ22</f>
        <v>0</v>
      </c>
      <c r="AK22" s="97">
        <f>'Adj-restating'!AK22+'Adj-PF'!AK22</f>
        <v>0</v>
      </c>
      <c r="AL22" s="93">
        <f>'Adj-restating'!AL22+'Adj-PF'!AL22</f>
        <v>0</v>
      </c>
      <c r="AM22" s="93">
        <f>'Adj-restating'!AL22+'Adj-PF'!AM22</f>
        <v>0</v>
      </c>
      <c r="AN22" s="93">
        <f>'Adj-restating'!AN22+'Adj-PF'!AL22</f>
        <v>0</v>
      </c>
      <c r="AO22" s="93">
        <f>'Adj-restating'!AO22+'Adj-PF'!AO22</f>
        <v>0</v>
      </c>
      <c r="AP22" s="93">
        <f>'Adj-restating'!AP22+'Adj-PF'!AP22</f>
        <v>0</v>
      </c>
      <c r="AQ22" s="93">
        <f>'Adj-restating'!AQ22+'Adj-PF'!AQ22</f>
        <v>0</v>
      </c>
      <c r="AR22" s="93">
        <f>'Adj-restating'!AR22+'Adj-PF'!AR22</f>
        <v>0</v>
      </c>
      <c r="AS22" s="93">
        <f>'Adj-restating'!AS22+'Adj-PF'!AS22</f>
        <v>0</v>
      </c>
      <c r="AT22" s="93">
        <f>'Adj-restating'!AT22+'Adj-PF'!AT22</f>
        <v>0</v>
      </c>
      <c r="AU22" s="93">
        <f>'Adj-restating'!AU22+'Adj-PF'!AU22</f>
        <v>0</v>
      </c>
      <c r="AV22" s="93">
        <f>'Adj-restating'!AV22+'Adj-PF'!AV22</f>
        <v>0</v>
      </c>
      <c r="AW22" s="93">
        <f>'Adj-restating'!AW22+'Adj-PF'!AW22</f>
        <v>0</v>
      </c>
      <c r="AX22" s="93">
        <f>'Adj-restating'!AX22+'Adj-PF'!AX22</f>
        <v>0</v>
      </c>
      <c r="AY22" s="93">
        <f>'Adj-restating'!AY22+'Adj-PF'!AY22</f>
        <v>0</v>
      </c>
      <c r="AZ22" s="93">
        <f>'Adj-restating'!AZ22+'Adj-PF'!AZ22</f>
        <v>0</v>
      </c>
      <c r="BA22" s="93">
        <f>'Adj-restating'!BB22+'Adj-PF'!BA22</f>
        <v>0</v>
      </c>
      <c r="BB22" s="93">
        <f>'Adj-restating'!BB22+'Adj-PF'!BB22</f>
        <v>0</v>
      </c>
      <c r="BC22" s="93">
        <f>'Adj-restating'!BC22+'Adj-PF'!BC22</f>
        <v>0</v>
      </c>
      <c r="BD22" s="93">
        <f>'Adj-restating'!BD22+'Adj-PF'!BD22</f>
        <v>0</v>
      </c>
      <c r="BE22" s="1443">
        <f>'Adj-restating'!BE22+'Adj-PF'!BE22</f>
        <v>0</v>
      </c>
      <c r="BF22" s="93">
        <f>'Adj-restating'!BF22+'Adj-PF'!BF22</f>
        <v>0</v>
      </c>
      <c r="BG22" s="93">
        <f>'Adj-restating'!BG22+'Adj-PF'!BG22</f>
        <v>0</v>
      </c>
      <c r="BH22" s="93">
        <f>'Adj-restating'!BH22+'Adj-PF'!BH22</f>
        <v>0</v>
      </c>
      <c r="BI22" s="93">
        <f>'Adj-restating'!BI22+'Adj-PF'!BI22</f>
        <v>0</v>
      </c>
      <c r="BJ22" s="93">
        <f>'Adj-restating'!BJ22+'Adj-PF'!BJ22</f>
        <v>0</v>
      </c>
      <c r="BK22" s="93">
        <f>'Adj-restating'!BK22+'Adj-PF'!BK22</f>
        <v>0</v>
      </c>
      <c r="BL22" s="93">
        <f>'Adj-restating'!BL22+'Adj-PF'!BL22</f>
        <v>0</v>
      </c>
      <c r="BM22" s="93"/>
      <c r="DI22" s="573"/>
    </row>
    <row r="23" spans="1:113">
      <c r="A23" s="78">
        <v>16</v>
      </c>
      <c r="B23" s="80" t="s">
        <v>33</v>
      </c>
      <c r="C23" s="96">
        <f t="shared" si="12"/>
        <v>0</v>
      </c>
      <c r="D23" s="93">
        <f>'Adj-restating'!D23+'Adj-PF'!D23</f>
        <v>0</v>
      </c>
      <c r="E23" s="93">
        <f>'Adj-restating'!E23+'Adj-PF'!E23</f>
        <v>0</v>
      </c>
      <c r="F23" s="93">
        <f>'Adj-restating'!F23+'Adj-PF'!F23</f>
        <v>0</v>
      </c>
      <c r="G23" s="93">
        <f>'Adj-restating'!G23+'Adj-PF'!G23</f>
        <v>0</v>
      </c>
      <c r="H23" s="93">
        <f>'Adj-restating'!H23+'Adj-PF'!H23</f>
        <v>0</v>
      </c>
      <c r="I23" s="93">
        <f>'Adj-restating'!I23+'Adj-PF'!I23</f>
        <v>0</v>
      </c>
      <c r="J23" s="93">
        <f>'Adj-restating'!J23+'Adj-PF'!J23</f>
        <v>0</v>
      </c>
      <c r="K23" s="93">
        <f>'Adj-restating'!L23+'Adj-PF'!K23</f>
        <v>0</v>
      </c>
      <c r="L23" s="93">
        <f>'Adj-restating'!L23+'Adj-PF'!L23</f>
        <v>0</v>
      </c>
      <c r="M23" s="93">
        <f>'Adj-restating'!M23+'Adj-PF'!M23</f>
        <v>0</v>
      </c>
      <c r="N23" s="93">
        <f>'Adj-restating'!N23+'Adj-PF'!N23</f>
        <v>0</v>
      </c>
      <c r="O23" s="93">
        <f>'Adj-restating'!O23+'Adj-PF'!O23</f>
        <v>0</v>
      </c>
      <c r="P23" s="93">
        <f>'Adj-restating'!P23+'Adj-PF'!P23</f>
        <v>0</v>
      </c>
      <c r="Q23" s="93">
        <f>'Adj-restating'!Q23+'Adj-PF'!Q23</f>
        <v>0</v>
      </c>
      <c r="R23" s="93">
        <f>'Adj-restating'!R23+'Adj-PF'!R23</f>
        <v>0</v>
      </c>
      <c r="T23" s="93">
        <f>'Adj-restating'!W23+'Adj-PF'!X23</f>
        <v>0</v>
      </c>
      <c r="U23" s="93">
        <f>'Adj-restating'!U23+'Adj-PF'!U23</f>
        <v>0</v>
      </c>
      <c r="V23" s="93">
        <f>'Adj-restating'!V23+'Adj-PF'!V23</f>
        <v>0</v>
      </c>
      <c r="W23" s="97">
        <f>'Adj-restating'!W23+'Adj-PF'!W23</f>
        <v>0</v>
      </c>
      <c r="X23" s="93">
        <f>'Adj-restating'!X23+'Adj-PF'!X23</f>
        <v>0</v>
      </c>
      <c r="Y23" s="93">
        <f>'Adj-restating'!Y23+'Adj-PF'!Y23</f>
        <v>0</v>
      </c>
      <c r="Z23" s="93">
        <f>'Adj-restating'!Z23+'Adj-PF'!Z23</f>
        <v>0</v>
      </c>
      <c r="AA23" s="93">
        <f>'Adj-restating'!AA23+'Adj-PF'!AA23</f>
        <v>0</v>
      </c>
      <c r="AB23" s="93">
        <f>'Adj-restating'!AC23+'Adj-PF'!AB23</f>
        <v>0</v>
      </c>
      <c r="AC23" s="93">
        <f>'Adj-restating'!AD23+'Adj-PF'!AC23</f>
        <v>0</v>
      </c>
      <c r="AD23" s="93">
        <f>'Adj-restating'!AD23+'Adj-PF'!AD23</f>
        <v>0</v>
      </c>
      <c r="AE23" s="93">
        <f>'Adj-restating'!AF23+'Adj-PF'!AE23</f>
        <v>0</v>
      </c>
      <c r="AF23" s="93">
        <f>'Adj-restating'!AF23+'Adj-PF'!AF23</f>
        <v>0</v>
      </c>
      <c r="AG23" s="93">
        <f>'Adj-restating'!AG23+'Adj-PF'!AG23</f>
        <v>0</v>
      </c>
      <c r="AH23" s="93">
        <f>'Adj-restating'!AH23+'Adj-PF'!AH23</f>
        <v>0</v>
      </c>
      <c r="AI23" s="93">
        <f>'Adj-restating'!AI23+'Adj-PF'!AI23</f>
        <v>0</v>
      </c>
      <c r="AJ23" s="93">
        <f>'Adj-restating'!AJ23+'Adj-PF'!AJ23</f>
        <v>0</v>
      </c>
      <c r="AK23" s="97">
        <f>'Adj-restating'!AK23+'Adj-PF'!AK23</f>
        <v>0</v>
      </c>
      <c r="AL23" s="93">
        <f>'Adj-restating'!AL23+'Adj-PF'!AL23</f>
        <v>0</v>
      </c>
      <c r="AM23" s="93">
        <f>'Adj-restating'!AL23+'Adj-PF'!AM23</f>
        <v>0</v>
      </c>
      <c r="AN23" s="93">
        <f>'Adj-restating'!AN23+'Adj-PF'!AL23</f>
        <v>0</v>
      </c>
      <c r="AO23" s="93">
        <f>'Adj-restating'!AO23+'Adj-PF'!AO23</f>
        <v>0</v>
      </c>
      <c r="AP23" s="93">
        <f>'Adj-restating'!AP23+'Adj-PF'!AP23</f>
        <v>0</v>
      </c>
      <c r="AQ23" s="93">
        <f>'Adj-restating'!AQ23+'Adj-PF'!AQ23</f>
        <v>0</v>
      </c>
      <c r="AR23" s="93">
        <f>'Adj-restating'!AR23+'Adj-PF'!AR23</f>
        <v>0</v>
      </c>
      <c r="AS23" s="93">
        <f>'Adj-restating'!AS23+'Adj-PF'!AS23</f>
        <v>0</v>
      </c>
      <c r="AT23" s="93">
        <f>'Adj-restating'!AT23+'Adj-PF'!AT23</f>
        <v>0</v>
      </c>
      <c r="AU23" s="93">
        <f>'Adj-restating'!AU23+'Adj-PF'!AU23</f>
        <v>0</v>
      </c>
      <c r="AV23" s="93">
        <f>'Adj-restating'!AV23+'Adj-PF'!AV23</f>
        <v>0</v>
      </c>
      <c r="AW23" s="93">
        <f>'Adj-restating'!AW23+'Adj-PF'!AW23</f>
        <v>0</v>
      </c>
      <c r="AX23" s="93">
        <f>'Adj-restating'!AX23+'Adj-PF'!AX23</f>
        <v>0</v>
      </c>
      <c r="AY23" s="93">
        <f>'Adj-restating'!AY23+'Adj-PF'!AY23</f>
        <v>0</v>
      </c>
      <c r="AZ23" s="93">
        <f>'Adj-restating'!AZ23+'Adj-PF'!AZ23</f>
        <v>0</v>
      </c>
      <c r="BA23" s="93">
        <f>'Adj-restating'!BB23+'Adj-PF'!BA23</f>
        <v>0</v>
      </c>
      <c r="BB23" s="93">
        <f>'Adj-restating'!BB23+'Adj-PF'!BB23</f>
        <v>0</v>
      </c>
      <c r="BC23" s="93">
        <f>'Adj-restating'!BC23+'Adj-PF'!BC23</f>
        <v>0</v>
      </c>
      <c r="BD23" s="93">
        <f>'Adj-restating'!BD23+'Adj-PF'!BD23</f>
        <v>0</v>
      </c>
      <c r="BE23" s="1443">
        <f>'Adj-restating'!BE23+'Adj-PF'!BE23</f>
        <v>0</v>
      </c>
      <c r="BF23" s="93">
        <f>'Adj-restating'!BF23+'Adj-PF'!BF23</f>
        <v>0</v>
      </c>
      <c r="BG23" s="93">
        <f>'Adj-restating'!BG23+'Adj-PF'!BG23</f>
        <v>0</v>
      </c>
      <c r="BH23" s="93">
        <f>'Adj-restating'!BH23+'Adj-PF'!BH23</f>
        <v>0</v>
      </c>
      <c r="BI23" s="93">
        <f>'Adj-restating'!BI23+'Adj-PF'!BI23</f>
        <v>0</v>
      </c>
      <c r="BJ23" s="93">
        <f>'Adj-restating'!BJ23+'Adj-PF'!BJ23</f>
        <v>0</v>
      </c>
      <c r="BK23" s="93">
        <f>'Adj-restating'!BK23+'Adj-PF'!BK23</f>
        <v>0</v>
      </c>
      <c r="BL23" s="93">
        <f>'Adj-restating'!BL23+'Adj-PF'!BL23</f>
        <v>0</v>
      </c>
      <c r="BM23" s="93"/>
      <c r="DI23" s="573"/>
    </row>
    <row r="24" spans="1:113">
      <c r="A24" s="78">
        <v>17</v>
      </c>
      <c r="B24" s="80" t="s">
        <v>34</v>
      </c>
      <c r="C24" s="96">
        <f t="shared" si="12"/>
        <v>400609.15440904046</v>
      </c>
      <c r="D24" s="93">
        <f>'Adj-restating'!D24+'Adj-PF'!D24</f>
        <v>0</v>
      </c>
      <c r="E24" s="93">
        <f>'Adj-restating'!E24+'Adj-PF'!E24</f>
        <v>0</v>
      </c>
      <c r="F24" s="93">
        <f>'Adj-restating'!F24+'Adj-PF'!F24</f>
        <v>0</v>
      </c>
      <c r="G24" s="93">
        <f>'Adj-restating'!G24+'Adj-PF'!G24</f>
        <v>0</v>
      </c>
      <c r="H24" s="93">
        <f>'Adj-restating'!H24+'Adj-PF'!H24</f>
        <v>0</v>
      </c>
      <c r="I24" s="93">
        <f>'Adj-restating'!I24+'Adj-PF'!I24</f>
        <v>0</v>
      </c>
      <c r="J24" s="93">
        <f>'Adj-restating'!J24+'Adj-PF'!J24</f>
        <v>0</v>
      </c>
      <c r="K24" s="93">
        <f>'Adj-restating'!K24+'Adj-PF'!K24</f>
        <v>0</v>
      </c>
      <c r="L24" s="93">
        <f>'Adj-restating'!L24+'Adj-PF'!L24</f>
        <v>-21051.948743126508</v>
      </c>
      <c r="M24" s="93">
        <f>'Adj-restating'!M24+'Adj-PF'!M24</f>
        <v>17070.324279509834</v>
      </c>
      <c r="N24" s="93">
        <f>'Adj-restating'!N24+'Adj-PF'!N24</f>
        <v>50737.187737050721</v>
      </c>
      <c r="O24" s="93">
        <f>'Adj-restating'!O24+'Adj-PF'!O24</f>
        <v>0</v>
      </c>
      <c r="P24" s="93">
        <f>'Adj-restating'!P24+'Adj-PF'!P24</f>
        <v>3425.4639622245577</v>
      </c>
      <c r="Q24" s="93">
        <f>'Adj-restating'!Q24+'Adj-PF'!Q24</f>
        <v>1017963</v>
      </c>
      <c r="R24" s="93">
        <f>'Adj-restating'!R24+'Adj-PF'!R24</f>
        <v>0</v>
      </c>
      <c r="S24" s="1443">
        <f>'Adj-restating'!S24+'Adj-PF'!S24</f>
        <v>-491561.0411772735</v>
      </c>
      <c r="T24" s="93">
        <f>'Adj-restating'!T24+'Adj-PF'!T24</f>
        <v>-7.732642348325717</v>
      </c>
      <c r="U24" s="93">
        <f>'Adj-restating'!U24+'Adj-PF'!U24</f>
        <v>1653.8529374571262</v>
      </c>
      <c r="V24" s="93">
        <f>'Adj-restating'!V24+'Adj-PF'!V24</f>
        <v>0</v>
      </c>
      <c r="W24" s="97">
        <f>'Adj-restating'!W24+'Adj-PF'!W24</f>
        <v>0</v>
      </c>
      <c r="X24" s="93">
        <f>'Adj-restating'!X24+'Adj-PF'!X24</f>
        <v>-117004.56926573133</v>
      </c>
      <c r="Y24" s="93">
        <f>'Adj-restating'!Y24+'Adj-PF'!Y24</f>
        <v>0</v>
      </c>
      <c r="Z24" s="93">
        <f>'Adj-restating'!Z24+'Adj-PF'!Z24</f>
        <v>-159957.05751935884</v>
      </c>
      <c r="AA24" s="98">
        <f>'Adj-restating'!AA24+'Adj-PF'!AA24</f>
        <v>0</v>
      </c>
      <c r="AB24" s="93">
        <f>'Adj-restating'!AC24+'Adj-PF'!AB24</f>
        <v>0</v>
      </c>
      <c r="AC24" s="93">
        <f>'Adj-restating'!AD24+'Adj-PF'!AC24</f>
        <v>0</v>
      </c>
      <c r="AD24" s="93">
        <f>'Adj-restating'!AD24+'Adj-PF'!AD24</f>
        <v>0</v>
      </c>
      <c r="AE24" s="93">
        <f>'Adj-restating'!AF24+'Adj-PF'!AE24</f>
        <v>0</v>
      </c>
      <c r="AF24" s="93">
        <f>'Adj-restating'!AF24+'Adj-PF'!AF24</f>
        <v>0</v>
      </c>
      <c r="AG24" s="93">
        <f>'Adj-restating'!AG24+'Adj-PF'!AG24</f>
        <v>0</v>
      </c>
      <c r="AH24" s="93">
        <f>'Adj-restating'!AH24+'Adj-PF'!AH24</f>
        <v>0</v>
      </c>
      <c r="AI24" s="93">
        <f>'Adj-restating'!AI24+'Adj-PF'!AI24</f>
        <v>0</v>
      </c>
      <c r="AJ24" s="93">
        <f>'Adj-restating'!AJ24+'Adj-PF'!AJ24</f>
        <v>0</v>
      </c>
      <c r="AK24" s="97">
        <f>'Adj-restating'!AK24+'Adj-PF'!AK24</f>
        <v>0</v>
      </c>
      <c r="AL24" s="93">
        <f>'Adj-restating'!AL24+'Adj-PF'!AL24</f>
        <v>0</v>
      </c>
      <c r="AM24" s="93">
        <f>'Adj-restating'!AL24+'Adj-PF'!AM24</f>
        <v>0</v>
      </c>
      <c r="AN24" s="93">
        <f>'Adj-restating'!AN24+'Adj-PF'!AL24</f>
        <v>0</v>
      </c>
      <c r="AO24" s="93">
        <f>'Adj-restating'!AO24+'Adj-PF'!AO24</f>
        <v>0</v>
      </c>
      <c r="AP24" s="93">
        <f>'Adj-restating'!AP24+'Adj-PF'!AP24</f>
        <v>0</v>
      </c>
      <c r="AQ24" s="93">
        <f>'Adj-restating'!AQ24+'Adj-PF'!AQ24</f>
        <v>0</v>
      </c>
      <c r="AR24" s="93">
        <f>'Adj-restating'!AR24+'Adj-PF'!AR24</f>
        <v>0</v>
      </c>
      <c r="AS24" s="93">
        <f>'Adj-restating'!AS24+'Adj-PF'!AS24</f>
        <v>0</v>
      </c>
      <c r="AT24" s="93">
        <f>'Adj-restating'!AT24+'Adj-PF'!AT24</f>
        <v>0</v>
      </c>
      <c r="AU24" s="93">
        <f>'Adj-restating'!AU24+'Adj-PF'!AU24</f>
        <v>0</v>
      </c>
      <c r="AV24" s="93">
        <f>'Adj-restating'!AV24+'Adj-PF'!AV24</f>
        <v>99341.674840636639</v>
      </c>
      <c r="AW24" s="93">
        <f>'Adj-restating'!AW24+'Adj-PF'!AW24</f>
        <v>0</v>
      </c>
      <c r="AX24" s="93">
        <f>'Adj-restating'!AX24+'Adj-PF'!AX24</f>
        <v>0</v>
      </c>
      <c r="AY24" s="93">
        <f>'Adj-restating'!AY24+'Adj-PF'!AY24</f>
        <v>0</v>
      </c>
      <c r="AZ24" s="93">
        <f>'Adj-restating'!AZ24+'Adj-PF'!AZ24</f>
        <v>0</v>
      </c>
      <c r="BA24" s="93">
        <f>'Adj-restating'!BB24+'Adj-PF'!BA24</f>
        <v>0</v>
      </c>
      <c r="BB24" s="93">
        <f>'Adj-restating'!BB24+'Adj-PF'!BB24</f>
        <v>0</v>
      </c>
      <c r="BC24" s="93">
        <f>'Adj-restating'!BC24+'Adj-PF'!BC24</f>
        <v>0</v>
      </c>
      <c r="BD24" s="93">
        <f>'Adj-restating'!BD24+'Adj-PF'!BD24</f>
        <v>0</v>
      </c>
      <c r="BE24" s="1443">
        <f>'Adj-restating'!BE24+'Adj-PF'!BE24</f>
        <v>0</v>
      </c>
      <c r="BF24" s="93">
        <f>'Adj-restating'!BF24+'Adj-PF'!BF24</f>
        <v>0</v>
      </c>
      <c r="BG24" s="93"/>
      <c r="BH24" s="882">
        <f>'Adj-restating'!BH24+'Adj-PF'!BH24</f>
        <v>0</v>
      </c>
      <c r="BI24" s="882">
        <f>'Adj-restating'!BI24+'Adj-PF'!BI24</f>
        <v>0</v>
      </c>
      <c r="BJ24" s="882">
        <f>'Adj-restating'!BJ24+'Adj-PF'!BJ24</f>
        <v>0</v>
      </c>
      <c r="BK24" s="882">
        <f>'Adj-restating'!BK24+'Adj-PF'!BK24</f>
        <v>0</v>
      </c>
      <c r="BL24" s="93">
        <f>'Adj-restating'!BL24+'Adj-PF'!BL24</f>
        <v>0</v>
      </c>
      <c r="BM24" s="93"/>
      <c r="DI24" s="573"/>
    </row>
    <row r="25" spans="1:113">
      <c r="A25" s="78">
        <v>18</v>
      </c>
      <c r="B25" s="99" t="s">
        <v>35</v>
      </c>
      <c r="C25" s="575">
        <f>SUM(C15:C24)</f>
        <v>-22098537.166759979</v>
      </c>
      <c r="D25" s="100">
        <f>SUM(D15:D24)</f>
        <v>0</v>
      </c>
      <c r="E25" s="100">
        <f>SUM(E15:E24)</f>
        <v>0</v>
      </c>
      <c r="F25" s="100">
        <f>SUM(F15:F24)</f>
        <v>0</v>
      </c>
      <c r="G25" s="100">
        <f t="shared" ref="G25:N25" si="13">SUM(G15:G24)</f>
        <v>0</v>
      </c>
      <c r="H25" s="100">
        <f t="shared" si="13"/>
        <v>0</v>
      </c>
      <c r="I25" s="100">
        <f t="shared" si="13"/>
        <v>-61125</v>
      </c>
      <c r="J25" s="100">
        <f>SUM(J15:J24)</f>
        <v>0</v>
      </c>
      <c r="K25" s="100">
        <f>SUM(K15:K24)</f>
        <v>0</v>
      </c>
      <c r="L25" s="100">
        <f t="shared" si="13"/>
        <v>-32906.532073193433</v>
      </c>
      <c r="M25" s="100">
        <f t="shared" si="13"/>
        <v>84170.223883897692</v>
      </c>
      <c r="N25" s="100">
        <f t="shared" si="13"/>
        <v>221451.20098770445</v>
      </c>
      <c r="O25" s="100">
        <f t="shared" ref="O25:P25" si="14">SUM(O15:O24)</f>
        <v>-238771.08938301713</v>
      </c>
      <c r="P25" s="100">
        <f t="shared" si="14"/>
        <v>1345608.1041001009</v>
      </c>
      <c r="Q25" s="100">
        <f>SUM(Q15:Q24)</f>
        <v>1017963</v>
      </c>
      <c r="R25" s="100">
        <f>SUM(R15:R24)</f>
        <v>-8686670</v>
      </c>
      <c r="S25" s="1445">
        <f>SUM(S15:S24)</f>
        <v>-212491.66924990149</v>
      </c>
      <c r="T25" s="100">
        <f>SUM(T15:T24)</f>
        <v>9348.2238897762709</v>
      </c>
      <c r="U25" s="100">
        <f t="shared" ref="U25:V25" si="15">SUM(U15:U24)</f>
        <v>1653.8529374571262</v>
      </c>
      <c r="V25" s="100">
        <f t="shared" si="15"/>
        <v>-974</v>
      </c>
      <c r="W25" s="1427">
        <f>SUM(W15:W24)</f>
        <v>-73672</v>
      </c>
      <c r="X25" s="100">
        <f>SUM(X15:X24)</f>
        <v>74157.290629063951</v>
      </c>
      <c r="Y25" s="100">
        <f>SUM(Y15:Y24)</f>
        <v>-213595.58972921982</v>
      </c>
      <c r="Z25" s="100">
        <f t="shared" ref="Z25" si="16">SUM(Z15:Z24)</f>
        <v>-789290.81384351279</v>
      </c>
      <c r="AA25" s="100">
        <f t="shared" ref="AA25:AB25" si="17">SUM(AA15:AA24)</f>
        <v>24296234.037787348</v>
      </c>
      <c r="AB25" s="100">
        <f t="shared" si="17"/>
        <v>-48694891.931901127</v>
      </c>
      <c r="AC25" s="100">
        <f t="shared" ref="AC25" si="18">SUM(AC15:AC24)</f>
        <v>0</v>
      </c>
      <c r="AD25" s="100">
        <f t="shared" ref="AD25:AE25" si="19">SUM(AD15:AD24)</f>
        <v>7379869</v>
      </c>
      <c r="AE25" s="100">
        <f t="shared" si="19"/>
        <v>0</v>
      </c>
      <c r="AF25" s="100">
        <f t="shared" ref="AF25:BE25" si="20">SUM(AF15:AF24)</f>
        <v>0</v>
      </c>
      <c r="AG25" s="100">
        <f t="shared" ref="AG25:AJ25" si="21">SUM(AG15:AG24)</f>
        <v>0</v>
      </c>
      <c r="AH25" s="100">
        <f t="shared" si="21"/>
        <v>0</v>
      </c>
      <c r="AI25" s="100">
        <f t="shared" si="21"/>
        <v>0</v>
      </c>
      <c r="AJ25" s="100">
        <f t="shared" si="21"/>
        <v>0</v>
      </c>
      <c r="AK25" s="1427">
        <f t="shared" si="20"/>
        <v>0</v>
      </c>
      <c r="AL25" s="100">
        <f t="shared" ref="AL25" si="22">SUM(AL15:AL24)</f>
        <v>0</v>
      </c>
      <c r="AM25" s="100">
        <f t="shared" ref="AM25" si="23">SUM(AM15:AM24)</f>
        <v>0</v>
      </c>
      <c r="AN25" s="100">
        <f>SUM(AN15:AN24)</f>
        <v>0</v>
      </c>
      <c r="AO25" s="100">
        <f>SUM(AO15:AO24)</f>
        <v>0</v>
      </c>
      <c r="AP25" s="100">
        <f>SUM(AP15:AP24)</f>
        <v>0</v>
      </c>
      <c r="AQ25" s="100">
        <f>SUM(AQ15:AQ24)</f>
        <v>0</v>
      </c>
      <c r="AR25" s="100">
        <f t="shared" ref="AR25" si="24">SUM(AR15:AR24)</f>
        <v>0</v>
      </c>
      <c r="AS25" s="100">
        <f t="shared" ref="AS25:BD25" si="25">SUM(AS15:AS24)</f>
        <v>0</v>
      </c>
      <c r="AT25" s="100">
        <f t="shared" si="25"/>
        <v>0</v>
      </c>
      <c r="AU25" s="100">
        <f t="shared" si="25"/>
        <v>0</v>
      </c>
      <c r="AV25" s="100">
        <f t="shared" si="25"/>
        <v>99341.674840636639</v>
      </c>
      <c r="AW25" s="100">
        <f t="shared" si="25"/>
        <v>0</v>
      </c>
      <c r="AX25" s="100">
        <f t="shared" si="25"/>
        <v>0</v>
      </c>
      <c r="AY25" s="100">
        <f t="shared" si="25"/>
        <v>0</v>
      </c>
      <c r="AZ25" s="100">
        <f t="shared" si="25"/>
        <v>0</v>
      </c>
      <c r="BA25" s="100">
        <f t="shared" si="25"/>
        <v>-3971.7547022999997</v>
      </c>
      <c r="BB25" s="100">
        <f t="shared" si="25"/>
        <v>0</v>
      </c>
      <c r="BC25" s="100">
        <f t="shared" si="25"/>
        <v>0</v>
      </c>
      <c r="BD25" s="100">
        <f t="shared" si="25"/>
        <v>0</v>
      </c>
      <c r="BE25" s="1445">
        <f t="shared" si="20"/>
        <v>-3087.1358715995866</v>
      </c>
      <c r="BF25" s="100">
        <f>SUM(BF15:BF24)</f>
        <v>-17620.309085000001</v>
      </c>
      <c r="BG25" s="100">
        <f t="shared" ref="BG25" si="26">SUM(BG15:BG24)</f>
        <v>0</v>
      </c>
      <c r="BH25">
        <f t="shared" ref="BH25:BL25" si="27">SUM(BH15:BH24)</f>
        <v>0</v>
      </c>
      <c r="BI25" s="918">
        <f t="shared" si="27"/>
        <v>0</v>
      </c>
      <c r="BJ25" s="918">
        <f t="shared" si="27"/>
        <v>0</v>
      </c>
      <c r="BK25" s="918">
        <f t="shared" si="27"/>
        <v>0</v>
      </c>
      <c r="BL25" s="100">
        <f t="shared" si="27"/>
        <v>2400734.0500229066</v>
      </c>
      <c r="BM25" s="93"/>
      <c r="DI25" s="573"/>
    </row>
    <row r="26" spans="1:113">
      <c r="B26" s="92"/>
      <c r="C26" s="96"/>
      <c r="D26" s="101"/>
      <c r="E26" s="101"/>
      <c r="F26" s="101"/>
      <c r="G26" s="101"/>
      <c r="H26" s="101"/>
      <c r="I26" s="101"/>
      <c r="J26" s="101"/>
      <c r="K26" s="101"/>
      <c r="L26" s="101"/>
      <c r="M26" s="101"/>
      <c r="N26" s="101"/>
      <c r="O26" s="101"/>
      <c r="P26" s="101"/>
      <c r="Q26" s="101"/>
      <c r="R26" s="101"/>
      <c r="S26" s="1443"/>
      <c r="T26" s="93"/>
      <c r="U26" s="93"/>
      <c r="V26" s="93"/>
      <c r="W26" s="1430"/>
      <c r="X26" s="101"/>
      <c r="Y26" s="101"/>
      <c r="Z26" s="93"/>
      <c r="AA26" s="101"/>
      <c r="AB26" s="93"/>
      <c r="AC26" s="101"/>
      <c r="AF26" s="101"/>
      <c r="AG26" s="101"/>
      <c r="AH26" s="101"/>
      <c r="AI26" s="101"/>
      <c r="AJ26" s="101"/>
      <c r="AK26" s="1430"/>
      <c r="AL26" s="101"/>
      <c r="AM26" s="101"/>
      <c r="AN26" s="101"/>
      <c r="AO26" s="101"/>
      <c r="AP26" s="101"/>
      <c r="AQ26" s="101"/>
      <c r="AR26" s="101"/>
      <c r="AS26" s="101"/>
      <c r="AT26" s="101"/>
      <c r="AU26" s="101"/>
      <c r="AV26" s="101"/>
      <c r="AW26" s="101"/>
      <c r="AX26" s="101"/>
      <c r="AY26" s="101"/>
      <c r="AZ26" s="101"/>
      <c r="BA26" s="101"/>
      <c r="BB26" s="101"/>
      <c r="BC26" s="96"/>
      <c r="BD26" s="101"/>
      <c r="BE26" s="1446"/>
      <c r="BG26" s="101"/>
      <c r="DI26" s="573"/>
    </row>
    <row r="27" spans="1:113">
      <c r="A27" s="78">
        <v>19</v>
      </c>
      <c r="B27" s="80" t="s">
        <v>36</v>
      </c>
      <c r="C27" s="96">
        <f>SUM(D27:BL27)</f>
        <v>501634.22088768223</v>
      </c>
      <c r="D27" s="93">
        <f>'Adj-restating'!D27+'Adj-PF'!D27</f>
        <v>0</v>
      </c>
      <c r="E27" s="93">
        <f>'Adj-restating'!E27+'Adj-PF'!E27</f>
        <v>0</v>
      </c>
      <c r="F27" s="93">
        <f>'Adj-restating'!F27+'Adj-PF'!F27</f>
        <v>0</v>
      </c>
      <c r="G27" s="93">
        <f>'Adj-restating'!G27+'Adj-PF'!G27</f>
        <v>0</v>
      </c>
      <c r="H27" s="93">
        <f>'Adj-restating'!H27+'Adj-PF'!H27</f>
        <v>0</v>
      </c>
      <c r="I27" s="93">
        <f>'Adj-restating'!I27+'Adj-PF'!I27</f>
        <v>0</v>
      </c>
      <c r="J27" s="93">
        <f>'Adj-restating'!J27+'Adj-PF'!J27</f>
        <v>0</v>
      </c>
      <c r="K27" s="93">
        <f>'Adj-restating'!L27+'Adj-PF'!K27</f>
        <v>0</v>
      </c>
      <c r="L27" s="93">
        <f>'Adj-restating'!L27+'Adj-PF'!L27</f>
        <v>0</v>
      </c>
      <c r="M27" s="93">
        <f>'Adj-restating'!M27+'Adj-PF'!M27</f>
        <v>0</v>
      </c>
      <c r="N27" s="93">
        <f>'Adj-restating'!N27+'Adj-PF'!N27</f>
        <v>0</v>
      </c>
      <c r="O27" s="93">
        <f>'Adj-restating'!O27+'Adj-PF'!O27</f>
        <v>0</v>
      </c>
      <c r="P27" s="93">
        <f>'Adj-restating'!P27+'Adj-PF'!P27</f>
        <v>0</v>
      </c>
      <c r="Q27" s="93">
        <f>'Adj-restating'!Q27+'Adj-PF'!Q27</f>
        <v>0</v>
      </c>
      <c r="R27" s="93">
        <f>'Adj-restating'!R27+'Adj-PF'!R27</f>
        <v>0</v>
      </c>
      <c r="S27" s="1443">
        <f>'Adj-restating'!V27+'Adj-PF'!W27</f>
        <v>0</v>
      </c>
      <c r="T27" s="93">
        <f>'Adj-restating'!W27+'Adj-PF'!X27</f>
        <v>0</v>
      </c>
      <c r="U27" s="93">
        <f>'Adj-restating'!U27+'Adj-PF'!U27</f>
        <v>0</v>
      </c>
      <c r="V27" s="93">
        <f>'Adj-restating'!Y27+'Adj-PF'!Z27</f>
        <v>0</v>
      </c>
      <c r="W27" s="97">
        <f>'Adj-restating'!W27+'Adj-PF'!W27</f>
        <v>0</v>
      </c>
      <c r="X27" s="93">
        <f>'Adj-restating'!X27+'Adj-PF'!X27</f>
        <v>0</v>
      </c>
      <c r="Y27" s="93">
        <f>'Adj-restating'!Y27+'Adj-PF'!Y27</f>
        <v>0</v>
      </c>
      <c r="Z27" s="93">
        <f>'Adj-restating'!Z27+'Adj-PF'!Z27</f>
        <v>0</v>
      </c>
      <c r="AA27" s="93">
        <f>'Adj-restating'!AA27+'Adj-PF'!AA27</f>
        <v>0</v>
      </c>
      <c r="AB27" s="93">
        <f>'Adj-restating'!AC27+'Adj-PF'!AB27</f>
        <v>0</v>
      </c>
      <c r="AC27" s="93">
        <f>'Adj-restating'!AD27+'Adj-PF'!AC27</f>
        <v>0</v>
      </c>
      <c r="AD27" s="93">
        <f>'Adj-restating'!AD27+'Adj-PF'!AD27</f>
        <v>0</v>
      </c>
      <c r="AE27" s="93">
        <f>'Adj-restating'!AE27+'Adj-PF'!U27</f>
        <v>-691398.30593379284</v>
      </c>
      <c r="AF27" s="93">
        <f>'Adj-restating'!AF27+'Adj-PF'!AF27</f>
        <v>0</v>
      </c>
      <c r="AG27" s="93">
        <f>'Adj-restating'!AG27+'Adj-PF'!AG27</f>
        <v>0</v>
      </c>
      <c r="AH27" s="93">
        <f>'Adj-restating'!AH27+'Adj-PF'!AH27</f>
        <v>0</v>
      </c>
      <c r="AI27" s="93">
        <f>'Adj-restating'!AI27+'Adj-PF'!AI27</f>
        <v>798823.08987147501</v>
      </c>
      <c r="AJ27" s="93">
        <f>'Adj-restating'!AJ27+'Adj-PF'!AJ27</f>
        <v>0</v>
      </c>
      <c r="AK27" s="97">
        <f>'Adj-restating'!AK27+'Adj-PF'!AK27</f>
        <v>0</v>
      </c>
      <c r="AL27" s="93">
        <f>'Adj-restating'!AL27+'Adj-PF'!AL27</f>
        <v>0</v>
      </c>
      <c r="AM27" s="93">
        <f>'Adj-restating'!AL27+'Adj-PF'!AM27</f>
        <v>0</v>
      </c>
      <c r="AN27" s="93">
        <f>'Adj-restating'!AN27+'Adj-PF'!AL27</f>
        <v>0</v>
      </c>
      <c r="AO27" s="93">
        <f>'Adj-restating'!AO27+'Adj-PF'!AO27</f>
        <v>0</v>
      </c>
      <c r="AP27" s="93">
        <f>'Adj-restating'!AP27+'Adj-PF'!AP27</f>
        <v>0</v>
      </c>
      <c r="AQ27" s="93">
        <f>'Adj-restating'!AQ27+'Adj-PF'!AQ27</f>
        <v>0</v>
      </c>
      <c r="AR27" s="93">
        <f>'Adj-restating'!AR27+'Adj-PF'!AR27</f>
        <v>0</v>
      </c>
      <c r="AS27" s="93">
        <f>'Adj-restating'!AS27+'Adj-PF'!AS27</f>
        <v>0</v>
      </c>
      <c r="AT27" s="93">
        <f>'Adj-restating'!AT27+'Adj-PF'!AT27</f>
        <v>0</v>
      </c>
      <c r="AU27" s="93">
        <f>'Adj-restating'!AU27+'Adj-PF'!AU27</f>
        <v>0</v>
      </c>
      <c r="AV27" s="93">
        <f>'Adj-restating'!AV27+'Adj-PF'!AV27</f>
        <v>0</v>
      </c>
      <c r="AW27" s="93">
        <f>'Adj-restating'!AW27+'Adj-PF'!AW27</f>
        <v>0</v>
      </c>
      <c r="AX27" s="93">
        <f>'Adj-restating'!AX27+'Adj-PF'!AX27</f>
        <v>905232.04823499999</v>
      </c>
      <c r="AY27" s="691">
        <f>'Adj-restating'!AY27+'Adj-PF'!AY27</f>
        <v>0</v>
      </c>
      <c r="AZ27" s="93">
        <f>'Adj-restating'!AZ27+'Adj-PF'!AZ27</f>
        <v>0</v>
      </c>
      <c r="BA27" s="93">
        <f>'Adj-restating'!BA27+'Adj-PF'!BA27</f>
        <v>0</v>
      </c>
      <c r="BB27" s="93">
        <f>'Adj-restating'!BB27+'Adj-PF'!BB27</f>
        <v>-17990.552800000001</v>
      </c>
      <c r="BC27" s="93">
        <f>'Adj-restating'!BC27+'Adj-PF'!BC27</f>
        <v>0</v>
      </c>
      <c r="BD27" s="93">
        <f>'Adj-restating'!BD27+'Adj-PF'!BD27</f>
        <v>0</v>
      </c>
      <c r="BE27" s="1443">
        <f>'Adj-restating'!BE27+'Adj-PF'!BE27</f>
        <v>0</v>
      </c>
      <c r="BF27" s="93">
        <f>'Adj-restating'!BF27+'Adj-PF'!BF27</f>
        <v>-509118.132285</v>
      </c>
      <c r="BG27" s="93">
        <f>'Adj-restating'!BG27+'Adj-PF'!BG27</f>
        <v>0</v>
      </c>
      <c r="BH27" s="93">
        <f>'Adj-restating'!BH27+'Adj-PF'!BH27</f>
        <v>0</v>
      </c>
      <c r="BI27" s="93">
        <f>'Adj-restating'!BI27+'Adj-PF'!BI27</f>
        <v>0</v>
      </c>
      <c r="BJ27" s="93">
        <f>'Adj-restating'!BJ27+'Adj-PF'!BJ27</f>
        <v>0</v>
      </c>
      <c r="BK27" s="93">
        <f>'Adj-restating'!BK27+'Adj-PF'!BK27</f>
        <v>0</v>
      </c>
      <c r="BL27" s="93">
        <f>'Adj-restating'!BL27+'Adj-PF'!BL27</f>
        <v>16086.0738</v>
      </c>
      <c r="BM27" s="93"/>
      <c r="DI27" s="573"/>
    </row>
    <row r="28" spans="1:113">
      <c r="A28" s="78">
        <v>20</v>
      </c>
      <c r="B28" s="80" t="s">
        <v>16</v>
      </c>
      <c r="C28" s="96">
        <f>SUM(D28:BL28)</f>
        <v>322605.66978755011</v>
      </c>
      <c r="D28" s="93">
        <f>'Adj-restating'!D28+'Adj-PF'!D28</f>
        <v>0</v>
      </c>
      <c r="E28" s="93">
        <f>'Adj-restating'!E28+'Adj-PF'!E28</f>
        <v>0</v>
      </c>
      <c r="F28" s="93">
        <f>'Adj-restating'!F28+'Adj-PF'!F28</f>
        <v>0</v>
      </c>
      <c r="G28" s="93">
        <f>'Adj-restating'!G28+'Adj-PF'!G28</f>
        <v>0</v>
      </c>
      <c r="H28" s="93">
        <f>'Adj-restating'!H28+'Adj-PF'!H28</f>
        <v>0</v>
      </c>
      <c r="I28" s="93">
        <f>'Adj-restating'!I28+'Adj-PF'!I28</f>
        <v>0</v>
      </c>
      <c r="J28" s="93">
        <f>'Adj-restating'!J28+'Adj-PF'!J28</f>
        <v>0</v>
      </c>
      <c r="K28" s="93">
        <f>'Adj-restating'!L28+'Adj-PF'!K28</f>
        <v>0</v>
      </c>
      <c r="L28" s="93">
        <f>'Adj-restating'!L28+'Adj-PF'!L28</f>
        <v>0</v>
      </c>
      <c r="M28" s="93">
        <f>'Adj-restating'!M28+'Adj-PF'!M28</f>
        <v>0</v>
      </c>
      <c r="N28" s="93">
        <f>'Adj-restating'!N28+'Adj-PF'!N28</f>
        <v>0</v>
      </c>
      <c r="O28" s="93">
        <f>'Adj-restating'!O28+'Adj-PF'!O28</f>
        <v>0</v>
      </c>
      <c r="P28" s="93">
        <f>'Adj-restating'!P28+'Adj-PF'!P28</f>
        <v>0</v>
      </c>
      <c r="Q28" s="93">
        <f>'Adj-restating'!Q28+'Adj-PF'!Q28</f>
        <v>0</v>
      </c>
      <c r="R28" s="93">
        <f>'Adj-restating'!R28+'Adj-PF'!R28</f>
        <v>0</v>
      </c>
      <c r="S28" s="1443">
        <f>'Adj-restating'!V28+'Adj-PF'!W28</f>
        <v>0</v>
      </c>
      <c r="T28" s="93">
        <f>'Adj-restating'!W28+'Adj-PF'!X28</f>
        <v>0</v>
      </c>
      <c r="U28" s="93">
        <f>'Adj-restating'!U28+'Adj-PF'!U28</f>
        <v>0</v>
      </c>
      <c r="V28" s="93">
        <f>'Adj-restating'!Y28+'Adj-PF'!Z28</f>
        <v>0</v>
      </c>
      <c r="W28" s="97">
        <f>'Adj-restating'!W28+'Adj-PF'!W28</f>
        <v>0</v>
      </c>
      <c r="X28" s="93">
        <f>'Adj-restating'!X28+'Adj-PF'!X28</f>
        <v>0</v>
      </c>
      <c r="Y28" s="93">
        <f>'Adj-restating'!Y28+'Adj-PF'!Y28</f>
        <v>0</v>
      </c>
      <c r="Z28" s="93">
        <f>'Adj-restating'!Z28+'Adj-PF'!Z28</f>
        <v>0</v>
      </c>
      <c r="AA28" s="93">
        <f>'Adj-restating'!AA28+'Adj-PF'!AA28</f>
        <v>0</v>
      </c>
      <c r="AB28" s="93">
        <f>'Adj-restating'!AC28+'Adj-PF'!AB28</f>
        <v>0</v>
      </c>
      <c r="AC28" s="93">
        <f>'Adj-restating'!AD28+'Adj-PF'!AC28</f>
        <v>0</v>
      </c>
      <c r="AD28" s="93">
        <f>'Adj-restating'!AD28+'Adj-PF'!AD28</f>
        <v>0</v>
      </c>
      <c r="AE28" s="93">
        <f>'Adj-restating'!AF28+'Adj-PF'!AE28</f>
        <v>0</v>
      </c>
      <c r="AF28" s="93">
        <f>'Adj-restating'!AF28+'Adj-PF'!AF28</f>
        <v>0</v>
      </c>
      <c r="AG28" s="93">
        <f>'Adj-restating'!AG28+'Adj-PF'!AG28</f>
        <v>0</v>
      </c>
      <c r="AH28" s="93">
        <f>'Adj-restating'!AH28+'Adj-PF'!AH28</f>
        <v>0</v>
      </c>
      <c r="AI28" s="93">
        <f>'Adj-restating'!AI28+'Adj-PF'!AI28</f>
        <v>0</v>
      </c>
      <c r="AJ28" s="93">
        <f>'Adj-restating'!AJ28+'Adj-PF'!AJ28</f>
        <v>0</v>
      </c>
      <c r="AK28" s="97">
        <f>'Adj-restating'!AK28+'Adj-PF'!AK28</f>
        <v>0</v>
      </c>
      <c r="AL28" s="93">
        <f>'Adj-restating'!AL28+'Adj-PF'!AL28</f>
        <v>0</v>
      </c>
      <c r="AM28" s="93">
        <f>'Adj-restating'!AL28+'Adj-PF'!AM28</f>
        <v>0</v>
      </c>
      <c r="AN28" s="93">
        <f>'Adj-restating'!AN28+'Adj-PF'!AL28</f>
        <v>0</v>
      </c>
      <c r="AO28" s="93">
        <f>'Adj-restating'!AO28+'Adj-PF'!AO28</f>
        <v>0</v>
      </c>
      <c r="AP28" s="93">
        <f>'Adj-restating'!AP28+'Adj-PF'!AP28</f>
        <v>0</v>
      </c>
      <c r="AQ28" s="93">
        <f>'Adj-restating'!AQ28+'Adj-PF'!AQ28</f>
        <v>0</v>
      </c>
      <c r="AR28" s="93">
        <f>'Adj-restating'!AR28+'Adj-PF'!AR28</f>
        <v>0</v>
      </c>
      <c r="AS28" s="93">
        <f>'Adj-restating'!AS28+'Adj-PF'!AS28</f>
        <v>0</v>
      </c>
      <c r="AT28" s="93">
        <f>'Adj-restating'!AT28+'Adj-PF'!AT28</f>
        <v>0</v>
      </c>
      <c r="AU28" s="93">
        <f>'Adj-restating'!AU28+'Adj-PF'!AU28</f>
        <v>0</v>
      </c>
      <c r="AV28" s="93">
        <f>'Adj-restating'!AV28+'Adj-PF'!AV28</f>
        <v>0</v>
      </c>
      <c r="AW28" s="93">
        <f>'Adj-restating'!AW28+'Adj-PF'!AW28</f>
        <v>0</v>
      </c>
      <c r="AX28" s="93">
        <f>'Adj-restating'!AX28+'Adj-PF'!AX28</f>
        <v>0</v>
      </c>
      <c r="AY28" s="691">
        <f>'Adj-restating'!AY28+'Adj-PF'!AY28</f>
        <v>0</v>
      </c>
      <c r="AZ28" s="93">
        <f>'Adj-restating'!AZ28+'Adj-PF'!AZ28</f>
        <v>0</v>
      </c>
      <c r="BA28" s="93">
        <f>'Adj-restating'!BB28+'Adj-PF'!BA28</f>
        <v>322605.66978755011</v>
      </c>
      <c r="BB28" s="93">
        <f>'Adj-restating'!BB28+'Adj-PF'!BB28</f>
        <v>0</v>
      </c>
      <c r="BC28" s="93">
        <f>'Adj-restating'!BC28+'Adj-PF'!BC28</f>
        <v>0</v>
      </c>
      <c r="BD28" s="93">
        <f>'Adj-restating'!BD28+'Adj-PF'!BD28</f>
        <v>0</v>
      </c>
      <c r="BE28" s="1443">
        <f>'Adj-restating'!BE28+'Adj-PF'!BE28</f>
        <v>0</v>
      </c>
      <c r="BF28" s="93">
        <f>'Adj-restating'!BF28+'Adj-PF'!BF28</f>
        <v>0</v>
      </c>
      <c r="BG28" s="93">
        <f>'Adj-restating'!BG28+'Adj-PF'!BG28</f>
        <v>0</v>
      </c>
      <c r="BH28" s="93">
        <f>'Adj-restating'!BH28+'Adj-PF'!BH28</f>
        <v>0</v>
      </c>
      <c r="BI28" s="93">
        <f>'Adj-restating'!BI28+'Adj-PF'!BI28</f>
        <v>0</v>
      </c>
      <c r="BJ28" s="93">
        <f>'Adj-restating'!BJ28+'Adj-PF'!BJ28</f>
        <v>0</v>
      </c>
      <c r="BK28" s="93">
        <f>'Adj-restating'!BK28+'Adj-PF'!BK28</f>
        <v>0</v>
      </c>
      <c r="BL28" s="93">
        <f>'Adj-restating'!BL28+'Adj-PF'!BL28</f>
        <v>0</v>
      </c>
      <c r="BM28" s="93"/>
      <c r="DI28" s="573"/>
    </row>
    <row r="29" spans="1:113">
      <c r="A29" s="78">
        <v>21</v>
      </c>
      <c r="B29" s="80" t="s">
        <v>37</v>
      </c>
      <c r="C29" s="96">
        <f>SUM(D29:BL29)</f>
        <v>790189.71240349393</v>
      </c>
      <c r="D29" s="93">
        <f>'Adj-restating'!D29+'Adj-PF'!D29</f>
        <v>0</v>
      </c>
      <c r="E29" s="93">
        <f>'Adj-restating'!E29+'Adj-PF'!E29</f>
        <v>0</v>
      </c>
      <c r="F29" s="93">
        <f>'Adj-restating'!F29+'Adj-PF'!F29</f>
        <v>0</v>
      </c>
      <c r="G29" s="93">
        <f>'Adj-restating'!G29+'Adj-PF'!G29</f>
        <v>0</v>
      </c>
      <c r="H29" s="93">
        <f>'Adj-restating'!H29+'Adj-PF'!H29</f>
        <v>0</v>
      </c>
      <c r="I29" s="93">
        <f>'Adj-restating'!I29+'Adj-PF'!I29</f>
        <v>0</v>
      </c>
      <c r="J29" s="93">
        <f>'Adj-restating'!J29+'Adj-PF'!J29</f>
        <v>0</v>
      </c>
      <c r="K29" s="93">
        <f>'Adj-restating'!L29+'Adj-PF'!K29</f>
        <v>0</v>
      </c>
      <c r="L29" s="93">
        <f>'Adj-restating'!L29+'Adj-PF'!L29</f>
        <v>0</v>
      </c>
      <c r="M29" s="93">
        <f>'Adj-restating'!M29+'Adj-PF'!M29</f>
        <v>0</v>
      </c>
      <c r="N29" s="93">
        <f>'Adj-restating'!N29+'Adj-PF'!N29</f>
        <v>0</v>
      </c>
      <c r="O29" s="93">
        <f>'Adj-restating'!O29+'Adj-PF'!O29</f>
        <v>0</v>
      </c>
      <c r="P29" s="93">
        <f>'Adj-restating'!P29+'Adj-PF'!P29</f>
        <v>0</v>
      </c>
      <c r="Q29" s="93">
        <f>'Adj-restating'!Q29+'Adj-PF'!Q29</f>
        <v>0</v>
      </c>
      <c r="R29" s="93">
        <f>'Adj-restating'!R29+'Adj-PF'!R29</f>
        <v>0</v>
      </c>
      <c r="S29" s="1443">
        <f>'Adj-restating'!V29+'Adj-PF'!W29</f>
        <v>0</v>
      </c>
      <c r="T29" s="93">
        <f>'Adj-restating'!W29+'Adj-PF'!X29</f>
        <v>0</v>
      </c>
      <c r="U29" s="93">
        <f>'Adj-restating'!U29+'Adj-PF'!U29</f>
        <v>0</v>
      </c>
      <c r="V29" s="93">
        <f>'Adj-restating'!Y29+'Adj-PF'!Z29</f>
        <v>0</v>
      </c>
      <c r="W29" s="97">
        <f>'Adj-restating'!W29+'Adj-PF'!W29</f>
        <v>0</v>
      </c>
      <c r="X29" s="93">
        <f>'Adj-restating'!X29+'Adj-PF'!X29</f>
        <v>0</v>
      </c>
      <c r="Y29" s="93">
        <f>'Adj-restating'!Y29+'Adj-PF'!Y29</f>
        <v>0</v>
      </c>
      <c r="Z29" s="93">
        <f>'Adj-restating'!Z29+'Adj-PF'!Z29</f>
        <v>0</v>
      </c>
      <c r="AA29" s="93">
        <f>'Adj-restating'!AA29+'Adj-PF'!AA29</f>
        <v>0</v>
      </c>
      <c r="AB29" s="93">
        <f>'Adj-restating'!AC29+'Adj-PF'!AB29</f>
        <v>0</v>
      </c>
      <c r="AC29" s="93">
        <f>'Adj-restating'!AD29+'Adj-PF'!AC29</f>
        <v>0</v>
      </c>
      <c r="AD29" s="93">
        <f>'Adj-restating'!AD29+'Adj-PF'!AD29</f>
        <v>0</v>
      </c>
      <c r="AE29" s="93">
        <f>'Adj-restating'!AE29+'Adj-PF'!U29</f>
        <v>-34742.417596506071</v>
      </c>
      <c r="AF29" s="93">
        <f>'Adj-restating'!AF29+'Adj-PF'!AF29</f>
        <v>0</v>
      </c>
      <c r="AG29" s="93">
        <f>'Adj-restating'!AG29+'Adj-PF'!AG29</f>
        <v>0</v>
      </c>
      <c r="AH29" s="93">
        <f>'Adj-restating'!AH29+'Adj-PF'!AH29</f>
        <v>0</v>
      </c>
      <c r="AI29" s="93">
        <f>'Adj-restating'!AI29+'Adj-PF'!AI29</f>
        <v>0</v>
      </c>
      <c r="AJ29" s="93">
        <f>'Adj-restating'!AJ29+'Adj-PF'!AJ29</f>
        <v>0</v>
      </c>
      <c r="AK29" s="97">
        <f>'Adj-restating'!AK29+'Adj-PF'!AK29</f>
        <v>0</v>
      </c>
      <c r="AL29" s="93">
        <f>'Adj-restating'!AL29+'Adj-PF'!AL29</f>
        <v>0</v>
      </c>
      <c r="AM29" s="93">
        <f>'Adj-restating'!AL29+'Adj-PF'!AM29</f>
        <v>0</v>
      </c>
      <c r="AN29" s="93">
        <v>0</v>
      </c>
      <c r="AO29" s="93">
        <f>'Adj-restating'!AO29+'Adj-PF'!AO29</f>
        <v>-13142.869999999995</v>
      </c>
      <c r="AP29" s="93">
        <f>'Adj-restating'!AP29+'Adj-PF'!AP29</f>
        <v>0</v>
      </c>
      <c r="AQ29" s="93">
        <f>'Adj-restating'!AQ29+'Adj-PF'!AQ29</f>
        <v>0</v>
      </c>
      <c r="AR29" s="93">
        <f>'Adj-restating'!AR29+'Adj-PF'!AR29</f>
        <v>0</v>
      </c>
      <c r="AS29" s="93">
        <f>'Adj-restating'!AS29+'Adj-PF'!AS29</f>
        <v>838075</v>
      </c>
      <c r="AT29" s="93">
        <f>'Adj-restating'!AT29+'Adj-PF'!AT29</f>
        <v>0</v>
      </c>
      <c r="AU29" s="93">
        <f>'Adj-restating'!AU29+'Adj-PF'!AU29</f>
        <v>0</v>
      </c>
      <c r="AV29" s="93">
        <f>'Adj-restating'!AV29+'Adj-PF'!AV29</f>
        <v>0</v>
      </c>
      <c r="AW29" s="93">
        <f>'Adj-restating'!AW29+'Adj-PF'!AW29</f>
        <v>0</v>
      </c>
      <c r="AX29" s="93">
        <f>'Adj-restating'!AX29+'Adj-PF'!AX29</f>
        <v>0</v>
      </c>
      <c r="AY29" s="691">
        <f>'Adj-restating'!AY29+'Adj-PF'!AY29</f>
        <v>0</v>
      </c>
      <c r="AZ29" s="93">
        <f>'Adj-restating'!AZ29+'Adj-PF'!AZ29</f>
        <v>0</v>
      </c>
      <c r="BA29" s="93">
        <f>'Adj-restating'!BB29+'Adj-PF'!BA29</f>
        <v>0</v>
      </c>
      <c r="BB29" s="93">
        <f>'Adj-restating'!BB29+'Adj-PF'!BB29</f>
        <v>0</v>
      </c>
      <c r="BC29" s="93">
        <f>'Adj-restating'!BC29+'Adj-PF'!BC29</f>
        <v>0</v>
      </c>
      <c r="BD29" s="93">
        <f>'Adj-restating'!BD29+'Adj-PF'!BD29</f>
        <v>0</v>
      </c>
      <c r="BE29" s="1443">
        <f>'Adj-restating'!BE29+'Adj-PF'!BE29</f>
        <v>0</v>
      </c>
      <c r="BF29" s="93">
        <f>'Adj-restating'!BF29+'Adj-PF'!BF29</f>
        <v>0</v>
      </c>
      <c r="BG29" s="93">
        <f>'Adj-restating'!BG29+'Adj-PF'!BG29</f>
        <v>0</v>
      </c>
      <c r="BH29" s="93">
        <f>'Adj-restating'!BH29+'Adj-PF'!BH29</f>
        <v>0</v>
      </c>
      <c r="BI29" s="93">
        <f>'Adj-restating'!BI29+'Adj-PF'!BI29</f>
        <v>0</v>
      </c>
      <c r="BJ29" s="93">
        <f>'Adj-restating'!BJ29+'Adj-PF'!BJ29</f>
        <v>0</v>
      </c>
      <c r="BK29" s="93">
        <f>'Adj-restating'!BK29+'Adj-PF'!BK29</f>
        <v>0</v>
      </c>
      <c r="BL29" s="93">
        <f>'Adj-restating'!BL29+'Adj-PF'!BL29</f>
        <v>0</v>
      </c>
      <c r="BM29" s="93"/>
      <c r="DI29" s="573"/>
    </row>
    <row r="30" spans="1:113">
      <c r="A30" s="78">
        <v>22</v>
      </c>
      <c r="B30" s="80" t="s">
        <v>38</v>
      </c>
      <c r="C30" s="93">
        <f>C82</f>
        <v>12791174.209724296</v>
      </c>
      <c r="D30" s="93">
        <f>'Adj-restating'!D30+'Adj-PF'!D30</f>
        <v>-233852</v>
      </c>
      <c r="E30" s="93">
        <f>'Adj-restating'!E30+'Adj-PF'!E30</f>
        <v>2335726</v>
      </c>
      <c r="F30" s="93">
        <f>'Adj-restating'!F30+'Adj-PF'!F30</f>
        <v>1515541</v>
      </c>
      <c r="G30" s="93">
        <f>'Adj-restating'!G30+'Adj-PF'!G30</f>
        <v>-48</v>
      </c>
      <c r="H30" s="93">
        <f>'Adj-restating'!H30+'Adj-PF'!H30</f>
        <v>-740782</v>
      </c>
      <c r="I30" s="93">
        <f>'Adj-restating'!I30+'Adj-PF'!I30</f>
        <v>-16976</v>
      </c>
      <c r="J30" s="93">
        <f>'Adj-restating'!J30+'Adj-PF'!J30</f>
        <v>175862</v>
      </c>
      <c r="K30" s="93">
        <f>'Adj-restating'!K30+'Adj-PF'!K30</f>
        <v>22191</v>
      </c>
      <c r="L30" s="93">
        <f>'Adj-restating'!L30+'Adj-PF'!L30</f>
        <v>6183</v>
      </c>
      <c r="M30" s="93">
        <f>'Adj-restating'!M30+'Adj-PF'!M30</f>
        <v>-29460</v>
      </c>
      <c r="N30" s="93">
        <f>'Adj-restating'!N30+'Adj-PF'!N30</f>
        <v>-77508</v>
      </c>
      <c r="O30" s="93">
        <f>'Adj-restating'!O30+'Adj-PF'!O30</f>
        <v>83570</v>
      </c>
      <c r="P30" s="93">
        <f>'Adj-restating'!P30+'Adj-PF'!P30</f>
        <v>-470963</v>
      </c>
      <c r="Q30" s="93">
        <f>'Adj-restating'!Q30+'Adj-PF'!Q30</f>
        <v>-356287</v>
      </c>
      <c r="R30" s="93">
        <f>'Adj-restating'!R30+'Adj-PF'!R30</f>
        <v>1314078</v>
      </c>
      <c r="S30" s="1443">
        <f>'Adj-restating'!S30+'Adj-PF'!S30</f>
        <v>476602</v>
      </c>
      <c r="T30" s="93">
        <f>'Adj-restating'!T30+'Adj-PF'!T30</f>
        <v>-3272</v>
      </c>
      <c r="U30" s="93">
        <f>'Adj-restating'!U30+'Adj-PF'!U30</f>
        <v>-579</v>
      </c>
      <c r="V30" s="93">
        <f>'Adj-restating'!V30+'Adj-PF'!V30</f>
        <v>341</v>
      </c>
      <c r="W30" s="97">
        <f>'Adj-restating'!W30+'Adj-PF'!W30</f>
        <v>54722</v>
      </c>
      <c r="X30" s="93">
        <f>'Adj-restating'!X30+'Adj-PF'!X30</f>
        <v>-25955</v>
      </c>
      <c r="Y30" s="93">
        <f>'Adj-restating'!Y30+'Adj-PF'!Y30</f>
        <v>74758</v>
      </c>
      <c r="Z30" s="93">
        <f>'Adj-restating'!Z30+'Adj-PF'!Z30</f>
        <v>276252</v>
      </c>
      <c r="AA30" s="93">
        <f>'Adj-restating'!AA30+'Adj-PF'!AA30</f>
        <v>1723815</v>
      </c>
      <c r="AB30" s="93">
        <f>'Adj-restating'!AC30+'Adj-PF'!AB30</f>
        <v>5574891</v>
      </c>
      <c r="AC30" s="93">
        <f>'Adj-restating'!AC30+'Adj-PF'!AC30</f>
        <v>340435</v>
      </c>
      <c r="AD30" s="93">
        <f>'Adj-restating'!AD30+'Adj-PF'!AD30</f>
        <v>-2582954</v>
      </c>
      <c r="AE30" s="93">
        <f>'Adj-restating'!AE30+'Adj-PF'!U30</f>
        <v>37611</v>
      </c>
      <c r="AF30" s="93">
        <f>'Adj-restating'!AF30+'Adj-PF'!AF30</f>
        <v>-479295</v>
      </c>
      <c r="AG30" s="93">
        <f>'Adj-restating'!AG30+'Adj-PF'!AG30</f>
        <v>0</v>
      </c>
      <c r="AH30" s="93">
        <f>'Adj-restating'!AH30+'Adj-PF'!AH30</f>
        <v>0</v>
      </c>
      <c r="AI30" s="93">
        <f>'Adj-restating'!AI30+'Adj-PF'!AI30</f>
        <v>3227359</v>
      </c>
      <c r="AJ30" s="93">
        <f>'Adj-restating'!AJ30+'Adj-PF'!AJ30</f>
        <v>0</v>
      </c>
      <c r="AK30" s="97">
        <f>'Adj-restating'!AK30+'Adj-PF'!AK30</f>
        <v>-531821</v>
      </c>
      <c r="AL30" s="93">
        <f>'Adj-restating'!AL30+'Adj-PF'!AL30</f>
        <v>0</v>
      </c>
      <c r="AM30" s="93">
        <f>'Adj-restating'!AM30+'Adj-PF'!AM30</f>
        <v>607389.20972429495</v>
      </c>
      <c r="AN30" s="93">
        <f>'Adj-restating'!AN30+'Adj-PF'!AL30</f>
        <v>0</v>
      </c>
      <c r="AO30" s="93">
        <f>'Adj-restating'!AO30+'Adj-PF'!AO30</f>
        <v>4600</v>
      </c>
      <c r="AP30" s="93">
        <f>'Adj-restating'!AP30+'Adj-PF'!AP30</f>
        <v>0</v>
      </c>
      <c r="AQ30" s="93">
        <f>'Adj-restating'!AQ30+'Adj-PF'!AQ30</f>
        <v>0</v>
      </c>
      <c r="AR30" s="93">
        <f>'Adj-restating'!AR30+'Adj-PF'!AR30</f>
        <v>0</v>
      </c>
      <c r="AS30" s="93">
        <f>'Adj-restating'!AS30+'Adj-PF'!AS30</f>
        <v>-293326</v>
      </c>
      <c r="AT30" s="93">
        <f>'Adj-restating'!AT30+'Adj-PF'!AT30</f>
        <v>-66727</v>
      </c>
      <c r="AU30" s="93">
        <f>'Adj-restating'!AU30+'Adj-PF'!AU30</f>
        <v>0</v>
      </c>
      <c r="AV30" s="93">
        <f>'Adj-restating'!AV30+'Adj-PF'!AV30</f>
        <v>47667</v>
      </c>
      <c r="AW30" s="93">
        <f>'Adj-restating'!AW30+'Adj-PF'!AW30</f>
        <v>0</v>
      </c>
      <c r="AX30" s="93">
        <f>'Adj-restating'!AX30+'Adj-PF'!AX30</f>
        <v>2554605</v>
      </c>
      <c r="AY30" s="691">
        <f>'Adj-restating'!AY30+'Adj-PF'!AY30</f>
        <v>0</v>
      </c>
      <c r="AZ30" s="93">
        <f>'Adj-restating'!AZ30+'Adj-PF'!AZ30</f>
        <v>-127542</v>
      </c>
      <c r="BA30" s="93">
        <f>'Adj-restating'!BB30+'Adj-PF'!BA30</f>
        <v>-66768</v>
      </c>
      <c r="BB30" s="93">
        <f>'Adj-restating'!BB30+'Adj-PF'!BB30</f>
        <v>0</v>
      </c>
      <c r="BC30" s="93">
        <f>'Adj-restating'!BC30+'Adj-PF'!BC30</f>
        <v>6990</v>
      </c>
      <c r="BD30" s="93">
        <f>'Adj-restating'!BD30+'Adj-PF'!BD30</f>
        <v>-2371</v>
      </c>
      <c r="BE30" s="1443">
        <f>'Adj-restating'!BE30+'Adj-PF'!BE30</f>
        <v>-1057134</v>
      </c>
      <c r="BF30" s="93">
        <f>'Adj-restating'!BF30+'Adj-PF'!BF30</f>
        <v>184358</v>
      </c>
      <c r="BG30" s="93">
        <f>'Adj-restating'!BG30+'Adj-PF'!BG30</f>
        <v>0</v>
      </c>
      <c r="BH30" s="93">
        <f>'Adj-restating'!BH30+'Adj-PF'!BH30</f>
        <v>0</v>
      </c>
      <c r="BI30" s="93">
        <f>'Adj-restating'!BI30+'Adj-PF'!BI30</f>
        <v>0</v>
      </c>
      <c r="BJ30" s="93">
        <f>'Adj-restating'!BJ30+'Adj-PF'!BJ30</f>
        <v>0</v>
      </c>
      <c r="BK30" s="93">
        <f>'Adj-restating'!BK30+'Adj-PF'!BK30</f>
        <v>0</v>
      </c>
      <c r="BL30" s="93">
        <f>'Adj-restating'!BL30+'Adj-PF'!BL30</f>
        <v>-690753</v>
      </c>
      <c r="BM30" s="93">
        <f>SUM(D30:BL30)</f>
        <v>12791173.209724296</v>
      </c>
      <c r="DI30" s="573"/>
    </row>
    <row r="31" spans="1:113">
      <c r="A31" s="78">
        <v>23</v>
      </c>
      <c r="B31" s="80" t="s">
        <v>39</v>
      </c>
      <c r="C31" s="96">
        <f>SUM(D31:BL31)</f>
        <v>0</v>
      </c>
      <c r="D31" s="93">
        <f>'Adj-restating'!D31+'Adj-PF'!D31</f>
        <v>0</v>
      </c>
      <c r="E31" s="93">
        <f>'Adj-restating'!E31+'Adj-PF'!E31</f>
        <v>0</v>
      </c>
      <c r="F31" s="93">
        <f>'Adj-restating'!F31+'Adj-PF'!F31</f>
        <v>0</v>
      </c>
      <c r="G31" s="93">
        <f>'Adj-restating'!G31+'Adj-PF'!G31</f>
        <v>0</v>
      </c>
      <c r="H31" s="93">
        <f>'Adj-restating'!H31+'Adj-PF'!H31</f>
        <v>0</v>
      </c>
      <c r="I31" s="93">
        <f>'Adj-restating'!I31+'Adj-PF'!I31</f>
        <v>0</v>
      </c>
      <c r="J31" s="93">
        <f>'Adj-restating'!J31+'Adj-PF'!J31</f>
        <v>0</v>
      </c>
      <c r="K31" s="93">
        <f>'Adj-restating'!L31+'Adj-PF'!K31</f>
        <v>0</v>
      </c>
      <c r="L31" s="93">
        <f>'Adj-restating'!L31+'Adj-PF'!L31</f>
        <v>0</v>
      </c>
      <c r="M31" s="93">
        <f>'Adj-restating'!M31+'Adj-PF'!M31</f>
        <v>0</v>
      </c>
      <c r="N31" s="93">
        <f>'Adj-restating'!N31+'Adj-PF'!N31</f>
        <v>0</v>
      </c>
      <c r="O31" s="93">
        <f>'Adj-restating'!O31+'Adj-PF'!O31</f>
        <v>0</v>
      </c>
      <c r="P31" s="93">
        <f>'Adj-restating'!P31+'Adj-PF'!P31</f>
        <v>0</v>
      </c>
      <c r="Q31" s="93">
        <f>'Adj-restating'!Q31+'Adj-PF'!Q31</f>
        <v>0</v>
      </c>
      <c r="R31" s="93">
        <f>'Adj-restating'!R31+'Adj-PF'!R31</f>
        <v>0</v>
      </c>
      <c r="S31" s="1443">
        <f>'Adj-restating'!V31+'Adj-PF'!W31</f>
        <v>0</v>
      </c>
      <c r="T31" s="93">
        <f>'Adj-restating'!W31+'Adj-PF'!X31</f>
        <v>0</v>
      </c>
      <c r="U31" s="93">
        <f>'Adj-restating'!U31+'Adj-PF'!U31</f>
        <v>0</v>
      </c>
      <c r="V31" s="93">
        <f>'Adj-restating'!Y31+'Adj-PF'!Z31</f>
        <v>0</v>
      </c>
      <c r="W31" s="97">
        <f>'Adj-restating'!W31+'Adj-PF'!W31</f>
        <v>0</v>
      </c>
      <c r="X31" s="93">
        <f>'Adj-restating'!X31+'Adj-PF'!X31</f>
        <v>0</v>
      </c>
      <c r="Y31" s="93">
        <f>'Adj-restating'!Y31+'Adj-PF'!Y31</f>
        <v>0</v>
      </c>
      <c r="Z31" s="93">
        <f>'Adj-restating'!Z31+'Adj-PF'!Z31</f>
        <v>0</v>
      </c>
      <c r="AA31" s="93">
        <f>'Adj-restating'!AA31+'Adj-PF'!AA31</f>
        <v>0</v>
      </c>
      <c r="AB31" s="93">
        <f>'Adj-restating'!AC31+'Adj-PF'!AB31</f>
        <v>0</v>
      </c>
      <c r="AC31" s="93">
        <f>'Adj-restating'!AD31+'Adj-PF'!AC31</f>
        <v>0</v>
      </c>
      <c r="AD31" s="93">
        <f>'Adj-restating'!AD31+'Adj-PF'!AD31</f>
        <v>0</v>
      </c>
      <c r="AE31" s="93">
        <f>'Adj-restating'!AF31+'Adj-PF'!AE31</f>
        <v>0</v>
      </c>
      <c r="AF31" s="93">
        <f>'Adj-restating'!AF31+'Adj-PF'!AF31</f>
        <v>0</v>
      </c>
      <c r="AG31" s="93">
        <f>'Adj-restating'!AG31+'Adj-PF'!AG31</f>
        <v>0</v>
      </c>
      <c r="AH31" s="93">
        <f>'Adj-restating'!AH31+'Adj-PF'!AH31</f>
        <v>0</v>
      </c>
      <c r="AI31" s="93">
        <f>'Adj-restating'!AI31+'Adj-PF'!AI31</f>
        <v>0</v>
      </c>
      <c r="AJ31" s="93">
        <f>'Adj-restating'!AJ31+'Adj-PF'!AJ31</f>
        <v>0</v>
      </c>
      <c r="AK31" s="97">
        <f>'Adj-restating'!AK31+'Adj-PF'!AK31</f>
        <v>0</v>
      </c>
      <c r="AL31" s="93">
        <f>'Adj-restating'!AL31+'Adj-PF'!AL31</f>
        <v>0</v>
      </c>
      <c r="AM31" s="93">
        <f>'Adj-restating'!AL31+'Adj-PF'!AM31</f>
        <v>0</v>
      </c>
      <c r="AN31" s="93">
        <f>'Adj-restating'!AN31+'Adj-PF'!AL31</f>
        <v>0</v>
      </c>
      <c r="AO31" s="93">
        <f>'Adj-restating'!AO31+'Adj-PF'!AO31</f>
        <v>0</v>
      </c>
      <c r="AP31" s="93">
        <f>'Adj-restating'!AP31+'Adj-PF'!AP31</f>
        <v>0</v>
      </c>
      <c r="AQ31" s="93">
        <f>'Adj-restating'!AQ31+'Adj-PF'!AQ31</f>
        <v>0</v>
      </c>
      <c r="AR31" s="93">
        <f>'Adj-restating'!AR31+'Adj-PF'!AR31</f>
        <v>0</v>
      </c>
      <c r="AS31" s="93">
        <f>'Adj-restating'!AS31+'Adj-PF'!AS31</f>
        <v>0</v>
      </c>
      <c r="AT31" s="93">
        <f>'Adj-restating'!AT31+'Adj-PF'!AT31</f>
        <v>0</v>
      </c>
      <c r="AU31" s="93">
        <f>'Adj-restating'!AU31+'Adj-PF'!AU31</f>
        <v>0</v>
      </c>
      <c r="AV31" s="93">
        <f>'Adj-restating'!AV31+'Adj-PF'!AV31</f>
        <v>0</v>
      </c>
      <c r="AW31" s="93">
        <f>'Adj-restating'!AW31+'Adj-PF'!AW31</f>
        <v>0</v>
      </c>
      <c r="AX31" s="93">
        <f>'Adj-restating'!AX31+'Adj-PF'!AX31</f>
        <v>0</v>
      </c>
      <c r="AY31" s="691">
        <f>'Adj-restating'!AY31+'Adj-PF'!AY31</f>
        <v>0</v>
      </c>
      <c r="AZ31" s="93">
        <f>'Adj-restating'!AZ31+'Adj-PF'!AZ31</f>
        <v>0</v>
      </c>
      <c r="BA31" s="93">
        <f>'Adj-restating'!BB31+'Adj-PF'!BA31</f>
        <v>0</v>
      </c>
      <c r="BB31" s="93">
        <f>'Adj-restating'!BB31+'Adj-PF'!BB31</f>
        <v>0</v>
      </c>
      <c r="BC31" s="93">
        <f>'Adj-restating'!BC31+'Adj-PF'!BC31</f>
        <v>0</v>
      </c>
      <c r="BD31" s="93">
        <f>'Adj-restating'!BD31+'Adj-PF'!BD31</f>
        <v>0</v>
      </c>
      <c r="BE31" s="1443">
        <f>'Adj-restating'!BE31+'Adj-PF'!BE31</f>
        <v>0</v>
      </c>
      <c r="BF31" s="93">
        <f>'Adj-restating'!BF31+'Adj-PF'!BF31</f>
        <v>0</v>
      </c>
      <c r="BG31" s="93">
        <f>'Adj-restating'!BG31+'Adj-PF'!BG31</f>
        <v>0</v>
      </c>
      <c r="BH31" s="93">
        <f>'Adj-restating'!BH31+'Adj-PF'!BH31</f>
        <v>0</v>
      </c>
      <c r="BI31" s="93">
        <f>'Adj-restating'!BI31+'Adj-PF'!BI31</f>
        <v>0</v>
      </c>
      <c r="BJ31" s="93">
        <f>'Adj-restating'!BJ31+'Adj-PF'!BJ31</f>
        <v>0</v>
      </c>
      <c r="BK31" s="93">
        <f>'Adj-restating'!BK31+'Adj-PF'!BK31</f>
        <v>0</v>
      </c>
      <c r="BL31" s="93">
        <f>'Adj-restating'!BL31+'Adj-PF'!BL31</f>
        <v>0</v>
      </c>
      <c r="BM31" s="93"/>
      <c r="DI31" s="573"/>
    </row>
    <row r="32" spans="1:113">
      <c r="A32" s="78">
        <v>24</v>
      </c>
      <c r="B32" s="80" t="s">
        <v>40</v>
      </c>
      <c r="C32" s="96">
        <f>SUM(D32:BL32)</f>
        <v>-6132560.0920878183</v>
      </c>
      <c r="D32" s="93">
        <f>'Adj-restating'!D32+'Adj-PF'!D32</f>
        <v>0</v>
      </c>
      <c r="E32" s="93">
        <f>'Adj-restating'!E32+'Adj-PF'!E32</f>
        <v>0</v>
      </c>
      <c r="F32" s="93">
        <f>'Adj-restating'!F32+'Adj-PF'!F32</f>
        <v>0</v>
      </c>
      <c r="G32" s="93">
        <f>'Adj-restating'!G32+'Adj-PF'!G32</f>
        <v>324347</v>
      </c>
      <c r="H32" s="93">
        <f>'Adj-restating'!H32+'Adj-PF'!H32</f>
        <v>0</v>
      </c>
      <c r="I32" s="93">
        <f>'Adj-restating'!I32+'Adj-PF'!I32</f>
        <v>0</v>
      </c>
      <c r="J32" s="93">
        <f>'Adj-restating'!J32+'Adj-PF'!J32</f>
        <v>0</v>
      </c>
      <c r="K32" s="93">
        <f>'Adj-restating'!L32+'Adj-PF'!K32</f>
        <v>0</v>
      </c>
      <c r="L32" s="93">
        <f>'Adj-restating'!L32+'Adj-PF'!L32</f>
        <v>0</v>
      </c>
      <c r="M32" s="93">
        <f>'Adj-restating'!M32+'Adj-PF'!M32</f>
        <v>0</v>
      </c>
      <c r="N32" s="93">
        <f>'Adj-restating'!N32+'Adj-PF'!N32</f>
        <v>0</v>
      </c>
      <c r="O32" s="93">
        <f>'Adj-restating'!O32+'Adj-PF'!O32</f>
        <v>0</v>
      </c>
      <c r="P32" s="93">
        <f>'Adj-restating'!P32+'Adj-PF'!P32</f>
        <v>0</v>
      </c>
      <c r="Q32" s="93">
        <f>'Adj-restating'!Q32+'Adj-PF'!Q32</f>
        <v>0</v>
      </c>
      <c r="R32" s="93">
        <f>'Adj-restating'!R32+'Adj-PF'!R32</f>
        <v>0</v>
      </c>
      <c r="S32" s="1443">
        <f>'Adj-restating'!V32+'Adj-PF'!W32</f>
        <v>0</v>
      </c>
      <c r="T32" s="93">
        <f>'Adj-restating'!W32+'Adj-PF'!X32</f>
        <v>0</v>
      </c>
      <c r="U32" s="93">
        <f>'Adj-restating'!U32+'Adj-PF'!U32</f>
        <v>0</v>
      </c>
      <c r="V32" s="93">
        <f>'Adj-restating'!Y32+'Adj-PF'!Z32</f>
        <v>0</v>
      </c>
      <c r="W32" s="97">
        <f>'Adj-restating'!W32+'Adj-PF'!W32</f>
        <v>0</v>
      </c>
      <c r="X32" s="93">
        <f>'Adj-restating'!X32+'Adj-PF'!X32</f>
        <v>0</v>
      </c>
      <c r="Y32" s="93">
        <f>'Adj-restating'!Y32+'Adj-PF'!Y32</f>
        <v>0</v>
      </c>
      <c r="Z32" s="93">
        <f>'Adj-restating'!Z32+'Adj-PF'!Z32</f>
        <v>0</v>
      </c>
      <c r="AA32" s="93">
        <f>'Adj-restating'!AA32+'Adj-PF'!AA32</f>
        <v>0</v>
      </c>
      <c r="AB32" s="93">
        <f>'Adj-restating'!AC32+'Adj-PF'!AB32</f>
        <v>0</v>
      </c>
      <c r="AC32" s="93">
        <f>'Adj-restating'!AD32+'Adj-PF'!AC32</f>
        <v>0</v>
      </c>
      <c r="AD32" s="93">
        <f>'Adj-restating'!AD32+'Adj-PF'!AD32</f>
        <v>0</v>
      </c>
      <c r="AE32" s="93">
        <f>'Adj-restating'!AE32+'Adj-PF'!U32</f>
        <v>214990.05986000001</v>
      </c>
      <c r="AF32" s="93">
        <f>'Adj-restating'!AF32+'Adj-PF'!AF32</f>
        <v>519706.09637500002</v>
      </c>
      <c r="AG32" s="93">
        <f>'Adj-restating'!AG32+'Adj-PF'!AG32</f>
        <v>0</v>
      </c>
      <c r="AH32" s="93">
        <f>'Adj-restating'!AH32+'Adj-PF'!AH32</f>
        <v>0</v>
      </c>
      <c r="AI32" s="93">
        <f>'Adj-restating'!AI32+'Adj-PF'!AI32</f>
        <v>-3802632.6203047936</v>
      </c>
      <c r="AJ32" s="93">
        <f>'Adj-restating'!AJ32+'Adj-PF'!AJ32</f>
        <v>0</v>
      </c>
      <c r="AK32" s="97">
        <f>'Adj-restating'!AK32+'Adj-PF'!AK32</f>
        <v>0</v>
      </c>
      <c r="AL32" s="93">
        <f>'Adj-restating'!AL32+'Adj-PF'!AL32</f>
        <v>0</v>
      </c>
      <c r="AM32" s="93">
        <f>'Adj-restating'!AL32+'Adj-PF'!AM32</f>
        <v>0</v>
      </c>
      <c r="AN32" s="93">
        <f>'Adj-restating'!AN32+'Adj-PF'!AL32</f>
        <v>0</v>
      </c>
      <c r="AO32" s="93">
        <f>'Adj-restating'!AO32+'Adj-PF'!AO32</f>
        <v>0</v>
      </c>
      <c r="AP32" s="93">
        <f>'Adj-restating'!AP32+'Adj-PF'!AP32</f>
        <v>0</v>
      </c>
      <c r="AQ32" s="93">
        <f>'Adj-restating'!AQ32+'Adj-PF'!AQ32</f>
        <v>1173781.5262203203</v>
      </c>
      <c r="AR32" s="93">
        <f>'Adj-restating'!AR32+'Adj-PF'!AR32</f>
        <v>-1383991</v>
      </c>
      <c r="AS32" s="93">
        <f>'Adj-restating'!AS32+'Adj-PF'!AS32</f>
        <v>0</v>
      </c>
      <c r="AT32" s="93">
        <f>'Adj-restating'!AT32+'Adj-PF'!AT32</f>
        <v>0</v>
      </c>
      <c r="AU32" s="93">
        <f>'Adj-restating'!AU32+'Adj-PF'!AU32</f>
        <v>0</v>
      </c>
      <c r="AV32" s="93">
        <f>'Adj-restating'!AV32+'Adj-PF'!AV32</f>
        <v>29080.951291654219</v>
      </c>
      <c r="AW32" s="93">
        <f>'Adj-restating'!AW32+'Adj-PF'!AW32</f>
        <v>0</v>
      </c>
      <c r="AX32" s="93">
        <f>'Adj-restating'!AX32+'Adj-PF'!AX32</f>
        <v>-3112905.7492400003</v>
      </c>
      <c r="AY32" s="691">
        <f>'Adj-restating'!AY32+'Adj-PF'!AY32</f>
        <v>0</v>
      </c>
      <c r="AZ32" s="93">
        <f>'Adj-restating'!AZ32+'Adj-PF'!AZ32</f>
        <v>0</v>
      </c>
      <c r="BA32" s="93">
        <f>'Adj-restating'!BB32+'Adj-PF'!BA32</f>
        <v>-48527.019625000001</v>
      </c>
      <c r="BB32" s="93">
        <f>'Adj-restating'!BB32+'Adj-PF'!BB32</f>
        <v>0</v>
      </c>
      <c r="BC32" s="93">
        <f>'Adj-restating'!BC32+'Adj-PF'!BC32</f>
        <v>0</v>
      </c>
      <c r="BD32" s="93">
        <f>'Adj-restating'!BD32+'Adj-PF'!BD32</f>
        <v>0</v>
      </c>
      <c r="BE32" s="1443">
        <f>'Adj-restating'!BE32+'Adj-PF'!BE32</f>
        <v>8907</v>
      </c>
      <c r="BF32" s="93">
        <f>'Adj-restating'!BF32+'Adj-PF'!BF32</f>
        <v>0</v>
      </c>
      <c r="BG32" s="93">
        <f>'Adj-restating'!BG32+'Adj-PF'!BG32</f>
        <v>0</v>
      </c>
      <c r="BH32" s="93">
        <f>'Adj-restating'!BH32+'Adj-PF'!BH32</f>
        <v>0</v>
      </c>
      <c r="BI32" s="93">
        <f>'Adj-restating'!BI32+'Adj-PF'!BI32</f>
        <v>0</v>
      </c>
      <c r="BJ32" s="93">
        <f>'Adj-restating'!BJ32+'Adj-PF'!BJ32</f>
        <v>0</v>
      </c>
      <c r="BK32" s="93">
        <f>'Adj-restating'!BK32+'Adj-PF'!BK32</f>
        <v>0</v>
      </c>
      <c r="BL32" s="93">
        <f>'Adj-restating'!BL32+'Adj-PF'!BL32</f>
        <v>-55316.336665000003</v>
      </c>
      <c r="BM32" s="93"/>
      <c r="DI32" s="573"/>
    </row>
    <row r="33" spans="1:113">
      <c r="A33" s="78">
        <v>25</v>
      </c>
      <c r="B33" s="80" t="s">
        <v>41</v>
      </c>
      <c r="C33" s="96">
        <f>SUM(D33:BL33)</f>
        <v>0</v>
      </c>
      <c r="D33" s="93">
        <f>'Adj-restating'!D33+'Adj-PF'!D33</f>
        <v>0</v>
      </c>
      <c r="E33" s="93">
        <f>'Adj-restating'!E33+'Adj-PF'!E33</f>
        <v>0</v>
      </c>
      <c r="F33" s="93">
        <f>'Adj-restating'!F33+'Adj-PF'!F33</f>
        <v>0</v>
      </c>
      <c r="G33" s="93">
        <f>'Adj-restating'!G33+'Adj-PF'!G33</f>
        <v>0</v>
      </c>
      <c r="H33" s="93">
        <f>'Adj-restating'!H33+'Adj-PF'!H33</f>
        <v>0</v>
      </c>
      <c r="I33" s="93">
        <f>'Adj-restating'!I33+'Adj-PF'!I33</f>
        <v>0</v>
      </c>
      <c r="J33" s="93">
        <f>'Adj-restating'!J33+'Adj-PF'!J33</f>
        <v>0</v>
      </c>
      <c r="K33" s="93">
        <f>'Adj-restating'!L33+'Adj-PF'!K33</f>
        <v>0</v>
      </c>
      <c r="L33" s="93">
        <f>'Adj-restating'!L33+'Adj-PF'!L33</f>
        <v>0</v>
      </c>
      <c r="M33" s="93">
        <f>'Adj-restating'!M33+'Adj-PF'!M33</f>
        <v>0</v>
      </c>
      <c r="N33" s="93">
        <f>'Adj-restating'!N33+'Adj-PF'!N33</f>
        <v>0</v>
      </c>
      <c r="O33" s="93">
        <f>'Adj-restating'!O33+'Adj-PF'!O33</f>
        <v>0</v>
      </c>
      <c r="P33" s="93">
        <f>'Adj-restating'!P33+'Adj-PF'!P33</f>
        <v>0</v>
      </c>
      <c r="Q33" s="93">
        <f>'Adj-restating'!Q33+'Adj-PF'!Q33</f>
        <v>0</v>
      </c>
      <c r="R33" s="93">
        <f>'Adj-restating'!R33+'Adj-PF'!R33</f>
        <v>0</v>
      </c>
      <c r="S33" s="1443">
        <f>'Adj-restating'!V33+'Adj-PF'!W33</f>
        <v>0</v>
      </c>
      <c r="T33" s="93">
        <f>'Adj-restating'!W33+'Adj-PF'!X33</f>
        <v>0</v>
      </c>
      <c r="U33" s="93">
        <f>'Adj-restating'!U33+'Adj-PF'!U33</f>
        <v>0</v>
      </c>
      <c r="V33" s="93">
        <f>'Adj-restating'!Y33+'Adj-PF'!Z33</f>
        <v>0</v>
      </c>
      <c r="W33" s="97">
        <f>'Adj-restating'!W33+'Adj-PF'!W33</f>
        <v>0</v>
      </c>
      <c r="X33" s="93">
        <f>'Adj-restating'!X33+'Adj-PF'!X33</f>
        <v>0</v>
      </c>
      <c r="Y33" s="93">
        <f>'Adj-restating'!Y33+'Adj-PF'!Y33</f>
        <v>0</v>
      </c>
      <c r="Z33" s="93">
        <f>'Adj-restating'!Z33+'Adj-PF'!Z33</f>
        <v>0</v>
      </c>
      <c r="AA33" s="93">
        <f>'Adj-restating'!AA33+'Adj-PF'!AA33</f>
        <v>0</v>
      </c>
      <c r="AB33" s="93">
        <f>'Adj-restating'!AC33+'Adj-PF'!AB33</f>
        <v>0</v>
      </c>
      <c r="AC33" s="93">
        <f>'Adj-restating'!AD33+'Adj-PF'!AC33</f>
        <v>0</v>
      </c>
      <c r="AD33" s="93">
        <f>'Adj-restating'!AD33+'Adj-PF'!AD33</f>
        <v>0</v>
      </c>
      <c r="AE33" s="93">
        <f>'Adj-restating'!AF33+'Adj-PF'!AE33</f>
        <v>0</v>
      </c>
      <c r="AF33" s="93">
        <f>'Adj-restating'!AF33+'Adj-PF'!AF33</f>
        <v>0</v>
      </c>
      <c r="AG33" s="93">
        <f>'Adj-restating'!AG33+'Adj-PF'!AG33</f>
        <v>0</v>
      </c>
      <c r="AH33" s="93">
        <f>'Adj-restating'!AH33+'Adj-PF'!AH33</f>
        <v>0</v>
      </c>
      <c r="AI33" s="93">
        <f>'Adj-restating'!AI33+'Adj-PF'!AI33</f>
        <v>0</v>
      </c>
      <c r="AJ33" s="93">
        <f>'Adj-restating'!AJ33+'Adj-PF'!AJ33</f>
        <v>0</v>
      </c>
      <c r="AK33" s="97">
        <f>'Adj-restating'!AK33+'Adj-PF'!AK33</f>
        <v>0</v>
      </c>
      <c r="AL33" s="93">
        <f>'Adj-restating'!AL33+'Adj-PF'!AL33</f>
        <v>0</v>
      </c>
      <c r="AM33" s="93">
        <f>'Adj-restating'!AL33+'Adj-PF'!AM33</f>
        <v>0</v>
      </c>
      <c r="AN33" s="93">
        <f>'Adj-restating'!AN33+'Adj-PF'!AL33</f>
        <v>0</v>
      </c>
      <c r="AO33" s="93">
        <f>'Adj-restating'!AO33+'Adj-PF'!AO33</f>
        <v>0</v>
      </c>
      <c r="AP33" s="93">
        <f>'Adj-restating'!AP33+'Adj-PF'!AP33</f>
        <v>0</v>
      </c>
      <c r="AQ33" s="93">
        <f>'Adj-restating'!AQ33+'Adj-PF'!AQ33</f>
        <v>0</v>
      </c>
      <c r="AR33" s="93">
        <f>'Adj-restating'!AR33+'Adj-PF'!AR33</f>
        <v>0</v>
      </c>
      <c r="AS33" s="93">
        <f>'Adj-restating'!AS33+'Adj-PF'!AS33</f>
        <v>0</v>
      </c>
      <c r="AT33" s="93">
        <f>'Adj-restating'!AT33+'Adj-PF'!AT33</f>
        <v>0</v>
      </c>
      <c r="AU33" s="93">
        <f>'Adj-restating'!AU33+'Adj-PF'!AU33</f>
        <v>0</v>
      </c>
      <c r="AV33" s="93">
        <f>'Adj-restating'!AV33+'Adj-PF'!AV33</f>
        <v>0</v>
      </c>
      <c r="AW33" s="93">
        <f>'Adj-restating'!AW33+'Adj-PF'!AW33</f>
        <v>0</v>
      </c>
      <c r="AX33" s="93">
        <f>'Adj-restating'!AX33+'Adj-PF'!AX33</f>
        <v>0</v>
      </c>
      <c r="AY33" s="691">
        <f>'Adj-restating'!AY33+'Adj-PF'!AY33</f>
        <v>0</v>
      </c>
      <c r="AZ33" s="93">
        <f>'Adj-restating'!AZ33+'Adj-PF'!AZ33</f>
        <v>0</v>
      </c>
      <c r="BA33" s="93">
        <f>'Adj-restating'!BB33+'Adj-PF'!BA33</f>
        <v>0</v>
      </c>
      <c r="BB33" s="93">
        <f>'Adj-restating'!BB33+'Adj-PF'!BB33</f>
        <v>0</v>
      </c>
      <c r="BC33" s="93">
        <f>'Adj-restating'!BC33+'Adj-PF'!BC33</f>
        <v>0</v>
      </c>
      <c r="BD33" s="93">
        <f>'Adj-restating'!BD33+'Adj-PF'!BD33</f>
        <v>0</v>
      </c>
      <c r="BE33" s="1443">
        <f>'Adj-restating'!BE33+'Adj-PF'!BE33</f>
        <v>0</v>
      </c>
      <c r="BF33" s="93">
        <f>'Adj-restating'!BF33+'Adj-PF'!BF33</f>
        <v>0</v>
      </c>
      <c r="BG33" s="93">
        <f>'Adj-restating'!BG33+'Adj-PF'!BG33</f>
        <v>0</v>
      </c>
      <c r="BH33" s="93">
        <f>'Adj-restating'!BH33+'Adj-PF'!BH33</f>
        <v>0</v>
      </c>
      <c r="BI33" s="93">
        <f>'Adj-restating'!BI33+'Adj-PF'!BI33</f>
        <v>0</v>
      </c>
      <c r="BJ33" s="93">
        <f>'Adj-restating'!BJ33+'Adj-PF'!BJ33</f>
        <v>0</v>
      </c>
      <c r="BK33" s="93">
        <f>'Adj-restating'!BK33+'Adj-PF'!BK33</f>
        <v>0</v>
      </c>
      <c r="BL33" s="93">
        <f>'Adj-restating'!BL33+'Adj-PF'!BL33</f>
        <v>0</v>
      </c>
      <c r="BM33" s="93"/>
      <c r="DI33" s="573"/>
    </row>
    <row r="34" spans="1:113">
      <c r="A34" s="78">
        <v>26</v>
      </c>
      <c r="B34" s="80" t="s">
        <v>42</v>
      </c>
      <c r="C34" s="96">
        <f>SUM(D34:BL34)</f>
        <v>-832496.14529169642</v>
      </c>
      <c r="D34" s="93">
        <f>'Adj-restating'!D34+'Adj-PF'!AW34</f>
        <v>0</v>
      </c>
      <c r="E34" s="93">
        <f>'Adj-restating'!E34+'Adj-PF'!E34</f>
        <v>0</v>
      </c>
      <c r="F34" s="93">
        <f>'Adj-restating'!F34+'Adj-PF'!F34</f>
        <v>0</v>
      </c>
      <c r="G34" s="93">
        <f>'Adj-restating'!G34+'Adj-PF'!G34</f>
        <v>-854510.74111467483</v>
      </c>
      <c r="H34" s="93">
        <f>'Adj-restating'!H34+'Adj-PF'!H34</f>
        <v>0</v>
      </c>
      <c r="I34" s="93">
        <f>'Adj-restating'!I34+'Adj-PF'!I34</f>
        <v>0</v>
      </c>
      <c r="J34" s="93">
        <f>'Adj-restating'!J34+'Adj-PF'!J34</f>
        <v>0</v>
      </c>
      <c r="K34" s="93">
        <f>'Adj-restating'!K34+'Adj-PF'!K34</f>
        <v>0</v>
      </c>
      <c r="L34" s="93">
        <f>'Adj-restating'!L34+'Adj-PF'!L34</f>
        <v>15239.595822978397</v>
      </c>
      <c r="M34" s="93">
        <f>'Adj-restating'!M34+'Adj-PF'!M34</f>
        <v>0</v>
      </c>
      <c r="N34" s="93">
        <f>'Adj-restating'!N34+'Adj-PF'!N34</f>
        <v>0</v>
      </c>
      <c r="O34" s="93">
        <f>'Adj-restating'!O34+'Adj-PF'!O34</f>
        <v>0</v>
      </c>
      <c r="P34" s="93">
        <f>'Adj-restating'!P34+'Adj-PF'!P34</f>
        <v>0</v>
      </c>
      <c r="Q34" s="93">
        <f>'Adj-restating'!Q34+'Adj-PF'!Q34</f>
        <v>0</v>
      </c>
      <c r="R34" s="93">
        <f>'Adj-restating'!R34+'Adj-PF'!R34</f>
        <v>0</v>
      </c>
      <c r="S34" s="1443">
        <f>'Adj-restating'!V34+'Adj-PF'!W34</f>
        <v>0</v>
      </c>
      <c r="T34" s="93">
        <f>'Adj-restating'!W34+'Adj-PF'!X34</f>
        <v>0</v>
      </c>
      <c r="U34" s="93">
        <f>'Adj-restating'!U34+'Adj-PF'!U34</f>
        <v>0</v>
      </c>
      <c r="V34" s="93">
        <f>'Adj-restating'!Y34+'Adj-PF'!Z34</f>
        <v>0</v>
      </c>
      <c r="W34" s="97">
        <f>'Adj-restating'!W34+'Adj-PF'!W34</f>
        <v>0</v>
      </c>
      <c r="X34" s="93">
        <f>'Adj-restating'!X34+'Adj-PF'!X34</f>
        <v>0</v>
      </c>
      <c r="Y34" s="93">
        <f>'Adj-restating'!Y34+'Adj-PF'!Y34</f>
        <v>0</v>
      </c>
      <c r="Z34" s="93">
        <f>'Adj-restating'!Z34+'Adj-PF'!Z34</f>
        <v>0</v>
      </c>
      <c r="AA34" s="93">
        <f>'Adj-restating'!AA34+'Adj-PF'!AA34</f>
        <v>0</v>
      </c>
      <c r="AB34" s="93">
        <f>'Adj-restating'!AC34+'Adj-PF'!AB34</f>
        <v>0</v>
      </c>
      <c r="AC34" s="93">
        <f>'Adj-restating'!AD34+'Adj-PF'!AC34</f>
        <v>0</v>
      </c>
      <c r="AD34" s="93">
        <f>'Adj-restating'!AD34+'Adj-PF'!AD34</f>
        <v>0</v>
      </c>
      <c r="AE34" s="93">
        <f>'Adj-restating'!AF34+'Adj-PF'!AE34</f>
        <v>0</v>
      </c>
      <c r="AF34" s="93">
        <f>'Adj-restating'!AF34+'Adj-PF'!AF34</f>
        <v>0</v>
      </c>
      <c r="AG34" s="93">
        <f>'Adj-restating'!AG34+'Adj-PF'!AG34</f>
        <v>0</v>
      </c>
      <c r="AH34" s="93">
        <f>'Adj-restating'!AH34+'Adj-PF'!AH34</f>
        <v>0</v>
      </c>
      <c r="AI34" s="93">
        <f>'Adj-restating'!AI34+'Adj-PF'!AI34</f>
        <v>0</v>
      </c>
      <c r="AJ34" s="93">
        <f>'Adj-restating'!AJ34+'Adj-PF'!AJ34</f>
        <v>0</v>
      </c>
      <c r="AK34" s="97">
        <f>'Adj-restating'!AK34+'Adj-PF'!AK34</f>
        <v>0</v>
      </c>
      <c r="AL34" s="93">
        <f>'Adj-restating'!AL34+'Adj-PF'!AL34</f>
        <v>0</v>
      </c>
      <c r="AM34" s="93">
        <f>'Adj-restating'!AL34+'Adj-PF'!AM34</f>
        <v>0</v>
      </c>
      <c r="AN34" s="93">
        <f>'Adj-restating'!AN34+'Adj-PF'!AL34</f>
        <v>0</v>
      </c>
      <c r="AO34" s="93">
        <f>'Adj-restating'!AO34+'Adj-PF'!AO34</f>
        <v>0</v>
      </c>
      <c r="AP34" s="93">
        <f>'Adj-restating'!AP34+'Adj-PF'!AP34</f>
        <v>0</v>
      </c>
      <c r="AQ34" s="93">
        <f>'Adj-restating'!AQ34+'Adj-PF'!AQ34</f>
        <v>0</v>
      </c>
      <c r="AR34" s="93">
        <f>'Adj-restating'!AR34+'Adj-PF'!AR34</f>
        <v>0</v>
      </c>
      <c r="AS34" s="93">
        <f>'Adj-restating'!AS34+'Adj-PF'!AS34</f>
        <v>0</v>
      </c>
      <c r="AT34" s="93">
        <f>'Adj-restating'!AT34+'Adj-PF'!AT34</f>
        <v>0</v>
      </c>
      <c r="AU34" s="93">
        <f>'Adj-restating'!AU34+'Adj-PF'!AU34</f>
        <v>0</v>
      </c>
      <c r="AV34" s="93">
        <f>'Adj-restating'!AV34+'Adj-PF'!AV34</f>
        <v>0</v>
      </c>
      <c r="AW34" s="93">
        <f>'Adj-restating'!AW34+'Adj-PF'!AW34</f>
        <v>0</v>
      </c>
      <c r="AX34" s="93">
        <f>'Adj-restating'!AX34+'Adj-PF'!AX34</f>
        <v>0</v>
      </c>
      <c r="AY34" s="691">
        <f>'Adj-restating'!AY34+'Adj-PF'!AY34</f>
        <v>0</v>
      </c>
      <c r="AZ34" s="93">
        <f>'Adj-restating'!AZ34+'Adj-PF'!AZ34</f>
        <v>0</v>
      </c>
      <c r="BA34" s="93">
        <f>'Adj-restating'!BB34+'Adj-PF'!BA34</f>
        <v>0</v>
      </c>
      <c r="BB34" s="93">
        <f>'Adj-restating'!BB34+'Adj-PF'!BB34</f>
        <v>0</v>
      </c>
      <c r="BC34" s="93">
        <f>'Adj-restating'!BC34+'Adj-PF'!BC34</f>
        <v>0</v>
      </c>
      <c r="BD34" s="93">
        <f>'Adj-restating'!BD34+'Adj-PF'!BD34</f>
        <v>6775</v>
      </c>
      <c r="BE34" s="1443">
        <f>'Adj-restating'!BE34+'Adj-PF'!BE34</f>
        <v>0</v>
      </c>
      <c r="BF34" s="93">
        <f>'Adj-restating'!BF34+'Adj-PF'!BF34</f>
        <v>0</v>
      </c>
      <c r="BG34" s="93">
        <f>'Adj-restating'!BG34+'Adj-PF'!BG34</f>
        <v>0</v>
      </c>
      <c r="BH34" s="93">
        <f>'Adj-restating'!BH34+'Adj-PF'!BH34</f>
        <v>0</v>
      </c>
      <c r="BI34" s="93">
        <f>'Adj-restating'!BI34+'Adj-PF'!BI34</f>
        <v>0</v>
      </c>
      <c r="BJ34" s="93">
        <f>'Adj-restating'!BJ34+'Adj-PF'!BJ34</f>
        <v>0</v>
      </c>
      <c r="BK34" s="93">
        <f>'Adj-restating'!BK34+'Adj-PF'!BK34</f>
        <v>0</v>
      </c>
      <c r="BL34" s="93">
        <f>'Adj-restating'!BL34+'Adj-PF'!BL34</f>
        <v>0</v>
      </c>
      <c r="BM34" s="93"/>
      <c r="DI34" s="573"/>
    </row>
    <row r="35" spans="1:113">
      <c r="A35" s="78">
        <v>27</v>
      </c>
      <c r="B35" s="92" t="s">
        <v>43</v>
      </c>
      <c r="C35" s="576">
        <f>SUM(C25:C34)</f>
        <v>-14657989.591336472</v>
      </c>
      <c r="D35" s="95">
        <f>SUM(D25:D34)</f>
        <v>-233852</v>
      </c>
      <c r="E35" s="95">
        <f>SUM(E25:E34)</f>
        <v>2335726</v>
      </c>
      <c r="F35" s="95">
        <f>SUM(F25:F34)</f>
        <v>1515541</v>
      </c>
      <c r="G35" s="95">
        <f t="shared" ref="G35:N35" si="28">SUM(G25:G34)</f>
        <v>-530211.74111467483</v>
      </c>
      <c r="H35" s="95">
        <f t="shared" si="28"/>
        <v>-740782</v>
      </c>
      <c r="I35" s="95">
        <f t="shared" si="28"/>
        <v>-78101</v>
      </c>
      <c r="J35" s="95">
        <f>SUM(J25:J34)</f>
        <v>175862</v>
      </c>
      <c r="K35" s="95">
        <f>SUM(K25:K34)</f>
        <v>22191</v>
      </c>
      <c r="L35" s="95">
        <f t="shared" si="28"/>
        <v>-11483.936250215036</v>
      </c>
      <c r="M35" s="95">
        <f t="shared" si="28"/>
        <v>54710.223883897692</v>
      </c>
      <c r="N35" s="95">
        <f t="shared" si="28"/>
        <v>143943.20098770445</v>
      </c>
      <c r="O35" s="95">
        <f t="shared" ref="O35:P35" si="29">SUM(O25:O34)</f>
        <v>-155201.08938301713</v>
      </c>
      <c r="P35" s="95">
        <f t="shared" si="29"/>
        <v>874645.10410010093</v>
      </c>
      <c r="Q35" s="95">
        <f t="shared" ref="Q35:AB35" si="30">SUM(Q25:Q34)</f>
        <v>661676</v>
      </c>
      <c r="R35" s="95">
        <f t="shared" si="30"/>
        <v>-7372592</v>
      </c>
      <c r="S35" s="1444">
        <f>SUM(S25:S34)</f>
        <v>264110.33075009851</v>
      </c>
      <c r="T35" s="95">
        <f>SUM(T25:T34)</f>
        <v>6076.2238897762709</v>
      </c>
      <c r="U35" s="95">
        <f t="shared" ref="U35:V35" si="31">SUM(U25:U34)</f>
        <v>1074.8529374571262</v>
      </c>
      <c r="V35" s="95">
        <f t="shared" si="31"/>
        <v>-633</v>
      </c>
      <c r="W35" s="1426">
        <f>SUM(W25:W34)</f>
        <v>-18950</v>
      </c>
      <c r="X35" s="95">
        <f>SUM(X25:X34)</f>
        <v>48202.290629063951</v>
      </c>
      <c r="Y35" s="95">
        <f>SUM(Y25:Y34)</f>
        <v>-138837.58972921982</v>
      </c>
      <c r="Z35" s="95">
        <f t="shared" ref="Z35" si="32">SUM(Z25:Z34)</f>
        <v>-513038.81384351279</v>
      </c>
      <c r="AA35" s="95">
        <f t="shared" si="30"/>
        <v>26020049.037787348</v>
      </c>
      <c r="AB35" s="95">
        <f t="shared" si="30"/>
        <v>-43120000.931901127</v>
      </c>
      <c r="AC35" s="95">
        <f t="shared" ref="AC35" si="33">SUM(AC25:AC34)</f>
        <v>340435</v>
      </c>
      <c r="AD35" s="95">
        <f t="shared" ref="AD35:AE35" si="34">SUM(AD25:AD34)</f>
        <v>4796915</v>
      </c>
      <c r="AE35" s="95">
        <f t="shared" si="34"/>
        <v>-473539.66367029888</v>
      </c>
      <c r="AF35" s="95">
        <f t="shared" ref="AF35:BE35" si="35">SUM(AF25:AF34)</f>
        <v>40411.096375000023</v>
      </c>
      <c r="AG35" s="95">
        <f t="shared" ref="AG35:AJ35" si="36">SUM(AG25:AG34)</f>
        <v>0</v>
      </c>
      <c r="AH35" s="95">
        <f t="shared" si="36"/>
        <v>0</v>
      </c>
      <c r="AI35" s="95">
        <f t="shared" si="36"/>
        <v>223549.46956668142</v>
      </c>
      <c r="AJ35" s="95">
        <f t="shared" si="36"/>
        <v>0</v>
      </c>
      <c r="AK35" s="1426">
        <f t="shared" si="35"/>
        <v>-531821</v>
      </c>
      <c r="AL35" s="95">
        <f t="shared" ref="AL35" si="37">SUM(AL25:AL34)</f>
        <v>0</v>
      </c>
      <c r="AM35" s="95">
        <f t="shared" ref="AM35" si="38">SUM(AM25:AM34)</f>
        <v>607389.20972429495</v>
      </c>
      <c r="AN35" s="95">
        <f>SUM(AN25:AN34)</f>
        <v>0</v>
      </c>
      <c r="AO35" s="95">
        <f>SUM(AO25:AO34)</f>
        <v>-8542.8699999999953</v>
      </c>
      <c r="AP35" s="95">
        <f>SUM(AP25:AP34)</f>
        <v>0</v>
      </c>
      <c r="AQ35" s="95">
        <f>SUM(AQ25:AQ34)</f>
        <v>1173781.5262203203</v>
      </c>
      <c r="AR35" s="95">
        <f t="shared" ref="AR35" si="39">SUM(AR25:AR34)</f>
        <v>-1383991</v>
      </c>
      <c r="AS35" s="95">
        <f t="shared" ref="AS35:BD35" si="40">SUM(AS25:AS34)</f>
        <v>544749</v>
      </c>
      <c r="AT35" s="95">
        <f t="shared" si="40"/>
        <v>-66727</v>
      </c>
      <c r="AU35" s="95">
        <f t="shared" si="40"/>
        <v>0</v>
      </c>
      <c r="AV35" s="95">
        <f t="shared" si="40"/>
        <v>176089.62613229087</v>
      </c>
      <c r="AW35" s="95">
        <f t="shared" si="40"/>
        <v>0</v>
      </c>
      <c r="AX35" s="95">
        <f t="shared" si="40"/>
        <v>346931.29899499984</v>
      </c>
      <c r="AY35" s="109">
        <f t="shared" si="40"/>
        <v>0</v>
      </c>
      <c r="AZ35" s="95">
        <f t="shared" si="40"/>
        <v>-127542</v>
      </c>
      <c r="BA35" s="95">
        <f t="shared" si="40"/>
        <v>203338.89546025009</v>
      </c>
      <c r="BB35" s="95">
        <f t="shared" si="40"/>
        <v>-17990.552800000001</v>
      </c>
      <c r="BC35" s="95">
        <f t="shared" si="40"/>
        <v>6990</v>
      </c>
      <c r="BD35" s="95">
        <f t="shared" si="40"/>
        <v>4404</v>
      </c>
      <c r="BE35" s="1444">
        <f t="shared" si="35"/>
        <v>-1051314.1358715997</v>
      </c>
      <c r="BF35" s="95">
        <f>SUM(BF25:BF34)</f>
        <v>-342380.44137000002</v>
      </c>
      <c r="BG35" s="95">
        <f t="shared" ref="BG35:BJ35" si="41">SUM(BG25:BG34)</f>
        <v>0</v>
      </c>
      <c r="BH35" s="1375">
        <f t="shared" si="41"/>
        <v>0</v>
      </c>
      <c r="BI35" s="1375">
        <f t="shared" si="41"/>
        <v>0</v>
      </c>
      <c r="BJ35" s="1375">
        <f t="shared" si="41"/>
        <v>0</v>
      </c>
      <c r="BK35" s="1375">
        <f t="shared" ref="BK35" si="42">SUM(BK25:BK34)</f>
        <v>0</v>
      </c>
      <c r="BL35" s="95">
        <f t="shared" ref="BL35" si="43">SUM(BL25:BL34)</f>
        <v>1670750.7871579065</v>
      </c>
      <c r="BM35" s="101"/>
      <c r="DI35" s="573"/>
    </row>
    <row r="36" spans="1:113">
      <c r="A36" s="78">
        <v>28</v>
      </c>
      <c r="B36" s="80"/>
      <c r="C36" s="96"/>
      <c r="D36" s="93"/>
      <c r="E36" s="93"/>
      <c r="F36" s="93">
        <v>0</v>
      </c>
      <c r="G36" s="93"/>
      <c r="H36" s="93"/>
      <c r="I36" s="93"/>
      <c r="J36" s="93"/>
      <c r="K36" s="93"/>
      <c r="L36" s="93"/>
      <c r="M36" s="93"/>
      <c r="N36" s="93"/>
      <c r="O36" s="93"/>
      <c r="P36" s="93"/>
      <c r="Q36" s="93"/>
      <c r="R36" s="93"/>
      <c r="S36" s="1443"/>
      <c r="T36" s="93"/>
      <c r="U36" s="93"/>
      <c r="V36" s="93"/>
      <c r="W36" s="97"/>
      <c r="X36" s="93"/>
      <c r="Y36" s="93"/>
      <c r="Z36" s="93"/>
      <c r="AA36" s="93"/>
      <c r="AB36" s="93"/>
      <c r="AC36" s="93"/>
      <c r="AD36" s="93"/>
      <c r="AE36" s="93"/>
      <c r="AF36" s="93"/>
      <c r="AG36" s="93"/>
      <c r="AH36" s="93"/>
      <c r="AI36" s="93"/>
      <c r="AJ36" s="93"/>
      <c r="AK36" s="97"/>
      <c r="AL36" s="93"/>
      <c r="AM36" s="93"/>
      <c r="AN36" s="93"/>
      <c r="AO36" s="93"/>
      <c r="AP36" s="93"/>
      <c r="AQ36" s="93"/>
      <c r="AR36" s="93"/>
      <c r="AS36" s="93"/>
      <c r="AT36" s="93"/>
      <c r="AU36" s="93"/>
      <c r="AV36" s="93"/>
      <c r="AW36" s="93"/>
      <c r="AX36" s="93"/>
      <c r="AY36" s="93"/>
      <c r="AZ36" s="93"/>
      <c r="BA36" s="93"/>
      <c r="BB36" s="93"/>
      <c r="BC36" s="93"/>
      <c r="BD36" s="93"/>
      <c r="BE36" s="1443"/>
      <c r="BF36" s="93"/>
      <c r="BG36" s="93"/>
      <c r="BL36" s="93"/>
      <c r="BM36" s="93"/>
      <c r="DI36" s="573"/>
    </row>
    <row r="37" spans="1:113" ht="18.600000000000001" thickBot="1">
      <c r="A37" s="78">
        <v>29</v>
      </c>
      <c r="B37" s="102" t="s">
        <v>119</v>
      </c>
      <c r="C37" s="577">
        <f>C12-C35</f>
        <v>15640706.024185013</v>
      </c>
      <c r="D37" s="103">
        <f>D12-D35</f>
        <v>-434297</v>
      </c>
      <c r="E37" s="103">
        <f>E12-E35</f>
        <v>6191105</v>
      </c>
      <c r="F37" s="103">
        <f>F12-F35</f>
        <v>2814575</v>
      </c>
      <c r="G37" s="103">
        <f t="shared" ref="G37:N37" si="44">G12-G35</f>
        <v>530211.74111467483</v>
      </c>
      <c r="H37" s="103">
        <f t="shared" si="44"/>
        <v>-1375737.1511764573</v>
      </c>
      <c r="I37" s="103">
        <f t="shared" si="44"/>
        <v>-31527</v>
      </c>
      <c r="J37" s="560">
        <f>J12-J35</f>
        <v>326599.94281000004</v>
      </c>
      <c r="K37" s="560">
        <f>K12-K35</f>
        <v>41213</v>
      </c>
      <c r="L37" s="103">
        <f t="shared" si="44"/>
        <v>11483.936250215036</v>
      </c>
      <c r="M37" s="103">
        <f t="shared" si="44"/>
        <v>-54710.223883897692</v>
      </c>
      <c r="N37" s="103">
        <f t="shared" si="44"/>
        <v>-143943.20098770445</v>
      </c>
      <c r="O37" s="103">
        <f t="shared" ref="O37:P37" si="45">O12-O35</f>
        <v>155201.08938301713</v>
      </c>
      <c r="P37" s="103">
        <f t="shared" si="45"/>
        <v>-874645.10410010093</v>
      </c>
      <c r="Q37" s="103">
        <f t="shared" ref="Q37:AB37" si="46">Q12-Q35</f>
        <v>-661676</v>
      </c>
      <c r="R37" s="103">
        <f t="shared" si="46"/>
        <v>3101879</v>
      </c>
      <c r="S37" s="1409">
        <f>S12-S35</f>
        <v>-264110.33075009851</v>
      </c>
      <c r="T37" s="103">
        <f>T12-T35</f>
        <v>-6076.2238897762709</v>
      </c>
      <c r="U37" s="103">
        <f t="shared" ref="U37:V37" si="47">U12-U35</f>
        <v>-1074.8529374571262</v>
      </c>
      <c r="V37" s="103">
        <f t="shared" si="47"/>
        <v>633</v>
      </c>
      <c r="W37" s="1396">
        <f>W12-W35</f>
        <v>18950</v>
      </c>
      <c r="X37" s="103">
        <f>X12-X35</f>
        <v>-48202.290629063951</v>
      </c>
      <c r="Y37" s="103">
        <f>Y12-Y35</f>
        <v>138837.58972921982</v>
      </c>
      <c r="Z37" s="103">
        <f t="shared" ref="Z37" si="48">Z12-Z35</f>
        <v>513038.81384351279</v>
      </c>
      <c r="AA37" s="103">
        <f t="shared" si="46"/>
        <v>3201370.5474026501</v>
      </c>
      <c r="AB37" s="103">
        <f t="shared" si="46"/>
        <v>10353368.931901127</v>
      </c>
      <c r="AC37" s="103">
        <f t="shared" ref="AC37" si="49">AC12-AC35</f>
        <v>632235.58427500003</v>
      </c>
      <c r="AD37" s="103">
        <f t="shared" ref="AD37:AE37" si="50">AD12-AD35</f>
        <v>-4796915</v>
      </c>
      <c r="AE37" s="103">
        <f t="shared" si="50"/>
        <v>473539.66367029888</v>
      </c>
      <c r="AF37" s="103">
        <f t="shared" ref="AF37:BE37" si="51">AF12-AF35</f>
        <v>-40411.096375000023</v>
      </c>
      <c r="AG37" s="103">
        <f t="shared" ref="AG37:AJ37" si="52">AG12-AG35</f>
        <v>0</v>
      </c>
      <c r="AH37" s="103">
        <f t="shared" si="52"/>
        <v>0</v>
      </c>
      <c r="AI37" s="103">
        <f t="shared" si="52"/>
        <v>-223549.46956668142</v>
      </c>
      <c r="AJ37" s="103">
        <f t="shared" si="52"/>
        <v>0</v>
      </c>
      <c r="AK37" s="1396">
        <f t="shared" si="51"/>
        <v>531821</v>
      </c>
      <c r="AL37" s="103">
        <f t="shared" ref="AL37" si="53">AL12-AL35</f>
        <v>0</v>
      </c>
      <c r="AM37" s="103">
        <f t="shared" ref="AM37" si="54">AM12-AM35</f>
        <v>-607389.20972429495</v>
      </c>
      <c r="AN37" s="103">
        <f>AN12-AN35</f>
        <v>0</v>
      </c>
      <c r="AO37" s="103">
        <f>AO12-AO35</f>
        <v>8542.8699999999953</v>
      </c>
      <c r="AP37" s="103">
        <f>AP12-AP35</f>
        <v>0</v>
      </c>
      <c r="AQ37" s="103">
        <f>AQ12-AQ35</f>
        <v>-1173781.5262203203</v>
      </c>
      <c r="AR37" s="103">
        <f t="shared" ref="AR37" si="55">AR12-AR35</f>
        <v>1383991</v>
      </c>
      <c r="AS37" s="103">
        <f t="shared" ref="AS37:BD37" si="56">AS12-AS35</f>
        <v>-544749</v>
      </c>
      <c r="AT37" s="103">
        <f t="shared" si="56"/>
        <v>66727</v>
      </c>
      <c r="AU37" s="103">
        <f t="shared" si="56"/>
        <v>0</v>
      </c>
      <c r="AV37" s="103">
        <f t="shared" si="56"/>
        <v>-176089.62613229087</v>
      </c>
      <c r="AW37" s="103">
        <f t="shared" si="56"/>
        <v>0</v>
      </c>
      <c r="AX37" s="103">
        <f t="shared" si="56"/>
        <v>-346931.29899499984</v>
      </c>
      <c r="AY37" s="577">
        <f t="shared" si="56"/>
        <v>0</v>
      </c>
      <c r="AZ37" s="103">
        <f t="shared" si="56"/>
        <v>127542</v>
      </c>
      <c r="BA37" s="103">
        <f t="shared" si="56"/>
        <v>-203338.89546025009</v>
      </c>
      <c r="BB37" s="103">
        <f t="shared" si="56"/>
        <v>17990.552800000001</v>
      </c>
      <c r="BC37" s="103">
        <f t="shared" si="56"/>
        <v>-6990</v>
      </c>
      <c r="BD37" s="103">
        <f t="shared" si="56"/>
        <v>-4404</v>
      </c>
      <c r="BE37" s="1409">
        <f t="shared" si="51"/>
        <v>-1948685.8641284003</v>
      </c>
      <c r="BF37" s="103">
        <f>BF12-BF35</f>
        <v>342380.44137000002</v>
      </c>
      <c r="BG37" s="103">
        <f t="shared" ref="BG37:BJ37" si="57">BG12-BG35</f>
        <v>0</v>
      </c>
      <c r="BH37" s="1376">
        <f t="shared" si="57"/>
        <v>0</v>
      </c>
      <c r="BI37" s="1376">
        <f t="shared" si="57"/>
        <v>0</v>
      </c>
      <c r="BJ37" s="1376">
        <f t="shared" si="57"/>
        <v>0</v>
      </c>
      <c r="BK37" s="1376">
        <f t="shared" ref="BK37" si="58">BK12-BK35</f>
        <v>0</v>
      </c>
      <c r="BL37" s="103">
        <f t="shared" ref="BL37" si="59">BL12-BL35</f>
        <v>-1373296.3154079064</v>
      </c>
      <c r="BM37" s="101" t="e">
        <f>+#REF!+BL37</f>
        <v>#REF!</v>
      </c>
      <c r="DI37" s="573"/>
    </row>
    <row r="38" spans="1:113" ht="18.600000000000001" thickTop="1">
      <c r="A38" s="78">
        <v>30</v>
      </c>
      <c r="B38" s="80"/>
      <c r="C38" s="96"/>
      <c r="D38" s="93"/>
      <c r="E38" s="93"/>
      <c r="F38" s="93"/>
      <c r="G38" s="93"/>
      <c r="H38" s="93"/>
      <c r="I38" s="93"/>
      <c r="J38" s="93"/>
      <c r="K38" s="93"/>
      <c r="L38" s="93"/>
      <c r="M38" s="93"/>
      <c r="N38" s="93"/>
      <c r="O38" s="93"/>
      <c r="P38" s="93"/>
      <c r="Q38" s="93"/>
      <c r="R38" s="93"/>
      <c r="S38" s="1443"/>
      <c r="T38" s="93"/>
      <c r="U38" s="93"/>
      <c r="V38" s="93"/>
      <c r="W38" s="97"/>
      <c r="X38" s="93"/>
      <c r="Y38" s="93"/>
      <c r="Z38" s="93"/>
      <c r="AA38" s="93"/>
      <c r="AB38" s="93"/>
      <c r="AC38" s="93"/>
      <c r="AD38" s="93"/>
      <c r="AE38" s="93"/>
      <c r="AF38" s="93"/>
      <c r="AG38" s="93"/>
      <c r="AH38" s="93"/>
      <c r="AI38" s="93"/>
      <c r="AJ38" s="93"/>
      <c r="AK38" s="97"/>
      <c r="AL38" s="93"/>
      <c r="AM38" s="93"/>
      <c r="AN38" s="93"/>
      <c r="AO38" s="93"/>
      <c r="AP38" s="93"/>
      <c r="AQ38" s="93"/>
      <c r="AR38" s="93"/>
      <c r="AS38" s="93"/>
      <c r="AT38" s="93"/>
      <c r="AU38" s="93"/>
      <c r="AV38" s="93"/>
      <c r="AW38" s="93"/>
      <c r="AX38" s="93"/>
      <c r="AY38" s="93"/>
      <c r="AZ38" s="93"/>
      <c r="BA38" s="93"/>
      <c r="BB38" s="93"/>
      <c r="BC38" s="93"/>
      <c r="BD38" s="93"/>
      <c r="BE38" s="1443"/>
      <c r="BF38" s="93"/>
      <c r="BG38" s="93"/>
      <c r="BL38" s="93"/>
      <c r="BM38" s="101"/>
      <c r="DI38" s="573"/>
    </row>
    <row r="39" spans="1:113">
      <c r="A39" s="78">
        <v>31</v>
      </c>
      <c r="B39" s="92" t="s">
        <v>44</v>
      </c>
      <c r="C39" s="96"/>
      <c r="D39" s="93"/>
      <c r="E39" s="93"/>
      <c r="F39" s="93"/>
      <c r="G39" s="93"/>
      <c r="H39" s="93"/>
      <c r="I39" s="93"/>
      <c r="J39" s="93"/>
      <c r="K39" s="93"/>
      <c r="L39" s="93"/>
      <c r="M39" s="93"/>
      <c r="N39" s="93"/>
      <c r="O39" s="93"/>
      <c r="P39" s="93"/>
      <c r="Q39" s="93"/>
      <c r="R39" s="93"/>
      <c r="S39" s="1443"/>
      <c r="T39" s="93"/>
      <c r="U39" s="93"/>
      <c r="V39" s="93"/>
      <c r="W39" s="97"/>
      <c r="X39" s="93"/>
      <c r="Y39" s="93"/>
      <c r="Z39" s="93"/>
      <c r="AA39" s="93"/>
      <c r="AB39" s="93"/>
      <c r="AC39" s="93"/>
      <c r="AF39" s="93"/>
      <c r="AG39" s="93"/>
      <c r="AH39" s="93"/>
      <c r="AI39" s="93"/>
      <c r="AJ39" s="93"/>
      <c r="AK39" s="97"/>
      <c r="AL39" s="93"/>
      <c r="AM39" s="93"/>
      <c r="AN39" s="93"/>
      <c r="AO39" s="93"/>
      <c r="AP39" s="93"/>
      <c r="AQ39" s="93"/>
      <c r="AR39" s="93"/>
      <c r="AS39" s="93"/>
      <c r="AT39" s="93"/>
      <c r="AU39" s="93"/>
      <c r="AV39" s="93"/>
      <c r="AW39" s="93"/>
      <c r="AX39" s="93"/>
      <c r="AY39" s="93"/>
      <c r="AZ39" s="93"/>
      <c r="BA39" s="93"/>
      <c r="BB39" s="93"/>
      <c r="BC39" s="96"/>
      <c r="BD39" s="93"/>
      <c r="BE39" s="1443"/>
      <c r="BG39" s="93"/>
      <c r="DI39" s="573"/>
    </row>
    <row r="40" spans="1:113">
      <c r="A40" s="78">
        <v>32</v>
      </c>
      <c r="B40" s="80" t="s">
        <v>45</v>
      </c>
      <c r="C40" s="96">
        <f t="shared" ref="C40:C50" si="60">SUM(D40:BL40)</f>
        <v>64750564.628441215</v>
      </c>
      <c r="D40" s="93">
        <f>'Adj-restating'!D40+'Adj-PF'!D40</f>
        <v>0</v>
      </c>
      <c r="E40" s="93">
        <f>'Adj-restating'!E40+'Adj-PF'!E40</f>
        <v>0</v>
      </c>
      <c r="F40" s="93">
        <f>'Adj-restating'!F40+'Adj-PF'!F40</f>
        <v>0</v>
      </c>
      <c r="G40" s="93">
        <f>'Adj-restating'!G40+'Adj-PF'!G40</f>
        <v>0</v>
      </c>
      <c r="H40" s="93">
        <f>'Adj-restating'!H40+'Adj-PF'!H40</f>
        <v>0</v>
      </c>
      <c r="I40" s="93">
        <f>'Adj-restating'!I40+'Adj-PF'!I40</f>
        <v>0</v>
      </c>
      <c r="J40" s="93">
        <f>'Adj-restating'!J40+'Adj-PF'!J40</f>
        <v>0</v>
      </c>
      <c r="K40" s="93">
        <f>'Adj-restating'!L40+'Adj-PF'!K40</f>
        <v>0</v>
      </c>
      <c r="L40" s="93">
        <f>'Adj-restating'!L40+'Adj-PF'!L40</f>
        <v>0</v>
      </c>
      <c r="M40" s="93">
        <f>'Adj-restating'!M40+'Adj-PF'!M40</f>
        <v>0</v>
      </c>
      <c r="N40" s="93">
        <f>'Adj-restating'!N40+'Adj-PF'!N40</f>
        <v>0</v>
      </c>
      <c r="O40" s="93">
        <f>'Adj-restating'!O40+'Adj-PF'!O40</f>
        <v>0</v>
      </c>
      <c r="P40" s="93">
        <f>'Adj-restating'!P40+'Adj-PF'!P40</f>
        <v>0</v>
      </c>
      <c r="Q40" s="93">
        <f>'Adj-restating'!Q40+'Adj-PF'!Q40</f>
        <v>0</v>
      </c>
      <c r="R40" s="93">
        <f>'Adj-restating'!R40+'Adj-PF'!R40</f>
        <v>0</v>
      </c>
      <c r="S40" s="1443">
        <f>'Adj-restating'!V40+'Adj-PF'!W40</f>
        <v>0</v>
      </c>
      <c r="T40" s="93">
        <f>'Adj-restating'!W40+'Adj-PF'!X40</f>
        <v>0</v>
      </c>
      <c r="U40" s="93">
        <f>'Adj-restating'!X40+'Adj-PF'!Y40</f>
        <v>0</v>
      </c>
      <c r="V40" s="93">
        <f>'Adj-restating'!Y40+'Adj-PF'!Z40</f>
        <v>0</v>
      </c>
      <c r="W40" s="97">
        <f>'Adj-restating'!W40+'Adj-PF'!W40</f>
        <v>0</v>
      </c>
      <c r="X40" s="93">
        <f>'Adj-restating'!X40+'Adj-PF'!X40</f>
        <v>0</v>
      </c>
      <c r="Y40" s="93">
        <f>'Adj-restating'!Y40+'Adj-PF'!Y40</f>
        <v>0</v>
      </c>
      <c r="Z40" s="93">
        <f>'Adj-restating'!Z40+'Adj-PF'!Z40</f>
        <v>0</v>
      </c>
      <c r="AA40" s="93">
        <f>'Adj-restating'!AA40+'Adj-PF'!AA40</f>
        <v>0</v>
      </c>
      <c r="AB40" s="93">
        <f>'Adj-restating'!AC40+'Adj-PF'!AB40</f>
        <v>0</v>
      </c>
      <c r="AC40" s="93">
        <f>'Adj-restating'!AD40+'Adj-PF'!AC40</f>
        <v>0</v>
      </c>
      <c r="AD40" s="93">
        <f>'Adj-restating'!AD40+'Adj-PF'!AD40</f>
        <v>0</v>
      </c>
      <c r="AE40" s="93">
        <f>'Adj-restating'!AE40+'Adj-PF'!U40</f>
        <v>-27414582.089085001</v>
      </c>
      <c r="AF40" s="93">
        <f>'Adj-restating'!AF40+'Adj-PF'!AF40</f>
        <v>0</v>
      </c>
      <c r="AG40" s="93">
        <f>'Adj-restating'!AG40+'Adj-PF'!AG40</f>
        <v>0</v>
      </c>
      <c r="AH40" s="93">
        <f>'Adj-restating'!AH40+'Adj-PF'!AH40</f>
        <v>0</v>
      </c>
      <c r="AI40" s="93">
        <f>'Adj-restating'!AI40+'Adj-PF'!AI40</f>
        <v>0</v>
      </c>
      <c r="AJ40" s="93">
        <f>'Adj-restating'!AJ40+'Adj-PF'!AJ40</f>
        <v>0</v>
      </c>
      <c r="AK40" s="97">
        <f>'Adj-restating'!AK40+'Adj-PF'!AK40</f>
        <v>0</v>
      </c>
      <c r="AL40" s="93">
        <f>'Adj-restating'!AL40+'Adj-PF'!AL40</f>
        <v>0</v>
      </c>
      <c r="AM40" s="93">
        <f>'Adj-restating'!AL40+'Adj-PF'!AM40</f>
        <v>0</v>
      </c>
      <c r="AN40" s="93">
        <f>'Adj-restating'!AS40+'Adj-PF'!AR40</f>
        <v>0</v>
      </c>
      <c r="AO40" s="93">
        <f>'Adj-restating'!AO40+'Adj-PF'!AO40</f>
        <v>0</v>
      </c>
      <c r="AP40" s="93">
        <f>'Adj-restating'!AP40+'Adj-PF'!AP40</f>
        <v>0</v>
      </c>
      <c r="AQ40" s="93">
        <f>'Adj-restating'!AQ40+'Adj-PF'!AQ40</f>
        <v>0</v>
      </c>
      <c r="AR40" s="93">
        <f>'Adj-restating'!AR40+'Adj-PF'!AR40</f>
        <v>0</v>
      </c>
      <c r="AS40" s="93">
        <f>'Adj-restating'!AS40+'Adj-PF'!AS40</f>
        <v>0</v>
      </c>
      <c r="AT40" s="93">
        <f>'Adj-restating'!AT40+'Adj-PF'!AT40</f>
        <v>0</v>
      </c>
      <c r="AU40" s="93">
        <f>'Adj-restating'!AU40+'Adj-PF'!AU40</f>
        <v>65338696.930386223</v>
      </c>
      <c r="AV40" s="93">
        <f>'Adj-restating'!AV40+'Adj-PF'!AV40</f>
        <v>0</v>
      </c>
      <c r="AW40" s="93">
        <f>'Adj-restating'!AW40+'Adj-PF'!AW40</f>
        <v>0</v>
      </c>
      <c r="AX40" s="93">
        <f>'Adj-restating'!AX40+'Adj-PF'!AX40</f>
        <v>27680093.406950001</v>
      </c>
      <c r="AY40" s="691">
        <f>'Adj-restating'!AY40+'Adj-PF'!AY40</f>
        <v>0</v>
      </c>
      <c r="AZ40" s="93">
        <f>'Adj-restating'!AZ40+'Adj-PF'!AZ40</f>
        <v>0</v>
      </c>
      <c r="BA40" s="93">
        <f>'Adj-restating'!BA40+'Adj-PF'!BA40</f>
        <v>0</v>
      </c>
      <c r="BB40" s="93">
        <f>'Adj-restating'!BB40+'Adj-PF'!BB40</f>
        <v>-387034</v>
      </c>
      <c r="BC40" s="93">
        <f>'Adj-restating'!BC40+'Adj-restating'!BC40</f>
        <v>0</v>
      </c>
      <c r="BD40" s="93">
        <f>'Adj-restating'!BD40+'Adj-PF'!BD40</f>
        <v>0</v>
      </c>
      <c r="BE40" s="1443">
        <f>'Adj-restating'!BE40+'Adj-PF'!BE40</f>
        <v>0</v>
      </c>
      <c r="BF40" s="93">
        <f>'Adj-restating'!BF40+'Adj-PF'!BF40</f>
        <v>-958484.95486000006</v>
      </c>
      <c r="BG40" s="93">
        <f>'Adj-restating'!BG40+'Adj-PF'!BG40</f>
        <v>0</v>
      </c>
      <c r="BH40" s="93">
        <f>'Adj-restating'!BH40+'Adj-PF'!BH40</f>
        <v>0</v>
      </c>
      <c r="BI40" s="93">
        <f>'Adj-restating'!BI40+'Adj-PF'!BI40</f>
        <v>0</v>
      </c>
      <c r="BJ40" s="93">
        <f>'Adj-restating'!BJ40+'Adj-PF'!BJ40</f>
        <v>0</v>
      </c>
      <c r="BK40" s="93">
        <f>'Adj-restating'!BK40+'Adj-PF'!BK40</f>
        <v>0</v>
      </c>
      <c r="BL40" s="93">
        <f>'Adj-restating'!BL40+'Adj-PF'!BL40</f>
        <v>491875.33504999999</v>
      </c>
      <c r="BM40" s="93"/>
      <c r="DI40" s="573"/>
    </row>
    <row r="41" spans="1:113" s="1378" customFormat="1">
      <c r="A41" s="1378">
        <v>33</v>
      </c>
      <c r="B41" s="1379" t="s">
        <v>46</v>
      </c>
      <c r="C41" s="1380">
        <f t="shared" si="60"/>
        <v>0</v>
      </c>
      <c r="D41" s="1381">
        <f>'Adj-restating'!D41+'Adj-PF'!D41</f>
        <v>0</v>
      </c>
      <c r="E41" s="1381">
        <f>'Adj-restating'!E41+'Adj-PF'!E41</f>
        <v>0</v>
      </c>
      <c r="F41" s="1381">
        <f>'Adj-restating'!F41+'Adj-PF'!F41</f>
        <v>0</v>
      </c>
      <c r="G41" s="1381">
        <f>'Adj-restating'!G41+'Adj-PF'!G41</f>
        <v>0</v>
      </c>
      <c r="H41" s="1381">
        <f>'Adj-restating'!H41+'Adj-PF'!H41</f>
        <v>0</v>
      </c>
      <c r="I41" s="1381">
        <f>'Adj-restating'!I41+'Adj-PF'!I41</f>
        <v>0</v>
      </c>
      <c r="J41" s="1381">
        <f>'Adj-restating'!J41+'Adj-PF'!J41</f>
        <v>0</v>
      </c>
      <c r="K41" s="1381">
        <f>'Adj-restating'!L41+'Adj-PF'!K41</f>
        <v>0</v>
      </c>
      <c r="L41" s="1381">
        <f>'Adj-restating'!L41+'Adj-PF'!L41</f>
        <v>0</v>
      </c>
      <c r="M41" s="1381">
        <f>'Adj-restating'!M41+'Adj-PF'!M41</f>
        <v>0</v>
      </c>
      <c r="N41" s="1381">
        <f>'Adj-restating'!N41+'Adj-PF'!N41</f>
        <v>0</v>
      </c>
      <c r="O41" s="1381">
        <f>'Adj-restating'!O41+'Adj-PF'!O41</f>
        <v>0</v>
      </c>
      <c r="P41" s="1381">
        <f>'Adj-restating'!P41+'Adj-PF'!P41</f>
        <v>0</v>
      </c>
      <c r="Q41" s="1381">
        <f>'Adj-restating'!Q41+'Adj-PF'!Q41</f>
        <v>0</v>
      </c>
      <c r="R41" s="1381">
        <f>'Adj-restating'!R41+'Adj-PF'!R41</f>
        <v>0</v>
      </c>
      <c r="S41" s="1447">
        <f>'Adj-restating'!V41+'Adj-PF'!W41</f>
        <v>0</v>
      </c>
      <c r="T41" s="1381">
        <f>'Adj-restating'!W41+'Adj-PF'!X41</f>
        <v>0</v>
      </c>
      <c r="U41" s="1381">
        <f>'Adj-restating'!X41+'Adj-PF'!Y41</f>
        <v>0</v>
      </c>
      <c r="V41" s="1381">
        <f>'Adj-restating'!Y41+'Adj-PF'!Z41</f>
        <v>0</v>
      </c>
      <c r="W41" s="1428">
        <f>'Adj-restating'!W41+'Adj-PF'!W41</f>
        <v>0</v>
      </c>
      <c r="X41" s="1381">
        <f>'Adj-restating'!X41+'Adj-PF'!X41</f>
        <v>0</v>
      </c>
      <c r="Y41" s="1381">
        <f>'Adj-restating'!R41+'Adj-PF'!Y41</f>
        <v>0</v>
      </c>
      <c r="Z41" s="1381">
        <f>'Adj-restating'!Z41+'Adj-PF'!Z41</f>
        <v>0</v>
      </c>
      <c r="AA41" s="1381">
        <f>'Adj-restating'!AA41+'Adj-PF'!AA41</f>
        <v>0</v>
      </c>
      <c r="AB41" s="1381">
        <f>'Adj-restating'!AC41+'Adj-PF'!AB41</f>
        <v>0</v>
      </c>
      <c r="AC41" s="1381">
        <f>'Adj-restating'!AD41+'Adj-PF'!AC41</f>
        <v>0</v>
      </c>
      <c r="AD41" s="1381">
        <f>'Adj-restating'!AD41+'Adj-PF'!AD41</f>
        <v>0</v>
      </c>
      <c r="AE41" s="1381">
        <f>'Adj-restating'!AF41+'Adj-PF'!AE41</f>
        <v>0</v>
      </c>
      <c r="AF41" s="1381">
        <f>'Adj-restating'!AF41+'Adj-PF'!AF41</f>
        <v>0</v>
      </c>
      <c r="AG41" s="1381">
        <f>'Adj-restating'!AG41+'Adj-PF'!AG41</f>
        <v>0</v>
      </c>
      <c r="AH41" s="1381">
        <f>'Adj-restating'!AH41+'Adj-PF'!AH41</f>
        <v>0</v>
      </c>
      <c r="AI41" s="1381">
        <f>'Adj-restating'!AI41+'Adj-PF'!AI41</f>
        <v>0</v>
      </c>
      <c r="AJ41" s="1381">
        <f>'Adj-restating'!AJ41+'Adj-PF'!AJ41</f>
        <v>0</v>
      </c>
      <c r="AK41" s="1428">
        <f>'Adj-restating'!AK41+'Adj-PF'!AK41</f>
        <v>0</v>
      </c>
      <c r="AL41" s="1381">
        <f>'Adj-restating'!AL41+'Adj-PF'!AL41</f>
        <v>0</v>
      </c>
      <c r="AM41" s="1381">
        <f>'Adj-restating'!AL41+'Adj-PF'!AM41</f>
        <v>0</v>
      </c>
      <c r="AN41" s="1381">
        <f>'Adj-restating'!AS41+'Adj-PF'!AR41</f>
        <v>0</v>
      </c>
      <c r="AO41" s="1381">
        <f>'Adj-restating'!AO41+'Adj-PF'!AO41</f>
        <v>0</v>
      </c>
      <c r="AP41" s="1381">
        <f>'Adj-restating'!AP41+'Adj-PF'!AP41</f>
        <v>0</v>
      </c>
      <c r="AQ41" s="1381">
        <f>'Adj-restating'!AQ41+'Adj-PF'!AQ41</f>
        <v>0</v>
      </c>
      <c r="AR41" s="1381">
        <f>'Adj-restating'!AR41+'Adj-PF'!AR41</f>
        <v>0</v>
      </c>
      <c r="AS41" s="1381">
        <f>'Adj-restating'!AS41+'Adj-PF'!AS41</f>
        <v>0</v>
      </c>
      <c r="AT41" s="1381">
        <f>'Adj-restating'!AT41+'Adj-PF'!AT41</f>
        <v>0</v>
      </c>
      <c r="AU41" s="1381">
        <f>'Adj-restating'!AU41+'Adj-PF'!AU41</f>
        <v>0</v>
      </c>
      <c r="AV41" s="1381">
        <f>'Adj-restating'!AV41+'Adj-PF'!AV41</f>
        <v>0</v>
      </c>
      <c r="AW41" s="1381">
        <f>'Adj-restating'!AW41+'Adj-PF'!AW41</f>
        <v>0</v>
      </c>
      <c r="AX41" s="1381">
        <f>'Adj-restating'!AX41+'Adj-PF'!AX41</f>
        <v>0</v>
      </c>
      <c r="AY41" s="1382">
        <f>'Adj-restating'!AY41+'Adj-PF'!AY41</f>
        <v>0</v>
      </c>
      <c r="AZ41" s="1381">
        <f>'Adj-restating'!AZ41+'Adj-PF'!AZ41</f>
        <v>0</v>
      </c>
      <c r="BB41" s="1381">
        <f>'Adj-restating'!BB41+'Adj-PF'!BB41</f>
        <v>0</v>
      </c>
      <c r="BC41" s="1381">
        <f>'Adj-restating'!BC41+'Adj-restating'!BC41</f>
        <v>0</v>
      </c>
      <c r="BD41" s="1381">
        <f>'Adj-restating'!BD41+'Adj-PF'!BD41</f>
        <v>0</v>
      </c>
      <c r="BE41" s="1447">
        <f>'Adj-restating'!BE41+'Adj-PF'!BE41</f>
        <v>0</v>
      </c>
      <c r="BF41" s="1381">
        <f>'Adj-restating'!BF41+'Adj-PF'!BF41</f>
        <v>0</v>
      </c>
      <c r="BG41" s="1381">
        <f>'Adj-restating'!BG41+'Adj-PF'!BG41</f>
        <v>0</v>
      </c>
      <c r="BH41" s="1381">
        <f>'Adj-restating'!BH41+'Adj-PF'!BH41</f>
        <v>0</v>
      </c>
      <c r="BI41" s="1381">
        <f>'Adj-restating'!BI41+'Adj-PF'!BI41</f>
        <v>0</v>
      </c>
      <c r="BJ41" s="1381">
        <f>'Adj-restating'!BJ41+'Adj-PF'!BJ41</f>
        <v>0</v>
      </c>
      <c r="BK41" s="1381">
        <f>'Adj-restating'!BK41+'Adj-PF'!BK41</f>
        <v>0</v>
      </c>
      <c r="BL41" s="1381">
        <f>'Adj-restating'!BL41+'Adj-PF'!BL41</f>
        <v>0</v>
      </c>
      <c r="BM41" s="1381"/>
      <c r="DI41" s="1383"/>
    </row>
    <row r="42" spans="1:113">
      <c r="A42" s="78">
        <v>34</v>
      </c>
      <c r="B42" s="80" t="s">
        <v>571</v>
      </c>
      <c r="C42" s="96">
        <f t="shared" si="60"/>
        <v>-3101250.6307076914</v>
      </c>
      <c r="D42" s="93">
        <f>'Adj-restating'!D42+'Adj-PF'!D42</f>
        <v>0</v>
      </c>
      <c r="E42" s="93">
        <f>'Adj-restating'!E42+'Adj-PF'!E42</f>
        <v>0</v>
      </c>
      <c r="F42" s="93">
        <f>'Adj-restating'!F42+'Adj-PF'!F42</f>
        <v>0</v>
      </c>
      <c r="G42" s="93">
        <f>'Adj-restating'!G42+'Adj-PF'!G42</f>
        <v>0</v>
      </c>
      <c r="H42" s="93">
        <f>'Adj-restating'!H42+'Adj-PF'!H42</f>
        <v>0</v>
      </c>
      <c r="I42" s="93">
        <f>'Adj-restating'!I42+'Adj-PF'!I42</f>
        <v>0</v>
      </c>
      <c r="J42" s="93">
        <f>'Adj-restating'!J42+'Adj-PF'!J42</f>
        <v>0</v>
      </c>
      <c r="K42" s="93">
        <f>'Adj-restating'!L42+'Adj-PF'!K42</f>
        <v>0</v>
      </c>
      <c r="L42" s="93">
        <f>'Adj-restating'!L42+'Adj-PF'!L42</f>
        <v>0</v>
      </c>
      <c r="M42" s="93">
        <f>'Adj-restating'!M42+'Adj-PF'!M42</f>
        <v>0</v>
      </c>
      <c r="N42" s="93">
        <f>'Adj-restating'!N42+'Adj-PF'!N42</f>
        <v>0</v>
      </c>
      <c r="O42" s="93">
        <f>'Adj-restating'!O42+'Adj-PF'!O42</f>
        <v>0</v>
      </c>
      <c r="P42" s="93">
        <f>'Adj-restating'!P42+'Adj-PF'!P42</f>
        <v>0</v>
      </c>
      <c r="Q42" s="93">
        <f>'Adj-restating'!Q42+'Adj-PF'!Q42</f>
        <v>0</v>
      </c>
      <c r="R42" s="93">
        <f>'Adj-restating'!R42+'Adj-PF'!R42</f>
        <v>0</v>
      </c>
      <c r="S42" s="1443">
        <f>'Adj-restating'!V42+'Adj-PF'!W42</f>
        <v>0</v>
      </c>
      <c r="T42" s="93">
        <f>'Adj-restating'!W42+'Adj-PF'!X42</f>
        <v>0</v>
      </c>
      <c r="U42" s="93">
        <f>'Adj-restating'!X42+'Adj-PF'!Y42</f>
        <v>0</v>
      </c>
      <c r="V42" s="93">
        <f>'Adj-restating'!Y42+'Adj-PF'!Z42</f>
        <v>0</v>
      </c>
      <c r="W42" s="97">
        <f>'Adj-restating'!W42+'Adj-PF'!W42</f>
        <v>0</v>
      </c>
      <c r="X42" s="93">
        <f>'Adj-restating'!X42+'Adj-PF'!X42</f>
        <v>0</v>
      </c>
      <c r="Y42" s="93">
        <f>'Adj-restating'!R42+'Adj-PF'!Y42</f>
        <v>0</v>
      </c>
      <c r="Z42" s="93">
        <f>'Adj-restating'!Z42+'Adj-PF'!Z42</f>
        <v>0</v>
      </c>
      <c r="AA42" s="93">
        <f>'Adj-restating'!AA42+'Adj-PF'!AA42</f>
        <v>0</v>
      </c>
      <c r="AB42" s="93">
        <f>'Adj-restating'!AC42+'Adj-PF'!AB42</f>
        <v>0</v>
      </c>
      <c r="AC42" s="93">
        <f>'Adj-restating'!AD42+'Adj-PF'!AC42</f>
        <v>0</v>
      </c>
      <c r="AD42" s="93">
        <f>'Adj-restating'!AD42+'Adj-PF'!AD42</f>
        <v>0</v>
      </c>
      <c r="AE42" s="93">
        <f>'Adj-restating'!AF42+'Adj-PF'!AE42</f>
        <v>0</v>
      </c>
      <c r="AF42" s="93">
        <f>'Adj-restating'!AF42+'Adj-PF'!AF42</f>
        <v>0</v>
      </c>
      <c r="AG42" s="93">
        <f>'Adj-restating'!AG42+'Adj-PF'!AG42</f>
        <v>0</v>
      </c>
      <c r="AH42" s="93">
        <f>'Adj-restating'!AH42+'Adj-PF'!AH42</f>
        <v>0</v>
      </c>
      <c r="AI42" s="93">
        <f>'Adj-restating'!AI42+'Adj-PF'!AI42</f>
        <v>0</v>
      </c>
      <c r="AJ42" s="93">
        <f>'Adj-restating'!AJ42+'Adj-PF'!AJ42</f>
        <v>0</v>
      </c>
      <c r="AK42" s="97">
        <f>'Adj-restating'!AK42+'Adj-PF'!AK42</f>
        <v>0</v>
      </c>
      <c r="AL42" s="93">
        <f>'Adj-restating'!AL42+'Adj-PF'!AL42</f>
        <v>0</v>
      </c>
      <c r="AM42" s="93">
        <f>'Adj-restating'!AL42+'Adj-PF'!AM42</f>
        <v>0</v>
      </c>
      <c r="AN42" s="93">
        <f>'Adj-restating'!AS42+'Adj-PF'!AR42</f>
        <v>0</v>
      </c>
      <c r="AO42" s="93">
        <f>'Adj-restating'!AO42+'Adj-PF'!AO42</f>
        <v>0</v>
      </c>
      <c r="AP42" s="93">
        <f>'Adj-restating'!AP42+'Adj-PF'!AP42</f>
        <v>0</v>
      </c>
      <c r="AQ42" s="93">
        <f>'Adj-restating'!AQ42+'Adj-PF'!AQ42</f>
        <v>0</v>
      </c>
      <c r="AR42" s="93">
        <f>'Adj-restating'!AR42+'Adj-PF'!AR42</f>
        <v>0</v>
      </c>
      <c r="AS42" s="93">
        <f>'Adj-restating'!AS42+'Adj-PF'!AS42</f>
        <v>0</v>
      </c>
      <c r="AT42" s="93">
        <f>'Adj-restating'!AT42+'Adj-PF'!AT42</f>
        <v>0</v>
      </c>
      <c r="AU42" s="93">
        <f>'Adj-restating'!AU42+'Adj-PF'!AU42</f>
        <v>362532.74391011993</v>
      </c>
      <c r="AV42" s="93">
        <f>'Adj-restating'!AV42+'Adj-PF'!AV42</f>
        <v>140553.25135156373</v>
      </c>
      <c r="AW42" s="93">
        <f>'Adj-restating'!AW42+'Adj-PF'!AW42</f>
        <v>0</v>
      </c>
      <c r="AX42" s="93">
        <f>'Adj-restating'!AX42+'Adj-PF'!AX42</f>
        <v>0</v>
      </c>
      <c r="AY42" s="691">
        <f>'Adj-restating'!AY42+'Adj-PF'!AY42</f>
        <v>-2543192.8503715722</v>
      </c>
      <c r="AZ42" s="93">
        <f>'Adj-restating'!AZ42+'Adj-PF'!AZ42</f>
        <v>-803127.91943189129</v>
      </c>
      <c r="BA42" s="93">
        <f>'Adj-restating'!BA41+'Adj-PF'!BA42</f>
        <v>-258015.85616591142</v>
      </c>
      <c r="BB42" s="93">
        <f>'Adj-restating'!BB42+'Adj-PF'!BB42</f>
        <v>0</v>
      </c>
      <c r="BC42" s="93">
        <f>'Adj-restating'!BC42+'Adj-restating'!BC42</f>
        <v>0</v>
      </c>
      <c r="BD42" s="93">
        <f>'Adj-restating'!BD42+'Adj-PF'!BD42</f>
        <v>0</v>
      </c>
      <c r="BE42" s="1443">
        <f>'Adj-restating'!BE42+'Adj-PF'!BE42</f>
        <v>0</v>
      </c>
      <c r="BF42" s="93">
        <f>'Adj-restating'!BF42+'Adj-PF'!BF42</f>
        <v>0</v>
      </c>
      <c r="BG42" s="93">
        <f>'Adj-restating'!BG42+'Adj-PF'!BG42</f>
        <v>0</v>
      </c>
      <c r="BH42" s="93">
        <f>'Adj-restating'!BH42+'Adj-PF'!BH42</f>
        <v>0</v>
      </c>
      <c r="BI42" s="93">
        <f>'Adj-restating'!BI42+'Adj-PF'!BI42</f>
        <v>0</v>
      </c>
      <c r="BJ42" s="93">
        <f>'Adj-restating'!BJ42+'Adj-PF'!BJ42</f>
        <v>0</v>
      </c>
      <c r="BK42" s="93">
        <f>'Adj-restating'!BK42+'Adj-PF'!BK42</f>
        <v>0</v>
      </c>
      <c r="BL42" s="93">
        <f>'Adj-restating'!BL42+'Adj-PF'!BL42</f>
        <v>0</v>
      </c>
      <c r="BM42" s="93"/>
      <c r="DI42" s="573"/>
    </row>
    <row r="43" spans="1:113">
      <c r="A43" s="78">
        <v>35</v>
      </c>
      <c r="B43" s="80" t="s">
        <v>48</v>
      </c>
      <c r="C43" s="96">
        <f t="shared" si="60"/>
        <v>0</v>
      </c>
      <c r="D43" s="93">
        <f>'Adj-restating'!D43+'Adj-PF'!D43</f>
        <v>0</v>
      </c>
      <c r="E43" s="93">
        <f>'Adj-restating'!E43+'Adj-PF'!E43</f>
        <v>0</v>
      </c>
      <c r="F43" s="93">
        <f>'Adj-restating'!F43+'Adj-PF'!F43</f>
        <v>0</v>
      </c>
      <c r="G43" s="93">
        <f>'Adj-restating'!G43+'Adj-PF'!G43</f>
        <v>0</v>
      </c>
      <c r="H43" s="93">
        <f>'Adj-restating'!H43+'Adj-PF'!H43</f>
        <v>0</v>
      </c>
      <c r="I43" s="93">
        <f>'Adj-restating'!I43+'Adj-PF'!I43</f>
        <v>0</v>
      </c>
      <c r="J43" s="93">
        <f>'Adj-restating'!J43+'Adj-PF'!J43</f>
        <v>0</v>
      </c>
      <c r="K43" s="93">
        <f>'Adj-restating'!L43+'Adj-PF'!K43</f>
        <v>0</v>
      </c>
      <c r="L43" s="93">
        <f>'Adj-restating'!L43+'Adj-PF'!L43</f>
        <v>0</v>
      </c>
      <c r="M43" s="93">
        <f>'Adj-restating'!M43+'Adj-PF'!M43</f>
        <v>0</v>
      </c>
      <c r="N43" s="93">
        <f>'Adj-restating'!N43+'Adj-PF'!N43</f>
        <v>0</v>
      </c>
      <c r="O43" s="93">
        <f>'Adj-restating'!O43+'Adj-PF'!O43</f>
        <v>0</v>
      </c>
      <c r="P43" s="93">
        <f>'Adj-restating'!P43+'Adj-PF'!P43</f>
        <v>0</v>
      </c>
      <c r="Q43" s="93">
        <f>'Adj-restating'!Q43+'Adj-PF'!Q43</f>
        <v>0</v>
      </c>
      <c r="R43" s="93">
        <f>'Adj-restating'!R43+'Adj-PF'!R43</f>
        <v>0</v>
      </c>
      <c r="S43" s="1443">
        <f>'Adj-restating'!V43+'Adj-PF'!W43</f>
        <v>0</v>
      </c>
      <c r="T43" s="93">
        <f>'Adj-restating'!W43+'Adj-PF'!X43</f>
        <v>0</v>
      </c>
      <c r="U43" s="93">
        <f>'Adj-restating'!X43+'Adj-PF'!Y43</f>
        <v>0</v>
      </c>
      <c r="V43" s="93">
        <f>'Adj-restating'!Y43+'Adj-PF'!Z43</f>
        <v>0</v>
      </c>
      <c r="W43" s="97">
        <f>'Adj-restating'!W43+'Adj-PF'!W43</f>
        <v>0</v>
      </c>
      <c r="X43" s="93">
        <f>'Adj-restating'!X43+'Adj-PF'!X43</f>
        <v>0</v>
      </c>
      <c r="Y43" s="93">
        <f>'Adj-restating'!R43+'Adj-PF'!Y43</f>
        <v>0</v>
      </c>
      <c r="Z43" s="93">
        <f>'Adj-restating'!Z43+'Adj-PF'!Z43</f>
        <v>0</v>
      </c>
      <c r="AA43" s="93">
        <f>'Adj-restating'!AA43+'Adj-PF'!AA43</f>
        <v>0</v>
      </c>
      <c r="AB43" s="93">
        <f>'Adj-restating'!AC43+'Adj-PF'!AB43</f>
        <v>0</v>
      </c>
      <c r="AC43" s="93">
        <f>'Adj-restating'!AD43+'Adj-PF'!AC43</f>
        <v>0</v>
      </c>
      <c r="AD43" s="93">
        <f>'Adj-restating'!AD43+'Adj-PF'!AD43</f>
        <v>0</v>
      </c>
      <c r="AE43" s="93">
        <f>'Adj-restating'!AF43+'Adj-PF'!AE43</f>
        <v>0</v>
      </c>
      <c r="AF43" s="93">
        <f>'Adj-restating'!AF43+'Adj-PF'!AF43</f>
        <v>0</v>
      </c>
      <c r="AG43" s="93">
        <f>'Adj-restating'!AG43+'Adj-PF'!AG43</f>
        <v>0</v>
      </c>
      <c r="AH43" s="93">
        <f>'Adj-restating'!AH43+'Adj-PF'!AH43</f>
        <v>0</v>
      </c>
      <c r="AI43" s="93">
        <f>'Adj-restating'!AI43+'Adj-PF'!AI43</f>
        <v>0</v>
      </c>
      <c r="AJ43" s="93">
        <f>'Adj-restating'!AJ43+'Adj-PF'!AJ43</f>
        <v>0</v>
      </c>
      <c r="AK43" s="97">
        <f>'Adj-restating'!AK43+'Adj-PF'!AK43</f>
        <v>0</v>
      </c>
      <c r="AL43" s="93">
        <f>'Adj-restating'!AL43+'Adj-PF'!AL43</f>
        <v>0</v>
      </c>
      <c r="AM43" s="93">
        <f>'Adj-restating'!AL43+'Adj-PF'!AM43</f>
        <v>0</v>
      </c>
      <c r="AN43" s="93">
        <f>'Adj-restating'!AS43+'Adj-PF'!AR43</f>
        <v>0</v>
      </c>
      <c r="AO43" s="93">
        <f>'Adj-restating'!AO43+'Adj-PF'!AO43</f>
        <v>0</v>
      </c>
      <c r="AP43" s="93">
        <f>'Adj-restating'!AP43+'Adj-PF'!AP43</f>
        <v>0</v>
      </c>
      <c r="AQ43" s="93">
        <f>'Adj-restating'!AQ43+'Adj-PF'!AQ43</f>
        <v>0</v>
      </c>
      <c r="AR43" s="93">
        <f>'Adj-restating'!AR43+'Adj-PF'!AR43</f>
        <v>0</v>
      </c>
      <c r="AS43" s="93">
        <f>'Adj-restating'!AS43+'Adj-PF'!AS43</f>
        <v>0</v>
      </c>
      <c r="AT43" s="93">
        <f>'Adj-restating'!AT43+'Adj-PF'!AT43</f>
        <v>0</v>
      </c>
      <c r="AU43" s="93">
        <f>'Adj-restating'!AU43+'Adj-PF'!AU43</f>
        <v>0</v>
      </c>
      <c r="AV43" s="93">
        <f>'Adj-restating'!AV43+'Adj-PF'!AV43</f>
        <v>0</v>
      </c>
      <c r="AW43" s="93">
        <f>'Adj-restating'!AW43+'Adj-PF'!AW43</f>
        <v>0</v>
      </c>
      <c r="AX43" s="93">
        <f>'Adj-restating'!AX43+'Adj-PF'!AX43</f>
        <v>0</v>
      </c>
      <c r="AY43" s="691">
        <f>'Adj-restating'!AY43+'Adj-PF'!AY43</f>
        <v>0</v>
      </c>
      <c r="AZ43" s="93">
        <f>'Adj-restating'!AZ43+'Adj-PF'!AZ43</f>
        <v>0</v>
      </c>
      <c r="BA43" s="93">
        <f>'Adj-restating'!BB43+'Adj-PF'!BA43</f>
        <v>0</v>
      </c>
      <c r="BB43" s="93">
        <f>'Adj-restating'!BB43+'Adj-PF'!BB43</f>
        <v>0</v>
      </c>
      <c r="BC43" s="93">
        <f>'Adj-restating'!BC43+'Adj-restating'!BC43</f>
        <v>0</v>
      </c>
      <c r="BD43" s="93">
        <f>'Adj-restating'!BD43+'Adj-PF'!BD43</f>
        <v>0</v>
      </c>
      <c r="BE43" s="1443">
        <f>'Adj-restating'!BE43+'Adj-PF'!BE43</f>
        <v>0</v>
      </c>
      <c r="BF43" s="93">
        <f>'Adj-restating'!BF43+'Adj-PF'!BF43</f>
        <v>0</v>
      </c>
      <c r="BG43" s="93">
        <f>'Adj-restating'!BG43+'Adj-PF'!BG43</f>
        <v>0</v>
      </c>
      <c r="BH43" s="93">
        <f>'Adj-restating'!BH43+'Adj-PF'!BH43</f>
        <v>0</v>
      </c>
      <c r="BI43" s="93">
        <f>'Adj-restating'!BI43+'Adj-PF'!BI43</f>
        <v>0</v>
      </c>
      <c r="BJ43" s="93">
        <f>'Adj-restating'!BJ43+'Adj-PF'!BJ43</f>
        <v>0</v>
      </c>
      <c r="BK43" s="93">
        <f>'Adj-restating'!BK43+'Adj-PF'!BK43</f>
        <v>0</v>
      </c>
      <c r="BL43" s="93">
        <f>'Adj-restating'!BL43+'Adj-PF'!BL43</f>
        <v>0</v>
      </c>
      <c r="BM43" s="93"/>
      <c r="DI43" s="573"/>
    </row>
    <row r="44" spans="1:113">
      <c r="A44" s="78">
        <v>36</v>
      </c>
      <c r="B44" s="80" t="s">
        <v>49</v>
      </c>
      <c r="C44" s="96">
        <f t="shared" si="60"/>
        <v>0</v>
      </c>
      <c r="D44" s="93">
        <f>'Adj-restating'!D44+'Adj-PF'!D44</f>
        <v>0</v>
      </c>
      <c r="E44" s="93">
        <f>'Adj-restating'!E44+'Adj-PF'!E44</f>
        <v>0</v>
      </c>
      <c r="F44" s="93">
        <f>'Adj-restating'!F44+'Adj-PF'!F44</f>
        <v>0</v>
      </c>
      <c r="G44" s="93">
        <f>'Adj-restating'!G44+'Adj-PF'!G44</f>
        <v>0</v>
      </c>
      <c r="H44" s="93">
        <f>'Adj-restating'!H44+'Adj-PF'!H44</f>
        <v>0</v>
      </c>
      <c r="I44" s="93">
        <f>'Adj-restating'!I44+'Adj-PF'!I44</f>
        <v>0</v>
      </c>
      <c r="J44" s="93">
        <f>'Adj-restating'!J44+'Adj-PF'!J44</f>
        <v>0</v>
      </c>
      <c r="K44" s="93">
        <f>'Adj-restating'!L44+'Adj-PF'!K44</f>
        <v>0</v>
      </c>
      <c r="L44" s="93">
        <f>'Adj-restating'!L44+'Adj-PF'!L44</f>
        <v>0</v>
      </c>
      <c r="M44" s="93">
        <f>'Adj-restating'!M44+'Adj-PF'!M44</f>
        <v>0</v>
      </c>
      <c r="N44" s="93">
        <f>'Adj-restating'!N44+'Adj-PF'!N44</f>
        <v>0</v>
      </c>
      <c r="O44" s="93">
        <f>'Adj-restating'!O44+'Adj-PF'!O44</f>
        <v>0</v>
      </c>
      <c r="P44" s="93">
        <f>'Adj-restating'!P44+'Adj-PF'!P44</f>
        <v>0</v>
      </c>
      <c r="Q44" s="93">
        <f>'Adj-restating'!Q44+'Adj-PF'!Q44</f>
        <v>0</v>
      </c>
      <c r="R44" s="93">
        <f>'Adj-restating'!R44+'Adj-PF'!R44</f>
        <v>0</v>
      </c>
      <c r="S44" s="1443">
        <f>'Adj-restating'!V44+'Adj-PF'!W44</f>
        <v>0</v>
      </c>
      <c r="T44" s="93">
        <f>'Adj-restating'!W44+'Adj-PF'!X44</f>
        <v>0</v>
      </c>
      <c r="U44" s="93">
        <f>'Adj-restating'!X44+'Adj-PF'!Y44</f>
        <v>0</v>
      </c>
      <c r="V44" s="93">
        <f>'Adj-restating'!Y44+'Adj-PF'!Z44</f>
        <v>0</v>
      </c>
      <c r="W44" s="97">
        <f>'Adj-restating'!W44+'Adj-PF'!W44</f>
        <v>0</v>
      </c>
      <c r="X44" s="93">
        <f>'Adj-restating'!X44+'Adj-PF'!X44</f>
        <v>0</v>
      </c>
      <c r="Y44" s="93">
        <f>'Adj-restating'!R44+'Adj-PF'!Y44</f>
        <v>0</v>
      </c>
      <c r="Z44" s="93">
        <f>'Adj-restating'!Z44+'Adj-PF'!Z44</f>
        <v>0</v>
      </c>
      <c r="AA44" s="93">
        <f>'Adj-restating'!AA44+'Adj-PF'!AA44</f>
        <v>0</v>
      </c>
      <c r="AB44" s="93">
        <f>'Adj-restating'!AC44+'Adj-PF'!AB44</f>
        <v>0</v>
      </c>
      <c r="AC44" s="93">
        <f>'Adj-restating'!AD44+'Adj-PF'!AC44</f>
        <v>0</v>
      </c>
      <c r="AD44" s="93">
        <f>'Adj-restating'!AD44+'Adj-PF'!AD44</f>
        <v>0</v>
      </c>
      <c r="AE44" s="93">
        <f>'Adj-restating'!AF44+'Adj-PF'!AE44</f>
        <v>0</v>
      </c>
      <c r="AF44" s="93">
        <f>'Adj-restating'!AF44+'Adj-PF'!AF44</f>
        <v>0</v>
      </c>
      <c r="AG44" s="93">
        <f>'Adj-restating'!AG44+'Adj-PF'!AG44</f>
        <v>0</v>
      </c>
      <c r="AH44" s="93">
        <f>'Adj-restating'!AH44+'Adj-PF'!AH44</f>
        <v>0</v>
      </c>
      <c r="AI44" s="93">
        <f>'Adj-restating'!AI44+'Adj-PF'!AI44</f>
        <v>0</v>
      </c>
      <c r="AJ44" s="93">
        <f>'Adj-restating'!AJ44+'Adj-PF'!AJ44</f>
        <v>0</v>
      </c>
      <c r="AK44" s="97">
        <f>'Adj-restating'!AK44+'Adj-PF'!AK44</f>
        <v>0</v>
      </c>
      <c r="AL44" s="93">
        <f>'Adj-restating'!AL44+'Adj-PF'!AL44</f>
        <v>0</v>
      </c>
      <c r="AM44" s="93">
        <f>'Adj-restating'!AL44+'Adj-PF'!AM44</f>
        <v>0</v>
      </c>
      <c r="AN44" s="93">
        <f>'Adj-restating'!AS44+'Adj-PF'!AR44</f>
        <v>0</v>
      </c>
      <c r="AO44" s="93">
        <f>'Adj-restating'!AO44+'Adj-PF'!AO44</f>
        <v>0</v>
      </c>
      <c r="AP44" s="93">
        <f>'Adj-restating'!AP44+'Adj-PF'!AP44</f>
        <v>0</v>
      </c>
      <c r="AQ44" s="93">
        <f>'Adj-restating'!AQ44+'Adj-PF'!AQ44</f>
        <v>0</v>
      </c>
      <c r="AR44" s="93">
        <f>'Adj-restating'!AR44+'Adj-PF'!AR44</f>
        <v>0</v>
      </c>
      <c r="AS44" s="93">
        <f>'Adj-restating'!AS44+'Adj-PF'!AS44</f>
        <v>0</v>
      </c>
      <c r="AT44" s="93">
        <f>'Adj-restating'!AT44+'Adj-PF'!AT44</f>
        <v>0</v>
      </c>
      <c r="AU44" s="93">
        <f>'Adj-restating'!AU44+'Adj-PF'!AU44</f>
        <v>0</v>
      </c>
      <c r="AV44" s="93">
        <f>'Adj-restating'!AV44+'Adj-PF'!AV44</f>
        <v>0</v>
      </c>
      <c r="AW44" s="93">
        <f>'Adj-restating'!AW44+'Adj-PF'!AW44</f>
        <v>0</v>
      </c>
      <c r="AX44" s="93">
        <f>'Adj-restating'!AX44+'Adj-PF'!AX44</f>
        <v>0</v>
      </c>
      <c r="AY44" s="691">
        <f>'Adj-restating'!AY44+'Adj-PF'!AY44</f>
        <v>0</v>
      </c>
      <c r="AZ44" s="93">
        <f>'Adj-restating'!AZ44+'Adj-PF'!AZ44</f>
        <v>0</v>
      </c>
      <c r="BA44" s="93">
        <f>'Adj-restating'!BB44+'Adj-PF'!BA44</f>
        <v>0</v>
      </c>
      <c r="BB44" s="93">
        <f>'Adj-restating'!BB44+'Adj-PF'!BB44</f>
        <v>0</v>
      </c>
      <c r="BC44" s="93">
        <f>'Adj-restating'!BC44+'Adj-restating'!BC44</f>
        <v>0</v>
      </c>
      <c r="BD44" s="93">
        <f>'Adj-restating'!BD44+'Adj-PF'!BD44</f>
        <v>0</v>
      </c>
      <c r="BE44" s="1443">
        <f>'Adj-restating'!BE44+'Adj-PF'!BE44</f>
        <v>0</v>
      </c>
      <c r="BF44" s="93">
        <f>'Adj-restating'!BF44+'Adj-PF'!BF44</f>
        <v>0</v>
      </c>
      <c r="BG44" s="93">
        <f>'Adj-restating'!BG44+'Adj-PF'!BG44</f>
        <v>0</v>
      </c>
      <c r="BH44" s="93">
        <f>'Adj-restating'!BH44+'Adj-PF'!BH44</f>
        <v>0</v>
      </c>
      <c r="BI44" s="93">
        <f>'Adj-restating'!BI44+'Adj-PF'!BI44</f>
        <v>0</v>
      </c>
      <c r="BJ44" s="93">
        <f>'Adj-restating'!BJ44+'Adj-PF'!BJ44</f>
        <v>0</v>
      </c>
      <c r="BK44" s="93">
        <f>'Adj-restating'!BK44+'Adj-PF'!BK44</f>
        <v>0</v>
      </c>
      <c r="BL44" s="93">
        <f>'Adj-restating'!BL44+'Adj-PF'!BL44</f>
        <v>0</v>
      </c>
      <c r="BM44" s="93"/>
      <c r="DI44" s="573"/>
    </row>
    <row r="45" spans="1:113">
      <c r="A45" s="78">
        <v>37</v>
      </c>
      <c r="B45" s="80" t="s">
        <v>50</v>
      </c>
      <c r="C45" s="96">
        <f t="shared" si="60"/>
        <v>-1897023.6442373083</v>
      </c>
      <c r="D45" s="93">
        <f>'Adj-restating'!D45+'Adj-PF'!D45</f>
        <v>0</v>
      </c>
      <c r="E45" s="93">
        <f>'Adj-restating'!E45+'Adj-PF'!E45</f>
        <v>0</v>
      </c>
      <c r="F45" s="93">
        <f>'Adj-restating'!F45+'Adj-PF'!F45</f>
        <v>0</v>
      </c>
      <c r="G45" s="93">
        <f>'Adj-restating'!G45+'Adj-PF'!G45</f>
        <v>0</v>
      </c>
      <c r="H45" s="93">
        <f>'Adj-restating'!H45+'Adj-PF'!H45</f>
        <v>0</v>
      </c>
      <c r="I45" s="93">
        <f>'Adj-restating'!I45+'Adj-PF'!I45</f>
        <v>0</v>
      </c>
      <c r="J45" s="93">
        <f>'Adj-restating'!J45+'Adj-PF'!J45</f>
        <v>0</v>
      </c>
      <c r="K45" s="93">
        <f>'Adj-restating'!L45+'Adj-PF'!K45</f>
        <v>0</v>
      </c>
      <c r="L45" s="93">
        <f>'Adj-restating'!L45+'Adj-PF'!L45</f>
        <v>0</v>
      </c>
      <c r="M45" s="93">
        <f>'Adj-restating'!M45+'Adj-PF'!M45</f>
        <v>0</v>
      </c>
      <c r="N45" s="93">
        <f>'Adj-restating'!N45+'Adj-PF'!N45</f>
        <v>0</v>
      </c>
      <c r="O45" s="93">
        <f>'Adj-restating'!O45+'Adj-PF'!O45</f>
        <v>0</v>
      </c>
      <c r="P45" s="93">
        <f>'Adj-restating'!P45+'Adj-PF'!P45</f>
        <v>0</v>
      </c>
      <c r="Q45" s="93">
        <f>'Adj-restating'!Q45+'Adj-PF'!Q45</f>
        <v>0</v>
      </c>
      <c r="R45" s="93">
        <f>'Adj-restating'!R45+'Adj-PF'!R45</f>
        <v>0</v>
      </c>
      <c r="S45" s="1443">
        <f>'Adj-restating'!V45+'Adj-PF'!W45</f>
        <v>0</v>
      </c>
      <c r="T45" s="93">
        <f>'Adj-restating'!W45+'Adj-PF'!X45</f>
        <v>0</v>
      </c>
      <c r="U45" s="93">
        <f>'Adj-restating'!X45+'Adj-PF'!Y45</f>
        <v>0</v>
      </c>
      <c r="V45" s="93">
        <f>'Adj-restating'!Y45+'Adj-PF'!Z45</f>
        <v>0</v>
      </c>
      <c r="W45" s="97">
        <f>'Adj-restating'!W45+'Adj-PF'!W45</f>
        <v>0</v>
      </c>
      <c r="X45" s="93">
        <f>'Adj-restating'!X45+'Adj-PF'!X45</f>
        <v>0</v>
      </c>
      <c r="Y45" s="93">
        <f>'Adj-restating'!R45+'Adj-PF'!Y45</f>
        <v>0</v>
      </c>
      <c r="Z45" s="93">
        <f>'Adj-restating'!Z45+'Adj-PF'!Z45</f>
        <v>0</v>
      </c>
      <c r="AA45" s="93">
        <f>'Adj-restating'!AA45+'Adj-PF'!AA45</f>
        <v>0</v>
      </c>
      <c r="AB45" s="93">
        <f>'Adj-restating'!AC45+'Adj-PF'!AB45</f>
        <v>0</v>
      </c>
      <c r="AC45" s="93">
        <f>'Adj-restating'!AD45+'Adj-PF'!AC45</f>
        <v>0</v>
      </c>
      <c r="AD45" s="93">
        <f>'Adj-restating'!AD45+'Adj-PF'!AD45</f>
        <v>0</v>
      </c>
      <c r="AE45" s="93">
        <f>'Adj-restating'!AF45+'Adj-PF'!AE45</f>
        <v>0</v>
      </c>
      <c r="AF45" s="93">
        <f>'Adj-restating'!AF45+'Adj-PF'!AF45</f>
        <v>0</v>
      </c>
      <c r="AG45" s="93">
        <f>'Adj-restating'!AG45+'Adj-PF'!AG45</f>
        <v>0</v>
      </c>
      <c r="AH45" s="93">
        <f>'Adj-restating'!AH45+'Adj-PF'!AH45</f>
        <v>0</v>
      </c>
      <c r="AI45" s="93">
        <f>'Adj-restating'!AI45+'Adj-PF'!AI45</f>
        <v>0</v>
      </c>
      <c r="AJ45" s="93">
        <f>'Adj-restating'!AJ45+'Adj-PF'!AJ45</f>
        <v>0</v>
      </c>
      <c r="AK45" s="97">
        <f>'Adj-restating'!AK45+'Adj-PF'!AK45</f>
        <v>0</v>
      </c>
      <c r="AL45" s="93">
        <f>'Adj-restating'!AL45+'Adj-PF'!AL45</f>
        <v>0</v>
      </c>
      <c r="AM45" s="93">
        <f>'Adj-restating'!AL45+'Adj-PF'!AM45</f>
        <v>0</v>
      </c>
      <c r="AN45" s="93">
        <f>'Adj-restating'!AS45+'Adj-PF'!AR45</f>
        <v>0</v>
      </c>
      <c r="AO45" s="93">
        <f>'Adj-restating'!AO45+'Adj-PF'!AO45</f>
        <v>0</v>
      </c>
      <c r="AP45" s="93">
        <f>'Adj-restating'!AP45+'Adj-PF'!AP45</f>
        <v>0</v>
      </c>
      <c r="AQ45" s="93">
        <f>'Adj-restating'!AQ45+'Adj-PF'!AQ45</f>
        <v>0</v>
      </c>
      <c r="AR45" s="93">
        <f>'Adj-restating'!AR45+'Adj-PF'!AR45</f>
        <v>0</v>
      </c>
      <c r="AS45" s="93">
        <f>'Adj-restating'!AS45+'Adj-PF'!AS45</f>
        <v>0</v>
      </c>
      <c r="AT45" s="93">
        <f>'Adj-restating'!AT45+'Adj-PF'!AT45</f>
        <v>0</v>
      </c>
      <c r="AU45" s="93">
        <f>'Adj-restating'!AU45+'Adj-PF'!AU45</f>
        <v>0</v>
      </c>
      <c r="AV45" s="93">
        <f>'Adj-restating'!AV45+'Adj-PF'!AV45</f>
        <v>0</v>
      </c>
      <c r="AW45" s="93">
        <f>'Adj-restating'!AW45+'Adj-PF'!AW45</f>
        <v>0</v>
      </c>
      <c r="AX45" s="93">
        <f>'Adj-restating'!AX45+'Adj-PF'!AX45</f>
        <v>0</v>
      </c>
      <c r="AY45" s="691">
        <f>'Adj-restating'!AY45+'Adj-PF'!AY45</f>
        <v>0</v>
      </c>
      <c r="AZ45" s="93">
        <f>'Adj-restating'!AZ45+'Adj-PF'!AZ45</f>
        <v>-1897023.6442373083</v>
      </c>
      <c r="BA45" s="93">
        <f>'Adj-restating'!BB45+'Adj-PF'!BA45</f>
        <v>0</v>
      </c>
      <c r="BB45" s="93">
        <f>'Adj-restating'!BB45+'Adj-PF'!BB45</f>
        <v>0</v>
      </c>
      <c r="BC45" s="93">
        <f>'Adj-restating'!BC45+'Adj-restating'!BC45</f>
        <v>0</v>
      </c>
      <c r="BD45" s="93">
        <f>'Adj-restating'!BD45+'Adj-PF'!BD45</f>
        <v>0</v>
      </c>
      <c r="BE45" s="1443">
        <f>'Adj-restating'!BE45+'Adj-PF'!BE45</f>
        <v>0</v>
      </c>
      <c r="BF45" s="93">
        <f>'Adj-restating'!BF45+'Adj-PF'!BF45</f>
        <v>0</v>
      </c>
      <c r="BG45" s="93">
        <f>'Adj-restating'!BG45+'Adj-PF'!BG45</f>
        <v>0</v>
      </c>
      <c r="BH45" s="93">
        <f>'Adj-restating'!BH45+'Adj-PF'!BH45</f>
        <v>0</v>
      </c>
      <c r="BI45" s="93">
        <f>'Adj-restating'!BI45+'Adj-PF'!BI45</f>
        <v>0</v>
      </c>
      <c r="BJ45" s="93">
        <f>'Adj-restating'!BJ45+'Adj-PF'!BJ45</f>
        <v>0</v>
      </c>
      <c r="BK45" s="93">
        <f>'Adj-restating'!BK45+'Adj-PF'!BK45</f>
        <v>0</v>
      </c>
      <c r="BL45" s="93">
        <f>'Adj-restating'!BL45+'Adj-PF'!BL45</f>
        <v>0</v>
      </c>
      <c r="BM45" s="93"/>
      <c r="DI45" s="573"/>
    </row>
    <row r="46" spans="1:113">
      <c r="A46" s="78">
        <v>38</v>
      </c>
      <c r="B46" s="80" t="s">
        <v>51</v>
      </c>
      <c r="C46" s="96">
        <f t="shared" si="60"/>
        <v>-5765129.3256772757</v>
      </c>
      <c r="D46" s="93">
        <f>'Adj-restating'!D46+'Adj-PF'!D46</f>
        <v>0</v>
      </c>
      <c r="E46" s="93">
        <f>'Adj-restating'!E46+'Adj-PF'!E46</f>
        <v>0</v>
      </c>
      <c r="F46" s="93">
        <f>'Adj-restating'!F46+'Adj-PF'!F46</f>
        <v>0</v>
      </c>
      <c r="G46" s="93">
        <f>'Adj-restating'!G46+'Adj-PF'!G46</f>
        <v>0</v>
      </c>
      <c r="H46" s="93">
        <f>'Adj-restating'!H46+'Adj-PF'!H46</f>
        <v>0</v>
      </c>
      <c r="I46" s="93">
        <f>'Adj-restating'!I46+'Adj-PF'!I46</f>
        <v>0</v>
      </c>
      <c r="J46" s="93">
        <f>'Adj-restating'!J46+'Adj-PF'!J46</f>
        <v>0</v>
      </c>
      <c r="K46" s="93">
        <f>'Adj-restating'!L46+'Adj-PF'!K46</f>
        <v>0</v>
      </c>
      <c r="L46" s="93">
        <f>'Adj-restating'!L46+'Adj-PF'!L46</f>
        <v>0</v>
      </c>
      <c r="M46" s="93">
        <f>'Adj-restating'!M46+'Adj-PF'!M46</f>
        <v>0</v>
      </c>
      <c r="N46" s="93">
        <f>'Adj-restating'!N46+'Adj-PF'!N46</f>
        <v>0</v>
      </c>
      <c r="O46" s="93">
        <f>'Adj-restating'!O46+'Adj-PF'!O46</f>
        <v>0</v>
      </c>
      <c r="P46" s="93">
        <f>'Adj-restating'!P46+'Adj-PF'!P46</f>
        <v>0</v>
      </c>
      <c r="Q46" s="93">
        <f>'Adj-restating'!Q46+'Adj-PF'!Q46</f>
        <v>0</v>
      </c>
      <c r="R46" s="93">
        <f>'Adj-restating'!R46+'Adj-PF'!R46</f>
        <v>0</v>
      </c>
      <c r="S46" s="1443">
        <f>'Adj-restating'!V46+'Adj-PF'!W46</f>
        <v>0</v>
      </c>
      <c r="T46" s="93">
        <f>'Adj-restating'!W46+'Adj-PF'!X46</f>
        <v>0</v>
      </c>
      <c r="U46" s="93">
        <f>'Adj-restating'!X46+'Adj-PF'!Y46</f>
        <v>0</v>
      </c>
      <c r="V46" s="93">
        <f>'Adj-restating'!Y46+'Adj-PF'!Z46</f>
        <v>0</v>
      </c>
      <c r="W46" s="97">
        <f>'Adj-restating'!W46+'Adj-PF'!W46</f>
        <v>0</v>
      </c>
      <c r="X46" s="93">
        <f>'Adj-restating'!X46+'Adj-PF'!X46</f>
        <v>0</v>
      </c>
      <c r="Y46" s="93">
        <f>'Adj-restating'!R46+'Adj-PF'!Y46</f>
        <v>0</v>
      </c>
      <c r="Z46" s="93">
        <f>'Adj-restating'!Z46+'Adj-PF'!Z46</f>
        <v>0</v>
      </c>
      <c r="AA46" s="93">
        <f>'Adj-restating'!AA46+'Adj-PF'!AA46</f>
        <v>0</v>
      </c>
      <c r="AB46" s="93">
        <f>'Adj-restating'!AC46+'Adj-PF'!AB46</f>
        <v>0</v>
      </c>
      <c r="AC46" s="93">
        <f>'Adj-restating'!AD46+'Adj-PF'!AC46</f>
        <v>0</v>
      </c>
      <c r="AD46" s="93">
        <f>'Adj-restating'!AD46+'Adj-PF'!AD46</f>
        <v>0</v>
      </c>
      <c r="AE46" s="93">
        <f>'Adj-restating'!AF46+'Adj-PF'!AE46</f>
        <v>0</v>
      </c>
      <c r="AF46" s="93">
        <f>'Adj-restating'!AF46+'Adj-PF'!AF46</f>
        <v>0</v>
      </c>
      <c r="AG46" s="93">
        <f>'Adj-restating'!AG46+'Adj-PF'!AG46</f>
        <v>0</v>
      </c>
      <c r="AH46" s="93">
        <f>'Adj-restating'!AH46+'Adj-PF'!AH46</f>
        <v>0</v>
      </c>
      <c r="AI46" s="93">
        <f>'Adj-restating'!AI46+'Adj-PF'!AI46</f>
        <v>0</v>
      </c>
      <c r="AJ46" s="93">
        <f>'Adj-restating'!AJ46+'Adj-PF'!AJ46</f>
        <v>0</v>
      </c>
      <c r="AK46" s="97">
        <f>'Adj-restating'!AK46+'Adj-PF'!AK46</f>
        <v>0</v>
      </c>
      <c r="AL46" s="93">
        <f>'Adj-restating'!AL46+'Adj-PF'!AL46</f>
        <v>0</v>
      </c>
      <c r="AM46" s="93">
        <f>'Adj-restating'!AL46+'Adj-PF'!AM46</f>
        <v>0</v>
      </c>
      <c r="AN46" s="93">
        <f>'Adj-restating'!AS46+'Adj-PF'!AR46</f>
        <v>0</v>
      </c>
      <c r="AO46" s="93">
        <f>'Adj-restating'!AO46+'Adj-PF'!AO46</f>
        <v>0</v>
      </c>
      <c r="AP46" s="93">
        <f>'Adj-restating'!AP46+'Adj-PF'!AP46</f>
        <v>0</v>
      </c>
      <c r="AQ46" s="93">
        <f>'Adj-restating'!AQ46+'Adj-PF'!AQ46</f>
        <v>0</v>
      </c>
      <c r="AR46" s="93">
        <f>'Adj-restating'!AR46+'Adj-PF'!AR46</f>
        <v>0</v>
      </c>
      <c r="AS46" s="93">
        <f>'Adj-restating'!AS46+'Adj-PF'!AS46</f>
        <v>0</v>
      </c>
      <c r="AT46" s="93">
        <f>'Adj-restating'!AT46+'Adj-PF'!AT46</f>
        <v>0</v>
      </c>
      <c r="AU46" s="93">
        <f>'Adj-restating'!AU46+'Adj-PF'!AU46</f>
        <v>0</v>
      </c>
      <c r="AV46" s="93">
        <f>'Adj-restating'!AV46+'Adj-PF'!AV46</f>
        <v>0</v>
      </c>
      <c r="AW46" s="93">
        <f>'Adj-restating'!AW46+'Adj-PF'!AW46</f>
        <v>0</v>
      </c>
      <c r="AX46" s="93">
        <f>'Adj-restating'!AX46+'Adj-PF'!AX46</f>
        <v>0</v>
      </c>
      <c r="AY46" s="691">
        <f>'Adj-restating'!AY46+'Adj-PF'!AY46</f>
        <v>-5765129.3256772757</v>
      </c>
      <c r="AZ46" s="93">
        <f>'Adj-restating'!AZ46+'Adj-PF'!AZ46</f>
        <v>0</v>
      </c>
      <c r="BA46" s="93">
        <f>'Adj-restating'!BB46+'Adj-PF'!BA46</f>
        <v>0</v>
      </c>
      <c r="BB46" s="93">
        <f>'Adj-restating'!BB46+'Adj-PF'!BB46</f>
        <v>0</v>
      </c>
      <c r="BC46" s="93">
        <f>'Adj-restating'!BC46+'Adj-restating'!BC46</f>
        <v>0</v>
      </c>
      <c r="BD46" s="93">
        <f>'Adj-restating'!BD46+'Adj-PF'!BD46</f>
        <v>0</v>
      </c>
      <c r="BE46" s="1443">
        <f>'Adj-restating'!BE46+'Adj-PF'!BE46</f>
        <v>0</v>
      </c>
      <c r="BF46" s="93">
        <f>'Adj-restating'!BF46+'Adj-PF'!BF46</f>
        <v>0</v>
      </c>
      <c r="BG46" s="93">
        <f>'Adj-restating'!BG46+'Adj-PF'!BG46</f>
        <v>0</v>
      </c>
      <c r="BH46" s="93">
        <f>'Adj-restating'!BH46+'Adj-PF'!BH46</f>
        <v>0</v>
      </c>
      <c r="BI46" s="93">
        <f>'Adj-restating'!BI46+'Adj-PF'!BI46</f>
        <v>0</v>
      </c>
      <c r="BJ46" s="93">
        <f>'Adj-restating'!BJ46+'Adj-PF'!BJ46</f>
        <v>0</v>
      </c>
      <c r="BK46" s="93">
        <f>'Adj-restating'!BK46+'Adj-PF'!BK46</f>
        <v>0</v>
      </c>
      <c r="BL46" s="93">
        <f>'Adj-restating'!BL46+'Adj-PF'!BL46</f>
        <v>0</v>
      </c>
      <c r="BM46" s="93"/>
      <c r="DI46" s="573"/>
    </row>
    <row r="47" spans="1:113">
      <c r="A47" s="78">
        <v>39</v>
      </c>
      <c r="B47" s="80" t="s">
        <v>52</v>
      </c>
      <c r="C47" s="96">
        <f t="shared" si="60"/>
        <v>-7431552.8064755667</v>
      </c>
      <c r="D47" s="93">
        <f>'Adj-restating'!D47+'Adj-PF'!D47</f>
        <v>0</v>
      </c>
      <c r="E47" s="93">
        <f>'Adj-restating'!E47+'Adj-PF'!E47</f>
        <v>0</v>
      </c>
      <c r="F47" s="93">
        <f>'Adj-restating'!F47+'Adj-PF'!F47</f>
        <v>0</v>
      </c>
      <c r="G47" s="93">
        <f>'Adj-restating'!G47+'Adj-PF'!G47</f>
        <v>0</v>
      </c>
      <c r="H47" s="93">
        <f>'Adj-restating'!H47+'Adj-PF'!H47</f>
        <v>0</v>
      </c>
      <c r="I47" s="93">
        <f>'Adj-restating'!I47+'Adj-PF'!I47</f>
        <v>0</v>
      </c>
      <c r="J47" s="93">
        <f>'Adj-restating'!J47+'Adj-PF'!J47</f>
        <v>0</v>
      </c>
      <c r="K47" s="93">
        <f>'Adj-restating'!L47+'Adj-PF'!K47</f>
        <v>0</v>
      </c>
      <c r="L47" s="93">
        <f>'Adj-restating'!L47+'Adj-PF'!L47</f>
        <v>0</v>
      </c>
      <c r="M47" s="93">
        <f>'Adj-restating'!M47+'Adj-PF'!M47</f>
        <v>0</v>
      </c>
      <c r="N47" s="93">
        <f>'Adj-restating'!N47+'Adj-PF'!N47</f>
        <v>0</v>
      </c>
      <c r="O47" s="93">
        <f>'Adj-restating'!O47+'Adj-PF'!O47</f>
        <v>0</v>
      </c>
      <c r="P47" s="93">
        <f>'Adj-restating'!P47+'Adj-PF'!P47</f>
        <v>0</v>
      </c>
      <c r="Q47" s="93">
        <f>'Adj-restating'!Q47+'Adj-PF'!Q47</f>
        <v>0</v>
      </c>
      <c r="R47" s="93">
        <f>'Adj-restating'!R47+'Adj-PF'!R47</f>
        <v>0</v>
      </c>
      <c r="S47" s="1443">
        <f>'Adj-restating'!V47+'Adj-PF'!W47</f>
        <v>0</v>
      </c>
      <c r="T47" s="93">
        <f>'Adj-restating'!W47+'Adj-PF'!X47</f>
        <v>0</v>
      </c>
      <c r="U47" s="93">
        <f>'Adj-restating'!X47+'Adj-PF'!Y47</f>
        <v>0</v>
      </c>
      <c r="V47" s="93">
        <f>'Adj-restating'!Y47+'Adj-PF'!Z47</f>
        <v>0</v>
      </c>
      <c r="W47" s="97">
        <f>'Adj-restating'!W47+'Adj-PF'!W47</f>
        <v>0</v>
      </c>
      <c r="X47" s="93">
        <f>'Adj-restating'!X47+'Adj-PF'!X47</f>
        <v>0</v>
      </c>
      <c r="Y47" s="93">
        <f>'Adj-restating'!R47+'Adj-PF'!Y47</f>
        <v>0</v>
      </c>
      <c r="Z47" s="93">
        <f>'Adj-restating'!Z47+'Adj-PF'!Z47</f>
        <v>0</v>
      </c>
      <c r="AA47" s="93">
        <f>'Adj-restating'!AA47+'Adj-PF'!AA47</f>
        <v>0</v>
      </c>
      <c r="AB47" s="93">
        <f>'Adj-restating'!AC47+'Adj-PF'!AB47</f>
        <v>0</v>
      </c>
      <c r="AC47" s="93">
        <f>'Adj-restating'!AD47+'Adj-PF'!AC47</f>
        <v>0</v>
      </c>
      <c r="AD47" s="93">
        <f>'Adj-restating'!AD47+'Adj-PF'!AD47</f>
        <v>0</v>
      </c>
      <c r="AE47" s="93">
        <f>'Adj-restating'!AF47+'Adj-PF'!AE47</f>
        <v>0</v>
      </c>
      <c r="AF47" s="93">
        <f>'Adj-restating'!AF47+'Adj-PF'!AF47</f>
        <v>0</v>
      </c>
      <c r="AG47" s="93">
        <f>'Adj-restating'!AG47+'Adj-PF'!AG47</f>
        <v>0</v>
      </c>
      <c r="AH47" s="93">
        <f>'Adj-restating'!AH47+'Adj-PF'!AH47</f>
        <v>0</v>
      </c>
      <c r="AI47" s="93">
        <f>'Adj-restating'!AI47+'Adj-PF'!AI47</f>
        <v>0</v>
      </c>
      <c r="AJ47" s="93">
        <f>'Adj-restating'!AJ47+'Adj-PF'!AJ47</f>
        <v>0</v>
      </c>
      <c r="AK47" s="97">
        <f>'Adj-restating'!AK47+'Adj-PF'!AK47</f>
        <v>0</v>
      </c>
      <c r="AL47" s="93">
        <f>'Adj-restating'!AL47+'Adj-PF'!AL47</f>
        <v>0</v>
      </c>
      <c r="AM47" s="93">
        <f>'Adj-restating'!AL47+'Adj-PF'!AM47</f>
        <v>0</v>
      </c>
      <c r="AN47" s="93">
        <f>'Adj-restating'!AS47+'Adj-PF'!AR47</f>
        <v>0</v>
      </c>
      <c r="AO47" s="93">
        <f>'Adj-restating'!AO47+'Adj-PF'!AO47</f>
        <v>0</v>
      </c>
      <c r="AP47" s="93">
        <f>'Adj-restating'!AP47+'Adj-PF'!AP47</f>
        <v>0</v>
      </c>
      <c r="AQ47" s="93">
        <f>'Adj-restating'!AQ47+'Adj-PF'!AQ47</f>
        <v>0</v>
      </c>
      <c r="AR47" s="93">
        <f>'Adj-restating'!AR47+'Adj-PF'!AR47</f>
        <v>0</v>
      </c>
      <c r="AS47" s="93">
        <f>'Adj-restating'!AS47+'Adj-PF'!AS47</f>
        <v>0</v>
      </c>
      <c r="AT47" s="93">
        <f>'Adj-restating'!AT47+'Adj-PF'!AT47</f>
        <v>0</v>
      </c>
      <c r="AU47" s="93">
        <f>'Adj-restating'!AU47+'Adj-PF'!AU47</f>
        <v>0</v>
      </c>
      <c r="AV47" s="93">
        <f>'Adj-restating'!AV47+'Adj-PF'!AV47</f>
        <v>0</v>
      </c>
      <c r="AW47" s="93">
        <f>'Adj-restating'!AW47+'Adj-PF'!AW47</f>
        <v>0</v>
      </c>
      <c r="AX47" s="93">
        <f>'Adj-restating'!AX47+'Adj-PF'!AX47</f>
        <v>0</v>
      </c>
      <c r="AY47" s="691">
        <f>'Adj-restating'!AY47+'Adj-PF'!AY47</f>
        <v>-7431552.8064755667</v>
      </c>
      <c r="AZ47" s="93">
        <f>'Adj-restating'!AZ47+'Adj-PF'!AZ47</f>
        <v>0</v>
      </c>
      <c r="BA47" s="93">
        <f>'Adj-restating'!BB47+'Adj-PF'!BA47</f>
        <v>0</v>
      </c>
      <c r="BB47" s="93">
        <f>'Adj-restating'!BB47+'Adj-PF'!BB47</f>
        <v>0</v>
      </c>
      <c r="BC47" s="93">
        <f>'Adj-restating'!BC47+'Adj-restating'!BC47</f>
        <v>0</v>
      </c>
      <c r="BD47" s="93">
        <f>'Adj-restating'!BD47+'Adj-PF'!BD47</f>
        <v>0</v>
      </c>
      <c r="BE47" s="1443">
        <f>'Adj-restating'!BE47+'Adj-PF'!BE47</f>
        <v>0</v>
      </c>
      <c r="BF47" s="93">
        <f>'Adj-restating'!BF47+'Adj-PF'!BF47</f>
        <v>0</v>
      </c>
      <c r="BG47" s="93">
        <f>'Adj-restating'!BG47+'Adj-PF'!BG47</f>
        <v>0</v>
      </c>
      <c r="BH47" s="93">
        <f>'Adj-restating'!BH47+'Adj-PF'!BH47</f>
        <v>0</v>
      </c>
      <c r="BI47" s="93">
        <f>'Adj-restating'!BI47+'Adj-PF'!BI47</f>
        <v>0</v>
      </c>
      <c r="BJ47" s="93">
        <f>'Adj-restating'!BJ47+'Adj-PF'!BJ47</f>
        <v>0</v>
      </c>
      <c r="BK47" s="93">
        <f>'Adj-restating'!BK47+'Adj-PF'!BK47</f>
        <v>0</v>
      </c>
      <c r="BL47" s="93">
        <f>'Adj-restating'!BL47+'Adj-PF'!BL47</f>
        <v>0</v>
      </c>
      <c r="BM47" s="93"/>
      <c r="DI47" s="573"/>
    </row>
    <row r="48" spans="1:113">
      <c r="A48" s="78">
        <v>40</v>
      </c>
      <c r="B48" s="80" t="s">
        <v>17</v>
      </c>
      <c r="C48" s="96">
        <f t="shared" si="60"/>
        <v>24966396.835384201</v>
      </c>
      <c r="D48" s="93">
        <f>'Adj-restating'!D48+'Adj-PF'!D48</f>
        <v>0</v>
      </c>
      <c r="E48" s="93">
        <f>'Adj-restating'!E48+'Adj-PF'!E48</f>
        <v>0</v>
      </c>
      <c r="F48" s="93">
        <f>'Adj-restating'!F48+'Adj-PF'!F48</f>
        <v>0</v>
      </c>
      <c r="G48" s="93">
        <f>'Adj-restating'!G48+'Adj-PF'!G48</f>
        <v>0</v>
      </c>
      <c r="H48" s="93">
        <f>'Adj-restating'!H48+'Adj-PF'!H48</f>
        <v>0</v>
      </c>
      <c r="I48" s="93">
        <f>'Adj-restating'!I48+'Adj-PF'!I48</f>
        <v>0</v>
      </c>
      <c r="J48" s="93">
        <f>'Adj-restating'!J48+'Adj-PF'!J48</f>
        <v>0</v>
      </c>
      <c r="K48" s="93">
        <f>'Adj-restating'!L48+'Adj-PF'!K48</f>
        <v>0</v>
      </c>
      <c r="L48" s="93">
        <f>'Adj-restating'!L48+'Adj-PF'!L48</f>
        <v>0</v>
      </c>
      <c r="M48" s="93">
        <f>'Adj-restating'!M48+'Adj-PF'!M48</f>
        <v>0</v>
      </c>
      <c r="N48" s="93">
        <f>'Adj-restating'!N48+'Adj-PF'!N48</f>
        <v>0</v>
      </c>
      <c r="O48" s="93">
        <f>'Adj-restating'!O48+'Adj-PF'!O48</f>
        <v>0</v>
      </c>
      <c r="P48" s="93">
        <f>'Adj-restating'!P48+'Adj-PF'!P48</f>
        <v>0</v>
      </c>
      <c r="Q48" s="93">
        <f>'Adj-restating'!Q48+'Adj-PF'!Q48</f>
        <v>0</v>
      </c>
      <c r="R48" s="93">
        <f>'Adj-restating'!R48+'Adj-PF'!R48</f>
        <v>0</v>
      </c>
      <c r="S48" s="1443">
        <f>'Adj-restating'!V48+'Adj-PF'!W48</f>
        <v>0</v>
      </c>
      <c r="T48" s="93">
        <f>'Adj-restating'!W48+'Adj-PF'!X48</f>
        <v>0</v>
      </c>
      <c r="U48" s="93">
        <f>'Adj-restating'!X48+'Adj-PF'!Y48</f>
        <v>0</v>
      </c>
      <c r="V48" s="93">
        <f>'Adj-restating'!Y48+'Adj-PF'!Z48</f>
        <v>0</v>
      </c>
      <c r="W48" s="97">
        <f>'Adj-restating'!W48+'Adj-PF'!W48</f>
        <v>0</v>
      </c>
      <c r="X48" s="93">
        <f>'Adj-restating'!X48+'Adj-PF'!X48</f>
        <v>0</v>
      </c>
      <c r="Y48" s="93">
        <f>'Adj-restating'!R48+'Adj-PF'!Y48</f>
        <v>0</v>
      </c>
      <c r="Z48" s="93">
        <f>'Adj-restating'!Z48+'Adj-PF'!Z48</f>
        <v>0</v>
      </c>
      <c r="AA48" s="93">
        <f>'Adj-restating'!AA48+'Adj-PF'!AA48</f>
        <v>0</v>
      </c>
      <c r="AB48" s="93">
        <f>'Adj-restating'!AC48+'Adj-PF'!AB48</f>
        <v>0</v>
      </c>
      <c r="AC48" s="93">
        <f>'Adj-restating'!AD48+'Adj-PF'!AC48</f>
        <v>0</v>
      </c>
      <c r="AD48" s="93">
        <f>'Adj-restating'!AD48+'Adj-PF'!AD48</f>
        <v>0</v>
      </c>
      <c r="AE48" s="93">
        <f>'Adj-restating'!AF48+'Adj-PF'!AE48</f>
        <v>0</v>
      </c>
      <c r="AF48" s="93">
        <f>'Adj-restating'!AF48+'Adj-PF'!AF48</f>
        <v>0</v>
      </c>
      <c r="AG48" s="93">
        <f>'Adj-restating'!AG48+'Adj-PF'!AG48</f>
        <v>0</v>
      </c>
      <c r="AH48" s="93">
        <f>'Adj-restating'!AH48+'Adj-PF'!AH48</f>
        <v>0</v>
      </c>
      <c r="AI48" s="93">
        <f>'Adj-restating'!AI48+'Adj-PF'!AI48</f>
        <v>0</v>
      </c>
      <c r="AJ48" s="93">
        <f>'Adj-restating'!AJ48+'Adj-PF'!AJ48</f>
        <v>0</v>
      </c>
      <c r="AK48" s="97">
        <f>'Adj-restating'!AK48+'Adj-PF'!AK48</f>
        <v>0</v>
      </c>
      <c r="AL48" s="93">
        <f>'Adj-restating'!AL48+'Adj-PF'!AL48</f>
        <v>0</v>
      </c>
      <c r="AM48" s="93">
        <f>'Adj-restating'!AL48+'Adj-PF'!AM48</f>
        <v>0</v>
      </c>
      <c r="AN48" s="93">
        <f>'Adj-restating'!AS48+'Adj-PF'!AR48</f>
        <v>0</v>
      </c>
      <c r="AO48" s="93">
        <f>'Adj-restating'!AO48+'Adj-PF'!AO48</f>
        <v>0</v>
      </c>
      <c r="AP48" s="93">
        <f>'Adj-restating'!AP48+'Adj-PF'!AP48</f>
        <v>0</v>
      </c>
      <c r="AQ48" s="93">
        <f>'Adj-restating'!AQ48+'Adj-PF'!AQ48</f>
        <v>0</v>
      </c>
      <c r="AR48" s="93">
        <f>'Adj-restating'!AR48+'Adj-PF'!AR48</f>
        <v>0</v>
      </c>
      <c r="AS48" s="93">
        <f>'Adj-restating'!AS48+'Adj-PF'!AS48</f>
        <v>0</v>
      </c>
      <c r="AT48" s="93">
        <f>'Adj-restating'!AT48+'Adj-PF'!AT48</f>
        <v>0</v>
      </c>
      <c r="AU48" s="93">
        <f>'Adj-restating'!AU48+'Adj-PF'!AU48</f>
        <v>0</v>
      </c>
      <c r="AV48" s="93">
        <f>'Adj-restating'!AV48+'Adj-PF'!AV48</f>
        <v>0</v>
      </c>
      <c r="AW48" s="93">
        <f>'Adj-restating'!AW48+'Adj-PF'!AW48</f>
        <v>0</v>
      </c>
      <c r="AX48" s="93">
        <f>'Adj-restating'!AX48+'Adj-PF'!AX48</f>
        <v>0</v>
      </c>
      <c r="AY48" s="691">
        <f>'Adj-restating'!AY48+'Adj-PF'!AY48</f>
        <v>-3527567.1646157978</v>
      </c>
      <c r="AZ48" s="93">
        <f>'Adj-restating'!AZ48+'Adj-PF'!AZ48</f>
        <v>0</v>
      </c>
      <c r="BA48" s="93">
        <f>'Adj-restating'!BB48+'Adj-PF'!BA48</f>
        <v>0</v>
      </c>
      <c r="BB48" s="93">
        <f>'Adj-restating'!BB48+'Adj-PF'!BB48</f>
        <v>0</v>
      </c>
      <c r="BC48" s="93">
        <f>'Adj-restating'!BC48+'Adj-restating'!BC48</f>
        <v>0</v>
      </c>
      <c r="BD48" s="93">
        <f>'Adj-restating'!BD48+'Adj-PF'!BD48</f>
        <v>0</v>
      </c>
      <c r="BE48" s="1443">
        <f>'Adj-restating'!BE48+'Adj-PF'!BE48</f>
        <v>0</v>
      </c>
      <c r="BF48" s="93">
        <f>'Adj-restating'!BF48+'Adj-PF'!BF48</f>
        <v>0</v>
      </c>
      <c r="BG48" s="93">
        <f>'Adj-restating'!BG48+'Adj-PF'!BG48</f>
        <v>0</v>
      </c>
      <c r="BH48" s="93">
        <f>'Adj-restating'!BH48+'Adj-PF'!BH48</f>
        <v>0</v>
      </c>
      <c r="BI48" s="93">
        <f>'Adj-restating'!BI48+'Adj-PF'!BI48</f>
        <v>0</v>
      </c>
      <c r="BJ48" s="93">
        <f>'Adj-restating'!BJ48+'Adj-PF'!BJ48</f>
        <v>0</v>
      </c>
      <c r="BK48" s="93">
        <f>'Adj-restating'!BK48+'Adj-PF'!BK48</f>
        <v>28493964</v>
      </c>
      <c r="BL48" s="93">
        <f>'Adj-restating'!BL48+'Adj-PF'!BL48</f>
        <v>0</v>
      </c>
      <c r="BM48" s="93"/>
      <c r="DI48" s="573"/>
    </row>
    <row r="49" spans="1:113">
      <c r="A49" s="78">
        <v>41</v>
      </c>
      <c r="B49" s="80" t="s">
        <v>53</v>
      </c>
      <c r="C49" s="96">
        <f t="shared" si="60"/>
        <v>0</v>
      </c>
      <c r="D49" s="93">
        <f>'Adj-restating'!D49+'Adj-PF'!D49</f>
        <v>0</v>
      </c>
      <c r="E49" s="93">
        <f>'Adj-restating'!E49+'Adj-PF'!E49</f>
        <v>0</v>
      </c>
      <c r="F49" s="93">
        <f>'Adj-restating'!F49+'Adj-PF'!F49</f>
        <v>0</v>
      </c>
      <c r="G49" s="93">
        <f>'Adj-restating'!G49+'Adj-PF'!G49</f>
        <v>0</v>
      </c>
      <c r="H49" s="93">
        <f>'Adj-restating'!H49+'Adj-PF'!H49</f>
        <v>0</v>
      </c>
      <c r="I49" s="93">
        <f>'Adj-restating'!I49+'Adj-PF'!I49</f>
        <v>0</v>
      </c>
      <c r="J49" s="93">
        <f>'Adj-restating'!J49+'Adj-PF'!J49</f>
        <v>0</v>
      </c>
      <c r="K49" s="93">
        <f>'Adj-restating'!L49+'Adj-PF'!K49</f>
        <v>0</v>
      </c>
      <c r="L49" s="93">
        <f>'Adj-restating'!L49+'Adj-PF'!L49</f>
        <v>0</v>
      </c>
      <c r="M49" s="93">
        <f>'Adj-restating'!M49+'Adj-PF'!M49</f>
        <v>0</v>
      </c>
      <c r="N49" s="93">
        <f>'Adj-restating'!N49+'Adj-PF'!N49</f>
        <v>0</v>
      </c>
      <c r="O49" s="93">
        <f>'Adj-restating'!O49+'Adj-PF'!O49</f>
        <v>0</v>
      </c>
      <c r="P49" s="93">
        <f>'Adj-restating'!P49+'Adj-PF'!P49</f>
        <v>0</v>
      </c>
      <c r="Q49" s="93">
        <f>'Adj-restating'!Q49+'Adj-PF'!Q49</f>
        <v>0</v>
      </c>
      <c r="R49" s="93">
        <f>'Adj-restating'!R49+'Adj-PF'!R49</f>
        <v>0</v>
      </c>
      <c r="S49" s="1443">
        <f>'Adj-restating'!V49+'Adj-PF'!W49</f>
        <v>0</v>
      </c>
      <c r="T49" s="93">
        <f>'Adj-restating'!W49+'Adj-PF'!X49</f>
        <v>0</v>
      </c>
      <c r="U49" s="93">
        <f>'Adj-restating'!X49+'Adj-PF'!Y49</f>
        <v>0</v>
      </c>
      <c r="V49" s="93">
        <f>'Adj-restating'!Y49+'Adj-PF'!Z49</f>
        <v>0</v>
      </c>
      <c r="W49" s="97">
        <f>'Adj-restating'!W49+'Adj-PF'!W49</f>
        <v>0</v>
      </c>
      <c r="X49" s="93">
        <f>'Adj-restating'!X49+'Adj-PF'!X49</f>
        <v>0</v>
      </c>
      <c r="Y49" s="93">
        <f>'Adj-restating'!R49+'Adj-PF'!Y49</f>
        <v>0</v>
      </c>
      <c r="Z49" s="93">
        <f>'Adj-restating'!Z49+'Adj-PF'!Z49</f>
        <v>0</v>
      </c>
      <c r="AA49" s="93">
        <f>'Adj-restating'!AA49+'Adj-PF'!AA49</f>
        <v>0</v>
      </c>
      <c r="AB49" s="93">
        <f>'Adj-restating'!AC49+'Adj-PF'!AB49</f>
        <v>0</v>
      </c>
      <c r="AC49" s="93">
        <f>'Adj-restating'!AD49+'Adj-PF'!AC49</f>
        <v>0</v>
      </c>
      <c r="AD49" s="93">
        <f>'Adj-restating'!AD49+'Adj-PF'!AD49</f>
        <v>0</v>
      </c>
      <c r="AE49" s="93">
        <f>'Adj-restating'!AF49+'Adj-PF'!AE49</f>
        <v>0</v>
      </c>
      <c r="AF49" s="93">
        <f>'Adj-restating'!AF49+'Adj-PF'!AF49</f>
        <v>0</v>
      </c>
      <c r="AG49" s="93">
        <f>'Adj-restating'!AG49+'Adj-PF'!AG49</f>
        <v>0</v>
      </c>
      <c r="AH49" s="93">
        <f>'Adj-restating'!AH49+'Adj-PF'!AH49</f>
        <v>0</v>
      </c>
      <c r="AI49" s="93">
        <f>'Adj-restating'!AI49+'Adj-PF'!AI49</f>
        <v>0</v>
      </c>
      <c r="AJ49" s="93">
        <f>'Adj-restating'!AJ49+'Adj-PF'!AJ49</f>
        <v>0</v>
      </c>
      <c r="AK49" s="97">
        <f>'Adj-restating'!AK49+'Adj-PF'!AK49</f>
        <v>0</v>
      </c>
      <c r="AL49" s="93">
        <f>'Adj-restating'!AL49+'Adj-PF'!AL49</f>
        <v>0</v>
      </c>
      <c r="AM49" s="93">
        <f>'Adj-restating'!AL49+'Adj-PF'!AM49</f>
        <v>0</v>
      </c>
      <c r="AN49" s="93">
        <f>'Adj-restating'!AS49+'Adj-PF'!AR49</f>
        <v>0</v>
      </c>
      <c r="AO49" s="93">
        <f>'Adj-restating'!AO49+'Adj-PF'!AO49</f>
        <v>0</v>
      </c>
      <c r="AP49" s="93">
        <f>'Adj-restating'!AP49+'Adj-PF'!AP49</f>
        <v>0</v>
      </c>
      <c r="AQ49" s="93">
        <f>'Adj-restating'!AQ49+'Adj-PF'!AQ49</f>
        <v>0</v>
      </c>
      <c r="AR49" s="93">
        <f>'Adj-restating'!AR49+'Adj-PF'!AR49</f>
        <v>0</v>
      </c>
      <c r="AS49" s="93">
        <f>'Adj-restating'!AS49+'Adj-PF'!AS49</f>
        <v>0</v>
      </c>
      <c r="AT49" s="93">
        <f>'Adj-restating'!AT49+'Adj-PF'!AT49</f>
        <v>0</v>
      </c>
      <c r="AU49" s="93">
        <f>'Adj-restating'!AU49+'Adj-PF'!AU49</f>
        <v>0</v>
      </c>
      <c r="AV49" s="93">
        <f>'Adj-restating'!AV49+'Adj-PF'!AV49</f>
        <v>0</v>
      </c>
      <c r="AW49" s="93">
        <f>'Adj-restating'!AW49+'Adj-PF'!AW49</f>
        <v>0</v>
      </c>
      <c r="AX49" s="93">
        <f>'Adj-restating'!AX49+'Adj-PF'!AX49</f>
        <v>0</v>
      </c>
      <c r="AY49" s="691">
        <f>'Adj-restating'!AY49+'Adj-PF'!AY49</f>
        <v>0</v>
      </c>
      <c r="AZ49" s="93">
        <f>'Adj-restating'!AZ49+'Adj-PF'!AZ49</f>
        <v>0</v>
      </c>
      <c r="BA49" s="93">
        <f>'Adj-restating'!BB49+'Adj-PF'!BA49</f>
        <v>0</v>
      </c>
      <c r="BB49" s="93">
        <f>'Adj-restating'!BB49+'Adj-PF'!BB49</f>
        <v>0</v>
      </c>
      <c r="BC49" s="93">
        <f>'Adj-restating'!BC49+'Adj-restating'!BC49</f>
        <v>0</v>
      </c>
      <c r="BD49" s="93">
        <f>'Adj-restating'!BD49+'Adj-PF'!BD49</f>
        <v>0</v>
      </c>
      <c r="BE49" s="1443">
        <f>'Adj-restating'!BE49+'Adj-PF'!BE49</f>
        <v>0</v>
      </c>
      <c r="BF49" s="93">
        <f>'Adj-restating'!BF49+'Adj-PF'!BF49</f>
        <v>0</v>
      </c>
      <c r="BG49" s="93">
        <f>'Adj-restating'!BG49+'Adj-PF'!BG49</f>
        <v>0</v>
      </c>
      <c r="BH49" s="93">
        <f>'Adj-restating'!BH49+'Adj-PF'!BH49</f>
        <v>0</v>
      </c>
      <c r="BI49" s="93">
        <f>'Adj-restating'!BI49+'Adj-PF'!BI49</f>
        <v>0</v>
      </c>
      <c r="BJ49" s="93">
        <f>'Adj-restating'!BJ49+'Adj-PF'!BJ49</f>
        <v>0</v>
      </c>
      <c r="BK49" s="93">
        <f>'Adj-restating'!BK49+'Adj-PF'!BK49</f>
        <v>0</v>
      </c>
      <c r="BL49" s="93">
        <f>'Adj-restating'!BL49+'Adj-PF'!BL49</f>
        <v>0</v>
      </c>
      <c r="BM49" s="93"/>
      <c r="DI49" s="573"/>
    </row>
    <row r="50" spans="1:113">
      <c r="A50" s="78">
        <v>42</v>
      </c>
      <c r="B50" s="80" t="s">
        <v>54</v>
      </c>
      <c r="C50" s="96">
        <f t="shared" si="60"/>
        <v>0</v>
      </c>
      <c r="D50" s="93">
        <f>'Adj-restating'!D50+'Adj-PF'!D50</f>
        <v>0</v>
      </c>
      <c r="E50" s="93">
        <f>'Adj-restating'!E50+'Adj-PF'!E50</f>
        <v>0</v>
      </c>
      <c r="F50" s="93">
        <f>'Adj-restating'!F50+'Adj-PF'!F50</f>
        <v>0</v>
      </c>
      <c r="G50" s="93">
        <f>'Adj-restating'!G50+'Adj-PF'!G50</f>
        <v>0</v>
      </c>
      <c r="H50" s="93">
        <f>'Adj-restating'!H50+'Adj-PF'!H50</f>
        <v>0</v>
      </c>
      <c r="I50" s="93">
        <f>'Adj-restating'!I50+'Adj-PF'!I50</f>
        <v>0</v>
      </c>
      <c r="J50" s="93">
        <f>'Adj-restating'!J50+'Adj-PF'!J50</f>
        <v>0</v>
      </c>
      <c r="K50" s="93">
        <f>'Adj-restating'!L50+'Adj-PF'!K50</f>
        <v>0</v>
      </c>
      <c r="L50" s="93">
        <f>'Adj-restating'!L50+'Adj-PF'!L50</f>
        <v>0</v>
      </c>
      <c r="M50" s="93">
        <f>'Adj-restating'!M50+'Adj-PF'!M50</f>
        <v>0</v>
      </c>
      <c r="N50" s="93">
        <f>'Adj-restating'!N50+'Adj-PF'!N50</f>
        <v>0</v>
      </c>
      <c r="O50" s="93">
        <f>'Adj-restating'!O50+'Adj-PF'!O50</f>
        <v>0</v>
      </c>
      <c r="P50" s="93">
        <f>'Adj-restating'!P50+'Adj-PF'!P50</f>
        <v>0</v>
      </c>
      <c r="Q50" s="93">
        <f>'Adj-restating'!Q50+'Adj-PF'!Q50</f>
        <v>0</v>
      </c>
      <c r="R50" s="93">
        <f>'Adj-restating'!R50+'Adj-PF'!R50</f>
        <v>0</v>
      </c>
      <c r="S50" s="1443">
        <f>'Adj-restating'!V50+'Adj-PF'!W50</f>
        <v>0</v>
      </c>
      <c r="T50" s="93">
        <f>'Adj-restating'!W50+'Adj-PF'!X50</f>
        <v>0</v>
      </c>
      <c r="U50" s="93">
        <f>'Adj-restating'!X50+'Adj-PF'!Y50</f>
        <v>0</v>
      </c>
      <c r="V50" s="93">
        <f>'Adj-restating'!Y50+'Adj-PF'!Z50</f>
        <v>0</v>
      </c>
      <c r="W50" s="97">
        <f>'Adj-restating'!W50+'Adj-PF'!W50</f>
        <v>0</v>
      </c>
      <c r="X50" s="93">
        <f>'Adj-restating'!X50+'Adj-PF'!X50</f>
        <v>0</v>
      </c>
      <c r="Y50" s="93">
        <f>'Adj-restating'!R50+'Adj-PF'!Y50</f>
        <v>0</v>
      </c>
      <c r="Z50" s="93">
        <f>'Adj-restating'!Z50+'Adj-PF'!Z50</f>
        <v>0</v>
      </c>
      <c r="AA50" s="93">
        <f>'Adj-restating'!AA50+'Adj-PF'!AA50</f>
        <v>0</v>
      </c>
      <c r="AB50" s="93">
        <f>'Adj-restating'!AC50+'Adj-PF'!AB50</f>
        <v>0</v>
      </c>
      <c r="AC50" s="93">
        <f>'Adj-restating'!AD50+'Adj-PF'!AC50</f>
        <v>0</v>
      </c>
      <c r="AD50" s="93">
        <f>'Adj-restating'!AD50+'Adj-PF'!AD50</f>
        <v>0</v>
      </c>
      <c r="AE50" s="93">
        <f>'Adj-restating'!AF50+'Adj-PF'!AE50</f>
        <v>0</v>
      </c>
      <c r="AF50" s="93">
        <f>'Adj-restating'!AF50+'Adj-PF'!AF50</f>
        <v>0</v>
      </c>
      <c r="AG50" s="93">
        <f>'Adj-restating'!AG50+'Adj-PF'!AG50</f>
        <v>0</v>
      </c>
      <c r="AH50" s="93">
        <f>'Adj-restating'!AH50+'Adj-PF'!AH50</f>
        <v>0</v>
      </c>
      <c r="AI50" s="93">
        <f>'Adj-restating'!AI50+'Adj-PF'!AI50</f>
        <v>0</v>
      </c>
      <c r="AJ50" s="93">
        <f>'Adj-restating'!AJ50+'Adj-PF'!AJ50</f>
        <v>0</v>
      </c>
      <c r="AK50" s="97">
        <f>'Adj-restating'!AK50+'Adj-PF'!AK50</f>
        <v>0</v>
      </c>
      <c r="AL50" s="93">
        <f>'Adj-restating'!AL50+'Adj-PF'!AL50</f>
        <v>0</v>
      </c>
      <c r="AM50" s="93">
        <f>'Adj-restating'!AL50+'Adj-PF'!AM50</f>
        <v>0</v>
      </c>
      <c r="AN50" s="93">
        <f>'Adj-restating'!AS50+'Adj-PF'!AR50</f>
        <v>0</v>
      </c>
      <c r="AO50" s="93">
        <f>'Adj-restating'!AO50+'Adj-PF'!AO50</f>
        <v>0</v>
      </c>
      <c r="AP50" s="93">
        <f>'Adj-restating'!AP50+'Adj-PF'!AP50</f>
        <v>0</v>
      </c>
      <c r="AQ50" s="93">
        <f>'Adj-restating'!AQ50+'Adj-PF'!AQ50</f>
        <v>0</v>
      </c>
      <c r="AR50" s="93">
        <f>'Adj-restating'!AR50+'Adj-PF'!AR50</f>
        <v>0</v>
      </c>
      <c r="AS50" s="93">
        <f>'Adj-restating'!AS50+'Adj-PF'!AS50</f>
        <v>0</v>
      </c>
      <c r="AT50" s="93">
        <f>'Adj-restating'!AT50+'Adj-PF'!AT50</f>
        <v>0</v>
      </c>
      <c r="AU50" s="93">
        <f>'Adj-restating'!AU50+'Adj-PF'!AU50</f>
        <v>0</v>
      </c>
      <c r="AV50" s="93">
        <f>'Adj-restating'!AV50+'Adj-PF'!AV50</f>
        <v>0</v>
      </c>
      <c r="AW50" s="93">
        <f>'Adj-restating'!AW50+'Adj-PF'!AW50</f>
        <v>0</v>
      </c>
      <c r="AX50" s="93">
        <f>'Adj-restating'!AX50+'Adj-PF'!AX50</f>
        <v>0</v>
      </c>
      <c r="AY50" s="691">
        <f>'Adj-restating'!AY50+'Adj-PF'!AY50</f>
        <v>0</v>
      </c>
      <c r="AZ50" s="93">
        <f>'Adj-restating'!AZ50+'Adj-PF'!AZ50</f>
        <v>0</v>
      </c>
      <c r="BA50" s="93">
        <f>'Adj-restating'!BB50+'Adj-PF'!BA50</f>
        <v>0</v>
      </c>
      <c r="BB50" s="93">
        <f>'Adj-restating'!BB50+'Adj-PF'!BB50</f>
        <v>0</v>
      </c>
      <c r="BC50" s="93">
        <f>'Adj-restating'!BC50+'Adj-restating'!BC50</f>
        <v>0</v>
      </c>
      <c r="BD50" s="93">
        <f>'Adj-restating'!BD50+'Adj-PF'!BD50</f>
        <v>0</v>
      </c>
      <c r="BE50" s="1443">
        <f>'Adj-restating'!BE50+'Adj-PF'!BE50</f>
        <v>0</v>
      </c>
      <c r="BF50" s="93">
        <f>'Adj-restating'!BF50+'Adj-PF'!BF50</f>
        <v>0</v>
      </c>
      <c r="BG50" s="93">
        <f>'Adj-restating'!BG50+'Adj-PF'!BG50</f>
        <v>0</v>
      </c>
      <c r="BH50" s="93">
        <f>'Adj-restating'!BH50+'Adj-PF'!BH50</f>
        <v>0</v>
      </c>
      <c r="BI50" s="93">
        <f>'Adj-restating'!BI50+'Adj-PF'!BI50</f>
        <v>0</v>
      </c>
      <c r="BJ50" s="93">
        <f>'Adj-restating'!BJ50+'Adj-PF'!BJ50</f>
        <v>0</v>
      </c>
      <c r="BK50" s="93">
        <f>'Adj-restating'!BK50+'Adj-PF'!BK50</f>
        <v>0</v>
      </c>
      <c r="BL50" s="93">
        <f>'Adj-restating'!BL50+'Adj-PF'!BL50</f>
        <v>0</v>
      </c>
      <c r="BM50" s="93"/>
      <c r="DI50" s="573"/>
    </row>
    <row r="51" spans="1:113">
      <c r="A51" s="78">
        <v>43</v>
      </c>
      <c r="B51" s="92" t="s">
        <v>55</v>
      </c>
      <c r="C51" s="109">
        <f>SUM(C40:C50)</f>
        <v>71522005.056727573</v>
      </c>
      <c r="D51" s="109">
        <f t="shared" ref="D51:W51" si="61">SUM(D40:D50)</f>
        <v>0</v>
      </c>
      <c r="E51" s="109">
        <f t="shared" si="61"/>
        <v>0</v>
      </c>
      <c r="F51" s="109">
        <f t="shared" si="61"/>
        <v>0</v>
      </c>
      <c r="G51" s="109">
        <f t="shared" si="61"/>
        <v>0</v>
      </c>
      <c r="H51" s="109">
        <f t="shared" si="61"/>
        <v>0</v>
      </c>
      <c r="I51" s="109">
        <f t="shared" si="61"/>
        <v>0</v>
      </c>
      <c r="J51" s="109">
        <f t="shared" si="61"/>
        <v>0</v>
      </c>
      <c r="K51" s="109">
        <f t="shared" si="61"/>
        <v>0</v>
      </c>
      <c r="L51" s="109">
        <f t="shared" si="61"/>
        <v>0</v>
      </c>
      <c r="M51" s="109">
        <f t="shared" si="61"/>
        <v>0</v>
      </c>
      <c r="N51" s="109">
        <f t="shared" si="61"/>
        <v>0</v>
      </c>
      <c r="O51" s="109">
        <f t="shared" si="61"/>
        <v>0</v>
      </c>
      <c r="P51" s="109">
        <f t="shared" si="61"/>
        <v>0</v>
      </c>
      <c r="Q51" s="109">
        <f t="shared" si="61"/>
        <v>0</v>
      </c>
      <c r="R51" s="109">
        <f t="shared" si="61"/>
        <v>0</v>
      </c>
      <c r="S51" s="1444">
        <f t="shared" si="61"/>
        <v>0</v>
      </c>
      <c r="T51" s="109">
        <f t="shared" si="61"/>
        <v>0</v>
      </c>
      <c r="U51" s="109">
        <f t="shared" si="61"/>
        <v>0</v>
      </c>
      <c r="V51" s="109">
        <f t="shared" si="61"/>
        <v>0</v>
      </c>
      <c r="W51" s="1426">
        <f t="shared" si="61"/>
        <v>0</v>
      </c>
      <c r="X51" s="95">
        <f>SUM(X40:X50)</f>
        <v>0</v>
      </c>
      <c r="Y51" s="95">
        <f>SUM(Y40:Y50)</f>
        <v>0</v>
      </c>
      <c r="Z51" s="95">
        <f t="shared" ref="Z51" si="62">SUM(Z40:Z50)</f>
        <v>0</v>
      </c>
      <c r="AA51" s="95">
        <f t="shared" ref="AA51:BE51" si="63">SUM(AA40:AA50)</f>
        <v>0</v>
      </c>
      <c r="AB51" s="95">
        <f t="shared" si="63"/>
        <v>0</v>
      </c>
      <c r="AC51" s="95">
        <f t="shared" ref="AC51" si="64">SUM(AC40:AC50)</f>
        <v>0</v>
      </c>
      <c r="AD51" s="95">
        <f t="shared" si="63"/>
        <v>0</v>
      </c>
      <c r="AE51" s="95">
        <f t="shared" ref="AE51" si="65">SUM(AE40:AE50)</f>
        <v>-27414582.089085001</v>
      </c>
      <c r="AF51" s="95">
        <f t="shared" si="63"/>
        <v>0</v>
      </c>
      <c r="AG51" s="95">
        <f t="shared" ref="AG51:AJ51" si="66">SUM(AG40:AG50)</f>
        <v>0</v>
      </c>
      <c r="AH51" s="95">
        <f t="shared" si="66"/>
        <v>0</v>
      </c>
      <c r="AI51" s="95">
        <f t="shared" si="66"/>
        <v>0</v>
      </c>
      <c r="AJ51" s="95">
        <f t="shared" si="66"/>
        <v>0</v>
      </c>
      <c r="AK51" s="1426">
        <f t="shared" si="63"/>
        <v>0</v>
      </c>
      <c r="AL51" s="95">
        <f t="shared" ref="AL51" si="67">SUM(AL40:AL50)</f>
        <v>0</v>
      </c>
      <c r="AM51" s="95">
        <f t="shared" ref="AM51" si="68">SUM(AM40:AM50)</f>
        <v>0</v>
      </c>
      <c r="AN51" s="95">
        <f>SUM(AN40:AN50)</f>
        <v>0</v>
      </c>
      <c r="AO51" s="95">
        <f>SUM(AO40:AO50)</f>
        <v>0</v>
      </c>
      <c r="AP51" s="95">
        <f>SUM(AP40:AP50)</f>
        <v>0</v>
      </c>
      <c r="AQ51" s="95">
        <f>SUM(AQ40:AQ50)</f>
        <v>0</v>
      </c>
      <c r="AR51" s="95">
        <f t="shared" ref="AR51" si="69">SUM(AR40:AR50)</f>
        <v>0</v>
      </c>
      <c r="AS51" s="95">
        <f t="shared" ref="AS51:BC51" si="70">SUM(AS40:AS50)</f>
        <v>0</v>
      </c>
      <c r="AT51" s="95">
        <f t="shared" si="70"/>
        <v>0</v>
      </c>
      <c r="AU51" s="95">
        <f t="shared" si="70"/>
        <v>65701229.674296342</v>
      </c>
      <c r="AV51" s="95">
        <f t="shared" si="70"/>
        <v>140553.25135156373</v>
      </c>
      <c r="AW51" s="95">
        <f t="shared" si="70"/>
        <v>0</v>
      </c>
      <c r="AX51" s="95">
        <f t="shared" si="70"/>
        <v>27680093.406950001</v>
      </c>
      <c r="AY51" s="95">
        <f t="shared" si="70"/>
        <v>-19267442.147140212</v>
      </c>
      <c r="AZ51" s="95">
        <f t="shared" si="70"/>
        <v>-2700151.5636691996</v>
      </c>
      <c r="BA51" s="95">
        <f t="shared" si="70"/>
        <v>-258015.85616591142</v>
      </c>
      <c r="BB51" s="95">
        <f t="shared" si="70"/>
        <v>-387034</v>
      </c>
      <c r="BC51" s="95">
        <f t="shared" si="70"/>
        <v>0</v>
      </c>
      <c r="BD51" s="95">
        <f t="shared" ref="BD51" si="71">SUM(BD40:BD50)</f>
        <v>0</v>
      </c>
      <c r="BE51" s="1444">
        <f t="shared" si="63"/>
        <v>0</v>
      </c>
      <c r="BF51" s="95">
        <f t="shared" ref="BF51" si="72">SUM(BF40:BF50)</f>
        <v>-958484.95486000006</v>
      </c>
      <c r="BG51" s="95">
        <f t="shared" ref="BG51:BJ51" si="73">SUM(BG40:BG50)</f>
        <v>0</v>
      </c>
      <c r="BH51" s="1385">
        <f t="shared" si="73"/>
        <v>0</v>
      </c>
      <c r="BI51" s="1385">
        <f t="shared" si="73"/>
        <v>0</v>
      </c>
      <c r="BJ51" s="1385">
        <f t="shared" si="73"/>
        <v>0</v>
      </c>
      <c r="BK51" s="1385">
        <f t="shared" ref="BK51" si="74">SUM(BK40:BK50)</f>
        <v>28493964</v>
      </c>
      <c r="BL51" s="95">
        <f t="shared" ref="BL51" si="75">SUM(BL40:BL50)</f>
        <v>491875.33504999999</v>
      </c>
      <c r="BM51" s="101"/>
      <c r="DI51" s="573"/>
    </row>
    <row r="52" spans="1:113">
      <c r="A52" s="78">
        <v>44</v>
      </c>
      <c r="B52" s="80"/>
      <c r="C52" s="94">
        <f>SUM(D51:BL51)</f>
        <v>71522005.056727573</v>
      </c>
      <c r="D52" s="93"/>
      <c r="E52" s="93"/>
      <c r="F52" s="93"/>
      <c r="G52" s="93"/>
      <c r="H52" s="93"/>
      <c r="I52" s="93"/>
      <c r="J52" s="93"/>
      <c r="K52" s="93"/>
      <c r="L52" s="93"/>
      <c r="M52" s="93"/>
      <c r="N52" s="93"/>
      <c r="O52" s="93"/>
      <c r="P52" s="93"/>
      <c r="Q52" s="93"/>
      <c r="R52" s="93"/>
      <c r="S52" s="1443"/>
      <c r="T52" s="93"/>
      <c r="U52" s="93"/>
      <c r="V52" s="93"/>
      <c r="W52" s="97"/>
      <c r="X52" s="93"/>
      <c r="Y52" s="93"/>
      <c r="Z52" s="93"/>
      <c r="AA52" s="93"/>
      <c r="AB52" s="93"/>
      <c r="AC52" s="93"/>
      <c r="AF52" s="93"/>
      <c r="AG52" s="93"/>
      <c r="AH52" s="93"/>
      <c r="AI52" s="93"/>
      <c r="AJ52" s="93"/>
      <c r="AK52" s="97"/>
      <c r="AL52" s="93"/>
      <c r="AM52" s="93"/>
      <c r="AN52" s="93"/>
      <c r="AO52" s="93"/>
      <c r="AP52" s="93"/>
      <c r="AQ52" s="93"/>
      <c r="AR52" s="93"/>
      <c r="AS52" s="93"/>
      <c r="AT52" s="93"/>
      <c r="AU52" s="93"/>
      <c r="AV52" s="93"/>
      <c r="AW52" s="93"/>
      <c r="AX52" s="93"/>
      <c r="AY52" s="93"/>
      <c r="AZ52" s="93"/>
      <c r="BA52" s="93"/>
      <c r="BB52" s="93"/>
      <c r="BC52" s="96"/>
      <c r="BD52" s="93"/>
      <c r="BE52" s="1443"/>
      <c r="BG52" s="93"/>
      <c r="DI52" s="573"/>
    </row>
    <row r="53" spans="1:113">
      <c r="A53" s="78">
        <v>45</v>
      </c>
      <c r="B53" s="92" t="s">
        <v>56</v>
      </c>
      <c r="C53" s="94"/>
      <c r="D53" s="93"/>
      <c r="E53" s="93"/>
      <c r="F53" s="93"/>
      <c r="G53" s="93"/>
      <c r="H53" s="93"/>
      <c r="I53" s="93"/>
      <c r="J53" s="93"/>
      <c r="K53" s="93"/>
      <c r="L53" s="93"/>
      <c r="M53" s="93"/>
      <c r="N53" s="93"/>
      <c r="O53" s="93"/>
      <c r="P53" s="93"/>
      <c r="Q53" s="93"/>
      <c r="R53" s="93"/>
      <c r="S53" s="1443"/>
      <c r="T53" s="93"/>
      <c r="U53" s="93"/>
      <c r="V53" s="93"/>
      <c r="W53" s="97"/>
      <c r="X53" s="93"/>
      <c r="Y53" s="93"/>
      <c r="Z53" s="93"/>
      <c r="AA53" s="93"/>
      <c r="AB53" s="93"/>
      <c r="AC53" s="93"/>
      <c r="AF53" s="93"/>
      <c r="AG53" s="93"/>
      <c r="AH53" s="93"/>
      <c r="AI53" s="93"/>
      <c r="AJ53" s="93"/>
      <c r="AK53" s="97"/>
      <c r="AL53" s="93"/>
      <c r="AM53" s="93"/>
      <c r="AN53" s="93"/>
      <c r="AO53" s="93"/>
      <c r="AP53" s="93"/>
      <c r="AQ53" s="93"/>
      <c r="AR53" s="93"/>
      <c r="AS53" s="93"/>
      <c r="AT53" s="93"/>
      <c r="AU53" s="93"/>
      <c r="AV53" s="93"/>
      <c r="AW53" s="93"/>
      <c r="AX53" s="93"/>
      <c r="AY53" s="93"/>
      <c r="AZ53" s="93"/>
      <c r="BA53" s="93"/>
      <c r="BB53" s="93"/>
      <c r="BC53" s="96"/>
      <c r="BD53" s="93"/>
      <c r="BE53" s="1443"/>
      <c r="BG53" s="93"/>
      <c r="DI53" s="573"/>
    </row>
    <row r="54" spans="1:113">
      <c r="A54" s="78">
        <v>46</v>
      </c>
      <c r="B54" s="80" t="s">
        <v>57</v>
      </c>
      <c r="C54" s="94">
        <f t="shared" ref="C54:C60" si="76">SUM(D54:BL54)</f>
        <v>-14649697.035478214</v>
      </c>
      <c r="D54" s="93">
        <f>'Adj-restating'!D54+'Adj-PF'!D54</f>
        <v>0</v>
      </c>
      <c r="E54" s="93">
        <f>'Adj-restating'!E54+'Adj-PF'!E54</f>
        <v>0</v>
      </c>
      <c r="F54" s="93">
        <f>'Adj-restating'!F54+'Adj-PF'!F54</f>
        <v>0</v>
      </c>
      <c r="G54" s="93">
        <f>'Adj-restating'!G54+'Adj-PF'!G54</f>
        <v>0</v>
      </c>
      <c r="H54" s="93">
        <f>'Adj-restating'!H54+'Adj-PF'!H54</f>
        <v>0</v>
      </c>
      <c r="I54" s="93">
        <f>'Adj-restating'!I54+'Adj-PF'!I54</f>
        <v>0</v>
      </c>
      <c r="J54" s="93">
        <f>'Adj-restating'!J54+'Adj-PF'!J54</f>
        <v>0</v>
      </c>
      <c r="K54" s="93">
        <f>'Adj-restating'!L54+'Adj-PF'!K54</f>
        <v>0</v>
      </c>
      <c r="L54" s="93">
        <f>'Adj-restating'!L54+'Adj-PF'!L54</f>
        <v>0</v>
      </c>
      <c r="M54" s="93">
        <f>'Adj-restating'!M54+'Adj-PF'!M54</f>
        <v>0</v>
      </c>
      <c r="N54" s="93">
        <f>'Adj-restating'!N54+'Adj-PF'!N54</f>
        <v>0</v>
      </c>
      <c r="O54" s="93">
        <f>'Adj-restating'!O54+'Adj-PF'!O54</f>
        <v>0</v>
      </c>
      <c r="P54" s="93">
        <f>'Adj-restating'!P54+'Adj-PF'!P54</f>
        <v>0</v>
      </c>
      <c r="Q54" s="93">
        <f>'Adj-restating'!Q54+'Adj-PF'!Q54</f>
        <v>0</v>
      </c>
      <c r="R54" s="93">
        <f>'Adj-restating'!R54+'Adj-PF'!R54</f>
        <v>0</v>
      </c>
      <c r="S54" s="1443">
        <f>'Adj-restating'!V54+'Adj-PF'!W54</f>
        <v>0</v>
      </c>
      <c r="T54" s="93">
        <f>'Adj-restating'!W54+'Adj-PF'!X54</f>
        <v>0</v>
      </c>
      <c r="U54" s="93">
        <f>'Adj-restating'!X54+'Adj-PF'!Y54</f>
        <v>0</v>
      </c>
      <c r="V54" s="93">
        <f>'Adj-restating'!Y54+'Adj-PF'!Z54</f>
        <v>0</v>
      </c>
      <c r="W54" s="97">
        <f>'Adj-restating'!W54+'Adj-PF'!W54</f>
        <v>0</v>
      </c>
      <c r="X54" s="93">
        <f>'Adj-restating'!X54+'Adj-PF'!X54</f>
        <v>0</v>
      </c>
      <c r="Y54" s="93">
        <f>'Adj-restating'!Y54+'Adj-PF'!Y54</f>
        <v>0</v>
      </c>
      <c r="Z54" s="93">
        <f>'Adj-restating'!Z54+'Adj-PF'!Z54</f>
        <v>0</v>
      </c>
      <c r="AA54" s="93">
        <f>'Adj-restating'!AA54+'Adj-PF'!AA54</f>
        <v>0</v>
      </c>
      <c r="AB54" s="93">
        <f>'Adj-restating'!AC54+'Adj-PF'!AB54</f>
        <v>0</v>
      </c>
      <c r="AC54" s="93">
        <f>'Adj-restating'!AD54+'Adj-PF'!AC54</f>
        <v>0</v>
      </c>
      <c r="AD54" s="93">
        <f>'Adj-restating'!AD54+'Adj-PF'!AD54</f>
        <v>0</v>
      </c>
      <c r="AE54" s="93">
        <f>'Adj-restating'!AE54+'Adj-PF'!AE54</f>
        <v>17893818.454820003</v>
      </c>
      <c r="AF54" s="93">
        <f>'Adj-restating'!AF54+'Adj-PF'!AF54</f>
        <v>661545.66245499998</v>
      </c>
      <c r="AG54" s="93">
        <f>'Adj-restating'!AG54+'Adj-PF'!AG54</f>
        <v>0</v>
      </c>
      <c r="AH54" s="93">
        <f>'Adj-restating'!AH54+'Adj-PF'!AH54</f>
        <v>0</v>
      </c>
      <c r="AI54" s="93">
        <f>'Adj-restating'!AI54+'Adj-PF'!AI54</f>
        <v>0</v>
      </c>
      <c r="AJ54" s="93">
        <f>'Adj-restating'!AJ54+'Adj-PF'!AJ54</f>
        <v>-400537.83989990689</v>
      </c>
      <c r="AK54" s="97">
        <f>'Adj-restating'!AK54+'Adj-PF'!AK54</f>
        <v>0</v>
      </c>
      <c r="AL54" s="93">
        <f>'Adj-restating'!AL54+'Adj-PF'!AL54</f>
        <v>0</v>
      </c>
      <c r="AM54" s="93">
        <f>'Adj-restating'!AL54+'Adj-PF'!AM54</f>
        <v>0</v>
      </c>
      <c r="AN54" s="93">
        <f>'Adj-restating'!AN54+'Adj-PF'!AN54</f>
        <v>0</v>
      </c>
      <c r="AO54" s="93">
        <f>'Adj-restating'!AO54+'Adj-PF'!AO54</f>
        <v>0</v>
      </c>
      <c r="AP54" s="93">
        <f>'Adj-restating'!AP54+'Adj-PF'!AP54</f>
        <v>0</v>
      </c>
      <c r="AQ54" s="93">
        <f>'Adj-restating'!AQ54+'Adj-PF'!AQ54</f>
        <v>0</v>
      </c>
      <c r="AR54" s="93">
        <f>'Adj-restating'!AR54+'Adj-PF'!AR54</f>
        <v>0</v>
      </c>
      <c r="AS54" s="93">
        <f>'Adj-restating'!AS54+'Adj-PF'!AS54</f>
        <v>0</v>
      </c>
      <c r="AT54" s="93">
        <f>'Adj-restating'!AT54+'Adj-PF'!AT54</f>
        <v>0</v>
      </c>
      <c r="AU54" s="93">
        <f>'Adj-restating'!AU54+'Adj-PF'!AU54</f>
        <v>-32676025.060763311</v>
      </c>
      <c r="AV54" s="93">
        <f>'Adj-restating'!AV54+'Adj-PF'!AV54</f>
        <v>0</v>
      </c>
      <c r="AW54" s="93">
        <f>'Adj-restating'!AW54+'Adj-PF'!AW54</f>
        <v>0</v>
      </c>
      <c r="AX54" s="93">
        <f>'Adj-restating'!AX54+'Adj-PF'!AX54</f>
        <v>-905232.04823499999</v>
      </c>
      <c r="AY54" s="93">
        <f>'Adj-restating'!AY54+'Adj-PF'!AY54</f>
        <v>0</v>
      </c>
      <c r="AZ54" s="93">
        <f>'Adj-restating'!AZ54+'Adj-PF'!AZ54</f>
        <v>0</v>
      </c>
      <c r="BA54" s="93">
        <f>'Adj-restating'!BB54+'Adj-PF'!BA54</f>
        <v>0</v>
      </c>
      <c r="BB54" s="93">
        <f>'Adj-restating'!BB54+'Adj-PF'!BB54</f>
        <v>0</v>
      </c>
      <c r="BC54" s="93">
        <f>'Adj-restating'!BC54+'Adj-PF'!BC54</f>
        <v>0</v>
      </c>
      <c r="BD54" s="93">
        <f>'Adj-restating'!BD54+'Adj-PF'!BD54</f>
        <v>0</v>
      </c>
      <c r="BE54" s="1443">
        <f>'Adj-restating'!BE54+'Adj-PF'!BE54</f>
        <v>0</v>
      </c>
      <c r="BF54" s="93">
        <f>'Adj-restating'!BF54+'Adj-PF'!BF54</f>
        <v>792819.86994500004</v>
      </c>
      <c r="BG54" s="93">
        <f>'Adj-restating'!BG54+'Adj-PF'!BG54</f>
        <v>0</v>
      </c>
      <c r="BH54" s="93">
        <f>'Adj-restating'!BH54+'Adj-PF'!BH54</f>
        <v>0</v>
      </c>
      <c r="BI54" s="93">
        <f>'Adj-restating'!BI54+'Adj-PF'!BI54</f>
        <v>0</v>
      </c>
      <c r="BJ54" s="93">
        <f>'Adj-restating'!BJ54+'Adj-PF'!BJ54</f>
        <v>0</v>
      </c>
      <c r="BK54" s="93">
        <f>'Adj-restating'!BK54+'Adj-PF'!BK54</f>
        <v>0</v>
      </c>
      <c r="BL54" s="93">
        <f>'Adj-restating'!BL54+'Adj-PF'!BL54</f>
        <v>-16086.0738</v>
      </c>
      <c r="BM54" s="93"/>
      <c r="DI54" s="573"/>
    </row>
    <row r="55" spans="1:113">
      <c r="A55" s="78">
        <v>47</v>
      </c>
      <c r="B55" s="80" t="s">
        <v>58</v>
      </c>
      <c r="C55" s="94">
        <f t="shared" si="76"/>
        <v>0</v>
      </c>
      <c r="D55" s="93">
        <f>'Adj-restating'!D55+'Adj-PF'!D55</f>
        <v>0</v>
      </c>
      <c r="E55" s="93">
        <f>'Adj-restating'!E55+'Adj-PF'!E55</f>
        <v>0</v>
      </c>
      <c r="F55" s="93">
        <f>'Adj-restating'!F55+'Adj-PF'!F55</f>
        <v>0</v>
      </c>
      <c r="G55" s="93">
        <f>'Adj-restating'!G55+'Adj-PF'!G55</f>
        <v>0</v>
      </c>
      <c r="H55" s="93">
        <f>'Adj-restating'!H55+'Adj-PF'!H55</f>
        <v>0</v>
      </c>
      <c r="I55" s="93">
        <f>'Adj-restating'!I55+'Adj-PF'!I55</f>
        <v>0</v>
      </c>
      <c r="J55" s="93">
        <f>'Adj-restating'!J55+'Adj-PF'!J55</f>
        <v>0</v>
      </c>
      <c r="K55" s="93">
        <f>'Adj-restating'!L55+'Adj-PF'!K55</f>
        <v>0</v>
      </c>
      <c r="L55" s="93">
        <f>'Adj-restating'!L55+'Adj-PF'!L55</f>
        <v>0</v>
      </c>
      <c r="M55" s="93">
        <f>'Adj-restating'!M55+'Adj-PF'!M55</f>
        <v>0</v>
      </c>
      <c r="N55" s="93">
        <f>'Adj-restating'!N55+'Adj-PF'!N55</f>
        <v>0</v>
      </c>
      <c r="O55" s="93">
        <f>'Adj-restating'!O55+'Adj-PF'!O55</f>
        <v>0</v>
      </c>
      <c r="P55" s="93">
        <f>'Adj-restating'!P55+'Adj-PF'!P55</f>
        <v>0</v>
      </c>
      <c r="Q55" s="93">
        <f>'Adj-restating'!Q55+'Adj-PF'!Q55</f>
        <v>0</v>
      </c>
      <c r="R55" s="93">
        <f>'Adj-restating'!R55+'Adj-PF'!R55</f>
        <v>0</v>
      </c>
      <c r="S55" s="1443">
        <f>'Adj-restating'!V55+'Adj-PF'!W55</f>
        <v>0</v>
      </c>
      <c r="T55" s="93">
        <f>'Adj-restating'!W55+'Adj-PF'!X55</f>
        <v>0</v>
      </c>
      <c r="U55" s="93">
        <f>'Adj-restating'!X55+'Adj-PF'!Y55</f>
        <v>0</v>
      </c>
      <c r="V55" s="93">
        <f>'Adj-restating'!Y55+'Adj-PF'!Z55</f>
        <v>0</v>
      </c>
      <c r="W55" s="97">
        <f>'Adj-restating'!W55+'Adj-PF'!W55</f>
        <v>0</v>
      </c>
      <c r="X55" s="93">
        <f>'Adj-restating'!X55+'Adj-PF'!X55</f>
        <v>0</v>
      </c>
      <c r="Y55" s="93">
        <f>'Adj-restating'!Y55+'Adj-PF'!Y55</f>
        <v>0</v>
      </c>
      <c r="Z55" s="93">
        <f>'Adj-restating'!Z55+'Adj-PF'!Z55</f>
        <v>0</v>
      </c>
      <c r="AA55" s="93">
        <f>'Adj-restating'!AA55+'Adj-PF'!AA55</f>
        <v>0</v>
      </c>
      <c r="AB55" s="93">
        <f>'Adj-restating'!AC55+'Adj-PF'!AB55</f>
        <v>0</v>
      </c>
      <c r="AC55" s="93">
        <f>'Adj-restating'!AD55+'Adj-PF'!AC55</f>
        <v>0</v>
      </c>
      <c r="AD55" s="93">
        <f>'Adj-restating'!AD55+'Adj-PF'!AD55</f>
        <v>0</v>
      </c>
      <c r="AE55" s="93">
        <f>'Adj-restating'!AF55+'Adj-PF'!AE55</f>
        <v>0</v>
      </c>
      <c r="AF55" s="93">
        <f>'Adj-restating'!AF55+'Adj-PF'!AF55</f>
        <v>0</v>
      </c>
      <c r="AG55" s="93">
        <f>'Adj-restating'!AG55+'Adj-PF'!AG55</f>
        <v>0</v>
      </c>
      <c r="AH55" s="93">
        <f>'Adj-restating'!AH55+'Adj-PF'!AH55</f>
        <v>0</v>
      </c>
      <c r="AI55" s="93">
        <f>'Adj-restating'!AI55+'Adj-PF'!AI55</f>
        <v>0</v>
      </c>
      <c r="AJ55" s="93">
        <f>'Adj-restating'!AJ55+'Adj-PF'!AJ55</f>
        <v>0</v>
      </c>
      <c r="AK55" s="97">
        <f>'Adj-restating'!AK55+'Adj-PF'!AK55</f>
        <v>0</v>
      </c>
      <c r="AL55" s="93">
        <f>'Adj-restating'!AL55+'Adj-PF'!AL55</f>
        <v>0</v>
      </c>
      <c r="AM55" s="93">
        <f>'Adj-restating'!AL55+'Adj-PF'!AM55</f>
        <v>0</v>
      </c>
      <c r="AN55" s="93">
        <f>'Adj-restating'!AN55+'Adj-PF'!AN55</f>
        <v>0</v>
      </c>
      <c r="AO55" s="93">
        <f>'Adj-restating'!AO55+'Adj-PF'!AO55</f>
        <v>0</v>
      </c>
      <c r="AP55" s="93">
        <f>'Adj-restating'!AP55+'Adj-PF'!AP55</f>
        <v>0</v>
      </c>
      <c r="AQ55" s="93">
        <f>'Adj-restating'!AQ55+'Adj-PF'!AQ55</f>
        <v>0</v>
      </c>
      <c r="AR55" s="93">
        <f>'Adj-restating'!AR55+'Adj-PF'!AR55</f>
        <v>0</v>
      </c>
      <c r="AS55" s="93">
        <f>'Adj-restating'!AS55+'Adj-PF'!AS55</f>
        <v>0</v>
      </c>
      <c r="AT55" s="93">
        <f>'Adj-restating'!AT55+'Adj-PF'!AT55</f>
        <v>0</v>
      </c>
      <c r="AU55" s="93">
        <f>'Adj-restating'!AU55+'Adj-PF'!AU55</f>
        <v>0</v>
      </c>
      <c r="AV55" s="93">
        <f>'Adj-restating'!AV55+'Adj-PF'!AV55</f>
        <v>0</v>
      </c>
      <c r="AW55" s="93">
        <f>'Adj-restating'!AW55+'Adj-PF'!AW55</f>
        <v>0</v>
      </c>
      <c r="AX55" s="93">
        <f>'Adj-restating'!AX55+'Adj-PF'!AX55</f>
        <v>0</v>
      </c>
      <c r="AY55" s="93">
        <f>'Adj-restating'!AY55+'Adj-PF'!AY55</f>
        <v>0</v>
      </c>
      <c r="AZ55" s="93">
        <f>'Adj-restating'!AZ55+'Adj-PF'!AZ55</f>
        <v>0</v>
      </c>
      <c r="BA55" s="93">
        <f>'Adj-restating'!BB55+'Adj-PF'!BA55</f>
        <v>0</v>
      </c>
      <c r="BB55" s="93">
        <f>'Adj-restating'!BB55+'Adj-PF'!BB55</f>
        <v>0</v>
      </c>
      <c r="BC55" s="93">
        <f>'Adj-restating'!BC55+'Adj-PF'!BC55</f>
        <v>0</v>
      </c>
      <c r="BD55" s="93">
        <f>'Adj-restating'!BD55+'Adj-PF'!BD55</f>
        <v>0</v>
      </c>
      <c r="BE55" s="1443">
        <f>'Adj-restating'!BE55+'Adj-PF'!BE55</f>
        <v>0</v>
      </c>
      <c r="BF55" s="93">
        <f>'Adj-restating'!BF55+'Adj-PF'!BF55</f>
        <v>0</v>
      </c>
      <c r="BG55" s="93">
        <f>'Adj-restating'!BG55+'Adj-PF'!BG55</f>
        <v>0</v>
      </c>
      <c r="BH55" s="93">
        <f>'Adj-restating'!BH55+'Adj-PF'!BH55</f>
        <v>0</v>
      </c>
      <c r="BI55" s="93">
        <f>'Adj-restating'!BI55+'Adj-PF'!BI55</f>
        <v>0</v>
      </c>
      <c r="BJ55" s="93">
        <f>'Adj-restating'!BJ55+'Adj-PF'!BJ55</f>
        <v>0</v>
      </c>
      <c r="BK55" s="93">
        <f>'Adj-restating'!BK55+'Adj-PF'!BK55</f>
        <v>0</v>
      </c>
      <c r="BL55" s="93">
        <f>'Adj-restating'!BL55+'Adj-PF'!BL55</f>
        <v>0</v>
      </c>
      <c r="BM55" s="93"/>
      <c r="DI55" s="573"/>
    </row>
    <row r="56" spans="1:113">
      <c r="A56" s="78">
        <v>48</v>
      </c>
      <c r="B56" s="80" t="s">
        <v>572</v>
      </c>
      <c r="C56" s="94">
        <f t="shared" si="76"/>
        <v>-5999534.3737861849</v>
      </c>
      <c r="D56" s="93">
        <f>'Adj-restating'!D56+'Adj-PF'!AW56</f>
        <v>0</v>
      </c>
      <c r="E56" s="93">
        <f>'Adj-restating'!E56+'Adj-PF'!E56</f>
        <v>0</v>
      </c>
      <c r="F56" s="93">
        <f>'Adj-restating'!F56+'Adj-PF'!F56</f>
        <v>0</v>
      </c>
      <c r="G56" s="93">
        <f>'Adj-restating'!G56+'Adj-PF'!G56</f>
        <v>653175</v>
      </c>
      <c r="H56" s="93">
        <f>'Adj-restating'!H56+'Adj-PF'!H56</f>
        <v>0</v>
      </c>
      <c r="I56" s="93">
        <f>'Adj-restating'!I56+'Adj-PF'!I56</f>
        <v>0</v>
      </c>
      <c r="J56" s="93">
        <f>'Adj-restating'!J56+'Adj-PF'!J56</f>
        <v>0</v>
      </c>
      <c r="K56" s="93">
        <f>'Adj-restating'!L56+'Adj-PF'!K56</f>
        <v>0</v>
      </c>
      <c r="L56" s="93">
        <f>'Adj-restating'!L56+'Adj-PF'!L56</f>
        <v>0</v>
      </c>
      <c r="M56" s="93">
        <f>'Adj-restating'!M56+'Adj-PF'!M56</f>
        <v>0</v>
      </c>
      <c r="N56" s="93">
        <f>'Adj-restating'!N56+'Adj-PF'!N56</f>
        <v>0</v>
      </c>
      <c r="O56" s="93">
        <f>'Adj-restating'!O56+'Adj-PF'!O56</f>
        <v>0</v>
      </c>
      <c r="P56" s="93">
        <f>'Adj-restating'!P56+'Adj-PF'!P56</f>
        <v>0</v>
      </c>
      <c r="Q56" s="93">
        <f>'Adj-restating'!Q56+'Adj-PF'!Q56</f>
        <v>-563394</v>
      </c>
      <c r="R56" s="93">
        <f>'Adj-restating'!R56+'Adj-PF'!R56</f>
        <v>0</v>
      </c>
      <c r="S56" s="1443">
        <f>'Adj-restating'!V56+'Adj-PF'!W56</f>
        <v>0</v>
      </c>
      <c r="T56" s="93">
        <f>'Adj-restating'!W56+'Adj-PF'!X56</f>
        <v>0</v>
      </c>
      <c r="U56" s="93">
        <f>'Adj-restating'!X56+'Adj-PF'!Y56</f>
        <v>0</v>
      </c>
      <c r="V56" s="93">
        <f>'Adj-restating'!Y56+'Adj-PF'!Z56</f>
        <v>0</v>
      </c>
      <c r="W56" s="97">
        <f>'Adj-restating'!W56+'Adj-PF'!W56</f>
        <v>0</v>
      </c>
      <c r="X56" s="93">
        <f>'Adj-restating'!X56+'Adj-PF'!X56</f>
        <v>0</v>
      </c>
      <c r="Y56" s="93">
        <f>'Adj-restating'!Y56+'Adj-PF'!Y56</f>
        <v>0</v>
      </c>
      <c r="Z56" s="93">
        <f>'Adj-restating'!Z56+'Adj-PF'!Z56</f>
        <v>0</v>
      </c>
      <c r="AA56" s="93">
        <f>'Adj-restating'!AA56+'Adj-PF'!AA56</f>
        <v>0</v>
      </c>
      <c r="AB56" s="93">
        <f>'Adj-restating'!AC56+'Adj-PF'!AB56</f>
        <v>0</v>
      </c>
      <c r="AC56" s="93">
        <f>'Adj-restating'!AD56+'Adj-PF'!AC56</f>
        <v>0</v>
      </c>
      <c r="AD56" s="93">
        <f>'Adj-restating'!AD56+'Adj-PF'!AD56</f>
        <v>0</v>
      </c>
      <c r="AE56" s="93">
        <f>'Adj-restating'!AE56+'Adj-PF'!AE56</f>
        <v>1176454.87173</v>
      </c>
      <c r="AF56" s="93">
        <f>'Adj-restating'!AF56+'Adj-PF'!AF56</f>
        <v>-653995.87756499997</v>
      </c>
      <c r="AG56" s="93">
        <f>'Adj-restating'!AG56+'Adj-PF'!AG56</f>
        <v>0</v>
      </c>
      <c r="AH56" s="93">
        <f>'Adj-restating'!AH56+'Adj-PF'!AH56</f>
        <v>0</v>
      </c>
      <c r="AI56" s="93">
        <f>'Adj-restating'!AI56+'Adj-PF'!AI56</f>
        <v>1901316.3101523968</v>
      </c>
      <c r="AJ56" s="93">
        <f>'Adj-restating'!AJ56+'Adj-PF'!AJ56</f>
        <v>0</v>
      </c>
      <c r="AK56" s="97">
        <f>'Adj-restating'!AK56+'Adj-PF'!AK56</f>
        <v>0</v>
      </c>
      <c r="AL56" s="93">
        <f>'Adj-restating'!AL56+'Adj-PF'!AL56</f>
        <v>0</v>
      </c>
      <c r="AM56" s="93">
        <f>'Adj-restating'!AL56+'Adj-PF'!AM56</f>
        <v>0</v>
      </c>
      <c r="AN56" s="93">
        <f>'Adj-restating'!AN56+'Adj-PF'!AN56</f>
        <v>4373262.2418760639</v>
      </c>
      <c r="AO56" s="93">
        <f>'Adj-restating'!AO56+'Adj-PF'!AO56</f>
        <v>0</v>
      </c>
      <c r="AP56" s="93">
        <f>'Adj-restating'!AP56+'Adj-PF'!AP56</f>
        <v>-9135472.3032507263</v>
      </c>
      <c r="AQ56" s="93">
        <v>0</v>
      </c>
      <c r="AR56" s="93">
        <f>'Adj-restating'!AR56+'Adj-PF'!AR56</f>
        <v>691996</v>
      </c>
      <c r="AS56" s="93">
        <f>'Adj-restating'!AS56+'Adj-PF'!AS56</f>
        <v>0</v>
      </c>
      <c r="AT56" s="93">
        <f>'Adj-restating'!AT56+'Adj-PF'!AT56</f>
        <v>0</v>
      </c>
      <c r="AU56" s="93">
        <f>'Adj-restating'!AU56+'Adj-PF'!AU56</f>
        <v>0</v>
      </c>
      <c r="AV56" s="93">
        <f>'Adj-restating'!AV56+'Adj-PF'!AV56</f>
        <v>-288340.23699391924</v>
      </c>
      <c r="AW56" s="93">
        <f>'Adj-restating'!AW56+'Adj-PF'!AW56</f>
        <v>0</v>
      </c>
      <c r="AX56" s="93">
        <f>'Adj-restating'!AX56+'Adj-PF'!AX56</f>
        <v>-6026086.2546049999</v>
      </c>
      <c r="AY56" s="93">
        <f>'Adj-restating'!AY56+'Adj-PF'!AY56</f>
        <v>0</v>
      </c>
      <c r="AZ56" s="93">
        <f>'Adj-restating'!AZ56+'Adj-PF'!AZ56</f>
        <v>0</v>
      </c>
      <c r="BA56" s="93">
        <f>'Adj-restating'!BB56+'Adj-PF'!BA56</f>
        <v>314195.48470000003</v>
      </c>
      <c r="BB56" s="93">
        <f>'Adj-restating'!BB56+'Adj-PF'!BB56</f>
        <v>0</v>
      </c>
      <c r="BC56" s="93">
        <f>'Adj-restating'!BC56+'Adj-PF'!BC56</f>
        <v>0</v>
      </c>
      <c r="BD56" s="93">
        <f>'Adj-restating'!BD56+'Adj-PF'!BD56</f>
        <v>0</v>
      </c>
      <c r="BE56" s="1443">
        <f>'Adj-restating'!BE56+'Adj-PF'!BE56</f>
        <v>1664438</v>
      </c>
      <c r="BF56" s="93">
        <f>'Adj-restating'!BF56+'Adj-PF'!BF56</f>
        <v>0</v>
      </c>
      <c r="BG56" s="93">
        <f>'Adj-restating'!BG56+'Adj-PF'!BG56</f>
        <v>0</v>
      </c>
      <c r="BH56" s="93">
        <f>'Adj-restating'!BH56+'Adj-PF'!BH56</f>
        <v>0</v>
      </c>
      <c r="BI56" s="93">
        <f>'Adj-restating'!BI56+'Adj-PF'!BI56</f>
        <v>0</v>
      </c>
      <c r="BJ56" s="93">
        <f>'Adj-restating'!BJ56+'Adj-PF'!BJ56</f>
        <v>0</v>
      </c>
      <c r="BK56" s="93">
        <f>'Adj-restating'!BK56+'Adj-PF'!BK56</f>
        <v>0</v>
      </c>
      <c r="BL56" s="93">
        <f>'Adj-restating'!BL56+'Adj-PF'!BL56</f>
        <v>-107083.60983</v>
      </c>
      <c r="BM56" s="93"/>
      <c r="DI56" s="573"/>
    </row>
    <row r="57" spans="1:113">
      <c r="A57" s="78">
        <v>49</v>
      </c>
      <c r="B57" s="80" t="s">
        <v>60</v>
      </c>
      <c r="C57" s="94">
        <f t="shared" si="76"/>
        <v>23174.941200000001</v>
      </c>
      <c r="D57" s="93">
        <f>'Adj-restating'!D57+'Adj-PF'!D57</f>
        <v>0</v>
      </c>
      <c r="E57" s="93">
        <f>'Adj-restating'!E57+'Adj-PF'!E57</f>
        <v>0</v>
      </c>
      <c r="F57" s="93">
        <f>'Adj-restating'!F57+'Adj-PF'!F57</f>
        <v>0</v>
      </c>
      <c r="G57" s="93">
        <f>'Adj-restating'!G57+'Adj-PF'!G57</f>
        <v>0</v>
      </c>
      <c r="H57" s="93">
        <f>'Adj-restating'!H57+'Adj-PF'!H57</f>
        <v>0</v>
      </c>
      <c r="I57" s="93">
        <f>'Adj-restating'!I57+'Adj-PF'!I57</f>
        <v>0</v>
      </c>
      <c r="J57" s="93">
        <f>'Adj-restating'!J57+'Adj-PF'!J57</f>
        <v>0</v>
      </c>
      <c r="K57" s="93">
        <f>'Adj-restating'!L57+'Adj-PF'!K57</f>
        <v>0</v>
      </c>
      <c r="L57" s="93">
        <f>'Adj-restating'!L57+'Adj-PF'!L57</f>
        <v>0</v>
      </c>
      <c r="M57" s="93">
        <f>'Adj-restating'!M57+'Adj-PF'!M57</f>
        <v>0</v>
      </c>
      <c r="N57" s="93">
        <f>'Adj-restating'!N57+'Adj-PF'!N57</f>
        <v>0</v>
      </c>
      <c r="O57" s="93">
        <f>'Adj-restating'!O57+'Adj-PF'!O57</f>
        <v>0</v>
      </c>
      <c r="P57" s="93">
        <f>'Adj-restating'!P57+'Adj-PF'!P57</f>
        <v>0</v>
      </c>
      <c r="Q57" s="93">
        <f>'Adj-restating'!Q57+'Adj-PF'!Q57</f>
        <v>0</v>
      </c>
      <c r="R57" s="93">
        <f>'Adj-restating'!R57+'Adj-PF'!R57</f>
        <v>0</v>
      </c>
      <c r="S57" s="1443">
        <f>'Adj-restating'!V57+'Adj-PF'!W57</f>
        <v>0</v>
      </c>
      <c r="T57" s="93">
        <f>'Adj-restating'!W57+'Adj-PF'!X57</f>
        <v>0</v>
      </c>
      <c r="U57" s="93">
        <f>'Adj-restating'!X57+'Adj-PF'!Y57</f>
        <v>0</v>
      </c>
      <c r="V57" s="93">
        <f>'Adj-restating'!Y57+'Adj-PF'!Z57</f>
        <v>0</v>
      </c>
      <c r="W57" s="97">
        <f>'Adj-restating'!W57+'Adj-PF'!W57</f>
        <v>0</v>
      </c>
      <c r="X57" s="93">
        <f>'Adj-restating'!X57+'Adj-PF'!X57</f>
        <v>0</v>
      </c>
      <c r="Y57" s="93">
        <f>'Adj-restating'!Y57+'Adj-PF'!Y57</f>
        <v>0</v>
      </c>
      <c r="Z57" s="93">
        <f>'Adj-restating'!Z57+'Adj-PF'!Z57</f>
        <v>0</v>
      </c>
      <c r="AA57" s="93">
        <f>'Adj-restating'!AA57+'Adj-PF'!AA57</f>
        <v>0</v>
      </c>
      <c r="AB57" s="93">
        <f>'Adj-restating'!AC57+'Adj-PF'!AB57</f>
        <v>0</v>
      </c>
      <c r="AC57" s="93">
        <f>'Adj-restating'!AD57+'Adj-PF'!AC57</f>
        <v>0</v>
      </c>
      <c r="AD57" s="93">
        <f>'Adj-restating'!AD57+'Adj-PF'!AD57</f>
        <v>0</v>
      </c>
      <c r="AE57" s="93">
        <f>'Adj-restating'!AE57+'Adj-PF'!AE57</f>
        <v>23174.941200000001</v>
      </c>
      <c r="AF57" s="93">
        <f>'Adj-restating'!AF57+'Adj-PF'!AF57</f>
        <v>0</v>
      </c>
      <c r="AG57" s="93">
        <f>'Adj-restating'!AG57+'Adj-PF'!AG57</f>
        <v>0</v>
      </c>
      <c r="AH57" s="93">
        <f>'Adj-restating'!AH57+'Adj-PF'!AH57</f>
        <v>0</v>
      </c>
      <c r="AI57" s="93">
        <f>'Adj-restating'!AI57+'Adj-PF'!AI57</f>
        <v>0</v>
      </c>
      <c r="AJ57" s="93">
        <f>'Adj-restating'!AJ57+'Adj-PF'!AJ57</f>
        <v>0</v>
      </c>
      <c r="AK57" s="97">
        <f>'Adj-restating'!AK57+'Adj-PF'!AK57</f>
        <v>0</v>
      </c>
      <c r="AL57" s="93">
        <f>'Adj-restating'!AL57+'Adj-PF'!AL57</f>
        <v>0</v>
      </c>
      <c r="AM57" s="93">
        <f>'Adj-restating'!AL57+'Adj-PF'!AM57</f>
        <v>0</v>
      </c>
      <c r="AN57" s="93">
        <f>'Adj-restating'!AN57+'Adj-PF'!AN57</f>
        <v>0</v>
      </c>
      <c r="AO57" s="93">
        <f>'Adj-restating'!AO57+'Adj-PF'!AO57</f>
        <v>0</v>
      </c>
      <c r="AP57" s="93">
        <f>'Adj-restating'!AP57+'Adj-PF'!AP57</f>
        <v>0</v>
      </c>
      <c r="AQ57" s="93">
        <f>'Adj-restating'!AQ57+'Adj-PF'!AQ57</f>
        <v>0</v>
      </c>
      <c r="AR57" s="93">
        <f>'Adj-restating'!AR57+'Adj-PF'!AR57</f>
        <v>0</v>
      </c>
      <c r="AS57" s="93">
        <f>'Adj-restating'!AS57+'Adj-PF'!AS57</f>
        <v>0</v>
      </c>
      <c r="AT57" s="93">
        <f>'Adj-restating'!AT57+'Adj-PF'!AT57</f>
        <v>0</v>
      </c>
      <c r="AU57" s="93">
        <f>'Adj-restating'!AU57+'Adj-PF'!AU57</f>
        <v>0</v>
      </c>
      <c r="AV57" s="93">
        <f>'Adj-restating'!AV57+'Adj-PF'!AV57</f>
        <v>0</v>
      </c>
      <c r="AW57" s="93">
        <f>'Adj-restating'!AW57+'Adj-PF'!AW57</f>
        <v>0</v>
      </c>
      <c r="AX57" s="93">
        <f>'Adj-restating'!AX57+'Adj-PF'!AX57</f>
        <v>0</v>
      </c>
      <c r="AY57" s="93">
        <f>'Adj-restating'!AY57+'Adj-PF'!AY57</f>
        <v>0</v>
      </c>
      <c r="AZ57" s="93">
        <f>'Adj-restating'!AZ57+'Adj-PF'!AZ57</f>
        <v>0</v>
      </c>
      <c r="BA57" s="93">
        <f>'Adj-restating'!BB57+'Adj-PF'!BA57</f>
        <v>0</v>
      </c>
      <c r="BB57" s="93">
        <f>'Adj-restating'!BB57+'Adj-PF'!BB57</f>
        <v>0</v>
      </c>
      <c r="BC57" s="93">
        <f>'Adj-restating'!BC57+'Adj-PF'!BC57</f>
        <v>0</v>
      </c>
      <c r="BD57" s="93">
        <f>'Adj-restating'!BD57+'Adj-PF'!BD57</f>
        <v>0</v>
      </c>
      <c r="BE57" s="1443">
        <f>'Adj-restating'!BE57+'Adj-PF'!BE57</f>
        <v>0</v>
      </c>
      <c r="BF57" s="93">
        <f>'Adj-restating'!BF57+'Adj-PF'!BF57</f>
        <v>0</v>
      </c>
      <c r="BG57" s="93">
        <f>'Adj-restating'!BG57+'Adj-PF'!BG57</f>
        <v>0</v>
      </c>
      <c r="BH57" s="93">
        <f>'Adj-restating'!BH57+'Adj-PF'!BH57</f>
        <v>0</v>
      </c>
      <c r="BI57" s="93">
        <f>'Adj-restating'!BI57+'Adj-PF'!BI57</f>
        <v>0</v>
      </c>
      <c r="BJ57" s="93">
        <f>'Adj-restating'!BJ57+'Adj-PF'!BJ57</f>
        <v>0</v>
      </c>
      <c r="BK57" s="93">
        <f>'Adj-restating'!BK57+'Adj-PF'!BK57</f>
        <v>0</v>
      </c>
      <c r="BL57" s="93">
        <f>'Adj-restating'!BL57+'Adj-PF'!BL57</f>
        <v>0</v>
      </c>
      <c r="BM57" s="93"/>
      <c r="DI57" s="573"/>
    </row>
    <row r="58" spans="1:113">
      <c r="A58" s="78">
        <v>50</v>
      </c>
      <c r="B58" s="80" t="s">
        <v>61</v>
      </c>
      <c r="C58" s="94">
        <f t="shared" si="76"/>
        <v>-159521.23765589096</v>
      </c>
      <c r="D58" s="93">
        <f>'Adj-restating'!D58+'Adj-PF'!D58</f>
        <v>0</v>
      </c>
      <c r="E58" s="93">
        <f>'Adj-restating'!E58+'Adj-PF'!E58</f>
        <v>0</v>
      </c>
      <c r="F58" s="93">
        <f>'Adj-restating'!F58+'Adj-PF'!F58</f>
        <v>0</v>
      </c>
      <c r="G58" s="93">
        <f>'Adj-restating'!G58+'Adj-PF'!G58</f>
        <v>0</v>
      </c>
      <c r="H58" s="93">
        <f>'Adj-restating'!H58+'Adj-PF'!H58</f>
        <v>0</v>
      </c>
      <c r="I58" s="93">
        <f>'Adj-restating'!I58+'Adj-PF'!I58</f>
        <v>0</v>
      </c>
      <c r="J58" s="93">
        <f>'Adj-restating'!J58+'Adj-PF'!J58</f>
        <v>0</v>
      </c>
      <c r="K58" s="93">
        <f>'Adj-restating'!L58+'Adj-PF'!K58</f>
        <v>0</v>
      </c>
      <c r="L58" s="93">
        <f>'Adj-restating'!L58+'Adj-PF'!L58</f>
        <v>0</v>
      </c>
      <c r="M58" s="93">
        <f>'Adj-restating'!M58+'Adj-PF'!M58</f>
        <v>0</v>
      </c>
      <c r="N58" s="93">
        <f>'Adj-restating'!N58+'Adj-PF'!N58</f>
        <v>0</v>
      </c>
      <c r="O58" s="93">
        <f>'Adj-restating'!O58+'Adj-PF'!O58</f>
        <v>0</v>
      </c>
      <c r="P58" s="93">
        <f>'Adj-restating'!P58+'Adj-PF'!P58</f>
        <v>0</v>
      </c>
      <c r="Q58" s="93">
        <f>'Adj-restating'!Q58+'Adj-PF'!Q58</f>
        <v>0</v>
      </c>
      <c r="R58" s="93">
        <f>'Adj-restating'!R58+'Adj-PF'!R58</f>
        <v>0</v>
      </c>
      <c r="S58" s="1443">
        <f>'Adj-restating'!V58+'Adj-PF'!W58</f>
        <v>0</v>
      </c>
      <c r="T58" s="93">
        <f>'Adj-restating'!W58+'Adj-PF'!X58</f>
        <v>0</v>
      </c>
      <c r="U58" s="93">
        <f>'Adj-restating'!X58+'Adj-PF'!Y58</f>
        <v>0</v>
      </c>
      <c r="V58" s="93">
        <f>'Adj-restating'!Y58+'Adj-PF'!Z58</f>
        <v>0</v>
      </c>
      <c r="W58" s="97">
        <f>'Adj-restating'!W58+'Adj-PF'!W58</f>
        <v>0</v>
      </c>
      <c r="X58" s="93">
        <f>'Adj-restating'!X58+'Adj-PF'!X58</f>
        <v>0</v>
      </c>
      <c r="Y58" s="93">
        <f>'Adj-restating'!Y58+'Adj-PF'!Y58</f>
        <v>0</v>
      </c>
      <c r="Z58" s="93">
        <f>'Adj-restating'!Z58+'Adj-PF'!Z58</f>
        <v>0</v>
      </c>
      <c r="AA58" s="93">
        <f>'Adj-restating'!AA58+'Adj-PF'!AA58</f>
        <v>0</v>
      </c>
      <c r="AB58" s="93">
        <f>'Adj-restating'!AC58+'Adj-PF'!AB58</f>
        <v>0</v>
      </c>
      <c r="AC58" s="93">
        <f>'Adj-restating'!AD58+'Adj-PF'!AC58</f>
        <v>0</v>
      </c>
      <c r="AD58" s="93">
        <f>'Adj-restating'!AD58+'Adj-PF'!AD58</f>
        <v>0</v>
      </c>
      <c r="AE58" s="93">
        <f>'Adj-restating'!AF58+'Adj-PF'!AE58</f>
        <v>0</v>
      </c>
      <c r="AF58" s="93">
        <f>'Adj-restating'!AF58+'Adj-PF'!AF58</f>
        <v>0</v>
      </c>
      <c r="AG58" s="93">
        <f>'Adj-restating'!AG58+'Adj-PF'!AG58</f>
        <v>0</v>
      </c>
      <c r="AH58" s="93">
        <f>'Adj-restating'!AH58+'Adj-PF'!AH58</f>
        <v>0</v>
      </c>
      <c r="AI58" s="93">
        <f>'Adj-restating'!AI58+'Adj-PF'!AI58</f>
        <v>0</v>
      </c>
      <c r="AJ58" s="93">
        <f>'Adj-restating'!AJ58+'Adj-PF'!AJ58</f>
        <v>0</v>
      </c>
      <c r="AK58" s="97">
        <f>'Adj-restating'!AK58+'Adj-PF'!AK58</f>
        <v>0</v>
      </c>
      <c r="AL58" s="93">
        <f>'Adj-restating'!AL58+'Adj-PF'!AL58</f>
        <v>0</v>
      </c>
      <c r="AM58" s="93">
        <f>'Adj-restating'!AL58+'Adj-PF'!AM58</f>
        <v>0</v>
      </c>
      <c r="AN58" s="93">
        <f>'Adj-restating'!AN58+'Adj-PF'!AN58</f>
        <v>0</v>
      </c>
      <c r="AO58" s="93">
        <f>'Adj-restating'!AO58+'Adj-PF'!AO58</f>
        <v>0</v>
      </c>
      <c r="AP58" s="93">
        <f>'Adj-restating'!AP58+'Adj-PF'!AP58</f>
        <v>0</v>
      </c>
      <c r="AQ58" s="93">
        <f>'Adj-restating'!AQ58+'Adj-PF'!AQ58</f>
        <v>0</v>
      </c>
      <c r="AR58" s="93">
        <f>'Adj-restating'!AR58+'Adj-PF'!AR58</f>
        <v>0</v>
      </c>
      <c r="AS58" s="93">
        <f>'Adj-restating'!AS58+'Adj-PF'!AS58</f>
        <v>0</v>
      </c>
      <c r="AT58" s="93">
        <f>'Adj-restating'!AT58+'Adj-PF'!AT58</f>
        <v>0</v>
      </c>
      <c r="AU58" s="93">
        <f>'Adj-restating'!AU58+'Adj-PF'!AU58</f>
        <v>0</v>
      </c>
      <c r="AV58" s="93">
        <f>'Adj-restating'!AV58+'Adj-PF'!AV58</f>
        <v>0</v>
      </c>
      <c r="AW58" s="93">
        <f>'Adj-restating'!AW58+'Adj-PF'!AW58</f>
        <v>-159521.23765589096</v>
      </c>
      <c r="AX58" s="93">
        <f>'Adj-restating'!AX58+'Adj-PF'!AX58</f>
        <v>0</v>
      </c>
      <c r="AY58" s="93">
        <f>'Adj-restating'!AY58+'Adj-PF'!AY58</f>
        <v>0</v>
      </c>
      <c r="AZ58" s="93">
        <f>'Adj-restating'!AZ58+'Adj-PF'!AZ58</f>
        <v>0</v>
      </c>
      <c r="BA58" s="93">
        <f>'Adj-restating'!BB58+'Adj-PF'!BA58</f>
        <v>0</v>
      </c>
      <c r="BB58" s="93">
        <f>'Adj-restating'!BB58+'Adj-PF'!BB58</f>
        <v>0</v>
      </c>
      <c r="BC58" s="93">
        <f>'Adj-restating'!BC58+'Adj-PF'!BC58</f>
        <v>0</v>
      </c>
      <c r="BD58" s="93">
        <f>'Adj-restating'!BD58+'Adj-PF'!BD58</f>
        <v>0</v>
      </c>
      <c r="BE58" s="1443">
        <f>'Adj-restating'!BE58+'Adj-PF'!BE58</f>
        <v>0</v>
      </c>
      <c r="BF58" s="93">
        <f>'Adj-restating'!BF58+'Adj-PF'!BF58</f>
        <v>0</v>
      </c>
      <c r="BG58" s="93">
        <f>'Adj-restating'!BG58+'Adj-PF'!BG58</f>
        <v>0</v>
      </c>
      <c r="BH58" s="93">
        <f>'Adj-restating'!BH58+'Adj-PF'!BH58</f>
        <v>0</v>
      </c>
      <c r="BI58" s="93">
        <f>'Adj-restating'!BI58+'Adj-PF'!BI58</f>
        <v>0</v>
      </c>
      <c r="BJ58" s="93">
        <f>'Adj-restating'!BJ58+'Adj-PF'!BJ58</f>
        <v>0</v>
      </c>
      <c r="BK58" s="93">
        <f>'Adj-restating'!BK58+'Adj-PF'!BK58</f>
        <v>0</v>
      </c>
      <c r="BL58" s="93">
        <f>'Adj-restating'!BL58+'Adj-PF'!BL58</f>
        <v>0</v>
      </c>
      <c r="BM58" s="93"/>
      <c r="DI58" s="573"/>
    </row>
    <row r="59" spans="1:113">
      <c r="A59" s="78">
        <v>51</v>
      </c>
      <c r="B59" s="80" t="s">
        <v>62</v>
      </c>
      <c r="C59" s="94">
        <f t="shared" si="76"/>
        <v>-3236612</v>
      </c>
      <c r="D59" s="93">
        <f>'Adj-restating'!D59+'Adj-PF'!D59</f>
        <v>0</v>
      </c>
      <c r="E59" s="93">
        <f>'Adj-restating'!E59+'Adj-PF'!E59</f>
        <v>0</v>
      </c>
      <c r="F59" s="93">
        <f>'Adj-restating'!F59+'Adj-PF'!F59</f>
        <v>0</v>
      </c>
      <c r="G59" s="93">
        <f>'Adj-restating'!G59+'Adj-PF'!G59</f>
        <v>0</v>
      </c>
      <c r="H59" s="93">
        <f>'Adj-restating'!H59+'Adj-PF'!H59</f>
        <v>0</v>
      </c>
      <c r="I59" s="93">
        <f>'Adj-restating'!I59+'Adj-PF'!I59</f>
        <v>0</v>
      </c>
      <c r="J59" s="93">
        <f>'Adj-restating'!J59+'Adj-PF'!J59</f>
        <v>0</v>
      </c>
      <c r="K59" s="93">
        <f>'Adj-restating'!L59+'Adj-PF'!K59</f>
        <v>0</v>
      </c>
      <c r="L59" s="93">
        <f>'Adj-restating'!L59+'Adj-PF'!L59</f>
        <v>0</v>
      </c>
      <c r="M59" s="93">
        <f>'Adj-restating'!M59+'Adj-PF'!M59</f>
        <v>0</v>
      </c>
      <c r="N59" s="93">
        <f>'Adj-restating'!N59+'Adj-PF'!N59</f>
        <v>0</v>
      </c>
      <c r="O59" s="93">
        <f>'Adj-restating'!O59+'Adj-PF'!O59</f>
        <v>0</v>
      </c>
      <c r="P59" s="93">
        <f>'Adj-restating'!P59+'Adj-PF'!P59</f>
        <v>0</v>
      </c>
      <c r="Q59" s="93">
        <f>'Adj-restating'!Q59+'Adj-PF'!Q59</f>
        <v>0</v>
      </c>
      <c r="R59" s="93">
        <f>'Adj-restating'!R59+'Adj-PF'!R59</f>
        <v>0</v>
      </c>
      <c r="S59" s="1443">
        <f>'Adj-restating'!V59+'Adj-PF'!W59</f>
        <v>0</v>
      </c>
      <c r="T59" s="93">
        <f>'Adj-restating'!W59+'Adj-PF'!X59</f>
        <v>0</v>
      </c>
      <c r="U59" s="93">
        <f>'Adj-restating'!X59+'Adj-PF'!Y59</f>
        <v>0</v>
      </c>
      <c r="V59" s="93">
        <f>'Adj-restating'!Y59+'Adj-PF'!Z59</f>
        <v>0</v>
      </c>
      <c r="W59" s="97">
        <f>'Adj-restating'!W59+'Adj-PF'!W59</f>
        <v>0</v>
      </c>
      <c r="X59" s="93">
        <f>'Adj-restating'!X59+'Adj-PF'!X59</f>
        <v>0</v>
      </c>
      <c r="Y59" s="93">
        <f>'Adj-restating'!Y59+'Adj-PF'!Y59</f>
        <v>0</v>
      </c>
      <c r="Z59" s="93">
        <f>'Adj-restating'!Z59+'Adj-PF'!Z59</f>
        <v>0</v>
      </c>
      <c r="AA59" s="93">
        <f>'Adj-restating'!AA59+'Adj-PF'!AA59</f>
        <v>0</v>
      </c>
      <c r="AB59" s="93">
        <f>'Adj-restating'!AC59+'Adj-PF'!AB59</f>
        <v>0</v>
      </c>
      <c r="AC59" s="93">
        <f>'Adj-restating'!AD59+'Adj-PF'!AC59</f>
        <v>0</v>
      </c>
      <c r="AD59" s="93">
        <f>'Adj-restating'!AD59+'Adj-PF'!AD59</f>
        <v>0</v>
      </c>
      <c r="AE59" s="93">
        <f>'Adj-restating'!AF59+'Adj-PF'!AE59</f>
        <v>0</v>
      </c>
      <c r="AF59" s="93">
        <f>'Adj-restating'!AF59+'Adj-PF'!AF59</f>
        <v>0</v>
      </c>
      <c r="AG59" s="93">
        <f>'Adj-restating'!AG59+'Adj-PF'!AG59</f>
        <v>0</v>
      </c>
      <c r="AH59" s="93">
        <f>'Adj-restating'!AH59+'Adj-PF'!AH59</f>
        <v>0</v>
      </c>
      <c r="AI59" s="93">
        <f>'Adj-restating'!AI59+'Adj-PF'!AI59</f>
        <v>0</v>
      </c>
      <c r="AJ59" s="93">
        <f>'Adj-restating'!AJ59+'Adj-PF'!AJ59</f>
        <v>0</v>
      </c>
      <c r="AK59" s="97">
        <f>'Adj-restating'!AK59+'Adj-PF'!AK59</f>
        <v>0</v>
      </c>
      <c r="AL59" s="93">
        <f>'Adj-restating'!AL59+'Adj-PF'!AL59</f>
        <v>0</v>
      </c>
      <c r="AM59" s="93">
        <f>'Adj-restating'!AL59+'Adj-PF'!AM59</f>
        <v>0</v>
      </c>
      <c r="AN59" s="93">
        <f>'Adj-restating'!AN59+'Adj-PF'!AN59</f>
        <v>0</v>
      </c>
      <c r="AO59" s="93">
        <f>'Adj-restating'!AO59+'Adj-PF'!AO59</f>
        <v>0</v>
      </c>
      <c r="AP59" s="93">
        <f>'Adj-restating'!AP59+'Adj-PF'!AP59</f>
        <v>0</v>
      </c>
      <c r="AQ59" s="93">
        <f>'Adj-restating'!AQ59+'Adj-PF'!AQ59</f>
        <v>0</v>
      </c>
      <c r="AR59" s="93">
        <f>'Adj-restating'!AR59+'Adj-PF'!AR59</f>
        <v>0</v>
      </c>
      <c r="AS59" s="93">
        <f>'Adj-restating'!AS59+'Adj-PF'!AS59</f>
        <v>0</v>
      </c>
      <c r="AT59" s="93">
        <f>'Adj-restating'!AT59+'Adj-PF'!AT59</f>
        <v>0</v>
      </c>
      <c r="AU59" s="93">
        <f>'Adj-restating'!AU59+'Adj-PF'!AU59</f>
        <v>0</v>
      </c>
      <c r="AV59" s="93">
        <f>'Adj-restating'!AV59+'Adj-PF'!AV59</f>
        <v>0</v>
      </c>
      <c r="AW59" s="93">
        <f>'Adj-restating'!AW59+'Adj-PF'!AW59</f>
        <v>0</v>
      </c>
      <c r="AX59" s="93">
        <f>'Adj-restating'!AX59+'Adj-PF'!AX59</f>
        <v>0</v>
      </c>
      <c r="AY59" s="93">
        <f>'Adj-restating'!AY59+'Adj-PF'!AY59</f>
        <v>0</v>
      </c>
      <c r="AZ59" s="93">
        <f>'Adj-restating'!AZ59+'Adj-PF'!AZ59</f>
        <v>0</v>
      </c>
      <c r="BA59" s="93">
        <f>'Adj-restating'!BB59+'Adj-PF'!BA59</f>
        <v>0</v>
      </c>
      <c r="BB59" s="93">
        <f>'Adj-restating'!BB59+'Adj-PF'!BB59</f>
        <v>0</v>
      </c>
      <c r="BC59" s="93">
        <f>'Adj-restating'!BC59+'Adj-PF'!BC59</f>
        <v>0</v>
      </c>
      <c r="BD59" s="93">
        <f>'Adj-restating'!BD59+'Adj-PF'!BD59</f>
        <v>-3236612</v>
      </c>
      <c r="BE59" s="1443">
        <f>'Adj-restating'!BE59+'Adj-PF'!BE59</f>
        <v>0</v>
      </c>
      <c r="BF59" s="93">
        <f>'Adj-restating'!BF59+'Adj-PF'!BF59</f>
        <v>0</v>
      </c>
      <c r="BG59" s="93">
        <f>'Adj-restating'!BG59+'Adj-PF'!BG59</f>
        <v>0</v>
      </c>
      <c r="BH59" s="93">
        <f>'Adj-restating'!BH59+'Adj-PF'!BH59</f>
        <v>0</v>
      </c>
      <c r="BI59" s="93">
        <f>'Adj-restating'!BI59+'Adj-PF'!BI59</f>
        <v>0</v>
      </c>
      <c r="BJ59" s="93">
        <f>'Adj-restating'!BJ59+'Adj-PF'!BJ59</f>
        <v>0</v>
      </c>
      <c r="BK59" s="93">
        <f>'Adj-restating'!BK59+'Adj-PF'!BK59</f>
        <v>0</v>
      </c>
      <c r="BL59" s="93">
        <f>'Adj-restating'!BL59+'Adj-PF'!BL59</f>
        <v>0</v>
      </c>
      <c r="BM59" s="93"/>
      <c r="DI59" s="573"/>
    </row>
    <row r="60" spans="1:113">
      <c r="A60" s="78">
        <v>52</v>
      </c>
      <c r="B60" s="80" t="s">
        <v>63</v>
      </c>
      <c r="C60" s="94">
        <f t="shared" si="76"/>
        <v>-577482.73232449777</v>
      </c>
      <c r="D60" s="93">
        <f>'Adj-restating'!D60+'Adj-PF'!AW60</f>
        <v>0</v>
      </c>
      <c r="E60" s="93">
        <f>'Adj-restating'!E60+'Adj-PF'!E60</f>
        <v>0</v>
      </c>
      <c r="F60" s="93">
        <f>'Adj-restating'!F60+'Adj-PF'!F60</f>
        <v>0</v>
      </c>
      <c r="G60" s="93">
        <f>'Adj-restating'!G60+'Adj-PF'!G60</f>
        <v>-1721174</v>
      </c>
      <c r="H60" s="93">
        <f>'Adj-restating'!H60+'Adj-PF'!H60</f>
        <v>0</v>
      </c>
      <c r="I60" s="93">
        <f>'Adj-restating'!I60+'Adj-PF'!I60</f>
        <v>0</v>
      </c>
      <c r="J60" s="93">
        <f>'Adj-restating'!J60+'Adj-PF'!J60</f>
        <v>0</v>
      </c>
      <c r="K60" s="93">
        <f>'Adj-restating'!L60+'Adj-PF'!K60</f>
        <v>0</v>
      </c>
      <c r="L60" s="93">
        <f>'Adj-restating'!L60+'Adj-PF'!L60</f>
        <v>0</v>
      </c>
      <c r="M60" s="93">
        <f>'Adj-restating'!M60+'Adj-PF'!M60</f>
        <v>0</v>
      </c>
      <c r="N60" s="93">
        <f>'Adj-restating'!N60+'Adj-PF'!N60</f>
        <v>0</v>
      </c>
      <c r="O60" s="93">
        <f>'Adj-restating'!O60+'Adj-PF'!O60</f>
        <v>0</v>
      </c>
      <c r="P60" s="93">
        <f>'Adj-restating'!P60+'Adj-PF'!P60</f>
        <v>0</v>
      </c>
      <c r="Q60" s="93">
        <f>'Adj-restating'!Q60+'Adj-PF'!Q60</f>
        <v>0</v>
      </c>
      <c r="R60" s="93">
        <f>'Adj-restating'!R60+'Adj-PF'!R60</f>
        <v>0</v>
      </c>
      <c r="S60" s="1443">
        <f>'Adj-restating'!V60+'Adj-PF'!W60</f>
        <v>0</v>
      </c>
      <c r="T60" s="93">
        <f>'Adj-restating'!W60+'Adj-PF'!X60</f>
        <v>0</v>
      </c>
      <c r="U60" s="93">
        <f>'Adj-restating'!X60+'Adj-PF'!Y60</f>
        <v>0</v>
      </c>
      <c r="V60" s="93">
        <f>'Adj-restating'!Y60+'Adj-PF'!Z60</f>
        <v>0</v>
      </c>
      <c r="W60" s="97">
        <f>'Adj-restating'!W60+'Adj-PF'!W60</f>
        <v>0</v>
      </c>
      <c r="X60" s="93">
        <f>'Adj-restating'!X60+'Adj-PF'!X60</f>
        <v>0</v>
      </c>
      <c r="Y60" s="93">
        <f>'Adj-restating'!Y60+'Adj-PF'!Y60</f>
        <v>0</v>
      </c>
      <c r="Z60" s="93">
        <f>'Adj-restating'!Z60+'Adj-PF'!Z60</f>
        <v>0</v>
      </c>
      <c r="AA60" s="93">
        <f>'Adj-restating'!AA60+'Adj-PF'!AA60</f>
        <v>0</v>
      </c>
      <c r="AB60" s="93">
        <f>'Adj-restating'!AC60+'Adj-PF'!AB60</f>
        <v>0</v>
      </c>
      <c r="AC60" s="93">
        <f>'Adj-restating'!AD60+'Adj-PF'!AC60</f>
        <v>0</v>
      </c>
      <c r="AD60" s="93">
        <f>'Adj-restating'!AD60+'Adj-PF'!AD60</f>
        <v>0</v>
      </c>
      <c r="AE60" s="93">
        <f>'Adj-restating'!AF60+'Adj-PF'!AE60</f>
        <v>0</v>
      </c>
      <c r="AF60" s="93">
        <f>'Adj-restating'!AF60+'Adj-PF'!AF60</f>
        <v>0</v>
      </c>
      <c r="AG60" s="93">
        <f>'Adj-restating'!AG60+'Adj-PF'!AG60</f>
        <v>0</v>
      </c>
      <c r="AH60" s="93">
        <f>'Adj-restating'!AH60+'Adj-PF'!AH60</f>
        <v>0</v>
      </c>
      <c r="AI60" s="93">
        <f>'Adj-restating'!AI60+'Adj-PF'!AI60</f>
        <v>0</v>
      </c>
      <c r="AJ60" s="93">
        <f>'Adj-restating'!AJ60+'Adj-PF'!AJ60</f>
        <v>0</v>
      </c>
      <c r="AK60" s="97">
        <f>'Adj-restating'!AK60+'Adj-PF'!AK60</f>
        <v>0</v>
      </c>
      <c r="AL60" s="93">
        <f>'Adj-restating'!AL60+'Adj-PF'!AL60</f>
        <v>0</v>
      </c>
      <c r="AM60" s="93">
        <f>'Adj-restating'!AL60+'Adj-PF'!AM60</f>
        <v>0</v>
      </c>
      <c r="AN60" s="93">
        <f>'Adj-restating'!AN60+'Adj-PF'!AN60</f>
        <v>0</v>
      </c>
      <c r="AO60" s="93">
        <f>'Adj-restating'!AO60+'Adj-PF'!AO60</f>
        <v>0</v>
      </c>
      <c r="AP60" s="93">
        <f>'Adj-restating'!AP60+'Adj-PF'!AP60</f>
        <v>0</v>
      </c>
      <c r="AQ60" s="93">
        <f>'Adj-restating'!AQ60+'Adj-PF'!AQ60</f>
        <v>0</v>
      </c>
      <c r="AR60" s="93">
        <f>'Adj-restating'!AR60+'Adj-PF'!AR60</f>
        <v>0</v>
      </c>
      <c r="AS60" s="93">
        <f>'Adj-restating'!AS60+'Adj-PF'!AS60</f>
        <v>0</v>
      </c>
      <c r="AT60" s="93">
        <f>'Adj-restating'!AT60+'Adj-PF'!AT60</f>
        <v>0</v>
      </c>
      <c r="AU60" s="93">
        <f>'Adj-restating'!AU60+'Adj-PF'!AU60</f>
        <v>0</v>
      </c>
      <c r="AV60" s="93">
        <f>'Adj-restating'!AV60+'Adj-PF'!AV60</f>
        <v>0</v>
      </c>
      <c r="AW60" s="93">
        <f>'Adj-restating'!AW60+'Adj-PF'!AW60</f>
        <v>0</v>
      </c>
      <c r="AX60" s="93">
        <f>'Adj-restating'!AX60+'Adj-PF'!AX60</f>
        <v>0</v>
      </c>
      <c r="AY60" s="93">
        <f>'Adj-restating'!AY60+'Adj-PF'!AY60</f>
        <v>0</v>
      </c>
      <c r="AZ60" s="93">
        <f>'Adj-restating'!AZ60+'Adj-PF'!AZ60</f>
        <v>0</v>
      </c>
      <c r="BA60" s="93">
        <f>'Adj-restating'!BB60+'Adj-PF'!BA60</f>
        <v>0</v>
      </c>
      <c r="BB60" s="93">
        <f>'Adj-restating'!BB60+'Adj-PF'!BB60</f>
        <v>0</v>
      </c>
      <c r="BC60" s="93">
        <f>'Adj-restating'!BC60+'Adj-PF'!BC60</f>
        <v>1143691.2676755022</v>
      </c>
      <c r="BD60" s="93">
        <f>'Adj-restating'!BD60+'Adj-PF'!BD60</f>
        <v>0</v>
      </c>
      <c r="BE60" s="1443">
        <f>'Adj-restating'!BE60+'Adj-PF'!BE60</f>
        <v>0</v>
      </c>
      <c r="BF60" s="93">
        <f>'Adj-restating'!BF60+'Adj-PF'!BF60</f>
        <v>0</v>
      </c>
      <c r="BG60" s="93">
        <f>'Adj-restating'!BG60+'Adj-PF'!BG60</f>
        <v>0</v>
      </c>
      <c r="BH60" s="93">
        <f>'Adj-restating'!BH60+'Adj-PF'!BH60</f>
        <v>0</v>
      </c>
      <c r="BI60" s="93">
        <f>'Adj-restating'!BI60+'Adj-PF'!BI60</f>
        <v>0</v>
      </c>
      <c r="BJ60" s="93">
        <f>'Adj-restating'!BJ60+'Adj-PF'!BJ60</f>
        <v>0</v>
      </c>
      <c r="BK60" s="93">
        <f>'Adj-restating'!BK60+'Adj-PF'!BK60</f>
        <v>0</v>
      </c>
      <c r="BL60" s="93">
        <f>'Adj-restating'!BL60+'Adj-PF'!BL60</f>
        <v>0</v>
      </c>
      <c r="BM60" s="93"/>
      <c r="DI60" s="573"/>
    </row>
    <row r="61" spans="1:113">
      <c r="A61" s="78">
        <v>53</v>
      </c>
      <c r="B61" s="80"/>
      <c r="C61" s="96"/>
      <c r="D61" s="93">
        <f>'Adj-restating'!D61+'Adj-PF'!D61</f>
        <v>0</v>
      </c>
      <c r="E61" s="93"/>
      <c r="F61" s="93">
        <v>0</v>
      </c>
      <c r="G61" s="93"/>
      <c r="H61" s="93"/>
      <c r="I61" s="93"/>
      <c r="J61" s="93"/>
      <c r="K61" s="93"/>
      <c r="L61" s="93"/>
      <c r="M61" s="93"/>
      <c r="N61" s="93">
        <v>0</v>
      </c>
      <c r="O61" s="93">
        <v>0</v>
      </c>
      <c r="P61" s="93">
        <v>0</v>
      </c>
      <c r="Q61" s="93"/>
      <c r="R61" s="93"/>
      <c r="S61" s="1443">
        <v>0</v>
      </c>
      <c r="T61" s="93">
        <v>0</v>
      </c>
      <c r="U61" s="93">
        <v>0</v>
      </c>
      <c r="V61" s="93">
        <v>0</v>
      </c>
      <c r="W61" s="97">
        <f>'Adj-restating'!W61+'Adj-PF'!W61</f>
        <v>0</v>
      </c>
      <c r="X61" s="93">
        <f>'Adj-restating'!X61+'Adj-PF'!X61</f>
        <v>0</v>
      </c>
      <c r="Y61" s="93">
        <f>'Adj-restating'!Y61+'Adj-PF'!Y61</f>
        <v>0</v>
      </c>
      <c r="Z61" s="93">
        <f>'Adj-restating'!Z61+'Adj-PF'!Z61</f>
        <v>0</v>
      </c>
      <c r="AA61" s="93"/>
      <c r="AB61" s="93">
        <v>0</v>
      </c>
      <c r="AC61" s="93">
        <v>0</v>
      </c>
      <c r="AD61" s="93">
        <f>'Adj-restating'!AD61+'Adj-PF'!AD61</f>
        <v>0</v>
      </c>
      <c r="AE61" s="93">
        <v>0</v>
      </c>
      <c r="AF61" s="93"/>
      <c r="AG61" s="93"/>
      <c r="AH61" s="93"/>
      <c r="AI61" s="93"/>
      <c r="AJ61" s="93"/>
      <c r="AK61" s="97"/>
      <c r="AL61" s="93"/>
      <c r="AM61" s="93"/>
      <c r="AN61" s="93"/>
      <c r="AO61" s="93">
        <f>'Adj-restating'!AO61+'Adj-PF'!AO61</f>
        <v>0</v>
      </c>
      <c r="AP61" s="93">
        <f>'Adj-restating'!AP61+'Adj-PF'!AP61</f>
        <v>0</v>
      </c>
      <c r="AQ61" s="93"/>
      <c r="AR61" s="93"/>
      <c r="AS61" s="93">
        <f>'Adj-restating'!AS61+'Adj-PF'!AS61</f>
        <v>0</v>
      </c>
      <c r="AT61" s="93"/>
      <c r="AU61" s="93"/>
      <c r="AV61" s="93"/>
      <c r="AW61" s="93"/>
      <c r="AX61" s="93"/>
      <c r="AY61" s="93"/>
      <c r="AZ61" s="93"/>
      <c r="BA61" s="93"/>
      <c r="BB61" s="93"/>
      <c r="BC61" s="96"/>
      <c r="BD61" s="93">
        <v>0</v>
      </c>
      <c r="BE61" s="1443"/>
      <c r="BF61" s="93">
        <v>0</v>
      </c>
      <c r="BG61" s="93"/>
      <c r="BH61" s="93"/>
      <c r="BI61" s="93"/>
      <c r="BJ61" s="93"/>
      <c r="BK61" s="93"/>
      <c r="BL61" s="93">
        <v>0</v>
      </c>
      <c r="BM61" s="93"/>
      <c r="DI61" s="573"/>
    </row>
    <row r="62" spans="1:113">
      <c r="A62" s="78">
        <v>54</v>
      </c>
      <c r="B62" s="92" t="s">
        <v>64</v>
      </c>
      <c r="C62" s="109">
        <f>SUM(C54:C61)</f>
        <v>-24599672.438044786</v>
      </c>
      <c r="D62" s="109">
        <f t="shared" ref="D62:W62" si="77">SUM(D54:D61)</f>
        <v>0</v>
      </c>
      <c r="E62" s="109">
        <f t="shared" si="77"/>
        <v>0</v>
      </c>
      <c r="F62" s="109">
        <f t="shared" si="77"/>
        <v>0</v>
      </c>
      <c r="G62" s="109">
        <f t="shared" si="77"/>
        <v>-1067999</v>
      </c>
      <c r="H62" s="109">
        <f t="shared" si="77"/>
        <v>0</v>
      </c>
      <c r="I62" s="109">
        <f t="shared" si="77"/>
        <v>0</v>
      </c>
      <c r="J62" s="109">
        <f t="shared" si="77"/>
        <v>0</v>
      </c>
      <c r="K62" s="109">
        <f t="shared" si="77"/>
        <v>0</v>
      </c>
      <c r="L62" s="109">
        <f t="shared" si="77"/>
        <v>0</v>
      </c>
      <c r="M62" s="109">
        <f t="shared" si="77"/>
        <v>0</v>
      </c>
      <c r="N62" s="109">
        <f t="shared" si="77"/>
        <v>0</v>
      </c>
      <c r="O62" s="109">
        <f t="shared" si="77"/>
        <v>0</v>
      </c>
      <c r="P62" s="109">
        <f t="shared" si="77"/>
        <v>0</v>
      </c>
      <c r="Q62" s="109">
        <f t="shared" si="77"/>
        <v>-563394</v>
      </c>
      <c r="R62" s="109">
        <f t="shared" si="77"/>
        <v>0</v>
      </c>
      <c r="S62" s="1444">
        <f t="shared" si="77"/>
        <v>0</v>
      </c>
      <c r="T62" s="109">
        <f t="shared" si="77"/>
        <v>0</v>
      </c>
      <c r="U62" s="109">
        <f t="shared" si="77"/>
        <v>0</v>
      </c>
      <c r="V62" s="109">
        <f t="shared" si="77"/>
        <v>0</v>
      </c>
      <c r="W62" s="1426">
        <f t="shared" si="77"/>
        <v>0</v>
      </c>
      <c r="X62" s="95">
        <v>0</v>
      </c>
      <c r="Y62" s="95">
        <v>0</v>
      </c>
      <c r="Z62" s="95">
        <f t="shared" ref="Z62" si="78">SUM(Z54:Z61)</f>
        <v>0</v>
      </c>
      <c r="AA62" s="95">
        <f t="shared" ref="AA62:BE62" si="79">SUM(AA54:AA61)</f>
        <v>0</v>
      </c>
      <c r="AB62" s="95">
        <f t="shared" si="79"/>
        <v>0</v>
      </c>
      <c r="AC62" s="95">
        <f t="shared" ref="AC62" si="80">SUM(AC54:AC61)</f>
        <v>0</v>
      </c>
      <c r="AD62" s="95">
        <f t="shared" si="79"/>
        <v>0</v>
      </c>
      <c r="AE62" s="95">
        <f t="shared" ref="AE62" si="81">SUM(AE54:AE61)</f>
        <v>19093448.267750002</v>
      </c>
      <c r="AF62" s="95">
        <f t="shared" si="79"/>
        <v>7549.7848900000099</v>
      </c>
      <c r="AG62" s="95">
        <f t="shared" ref="AG62:AJ62" si="82">SUM(AG54:AG61)</f>
        <v>0</v>
      </c>
      <c r="AH62" s="95">
        <f t="shared" si="82"/>
        <v>0</v>
      </c>
      <c r="AI62" s="95">
        <f t="shared" si="82"/>
        <v>1901316.3101523968</v>
      </c>
      <c r="AJ62" s="95">
        <f t="shared" si="82"/>
        <v>-400537.83989990689</v>
      </c>
      <c r="AK62" s="1426">
        <f t="shared" si="79"/>
        <v>0</v>
      </c>
      <c r="AL62" s="95">
        <f t="shared" ref="AL62" si="83">SUM(AL54:AL61)</f>
        <v>0</v>
      </c>
      <c r="AM62" s="95">
        <f t="shared" ref="AM62" si="84">SUM(AM54:AM61)</f>
        <v>0</v>
      </c>
      <c r="AN62" s="95">
        <f>SUM(AN54:AN61)</f>
        <v>4373262.2418760639</v>
      </c>
      <c r="AO62" s="95">
        <f>SUM(AO54:AO61)</f>
        <v>0</v>
      </c>
      <c r="AP62" s="95">
        <f>SUM(AP54:AP61)</f>
        <v>-9135472.3032507263</v>
      </c>
      <c r="AQ62" s="95">
        <f>SUM(AQ54:AQ61)</f>
        <v>0</v>
      </c>
      <c r="AR62" s="95">
        <f t="shared" ref="AR62" si="85">SUM(AR54:AR61)</f>
        <v>691996</v>
      </c>
      <c r="AS62" s="95">
        <f t="shared" ref="AS62:BC62" si="86">SUM(AS54:AS61)</f>
        <v>0</v>
      </c>
      <c r="AT62" s="95">
        <f t="shared" si="86"/>
        <v>0</v>
      </c>
      <c r="AU62" s="95">
        <f t="shared" si="86"/>
        <v>-32676025.060763311</v>
      </c>
      <c r="AV62" s="95">
        <f t="shared" si="86"/>
        <v>-288340.23699391924</v>
      </c>
      <c r="AW62" s="95">
        <f t="shared" si="86"/>
        <v>-159521.23765589096</v>
      </c>
      <c r="AX62" s="95">
        <f t="shared" si="86"/>
        <v>-6931318.30284</v>
      </c>
      <c r="AY62" s="95">
        <f t="shared" si="86"/>
        <v>0</v>
      </c>
      <c r="AZ62" s="95">
        <f t="shared" si="86"/>
        <v>0</v>
      </c>
      <c r="BA62" s="95">
        <f t="shared" si="86"/>
        <v>314195.48470000003</v>
      </c>
      <c r="BB62" s="95">
        <f t="shared" si="86"/>
        <v>0</v>
      </c>
      <c r="BC62" s="95">
        <f t="shared" si="86"/>
        <v>1143691.2676755022</v>
      </c>
      <c r="BD62" s="95">
        <f t="shared" ref="BD62" si="87">SUM(BD54:BD61)</f>
        <v>-3236612</v>
      </c>
      <c r="BE62" s="1444">
        <f t="shared" si="79"/>
        <v>1664438</v>
      </c>
      <c r="BF62" s="95">
        <f t="shared" ref="BF62" si="88">SUM(BF54:BF61)</f>
        <v>792819.86994500004</v>
      </c>
      <c r="BG62" s="95">
        <f t="shared" ref="BG62:BJ62" si="89">SUM(BG54:BG61)</f>
        <v>0</v>
      </c>
      <c r="BH62" s="1384">
        <f t="shared" si="89"/>
        <v>0</v>
      </c>
      <c r="BI62" s="1384">
        <f t="shared" si="89"/>
        <v>0</v>
      </c>
      <c r="BJ62" s="1384">
        <f t="shared" si="89"/>
        <v>0</v>
      </c>
      <c r="BK62" s="1384">
        <f t="shared" ref="BK62" si="90">SUM(BK54:BK61)</f>
        <v>0</v>
      </c>
      <c r="BL62" s="95">
        <f t="shared" ref="BL62" si="91">SUM(BL54:BL61)</f>
        <v>-123169.68363</v>
      </c>
      <c r="BM62" s="101"/>
      <c r="DI62" s="573"/>
    </row>
    <row r="63" spans="1:113">
      <c r="A63" s="78">
        <v>55</v>
      </c>
      <c r="B63" s="80"/>
      <c r="C63" s="94"/>
      <c r="D63" s="93"/>
      <c r="E63" s="93"/>
      <c r="F63" s="93"/>
      <c r="G63" s="93"/>
      <c r="H63" s="93"/>
      <c r="I63" s="683"/>
      <c r="J63" s="93"/>
      <c r="K63" s="93"/>
      <c r="L63" s="93"/>
      <c r="M63" s="93"/>
      <c r="N63" s="93"/>
      <c r="O63" s="93"/>
      <c r="P63" s="93"/>
      <c r="Q63" s="93"/>
      <c r="R63" s="93"/>
      <c r="S63" s="1443"/>
      <c r="T63" s="93"/>
      <c r="U63" s="93"/>
      <c r="V63" s="93"/>
      <c r="W63" s="97"/>
      <c r="X63" s="93"/>
      <c r="Y63" s="93"/>
      <c r="Z63" s="93"/>
      <c r="AA63" s="93"/>
      <c r="AB63" s="93"/>
      <c r="AC63" s="93"/>
      <c r="AD63" s="93"/>
      <c r="AE63" s="93"/>
      <c r="AF63" s="93"/>
      <c r="AG63" s="93"/>
      <c r="AH63" s="93"/>
      <c r="AI63" s="93"/>
      <c r="AJ63" s="93"/>
      <c r="AK63" s="97"/>
      <c r="AL63" s="93"/>
      <c r="AM63" s="93"/>
      <c r="AN63" s="93"/>
      <c r="AO63" s="93"/>
      <c r="AP63" s="93"/>
      <c r="AQ63" s="93"/>
      <c r="AR63" s="93"/>
      <c r="AS63" s="93"/>
      <c r="AT63" s="93"/>
      <c r="AU63" s="93"/>
      <c r="AV63" s="93"/>
      <c r="AW63" s="93"/>
      <c r="AX63" s="93"/>
      <c r="AY63" s="93"/>
      <c r="AZ63" s="93"/>
      <c r="BA63" s="93"/>
      <c r="BB63" s="93"/>
      <c r="BC63" s="93"/>
      <c r="BD63" s="93"/>
      <c r="BE63" s="1443"/>
      <c r="BF63" s="93"/>
      <c r="BG63" s="93"/>
      <c r="BL63" s="93"/>
      <c r="BM63" s="93"/>
      <c r="DI63" s="573"/>
    </row>
    <row r="64" spans="1:113">
      <c r="A64" s="78">
        <v>56</v>
      </c>
      <c r="B64" s="99" t="s">
        <v>65</v>
      </c>
      <c r="C64" s="578">
        <f>C51+C62</f>
        <v>46922332.618682787</v>
      </c>
      <c r="D64" s="104">
        <f>D51+D62</f>
        <v>0</v>
      </c>
      <c r="E64" s="104">
        <f>E51+E62</f>
        <v>0</v>
      </c>
      <c r="F64" s="104">
        <f>F51+F62</f>
        <v>0</v>
      </c>
      <c r="G64" s="104">
        <f t="shared" ref="G64:M64" si="92">G51+G62</f>
        <v>-1067999</v>
      </c>
      <c r="H64" s="104">
        <f t="shared" si="92"/>
        <v>0</v>
      </c>
      <c r="I64" s="104">
        <f t="shared" si="92"/>
        <v>0</v>
      </c>
      <c r="J64" s="104">
        <f>J51+J62</f>
        <v>0</v>
      </c>
      <c r="K64" s="104">
        <f>K51+K62</f>
        <v>0</v>
      </c>
      <c r="L64" s="104">
        <f t="shared" si="92"/>
        <v>0</v>
      </c>
      <c r="M64" s="104">
        <f t="shared" si="92"/>
        <v>0</v>
      </c>
      <c r="N64" s="104">
        <f t="shared" ref="N64:AB64" si="93">N51+N62</f>
        <v>0</v>
      </c>
      <c r="O64" s="104">
        <f t="shared" ref="O64:P64" si="94">O51+O62</f>
        <v>0</v>
      </c>
      <c r="P64" s="104">
        <f t="shared" si="94"/>
        <v>0</v>
      </c>
      <c r="Q64" s="104">
        <f t="shared" si="93"/>
        <v>-563394</v>
      </c>
      <c r="R64" s="104">
        <f t="shared" si="93"/>
        <v>0</v>
      </c>
      <c r="S64" s="1448">
        <f>S51+S62</f>
        <v>0</v>
      </c>
      <c r="T64" s="104">
        <f>T51+T62</f>
        <v>0</v>
      </c>
      <c r="U64" s="104">
        <f t="shared" ref="U64:V64" si="95">U51+U62</f>
        <v>0</v>
      </c>
      <c r="V64" s="104">
        <f t="shared" si="95"/>
        <v>0</v>
      </c>
      <c r="W64" s="1429">
        <f>W51+W62</f>
        <v>0</v>
      </c>
      <c r="X64" s="104">
        <v>0</v>
      </c>
      <c r="Y64" s="104">
        <v>0</v>
      </c>
      <c r="Z64" s="104">
        <f t="shared" ref="Z64" si="96">Z51+Z62</f>
        <v>0</v>
      </c>
      <c r="AA64" s="104">
        <f t="shared" si="93"/>
        <v>0</v>
      </c>
      <c r="AB64" s="104">
        <f t="shared" si="93"/>
        <v>0</v>
      </c>
      <c r="AC64" s="104">
        <f t="shared" ref="AC64" si="97">AC51+AC62</f>
        <v>0</v>
      </c>
      <c r="AD64" s="104">
        <f t="shared" ref="AD64:AE64" si="98">AD51+AD62</f>
        <v>0</v>
      </c>
      <c r="AE64" s="104">
        <f t="shared" si="98"/>
        <v>-8321133.8213349991</v>
      </c>
      <c r="AF64" s="104">
        <f t="shared" ref="AF64:BE64" si="99">AF51+AF62</f>
        <v>7549.7848900000099</v>
      </c>
      <c r="AG64" s="104">
        <f t="shared" ref="AG64:AJ64" si="100">AG51+AG62</f>
        <v>0</v>
      </c>
      <c r="AH64" s="104">
        <f t="shared" si="100"/>
        <v>0</v>
      </c>
      <c r="AI64" s="104">
        <f t="shared" si="100"/>
        <v>1901316.3101523968</v>
      </c>
      <c r="AJ64" s="104">
        <f t="shared" si="100"/>
        <v>-400537.83989990689</v>
      </c>
      <c r="AK64" s="1429">
        <f t="shared" si="99"/>
        <v>0</v>
      </c>
      <c r="AL64" s="104">
        <f t="shared" ref="AL64" si="101">AL51+AL62</f>
        <v>0</v>
      </c>
      <c r="AM64" s="104">
        <f t="shared" ref="AM64" si="102">AM51+AM62</f>
        <v>0</v>
      </c>
      <c r="AN64" s="104">
        <f>AN51+AN62</f>
        <v>4373262.2418760639</v>
      </c>
      <c r="AO64" s="104">
        <f>AO51+AO62</f>
        <v>0</v>
      </c>
      <c r="AP64" s="104">
        <f>AP51+AP62</f>
        <v>-9135472.3032507263</v>
      </c>
      <c r="AQ64" s="104">
        <f>AQ51+AQ62</f>
        <v>0</v>
      </c>
      <c r="AR64" s="104">
        <f t="shared" ref="AR64" si="103">AR51+AR62</f>
        <v>691996</v>
      </c>
      <c r="AS64" s="104">
        <f t="shared" ref="AS64:BD64" si="104">AS51+AS62</f>
        <v>0</v>
      </c>
      <c r="AT64" s="104">
        <f t="shared" si="104"/>
        <v>0</v>
      </c>
      <c r="AU64" s="104">
        <f t="shared" si="104"/>
        <v>33025204.613533031</v>
      </c>
      <c r="AV64" s="104">
        <f t="shared" si="104"/>
        <v>-147786.98564235552</v>
      </c>
      <c r="AW64" s="104">
        <f t="shared" si="104"/>
        <v>-159521.23765589096</v>
      </c>
      <c r="AX64" s="104">
        <f t="shared" si="104"/>
        <v>20748775.104110003</v>
      </c>
      <c r="AY64" s="578">
        <f t="shared" si="104"/>
        <v>-19267442.147140212</v>
      </c>
      <c r="AZ64" s="104">
        <f t="shared" si="104"/>
        <v>-2700151.5636691996</v>
      </c>
      <c r="BA64" s="104">
        <f t="shared" si="104"/>
        <v>56179.62853408861</v>
      </c>
      <c r="BB64" s="104">
        <f t="shared" si="104"/>
        <v>-387034</v>
      </c>
      <c r="BC64" s="104">
        <f t="shared" si="104"/>
        <v>1143691.2676755022</v>
      </c>
      <c r="BD64" s="104">
        <f t="shared" si="104"/>
        <v>-3236612</v>
      </c>
      <c r="BE64" s="1448">
        <f t="shared" si="99"/>
        <v>1664438</v>
      </c>
      <c r="BF64" s="104">
        <f>BF51+BF62</f>
        <v>-165665.08491500001</v>
      </c>
      <c r="BG64" s="104">
        <f t="shared" ref="BG64:BJ64" si="105">BG51+BG62</f>
        <v>0</v>
      </c>
      <c r="BH64" s="104">
        <f t="shared" si="105"/>
        <v>0</v>
      </c>
      <c r="BI64" s="104">
        <f t="shared" si="105"/>
        <v>0</v>
      </c>
      <c r="BJ64" s="104">
        <f t="shared" si="105"/>
        <v>0</v>
      </c>
      <c r="BK64" s="104">
        <f t="shared" ref="BK64" si="106">BK51+BK62</f>
        <v>28493964</v>
      </c>
      <c r="BL64" s="104">
        <f t="shared" ref="BL64" si="107">BL51+BL62</f>
        <v>368705.65142000001</v>
      </c>
      <c r="BM64" s="93"/>
      <c r="DI64" s="573"/>
    </row>
    <row r="65" spans="1:113">
      <c r="A65" s="78">
        <v>57</v>
      </c>
      <c r="B65" s="80"/>
      <c r="C65" s="94"/>
      <c r="D65" s="105"/>
      <c r="E65" s="105"/>
      <c r="F65" s="105"/>
      <c r="G65" s="105"/>
      <c r="H65" s="105"/>
      <c r="I65" s="105"/>
      <c r="J65" s="105"/>
      <c r="K65" s="105"/>
      <c r="L65" s="105"/>
      <c r="M65" s="105"/>
      <c r="N65" s="105"/>
      <c r="O65" s="105"/>
      <c r="P65" s="105"/>
      <c r="Q65" s="105"/>
      <c r="R65" s="105"/>
      <c r="S65" s="1446"/>
      <c r="T65" s="101"/>
      <c r="U65" s="101"/>
      <c r="V65" s="101"/>
      <c r="W65" s="1436"/>
      <c r="X65" s="105"/>
      <c r="Y65" s="105"/>
      <c r="Z65" s="101"/>
      <c r="AA65" s="105"/>
      <c r="AB65" s="93"/>
      <c r="AC65" s="105"/>
      <c r="AD65" s="105"/>
      <c r="AE65" s="105"/>
      <c r="AF65" s="105"/>
      <c r="AG65" s="105"/>
      <c r="AH65" s="105"/>
      <c r="AI65" s="105"/>
      <c r="AJ65" s="105"/>
      <c r="AK65" s="1436"/>
      <c r="AL65" s="105"/>
      <c r="AM65" s="105"/>
      <c r="AN65" s="105"/>
      <c r="AO65" s="105"/>
      <c r="AP65" s="105"/>
      <c r="AQ65" s="105"/>
      <c r="AR65" s="105"/>
      <c r="AS65" s="105"/>
      <c r="AT65" s="105"/>
      <c r="AU65" s="105"/>
      <c r="AV65" s="105"/>
      <c r="AW65" s="105"/>
      <c r="AX65" s="105"/>
      <c r="AY65" s="105"/>
      <c r="AZ65" s="105"/>
      <c r="BA65" s="105"/>
      <c r="BB65" s="105"/>
      <c r="BC65" s="105"/>
      <c r="BD65" s="105"/>
      <c r="BE65" s="1449"/>
      <c r="BF65" s="105"/>
      <c r="BG65" s="105"/>
      <c r="BL65" s="105"/>
      <c r="BM65" s="105"/>
      <c r="DI65" s="573"/>
    </row>
    <row r="66" spans="1:113" ht="18.600000000000001" thickBot="1">
      <c r="A66" s="78">
        <v>58</v>
      </c>
      <c r="B66" s="106"/>
      <c r="C66" s="579"/>
      <c r="D66" s="107"/>
      <c r="E66" s="107"/>
      <c r="F66" s="107"/>
      <c r="G66" s="107"/>
      <c r="H66" s="107"/>
      <c r="I66" s="107"/>
      <c r="J66" s="107"/>
      <c r="K66" s="107"/>
      <c r="L66" s="107"/>
      <c r="M66" s="107"/>
      <c r="N66" s="107">
        <v>0</v>
      </c>
      <c r="O66" s="107">
        <v>1</v>
      </c>
      <c r="P66" s="107">
        <v>2</v>
      </c>
      <c r="Q66" s="107"/>
      <c r="R66" s="107"/>
      <c r="S66" s="1454"/>
      <c r="T66" s="880"/>
      <c r="U66" s="880"/>
      <c r="V66" s="880"/>
      <c r="W66" s="1437"/>
      <c r="X66" s="107"/>
      <c r="Y66" s="107"/>
      <c r="Z66" s="580"/>
      <c r="AA66" s="107"/>
      <c r="AB66" s="580"/>
      <c r="AC66" s="107"/>
      <c r="AD66" s="107"/>
      <c r="AE66" s="107"/>
      <c r="AF66" s="107"/>
      <c r="AG66" s="107"/>
      <c r="AH66" s="107"/>
      <c r="AI66" s="107"/>
      <c r="AJ66" s="107"/>
      <c r="AK66" s="1437"/>
      <c r="AL66" s="107"/>
      <c r="AM66" s="107"/>
      <c r="AN66" s="107"/>
      <c r="AO66" s="107"/>
      <c r="AP66" s="107"/>
      <c r="AQ66" s="107"/>
      <c r="AR66" s="107"/>
      <c r="AS66" s="107"/>
      <c r="AT66" s="107"/>
      <c r="AU66" s="107"/>
      <c r="AV66" s="107"/>
      <c r="AW66" s="107"/>
      <c r="AX66" s="107"/>
      <c r="AY66" s="107"/>
      <c r="AZ66" s="107"/>
      <c r="BA66" s="107"/>
      <c r="BB66" s="107"/>
      <c r="BC66" s="107"/>
      <c r="BD66" s="107"/>
      <c r="BE66" s="1450"/>
      <c r="BF66" s="107"/>
      <c r="BG66" s="107"/>
      <c r="BH66" s="1386"/>
      <c r="BI66" s="1386"/>
      <c r="BJ66" s="1386"/>
      <c r="BK66" s="1386"/>
      <c r="BL66" s="1387"/>
      <c r="BM66" s="581"/>
      <c r="DI66" s="573"/>
    </row>
    <row r="67" spans="1:113">
      <c r="A67" s="78">
        <v>60</v>
      </c>
      <c r="B67" s="80" t="s">
        <v>66</v>
      </c>
      <c r="C67" s="108" t="s">
        <v>67</v>
      </c>
      <c r="E67" s="108"/>
      <c r="F67" s="108"/>
      <c r="G67" s="108"/>
      <c r="H67" s="108"/>
      <c r="S67" s="1443"/>
      <c r="T67" s="93"/>
      <c r="U67" s="93"/>
      <c r="V67" s="93"/>
      <c r="W67" s="1424"/>
      <c r="X67" s="78"/>
      <c r="Y67" s="78"/>
      <c r="Z67" s="93"/>
      <c r="AB67" s="93"/>
      <c r="AO67" s="78"/>
      <c r="BC67" s="96"/>
      <c r="DI67" s="573"/>
    </row>
    <row r="68" spans="1:113">
      <c r="A68" s="78">
        <v>61</v>
      </c>
      <c r="B68" s="80" t="s">
        <v>4</v>
      </c>
      <c r="C68" s="108" t="s">
        <v>68</v>
      </c>
      <c r="E68" s="582">
        <v>0.35</v>
      </c>
      <c r="F68" s="108"/>
      <c r="G68" s="108"/>
      <c r="H68" s="108"/>
      <c r="S68" s="1443"/>
      <c r="T68" s="93"/>
      <c r="U68" s="93"/>
      <c r="V68" s="93"/>
      <c r="W68" s="1424"/>
      <c r="X68" s="78"/>
      <c r="Y68" s="78"/>
      <c r="Z68" s="93"/>
      <c r="AB68" s="93"/>
      <c r="AO68" s="78"/>
      <c r="BC68" s="96"/>
      <c r="DI68" s="573"/>
    </row>
    <row r="69" spans="1:113">
      <c r="A69" s="78">
        <v>62</v>
      </c>
      <c r="B69" s="92"/>
      <c r="C69" s="94"/>
      <c r="D69" s="108"/>
      <c r="E69" s="108"/>
      <c r="F69" s="108"/>
      <c r="G69" s="108"/>
      <c r="H69" s="108"/>
      <c r="S69" s="1443"/>
      <c r="T69" s="93"/>
      <c r="U69" s="93"/>
      <c r="V69" s="93"/>
      <c r="W69" s="1424"/>
      <c r="X69" s="78"/>
      <c r="Y69" s="78"/>
      <c r="Z69" s="93"/>
      <c r="AB69" s="93"/>
      <c r="AO69" s="78"/>
      <c r="BC69" s="96"/>
      <c r="DI69" s="573"/>
    </row>
    <row r="70" spans="1:113">
      <c r="A70" s="78">
        <v>63</v>
      </c>
      <c r="B70" s="80" t="s">
        <v>69</v>
      </c>
      <c r="C70" s="93">
        <f>C12-C25-C27-C28-C29-C34</f>
        <v>22299320.141821489</v>
      </c>
      <c r="D70" s="93">
        <f t="shared" ref="D70:W70" si="108">D12-D25-D27-D28-D29-D34</f>
        <v>-668149</v>
      </c>
      <c r="E70" s="93">
        <f t="shared" si="108"/>
        <v>8526831</v>
      </c>
      <c r="F70" s="93">
        <f t="shared" si="108"/>
        <v>4330116</v>
      </c>
      <c r="G70" s="93">
        <f t="shared" si="108"/>
        <v>854510.74111467483</v>
      </c>
      <c r="H70" s="93">
        <f t="shared" si="108"/>
        <v>-2116519.1511764573</v>
      </c>
      <c r="I70" s="93">
        <f t="shared" si="108"/>
        <v>-48503</v>
      </c>
      <c r="J70" s="93">
        <f t="shared" si="108"/>
        <v>502461.94281000004</v>
      </c>
      <c r="K70" s="93">
        <f t="shared" si="108"/>
        <v>63404</v>
      </c>
      <c r="L70" s="93">
        <f t="shared" si="108"/>
        <v>17666.936250215036</v>
      </c>
      <c r="M70" s="93">
        <f t="shared" si="108"/>
        <v>-84170.223883897692</v>
      </c>
      <c r="N70" s="93">
        <f t="shared" si="108"/>
        <v>-221451.20098770445</v>
      </c>
      <c r="O70" s="93">
        <f t="shared" si="108"/>
        <v>238771.08938301713</v>
      </c>
      <c r="P70" s="93">
        <f t="shared" si="108"/>
        <v>-1345608.1041001009</v>
      </c>
      <c r="Q70" s="93">
        <f t="shared" si="108"/>
        <v>-1017963</v>
      </c>
      <c r="R70" s="93">
        <f t="shared" si="108"/>
        <v>4415957</v>
      </c>
      <c r="S70" s="1443">
        <f t="shared" si="108"/>
        <v>212491.66924990149</v>
      </c>
      <c r="T70" s="93">
        <f t="shared" si="108"/>
        <v>-9348.2238897762709</v>
      </c>
      <c r="U70" s="93">
        <f t="shared" si="108"/>
        <v>-1653.8529374571262</v>
      </c>
      <c r="V70" s="93">
        <f t="shared" si="108"/>
        <v>974</v>
      </c>
      <c r="W70" s="97">
        <f t="shared" si="108"/>
        <v>73672</v>
      </c>
      <c r="X70" s="93">
        <f t="shared" ref="X70:Z70" si="109">X12-X25-X27-X28-X29-X34</f>
        <v>-74157.290629063951</v>
      </c>
      <c r="Y70" s="93">
        <f t="shared" si="109"/>
        <v>213595.58972921982</v>
      </c>
      <c r="Z70" s="93">
        <f t="shared" si="109"/>
        <v>789290.81384351279</v>
      </c>
      <c r="AA70" s="93">
        <f>AA12-AA25-AA27-AA28-AA29-AA34</f>
        <v>4925185.5474026501</v>
      </c>
      <c r="AB70" s="93">
        <f>AB12-AB25-AB27-AB28-AB29-AB34</f>
        <v>15928259.931901127</v>
      </c>
      <c r="AC70" s="93">
        <f>AC12-AC25-AC27-AC28-AC29-AC34</f>
        <v>972670.58427500003</v>
      </c>
      <c r="AD70" s="93">
        <f t="shared" ref="AD70:AE70" si="110">AD12-AD25-AD27-AD28-AD29-AD34</f>
        <v>-7379869</v>
      </c>
      <c r="AE70" s="93">
        <f t="shared" si="110"/>
        <v>726140.72353029891</v>
      </c>
      <c r="AF70" s="93">
        <f>AF12-AF25-AF27-AF28-AF29-AF34</f>
        <v>0</v>
      </c>
      <c r="AG70" s="93">
        <f t="shared" ref="AG70:AJ70" si="111">AG12-AG25-AG27-AG28-AG29-AG34</f>
        <v>0</v>
      </c>
      <c r="AH70" s="93">
        <f t="shared" si="111"/>
        <v>0</v>
      </c>
      <c r="AI70" s="93">
        <f t="shared" si="111"/>
        <v>-798823.08987147501</v>
      </c>
      <c r="AJ70" s="93">
        <f t="shared" si="111"/>
        <v>0</v>
      </c>
      <c r="AK70" s="97">
        <f t="shared" ref="AK70:AQ70" si="112">AK12-AK25-AK27-AK28-AK29-AK34</f>
        <v>0</v>
      </c>
      <c r="AL70" s="93">
        <f t="shared" ref="AL70" si="113">AL12-AL25-AL27-AL28-AL29-AL34</f>
        <v>0</v>
      </c>
      <c r="AM70" s="93">
        <f t="shared" si="112"/>
        <v>0</v>
      </c>
      <c r="AN70" s="93">
        <f t="shared" si="112"/>
        <v>0</v>
      </c>
      <c r="AO70" s="93">
        <f t="shared" si="112"/>
        <v>13142.869999999995</v>
      </c>
      <c r="AP70" s="93">
        <f t="shared" si="112"/>
        <v>0</v>
      </c>
      <c r="AQ70" s="93">
        <f t="shared" si="112"/>
        <v>0</v>
      </c>
      <c r="AR70" s="93">
        <f t="shared" ref="AR70" si="114">AR12-AR25-AR27-AR28-AR29-AR34</f>
        <v>0</v>
      </c>
      <c r="AS70" s="93">
        <f t="shared" ref="AS70:BD70" si="115">AS12-AS25-AS27-AS28-AS29-AS34</f>
        <v>-838075</v>
      </c>
      <c r="AT70" s="93">
        <f t="shared" si="115"/>
        <v>0</v>
      </c>
      <c r="AU70" s="93">
        <f t="shared" si="115"/>
        <v>0</v>
      </c>
      <c r="AV70" s="93">
        <f t="shared" si="115"/>
        <v>-99341.674840636639</v>
      </c>
      <c r="AW70" s="93">
        <f t="shared" si="115"/>
        <v>0</v>
      </c>
      <c r="AX70" s="93">
        <f t="shared" si="115"/>
        <v>-905232.04823499999</v>
      </c>
      <c r="AY70" s="93">
        <f t="shared" si="115"/>
        <v>0</v>
      </c>
      <c r="AZ70" s="93">
        <f t="shared" si="115"/>
        <v>0</v>
      </c>
      <c r="BA70" s="93">
        <f t="shared" si="115"/>
        <v>-318633.9150852501</v>
      </c>
      <c r="BB70" s="93">
        <f t="shared" si="115"/>
        <v>17990.552800000001</v>
      </c>
      <c r="BC70" s="93">
        <f t="shared" si="115"/>
        <v>0</v>
      </c>
      <c r="BD70" s="93">
        <f t="shared" si="115"/>
        <v>-6775</v>
      </c>
      <c r="BE70" s="1443">
        <f t="shared" ref="BE70" si="116">BE12-BE25-BE27-BE28-BE29-BE34</f>
        <v>-2996912.8641284006</v>
      </c>
      <c r="BF70" s="93">
        <f>BF12-BF25-BF27-BF28-BF29-BF34</f>
        <v>526738.44137000002</v>
      </c>
      <c r="BG70" s="93">
        <f t="shared" ref="BG70:BJ70" si="117">BG12-BG25-BG27-BG28-BG29-BG34</f>
        <v>0</v>
      </c>
      <c r="BH70">
        <f t="shared" si="117"/>
        <v>0</v>
      </c>
      <c r="BI70" s="918">
        <f t="shared" si="117"/>
        <v>0</v>
      </c>
      <c r="BJ70" s="918">
        <f t="shared" si="117"/>
        <v>0</v>
      </c>
      <c r="BK70" s="918">
        <f t="shared" ref="BK70" si="118">BK12-BK25-BK27-BK28-BK29-BK34</f>
        <v>0</v>
      </c>
      <c r="BL70" s="93">
        <f t="shared" ref="BL70" si="119">BL12-BL25-BL27-BL28-BL29-BL34</f>
        <v>-2119365.6520729065</v>
      </c>
      <c r="BM70" s="93"/>
      <c r="DI70" s="573"/>
    </row>
    <row r="71" spans="1:113">
      <c r="A71" s="78">
        <v>64</v>
      </c>
      <c r="B71" s="80" t="s">
        <v>70</v>
      </c>
      <c r="C71" s="96">
        <f>SUM(D71:BL71)</f>
        <v>0</v>
      </c>
      <c r="D71" s="93">
        <f>'Adj-restating'!D70+'Adj-PF'!D72</f>
        <v>0</v>
      </c>
      <c r="E71" s="93">
        <f>'Adj-restating'!E70+'Adj-PF'!E72</f>
        <v>0</v>
      </c>
      <c r="F71" s="93">
        <f>'Adj-restating'!F70+'Adj-PF'!F72</f>
        <v>0</v>
      </c>
      <c r="G71" s="93">
        <f>'Adj-restating'!G70+'Adj-PF'!G72</f>
        <v>0</v>
      </c>
      <c r="H71" s="93">
        <f>'Adj-restating'!H70+'Adj-PF'!H72</f>
        <v>0</v>
      </c>
      <c r="I71" s="93">
        <f>'Adj-restating'!I70+'Adj-PF'!I72</f>
        <v>0</v>
      </c>
      <c r="J71" s="93">
        <f>'Adj-restating'!J70+'Adj-PF'!J72</f>
        <v>0</v>
      </c>
      <c r="K71" s="93">
        <f>'Adj-restating'!L70+'Adj-PF'!K72</f>
        <v>0</v>
      </c>
      <c r="L71" s="93">
        <f>'Adj-restating'!L70+'Adj-PF'!L72</f>
        <v>0</v>
      </c>
      <c r="M71" s="93">
        <f>'Adj-restating'!M70+'Adj-PF'!M72</f>
        <v>0</v>
      </c>
      <c r="N71" s="93">
        <f>'Adj-restating'!N70+'Adj-PF'!N72</f>
        <v>0</v>
      </c>
      <c r="O71" s="93">
        <f>'Adj-restating'!O70+'Adj-PF'!O72</f>
        <v>0</v>
      </c>
      <c r="P71" s="93">
        <f>'Adj-restating'!P70+'Adj-PF'!P72</f>
        <v>0</v>
      </c>
      <c r="Q71" s="93">
        <f>'Adj-restating'!Q70+'Adj-PF'!Q72</f>
        <v>0</v>
      </c>
      <c r="R71" s="93">
        <f>'Adj-restating'!R70+'Adj-PF'!R72</f>
        <v>0</v>
      </c>
      <c r="S71" s="1443">
        <f>'Adj-restating'!V70+'Adj-PF'!W72</f>
        <v>0</v>
      </c>
      <c r="T71" s="93">
        <f>'Adj-restating'!W70+'Adj-PF'!X72</f>
        <v>0</v>
      </c>
      <c r="U71" s="93">
        <f>'Adj-restating'!X70+'Adj-PF'!Y72</f>
        <v>0</v>
      </c>
      <c r="V71" s="93">
        <f>'Adj-restating'!Y70+'Adj-PF'!Z72</f>
        <v>0</v>
      </c>
      <c r="W71" s="97">
        <f>'Adj-restating'!P70+'Adj-PF'!W72</f>
        <v>0</v>
      </c>
      <c r="X71" s="93">
        <f>'Adj-restating'!Q70+'Adj-PF'!X72</f>
        <v>0</v>
      </c>
      <c r="Y71" s="93">
        <f>'Adj-restating'!Y70+'Adj-PF'!Y72</f>
        <v>0</v>
      </c>
      <c r="Z71" s="93">
        <f>'Adj-restating'!U70+'Adj-PF'!U72</f>
        <v>0</v>
      </c>
      <c r="AA71" s="93">
        <f>'Adj-restating'!AA70+'Adj-PF'!AA72</f>
        <v>0</v>
      </c>
      <c r="AB71" s="93">
        <f>'Adj-restating'!AC70+'Adj-PF'!AB72</f>
        <v>0</v>
      </c>
      <c r="AC71" s="93">
        <f>'Adj-restating'!AD70+'Adj-PF'!AC72</f>
        <v>0</v>
      </c>
      <c r="AD71" s="93">
        <f>'Adj-restating'!AD70+'Adj-PF'!AD72</f>
        <v>0</v>
      </c>
      <c r="AE71" s="93">
        <f>'Adj-restating'!AF70+'Adj-PF'!AE72</f>
        <v>0</v>
      </c>
      <c r="AF71" s="93">
        <f>'Adj-restating'!AF70+'Adj-PF'!AF72</f>
        <v>0</v>
      </c>
      <c r="AG71" s="93">
        <f>'Adj-restating'!AG70+'Adj-PF'!AG72</f>
        <v>0</v>
      </c>
      <c r="AH71" s="93">
        <f>'Adj-restating'!AH70+'Adj-PF'!AH72</f>
        <v>0</v>
      </c>
      <c r="AI71" s="93">
        <f>'Adj-restating'!AI70+'Adj-PF'!AI72</f>
        <v>0</v>
      </c>
      <c r="AJ71" s="93">
        <f>'Adj-restating'!AJ70+'Adj-PF'!AJ72</f>
        <v>0</v>
      </c>
      <c r="AK71" s="97">
        <f>'Adj-restating'!AK70+'Adj-PF'!AK72</f>
        <v>0</v>
      </c>
      <c r="AL71" s="93">
        <f>'Adj-restating'!AL70+'Adj-PF'!AL72</f>
        <v>0</v>
      </c>
      <c r="AM71" s="93">
        <f>'Adj-restating'!AL70+'Adj-PF'!AM72</f>
        <v>0</v>
      </c>
      <c r="AN71" s="93">
        <f>'Adj-restating'!AS70+'Adj-PF'!AR72</f>
        <v>0</v>
      </c>
      <c r="AO71" s="93">
        <f>'Adj-restating'!AO70+'Adj-PF'!AO72</f>
        <v>0</v>
      </c>
      <c r="AP71" s="93">
        <f>'Adj-restating'!AP70+'Adj-PF'!AP72</f>
        <v>0</v>
      </c>
      <c r="AQ71" s="93">
        <f>'Adj-restating'!AQ70+'Adj-PF'!AQ72</f>
        <v>0</v>
      </c>
      <c r="AR71" s="93">
        <f>'Adj-restating'!AR70+'Adj-PF'!AR72</f>
        <v>0</v>
      </c>
      <c r="AS71" s="93">
        <f>'Adj-restating'!AN70+'Adj-PF'!AS72</f>
        <v>0</v>
      </c>
      <c r="AT71" s="93">
        <f>'Adj-restating'!AT70+'Adj-PF'!AT71</f>
        <v>0</v>
      </c>
      <c r="AU71" s="93">
        <f>'Adj-restating'!AU70+'Adj-PF'!AU72</f>
        <v>0</v>
      </c>
      <c r="AV71" s="93">
        <f>'Adj-restating'!AV70+'Adj-PF'!AV72</f>
        <v>0</v>
      </c>
      <c r="AW71" s="93">
        <f>'Adj-restating'!AW70+'Adj-PF'!AW72</f>
        <v>0</v>
      </c>
      <c r="AX71" s="93">
        <f>'Adj-restating'!AX70+'Adj-PF'!AX72</f>
        <v>0</v>
      </c>
      <c r="AY71" s="93">
        <f>'Adj-restating'!AY70+'Adj-PF'!AY72</f>
        <v>0</v>
      </c>
      <c r="AZ71" s="93">
        <f>'Adj-restating'!AZ70+'Adj-PF'!AZ72</f>
        <v>0</v>
      </c>
      <c r="BA71" s="93">
        <f>'Adj-restating'!BB70+'Adj-PF'!BA72</f>
        <v>0</v>
      </c>
      <c r="BB71" s="93">
        <f>'Adj-restating'!BB70+'Adj-PF'!BB72</f>
        <v>0</v>
      </c>
      <c r="BC71" s="93">
        <f>'Adj-restating'!BC70+'Adj-PF'!BC72</f>
        <v>0</v>
      </c>
      <c r="BD71" s="93">
        <f>'Adj-restating'!BD70+'Adj-PF'!BD72</f>
        <v>0</v>
      </c>
      <c r="BE71" s="1443">
        <f>'Adj-restating'!BE70+'Adj-PF'!BE72</f>
        <v>0</v>
      </c>
      <c r="BF71" s="93">
        <f>'Adj-restating'!BF70+'Adj-PF'!BF72</f>
        <v>0</v>
      </c>
      <c r="BG71" s="93">
        <f>'Adj-restating'!BG70+'Adj-PF'!BG72</f>
        <v>0</v>
      </c>
      <c r="BH71" s="93">
        <f>'Adj-restating'!BH70+'Adj-PF'!BH72</f>
        <v>0</v>
      </c>
      <c r="BI71" s="93">
        <f>'Adj-restating'!BI70+'Adj-PF'!BI72</f>
        <v>0</v>
      </c>
      <c r="BJ71" s="93">
        <f>'Adj-restating'!BJ70+'Adj-PF'!BJ72</f>
        <v>0</v>
      </c>
      <c r="BK71" s="93">
        <f>'Adj-restating'!BK70+'Adj-PF'!BK72</f>
        <v>0</v>
      </c>
      <c r="BL71" s="93">
        <f>'Adj-restating'!BL70+'Adj-PF'!BL72</f>
        <v>0</v>
      </c>
      <c r="BM71" s="93"/>
      <c r="DI71" s="573"/>
    </row>
    <row r="72" spans="1:113">
      <c r="A72" s="78">
        <v>65</v>
      </c>
      <c r="B72" s="80" t="s">
        <v>71</v>
      </c>
      <c r="C72" s="96">
        <f>SUM(D72:BL72)</f>
        <v>30427.593380334856</v>
      </c>
      <c r="D72" s="93">
        <f>'Adj-restating'!D71+'Adj-PF'!D73</f>
        <v>0</v>
      </c>
      <c r="E72" s="93">
        <f>'Adj-restating'!E71+'Adj-PF'!E73</f>
        <v>0</v>
      </c>
      <c r="F72" s="93">
        <f>'Adj-restating'!F71+'Adj-PF'!F73</f>
        <v>0</v>
      </c>
      <c r="G72" s="93">
        <f>'Adj-restating'!G71+'Adj-PF'!G73</f>
        <v>0</v>
      </c>
      <c r="H72" s="93">
        <f>'Adj-restating'!H71+'Adj-PF'!H73</f>
        <v>0</v>
      </c>
      <c r="I72" s="93">
        <f>'Adj-restating'!I71+'Adj-PF'!I73</f>
        <v>0</v>
      </c>
      <c r="J72" s="93">
        <f>'Adj-restating'!J71+'Adj-PF'!J73</f>
        <v>0</v>
      </c>
      <c r="K72" s="93">
        <f>'Adj-restating'!L71+'Adj-PF'!K73</f>
        <v>0</v>
      </c>
      <c r="L72" s="93">
        <f>'Adj-restating'!L71+'Adj-PF'!L73</f>
        <v>0</v>
      </c>
      <c r="M72" s="93">
        <f>'Adj-restating'!M71+'Adj-PF'!M73</f>
        <v>0</v>
      </c>
      <c r="N72" s="93">
        <f>'Adj-restating'!N71+'Adj-PF'!N73</f>
        <v>0</v>
      </c>
      <c r="O72" s="93">
        <f>'Adj-restating'!O71+'Adj-PF'!O73</f>
        <v>0</v>
      </c>
      <c r="P72" s="93">
        <f>'Adj-restating'!P71+'Adj-PF'!P73</f>
        <v>0</v>
      </c>
      <c r="Q72" s="93">
        <f>'Adj-restating'!Q71+'Adj-PF'!Q73</f>
        <v>0</v>
      </c>
      <c r="R72" s="93">
        <f>'Adj-restating'!R71+'Adj-PF'!R73</f>
        <v>0</v>
      </c>
      <c r="S72" s="1443">
        <f>'Adj-restating'!V71+'Adj-PF'!W73</f>
        <v>0</v>
      </c>
      <c r="T72" s="93">
        <f>'Adj-restating'!W71+'Adj-PF'!X73</f>
        <v>0</v>
      </c>
      <c r="U72" s="93">
        <f>'Adj-restating'!X71+'Adj-PF'!Y73</f>
        <v>0</v>
      </c>
      <c r="V72" s="93">
        <f>'Adj-restating'!Y71+'Adj-PF'!Z73</f>
        <v>0</v>
      </c>
      <c r="W72" s="97">
        <f>'Adj-restating'!P71+'Adj-PF'!W73</f>
        <v>0</v>
      </c>
      <c r="X72" s="93">
        <f>'Adj-restating'!Q71+'Adj-PF'!X73</f>
        <v>0</v>
      </c>
      <c r="Y72" s="93">
        <f>'Adj-restating'!R71+'Adj-PF'!Y73</f>
        <v>0</v>
      </c>
      <c r="Z72" s="93">
        <f>'Adj-restating'!U71+'Adj-PF'!U73</f>
        <v>0</v>
      </c>
      <c r="AA72" s="93">
        <f>'Adj-restating'!AA71+'Adj-PF'!AA73</f>
        <v>0</v>
      </c>
      <c r="AB72" s="93">
        <f>'Adj-restating'!AC71+'Adj-PF'!AB73</f>
        <v>0</v>
      </c>
      <c r="AC72" s="93">
        <f>'Adj-restating'!AD71+'Adj-PF'!AC73</f>
        <v>0</v>
      </c>
      <c r="AD72" s="93">
        <f>'Adj-restating'!AD71+'Adj-PF'!AD73</f>
        <v>0</v>
      </c>
      <c r="AE72" s="93">
        <f>'Adj-restating'!AF71+'Adj-PF'!AE73</f>
        <v>0</v>
      </c>
      <c r="AF72" s="93">
        <f>'Adj-restating'!AF71+'Adj-PF'!AF73</f>
        <v>0</v>
      </c>
      <c r="AG72" s="93">
        <f>'Adj-restating'!AG71+'Adj-PF'!AG73</f>
        <v>0</v>
      </c>
      <c r="AH72" s="93">
        <f>'Adj-restating'!AH71+'Adj-PF'!AH73</f>
        <v>0</v>
      </c>
      <c r="AI72" s="93">
        <f>'Adj-restating'!AI71+'Adj-PF'!AI73</f>
        <v>0</v>
      </c>
      <c r="AJ72" s="93">
        <f>'Adj-restating'!AJ71+'Adj-PF'!AJ73</f>
        <v>0</v>
      </c>
      <c r="AK72" s="97">
        <f>'Adj-restating'!AK71+'Adj-PF'!AK73</f>
        <v>0</v>
      </c>
      <c r="AL72" s="93">
        <f>'Adj-restating'!AL71+'Adj-PF'!AL73</f>
        <v>0</v>
      </c>
      <c r="AM72" s="93">
        <f>'Adj-restating'!AL71+'Adj-PF'!AM73</f>
        <v>0</v>
      </c>
      <c r="AN72" s="93">
        <f>'Adj-restating'!AS71+'Adj-PF'!AS73</f>
        <v>0</v>
      </c>
      <c r="AO72" s="93">
        <f>'Adj-restating'!AO71+'Adj-PF'!AO73</f>
        <v>0</v>
      </c>
      <c r="AP72" s="93">
        <f>'Adj-restating'!AP71+'Adj-PF'!AM73</f>
        <v>0</v>
      </c>
      <c r="AQ72" s="93">
        <f>'Adj-restating'!AQ71+'Adj-PF'!AL73</f>
        <v>0</v>
      </c>
      <c r="AR72" s="93">
        <f>'Adj-restating'!AR71+'Adj-PF'!AS73</f>
        <v>0</v>
      </c>
      <c r="AS72" s="93">
        <f>'Adj-restating'!AN71+'Adj-PF'!AF73</f>
        <v>0</v>
      </c>
      <c r="AT72" s="93">
        <f>'Adj-restating'!AT71+'Adj-PF'!AT72</f>
        <v>30427.593380334856</v>
      </c>
      <c r="AU72" s="93">
        <f>'Adj-restating'!AU71+'Adj-PF'!AU73</f>
        <v>0</v>
      </c>
      <c r="AV72" s="93">
        <f>'Adj-restating'!AV71+'Adj-PF'!AV73</f>
        <v>0</v>
      </c>
      <c r="AW72" s="93">
        <f>'Adj-restating'!AW71+'Adj-PF'!AW73</f>
        <v>0</v>
      </c>
      <c r="AX72" s="93">
        <f>'Adj-restating'!AX71+'Adj-PF'!AX73</f>
        <v>0</v>
      </c>
      <c r="AY72" s="93">
        <f>'Adj-restating'!AY71+'Adj-PF'!AY73</f>
        <v>0</v>
      </c>
      <c r="AZ72" s="93">
        <f>'Adj-restating'!AZ71+'Adj-PF'!AZ73</f>
        <v>0</v>
      </c>
      <c r="BA72" s="93">
        <f>'Adj-restating'!BB71+'Adj-PF'!AW73</f>
        <v>0</v>
      </c>
      <c r="BB72" s="93">
        <f>'Adj-restating'!BB71+'Adj-PF'!BB73</f>
        <v>0</v>
      </c>
      <c r="BC72" s="93">
        <f>'Adj-restating'!BC71+'Adj-PF'!BC73</f>
        <v>0</v>
      </c>
      <c r="BD72" s="93">
        <f>'Adj-restating'!BD71+'Adj-PF'!BD73</f>
        <v>0</v>
      </c>
      <c r="BE72" s="1443">
        <f>'Adj-restating'!BE71+'Adj-PF'!BE73</f>
        <v>0</v>
      </c>
      <c r="BF72" s="93">
        <f>'Adj-restating'!BF71+'Adj-PF'!BF73</f>
        <v>0</v>
      </c>
      <c r="BG72" s="93">
        <f>'Adj-restating'!BG71+'Adj-PF'!BG73</f>
        <v>0</v>
      </c>
      <c r="BH72" s="93">
        <f>'Adj-restating'!BH71+'Adj-PF'!BH73</f>
        <v>0</v>
      </c>
      <c r="BI72" s="93">
        <f>'Adj-restating'!BI71+'Adj-PF'!BI73</f>
        <v>0</v>
      </c>
      <c r="BJ72" s="93">
        <f>'Adj-restating'!BJ71+'Adj-PF'!BJ73</f>
        <v>0</v>
      </c>
      <c r="BK72" s="93">
        <f>'Adj-restating'!BK71+'Adj-PF'!BK73</f>
        <v>0</v>
      </c>
      <c r="BL72" s="93">
        <f>'Adj-restating'!BL71+'Adj-PF'!BL73</f>
        <v>0</v>
      </c>
      <c r="BM72" s="93"/>
      <c r="DI72" s="573"/>
    </row>
    <row r="73" spans="1:113">
      <c r="A73" s="78">
        <v>66</v>
      </c>
      <c r="B73" s="80" t="s">
        <v>7</v>
      </c>
      <c r="C73" s="96">
        <f>SUM(D73:BL73)</f>
        <v>1519489.311398454</v>
      </c>
      <c r="D73" s="93">
        <f>'Adj-restating'!D72+'Adj-PF'!D74</f>
        <v>0</v>
      </c>
      <c r="E73" s="93">
        <f>'Adj-restating'!E72+'Adj-PF'!E74</f>
        <v>0</v>
      </c>
      <c r="F73" s="93">
        <f>'Adj-restating'!F72+'Adj-PF'!F74</f>
        <v>0</v>
      </c>
      <c r="G73" s="93">
        <f>'Adj-restating'!G72+'Adj-PF'!G74</f>
        <v>0</v>
      </c>
      <c r="H73" s="93">
        <f>'Adj-restating'!H72+'Adj-PF'!H74</f>
        <v>0</v>
      </c>
      <c r="I73" s="93">
        <f>'Adj-restating'!I72+'Adj-PF'!I74</f>
        <v>0</v>
      </c>
      <c r="J73" s="93">
        <f>'Adj-restating'!J72+'Adj-PF'!J74</f>
        <v>0</v>
      </c>
      <c r="K73" s="93">
        <f>'Adj-restating'!L72+'Adj-PF'!K74</f>
        <v>0</v>
      </c>
      <c r="L73" s="93">
        <f>'Adj-restating'!L72+'Adj-PF'!L74</f>
        <v>0</v>
      </c>
      <c r="M73" s="93">
        <f>'Adj-restating'!M72+'Adj-PF'!M74</f>
        <v>0</v>
      </c>
      <c r="N73" s="93">
        <f>'Adj-restating'!N72+'Adj-PF'!N74</f>
        <v>0</v>
      </c>
      <c r="O73" s="93">
        <f>'Adj-restating'!O72+'Adj-PF'!O74</f>
        <v>0</v>
      </c>
      <c r="P73" s="93">
        <f>'Adj-restating'!P72+'Adj-PF'!P74</f>
        <v>0</v>
      </c>
      <c r="Q73" s="93">
        <f>'Adj-restating'!Q72+'Adj-PF'!Q74</f>
        <v>0</v>
      </c>
      <c r="R73" s="93">
        <f>'Adj-restating'!R72+'Adj-PF'!R74</f>
        <v>0</v>
      </c>
      <c r="S73" s="1443">
        <f>'Adj-restating'!V72+'Adj-PF'!W74</f>
        <v>0</v>
      </c>
      <c r="T73" s="93">
        <f>'Adj-restating'!W72+'Adj-PF'!X74</f>
        <v>0</v>
      </c>
      <c r="U73" s="93">
        <f>'Adj-restating'!X72+'Adj-PF'!Y74</f>
        <v>0</v>
      </c>
      <c r="V73" s="93">
        <f>'Adj-restating'!Y72+'Adj-PF'!Z74</f>
        <v>0</v>
      </c>
      <c r="W73" s="97">
        <f>'Adj-restating'!P72+'Adj-PF'!W74</f>
        <v>0</v>
      </c>
      <c r="X73" s="93">
        <f>'Adj-restating'!Q72+'Adj-PF'!X74</f>
        <v>0</v>
      </c>
      <c r="Y73" s="93">
        <f>'Adj-restating'!R72+'Adj-PF'!Y74</f>
        <v>0</v>
      </c>
      <c r="Z73" s="93">
        <f>'Adj-restating'!U72+'Adj-PF'!U74</f>
        <v>0</v>
      </c>
      <c r="AA73" s="93">
        <f>'Adj-restating'!AA72+'Adj-PF'!AA74</f>
        <v>0</v>
      </c>
      <c r="AB73" s="93">
        <f>'Adj-restating'!AC72+'Adj-PF'!AB74</f>
        <v>0</v>
      </c>
      <c r="AC73" s="93">
        <f>'Adj-restating'!AD72+'Adj-PF'!AC74</f>
        <v>0</v>
      </c>
      <c r="AD73" s="93">
        <f>'Adj-restating'!AD72+'Adj-PF'!AD74</f>
        <v>0</v>
      </c>
      <c r="AE73" s="93">
        <f>'Adj-restating'!AF72+'Adj-PF'!AE74</f>
        <v>0</v>
      </c>
      <c r="AF73" s="93">
        <f>'Adj-restating'!AF72+'Adj-PF'!AF74</f>
        <v>0</v>
      </c>
      <c r="AG73" s="93">
        <f>'Adj-restating'!AG72+'Adj-PF'!AG74</f>
        <v>0</v>
      </c>
      <c r="AH73" s="93">
        <f>'Adj-restating'!AH72+'Adj-PF'!AH74</f>
        <v>0</v>
      </c>
      <c r="AI73" s="93">
        <f>'Adj-restating'!AI72+'Adj-PF'!AI74</f>
        <v>0</v>
      </c>
      <c r="AJ73" s="93">
        <f>'Adj-restating'!AJ72+'Adj-PF'!AJ74</f>
        <v>0</v>
      </c>
      <c r="AK73" s="97">
        <f>'Adj-restating'!AK72+'Adj-PF'!AK74</f>
        <v>1519489.311398454</v>
      </c>
      <c r="AL73" s="93">
        <f>'Adj-restating'!AL72+'Adj-PF'!AL74</f>
        <v>0</v>
      </c>
      <c r="AM73" s="93">
        <f>'Adj-restating'!AL72+'Adj-PF'!AM74</f>
        <v>0</v>
      </c>
      <c r="AN73" s="93">
        <f>'Adj-restating'!AS72+'Adj-PF'!AR74</f>
        <v>0</v>
      </c>
      <c r="AO73" s="93">
        <f>'Adj-restating'!AO72+'Adj-PF'!AO74</f>
        <v>0</v>
      </c>
      <c r="AP73" s="93">
        <f>'Adj-restating'!AP72+'Adj-PF'!AP74</f>
        <v>0</v>
      </c>
      <c r="AQ73" s="93">
        <f>'Adj-restating'!AQ72+'Adj-PF'!AQ74</f>
        <v>0</v>
      </c>
      <c r="AR73" s="93">
        <f>'Adj-restating'!AR72+'Adj-PF'!AR74</f>
        <v>0</v>
      </c>
      <c r="AS73" s="93">
        <f>'Adj-restating'!AN72+'Adj-PF'!AS74</f>
        <v>0</v>
      </c>
      <c r="AT73" s="93">
        <f>'Adj-restating'!AT72+'Adj-PF'!AT73</f>
        <v>0</v>
      </c>
      <c r="AU73" s="93">
        <f>'Adj-restating'!AU72+'Adj-PF'!AU74</f>
        <v>0</v>
      </c>
      <c r="AV73" s="93">
        <f>'Adj-restating'!AV72+'Adj-PF'!AV74</f>
        <v>0</v>
      </c>
      <c r="AW73" s="93">
        <f>'Adj-restating'!AW72+'Adj-PF'!AW74</f>
        <v>0</v>
      </c>
      <c r="AX73" s="93">
        <f>'Adj-restating'!AX72+'Adj-PF'!AX74</f>
        <v>0</v>
      </c>
      <c r="AY73" s="93">
        <f>'Adj-restating'!AY72+'Adj-PF'!AY74</f>
        <v>0</v>
      </c>
      <c r="AZ73" s="93">
        <f>'Adj-restating'!AZ72+'Adj-PF'!AZ74</f>
        <v>0</v>
      </c>
      <c r="BA73" s="93">
        <f>'Adj-restating'!BB72+'Adj-PF'!BA74</f>
        <v>0</v>
      </c>
      <c r="BB73" s="93">
        <f>'Adj-restating'!BB72+'Adj-PF'!BB74</f>
        <v>0</v>
      </c>
      <c r="BC73" s="93">
        <f>'Adj-restating'!BC72+'Adj-PF'!BC74</f>
        <v>0</v>
      </c>
      <c r="BD73" s="93">
        <f>'Adj-restating'!BD72+'Adj-PF'!BD74</f>
        <v>0</v>
      </c>
      <c r="BE73" s="1443">
        <f>'Adj-restating'!BE72+'Adj-PF'!BE74</f>
        <v>0</v>
      </c>
      <c r="BF73" s="93">
        <f>'Adj-restating'!BF72+'Adj-PF'!BF74</f>
        <v>0</v>
      </c>
      <c r="BG73" s="93">
        <f>'Adj-restating'!BG72+'Adj-PF'!BG74</f>
        <v>0</v>
      </c>
      <c r="BH73" s="93">
        <f>'Adj-restating'!BH72+'Adj-PF'!BH74</f>
        <v>0</v>
      </c>
      <c r="BI73" s="93">
        <f>'Adj-restating'!BI72+'Adj-PF'!BI74</f>
        <v>0</v>
      </c>
      <c r="BJ73" s="93">
        <f>'Adj-restating'!BJ72+'Adj-PF'!BJ74</f>
        <v>0</v>
      </c>
      <c r="BK73" s="93">
        <f>'Adj-restating'!BK72+'Adj-PF'!BK74</f>
        <v>0</v>
      </c>
      <c r="BL73" s="93">
        <f>'Adj-restating'!BL72+'Adj-PF'!BL74</f>
        <v>0</v>
      </c>
      <c r="BM73" s="93"/>
      <c r="DI73" s="573"/>
    </row>
    <row r="74" spans="1:113">
      <c r="A74" s="78">
        <v>67</v>
      </c>
      <c r="B74" s="80" t="s">
        <v>573</v>
      </c>
      <c r="C74" s="96">
        <f>SUM(D74:BL74)</f>
        <v>8318465.5718845716</v>
      </c>
      <c r="D74" s="93">
        <f>'Adj-restating'!D73+'Adj-PF'!D75</f>
        <v>0</v>
      </c>
      <c r="E74" s="93">
        <f>'Adj-restating'!E73+'Adj-PF'!E75</f>
        <v>-1853327</v>
      </c>
      <c r="F74" s="93">
        <f>'Adj-restating'!F73+'Adj-PF'!F75</f>
        <v>0</v>
      </c>
      <c r="G74" s="93">
        <f>'Adj-restating'!G73+'Adj-PF'!G75</f>
        <v>0</v>
      </c>
      <c r="H74" s="93">
        <f>'Adj-restating'!H73+'Adj-PF'!H75</f>
        <v>0</v>
      </c>
      <c r="I74" s="93">
        <f>'Adj-restating'!I73+'Adj-PF'!I75</f>
        <v>0</v>
      </c>
      <c r="J74" s="93">
        <f>'Adj-restating'!J73+'Adj-PF'!J75</f>
        <v>0</v>
      </c>
      <c r="K74" s="93">
        <f>'Adj-restating'!L73+'Adj-PF'!K75</f>
        <v>0</v>
      </c>
      <c r="L74" s="93">
        <f>'Adj-restating'!L73+'Adj-PF'!L75</f>
        <v>0</v>
      </c>
      <c r="M74" s="93">
        <f>'Adj-restating'!M73+'Adj-PF'!M75</f>
        <v>0</v>
      </c>
      <c r="N74" s="93">
        <f>'Adj-restating'!N73+'Adj-PF'!N75</f>
        <v>0</v>
      </c>
      <c r="O74" s="93">
        <f>'Adj-restating'!O73+'Adj-PF'!O75</f>
        <v>0</v>
      </c>
      <c r="P74" s="93">
        <f>'Adj-restating'!P73+'Adj-PF'!P75</f>
        <v>0</v>
      </c>
      <c r="Q74" s="93">
        <f>'Adj-restating'!Q73+'Adj-PF'!Q75</f>
        <v>0</v>
      </c>
      <c r="R74" s="93">
        <f>'Adj-restating'!R73+'Adj-PF'!R75</f>
        <v>-661448.11638998112</v>
      </c>
      <c r="S74" s="1443">
        <f>'Adj-restating'!S73+'Adj-PF'!S75</f>
        <v>443916.56231224263</v>
      </c>
      <c r="T74" s="93">
        <f>'Adj-restating'!T73+'Adj-PF'!T75</f>
        <v>0</v>
      </c>
      <c r="U74" s="93">
        <f>'Adj-restating'!X73+'Adj-PF'!Y75</f>
        <v>0</v>
      </c>
      <c r="V74" s="93">
        <f>'Adj-restating'!Y73+'Adj-PF'!Z75</f>
        <v>0</v>
      </c>
      <c r="W74" s="97">
        <f>'Adj-restating'!W73+'Adj-PF'!W75</f>
        <v>82677</v>
      </c>
      <c r="X74" s="93">
        <f>'Adj-restating'!Q73+'Adj-PF'!X75</f>
        <v>0</v>
      </c>
      <c r="Y74" s="93">
        <f>'Adj-restating'!Y73+'Adj-PF'!Y75</f>
        <v>0</v>
      </c>
      <c r="Z74" s="93">
        <f>'Adj-restating'!U73+'Adj-PF'!U75</f>
        <v>0</v>
      </c>
      <c r="AA74" s="93">
        <f>'Adj-restating'!AA73+'Adj-PF'!AA75</f>
        <v>0</v>
      </c>
      <c r="AB74" s="93">
        <f>'Adj-restating'!AC73+'Adj-PF'!AB75</f>
        <v>0</v>
      </c>
      <c r="AC74" s="93">
        <f>'Adj-restating'!AD73+'Adj-PF'!AC75</f>
        <v>0</v>
      </c>
      <c r="AD74" s="93">
        <f>'Adj-restating'!AD73+'Adj-PF'!AD75</f>
        <v>0</v>
      </c>
      <c r="AE74" s="93">
        <f>'Adj-restating'!AE73+'Adj-PF'!AE75</f>
        <v>-52188</v>
      </c>
      <c r="AF74" s="93">
        <f>'Adj-restating'!AF73+'Adj-PF'!AF75</f>
        <v>0</v>
      </c>
      <c r="AG74" s="93">
        <f>'Adj-restating'!AG73+'Adj-PF'!AG75</f>
        <v>0</v>
      </c>
      <c r="AH74" s="93">
        <f>'Adj-restating'!AH73+'Adj-PF'!AH75</f>
        <v>0</v>
      </c>
      <c r="AI74" s="93">
        <f>'Adj-restating'!AI73+'Adj-PF'!AI75</f>
        <v>10019848.278845863</v>
      </c>
      <c r="AJ74" s="93">
        <f>'Adj-restating'!AJ73+'Adj-PF'!AJ75</f>
        <v>0</v>
      </c>
      <c r="AK74" s="97">
        <f>'Adj-restating'!AK73+'Adj-PF'!AK75</f>
        <v>0</v>
      </c>
      <c r="AL74" s="93">
        <f>'Adj-restating'!AL73+'Adj-PF'!AL75</f>
        <v>0</v>
      </c>
      <c r="AM74" s="93">
        <f>'Adj-restating'!AL73+'Adj-PF'!AM75</f>
        <v>0</v>
      </c>
      <c r="AN74" s="93">
        <f>'Adj-restating'!AS73+'Adj-PF'!AS75</f>
        <v>0</v>
      </c>
      <c r="AO74" s="93">
        <f>'Adj-restating'!AO73+'Adj-PF'!AO75</f>
        <v>0</v>
      </c>
      <c r="AP74" s="93">
        <f>'Adj-restating'!AP73+'Adj-PF'!AM75</f>
        <v>0</v>
      </c>
      <c r="AQ74" s="93">
        <f>'Adj-restating'!AQ73+'Adj-PF'!AL75</f>
        <v>0</v>
      </c>
      <c r="AR74" s="93">
        <f>'Adj-restating'!AR73+'Adj-PF'!AS75</f>
        <v>0</v>
      </c>
      <c r="AS74" s="93">
        <f>'Adj-restating'!AN73+'Adj-PF'!AF75</f>
        <v>0</v>
      </c>
      <c r="AT74" s="93">
        <f>'Adj-restating'!AT73+'Adj-PF'!AT74</f>
        <v>-160222.17180413674</v>
      </c>
      <c r="AU74" s="93">
        <f>'Adj-restating'!AU73+'Adj-PF'!AU75</f>
        <v>0</v>
      </c>
      <c r="AV74" s="93">
        <f>'Adj-restating'!AV73+'Adj-PF'!AV75</f>
        <v>-76625.621529883458</v>
      </c>
      <c r="AW74" s="93">
        <f>'Adj-restating'!AW73+'Adj-PF'!AW75</f>
        <v>0</v>
      </c>
      <c r="AX74" s="93">
        <f>'Adj-restating'!AX73+'Adj-PF'!AX75</f>
        <v>905232.04823499999</v>
      </c>
      <c r="AY74" s="93">
        <f>'Adj-restating'!AY73+'Adj-PF'!AY75</f>
        <v>0</v>
      </c>
      <c r="AZ74" s="93">
        <f>'Adj-restating'!AZ73+'Adj-PF'!AZ75</f>
        <v>-383798.61546338286</v>
      </c>
      <c r="BA74" s="93">
        <f>'Adj-restating'!BB73+'Adj-PF'!BA75</f>
        <v>64794.722986850073</v>
      </c>
      <c r="BB74" s="93">
        <f>'Adj-restating'!BB73+'Adj-PF'!BB75</f>
        <v>0</v>
      </c>
      <c r="BC74" s="93">
        <f>'Adj-restating'!BC73+'Adj-PF'!BC75</f>
        <v>-3009.5891079999997</v>
      </c>
      <c r="BD74" s="93">
        <f>'Adj-restating'!BD73+'Adj-PF'!BD75</f>
        <v>0</v>
      </c>
      <c r="BE74" s="1443">
        <f>'Adj-restating'!BE73+'Adj-PF'!BE75</f>
        <v>-23470</v>
      </c>
      <c r="BF74" s="93">
        <f>'Adj-restating'!BF73+'Adj-PF'!BF75</f>
        <v>0</v>
      </c>
      <c r="BG74" s="93">
        <f>'Adj-restating'!BG73+'Adj-PF'!BG75</f>
        <v>0</v>
      </c>
      <c r="BH74" s="93">
        <f>'Adj-restating'!BH73+'Adj-PF'!BH75</f>
        <v>0</v>
      </c>
      <c r="BI74" s="93">
        <f>'Adj-restating'!BI73+'Adj-PF'!BI75</f>
        <v>0</v>
      </c>
      <c r="BJ74" s="93">
        <f>'Adj-restating'!BJ73+'Adj-PF'!BJ75</f>
        <v>0</v>
      </c>
      <c r="BK74" s="93">
        <f>'Adj-restating'!BK73+'Adj-PF'!BK75</f>
        <v>0</v>
      </c>
      <c r="BL74" s="93">
        <f>'Adj-restating'!BL73+'Adj-PF'!BL75</f>
        <v>16086.0738</v>
      </c>
      <c r="BM74" s="93"/>
      <c r="DI74" s="573"/>
    </row>
    <row r="75" spans="1:113">
      <c r="A75" s="78">
        <v>68</v>
      </c>
      <c r="B75" s="80" t="s">
        <v>574</v>
      </c>
      <c r="C75" s="881">
        <f>SUM(D75:BL75)</f>
        <v>-5742946.1183999777</v>
      </c>
      <c r="D75" s="98">
        <f>'Adj-restating'!D74+'Adj-PF'!AW60</f>
        <v>0</v>
      </c>
      <c r="E75" s="98">
        <f>'Adj-restating'!E74+'Adj-PF'!E76</f>
        <v>0</v>
      </c>
      <c r="F75" s="98">
        <f>'Adj-restating'!F74+'Adj-PF'!F76</f>
        <v>0</v>
      </c>
      <c r="G75" s="98">
        <f>'Adj-restating'!G74+'Adj-PF'!G76</f>
        <v>854648</v>
      </c>
      <c r="H75" s="98">
        <f>'Adj-restating'!H74+'Adj-PF'!H76</f>
        <v>0</v>
      </c>
      <c r="I75" s="98">
        <f>'Adj-restating'!I74+'Adj-PF'!I76</f>
        <v>0</v>
      </c>
      <c r="J75" s="834">
        <f>'Adj-restating'!J74+'Adj-PF'!J76</f>
        <v>0</v>
      </c>
      <c r="K75" s="834">
        <f>'Adj-restating'!L74+'Adj-PF'!K76</f>
        <v>0</v>
      </c>
      <c r="L75" s="98">
        <f>'Adj-restating'!L74+'Adj-PF'!L76</f>
        <v>0</v>
      </c>
      <c r="M75" s="98">
        <f>'Adj-restating'!M74+'Adj-PF'!M76</f>
        <v>0</v>
      </c>
      <c r="N75" s="98">
        <f>'Adj-restating'!N74+'Adj-PF'!N76</f>
        <v>0</v>
      </c>
      <c r="O75" s="98">
        <f>'Adj-restating'!O74+'Adj-PF'!O76</f>
        <v>0</v>
      </c>
      <c r="P75" s="98">
        <f>'Adj-restating'!P74+'Adj-PF'!P76</f>
        <v>0</v>
      </c>
      <c r="Q75" s="98">
        <f>'Adj-restating'!Q74+'Adj-PF'!Q76</f>
        <v>0</v>
      </c>
      <c r="R75" s="98">
        <f>'Adj-restating'!R74+'Adj-PF'!R76</f>
        <v>0</v>
      </c>
      <c r="S75" s="1455">
        <f>'Adj-restating'!S74+'Adj-PF'!S76</f>
        <v>-705312.82664896839</v>
      </c>
      <c r="T75" s="834">
        <f>'Adj-restating'!W74+'Adj-PF'!X76</f>
        <v>0</v>
      </c>
      <c r="U75" s="834">
        <f>'Adj-restating'!X74+'Adj-PF'!Y76</f>
        <v>0</v>
      </c>
      <c r="V75" s="834">
        <f>'Adj-restating'!Y74+'Adj-PF'!Z76</f>
        <v>0</v>
      </c>
      <c r="W75" s="1431">
        <f>'Adj-restating'!P74+'Adj-PF'!W76</f>
        <v>0</v>
      </c>
      <c r="X75" s="98">
        <f>'Adj-restating'!Q74+'Adj-PF'!X76</f>
        <v>0</v>
      </c>
      <c r="Y75" s="93">
        <f>'Adj-restating'!R74+'Adj-PF'!Y76</f>
        <v>0</v>
      </c>
      <c r="Z75" s="98">
        <f>'Adj-restating'!U74+'Adj-PF'!U76</f>
        <v>0</v>
      </c>
      <c r="AA75" s="98">
        <f>'Adj-restating'!AA74+'Adj-PF'!AA76</f>
        <v>0</v>
      </c>
      <c r="AB75" s="98">
        <f>'Adj-restating'!AC74+'Adj-PF'!AB76</f>
        <v>0</v>
      </c>
      <c r="AC75" s="98">
        <f>'Adj-restating'!AD74+'Adj-PF'!AC76</f>
        <v>0</v>
      </c>
      <c r="AD75" s="98">
        <f>'Adj-restating'!AD74+'Adj-PF'!AD76</f>
        <v>0</v>
      </c>
      <c r="AE75" s="98">
        <f>'Adj-restating'!AE74+'Adj-PF'!AE76</f>
        <v>566493.92185473233</v>
      </c>
      <c r="AF75" s="882">
        <f>'Adj-restating'!AF74+'Adj-PF'!AF76</f>
        <v>1369413.15918</v>
      </c>
      <c r="AG75" s="882">
        <f>'Adj-restating'!AG74+'Adj-PF'!AG76</f>
        <v>0</v>
      </c>
      <c r="AH75" s="882">
        <f>'Adj-restating'!AH74+'Adj-PF'!AH76</f>
        <v>0</v>
      </c>
      <c r="AI75" s="882">
        <f>'Adj-restating'!AI74+'Adj-PF'!AI76</f>
        <v>0</v>
      </c>
      <c r="AJ75" s="882">
        <f>'Adj-restating'!AJ74+'Adj-PF'!AJ76</f>
        <v>0</v>
      </c>
      <c r="AK75" s="1439">
        <f>'Adj-restating'!AK74+'Adj-PF'!AK76</f>
        <v>0</v>
      </c>
      <c r="AL75" s="882">
        <f>'Adj-restating'!AL74+'Adj-PF'!AL76</f>
        <v>0</v>
      </c>
      <c r="AM75" s="882">
        <f>'Adj-restating'!AL74+'Adj-PF'!AM76</f>
        <v>0</v>
      </c>
      <c r="AN75" s="98">
        <f>'Adj-restating'!AS74+'Adj-PF'!AS76</f>
        <v>0</v>
      </c>
      <c r="AO75" s="93">
        <f>'Adj-restating'!AO74+'Adj-PF'!AO76</f>
        <v>0</v>
      </c>
      <c r="AP75" s="98">
        <f>'Adj-restating'!AP74+'Adj-PF'!AM76</f>
        <v>0</v>
      </c>
      <c r="AQ75" s="98">
        <f>'Adj-restating'!AQ74+'Adj-PF'!AL76</f>
        <v>0</v>
      </c>
      <c r="AR75" s="98">
        <f>'Adj-restating'!AR74+'Adj-PF'!AS76</f>
        <v>0</v>
      </c>
      <c r="AS75" s="98">
        <v>0</v>
      </c>
      <c r="AT75" s="93">
        <f>'Adj-restating'!AT74+'Adj-PF'!AT75</f>
        <v>0</v>
      </c>
      <c r="AU75" s="93">
        <f>'Adj-restating'!AU74+'Adj-PF'!AU76</f>
        <v>0</v>
      </c>
      <c r="AV75" s="93">
        <f>'Adj-restating'!AV74+'Adj-PF'!AV76</f>
        <v>-312158.07777437306</v>
      </c>
      <c r="AW75" s="93">
        <f>'Adj-restating'!AW74+'Adj-PF'!AW76</f>
        <v>0</v>
      </c>
      <c r="AX75" s="93">
        <f>'Adj-restating'!AX74+'Adj-PF'!AX76</f>
        <v>-7298871.52587</v>
      </c>
      <c r="AY75" s="93">
        <f>'Adj-restating'!AY74+'Adj-PF'!AY76</f>
        <v>0</v>
      </c>
      <c r="AZ75" s="93">
        <f>'Adj-restating'!AZ74+'Adj-PF'!AZ76</f>
        <v>-19393.812296368291</v>
      </c>
      <c r="BA75" s="98">
        <f>'Adj-restating'!BA74+'Adj-PF'!BA76</f>
        <v>-63074.092154999998</v>
      </c>
      <c r="BB75" s="93">
        <f>'Adj-restating'!BB74+'Adj-PF'!BB76</f>
        <v>17991</v>
      </c>
      <c r="BC75" s="93">
        <f>'Adj-restating'!BC74+'Adj-PF'!BC76</f>
        <v>-22981</v>
      </c>
      <c r="BD75" s="93">
        <f>'Adj-restating'!BD74+'Adj-PF'!BD76</f>
        <v>0</v>
      </c>
      <c r="BE75" s="1443">
        <f>'Adj-restating'!BE74+'Adj-PF'!BE76</f>
        <v>0</v>
      </c>
      <c r="BF75" s="93">
        <f>'Adj-restating'!BF74+'Adj-PF'!BF76</f>
        <v>0</v>
      </c>
      <c r="BG75" s="93">
        <f>'Adj-restating'!BG74+'Adj-PF'!BG76</f>
        <v>0</v>
      </c>
      <c r="BH75" s="93">
        <f>'Adj-restating'!BH74+'Adj-PF'!BH76</f>
        <v>0</v>
      </c>
      <c r="BI75" s="93">
        <f>'Adj-restating'!BI74+'Adj-PF'!BI76</f>
        <v>0</v>
      </c>
      <c r="BJ75" s="93">
        <f>'Adj-restating'!BJ74+'Adj-PF'!BJ76</f>
        <v>0</v>
      </c>
      <c r="BK75" s="93">
        <f>'Adj-restating'!BK74+'Adj-PF'!BK76</f>
        <v>0</v>
      </c>
      <c r="BL75" s="101">
        <f>'Adj-restating'!BL74+'Adj-PF'!BL76</f>
        <v>-129700.86469</v>
      </c>
      <c r="BM75" s="93"/>
      <c r="DI75" s="573"/>
    </row>
    <row r="76" spans="1:113">
      <c r="A76" s="78">
        <v>69</v>
      </c>
      <c r="B76" s="80"/>
      <c r="C76" s="96"/>
      <c r="D76" s="93"/>
      <c r="E76" s="93"/>
      <c r="F76" s="93"/>
      <c r="G76" s="93"/>
      <c r="H76" s="93"/>
      <c r="I76" s="93"/>
      <c r="J76" s="93"/>
      <c r="K76" s="93"/>
      <c r="L76" s="93"/>
      <c r="M76" s="93"/>
      <c r="N76" s="93">
        <v>0</v>
      </c>
      <c r="O76" s="93">
        <v>0</v>
      </c>
      <c r="P76" s="93">
        <v>0</v>
      </c>
      <c r="Q76" s="93"/>
      <c r="R76" s="93"/>
      <c r="S76" s="1443"/>
      <c r="T76" s="93"/>
      <c r="U76" s="93"/>
      <c r="V76" s="93"/>
      <c r="W76" s="1438">
        <v>0</v>
      </c>
      <c r="X76" s="583">
        <v>0</v>
      </c>
      <c r="Y76" s="583">
        <v>0</v>
      </c>
      <c r="Z76" s="93"/>
      <c r="AA76" s="93"/>
      <c r="AB76" s="583"/>
      <c r="AC76" s="93"/>
      <c r="AF76" s="93"/>
      <c r="AG76" s="93"/>
      <c r="AH76" s="93"/>
      <c r="AI76" s="93"/>
      <c r="AJ76" s="93"/>
      <c r="AK76" s="97"/>
      <c r="AL76" s="93"/>
      <c r="AM76" s="93"/>
      <c r="AN76" s="93"/>
      <c r="AO76" s="93"/>
      <c r="AP76" s="93"/>
      <c r="AQ76" s="93"/>
      <c r="AR76" s="93"/>
      <c r="AS76" s="93"/>
      <c r="AT76" s="93"/>
      <c r="AU76" s="93"/>
      <c r="AV76" s="93"/>
      <c r="AW76" s="93"/>
      <c r="AX76" s="93"/>
      <c r="AY76" s="93"/>
      <c r="AZ76" s="93"/>
      <c r="BA76" s="93"/>
      <c r="BB76" s="93"/>
      <c r="BC76" s="96"/>
      <c r="BD76" s="93"/>
      <c r="BE76" s="1443"/>
      <c r="BF76" s="584"/>
      <c r="BG76" s="93"/>
      <c r="BL76" s="585"/>
      <c r="BM76" s="585"/>
      <c r="DI76" s="573"/>
    </row>
    <row r="77" spans="1:113">
      <c r="A77" s="78">
        <v>70</v>
      </c>
      <c r="B77" s="80" t="s">
        <v>74</v>
      </c>
      <c r="C77" s="93">
        <f>C70-C72-C73+C74-C75</f>
        <v>34810814.927327245</v>
      </c>
      <c r="D77" s="93">
        <f t="shared" ref="D77:Y77" si="120">D70-D72-D73+D74-D75</f>
        <v>-668149</v>
      </c>
      <c r="E77" s="93">
        <f t="shared" si="120"/>
        <v>6673504</v>
      </c>
      <c r="F77" s="93">
        <f t="shared" si="120"/>
        <v>4330116</v>
      </c>
      <c r="G77" s="93">
        <f t="shared" si="120"/>
        <v>-137.25888532516547</v>
      </c>
      <c r="H77" s="93">
        <f t="shared" si="120"/>
        <v>-2116519.1511764573</v>
      </c>
      <c r="I77" s="93">
        <f t="shared" si="120"/>
        <v>-48503</v>
      </c>
      <c r="J77" s="93">
        <f t="shared" si="120"/>
        <v>502461.94281000004</v>
      </c>
      <c r="K77" s="93">
        <f t="shared" si="120"/>
        <v>63404</v>
      </c>
      <c r="L77" s="93">
        <f t="shared" si="120"/>
        <v>17666.936250215036</v>
      </c>
      <c r="M77" s="93">
        <f t="shared" si="120"/>
        <v>-84170.223883897692</v>
      </c>
      <c r="N77" s="93">
        <f t="shared" si="120"/>
        <v>-221451.20098770445</v>
      </c>
      <c r="O77" s="93">
        <f t="shared" si="120"/>
        <v>238771.08938301713</v>
      </c>
      <c r="P77" s="93">
        <f t="shared" si="120"/>
        <v>-1345608.1041001009</v>
      </c>
      <c r="Q77" s="93">
        <f t="shared" si="120"/>
        <v>-1017963</v>
      </c>
      <c r="R77" s="93">
        <f t="shared" si="120"/>
        <v>3754508.883610019</v>
      </c>
      <c r="S77" s="1443">
        <f t="shared" si="120"/>
        <v>1361721.0582111124</v>
      </c>
      <c r="T77" s="93">
        <f t="shared" si="120"/>
        <v>-9348.2238897762709</v>
      </c>
      <c r="U77" s="93">
        <f t="shared" si="120"/>
        <v>-1653.8529374571262</v>
      </c>
      <c r="V77" s="93">
        <f t="shared" si="120"/>
        <v>974</v>
      </c>
      <c r="W77" s="97">
        <f t="shared" si="120"/>
        <v>156349</v>
      </c>
      <c r="X77" s="93">
        <f t="shared" si="120"/>
        <v>-74157.290629063951</v>
      </c>
      <c r="Y77" s="93">
        <f t="shared" si="120"/>
        <v>213595.58972921982</v>
      </c>
      <c r="Z77" s="93">
        <f>Z70-Z72-Z73+Z74-Z75</f>
        <v>789290.81384351279</v>
      </c>
      <c r="AA77" s="93">
        <f t="shared" ref="AA77:AC77" si="121">AA70-AA72-AA73+AA74-AA75</f>
        <v>4925185.5474026501</v>
      </c>
      <c r="AB77" s="93">
        <f t="shared" si="121"/>
        <v>15928259.931901127</v>
      </c>
      <c r="AC77" s="93">
        <f t="shared" si="121"/>
        <v>972670.58427500003</v>
      </c>
      <c r="AD77" s="93">
        <f t="shared" ref="AD77:AE77" si="122">AD70-AD72-AD73+AD74-AD75</f>
        <v>-7379869</v>
      </c>
      <c r="AE77" s="93">
        <f t="shared" si="122"/>
        <v>107458.80167556659</v>
      </c>
      <c r="AF77" s="93">
        <f t="shared" ref="AF77:AK77" si="123">AF70-AF72-AF73+AF74-AF75</f>
        <v>-1369413.15918</v>
      </c>
      <c r="AG77" s="93">
        <f t="shared" ref="AG77:AJ77" si="124">AG70-AG72-AG73+AG74-AG75</f>
        <v>0</v>
      </c>
      <c r="AH77" s="93">
        <f t="shared" si="124"/>
        <v>0</v>
      </c>
      <c r="AI77" s="93">
        <f t="shared" si="124"/>
        <v>9221025.1889743879</v>
      </c>
      <c r="AJ77" s="93">
        <f t="shared" si="124"/>
        <v>0</v>
      </c>
      <c r="AK77" s="97">
        <f t="shared" si="123"/>
        <v>-1519489.311398454</v>
      </c>
      <c r="AL77" s="93">
        <f t="shared" ref="AL77" si="125">AL70-AL72-AL73+AL74-AL75</f>
        <v>0</v>
      </c>
      <c r="AM77" s="93">
        <f t="shared" ref="AM77" si="126">AM70-AM72-AM73+AM74-AM75</f>
        <v>0</v>
      </c>
      <c r="AN77" s="93">
        <f>AN70-AN72-AN73+AN74-AN75</f>
        <v>0</v>
      </c>
      <c r="AO77" s="93">
        <f>AO70-AO72-AO73+AO74-AO75</f>
        <v>13142.869999999995</v>
      </c>
      <c r="AP77" s="93">
        <f>AP70-AP72-AP73+AP74-AP75</f>
        <v>0</v>
      </c>
      <c r="AQ77" s="93">
        <f>AQ70-AQ72-AQ73+AQ74-AQ75</f>
        <v>0</v>
      </c>
      <c r="AR77" s="93">
        <f t="shared" ref="AR77" si="127">AR70-AR72-AR73+AR74-AR75</f>
        <v>0</v>
      </c>
      <c r="AS77" s="93">
        <f t="shared" ref="AS77:BF77" si="128">AS70-AS72-AS73+AS74-AS75</f>
        <v>-838075</v>
      </c>
      <c r="AT77" s="93">
        <f t="shared" si="128"/>
        <v>-190649.76518447159</v>
      </c>
      <c r="AU77" s="93">
        <f t="shared" si="128"/>
        <v>0</v>
      </c>
      <c r="AV77" s="93">
        <f t="shared" si="128"/>
        <v>136190.78140385298</v>
      </c>
      <c r="AW77" s="93">
        <f t="shared" si="128"/>
        <v>0</v>
      </c>
      <c r="AX77" s="93">
        <f t="shared" si="128"/>
        <v>7298871.52587</v>
      </c>
      <c r="AY77" s="93">
        <f t="shared" si="128"/>
        <v>0</v>
      </c>
      <c r="AZ77" s="93">
        <f t="shared" si="128"/>
        <v>-364404.80316701456</v>
      </c>
      <c r="BA77" s="93">
        <f t="shared" si="128"/>
        <v>-190765.09994340004</v>
      </c>
      <c r="BB77" s="93">
        <f t="shared" si="128"/>
        <v>-0.44719999999870197</v>
      </c>
      <c r="BC77" s="93">
        <f t="shared" si="128"/>
        <v>19971.410892</v>
      </c>
      <c r="BD77" s="93">
        <f t="shared" si="128"/>
        <v>-6775</v>
      </c>
      <c r="BE77" s="1443">
        <f t="shared" si="128"/>
        <v>-3020382.8641284006</v>
      </c>
      <c r="BF77" s="93">
        <f t="shared" si="128"/>
        <v>526738.44137000002</v>
      </c>
      <c r="BG77" s="93">
        <f t="shared" ref="BG77" si="129">BG70-BG72-BG73+BG74-BG75</f>
        <v>0</v>
      </c>
      <c r="BH77" s="93">
        <f t="shared" ref="BH77:BJ77" si="130">BH70-BH72-BH73+BH74-BH75</f>
        <v>0</v>
      </c>
      <c r="BI77" s="93">
        <f t="shared" si="130"/>
        <v>0</v>
      </c>
      <c r="BJ77" s="93">
        <f t="shared" si="130"/>
        <v>0</v>
      </c>
      <c r="BK77" s="93">
        <f t="shared" ref="BK77" si="131">BK70-BK72-BK73+BK74-BK75</f>
        <v>0</v>
      </c>
      <c r="BL77" s="93">
        <f t="shared" ref="BL77" si="132">BL70-BL72-BL73+BL74-BL75</f>
        <v>-1973578.7135829066</v>
      </c>
      <c r="BM77" s="105"/>
      <c r="DI77" s="573"/>
    </row>
    <row r="78" spans="1:113">
      <c r="A78" s="78">
        <v>71</v>
      </c>
      <c r="B78" s="80" t="s">
        <v>75</v>
      </c>
      <c r="C78" s="96">
        <f t="shared" ref="C78:V78" si="133">SUM(D78:BL78)</f>
        <v>0</v>
      </c>
      <c r="D78" s="96">
        <f t="shared" si="133"/>
        <v>0</v>
      </c>
      <c r="E78" s="96">
        <f t="shared" si="133"/>
        <v>0</v>
      </c>
      <c r="F78" s="96">
        <f t="shared" si="133"/>
        <v>0</v>
      </c>
      <c r="G78" s="96">
        <f t="shared" si="133"/>
        <v>0</v>
      </c>
      <c r="H78" s="96">
        <f t="shared" si="133"/>
        <v>0</v>
      </c>
      <c r="I78" s="96">
        <f t="shared" si="133"/>
        <v>0</v>
      </c>
      <c r="J78" s="96">
        <f t="shared" si="133"/>
        <v>0</v>
      </c>
      <c r="K78" s="96">
        <f t="shared" si="133"/>
        <v>0</v>
      </c>
      <c r="L78" s="96">
        <f t="shared" si="133"/>
        <v>0</v>
      </c>
      <c r="M78" s="96">
        <f t="shared" si="133"/>
        <v>0</v>
      </c>
      <c r="N78" s="96">
        <f t="shared" si="133"/>
        <v>0</v>
      </c>
      <c r="O78" s="96">
        <f t="shared" si="133"/>
        <v>0</v>
      </c>
      <c r="P78" s="96">
        <f t="shared" si="133"/>
        <v>0</v>
      </c>
      <c r="Q78" s="96">
        <f t="shared" si="133"/>
        <v>0</v>
      </c>
      <c r="R78" s="96">
        <f t="shared" si="133"/>
        <v>0</v>
      </c>
      <c r="S78" s="1451">
        <f t="shared" si="133"/>
        <v>0</v>
      </c>
      <c r="T78" s="96">
        <f t="shared" si="133"/>
        <v>0</v>
      </c>
      <c r="U78" s="96">
        <f t="shared" si="133"/>
        <v>0</v>
      </c>
      <c r="V78" s="96">
        <f t="shared" si="133"/>
        <v>0</v>
      </c>
      <c r="W78" s="1432">
        <v>0</v>
      </c>
      <c r="X78" s="93">
        <v>0</v>
      </c>
      <c r="Y78" s="93">
        <v>0</v>
      </c>
      <c r="Z78" s="93">
        <v>0</v>
      </c>
      <c r="AA78" s="93">
        <f>AA77*$E$67</f>
        <v>0</v>
      </c>
      <c r="AB78" s="93"/>
      <c r="AC78" s="93"/>
      <c r="AD78" s="93">
        <f t="shared" ref="AD78" si="134">AD77*$E$67</f>
        <v>0</v>
      </c>
      <c r="AE78" s="93"/>
      <c r="AF78" s="93">
        <f t="shared" ref="AF78:BE78" si="135">AF77*$E$67</f>
        <v>0</v>
      </c>
      <c r="AG78" s="93">
        <f t="shared" ref="AG78:AJ78" si="136">AG77*$E$67</f>
        <v>0</v>
      </c>
      <c r="AH78" s="93">
        <f t="shared" si="136"/>
        <v>0</v>
      </c>
      <c r="AI78" s="93">
        <f t="shared" si="136"/>
        <v>0</v>
      </c>
      <c r="AJ78" s="93">
        <f t="shared" si="136"/>
        <v>0</v>
      </c>
      <c r="AK78" s="97">
        <f t="shared" si="135"/>
        <v>0</v>
      </c>
      <c r="AL78" s="93">
        <f t="shared" ref="AL78" si="137">AL77*$E$67</f>
        <v>0</v>
      </c>
      <c r="AM78" s="93">
        <f t="shared" ref="AM78" si="138">AM77*$E$67</f>
        <v>0</v>
      </c>
      <c r="AN78" s="93">
        <f>AN77*$E$67</f>
        <v>0</v>
      </c>
      <c r="AO78" s="93">
        <f>AO77*$E$67</f>
        <v>0</v>
      </c>
      <c r="AP78" s="93">
        <f>AP77*$E$67</f>
        <v>0</v>
      </c>
      <c r="AQ78" s="93">
        <f>AQ77*$E$67</f>
        <v>0</v>
      </c>
      <c r="AR78" s="93">
        <f t="shared" ref="AR78" si="139">AR77*$E$67</f>
        <v>0</v>
      </c>
      <c r="AS78" s="93">
        <f t="shared" ref="AS78:BD78" si="140">AS77*$E$67</f>
        <v>0</v>
      </c>
      <c r="AT78" s="93">
        <f t="shared" si="140"/>
        <v>0</v>
      </c>
      <c r="AU78" s="93">
        <f t="shared" si="140"/>
        <v>0</v>
      </c>
      <c r="AV78" s="93">
        <f t="shared" si="140"/>
        <v>0</v>
      </c>
      <c r="AW78" s="93">
        <f t="shared" si="140"/>
        <v>0</v>
      </c>
      <c r="AX78" s="93">
        <f t="shared" si="140"/>
        <v>0</v>
      </c>
      <c r="AY78" s="93">
        <f t="shared" si="140"/>
        <v>0</v>
      </c>
      <c r="AZ78" s="93">
        <f t="shared" si="140"/>
        <v>0</v>
      </c>
      <c r="BA78" s="93">
        <f t="shared" si="140"/>
        <v>0</v>
      </c>
      <c r="BB78" s="93">
        <f t="shared" si="140"/>
        <v>0</v>
      </c>
      <c r="BC78" s="93">
        <f t="shared" si="140"/>
        <v>0</v>
      </c>
      <c r="BD78" s="93">
        <f t="shared" si="140"/>
        <v>0</v>
      </c>
      <c r="BE78" s="1443">
        <f t="shared" si="135"/>
        <v>0</v>
      </c>
      <c r="BF78" s="93"/>
      <c r="BG78" s="93">
        <f t="shared" ref="BG78" si="141">BG77*$E$67</f>
        <v>0</v>
      </c>
      <c r="BH78" s="93">
        <f t="shared" ref="BH78:BJ78" si="142">BH77*$E$67</f>
        <v>0</v>
      </c>
      <c r="BI78" s="93">
        <f t="shared" si="142"/>
        <v>0</v>
      </c>
      <c r="BJ78" s="93">
        <f t="shared" si="142"/>
        <v>0</v>
      </c>
      <c r="BK78" s="93">
        <f t="shared" ref="BK78" si="143">BK77*$E$67</f>
        <v>0</v>
      </c>
      <c r="BL78" s="93"/>
      <c r="BM78" s="101"/>
      <c r="BN78" s="585"/>
      <c r="DI78" s="573"/>
    </row>
    <row r="79" spans="1:113">
      <c r="A79" s="78">
        <v>72</v>
      </c>
      <c r="B79" s="80" t="s">
        <v>76</v>
      </c>
      <c r="C79" s="109">
        <f>C77-C78</f>
        <v>34810814.927327245</v>
      </c>
      <c r="D79" s="109">
        <f t="shared" ref="D79:X79" si="144">D77-D78</f>
        <v>-668149</v>
      </c>
      <c r="E79" s="109">
        <f t="shared" si="144"/>
        <v>6673504</v>
      </c>
      <c r="F79" s="109">
        <f t="shared" si="144"/>
        <v>4330116</v>
      </c>
      <c r="G79" s="109">
        <f t="shared" si="144"/>
        <v>-137.25888532516547</v>
      </c>
      <c r="H79" s="109">
        <f t="shared" si="144"/>
        <v>-2116519.1511764573</v>
      </c>
      <c r="I79" s="109">
        <f t="shared" si="144"/>
        <v>-48503</v>
      </c>
      <c r="J79" s="109">
        <f t="shared" si="144"/>
        <v>502461.94281000004</v>
      </c>
      <c r="K79" s="109">
        <f t="shared" si="144"/>
        <v>63404</v>
      </c>
      <c r="L79" s="109">
        <f t="shared" si="144"/>
        <v>17666.936250215036</v>
      </c>
      <c r="M79" s="109">
        <f t="shared" si="144"/>
        <v>-84170.223883897692</v>
      </c>
      <c r="N79" s="109">
        <f t="shared" si="144"/>
        <v>-221451.20098770445</v>
      </c>
      <c r="O79" s="109">
        <f t="shared" si="144"/>
        <v>238771.08938301713</v>
      </c>
      <c r="P79" s="109">
        <f t="shared" si="144"/>
        <v>-1345608.1041001009</v>
      </c>
      <c r="Q79" s="109">
        <f t="shared" si="144"/>
        <v>-1017963</v>
      </c>
      <c r="R79" s="109">
        <f t="shared" si="144"/>
        <v>3754508.883610019</v>
      </c>
      <c r="S79" s="1444">
        <f t="shared" si="144"/>
        <v>1361721.0582111124</v>
      </c>
      <c r="T79" s="109">
        <f t="shared" si="144"/>
        <v>-9348.2238897762709</v>
      </c>
      <c r="U79" s="109">
        <f t="shared" si="144"/>
        <v>-1653.8529374571262</v>
      </c>
      <c r="V79" s="109">
        <f t="shared" si="144"/>
        <v>974</v>
      </c>
      <c r="W79" s="1426">
        <f t="shared" si="144"/>
        <v>156349</v>
      </c>
      <c r="X79" s="95">
        <f t="shared" si="144"/>
        <v>-74157.290629063951</v>
      </c>
      <c r="Y79" s="95">
        <f>Y77-Y78</f>
        <v>213595.58972921982</v>
      </c>
      <c r="Z79" s="95">
        <f>Z77-Z78</f>
        <v>789290.81384351279</v>
      </c>
      <c r="AA79" s="95">
        <f t="shared" ref="AA79:AC79" si="145">AA77-AA78</f>
        <v>4925185.5474026501</v>
      </c>
      <c r="AB79" s="95">
        <f t="shared" si="145"/>
        <v>15928259.931901127</v>
      </c>
      <c r="AC79" s="95">
        <f t="shared" si="145"/>
        <v>972670.58427500003</v>
      </c>
      <c r="AD79" s="95">
        <f t="shared" ref="AD79:AE79" si="146">AD77-AD78</f>
        <v>-7379869</v>
      </c>
      <c r="AE79" s="95">
        <f t="shared" si="146"/>
        <v>107458.80167556659</v>
      </c>
      <c r="AF79" s="95">
        <f t="shared" ref="AF79:BE79" si="147">AF77-AF78</f>
        <v>-1369413.15918</v>
      </c>
      <c r="AG79" s="95">
        <f t="shared" ref="AG79:AJ79" si="148">AG77-AG78</f>
        <v>0</v>
      </c>
      <c r="AH79" s="95">
        <f t="shared" si="148"/>
        <v>0</v>
      </c>
      <c r="AI79" s="95">
        <f t="shared" si="148"/>
        <v>9221025.1889743879</v>
      </c>
      <c r="AJ79" s="95">
        <f t="shared" si="148"/>
        <v>0</v>
      </c>
      <c r="AK79" s="1426">
        <f t="shared" si="147"/>
        <v>-1519489.311398454</v>
      </c>
      <c r="AL79" s="95">
        <f t="shared" ref="AL79" si="149">AL77-AL78</f>
        <v>0</v>
      </c>
      <c r="AM79" s="95">
        <f t="shared" ref="AM79" si="150">AM77-AM78</f>
        <v>0</v>
      </c>
      <c r="AN79" s="95">
        <f>AN77-AN78</f>
        <v>0</v>
      </c>
      <c r="AO79" s="95">
        <f>AO77-AO78</f>
        <v>13142.869999999995</v>
      </c>
      <c r="AP79" s="95">
        <f>AP77-AP78</f>
        <v>0</v>
      </c>
      <c r="AQ79" s="95">
        <f>AQ77-AQ78</f>
        <v>0</v>
      </c>
      <c r="AR79" s="95">
        <f t="shared" ref="AR79" si="151">AR77-AR78</f>
        <v>0</v>
      </c>
      <c r="AS79" s="95">
        <f t="shared" ref="AS79:BD79" si="152">AS77-AS78</f>
        <v>-838075</v>
      </c>
      <c r="AT79" s="95">
        <f t="shared" si="152"/>
        <v>-190649.76518447159</v>
      </c>
      <c r="AU79" s="95">
        <f t="shared" si="152"/>
        <v>0</v>
      </c>
      <c r="AV79" s="95">
        <f t="shared" si="152"/>
        <v>136190.78140385298</v>
      </c>
      <c r="AW79" s="95">
        <f t="shared" si="152"/>
        <v>0</v>
      </c>
      <c r="AX79" s="95">
        <f t="shared" si="152"/>
        <v>7298871.52587</v>
      </c>
      <c r="AY79" s="95">
        <f t="shared" si="152"/>
        <v>0</v>
      </c>
      <c r="AZ79" s="95">
        <f t="shared" si="152"/>
        <v>-364404.80316701456</v>
      </c>
      <c r="BA79" s="95">
        <f t="shared" si="152"/>
        <v>-190765.09994340004</v>
      </c>
      <c r="BB79" s="95">
        <f t="shared" si="152"/>
        <v>-0.44719999999870197</v>
      </c>
      <c r="BC79" s="95">
        <f t="shared" si="152"/>
        <v>19971.410892</v>
      </c>
      <c r="BD79" s="95">
        <f t="shared" si="152"/>
        <v>-6775</v>
      </c>
      <c r="BE79" s="1444">
        <f t="shared" si="147"/>
        <v>-3020382.8641284006</v>
      </c>
      <c r="BF79" s="95">
        <f>BF77-BF78</f>
        <v>526738.44137000002</v>
      </c>
      <c r="BG79" s="95">
        <f t="shared" ref="BG79" si="153">BG77-BG78</f>
        <v>0</v>
      </c>
      <c r="BH79" s="95">
        <f t="shared" ref="BH79:BJ79" si="154">BH77-BH78</f>
        <v>0</v>
      </c>
      <c r="BI79" s="95">
        <f t="shared" si="154"/>
        <v>0</v>
      </c>
      <c r="BJ79" s="95">
        <f t="shared" si="154"/>
        <v>0</v>
      </c>
      <c r="BK79" s="95">
        <f t="shared" ref="BK79" si="155">BK77-BK78</f>
        <v>0</v>
      </c>
      <c r="BL79" s="95">
        <f t="shared" ref="BL79" si="156">BL77-BL78</f>
        <v>-1973578.7135829066</v>
      </c>
      <c r="BM79" s="101"/>
      <c r="BN79" s="585"/>
      <c r="DI79" s="573"/>
    </row>
    <row r="80" spans="1:113">
      <c r="A80" s="78">
        <v>73</v>
      </c>
      <c r="B80" s="80" t="s">
        <v>728</v>
      </c>
      <c r="C80" s="96">
        <f>ROUND(C79*$E$68,0)</f>
        <v>12183785</v>
      </c>
      <c r="D80" s="96">
        <f t="shared" ref="D80:X80" si="157">ROUND(D79*$E$68,0)</f>
        <v>-233852</v>
      </c>
      <c r="E80" s="96">
        <f t="shared" si="157"/>
        <v>2335726</v>
      </c>
      <c r="F80" s="96">
        <f t="shared" si="157"/>
        <v>1515541</v>
      </c>
      <c r="G80" s="96">
        <f t="shared" si="157"/>
        <v>-48</v>
      </c>
      <c r="H80" s="96">
        <f t="shared" si="157"/>
        <v>-740782</v>
      </c>
      <c r="I80" s="96">
        <f t="shared" si="157"/>
        <v>-16976</v>
      </c>
      <c r="J80" s="96">
        <f t="shared" si="157"/>
        <v>175862</v>
      </c>
      <c r="K80" s="96">
        <f t="shared" si="157"/>
        <v>22191</v>
      </c>
      <c r="L80" s="96">
        <f t="shared" si="157"/>
        <v>6183</v>
      </c>
      <c r="M80" s="96">
        <f t="shared" si="157"/>
        <v>-29460</v>
      </c>
      <c r="N80" s="96">
        <f t="shared" si="157"/>
        <v>-77508</v>
      </c>
      <c r="O80" s="96">
        <f t="shared" si="157"/>
        <v>83570</v>
      </c>
      <c r="P80" s="96">
        <f t="shared" si="157"/>
        <v>-470963</v>
      </c>
      <c r="Q80" s="96">
        <f t="shared" si="157"/>
        <v>-356287</v>
      </c>
      <c r="R80" s="96">
        <f t="shared" si="157"/>
        <v>1314078</v>
      </c>
      <c r="S80" s="1451">
        <f t="shared" si="157"/>
        <v>476602</v>
      </c>
      <c r="T80" s="96">
        <f t="shared" si="157"/>
        <v>-3272</v>
      </c>
      <c r="U80" s="96">
        <f t="shared" si="157"/>
        <v>-579</v>
      </c>
      <c r="V80" s="96">
        <f t="shared" si="157"/>
        <v>341</v>
      </c>
      <c r="W80" s="1432">
        <f t="shared" si="157"/>
        <v>54722</v>
      </c>
      <c r="X80" s="96">
        <f t="shared" si="157"/>
        <v>-25955</v>
      </c>
      <c r="Y80" s="96">
        <f>ROUND(Y79*$E$68,0)</f>
        <v>74758</v>
      </c>
      <c r="Z80" s="96">
        <f>ROUND(Z79*$E$68,0)</f>
        <v>276252</v>
      </c>
      <c r="AA80" s="96">
        <f t="shared" ref="AA80:BL80" si="158">ROUND(AA79*$E$68,0)</f>
        <v>1723815</v>
      </c>
      <c r="AB80" s="96">
        <f t="shared" si="158"/>
        <v>5574891</v>
      </c>
      <c r="AC80" s="96">
        <f t="shared" si="158"/>
        <v>340435</v>
      </c>
      <c r="AD80" s="96">
        <f t="shared" si="158"/>
        <v>-2582954</v>
      </c>
      <c r="AE80" s="96">
        <f t="shared" si="158"/>
        <v>37611</v>
      </c>
      <c r="AF80" s="96">
        <f t="shared" si="158"/>
        <v>-479295</v>
      </c>
      <c r="AG80" s="96">
        <f t="shared" ref="AG80:AJ80" si="159">ROUND(AG79*$E$68,0)</f>
        <v>0</v>
      </c>
      <c r="AH80" s="96">
        <f t="shared" si="159"/>
        <v>0</v>
      </c>
      <c r="AI80" s="96">
        <f t="shared" si="159"/>
        <v>3227359</v>
      </c>
      <c r="AJ80" s="96">
        <f t="shared" si="159"/>
        <v>0</v>
      </c>
      <c r="AK80" s="1432">
        <f t="shared" si="158"/>
        <v>-531821</v>
      </c>
      <c r="AL80" s="96">
        <f t="shared" ref="AL80" si="160">ROUND(AL79*$E$68,0)</f>
        <v>0</v>
      </c>
      <c r="AM80" s="96">
        <f t="shared" si="158"/>
        <v>0</v>
      </c>
      <c r="AN80" s="96">
        <f t="shared" ref="AN80:BD80" si="161">ROUND(AN79*$E$68,0)</f>
        <v>0</v>
      </c>
      <c r="AO80" s="96">
        <f t="shared" si="161"/>
        <v>4600</v>
      </c>
      <c r="AP80" s="96">
        <f t="shared" si="161"/>
        <v>0</v>
      </c>
      <c r="AQ80" s="96">
        <f t="shared" si="161"/>
        <v>0</v>
      </c>
      <c r="AR80" s="96">
        <f t="shared" si="161"/>
        <v>0</v>
      </c>
      <c r="AS80" s="96">
        <f t="shared" si="161"/>
        <v>-293326</v>
      </c>
      <c r="AT80" s="96">
        <f t="shared" si="161"/>
        <v>-66727</v>
      </c>
      <c r="AU80" s="96">
        <f t="shared" si="161"/>
        <v>0</v>
      </c>
      <c r="AV80" s="96">
        <f t="shared" si="161"/>
        <v>47667</v>
      </c>
      <c r="AW80" s="96">
        <f t="shared" si="161"/>
        <v>0</v>
      </c>
      <c r="AX80" s="96">
        <f t="shared" si="161"/>
        <v>2554605</v>
      </c>
      <c r="AY80" s="96">
        <f t="shared" si="161"/>
        <v>0</v>
      </c>
      <c r="AZ80" s="96">
        <f t="shared" si="161"/>
        <v>-127542</v>
      </c>
      <c r="BA80" s="96">
        <f t="shared" si="161"/>
        <v>-66768</v>
      </c>
      <c r="BB80" s="96">
        <f t="shared" si="161"/>
        <v>0</v>
      </c>
      <c r="BC80" s="96">
        <f t="shared" si="161"/>
        <v>6990</v>
      </c>
      <c r="BD80" s="96">
        <f t="shared" si="161"/>
        <v>-2371</v>
      </c>
      <c r="BE80" s="1451">
        <f t="shared" si="158"/>
        <v>-1057134</v>
      </c>
      <c r="BF80" s="96">
        <f>ROUND(BF79*$E$68,0)</f>
        <v>184358</v>
      </c>
      <c r="BG80" s="96">
        <f t="shared" ref="BG80" si="162">ROUND(BG79*$E$68,0)</f>
        <v>0</v>
      </c>
      <c r="BH80" s="96">
        <f t="shared" ref="BH80:BJ80" si="163">ROUND(BH79*$E$68,0)</f>
        <v>0</v>
      </c>
      <c r="BI80" s="96">
        <f t="shared" si="163"/>
        <v>0</v>
      </c>
      <c r="BJ80" s="96">
        <f t="shared" si="163"/>
        <v>0</v>
      </c>
      <c r="BK80" s="96">
        <f t="shared" ref="BK80" si="164">ROUND(BK79*$E$68,0)</f>
        <v>0</v>
      </c>
      <c r="BL80" s="96">
        <f t="shared" si="158"/>
        <v>-690753</v>
      </c>
      <c r="BM80" s="101"/>
      <c r="BN80" s="585"/>
      <c r="DI80" s="573"/>
    </row>
    <row r="81" spans="1:113">
      <c r="A81" s="78">
        <v>74</v>
      </c>
      <c r="B81" s="80" t="s">
        <v>641</v>
      </c>
      <c r="C81" s="96">
        <f>SUM(D81:BL81)</f>
        <v>607389.20972429495</v>
      </c>
      <c r="D81" s="93">
        <f>'Adj-restating'!E80+'Adj-PF'!E82</f>
        <v>0</v>
      </c>
      <c r="E81" s="93">
        <f>'Adj-restating'!F80+'Adj-PF'!F82</f>
        <v>0</v>
      </c>
      <c r="F81" s="93">
        <f>'Adj-restating'!G80+'Adj-PF'!G82</f>
        <v>0</v>
      </c>
      <c r="G81" s="93">
        <f>'Adj-restating'!H80+'Adj-PF'!H82</f>
        <v>0</v>
      </c>
      <c r="H81" s="93">
        <f>'Adj-restating'!I80+'Adj-PF'!I82</f>
        <v>0</v>
      </c>
      <c r="I81" s="93">
        <f>'Adj-restating'!J80+'Adj-PF'!J82</f>
        <v>0</v>
      </c>
      <c r="J81" s="93">
        <f>'Adj-restating'!K80+'Adj-PF'!K82</f>
        <v>0</v>
      </c>
      <c r="K81" s="93">
        <f>'Adj-restating'!L80+'Adj-PF'!L82</f>
        <v>0</v>
      </c>
      <c r="L81" s="93">
        <f>'Adj-restating'!M80+'Adj-PF'!M82</f>
        <v>0</v>
      </c>
      <c r="M81" s="93">
        <f>'Adj-restating'!N80+'Adj-PF'!N82</f>
        <v>0</v>
      </c>
      <c r="N81" s="93">
        <f>'Adj-restating'!O80+'Adj-PF'!O82</f>
        <v>0</v>
      </c>
      <c r="O81" s="93">
        <f>'Adj-restating'!P80+'Adj-PF'!P82</f>
        <v>0</v>
      </c>
      <c r="P81" s="93">
        <f>'Adj-restating'!Q80+'Adj-PF'!Q82</f>
        <v>0</v>
      </c>
      <c r="Q81" s="93">
        <f>'Adj-restating'!R80+'Adj-PF'!R82</f>
        <v>0</v>
      </c>
      <c r="R81" s="93">
        <f>'Adj-restating'!S80+'Adj-PF'!S82</f>
        <v>0</v>
      </c>
      <c r="S81" s="1443">
        <f>'Adj-restating'!T80+'Adj-PF'!T82</f>
        <v>0</v>
      </c>
      <c r="T81" s="93">
        <f>'Adj-restating'!U80+'Adj-PF'!U82</f>
        <v>0</v>
      </c>
      <c r="U81" s="93">
        <f>'Adj-restating'!V80+'Adj-PF'!V82</f>
        <v>0</v>
      </c>
      <c r="V81" s="93">
        <f>'Adj-restating'!W80+'Adj-PF'!W82</f>
        <v>0</v>
      </c>
      <c r="W81" s="97">
        <f>'Adj-restating'!X80+'Adj-PF'!X82</f>
        <v>0</v>
      </c>
      <c r="X81" s="93">
        <f>'Adj-restating'!Q80+'Adj-PF'!X82</f>
        <v>0</v>
      </c>
      <c r="Y81" s="93">
        <f>'Adj-restating'!R80+'Adj-PF'!Y82</f>
        <v>0</v>
      </c>
      <c r="Z81" s="93">
        <f>'Adj-restating'!U80+'Adj-PF'!U82</f>
        <v>0</v>
      </c>
      <c r="AA81" s="93">
        <f>'Adj-restating'!AA80+'Adj-PF'!AA82</f>
        <v>0</v>
      </c>
      <c r="AB81" s="93">
        <f>'Adj-restating'!AB80+'Adj-PF'!AB82</f>
        <v>0</v>
      </c>
      <c r="AC81" s="93">
        <f>'Adj-restating'!AC80+'Adj-PF'!AC82</f>
        <v>0</v>
      </c>
      <c r="AD81" s="93">
        <f>'Adj-restating'!AD80+'Adj-PF'!AD82</f>
        <v>0</v>
      </c>
      <c r="AE81" s="93">
        <f>'Adj-restating'!AE80+'Adj-PF'!AE82</f>
        <v>0</v>
      </c>
      <c r="AF81" s="93">
        <f>'Adj-restating'!AF80+'Adj-PF'!AF82</f>
        <v>0</v>
      </c>
      <c r="AG81" s="93">
        <f>'Adj-restating'!AG80+'Adj-PF'!AG82</f>
        <v>0</v>
      </c>
      <c r="AH81" s="93">
        <f>'Adj-restating'!AH80+'Adj-PF'!AH82</f>
        <v>0</v>
      </c>
      <c r="AI81" s="93">
        <f>'Adj-restating'!AI80+'Adj-PF'!AI82</f>
        <v>0</v>
      </c>
      <c r="AJ81" s="93">
        <f>'Adj-restating'!AJ80+'Adj-PF'!AJ82</f>
        <v>0</v>
      </c>
      <c r="AK81" s="97">
        <f>'Adj-restating'!AK80+'Adj-PF'!AK82</f>
        <v>0</v>
      </c>
      <c r="AL81" s="93">
        <f>'Adj-restating'!AL80+'Adj-PF'!AL82</f>
        <v>0</v>
      </c>
      <c r="AM81" s="93">
        <f>'Adj-restating'!AM80+'Adj-PF'!AM82</f>
        <v>607389.20972429495</v>
      </c>
      <c r="AN81" s="93">
        <v>0</v>
      </c>
      <c r="AO81" s="93">
        <v>0</v>
      </c>
      <c r="AP81" s="93">
        <f>'Adj-restating'!AP80+'Adj-PF'!AP82</f>
        <v>0</v>
      </c>
      <c r="AQ81" s="93">
        <f>'Adj-restating'!AQ80+'Adj-PF'!AQ82</f>
        <v>0</v>
      </c>
      <c r="AR81" s="93">
        <f>'Adj-restating'!AR80+'Adj-PF'!AR82</f>
        <v>0</v>
      </c>
      <c r="AS81" s="93">
        <f>'Adj-restating'!AN80+'Adj-PF'!AS82</f>
        <v>0</v>
      </c>
      <c r="AT81" s="93">
        <f>'Adj-restating'!AO80+'Adj-PF'!AT82</f>
        <v>0</v>
      </c>
      <c r="AU81" s="93">
        <f>'Adj-restating'!AV80+'Adj-PF'!AU82</f>
        <v>0</v>
      </c>
      <c r="AV81" s="93">
        <f>'Adj-restating'!AW80+'Adj-PF'!AV82</f>
        <v>0</v>
      </c>
      <c r="AW81" s="93">
        <f>'Adj-restating'!AX80+'Adj-PF'!AW82</f>
        <v>0</v>
      </c>
      <c r="AX81" s="93">
        <f>'Adj-restating'!AY80+'Adj-PF'!AX82</f>
        <v>0</v>
      </c>
      <c r="AY81" s="96">
        <f>'Adj-restating'!BA80+'Adj-PF'!AY82</f>
        <v>0</v>
      </c>
      <c r="AZ81" s="93">
        <f>'Adj-restating'!AZ80+'Adj-PF'!AZ82</f>
        <v>0</v>
      </c>
      <c r="BA81" s="93">
        <f>'Adj-restating'!BB80+'Adj-PF'!BA82</f>
        <v>0</v>
      </c>
      <c r="BB81" s="93">
        <f>'Adj-restating'!AY80+'Adj-PF'!BB82</f>
        <v>0</v>
      </c>
      <c r="BC81" s="93">
        <f>'Adj-restating'!BD80+'Adj-PF'!BC82</f>
        <v>0</v>
      </c>
      <c r="BD81" s="93">
        <f>'Adj-restating'!AU80+'Adj-PF'!BD82</f>
        <v>0</v>
      </c>
      <c r="BE81" s="1443">
        <f>'Adj-restating'!BC80+'Adj-PF'!BE82</f>
        <v>0</v>
      </c>
      <c r="BF81" s="93">
        <f>'Adj-restating'!BE80+'Adj-PF'!BK82</f>
        <v>0</v>
      </c>
      <c r="BG81" s="93">
        <f>'Adj-restating'!BA80+'Adj-PF'!BA82</f>
        <v>0</v>
      </c>
      <c r="BH81" s="93">
        <f>'Adj-restating'!BB80+'Adj-PF'!BB82</f>
        <v>0</v>
      </c>
      <c r="BI81" s="93">
        <f>'Adj-restating'!BC80+'Adj-PF'!BC82</f>
        <v>0</v>
      </c>
      <c r="BJ81" s="93">
        <f>'Adj-restating'!BD80+'Adj-PF'!BD82</f>
        <v>0</v>
      </c>
      <c r="BK81" s="93">
        <f>'Adj-restating'!BH80+'Adj-PF'!BH82</f>
        <v>0</v>
      </c>
      <c r="BL81" s="93">
        <f>'Adj-restating'!BL80+'Adj-PF'!BL82</f>
        <v>0</v>
      </c>
      <c r="BM81" s="101"/>
      <c r="BN81" s="585"/>
      <c r="DI81" s="573"/>
    </row>
    <row r="82" spans="1:113" ht="18.600000000000001" thickBot="1">
      <c r="A82" s="78">
        <v>75</v>
      </c>
      <c r="B82" s="80" t="s">
        <v>77</v>
      </c>
      <c r="C82" s="103">
        <f>SUM(C80:C81)</f>
        <v>12791174.209724296</v>
      </c>
      <c r="D82" s="103">
        <f t="shared" ref="D82:V82" si="165">SUM(D80:D81)</f>
        <v>-233852</v>
      </c>
      <c r="E82" s="103">
        <f t="shared" si="165"/>
        <v>2335726</v>
      </c>
      <c r="F82" s="103">
        <f t="shared" si="165"/>
        <v>1515541</v>
      </c>
      <c r="G82" s="103">
        <f t="shared" si="165"/>
        <v>-48</v>
      </c>
      <c r="H82" s="103">
        <f t="shared" si="165"/>
        <v>-740782</v>
      </c>
      <c r="I82" s="103">
        <f t="shared" si="165"/>
        <v>-16976</v>
      </c>
      <c r="J82" s="103">
        <f t="shared" si="165"/>
        <v>175862</v>
      </c>
      <c r="K82" s="103">
        <f t="shared" si="165"/>
        <v>22191</v>
      </c>
      <c r="L82" s="103">
        <f t="shared" si="165"/>
        <v>6183</v>
      </c>
      <c r="M82" s="103">
        <f t="shared" si="165"/>
        <v>-29460</v>
      </c>
      <c r="N82" s="103">
        <f t="shared" si="165"/>
        <v>-77508</v>
      </c>
      <c r="O82" s="103">
        <f t="shared" si="165"/>
        <v>83570</v>
      </c>
      <c r="P82" s="103">
        <f t="shared" si="165"/>
        <v>-470963</v>
      </c>
      <c r="Q82" s="103">
        <f t="shared" si="165"/>
        <v>-356287</v>
      </c>
      <c r="R82" s="103">
        <f t="shared" si="165"/>
        <v>1314078</v>
      </c>
      <c r="S82" s="1409">
        <f t="shared" si="165"/>
        <v>476602</v>
      </c>
      <c r="T82" s="103">
        <f t="shared" si="165"/>
        <v>-3272</v>
      </c>
      <c r="U82" s="103">
        <f t="shared" si="165"/>
        <v>-579</v>
      </c>
      <c r="V82" s="103">
        <f t="shared" si="165"/>
        <v>341</v>
      </c>
      <c r="W82" s="1396">
        <f t="shared" ref="W82" si="166">SUM(W80:W81)</f>
        <v>54722</v>
      </c>
      <c r="X82" s="103">
        <f t="shared" ref="X82" si="167">SUM(X80:X81)</f>
        <v>-25955</v>
      </c>
      <c r="Y82" s="103">
        <f t="shared" ref="Y82:BL82" si="168">SUM(Y80:Y81)</f>
        <v>74758</v>
      </c>
      <c r="Z82" s="103">
        <f t="shared" si="168"/>
        <v>276252</v>
      </c>
      <c r="AA82" s="103">
        <f t="shared" si="168"/>
        <v>1723815</v>
      </c>
      <c r="AB82" s="103">
        <f t="shared" si="168"/>
        <v>5574891</v>
      </c>
      <c r="AC82" s="103">
        <f t="shared" si="168"/>
        <v>340435</v>
      </c>
      <c r="AD82" s="103">
        <f t="shared" si="168"/>
        <v>-2582954</v>
      </c>
      <c r="AE82" s="103">
        <f t="shared" si="168"/>
        <v>37611</v>
      </c>
      <c r="AF82" s="103">
        <f t="shared" si="168"/>
        <v>-479295</v>
      </c>
      <c r="AG82" s="103">
        <f t="shared" si="168"/>
        <v>0</v>
      </c>
      <c r="AH82" s="103">
        <f t="shared" si="168"/>
        <v>0</v>
      </c>
      <c r="AI82" s="103">
        <f t="shared" si="168"/>
        <v>3227359</v>
      </c>
      <c r="AJ82" s="103">
        <f t="shared" si="168"/>
        <v>0</v>
      </c>
      <c r="AK82" s="1396">
        <f t="shared" si="168"/>
        <v>-531821</v>
      </c>
      <c r="AL82" s="103">
        <f t="shared" ref="AL82" si="169">SUM(AL80:AL81)</f>
        <v>0</v>
      </c>
      <c r="AM82" s="103">
        <f t="shared" si="168"/>
        <v>607389.20972429495</v>
      </c>
      <c r="AN82" s="103">
        <f t="shared" si="168"/>
        <v>0</v>
      </c>
      <c r="AO82" s="103">
        <f t="shared" si="168"/>
        <v>4600</v>
      </c>
      <c r="AP82" s="103">
        <f t="shared" si="168"/>
        <v>0</v>
      </c>
      <c r="AQ82" s="103">
        <f t="shared" si="168"/>
        <v>0</v>
      </c>
      <c r="AR82" s="103">
        <f t="shared" si="168"/>
        <v>0</v>
      </c>
      <c r="AS82" s="103">
        <f t="shared" si="168"/>
        <v>-293326</v>
      </c>
      <c r="AT82" s="103">
        <f t="shared" si="168"/>
        <v>-66727</v>
      </c>
      <c r="AU82" s="103">
        <f t="shared" si="168"/>
        <v>0</v>
      </c>
      <c r="AV82" s="103">
        <f t="shared" si="168"/>
        <v>47667</v>
      </c>
      <c r="AW82" s="103">
        <f t="shared" si="168"/>
        <v>0</v>
      </c>
      <c r="AX82" s="103">
        <f t="shared" si="168"/>
        <v>2554605</v>
      </c>
      <c r="AY82" s="103">
        <f t="shared" si="168"/>
        <v>0</v>
      </c>
      <c r="AZ82" s="103">
        <f t="shared" si="168"/>
        <v>-127542</v>
      </c>
      <c r="BA82" s="103">
        <f t="shared" si="168"/>
        <v>-66768</v>
      </c>
      <c r="BB82" s="103">
        <f t="shared" si="168"/>
        <v>0</v>
      </c>
      <c r="BC82" s="103">
        <f t="shared" si="168"/>
        <v>6990</v>
      </c>
      <c r="BD82" s="103">
        <f t="shared" si="168"/>
        <v>-2371</v>
      </c>
      <c r="BE82" s="1409">
        <f t="shared" si="168"/>
        <v>-1057134</v>
      </c>
      <c r="BF82" s="103">
        <f t="shared" si="168"/>
        <v>184358</v>
      </c>
      <c r="BG82" s="103">
        <f t="shared" si="168"/>
        <v>0</v>
      </c>
      <c r="BH82" s="103">
        <f t="shared" ref="BH82:BJ82" si="170">SUM(BH80:BH81)</f>
        <v>0</v>
      </c>
      <c r="BI82" s="103">
        <f t="shared" si="170"/>
        <v>0</v>
      </c>
      <c r="BJ82" s="103">
        <f t="shared" si="170"/>
        <v>0</v>
      </c>
      <c r="BK82" s="103">
        <f t="shared" ref="BK82" si="171">SUM(BK80:BK81)</f>
        <v>0</v>
      </c>
      <c r="BL82" s="103">
        <f t="shared" si="168"/>
        <v>-690753</v>
      </c>
      <c r="BM82" s="101"/>
      <c r="BN82" s="585"/>
      <c r="DI82" s="573"/>
    </row>
    <row r="83" spans="1:113" ht="18.600000000000001" thickTop="1">
      <c r="B83" s="110"/>
      <c r="C83" s="94"/>
      <c r="D83" s="94"/>
      <c r="AK83" s="1433"/>
      <c r="AL83" s="94"/>
      <c r="BL83" s="585"/>
      <c r="BM83" s="585"/>
      <c r="BN83" s="585"/>
      <c r="CL83" s="586"/>
    </row>
    <row r="84" spans="1:113">
      <c r="C84" s="94"/>
      <c r="D84" s="94"/>
      <c r="E84" s="94"/>
      <c r="F84" s="94"/>
      <c r="G84" s="94"/>
      <c r="H84" s="94"/>
      <c r="I84" s="94"/>
      <c r="J84" s="94"/>
      <c r="K84" s="94"/>
      <c r="L84" s="94"/>
      <c r="M84" s="94"/>
      <c r="N84" s="94"/>
      <c r="O84" s="94"/>
      <c r="P84" s="94"/>
      <c r="Q84" s="94"/>
      <c r="R84" s="94"/>
      <c r="S84" s="1452"/>
      <c r="T84" s="94"/>
      <c r="U84" s="94"/>
      <c r="V84" s="94"/>
      <c r="Z84" s="94"/>
      <c r="AA84" s="94"/>
      <c r="AB84" s="94"/>
      <c r="AC84" s="94"/>
      <c r="AD84" s="94"/>
      <c r="AE84" s="94"/>
      <c r="AF84" s="94"/>
      <c r="AG84" s="94"/>
      <c r="AH84" s="94"/>
      <c r="AI84" s="94"/>
      <c r="AJ84" s="94"/>
      <c r="AK84" s="1433"/>
      <c r="AL84" s="94"/>
      <c r="AM84" s="94"/>
      <c r="AN84" s="94"/>
      <c r="AP84" s="94"/>
      <c r="AQ84" s="94"/>
      <c r="AR84" s="94"/>
      <c r="AS84" s="94"/>
      <c r="AT84" s="94"/>
      <c r="AU84" s="94"/>
      <c r="AV84" s="94"/>
      <c r="AW84" s="94"/>
      <c r="AX84" s="94"/>
      <c r="AY84" s="94"/>
      <c r="AZ84" s="94"/>
      <c r="BA84" s="94"/>
      <c r="BB84" s="94"/>
      <c r="BC84" s="94"/>
      <c r="BD84" s="94"/>
      <c r="BE84" s="1452"/>
      <c r="BF84" s="94"/>
      <c r="BG84" s="94"/>
      <c r="CL84" s="587"/>
    </row>
    <row r="85" spans="1:113">
      <c r="E85" s="588"/>
    </row>
    <row r="89" spans="1:113">
      <c r="H89" s="82"/>
      <c r="I89" s="82"/>
      <c r="J89" s="82"/>
      <c r="K89" s="82"/>
    </row>
    <row r="90" spans="1:113">
      <c r="H90" s="82"/>
      <c r="I90" s="82"/>
      <c r="J90" s="82"/>
      <c r="K90" s="82"/>
    </row>
    <row r="91" spans="1:113">
      <c r="H91" s="80"/>
      <c r="I91" s="80"/>
      <c r="J91" s="80"/>
      <c r="K91" s="80"/>
    </row>
    <row r="92" spans="1:113">
      <c r="H92" s="589"/>
      <c r="I92" s="590"/>
      <c r="J92" s="590"/>
      <c r="K92" s="590"/>
      <c r="L92" s="590"/>
      <c r="M92" s="590"/>
      <c r="N92" s="590"/>
      <c r="O92" s="590"/>
      <c r="P92" s="86"/>
      <c r="Q92" s="86"/>
      <c r="R92" s="86"/>
      <c r="S92" s="1442"/>
      <c r="T92" s="86"/>
      <c r="U92" s="86"/>
      <c r="V92" s="590"/>
      <c r="Z92" s="86"/>
      <c r="AB92" s="590"/>
      <c r="AC92" s="590"/>
      <c r="AD92" s="590"/>
      <c r="AE92" s="590"/>
      <c r="AF92" s="590"/>
      <c r="AG92" s="590"/>
      <c r="AH92" s="590"/>
      <c r="AI92" s="590"/>
      <c r="AJ92" s="590"/>
      <c r="AK92" s="1440"/>
      <c r="AL92" s="590"/>
      <c r="AM92" s="590"/>
      <c r="AN92" s="590"/>
      <c r="AP92" s="590"/>
      <c r="AQ92" s="590"/>
      <c r="AR92" s="590"/>
      <c r="AS92" s="590"/>
      <c r="AT92" s="590"/>
      <c r="AU92" s="86"/>
      <c r="AV92" s="86"/>
      <c r="AZ92" s="86"/>
      <c r="BD92" s="86"/>
      <c r="BG92" s="86"/>
    </row>
    <row r="93" spans="1:113">
      <c r="H93" s="570"/>
      <c r="I93" s="570"/>
      <c r="J93" s="698"/>
      <c r="K93" s="1289"/>
      <c r="L93" s="90"/>
      <c r="M93" s="90"/>
      <c r="N93" s="90"/>
      <c r="O93" s="90"/>
      <c r="P93" s="90"/>
      <c r="Q93" s="90"/>
      <c r="R93" s="90"/>
      <c r="S93" s="1456"/>
      <c r="T93" s="90"/>
      <c r="U93" s="90"/>
      <c r="V93" s="90"/>
      <c r="Z93" s="90"/>
      <c r="AB93" s="90"/>
      <c r="AC93" s="90"/>
      <c r="AD93" s="90"/>
      <c r="AE93" s="90"/>
      <c r="AF93" s="90"/>
      <c r="AG93" s="90"/>
      <c r="AH93" s="90"/>
      <c r="AI93" s="90"/>
      <c r="AJ93" s="90"/>
      <c r="AK93" s="1434"/>
      <c r="AL93" s="90"/>
      <c r="AM93" s="90"/>
      <c r="AN93" s="90"/>
      <c r="AP93" s="90"/>
      <c r="AQ93" s="90"/>
      <c r="AR93" s="90"/>
      <c r="AS93" s="90"/>
      <c r="AT93" s="90"/>
      <c r="AU93" s="90"/>
      <c r="BD93" s="90"/>
    </row>
    <row r="94" spans="1:113">
      <c r="H94" s="570"/>
      <c r="I94" s="570"/>
      <c r="J94" s="698"/>
      <c r="K94" s="1289"/>
      <c r="L94" s="90"/>
      <c r="M94" s="90"/>
      <c r="N94" s="90"/>
      <c r="O94" s="90"/>
      <c r="P94" s="90"/>
      <c r="Q94" s="90"/>
      <c r="R94" s="90"/>
      <c r="S94" s="1456"/>
      <c r="T94" s="90"/>
      <c r="U94" s="90"/>
      <c r="V94" s="90"/>
      <c r="Z94" s="90"/>
      <c r="AB94" s="90"/>
      <c r="AC94" s="90"/>
      <c r="AD94" s="90"/>
      <c r="AE94" s="90"/>
      <c r="AF94" s="90"/>
      <c r="AG94" s="90"/>
      <c r="AH94" s="90"/>
      <c r="AI94" s="90"/>
      <c r="AJ94" s="90"/>
      <c r="AK94" s="1434"/>
      <c r="AL94" s="90"/>
      <c r="AM94" s="90"/>
      <c r="AN94" s="90"/>
      <c r="AP94" s="90"/>
      <c r="AQ94" s="90"/>
      <c r="AR94" s="90"/>
      <c r="AS94" s="90"/>
      <c r="AT94" s="90"/>
      <c r="AU94" s="90"/>
      <c r="BD94" s="90"/>
    </row>
    <row r="95" spans="1:113">
      <c r="B95" s="92"/>
      <c r="C95" s="572"/>
      <c r="D95" s="572"/>
      <c r="E95" s="572"/>
      <c r="F95" s="572"/>
      <c r="G95" s="572"/>
      <c r="H95" s="572"/>
      <c r="I95" s="572"/>
      <c r="J95" s="572"/>
      <c r="K95" s="572"/>
      <c r="L95" s="572"/>
      <c r="M95" s="572"/>
      <c r="N95" s="572"/>
      <c r="O95" s="572"/>
      <c r="P95" s="572"/>
      <c r="Q95" s="572"/>
      <c r="R95" s="572"/>
      <c r="S95" s="1443"/>
      <c r="T95" s="572"/>
      <c r="U95" s="572"/>
      <c r="V95" s="572"/>
      <c r="Z95" s="572"/>
      <c r="AB95" s="572"/>
      <c r="AC95" s="572"/>
      <c r="AD95" s="572"/>
      <c r="AE95" s="572"/>
      <c r="AF95" s="572"/>
      <c r="AG95" s="572"/>
      <c r="AH95" s="572"/>
      <c r="AI95" s="572"/>
      <c r="AJ95" s="572"/>
      <c r="AK95" s="97"/>
      <c r="AL95" s="572"/>
      <c r="AM95" s="572"/>
      <c r="AN95" s="572"/>
      <c r="AP95" s="572"/>
      <c r="AQ95" s="572"/>
      <c r="AR95" s="572"/>
      <c r="AS95" s="572"/>
      <c r="AT95" s="572"/>
      <c r="AU95" s="572"/>
      <c r="AV95" s="572"/>
      <c r="AZ95" s="572"/>
      <c r="BD95" s="572"/>
      <c r="BG95" s="572"/>
    </row>
    <row r="96" spans="1:113">
      <c r="B96" s="80"/>
      <c r="C96" s="96"/>
      <c r="D96" s="572"/>
      <c r="E96" s="572"/>
      <c r="F96" s="572"/>
      <c r="G96" s="572"/>
      <c r="H96" s="572"/>
      <c r="I96" s="572"/>
      <c r="J96" s="572"/>
      <c r="K96" s="572"/>
      <c r="L96" s="572"/>
      <c r="M96" s="572"/>
      <c r="N96" s="572"/>
      <c r="O96" s="572"/>
      <c r="P96" s="572"/>
      <c r="Q96" s="572"/>
      <c r="R96" s="572"/>
      <c r="S96" s="1443"/>
      <c r="T96" s="572"/>
      <c r="U96" s="572"/>
      <c r="V96" s="572"/>
      <c r="Z96" s="572"/>
      <c r="AB96" s="572"/>
      <c r="AC96" s="572"/>
      <c r="AD96" s="572"/>
      <c r="AE96" s="572"/>
      <c r="AF96" s="572"/>
      <c r="AG96" s="572"/>
      <c r="AH96" s="572"/>
      <c r="AI96" s="572"/>
      <c r="AJ96" s="572"/>
      <c r="AK96" s="97"/>
      <c r="AL96" s="572"/>
      <c r="AM96" s="572"/>
      <c r="AN96" s="572"/>
      <c r="AP96" s="572"/>
      <c r="AQ96" s="572"/>
      <c r="AR96" s="572"/>
      <c r="AS96" s="572"/>
      <c r="AT96" s="572"/>
      <c r="AU96" s="572"/>
      <c r="AV96" s="572"/>
      <c r="AZ96" s="572"/>
      <c r="BD96" s="572"/>
      <c r="BG96" s="572"/>
    </row>
  </sheetData>
  <mergeCells count="57">
    <mergeCell ref="Y5:Y6"/>
    <mergeCell ref="Z5:Z6"/>
    <mergeCell ref="AA5:AA6"/>
    <mergeCell ref="AB5:AB6"/>
    <mergeCell ref="AC5:AC6"/>
    <mergeCell ref="V5:V6"/>
    <mergeCell ref="P5:P6"/>
    <mergeCell ref="Q5:Q6"/>
    <mergeCell ref="R5:R6"/>
    <mergeCell ref="T5:T6"/>
    <mergeCell ref="U5:U6"/>
    <mergeCell ref="AZ5:AZ6"/>
    <mergeCell ref="AP5:AP6"/>
    <mergeCell ref="AX5:AX6"/>
    <mergeCell ref="F1:I1"/>
    <mergeCell ref="F2:I2"/>
    <mergeCell ref="L5:L6"/>
    <mergeCell ref="M5:M6"/>
    <mergeCell ref="N5:N6"/>
    <mergeCell ref="J5:J6"/>
    <mergeCell ref="H5:H6"/>
    <mergeCell ref="K5:K6"/>
    <mergeCell ref="O5:O6"/>
    <mergeCell ref="S5:S6"/>
    <mergeCell ref="W5:W6"/>
    <mergeCell ref="X5:X6"/>
    <mergeCell ref="AK5:AK6"/>
    <mergeCell ref="AR5:AR6"/>
    <mergeCell ref="AS5:AS6"/>
    <mergeCell ref="AT5:AT6"/>
    <mergeCell ref="AU5:AU6"/>
    <mergeCell ref="AW5:AW6"/>
    <mergeCell ref="BL5:BL6"/>
    <mergeCell ref="BC5:BC6"/>
    <mergeCell ref="AD5:AD6"/>
    <mergeCell ref="AE5:AE6"/>
    <mergeCell ref="AM5:AM6"/>
    <mergeCell ref="AQ5:AQ6"/>
    <mergeCell ref="AI5:AI6"/>
    <mergeCell ref="AJ5:AJ6"/>
    <mergeCell ref="AG5:AG6"/>
    <mergeCell ref="AH5:AH6"/>
    <mergeCell ref="AO5:AO6"/>
    <mergeCell ref="AN5:AN6"/>
    <mergeCell ref="BA5:BA6"/>
    <mergeCell ref="AV5:AV6"/>
    <mergeCell ref="AY5:AY6"/>
    <mergeCell ref="AL5:AL6"/>
    <mergeCell ref="BB5:BB6"/>
    <mergeCell ref="BK5:BK6"/>
    <mergeCell ref="BG5:BG6"/>
    <mergeCell ref="BD5:BD6"/>
    <mergeCell ref="BH5:BH6"/>
    <mergeCell ref="BI5:BI6"/>
    <mergeCell ref="BJ5:BJ6"/>
    <mergeCell ref="BF5:BF6"/>
    <mergeCell ref="BE5:BE6"/>
  </mergeCells>
  <pageMargins left="0.75" right="0.75" top="1.25" bottom="1" header="0.5" footer="0.25"/>
  <pageSetup scale="43" fitToWidth="0" orientation="portrait" r:id="rId1"/>
  <headerFooter scaleWithDoc="0" alignWithMargins="0">
    <oddHeader>&amp;R&amp;"Times New Roman,Regular"PacifiCorp Docket UE-130043
Exhibit No. ___ (JH-2)
Page &amp;P of &amp;N</oddHeader>
    <oddFooter>&amp;C&amp;P of &amp;N</oddFooter>
  </headerFooter>
  <ignoredErrors>
    <ignoredError sqref="C77 C79 C64"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64"/>
  <sheetViews>
    <sheetView zoomScaleNormal="100" workbookViewId="0">
      <selection sqref="A1:H23"/>
    </sheetView>
  </sheetViews>
  <sheetFormatPr defaultColWidth="13.33203125" defaultRowHeight="13.8"/>
  <cols>
    <col min="1" max="1" width="32.44140625" style="81" bestFit="1" customWidth="1"/>
    <col min="2" max="2" width="6.109375" style="81" customWidth="1"/>
    <col min="3" max="3" width="10" style="81" customWidth="1"/>
    <col min="4" max="4" width="9.109375" style="81" customWidth="1"/>
    <col min="5" max="5" width="10.6640625" style="81" customWidth="1"/>
    <col min="6" max="6" width="13.33203125" style="81"/>
    <col min="7" max="7" width="11.109375" style="81" customWidth="1"/>
    <col min="8" max="8" width="11.5546875" style="81" customWidth="1"/>
    <col min="9" max="9" width="9.109375" style="81" customWidth="1"/>
    <col min="10" max="16384" width="13.33203125" style="81"/>
  </cols>
  <sheetData>
    <row r="1" spans="1:9" ht="12" customHeight="1">
      <c r="A1" s="145" t="s">
        <v>122</v>
      </c>
      <c r="C1" s="1294"/>
      <c r="D1" s="1294"/>
      <c r="E1" s="1294"/>
      <c r="F1" s="1294"/>
      <c r="G1" s="1294"/>
      <c r="H1" s="1294"/>
      <c r="I1" s="293"/>
    </row>
    <row r="2" spans="1:9" ht="12" customHeight="1">
      <c r="A2" s="145" t="s">
        <v>771</v>
      </c>
      <c r="C2" s="1294"/>
      <c r="D2" s="1294"/>
      <c r="E2" s="1294"/>
      <c r="F2" s="1294"/>
      <c r="G2" s="1294"/>
      <c r="H2" s="1294"/>
      <c r="I2" s="293"/>
    </row>
    <row r="3" spans="1:9" ht="12" customHeight="1">
      <c r="A3" s="145" t="s">
        <v>218</v>
      </c>
      <c r="C3" s="1294"/>
      <c r="D3" s="1294"/>
      <c r="E3" s="1294"/>
      <c r="F3" s="1294"/>
      <c r="G3" s="1294"/>
      <c r="H3" s="1294"/>
      <c r="I3" s="293"/>
    </row>
    <row r="4" spans="1:9" ht="12" customHeight="1">
      <c r="A4" s="145" t="s">
        <v>732</v>
      </c>
      <c r="C4" s="1294"/>
      <c r="D4" s="1294"/>
      <c r="E4" s="1294"/>
      <c r="F4" s="1294"/>
      <c r="G4" s="1294"/>
      <c r="H4" s="1294"/>
      <c r="I4" s="293"/>
    </row>
    <row r="5" spans="1:9" ht="12" customHeight="1">
      <c r="C5" s="1294"/>
      <c r="D5" s="1294"/>
      <c r="E5" s="1294"/>
      <c r="F5" s="1294"/>
      <c r="G5" s="1294"/>
      <c r="H5" s="1294"/>
      <c r="I5" s="293"/>
    </row>
    <row r="6" spans="1:9" ht="12" customHeight="1">
      <c r="C6" s="1294"/>
      <c r="D6" s="1294"/>
      <c r="E6" s="1294" t="s">
        <v>226</v>
      </c>
      <c r="F6" s="1294"/>
      <c r="G6" s="1294"/>
      <c r="H6" s="1294" t="s">
        <v>237</v>
      </c>
      <c r="I6" s="293"/>
    </row>
    <row r="7" spans="1:9" ht="12" customHeight="1">
      <c r="C7" s="148" t="s">
        <v>227</v>
      </c>
      <c r="D7" s="148" t="s">
        <v>228</v>
      </c>
      <c r="E7" s="148" t="s">
        <v>229</v>
      </c>
      <c r="F7" s="148" t="s">
        <v>230</v>
      </c>
      <c r="G7" s="148" t="s">
        <v>231</v>
      </c>
      <c r="H7" s="148" t="s">
        <v>232</v>
      </c>
      <c r="I7" s="294" t="s">
        <v>233</v>
      </c>
    </row>
    <row r="8" spans="1:9" ht="12" customHeight="1">
      <c r="A8" s="118" t="s">
        <v>234</v>
      </c>
      <c r="B8" s="115"/>
      <c r="C8" s="116"/>
      <c r="D8" s="116"/>
      <c r="E8" s="116"/>
      <c r="F8" s="116"/>
      <c r="G8" s="116"/>
      <c r="H8" s="121"/>
      <c r="I8" s="293"/>
    </row>
    <row r="9" spans="1:9">
      <c r="A9" s="81" t="s">
        <v>235</v>
      </c>
      <c r="B9" s="115"/>
      <c r="C9" s="116">
        <v>440</v>
      </c>
      <c r="D9" s="116" t="s">
        <v>236</v>
      </c>
      <c r="E9" s="290">
        <v>-213052</v>
      </c>
      <c r="F9" s="116" t="s">
        <v>237</v>
      </c>
      <c r="G9" s="298" t="s">
        <v>238</v>
      </c>
      <c r="H9" s="407">
        <f>E9</f>
        <v>-213052</v>
      </c>
      <c r="I9" s="293" t="s">
        <v>239</v>
      </c>
    </row>
    <row r="10" spans="1:9">
      <c r="A10" s="81" t="s">
        <v>240</v>
      </c>
      <c r="B10" s="115"/>
      <c r="C10" s="116">
        <v>442</v>
      </c>
      <c r="D10" s="116" t="s">
        <v>236</v>
      </c>
      <c r="E10" s="290">
        <v>-325771</v>
      </c>
      <c r="F10" s="116" t="s">
        <v>237</v>
      </c>
      <c r="G10" s="298" t="s">
        <v>238</v>
      </c>
      <c r="H10" s="407">
        <f t="shared" ref="H10:H12" si="0">E10</f>
        <v>-325771</v>
      </c>
      <c r="I10" s="293"/>
    </row>
    <row r="11" spans="1:9">
      <c r="A11" s="81" t="s">
        <v>770</v>
      </c>
      <c r="B11" s="115"/>
      <c r="C11" s="116">
        <v>442</v>
      </c>
      <c r="D11" s="116" t="s">
        <v>236</v>
      </c>
      <c r="E11" s="290">
        <v>-129326</v>
      </c>
      <c r="F11" s="116" t="s">
        <v>237</v>
      </c>
      <c r="G11" s="298" t="s">
        <v>238</v>
      </c>
      <c r="H11" s="407">
        <f t="shared" si="0"/>
        <v>-129326</v>
      </c>
      <c r="I11" s="293"/>
    </row>
    <row r="12" spans="1:9">
      <c r="A12" s="81" t="s">
        <v>241</v>
      </c>
      <c r="B12" s="115"/>
      <c r="C12" s="116">
        <v>444</v>
      </c>
      <c r="D12" s="116" t="s">
        <v>236</v>
      </c>
      <c r="E12" s="290">
        <v>0</v>
      </c>
      <c r="F12" s="116" t="s">
        <v>237</v>
      </c>
      <c r="G12" s="298" t="s">
        <v>238</v>
      </c>
      <c r="H12" s="407">
        <f t="shared" si="0"/>
        <v>0</v>
      </c>
      <c r="I12" s="293"/>
    </row>
    <row r="13" spans="1:9">
      <c r="C13" s="116"/>
      <c r="D13" s="116"/>
      <c r="E13" s="123"/>
      <c r="F13" s="116"/>
      <c r="G13" s="298"/>
      <c r="H13" s="407"/>
    </row>
    <row r="14" spans="1:9" ht="14.4" thickBot="1">
      <c r="A14" s="122" t="s">
        <v>5</v>
      </c>
      <c r="B14" s="115"/>
      <c r="C14" s="116"/>
      <c r="D14" s="116"/>
      <c r="E14" s="535">
        <f>SUM(E9:E12)</f>
        <v>-668149</v>
      </c>
      <c r="F14" s="116"/>
      <c r="G14" s="298"/>
      <c r="H14" s="535">
        <f>SUM(H9:H13)</f>
        <v>-668149</v>
      </c>
      <c r="I14" s="293"/>
    </row>
    <row r="15" spans="1:9" ht="14.4" thickTop="1">
      <c r="A15" s="118"/>
      <c r="B15" s="115"/>
      <c r="C15" s="116"/>
      <c r="D15" s="116"/>
      <c r="E15" s="123"/>
      <c r="F15" s="116"/>
      <c r="G15" s="298"/>
      <c r="H15" s="407"/>
      <c r="I15" s="293"/>
    </row>
    <row r="16" spans="1:9" ht="12" customHeight="1">
      <c r="A16" s="115"/>
      <c r="B16" s="115"/>
      <c r="C16" s="116"/>
      <c r="D16" s="116"/>
      <c r="E16" s="123"/>
      <c r="F16" s="116"/>
      <c r="G16" s="298"/>
      <c r="H16" s="407"/>
      <c r="I16" s="293"/>
    </row>
    <row r="17" spans="1:9" ht="18.75" customHeight="1">
      <c r="A17" s="541" t="s">
        <v>1105</v>
      </c>
      <c r="B17" s="115"/>
      <c r="C17" s="116"/>
      <c r="D17" s="116"/>
      <c r="E17" s="256"/>
      <c r="F17" s="116"/>
      <c r="G17" s="116"/>
      <c r="H17" s="116"/>
      <c r="I17" s="293"/>
    </row>
    <row r="18" spans="1:9">
      <c r="A18" s="115"/>
      <c r="B18" s="115"/>
      <c r="C18" s="116"/>
      <c r="D18" s="116"/>
      <c r="E18" s="116"/>
      <c r="F18" s="116"/>
      <c r="G18" s="116"/>
      <c r="H18" s="116"/>
      <c r="I18" s="116"/>
    </row>
    <row r="19" spans="1:9" ht="12" customHeight="1">
      <c r="A19" s="1508"/>
      <c r="B19" s="1509"/>
      <c r="C19" s="1510"/>
      <c r="D19" s="1510"/>
      <c r="E19" s="1510"/>
      <c r="F19" s="1510"/>
      <c r="G19" s="1510"/>
      <c r="H19" s="1511"/>
      <c r="I19" s="127"/>
    </row>
    <row r="20" spans="1:9" ht="12" customHeight="1">
      <c r="A20" s="296"/>
      <c r="B20" s="115"/>
      <c r="C20" s="116"/>
      <c r="D20" s="116"/>
      <c r="E20" s="116"/>
      <c r="F20" s="116"/>
      <c r="G20" s="116"/>
      <c r="H20" s="138"/>
      <c r="I20" s="127"/>
    </row>
    <row r="21" spans="1:9" ht="12" customHeight="1">
      <c r="A21" s="296"/>
      <c r="B21" s="115"/>
      <c r="C21" s="116"/>
      <c r="D21" s="116"/>
      <c r="E21" s="116"/>
      <c r="F21" s="116"/>
      <c r="G21" s="116"/>
      <c r="H21" s="138"/>
      <c r="I21" s="127"/>
    </row>
    <row r="22" spans="1:9" ht="12" customHeight="1">
      <c r="A22" s="296"/>
      <c r="B22" s="115"/>
      <c r="C22" s="116"/>
      <c r="D22" s="116"/>
      <c r="E22" s="116"/>
      <c r="F22" s="116"/>
      <c r="G22" s="116"/>
      <c r="H22" s="138"/>
      <c r="I22" s="127"/>
    </row>
    <row r="23" spans="1:9" ht="17.25" customHeight="1">
      <c r="A23" s="1512"/>
      <c r="B23" s="951"/>
      <c r="C23" s="795"/>
      <c r="D23" s="795"/>
      <c r="E23" s="1513"/>
      <c r="F23" s="795"/>
      <c r="G23" s="795"/>
      <c r="H23" s="1514"/>
      <c r="I23" s="127"/>
    </row>
    <row r="24" spans="1:9" ht="12" customHeight="1">
      <c r="A24" s="126"/>
      <c r="B24" s="115"/>
      <c r="C24" s="116"/>
      <c r="D24" s="116"/>
      <c r="E24" s="116"/>
      <c r="F24" s="116"/>
      <c r="G24" s="116"/>
      <c r="H24" s="116"/>
      <c r="I24" s="127"/>
    </row>
    <row r="25" spans="1:9" ht="12" customHeight="1">
      <c r="A25" s="126"/>
      <c r="B25" s="115"/>
      <c r="C25" s="116"/>
      <c r="D25" s="116"/>
      <c r="E25" s="116"/>
      <c r="F25" s="116"/>
      <c r="G25" s="116"/>
      <c r="H25" s="116"/>
      <c r="I25" s="127"/>
    </row>
    <row r="26" spans="1:9" ht="12" customHeight="1">
      <c r="A26" s="115"/>
      <c r="B26" s="115"/>
      <c r="C26" s="116"/>
      <c r="D26" s="116"/>
      <c r="E26" s="116"/>
      <c r="F26" s="116"/>
      <c r="G26" s="116"/>
      <c r="H26" s="116"/>
      <c r="I26" s="116"/>
    </row>
    <row r="27" spans="1:9" ht="12" customHeight="1">
      <c r="A27" s="115"/>
      <c r="B27" s="115"/>
      <c r="C27" s="115"/>
      <c r="D27" s="115"/>
      <c r="E27" s="115"/>
      <c r="F27" s="115"/>
      <c r="G27" s="115"/>
      <c r="H27" s="115"/>
      <c r="I27" s="115"/>
    </row>
    <row r="28" spans="1:9">
      <c r="A28" s="115"/>
      <c r="B28" s="115"/>
      <c r="C28" s="115"/>
      <c r="D28" s="115"/>
      <c r="E28" s="115"/>
      <c r="F28" s="115"/>
      <c r="G28" s="115"/>
      <c r="H28" s="115"/>
      <c r="I28" s="115"/>
    </row>
    <row r="29" spans="1:9">
      <c r="C29" s="148"/>
      <c r="F29" s="117"/>
    </row>
    <row r="30" spans="1:9">
      <c r="C30" s="166"/>
    </row>
    <row r="31" spans="1:9">
      <c r="C31" s="166"/>
    </row>
    <row r="32" spans="1:9">
      <c r="C32" s="166"/>
    </row>
    <row r="33" spans="3:9">
      <c r="C33" s="166"/>
    </row>
    <row r="34" spans="3:9">
      <c r="C34" s="166"/>
    </row>
    <row r="35" spans="3:9">
      <c r="C35" s="166"/>
    </row>
    <row r="36" spans="3:9">
      <c r="C36" s="166"/>
    </row>
    <row r="37" spans="3:9" ht="17.399999999999999">
      <c r="C37" s="166"/>
      <c r="I37" s="894"/>
    </row>
    <row r="38" spans="3:9">
      <c r="C38" s="166"/>
    </row>
    <row r="39" spans="3:9">
      <c r="C39" s="166"/>
    </row>
    <row r="40" spans="3:9">
      <c r="C40" s="166"/>
    </row>
    <row r="41" spans="3:9">
      <c r="C41" s="166"/>
    </row>
    <row r="42" spans="3:9">
      <c r="C42" s="166"/>
    </row>
    <row r="43" spans="3:9">
      <c r="C43" s="166"/>
    </row>
    <row r="44" spans="3:9">
      <c r="C44" s="166"/>
    </row>
    <row r="45" spans="3:9">
      <c r="C45" s="166"/>
    </row>
    <row r="46" spans="3:9">
      <c r="C46" s="166"/>
    </row>
    <row r="47" spans="3:9">
      <c r="C47" s="166"/>
    </row>
    <row r="48" spans="3:9">
      <c r="C48" s="166"/>
    </row>
    <row r="49" spans="3:3">
      <c r="C49" s="166"/>
    </row>
    <row r="50" spans="3:3">
      <c r="C50" s="166"/>
    </row>
    <row r="51" spans="3:3">
      <c r="C51" s="166"/>
    </row>
    <row r="52" spans="3:3">
      <c r="C52" s="166"/>
    </row>
    <row r="53" spans="3:3">
      <c r="C53" s="166"/>
    </row>
    <row r="54" spans="3:3">
      <c r="C54" s="166"/>
    </row>
    <row r="55" spans="3:3">
      <c r="C55" s="166"/>
    </row>
    <row r="56" spans="3:3">
      <c r="C56" s="166"/>
    </row>
    <row r="57" spans="3:3">
      <c r="C57" s="166"/>
    </row>
    <row r="58" spans="3:3">
      <c r="C58" s="166"/>
    </row>
    <row r="59" spans="3:3">
      <c r="C59" s="166"/>
    </row>
    <row r="60" spans="3:3">
      <c r="C60" s="166"/>
    </row>
    <row r="61" spans="3:3">
      <c r="C61" s="166"/>
    </row>
    <row r="62" spans="3:3">
      <c r="C62" s="166"/>
    </row>
    <row r="63" spans="3:3">
      <c r="C63" s="166"/>
    </row>
    <row r="64" spans="3:3">
      <c r="C64" s="166"/>
    </row>
    <row r="65" spans="3:3">
      <c r="C65" s="166"/>
    </row>
    <row r="66" spans="3:3">
      <c r="C66" s="166"/>
    </row>
    <row r="67" spans="3:3">
      <c r="C67" s="166"/>
    </row>
    <row r="68" spans="3:3">
      <c r="C68" s="166"/>
    </row>
    <row r="69" spans="3:3">
      <c r="C69" s="166"/>
    </row>
    <row r="70" spans="3:3">
      <c r="C70" s="166"/>
    </row>
    <row r="71" spans="3:3">
      <c r="C71" s="166"/>
    </row>
    <row r="72" spans="3:3">
      <c r="C72" s="166"/>
    </row>
    <row r="73" spans="3:3">
      <c r="C73" s="166"/>
    </row>
    <row r="74" spans="3:3">
      <c r="C74" s="166"/>
    </row>
    <row r="75" spans="3:3">
      <c r="C75" s="166"/>
    </row>
    <row r="76" spans="3:3">
      <c r="C76" s="166"/>
    </row>
    <row r="77" spans="3:3">
      <c r="C77" s="166"/>
    </row>
    <row r="78" spans="3:3">
      <c r="C78" s="166"/>
    </row>
    <row r="79" spans="3:3">
      <c r="C79" s="166"/>
    </row>
    <row r="80" spans="3:3">
      <c r="C80" s="166"/>
    </row>
    <row r="81" spans="3:3">
      <c r="C81" s="166"/>
    </row>
    <row r="82" spans="3:3">
      <c r="C82" s="166"/>
    </row>
    <row r="83" spans="3:3">
      <c r="C83" s="166"/>
    </row>
    <row r="84" spans="3:3">
      <c r="C84" s="166"/>
    </row>
    <row r="85" spans="3:3">
      <c r="C85" s="166"/>
    </row>
    <row r="86" spans="3:3">
      <c r="C86" s="166"/>
    </row>
    <row r="87" spans="3:3">
      <c r="C87" s="166"/>
    </row>
    <row r="88" spans="3:3">
      <c r="C88" s="166"/>
    </row>
    <row r="89" spans="3:3">
      <c r="C89" s="166"/>
    </row>
    <row r="90" spans="3:3">
      <c r="C90" s="166"/>
    </row>
    <row r="91" spans="3:3">
      <c r="C91" s="166"/>
    </row>
    <row r="92" spans="3:3">
      <c r="C92" s="166"/>
    </row>
    <row r="93" spans="3:3">
      <c r="C93" s="166"/>
    </row>
    <row r="94" spans="3:3">
      <c r="C94" s="166"/>
    </row>
    <row r="95" spans="3:3">
      <c r="C95" s="166"/>
    </row>
    <row r="96" spans="3:3">
      <c r="C96" s="166"/>
    </row>
    <row r="97" spans="3:3">
      <c r="C97" s="166"/>
    </row>
    <row r="98" spans="3:3">
      <c r="C98" s="166"/>
    </row>
    <row r="99" spans="3:3">
      <c r="C99" s="166"/>
    </row>
    <row r="100" spans="3:3">
      <c r="C100" s="166"/>
    </row>
    <row r="101" spans="3:3">
      <c r="C101" s="166"/>
    </row>
    <row r="102" spans="3:3">
      <c r="C102" s="166"/>
    </row>
    <row r="103" spans="3:3">
      <c r="C103" s="166"/>
    </row>
    <row r="104" spans="3:3">
      <c r="C104" s="166"/>
    </row>
    <row r="105" spans="3:3">
      <c r="C105" s="166"/>
    </row>
    <row r="106" spans="3:3">
      <c r="C106" s="166"/>
    </row>
    <row r="107" spans="3:3">
      <c r="C107" s="166"/>
    </row>
    <row r="108" spans="3:3">
      <c r="C108" s="166"/>
    </row>
    <row r="109" spans="3:3">
      <c r="C109" s="166"/>
    </row>
    <row r="110" spans="3:3">
      <c r="C110" s="166"/>
    </row>
    <row r="111" spans="3:3">
      <c r="C111" s="166"/>
    </row>
    <row r="112" spans="3:3">
      <c r="C112" s="166"/>
    </row>
    <row r="113" spans="3:3">
      <c r="C113" s="166"/>
    </row>
    <row r="114" spans="3:3">
      <c r="C114" s="166"/>
    </row>
    <row r="115" spans="3:3">
      <c r="C115" s="166"/>
    </row>
    <row r="116" spans="3:3">
      <c r="C116" s="166"/>
    </row>
    <row r="117" spans="3:3">
      <c r="C117" s="166"/>
    </row>
    <row r="118" spans="3:3">
      <c r="C118" s="166"/>
    </row>
    <row r="119" spans="3:3">
      <c r="C119" s="166"/>
    </row>
    <row r="120" spans="3:3">
      <c r="C120" s="166"/>
    </row>
    <row r="121" spans="3:3">
      <c r="C121" s="166"/>
    </row>
    <row r="122" spans="3:3">
      <c r="C122" s="166"/>
    </row>
    <row r="123" spans="3:3">
      <c r="C123" s="166"/>
    </row>
    <row r="124" spans="3:3">
      <c r="C124" s="166"/>
    </row>
    <row r="125" spans="3:3">
      <c r="C125" s="166"/>
    </row>
    <row r="126" spans="3:3">
      <c r="C126" s="166"/>
    </row>
    <row r="127" spans="3:3">
      <c r="C127" s="166"/>
    </row>
    <row r="128" spans="3:3">
      <c r="C128" s="166"/>
    </row>
    <row r="129" spans="3:3">
      <c r="C129" s="166"/>
    </row>
    <row r="130" spans="3:3">
      <c r="C130" s="166"/>
    </row>
    <row r="131" spans="3:3">
      <c r="C131" s="166"/>
    </row>
    <row r="132" spans="3:3">
      <c r="C132" s="166"/>
    </row>
    <row r="133" spans="3:3">
      <c r="C133" s="166"/>
    </row>
    <row r="134" spans="3:3">
      <c r="C134" s="166"/>
    </row>
    <row r="135" spans="3:3">
      <c r="C135" s="166"/>
    </row>
    <row r="136" spans="3:3">
      <c r="C136" s="166"/>
    </row>
    <row r="137" spans="3:3">
      <c r="C137" s="166"/>
    </row>
    <row r="138" spans="3:3">
      <c r="C138" s="166"/>
    </row>
    <row r="139" spans="3:3">
      <c r="C139" s="166"/>
    </row>
    <row r="140" spans="3:3">
      <c r="C140" s="166"/>
    </row>
    <row r="141" spans="3:3">
      <c r="C141" s="166"/>
    </row>
    <row r="142" spans="3:3">
      <c r="C142" s="166"/>
    </row>
    <row r="143" spans="3:3">
      <c r="C143" s="166"/>
    </row>
    <row r="144" spans="3:3">
      <c r="C144" s="166"/>
    </row>
    <row r="145" spans="3:3">
      <c r="C145" s="166"/>
    </row>
    <row r="146" spans="3:3">
      <c r="C146" s="166"/>
    </row>
    <row r="147" spans="3:3">
      <c r="C147" s="166"/>
    </row>
    <row r="148" spans="3:3">
      <c r="C148" s="166"/>
    </row>
    <row r="149" spans="3:3">
      <c r="C149" s="166"/>
    </row>
    <row r="150" spans="3:3">
      <c r="C150" s="166"/>
    </row>
    <row r="151" spans="3:3">
      <c r="C151" s="166"/>
    </row>
    <row r="152" spans="3:3">
      <c r="C152" s="166"/>
    </row>
    <row r="153" spans="3:3">
      <c r="C153" s="166"/>
    </row>
    <row r="154" spans="3:3">
      <c r="C154" s="166"/>
    </row>
    <row r="155" spans="3:3">
      <c r="C155" s="166"/>
    </row>
    <row r="156" spans="3:3">
      <c r="C156" s="166"/>
    </row>
    <row r="157" spans="3:3">
      <c r="C157" s="166"/>
    </row>
    <row r="158" spans="3:3">
      <c r="C158" s="166"/>
    </row>
    <row r="159" spans="3:3">
      <c r="C159" s="166"/>
    </row>
    <row r="160" spans="3:3">
      <c r="C160" s="166"/>
    </row>
    <row r="161" spans="3:3">
      <c r="C161" s="166"/>
    </row>
    <row r="162" spans="3:3">
      <c r="C162" s="166"/>
    </row>
    <row r="163" spans="3:3">
      <c r="C163" s="166"/>
    </row>
    <row r="164" spans="3:3">
      <c r="C164" s="166"/>
    </row>
    <row r="165" spans="3:3">
      <c r="C165" s="166"/>
    </row>
    <row r="166" spans="3:3">
      <c r="C166" s="166"/>
    </row>
    <row r="167" spans="3:3">
      <c r="C167" s="166"/>
    </row>
    <row r="168" spans="3:3">
      <c r="C168" s="166"/>
    </row>
    <row r="169" spans="3:3">
      <c r="C169" s="166"/>
    </row>
    <row r="170" spans="3:3">
      <c r="C170" s="166"/>
    </row>
    <row r="171" spans="3:3">
      <c r="C171" s="166"/>
    </row>
    <row r="172" spans="3:3">
      <c r="C172" s="166"/>
    </row>
    <row r="173" spans="3:3">
      <c r="C173" s="166"/>
    </row>
    <row r="174" spans="3:3">
      <c r="C174" s="166"/>
    </row>
    <row r="175" spans="3:3">
      <c r="C175" s="166"/>
    </row>
    <row r="176" spans="3:3">
      <c r="C176" s="166"/>
    </row>
    <row r="177" spans="3:3">
      <c r="C177" s="166"/>
    </row>
    <row r="178" spans="3:3">
      <c r="C178" s="166"/>
    </row>
    <row r="179" spans="3:3">
      <c r="C179" s="166"/>
    </row>
    <row r="180" spans="3:3">
      <c r="C180" s="166"/>
    </row>
    <row r="181" spans="3:3">
      <c r="C181" s="166"/>
    </row>
    <row r="182" spans="3:3">
      <c r="C182" s="166"/>
    </row>
    <row r="183" spans="3:3">
      <c r="C183" s="166"/>
    </row>
    <row r="184" spans="3:3">
      <c r="C184" s="166"/>
    </row>
    <row r="185" spans="3:3">
      <c r="C185" s="166"/>
    </row>
    <row r="186" spans="3:3">
      <c r="C186" s="166"/>
    </row>
    <row r="187" spans="3:3">
      <c r="C187" s="166"/>
    </row>
    <row r="188" spans="3:3">
      <c r="C188" s="166"/>
    </row>
    <row r="189" spans="3:3">
      <c r="C189" s="166"/>
    </row>
    <row r="190" spans="3:3">
      <c r="C190" s="166"/>
    </row>
    <row r="191" spans="3:3">
      <c r="C191" s="166"/>
    </row>
    <row r="192" spans="3:3">
      <c r="C192" s="166"/>
    </row>
    <row r="193" spans="3:3">
      <c r="C193" s="166"/>
    </row>
    <row r="194" spans="3:3">
      <c r="C194" s="166"/>
    </row>
    <row r="195" spans="3:3">
      <c r="C195" s="166"/>
    </row>
    <row r="196" spans="3:3">
      <c r="C196" s="166"/>
    </row>
    <row r="197" spans="3:3">
      <c r="C197" s="166"/>
    </row>
    <row r="198" spans="3:3">
      <c r="C198" s="166"/>
    </row>
    <row r="199" spans="3:3">
      <c r="C199" s="166"/>
    </row>
    <row r="200" spans="3:3">
      <c r="C200" s="166"/>
    </row>
    <row r="201" spans="3:3">
      <c r="C201" s="166"/>
    </row>
    <row r="202" spans="3:3">
      <c r="C202" s="166"/>
    </row>
    <row r="203" spans="3:3">
      <c r="C203" s="166"/>
    </row>
    <row r="204" spans="3:3">
      <c r="C204" s="166"/>
    </row>
    <row r="205" spans="3:3">
      <c r="C205" s="166"/>
    </row>
    <row r="206" spans="3:3">
      <c r="C206" s="166"/>
    </row>
    <row r="207" spans="3:3">
      <c r="C207" s="166"/>
    </row>
    <row r="208" spans="3:3">
      <c r="C208" s="166"/>
    </row>
    <row r="209" spans="3:3">
      <c r="C209" s="166"/>
    </row>
    <row r="210" spans="3:3">
      <c r="C210" s="166"/>
    </row>
    <row r="211" spans="3:3">
      <c r="C211" s="166"/>
    </row>
    <row r="212" spans="3:3">
      <c r="C212" s="166"/>
    </row>
    <row r="213" spans="3:3">
      <c r="C213" s="166"/>
    </row>
    <row r="214" spans="3:3">
      <c r="C214" s="166"/>
    </row>
    <row r="215" spans="3:3">
      <c r="C215" s="166"/>
    </row>
    <row r="216" spans="3:3">
      <c r="C216" s="166"/>
    </row>
    <row r="217" spans="3:3">
      <c r="C217" s="166"/>
    </row>
    <row r="218" spans="3:3">
      <c r="C218" s="166"/>
    </row>
    <row r="219" spans="3:3">
      <c r="C219" s="166"/>
    </row>
    <row r="220" spans="3:3">
      <c r="C220" s="166"/>
    </row>
    <row r="221" spans="3:3">
      <c r="C221" s="166"/>
    </row>
    <row r="222" spans="3:3">
      <c r="C222" s="166"/>
    </row>
    <row r="223" spans="3:3">
      <c r="C223" s="166"/>
    </row>
    <row r="224" spans="3:3">
      <c r="C224" s="166"/>
    </row>
    <row r="225" spans="3:3">
      <c r="C225" s="166"/>
    </row>
    <row r="226" spans="3:3">
      <c r="C226" s="166"/>
    </row>
    <row r="227" spans="3:3">
      <c r="C227" s="166"/>
    </row>
    <row r="228" spans="3:3">
      <c r="C228" s="166"/>
    </row>
    <row r="229" spans="3:3">
      <c r="C229" s="166"/>
    </row>
    <row r="230" spans="3:3">
      <c r="C230" s="166"/>
    </row>
    <row r="231" spans="3:3">
      <c r="C231" s="166"/>
    </row>
    <row r="232" spans="3:3">
      <c r="C232" s="166"/>
    </row>
    <row r="233" spans="3:3">
      <c r="C233" s="166"/>
    </row>
    <row r="234" spans="3:3">
      <c r="C234" s="166"/>
    </row>
    <row r="235" spans="3:3">
      <c r="C235" s="166"/>
    </row>
    <row r="236" spans="3:3">
      <c r="C236" s="166"/>
    </row>
    <row r="237" spans="3:3">
      <c r="C237" s="166"/>
    </row>
    <row r="238" spans="3:3">
      <c r="C238" s="166"/>
    </row>
    <row r="239" spans="3:3">
      <c r="C239" s="166"/>
    </row>
    <row r="240" spans="3:3">
      <c r="C240" s="166"/>
    </row>
    <row r="241" spans="3:3">
      <c r="C241" s="166"/>
    </row>
    <row r="242" spans="3:3">
      <c r="C242" s="166"/>
    </row>
    <row r="243" spans="3:3">
      <c r="C243" s="166"/>
    </row>
    <row r="244" spans="3:3">
      <c r="C244" s="166"/>
    </row>
    <row r="245" spans="3:3">
      <c r="C245" s="166"/>
    </row>
    <row r="246" spans="3:3">
      <c r="C246" s="166"/>
    </row>
    <row r="247" spans="3:3">
      <c r="C247" s="166"/>
    </row>
    <row r="248" spans="3:3">
      <c r="C248" s="166"/>
    </row>
    <row r="249" spans="3:3">
      <c r="C249" s="166"/>
    </row>
    <row r="250" spans="3:3">
      <c r="C250" s="166"/>
    </row>
    <row r="251" spans="3:3">
      <c r="C251" s="166"/>
    </row>
    <row r="252" spans="3:3">
      <c r="C252" s="166"/>
    </row>
    <row r="253" spans="3:3">
      <c r="C253" s="166"/>
    </row>
    <row r="254" spans="3:3">
      <c r="C254" s="166"/>
    </row>
    <row r="255" spans="3:3">
      <c r="C255" s="166"/>
    </row>
    <row r="256" spans="3:3">
      <c r="C256" s="166"/>
    </row>
    <row r="257" spans="3:3">
      <c r="C257" s="166"/>
    </row>
    <row r="258" spans="3:3">
      <c r="C258" s="166"/>
    </row>
    <row r="259" spans="3:3">
      <c r="C259" s="166"/>
    </row>
    <row r="260" spans="3:3">
      <c r="C260" s="166"/>
    </row>
    <row r="261" spans="3:3">
      <c r="C261" s="166"/>
    </row>
    <row r="262" spans="3:3">
      <c r="C262" s="166"/>
    </row>
    <row r="263" spans="3:3">
      <c r="C263" s="166"/>
    </row>
    <row r="264" spans="3:3">
      <c r="C264" s="166"/>
    </row>
    <row r="265" spans="3:3">
      <c r="C265" s="166"/>
    </row>
    <row r="266" spans="3:3">
      <c r="C266" s="166"/>
    </row>
    <row r="267" spans="3:3">
      <c r="C267" s="166"/>
    </row>
    <row r="268" spans="3:3">
      <c r="C268" s="166"/>
    </row>
    <row r="269" spans="3:3">
      <c r="C269" s="166"/>
    </row>
    <row r="270" spans="3:3">
      <c r="C270" s="166"/>
    </row>
    <row r="271" spans="3:3">
      <c r="C271" s="166"/>
    </row>
    <row r="272" spans="3:3">
      <c r="C272" s="166"/>
    </row>
    <row r="273" spans="3:3">
      <c r="C273" s="166"/>
    </row>
    <row r="274" spans="3:3">
      <c r="C274" s="166"/>
    </row>
    <row r="275" spans="3:3">
      <c r="C275" s="166"/>
    </row>
    <row r="276" spans="3:3">
      <c r="C276" s="166"/>
    </row>
    <row r="277" spans="3:3">
      <c r="C277" s="166"/>
    </row>
    <row r="278" spans="3:3">
      <c r="C278" s="166"/>
    </row>
    <row r="279" spans="3:3">
      <c r="C279" s="166"/>
    </row>
    <row r="280" spans="3:3">
      <c r="C280" s="166"/>
    </row>
    <row r="281" spans="3:3">
      <c r="C281" s="166"/>
    </row>
    <row r="282" spans="3:3">
      <c r="C282" s="166"/>
    </row>
    <row r="283" spans="3:3">
      <c r="C283" s="166"/>
    </row>
    <row r="284" spans="3:3">
      <c r="C284" s="166"/>
    </row>
    <row r="285" spans="3:3">
      <c r="C285" s="166"/>
    </row>
    <row r="286" spans="3:3">
      <c r="C286" s="166"/>
    </row>
    <row r="287" spans="3:3">
      <c r="C287" s="166"/>
    </row>
    <row r="288" spans="3:3">
      <c r="C288" s="166"/>
    </row>
    <row r="289" spans="3:3">
      <c r="C289" s="166"/>
    </row>
    <row r="290" spans="3:3">
      <c r="C290" s="166"/>
    </row>
    <row r="291" spans="3:3">
      <c r="C291" s="166"/>
    </row>
    <row r="292" spans="3:3">
      <c r="C292" s="166"/>
    </row>
    <row r="293" spans="3:3">
      <c r="C293" s="166"/>
    </row>
    <row r="294" spans="3:3">
      <c r="C294" s="166"/>
    </row>
    <row r="295" spans="3:3">
      <c r="C295" s="166"/>
    </row>
    <row r="296" spans="3:3">
      <c r="C296" s="166"/>
    </row>
    <row r="297" spans="3:3">
      <c r="C297" s="166"/>
    </row>
    <row r="298" spans="3:3">
      <c r="C298" s="166"/>
    </row>
    <row r="299" spans="3:3">
      <c r="C299" s="166"/>
    </row>
    <row r="300" spans="3:3">
      <c r="C300" s="166"/>
    </row>
    <row r="301" spans="3:3">
      <c r="C301" s="166"/>
    </row>
    <row r="302" spans="3:3">
      <c r="C302" s="166"/>
    </row>
    <row r="303" spans="3:3">
      <c r="C303" s="166"/>
    </row>
    <row r="304" spans="3:3">
      <c r="C304" s="166"/>
    </row>
    <row r="305" spans="3:3">
      <c r="C305" s="166"/>
    </row>
    <row r="306" spans="3:3">
      <c r="C306" s="166"/>
    </row>
    <row r="307" spans="3:3">
      <c r="C307" s="166"/>
    </row>
    <row r="308" spans="3:3">
      <c r="C308" s="166"/>
    </row>
    <row r="309" spans="3:3">
      <c r="C309" s="166"/>
    </row>
    <row r="310" spans="3:3">
      <c r="C310" s="166"/>
    </row>
    <row r="311" spans="3:3">
      <c r="C311" s="166"/>
    </row>
    <row r="312" spans="3:3">
      <c r="C312" s="166"/>
    </row>
    <row r="313" spans="3:3">
      <c r="C313" s="166"/>
    </row>
    <row r="314" spans="3:3">
      <c r="C314" s="166"/>
    </row>
    <row r="315" spans="3:3">
      <c r="C315" s="166"/>
    </row>
    <row r="316" spans="3:3">
      <c r="C316" s="166"/>
    </row>
    <row r="317" spans="3:3">
      <c r="C317" s="166"/>
    </row>
    <row r="318" spans="3:3">
      <c r="C318" s="166"/>
    </row>
    <row r="319" spans="3:3">
      <c r="C319" s="166"/>
    </row>
    <row r="320" spans="3:3">
      <c r="C320" s="166"/>
    </row>
    <row r="321" spans="3:3">
      <c r="C321" s="166"/>
    </row>
    <row r="322" spans="3:3">
      <c r="C322" s="166"/>
    </row>
    <row r="323" spans="3:3">
      <c r="C323" s="166"/>
    </row>
    <row r="324" spans="3:3">
      <c r="C324" s="166"/>
    </row>
    <row r="325" spans="3:3">
      <c r="C325" s="166"/>
    </row>
    <row r="326" spans="3:3">
      <c r="C326" s="166"/>
    </row>
    <row r="327" spans="3:3">
      <c r="C327" s="166"/>
    </row>
    <row r="328" spans="3:3">
      <c r="C328" s="166"/>
    </row>
    <row r="329" spans="3:3">
      <c r="C329" s="166"/>
    </row>
    <row r="330" spans="3:3">
      <c r="C330" s="166"/>
    </row>
    <row r="331" spans="3:3">
      <c r="C331" s="166"/>
    </row>
    <row r="332" spans="3:3">
      <c r="C332" s="166"/>
    </row>
    <row r="333" spans="3:3">
      <c r="C333" s="166"/>
    </row>
    <row r="334" spans="3:3">
      <c r="C334" s="166"/>
    </row>
    <row r="335" spans="3:3">
      <c r="C335" s="166"/>
    </row>
    <row r="336" spans="3:3">
      <c r="C336" s="166"/>
    </row>
    <row r="337" spans="3:3">
      <c r="C337" s="166"/>
    </row>
    <row r="338" spans="3:3">
      <c r="C338" s="166"/>
    </row>
    <row r="339" spans="3:3">
      <c r="C339" s="166"/>
    </row>
    <row r="340" spans="3:3">
      <c r="C340" s="166"/>
    </row>
    <row r="341" spans="3:3">
      <c r="C341" s="166"/>
    </row>
    <row r="342" spans="3:3">
      <c r="C342" s="166"/>
    </row>
    <row r="343" spans="3:3">
      <c r="C343" s="166"/>
    </row>
    <row r="344" spans="3:3">
      <c r="C344" s="166"/>
    </row>
    <row r="345" spans="3:3">
      <c r="C345" s="166"/>
    </row>
    <row r="346" spans="3:3">
      <c r="C346" s="166"/>
    </row>
    <row r="347" spans="3:3">
      <c r="C347" s="166"/>
    </row>
    <row r="348" spans="3:3">
      <c r="C348" s="166"/>
    </row>
    <row r="349" spans="3:3">
      <c r="C349" s="166"/>
    </row>
    <row r="350" spans="3:3">
      <c r="C350" s="166"/>
    </row>
    <row r="351" spans="3:3">
      <c r="C351" s="166"/>
    </row>
    <row r="352" spans="3:3">
      <c r="C352" s="166"/>
    </row>
    <row r="353" spans="3:3">
      <c r="C353" s="166"/>
    </row>
    <row r="354" spans="3:3">
      <c r="C354" s="166"/>
    </row>
    <row r="355" spans="3:3">
      <c r="C355" s="166"/>
    </row>
    <row r="356" spans="3:3">
      <c r="C356" s="166"/>
    </row>
    <row r="357" spans="3:3">
      <c r="C357" s="166"/>
    </row>
    <row r="358" spans="3:3">
      <c r="C358" s="166"/>
    </row>
    <row r="359" spans="3:3">
      <c r="C359" s="166"/>
    </row>
    <row r="360" spans="3:3">
      <c r="C360" s="166"/>
    </row>
    <row r="361" spans="3:3">
      <c r="C361" s="166"/>
    </row>
    <row r="362" spans="3:3">
      <c r="C362" s="166"/>
    </row>
    <row r="363" spans="3:3">
      <c r="C363" s="166"/>
    </row>
    <row r="364" spans="3:3">
      <c r="C364" s="166"/>
    </row>
  </sheetData>
  <conditionalFormatting sqref="I1">
    <cfRule type="cellIs" dxfId="77" priority="6" stopIfTrue="1" operator="equal">
      <formula>"x.x"</formula>
    </cfRule>
  </conditionalFormatting>
  <conditionalFormatting sqref="A9:A12">
    <cfRule type="cellIs" dxfId="76" priority="5" stopIfTrue="1" operator="equal">
      <formula>"Title"</formula>
    </cfRule>
  </conditionalFormatting>
  <conditionalFormatting sqref="A8">
    <cfRule type="cellIs" dxfId="75" priority="4" stopIfTrue="1" operator="equal">
      <formula>"Adjustment to Income/Expense/Rate Base:"</formula>
    </cfRule>
  </conditionalFormatting>
  <dataValidations count="3">
    <dataValidation type="list" errorStyle="warning" allowBlank="1" showInputMessage="1" showErrorMessage="1" errorTitle="Factor" error="This factor is not included in the drop-down list. Is this the factor you want to use?" sqref="WVN983015:WVN983056 F9:F16 WLR983015:WLR983056 WBV983015:WBV983056 VRZ983015:VRZ983056 VID983015:VID983056 UYH983015:UYH983056 UOL983015:UOL983056 UEP983015:UEP983056 TUT983015:TUT983056 TKX983015:TKX983056 TBB983015:TBB983056 SRF983015:SRF983056 SHJ983015:SHJ983056 RXN983015:RXN983056 RNR983015:RNR983056 RDV983015:RDV983056 QTZ983015:QTZ983056 QKD983015:QKD983056 QAH983015:QAH983056 PQL983015:PQL983056 PGP983015:PGP983056 OWT983015:OWT983056 OMX983015:OMX983056 ODB983015:ODB983056 NTF983015:NTF983056 NJJ983015:NJJ983056 MZN983015:MZN983056 MPR983015:MPR983056 MFV983015:MFV983056 LVZ983015:LVZ983056 LMD983015:LMD983056 LCH983015:LCH983056 KSL983015:KSL983056 KIP983015:KIP983056 JYT983015:JYT983056 JOX983015:JOX983056 JFB983015:JFB983056 IVF983015:IVF983056 ILJ983015:ILJ983056 IBN983015:IBN983056 HRR983015:HRR983056 HHV983015:HHV983056 GXZ983015:GXZ983056 GOD983015:GOD983056 GEH983015:GEH983056 FUL983015:FUL983056 FKP983015:FKP983056 FAT983015:FAT983056 EQX983015:EQX983056 EHB983015:EHB983056 DXF983015:DXF983056 DNJ983015:DNJ983056 DDN983015:DDN983056 CTR983015:CTR983056 CJV983015:CJV983056 BZZ983015:BZZ983056 BQD983015:BQD983056 BGH983015:BGH983056 AWL983015:AWL983056 AMP983015:AMP983056 ACT983015:ACT983056 SX983015:SX983056 JB983015:JB983056 F983015:F983056 WVN917479:WVN917520 WLR917479:WLR917520 WBV917479:WBV917520 VRZ917479:VRZ917520 VID917479:VID917520 UYH917479:UYH917520 UOL917479:UOL917520 UEP917479:UEP917520 TUT917479:TUT917520 TKX917479:TKX917520 TBB917479:TBB917520 SRF917479:SRF917520 SHJ917479:SHJ917520 RXN917479:RXN917520 RNR917479:RNR917520 RDV917479:RDV917520 QTZ917479:QTZ917520 QKD917479:QKD917520 QAH917479:QAH917520 PQL917479:PQL917520 PGP917479:PGP917520 OWT917479:OWT917520 OMX917479:OMX917520 ODB917479:ODB917520 NTF917479:NTF917520 NJJ917479:NJJ917520 MZN917479:MZN917520 MPR917479:MPR917520 MFV917479:MFV917520 LVZ917479:LVZ917520 LMD917479:LMD917520 LCH917479:LCH917520 KSL917479:KSL917520 KIP917479:KIP917520 JYT917479:JYT917520 JOX917479:JOX917520 JFB917479:JFB917520 IVF917479:IVF917520 ILJ917479:ILJ917520 IBN917479:IBN917520 HRR917479:HRR917520 HHV917479:HHV917520 GXZ917479:GXZ917520 GOD917479:GOD917520 GEH917479:GEH917520 FUL917479:FUL917520 FKP917479:FKP917520 FAT917479:FAT917520 EQX917479:EQX917520 EHB917479:EHB917520 DXF917479:DXF917520 DNJ917479:DNJ917520 DDN917479:DDN917520 CTR917479:CTR917520 CJV917479:CJV917520 BZZ917479:BZZ917520 BQD917479:BQD917520 BGH917479:BGH917520 AWL917479:AWL917520 AMP917479:AMP917520 ACT917479:ACT917520 SX917479:SX917520 JB917479:JB917520 F917479:F917520 WVN851943:WVN851984 WLR851943:WLR851984 WBV851943:WBV851984 VRZ851943:VRZ851984 VID851943:VID851984 UYH851943:UYH851984 UOL851943:UOL851984 UEP851943:UEP851984 TUT851943:TUT851984 TKX851943:TKX851984 TBB851943:TBB851984 SRF851943:SRF851984 SHJ851943:SHJ851984 RXN851943:RXN851984 RNR851943:RNR851984 RDV851943:RDV851984 QTZ851943:QTZ851984 QKD851943:QKD851984 QAH851943:QAH851984 PQL851943:PQL851984 PGP851943:PGP851984 OWT851943:OWT851984 OMX851943:OMX851984 ODB851943:ODB851984 NTF851943:NTF851984 NJJ851943:NJJ851984 MZN851943:MZN851984 MPR851943:MPR851984 MFV851943:MFV851984 LVZ851943:LVZ851984 LMD851943:LMD851984 LCH851943:LCH851984 KSL851943:KSL851984 KIP851943:KIP851984 JYT851943:JYT851984 JOX851943:JOX851984 JFB851943:JFB851984 IVF851943:IVF851984 ILJ851943:ILJ851984 IBN851943:IBN851984 HRR851943:HRR851984 HHV851943:HHV851984 GXZ851943:GXZ851984 GOD851943:GOD851984 GEH851943:GEH851984 FUL851943:FUL851984 FKP851943:FKP851984 FAT851943:FAT851984 EQX851943:EQX851984 EHB851943:EHB851984 DXF851943:DXF851984 DNJ851943:DNJ851984 DDN851943:DDN851984 CTR851943:CTR851984 CJV851943:CJV851984 BZZ851943:BZZ851984 BQD851943:BQD851984 BGH851943:BGH851984 AWL851943:AWL851984 AMP851943:AMP851984 ACT851943:ACT851984 SX851943:SX851984 JB851943:JB851984 F851943:F851984 WVN786407:WVN786448 WLR786407:WLR786448 WBV786407:WBV786448 VRZ786407:VRZ786448 VID786407:VID786448 UYH786407:UYH786448 UOL786407:UOL786448 UEP786407:UEP786448 TUT786407:TUT786448 TKX786407:TKX786448 TBB786407:TBB786448 SRF786407:SRF786448 SHJ786407:SHJ786448 RXN786407:RXN786448 RNR786407:RNR786448 RDV786407:RDV786448 QTZ786407:QTZ786448 QKD786407:QKD786448 QAH786407:QAH786448 PQL786407:PQL786448 PGP786407:PGP786448 OWT786407:OWT786448 OMX786407:OMX786448 ODB786407:ODB786448 NTF786407:NTF786448 NJJ786407:NJJ786448 MZN786407:MZN786448 MPR786407:MPR786448 MFV786407:MFV786448 LVZ786407:LVZ786448 LMD786407:LMD786448 LCH786407:LCH786448 KSL786407:KSL786448 KIP786407:KIP786448 JYT786407:JYT786448 JOX786407:JOX786448 JFB786407:JFB786448 IVF786407:IVF786448 ILJ786407:ILJ786448 IBN786407:IBN786448 HRR786407:HRR786448 HHV786407:HHV786448 GXZ786407:GXZ786448 GOD786407:GOD786448 GEH786407:GEH786448 FUL786407:FUL786448 FKP786407:FKP786448 FAT786407:FAT786448 EQX786407:EQX786448 EHB786407:EHB786448 DXF786407:DXF786448 DNJ786407:DNJ786448 DDN786407:DDN786448 CTR786407:CTR786448 CJV786407:CJV786448 BZZ786407:BZZ786448 BQD786407:BQD786448 BGH786407:BGH786448 AWL786407:AWL786448 AMP786407:AMP786448 ACT786407:ACT786448 SX786407:SX786448 JB786407:JB786448 F786407:F786448 WVN720871:WVN720912 WLR720871:WLR720912 WBV720871:WBV720912 VRZ720871:VRZ720912 VID720871:VID720912 UYH720871:UYH720912 UOL720871:UOL720912 UEP720871:UEP720912 TUT720871:TUT720912 TKX720871:TKX720912 TBB720871:TBB720912 SRF720871:SRF720912 SHJ720871:SHJ720912 RXN720871:RXN720912 RNR720871:RNR720912 RDV720871:RDV720912 QTZ720871:QTZ720912 QKD720871:QKD720912 QAH720871:QAH720912 PQL720871:PQL720912 PGP720871:PGP720912 OWT720871:OWT720912 OMX720871:OMX720912 ODB720871:ODB720912 NTF720871:NTF720912 NJJ720871:NJJ720912 MZN720871:MZN720912 MPR720871:MPR720912 MFV720871:MFV720912 LVZ720871:LVZ720912 LMD720871:LMD720912 LCH720871:LCH720912 KSL720871:KSL720912 KIP720871:KIP720912 JYT720871:JYT720912 JOX720871:JOX720912 JFB720871:JFB720912 IVF720871:IVF720912 ILJ720871:ILJ720912 IBN720871:IBN720912 HRR720871:HRR720912 HHV720871:HHV720912 GXZ720871:GXZ720912 GOD720871:GOD720912 GEH720871:GEH720912 FUL720871:FUL720912 FKP720871:FKP720912 FAT720871:FAT720912 EQX720871:EQX720912 EHB720871:EHB720912 DXF720871:DXF720912 DNJ720871:DNJ720912 DDN720871:DDN720912 CTR720871:CTR720912 CJV720871:CJV720912 BZZ720871:BZZ720912 BQD720871:BQD720912 BGH720871:BGH720912 AWL720871:AWL720912 AMP720871:AMP720912 ACT720871:ACT720912 SX720871:SX720912 JB720871:JB720912 F720871:F720912 WVN655335:WVN655376 WLR655335:WLR655376 WBV655335:WBV655376 VRZ655335:VRZ655376 VID655335:VID655376 UYH655335:UYH655376 UOL655335:UOL655376 UEP655335:UEP655376 TUT655335:TUT655376 TKX655335:TKX655376 TBB655335:TBB655376 SRF655335:SRF655376 SHJ655335:SHJ655376 RXN655335:RXN655376 RNR655335:RNR655376 RDV655335:RDV655376 QTZ655335:QTZ655376 QKD655335:QKD655376 QAH655335:QAH655376 PQL655335:PQL655376 PGP655335:PGP655376 OWT655335:OWT655376 OMX655335:OMX655376 ODB655335:ODB655376 NTF655335:NTF655376 NJJ655335:NJJ655376 MZN655335:MZN655376 MPR655335:MPR655376 MFV655335:MFV655376 LVZ655335:LVZ655376 LMD655335:LMD655376 LCH655335:LCH655376 KSL655335:KSL655376 KIP655335:KIP655376 JYT655335:JYT655376 JOX655335:JOX655376 JFB655335:JFB655376 IVF655335:IVF655376 ILJ655335:ILJ655376 IBN655335:IBN655376 HRR655335:HRR655376 HHV655335:HHV655376 GXZ655335:GXZ655376 GOD655335:GOD655376 GEH655335:GEH655376 FUL655335:FUL655376 FKP655335:FKP655376 FAT655335:FAT655376 EQX655335:EQX655376 EHB655335:EHB655376 DXF655335:DXF655376 DNJ655335:DNJ655376 DDN655335:DDN655376 CTR655335:CTR655376 CJV655335:CJV655376 BZZ655335:BZZ655376 BQD655335:BQD655376 BGH655335:BGH655376 AWL655335:AWL655376 AMP655335:AMP655376 ACT655335:ACT655376 SX655335:SX655376 JB655335:JB655376 F655335:F655376 WVN589799:WVN589840 WLR589799:WLR589840 WBV589799:WBV589840 VRZ589799:VRZ589840 VID589799:VID589840 UYH589799:UYH589840 UOL589799:UOL589840 UEP589799:UEP589840 TUT589799:TUT589840 TKX589799:TKX589840 TBB589799:TBB589840 SRF589799:SRF589840 SHJ589799:SHJ589840 RXN589799:RXN589840 RNR589799:RNR589840 RDV589799:RDV589840 QTZ589799:QTZ589840 QKD589799:QKD589840 QAH589799:QAH589840 PQL589799:PQL589840 PGP589799:PGP589840 OWT589799:OWT589840 OMX589799:OMX589840 ODB589799:ODB589840 NTF589799:NTF589840 NJJ589799:NJJ589840 MZN589799:MZN589840 MPR589799:MPR589840 MFV589799:MFV589840 LVZ589799:LVZ589840 LMD589799:LMD589840 LCH589799:LCH589840 KSL589799:KSL589840 KIP589799:KIP589840 JYT589799:JYT589840 JOX589799:JOX589840 JFB589799:JFB589840 IVF589799:IVF589840 ILJ589799:ILJ589840 IBN589799:IBN589840 HRR589799:HRR589840 HHV589799:HHV589840 GXZ589799:GXZ589840 GOD589799:GOD589840 GEH589799:GEH589840 FUL589799:FUL589840 FKP589799:FKP589840 FAT589799:FAT589840 EQX589799:EQX589840 EHB589799:EHB589840 DXF589799:DXF589840 DNJ589799:DNJ589840 DDN589799:DDN589840 CTR589799:CTR589840 CJV589799:CJV589840 BZZ589799:BZZ589840 BQD589799:BQD589840 BGH589799:BGH589840 AWL589799:AWL589840 AMP589799:AMP589840 ACT589799:ACT589840 SX589799:SX589840 JB589799:JB589840 F589799:F589840 WVN524263:WVN524304 WLR524263:WLR524304 WBV524263:WBV524304 VRZ524263:VRZ524304 VID524263:VID524304 UYH524263:UYH524304 UOL524263:UOL524304 UEP524263:UEP524304 TUT524263:TUT524304 TKX524263:TKX524304 TBB524263:TBB524304 SRF524263:SRF524304 SHJ524263:SHJ524304 RXN524263:RXN524304 RNR524263:RNR524304 RDV524263:RDV524304 QTZ524263:QTZ524304 QKD524263:QKD524304 QAH524263:QAH524304 PQL524263:PQL524304 PGP524263:PGP524304 OWT524263:OWT524304 OMX524263:OMX524304 ODB524263:ODB524304 NTF524263:NTF524304 NJJ524263:NJJ524304 MZN524263:MZN524304 MPR524263:MPR524304 MFV524263:MFV524304 LVZ524263:LVZ524304 LMD524263:LMD524304 LCH524263:LCH524304 KSL524263:KSL524304 KIP524263:KIP524304 JYT524263:JYT524304 JOX524263:JOX524304 JFB524263:JFB524304 IVF524263:IVF524304 ILJ524263:ILJ524304 IBN524263:IBN524304 HRR524263:HRR524304 HHV524263:HHV524304 GXZ524263:GXZ524304 GOD524263:GOD524304 GEH524263:GEH524304 FUL524263:FUL524304 FKP524263:FKP524304 FAT524263:FAT524304 EQX524263:EQX524304 EHB524263:EHB524304 DXF524263:DXF524304 DNJ524263:DNJ524304 DDN524263:DDN524304 CTR524263:CTR524304 CJV524263:CJV524304 BZZ524263:BZZ524304 BQD524263:BQD524304 BGH524263:BGH524304 AWL524263:AWL524304 AMP524263:AMP524304 ACT524263:ACT524304 SX524263:SX524304 JB524263:JB524304 F524263:F524304 WVN458727:WVN458768 WLR458727:WLR458768 WBV458727:WBV458768 VRZ458727:VRZ458768 VID458727:VID458768 UYH458727:UYH458768 UOL458727:UOL458768 UEP458727:UEP458768 TUT458727:TUT458768 TKX458727:TKX458768 TBB458727:TBB458768 SRF458727:SRF458768 SHJ458727:SHJ458768 RXN458727:RXN458768 RNR458727:RNR458768 RDV458727:RDV458768 QTZ458727:QTZ458768 QKD458727:QKD458768 QAH458727:QAH458768 PQL458727:PQL458768 PGP458727:PGP458768 OWT458727:OWT458768 OMX458727:OMX458768 ODB458727:ODB458768 NTF458727:NTF458768 NJJ458727:NJJ458768 MZN458727:MZN458768 MPR458727:MPR458768 MFV458727:MFV458768 LVZ458727:LVZ458768 LMD458727:LMD458768 LCH458727:LCH458768 KSL458727:KSL458768 KIP458727:KIP458768 JYT458727:JYT458768 JOX458727:JOX458768 JFB458727:JFB458768 IVF458727:IVF458768 ILJ458727:ILJ458768 IBN458727:IBN458768 HRR458727:HRR458768 HHV458727:HHV458768 GXZ458727:GXZ458768 GOD458727:GOD458768 GEH458727:GEH458768 FUL458727:FUL458768 FKP458727:FKP458768 FAT458727:FAT458768 EQX458727:EQX458768 EHB458727:EHB458768 DXF458727:DXF458768 DNJ458727:DNJ458768 DDN458727:DDN458768 CTR458727:CTR458768 CJV458727:CJV458768 BZZ458727:BZZ458768 BQD458727:BQD458768 BGH458727:BGH458768 AWL458727:AWL458768 AMP458727:AMP458768 ACT458727:ACT458768 SX458727:SX458768 JB458727:JB458768 F458727:F458768 WVN393191:WVN393232 WLR393191:WLR393232 WBV393191:WBV393232 VRZ393191:VRZ393232 VID393191:VID393232 UYH393191:UYH393232 UOL393191:UOL393232 UEP393191:UEP393232 TUT393191:TUT393232 TKX393191:TKX393232 TBB393191:TBB393232 SRF393191:SRF393232 SHJ393191:SHJ393232 RXN393191:RXN393232 RNR393191:RNR393232 RDV393191:RDV393232 QTZ393191:QTZ393232 QKD393191:QKD393232 QAH393191:QAH393232 PQL393191:PQL393232 PGP393191:PGP393232 OWT393191:OWT393232 OMX393191:OMX393232 ODB393191:ODB393232 NTF393191:NTF393232 NJJ393191:NJJ393232 MZN393191:MZN393232 MPR393191:MPR393232 MFV393191:MFV393232 LVZ393191:LVZ393232 LMD393191:LMD393232 LCH393191:LCH393232 KSL393191:KSL393232 KIP393191:KIP393232 JYT393191:JYT393232 JOX393191:JOX393232 JFB393191:JFB393232 IVF393191:IVF393232 ILJ393191:ILJ393232 IBN393191:IBN393232 HRR393191:HRR393232 HHV393191:HHV393232 GXZ393191:GXZ393232 GOD393191:GOD393232 GEH393191:GEH393232 FUL393191:FUL393232 FKP393191:FKP393232 FAT393191:FAT393232 EQX393191:EQX393232 EHB393191:EHB393232 DXF393191:DXF393232 DNJ393191:DNJ393232 DDN393191:DDN393232 CTR393191:CTR393232 CJV393191:CJV393232 BZZ393191:BZZ393232 BQD393191:BQD393232 BGH393191:BGH393232 AWL393191:AWL393232 AMP393191:AMP393232 ACT393191:ACT393232 SX393191:SX393232 JB393191:JB393232 F393191:F393232 WVN327655:WVN327696 WLR327655:WLR327696 WBV327655:WBV327696 VRZ327655:VRZ327696 VID327655:VID327696 UYH327655:UYH327696 UOL327655:UOL327696 UEP327655:UEP327696 TUT327655:TUT327696 TKX327655:TKX327696 TBB327655:TBB327696 SRF327655:SRF327696 SHJ327655:SHJ327696 RXN327655:RXN327696 RNR327655:RNR327696 RDV327655:RDV327696 QTZ327655:QTZ327696 QKD327655:QKD327696 QAH327655:QAH327696 PQL327655:PQL327696 PGP327655:PGP327696 OWT327655:OWT327696 OMX327655:OMX327696 ODB327655:ODB327696 NTF327655:NTF327696 NJJ327655:NJJ327696 MZN327655:MZN327696 MPR327655:MPR327696 MFV327655:MFV327696 LVZ327655:LVZ327696 LMD327655:LMD327696 LCH327655:LCH327696 KSL327655:KSL327696 KIP327655:KIP327696 JYT327655:JYT327696 JOX327655:JOX327696 JFB327655:JFB327696 IVF327655:IVF327696 ILJ327655:ILJ327696 IBN327655:IBN327696 HRR327655:HRR327696 HHV327655:HHV327696 GXZ327655:GXZ327696 GOD327655:GOD327696 GEH327655:GEH327696 FUL327655:FUL327696 FKP327655:FKP327696 FAT327655:FAT327696 EQX327655:EQX327696 EHB327655:EHB327696 DXF327655:DXF327696 DNJ327655:DNJ327696 DDN327655:DDN327696 CTR327655:CTR327696 CJV327655:CJV327696 BZZ327655:BZZ327696 BQD327655:BQD327696 BGH327655:BGH327696 AWL327655:AWL327696 AMP327655:AMP327696 ACT327655:ACT327696 SX327655:SX327696 JB327655:JB327696 F327655:F327696 WVN262119:WVN262160 WLR262119:WLR262160 WBV262119:WBV262160 VRZ262119:VRZ262160 VID262119:VID262160 UYH262119:UYH262160 UOL262119:UOL262160 UEP262119:UEP262160 TUT262119:TUT262160 TKX262119:TKX262160 TBB262119:TBB262160 SRF262119:SRF262160 SHJ262119:SHJ262160 RXN262119:RXN262160 RNR262119:RNR262160 RDV262119:RDV262160 QTZ262119:QTZ262160 QKD262119:QKD262160 QAH262119:QAH262160 PQL262119:PQL262160 PGP262119:PGP262160 OWT262119:OWT262160 OMX262119:OMX262160 ODB262119:ODB262160 NTF262119:NTF262160 NJJ262119:NJJ262160 MZN262119:MZN262160 MPR262119:MPR262160 MFV262119:MFV262160 LVZ262119:LVZ262160 LMD262119:LMD262160 LCH262119:LCH262160 KSL262119:KSL262160 KIP262119:KIP262160 JYT262119:JYT262160 JOX262119:JOX262160 JFB262119:JFB262160 IVF262119:IVF262160 ILJ262119:ILJ262160 IBN262119:IBN262160 HRR262119:HRR262160 HHV262119:HHV262160 GXZ262119:GXZ262160 GOD262119:GOD262160 GEH262119:GEH262160 FUL262119:FUL262160 FKP262119:FKP262160 FAT262119:FAT262160 EQX262119:EQX262160 EHB262119:EHB262160 DXF262119:DXF262160 DNJ262119:DNJ262160 DDN262119:DDN262160 CTR262119:CTR262160 CJV262119:CJV262160 BZZ262119:BZZ262160 BQD262119:BQD262160 BGH262119:BGH262160 AWL262119:AWL262160 AMP262119:AMP262160 ACT262119:ACT262160 SX262119:SX262160 JB262119:JB262160 F262119:F262160 WVN196583:WVN196624 WLR196583:WLR196624 WBV196583:WBV196624 VRZ196583:VRZ196624 VID196583:VID196624 UYH196583:UYH196624 UOL196583:UOL196624 UEP196583:UEP196624 TUT196583:TUT196624 TKX196583:TKX196624 TBB196583:TBB196624 SRF196583:SRF196624 SHJ196583:SHJ196624 RXN196583:RXN196624 RNR196583:RNR196624 RDV196583:RDV196624 QTZ196583:QTZ196624 QKD196583:QKD196624 QAH196583:QAH196624 PQL196583:PQL196624 PGP196583:PGP196624 OWT196583:OWT196624 OMX196583:OMX196624 ODB196583:ODB196624 NTF196583:NTF196624 NJJ196583:NJJ196624 MZN196583:MZN196624 MPR196583:MPR196624 MFV196583:MFV196624 LVZ196583:LVZ196624 LMD196583:LMD196624 LCH196583:LCH196624 KSL196583:KSL196624 KIP196583:KIP196624 JYT196583:JYT196624 JOX196583:JOX196624 JFB196583:JFB196624 IVF196583:IVF196624 ILJ196583:ILJ196624 IBN196583:IBN196624 HRR196583:HRR196624 HHV196583:HHV196624 GXZ196583:GXZ196624 GOD196583:GOD196624 GEH196583:GEH196624 FUL196583:FUL196624 FKP196583:FKP196624 FAT196583:FAT196624 EQX196583:EQX196624 EHB196583:EHB196624 DXF196583:DXF196624 DNJ196583:DNJ196624 DDN196583:DDN196624 CTR196583:CTR196624 CJV196583:CJV196624 BZZ196583:BZZ196624 BQD196583:BQD196624 BGH196583:BGH196624 AWL196583:AWL196624 AMP196583:AMP196624 ACT196583:ACT196624 SX196583:SX196624 JB196583:JB196624 F196583:F196624 WVN131047:WVN131088 WLR131047:WLR131088 WBV131047:WBV131088 VRZ131047:VRZ131088 VID131047:VID131088 UYH131047:UYH131088 UOL131047:UOL131088 UEP131047:UEP131088 TUT131047:TUT131088 TKX131047:TKX131088 TBB131047:TBB131088 SRF131047:SRF131088 SHJ131047:SHJ131088 RXN131047:RXN131088 RNR131047:RNR131088 RDV131047:RDV131088 QTZ131047:QTZ131088 QKD131047:QKD131088 QAH131047:QAH131088 PQL131047:PQL131088 PGP131047:PGP131088 OWT131047:OWT131088 OMX131047:OMX131088 ODB131047:ODB131088 NTF131047:NTF131088 NJJ131047:NJJ131088 MZN131047:MZN131088 MPR131047:MPR131088 MFV131047:MFV131088 LVZ131047:LVZ131088 LMD131047:LMD131088 LCH131047:LCH131088 KSL131047:KSL131088 KIP131047:KIP131088 JYT131047:JYT131088 JOX131047:JOX131088 JFB131047:JFB131088 IVF131047:IVF131088 ILJ131047:ILJ131088 IBN131047:IBN131088 HRR131047:HRR131088 HHV131047:HHV131088 GXZ131047:GXZ131088 GOD131047:GOD131088 GEH131047:GEH131088 FUL131047:FUL131088 FKP131047:FKP131088 FAT131047:FAT131088 EQX131047:EQX131088 EHB131047:EHB131088 DXF131047:DXF131088 DNJ131047:DNJ131088 DDN131047:DDN131088 CTR131047:CTR131088 CJV131047:CJV131088 BZZ131047:BZZ131088 BQD131047:BQD131088 BGH131047:BGH131088 AWL131047:AWL131088 AMP131047:AMP131088 ACT131047:ACT131088 SX131047:SX131088 JB131047:JB131088 F131047:F131088 WVN65511:WVN65552 WLR65511:WLR65552 WBV65511:WBV65552 VRZ65511:VRZ65552 VID65511:VID65552 UYH65511:UYH65552 UOL65511:UOL65552 UEP65511:UEP65552 TUT65511:TUT65552 TKX65511:TKX65552 TBB65511:TBB65552 SRF65511:SRF65552 SHJ65511:SHJ65552 RXN65511:RXN65552 RNR65511:RNR65552 RDV65511:RDV65552 QTZ65511:QTZ65552 QKD65511:QKD65552 QAH65511:QAH65552 PQL65511:PQL65552 PGP65511:PGP65552 OWT65511:OWT65552 OMX65511:OMX65552 ODB65511:ODB65552 NTF65511:NTF65552 NJJ65511:NJJ65552 MZN65511:MZN65552 MPR65511:MPR65552 MFV65511:MFV65552 LVZ65511:LVZ65552 LMD65511:LMD65552 LCH65511:LCH65552 KSL65511:KSL65552 KIP65511:KIP65552 JYT65511:JYT65552 JOX65511:JOX65552 JFB65511:JFB65552 IVF65511:IVF65552 ILJ65511:ILJ65552 IBN65511:IBN65552 HRR65511:HRR65552 HHV65511:HHV65552 GXZ65511:GXZ65552 GOD65511:GOD65552 GEH65511:GEH65552 FUL65511:FUL65552 FKP65511:FKP65552 FAT65511:FAT65552 EQX65511:EQX65552 EHB65511:EHB65552 DXF65511:DXF65552 DNJ65511:DNJ65552 DDN65511:DDN65552 CTR65511:CTR65552 CJV65511:CJV65552 BZZ65511:BZZ65552 BQD65511:BQD65552 BGH65511:BGH65552 AWL65511:AWL65552 AMP65511:AMP65552 ACT65511:ACT65552 SX65511:SX65552 JB65511:JB65552 F65511:F65552 WVN9:WVN16 WLR9:WLR16 WBV9:WBV16 VRZ9:VRZ16 VID9:VID16 UYH9:UYH16 UOL9:UOL16 UEP9:UEP16 TUT9:TUT16 TKX9:TKX16 TBB9:TBB16 SRF9:SRF16 SHJ9:SHJ16 RXN9:RXN16 RNR9:RNR16 RDV9:RDV16 QTZ9:QTZ16 QKD9:QKD16 QAH9:QAH16 PQL9:PQL16 PGP9:PGP16 OWT9:OWT16 OMX9:OMX16 ODB9:ODB16 NTF9:NTF16 NJJ9:NJJ16 MZN9:MZN16 MPR9:MPR16 MFV9:MFV16 LVZ9:LVZ16 LMD9:LMD16 LCH9:LCH16 KSL9:KSL16 KIP9:KIP16 JYT9:JYT16 JOX9:JOX16 JFB9:JFB16 IVF9:IVF16 ILJ9:ILJ16 IBN9:IBN16 HRR9:HRR16 HHV9:HHV16 GXZ9:GXZ16 GOD9:GOD16 GEH9:GEH16 FUL9:FUL16 FKP9:FKP16 FAT9:FAT16 EQX9:EQX16 EHB9:EHB16 DXF9:DXF16 DNJ9:DNJ16 DDN9:DDN16 CTR9:CTR16 CJV9:CJV16 BZZ9:BZZ16 BQD9:BQD16 BGH9:BGH16 AWL9:AWL16 AMP9:AMP16 ACT9:ACT16 SX9:SX16 JB9:JB16">
      <formula1>$F$30:$F$121</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L983015:WVL983056 D65511:D65552 WLP983015:WLP983056 WBT983015:WBT983056 VRX983015:VRX983056 VIB983015:VIB983056 UYF983015:UYF983056 UOJ983015:UOJ983056 UEN983015:UEN983056 TUR983015:TUR983056 TKV983015:TKV983056 TAZ983015:TAZ983056 SRD983015:SRD983056 SHH983015:SHH983056 RXL983015:RXL983056 RNP983015:RNP983056 RDT983015:RDT983056 QTX983015:QTX983056 QKB983015:QKB983056 QAF983015:QAF983056 PQJ983015:PQJ983056 PGN983015:PGN983056 OWR983015:OWR983056 OMV983015:OMV983056 OCZ983015:OCZ983056 NTD983015:NTD983056 NJH983015:NJH983056 MZL983015:MZL983056 MPP983015:MPP983056 MFT983015:MFT983056 LVX983015:LVX983056 LMB983015:LMB983056 LCF983015:LCF983056 KSJ983015:KSJ983056 KIN983015:KIN983056 JYR983015:JYR983056 JOV983015:JOV983056 JEZ983015:JEZ983056 IVD983015:IVD983056 ILH983015:ILH983056 IBL983015:IBL983056 HRP983015:HRP983056 HHT983015:HHT983056 GXX983015:GXX983056 GOB983015:GOB983056 GEF983015:GEF983056 FUJ983015:FUJ983056 FKN983015:FKN983056 FAR983015:FAR983056 EQV983015:EQV983056 EGZ983015:EGZ983056 DXD983015:DXD983056 DNH983015:DNH983056 DDL983015:DDL983056 CTP983015:CTP983056 CJT983015:CJT983056 BZX983015:BZX983056 BQB983015:BQB983056 BGF983015:BGF983056 AWJ983015:AWJ983056 AMN983015:AMN983056 ACR983015:ACR983056 SV983015:SV983056 IZ983015:IZ983056 D983015:D983056 WVL917479:WVL917520 WLP917479:WLP917520 WBT917479:WBT917520 VRX917479:VRX917520 VIB917479:VIB917520 UYF917479:UYF917520 UOJ917479:UOJ917520 UEN917479:UEN917520 TUR917479:TUR917520 TKV917479:TKV917520 TAZ917479:TAZ917520 SRD917479:SRD917520 SHH917479:SHH917520 RXL917479:RXL917520 RNP917479:RNP917520 RDT917479:RDT917520 QTX917479:QTX917520 QKB917479:QKB917520 QAF917479:QAF917520 PQJ917479:PQJ917520 PGN917479:PGN917520 OWR917479:OWR917520 OMV917479:OMV917520 OCZ917479:OCZ917520 NTD917479:NTD917520 NJH917479:NJH917520 MZL917479:MZL917520 MPP917479:MPP917520 MFT917479:MFT917520 LVX917479:LVX917520 LMB917479:LMB917520 LCF917479:LCF917520 KSJ917479:KSJ917520 KIN917479:KIN917520 JYR917479:JYR917520 JOV917479:JOV917520 JEZ917479:JEZ917520 IVD917479:IVD917520 ILH917479:ILH917520 IBL917479:IBL917520 HRP917479:HRP917520 HHT917479:HHT917520 GXX917479:GXX917520 GOB917479:GOB917520 GEF917479:GEF917520 FUJ917479:FUJ917520 FKN917479:FKN917520 FAR917479:FAR917520 EQV917479:EQV917520 EGZ917479:EGZ917520 DXD917479:DXD917520 DNH917479:DNH917520 DDL917479:DDL917520 CTP917479:CTP917520 CJT917479:CJT917520 BZX917479:BZX917520 BQB917479:BQB917520 BGF917479:BGF917520 AWJ917479:AWJ917520 AMN917479:AMN917520 ACR917479:ACR917520 SV917479:SV917520 IZ917479:IZ917520 D917479:D917520 WVL851943:WVL851984 WLP851943:WLP851984 WBT851943:WBT851984 VRX851943:VRX851984 VIB851943:VIB851984 UYF851943:UYF851984 UOJ851943:UOJ851984 UEN851943:UEN851984 TUR851943:TUR851984 TKV851943:TKV851984 TAZ851943:TAZ851984 SRD851943:SRD851984 SHH851943:SHH851984 RXL851943:RXL851984 RNP851943:RNP851984 RDT851943:RDT851984 QTX851943:QTX851984 QKB851943:QKB851984 QAF851943:QAF851984 PQJ851943:PQJ851984 PGN851943:PGN851984 OWR851943:OWR851984 OMV851943:OMV851984 OCZ851943:OCZ851984 NTD851943:NTD851984 NJH851943:NJH851984 MZL851943:MZL851984 MPP851943:MPP851984 MFT851943:MFT851984 LVX851943:LVX851984 LMB851943:LMB851984 LCF851943:LCF851984 KSJ851943:KSJ851984 KIN851943:KIN851984 JYR851943:JYR851984 JOV851943:JOV851984 JEZ851943:JEZ851984 IVD851943:IVD851984 ILH851943:ILH851984 IBL851943:IBL851984 HRP851943:HRP851984 HHT851943:HHT851984 GXX851943:GXX851984 GOB851943:GOB851984 GEF851943:GEF851984 FUJ851943:FUJ851984 FKN851943:FKN851984 FAR851943:FAR851984 EQV851943:EQV851984 EGZ851943:EGZ851984 DXD851943:DXD851984 DNH851943:DNH851984 DDL851943:DDL851984 CTP851943:CTP851984 CJT851943:CJT851984 BZX851943:BZX851984 BQB851943:BQB851984 BGF851943:BGF851984 AWJ851943:AWJ851984 AMN851943:AMN851984 ACR851943:ACR851984 SV851943:SV851984 IZ851943:IZ851984 D851943:D851984 WVL786407:WVL786448 WLP786407:WLP786448 WBT786407:WBT786448 VRX786407:VRX786448 VIB786407:VIB786448 UYF786407:UYF786448 UOJ786407:UOJ786448 UEN786407:UEN786448 TUR786407:TUR786448 TKV786407:TKV786448 TAZ786407:TAZ786448 SRD786407:SRD786448 SHH786407:SHH786448 RXL786407:RXL786448 RNP786407:RNP786448 RDT786407:RDT786448 QTX786407:QTX786448 QKB786407:QKB786448 QAF786407:QAF786448 PQJ786407:PQJ786448 PGN786407:PGN786448 OWR786407:OWR786448 OMV786407:OMV786448 OCZ786407:OCZ786448 NTD786407:NTD786448 NJH786407:NJH786448 MZL786407:MZL786448 MPP786407:MPP786448 MFT786407:MFT786448 LVX786407:LVX786448 LMB786407:LMB786448 LCF786407:LCF786448 KSJ786407:KSJ786448 KIN786407:KIN786448 JYR786407:JYR786448 JOV786407:JOV786448 JEZ786407:JEZ786448 IVD786407:IVD786448 ILH786407:ILH786448 IBL786407:IBL786448 HRP786407:HRP786448 HHT786407:HHT786448 GXX786407:GXX786448 GOB786407:GOB786448 GEF786407:GEF786448 FUJ786407:FUJ786448 FKN786407:FKN786448 FAR786407:FAR786448 EQV786407:EQV786448 EGZ786407:EGZ786448 DXD786407:DXD786448 DNH786407:DNH786448 DDL786407:DDL786448 CTP786407:CTP786448 CJT786407:CJT786448 BZX786407:BZX786448 BQB786407:BQB786448 BGF786407:BGF786448 AWJ786407:AWJ786448 AMN786407:AMN786448 ACR786407:ACR786448 SV786407:SV786448 IZ786407:IZ786448 D786407:D786448 WVL720871:WVL720912 WLP720871:WLP720912 WBT720871:WBT720912 VRX720871:VRX720912 VIB720871:VIB720912 UYF720871:UYF720912 UOJ720871:UOJ720912 UEN720871:UEN720912 TUR720871:TUR720912 TKV720871:TKV720912 TAZ720871:TAZ720912 SRD720871:SRD720912 SHH720871:SHH720912 RXL720871:RXL720912 RNP720871:RNP720912 RDT720871:RDT720912 QTX720871:QTX720912 QKB720871:QKB720912 QAF720871:QAF720912 PQJ720871:PQJ720912 PGN720871:PGN720912 OWR720871:OWR720912 OMV720871:OMV720912 OCZ720871:OCZ720912 NTD720871:NTD720912 NJH720871:NJH720912 MZL720871:MZL720912 MPP720871:MPP720912 MFT720871:MFT720912 LVX720871:LVX720912 LMB720871:LMB720912 LCF720871:LCF720912 KSJ720871:KSJ720912 KIN720871:KIN720912 JYR720871:JYR720912 JOV720871:JOV720912 JEZ720871:JEZ720912 IVD720871:IVD720912 ILH720871:ILH720912 IBL720871:IBL720912 HRP720871:HRP720912 HHT720871:HHT720912 GXX720871:GXX720912 GOB720871:GOB720912 GEF720871:GEF720912 FUJ720871:FUJ720912 FKN720871:FKN720912 FAR720871:FAR720912 EQV720871:EQV720912 EGZ720871:EGZ720912 DXD720871:DXD720912 DNH720871:DNH720912 DDL720871:DDL720912 CTP720871:CTP720912 CJT720871:CJT720912 BZX720871:BZX720912 BQB720871:BQB720912 BGF720871:BGF720912 AWJ720871:AWJ720912 AMN720871:AMN720912 ACR720871:ACR720912 SV720871:SV720912 IZ720871:IZ720912 D720871:D720912 WVL655335:WVL655376 WLP655335:WLP655376 WBT655335:WBT655376 VRX655335:VRX655376 VIB655335:VIB655376 UYF655335:UYF655376 UOJ655335:UOJ655376 UEN655335:UEN655376 TUR655335:TUR655376 TKV655335:TKV655376 TAZ655335:TAZ655376 SRD655335:SRD655376 SHH655335:SHH655376 RXL655335:RXL655376 RNP655335:RNP655376 RDT655335:RDT655376 QTX655335:QTX655376 QKB655335:QKB655376 QAF655335:QAF655376 PQJ655335:PQJ655376 PGN655335:PGN655376 OWR655335:OWR655376 OMV655335:OMV655376 OCZ655335:OCZ655376 NTD655335:NTD655376 NJH655335:NJH655376 MZL655335:MZL655376 MPP655335:MPP655376 MFT655335:MFT655376 LVX655335:LVX655376 LMB655335:LMB655376 LCF655335:LCF655376 KSJ655335:KSJ655376 KIN655335:KIN655376 JYR655335:JYR655376 JOV655335:JOV655376 JEZ655335:JEZ655376 IVD655335:IVD655376 ILH655335:ILH655376 IBL655335:IBL655376 HRP655335:HRP655376 HHT655335:HHT655376 GXX655335:GXX655376 GOB655335:GOB655376 GEF655335:GEF655376 FUJ655335:FUJ655376 FKN655335:FKN655376 FAR655335:FAR655376 EQV655335:EQV655376 EGZ655335:EGZ655376 DXD655335:DXD655376 DNH655335:DNH655376 DDL655335:DDL655376 CTP655335:CTP655376 CJT655335:CJT655376 BZX655335:BZX655376 BQB655335:BQB655376 BGF655335:BGF655376 AWJ655335:AWJ655376 AMN655335:AMN655376 ACR655335:ACR655376 SV655335:SV655376 IZ655335:IZ655376 D655335:D655376 WVL589799:WVL589840 WLP589799:WLP589840 WBT589799:WBT589840 VRX589799:VRX589840 VIB589799:VIB589840 UYF589799:UYF589840 UOJ589799:UOJ589840 UEN589799:UEN589840 TUR589799:TUR589840 TKV589799:TKV589840 TAZ589799:TAZ589840 SRD589799:SRD589840 SHH589799:SHH589840 RXL589799:RXL589840 RNP589799:RNP589840 RDT589799:RDT589840 QTX589799:QTX589840 QKB589799:QKB589840 QAF589799:QAF589840 PQJ589799:PQJ589840 PGN589799:PGN589840 OWR589799:OWR589840 OMV589799:OMV589840 OCZ589799:OCZ589840 NTD589799:NTD589840 NJH589799:NJH589840 MZL589799:MZL589840 MPP589799:MPP589840 MFT589799:MFT589840 LVX589799:LVX589840 LMB589799:LMB589840 LCF589799:LCF589840 KSJ589799:KSJ589840 KIN589799:KIN589840 JYR589799:JYR589840 JOV589799:JOV589840 JEZ589799:JEZ589840 IVD589799:IVD589840 ILH589799:ILH589840 IBL589799:IBL589840 HRP589799:HRP589840 HHT589799:HHT589840 GXX589799:GXX589840 GOB589799:GOB589840 GEF589799:GEF589840 FUJ589799:FUJ589840 FKN589799:FKN589840 FAR589799:FAR589840 EQV589799:EQV589840 EGZ589799:EGZ589840 DXD589799:DXD589840 DNH589799:DNH589840 DDL589799:DDL589840 CTP589799:CTP589840 CJT589799:CJT589840 BZX589799:BZX589840 BQB589799:BQB589840 BGF589799:BGF589840 AWJ589799:AWJ589840 AMN589799:AMN589840 ACR589799:ACR589840 SV589799:SV589840 IZ589799:IZ589840 D589799:D589840 WVL524263:WVL524304 WLP524263:WLP524304 WBT524263:WBT524304 VRX524263:VRX524304 VIB524263:VIB524304 UYF524263:UYF524304 UOJ524263:UOJ524304 UEN524263:UEN524304 TUR524263:TUR524304 TKV524263:TKV524304 TAZ524263:TAZ524304 SRD524263:SRD524304 SHH524263:SHH524304 RXL524263:RXL524304 RNP524263:RNP524304 RDT524263:RDT524304 QTX524263:QTX524304 QKB524263:QKB524304 QAF524263:QAF524304 PQJ524263:PQJ524304 PGN524263:PGN524304 OWR524263:OWR524304 OMV524263:OMV524304 OCZ524263:OCZ524304 NTD524263:NTD524304 NJH524263:NJH524304 MZL524263:MZL524304 MPP524263:MPP524304 MFT524263:MFT524304 LVX524263:LVX524304 LMB524263:LMB524304 LCF524263:LCF524304 KSJ524263:KSJ524304 KIN524263:KIN524304 JYR524263:JYR524304 JOV524263:JOV524304 JEZ524263:JEZ524304 IVD524263:IVD524304 ILH524263:ILH524304 IBL524263:IBL524304 HRP524263:HRP524304 HHT524263:HHT524304 GXX524263:GXX524304 GOB524263:GOB524304 GEF524263:GEF524304 FUJ524263:FUJ524304 FKN524263:FKN524304 FAR524263:FAR524304 EQV524263:EQV524304 EGZ524263:EGZ524304 DXD524263:DXD524304 DNH524263:DNH524304 DDL524263:DDL524304 CTP524263:CTP524304 CJT524263:CJT524304 BZX524263:BZX524304 BQB524263:BQB524304 BGF524263:BGF524304 AWJ524263:AWJ524304 AMN524263:AMN524304 ACR524263:ACR524304 SV524263:SV524304 IZ524263:IZ524304 D524263:D524304 WVL458727:WVL458768 WLP458727:WLP458768 WBT458727:WBT458768 VRX458727:VRX458768 VIB458727:VIB458768 UYF458727:UYF458768 UOJ458727:UOJ458768 UEN458727:UEN458768 TUR458727:TUR458768 TKV458727:TKV458768 TAZ458727:TAZ458768 SRD458727:SRD458768 SHH458727:SHH458768 RXL458727:RXL458768 RNP458727:RNP458768 RDT458727:RDT458768 QTX458727:QTX458768 QKB458727:QKB458768 QAF458727:QAF458768 PQJ458727:PQJ458768 PGN458727:PGN458768 OWR458727:OWR458768 OMV458727:OMV458768 OCZ458727:OCZ458768 NTD458727:NTD458768 NJH458727:NJH458768 MZL458727:MZL458768 MPP458727:MPP458768 MFT458727:MFT458768 LVX458727:LVX458768 LMB458727:LMB458768 LCF458727:LCF458768 KSJ458727:KSJ458768 KIN458727:KIN458768 JYR458727:JYR458768 JOV458727:JOV458768 JEZ458727:JEZ458768 IVD458727:IVD458768 ILH458727:ILH458768 IBL458727:IBL458768 HRP458727:HRP458768 HHT458727:HHT458768 GXX458727:GXX458768 GOB458727:GOB458768 GEF458727:GEF458768 FUJ458727:FUJ458768 FKN458727:FKN458768 FAR458727:FAR458768 EQV458727:EQV458768 EGZ458727:EGZ458768 DXD458727:DXD458768 DNH458727:DNH458768 DDL458727:DDL458768 CTP458727:CTP458768 CJT458727:CJT458768 BZX458727:BZX458768 BQB458727:BQB458768 BGF458727:BGF458768 AWJ458727:AWJ458768 AMN458727:AMN458768 ACR458727:ACR458768 SV458727:SV458768 IZ458727:IZ458768 D458727:D458768 WVL393191:WVL393232 WLP393191:WLP393232 WBT393191:WBT393232 VRX393191:VRX393232 VIB393191:VIB393232 UYF393191:UYF393232 UOJ393191:UOJ393232 UEN393191:UEN393232 TUR393191:TUR393232 TKV393191:TKV393232 TAZ393191:TAZ393232 SRD393191:SRD393232 SHH393191:SHH393232 RXL393191:RXL393232 RNP393191:RNP393232 RDT393191:RDT393232 QTX393191:QTX393232 QKB393191:QKB393232 QAF393191:QAF393232 PQJ393191:PQJ393232 PGN393191:PGN393232 OWR393191:OWR393232 OMV393191:OMV393232 OCZ393191:OCZ393232 NTD393191:NTD393232 NJH393191:NJH393232 MZL393191:MZL393232 MPP393191:MPP393232 MFT393191:MFT393232 LVX393191:LVX393232 LMB393191:LMB393232 LCF393191:LCF393232 KSJ393191:KSJ393232 KIN393191:KIN393232 JYR393191:JYR393232 JOV393191:JOV393232 JEZ393191:JEZ393232 IVD393191:IVD393232 ILH393191:ILH393232 IBL393191:IBL393232 HRP393191:HRP393232 HHT393191:HHT393232 GXX393191:GXX393232 GOB393191:GOB393232 GEF393191:GEF393232 FUJ393191:FUJ393232 FKN393191:FKN393232 FAR393191:FAR393232 EQV393191:EQV393232 EGZ393191:EGZ393232 DXD393191:DXD393232 DNH393191:DNH393232 DDL393191:DDL393232 CTP393191:CTP393232 CJT393191:CJT393232 BZX393191:BZX393232 BQB393191:BQB393232 BGF393191:BGF393232 AWJ393191:AWJ393232 AMN393191:AMN393232 ACR393191:ACR393232 SV393191:SV393232 IZ393191:IZ393232 D393191:D393232 WVL327655:WVL327696 WLP327655:WLP327696 WBT327655:WBT327696 VRX327655:VRX327696 VIB327655:VIB327696 UYF327655:UYF327696 UOJ327655:UOJ327696 UEN327655:UEN327696 TUR327655:TUR327696 TKV327655:TKV327696 TAZ327655:TAZ327696 SRD327655:SRD327696 SHH327655:SHH327696 RXL327655:RXL327696 RNP327655:RNP327696 RDT327655:RDT327696 QTX327655:QTX327696 QKB327655:QKB327696 QAF327655:QAF327696 PQJ327655:PQJ327696 PGN327655:PGN327696 OWR327655:OWR327696 OMV327655:OMV327696 OCZ327655:OCZ327696 NTD327655:NTD327696 NJH327655:NJH327696 MZL327655:MZL327696 MPP327655:MPP327696 MFT327655:MFT327696 LVX327655:LVX327696 LMB327655:LMB327696 LCF327655:LCF327696 KSJ327655:KSJ327696 KIN327655:KIN327696 JYR327655:JYR327696 JOV327655:JOV327696 JEZ327655:JEZ327696 IVD327655:IVD327696 ILH327655:ILH327696 IBL327655:IBL327696 HRP327655:HRP327696 HHT327655:HHT327696 GXX327655:GXX327696 GOB327655:GOB327696 GEF327655:GEF327696 FUJ327655:FUJ327696 FKN327655:FKN327696 FAR327655:FAR327696 EQV327655:EQV327696 EGZ327655:EGZ327696 DXD327655:DXD327696 DNH327655:DNH327696 DDL327655:DDL327696 CTP327655:CTP327696 CJT327655:CJT327696 BZX327655:BZX327696 BQB327655:BQB327696 BGF327655:BGF327696 AWJ327655:AWJ327696 AMN327655:AMN327696 ACR327655:ACR327696 SV327655:SV327696 IZ327655:IZ327696 D327655:D327696 WVL262119:WVL262160 WLP262119:WLP262160 WBT262119:WBT262160 VRX262119:VRX262160 VIB262119:VIB262160 UYF262119:UYF262160 UOJ262119:UOJ262160 UEN262119:UEN262160 TUR262119:TUR262160 TKV262119:TKV262160 TAZ262119:TAZ262160 SRD262119:SRD262160 SHH262119:SHH262160 RXL262119:RXL262160 RNP262119:RNP262160 RDT262119:RDT262160 QTX262119:QTX262160 QKB262119:QKB262160 QAF262119:QAF262160 PQJ262119:PQJ262160 PGN262119:PGN262160 OWR262119:OWR262160 OMV262119:OMV262160 OCZ262119:OCZ262160 NTD262119:NTD262160 NJH262119:NJH262160 MZL262119:MZL262160 MPP262119:MPP262160 MFT262119:MFT262160 LVX262119:LVX262160 LMB262119:LMB262160 LCF262119:LCF262160 KSJ262119:KSJ262160 KIN262119:KIN262160 JYR262119:JYR262160 JOV262119:JOV262160 JEZ262119:JEZ262160 IVD262119:IVD262160 ILH262119:ILH262160 IBL262119:IBL262160 HRP262119:HRP262160 HHT262119:HHT262160 GXX262119:GXX262160 GOB262119:GOB262160 GEF262119:GEF262160 FUJ262119:FUJ262160 FKN262119:FKN262160 FAR262119:FAR262160 EQV262119:EQV262160 EGZ262119:EGZ262160 DXD262119:DXD262160 DNH262119:DNH262160 DDL262119:DDL262160 CTP262119:CTP262160 CJT262119:CJT262160 BZX262119:BZX262160 BQB262119:BQB262160 BGF262119:BGF262160 AWJ262119:AWJ262160 AMN262119:AMN262160 ACR262119:ACR262160 SV262119:SV262160 IZ262119:IZ262160 D262119:D262160 WVL196583:WVL196624 WLP196583:WLP196624 WBT196583:WBT196624 VRX196583:VRX196624 VIB196583:VIB196624 UYF196583:UYF196624 UOJ196583:UOJ196624 UEN196583:UEN196624 TUR196583:TUR196624 TKV196583:TKV196624 TAZ196583:TAZ196624 SRD196583:SRD196624 SHH196583:SHH196624 RXL196583:RXL196624 RNP196583:RNP196624 RDT196583:RDT196624 QTX196583:QTX196624 QKB196583:QKB196624 QAF196583:QAF196624 PQJ196583:PQJ196624 PGN196583:PGN196624 OWR196583:OWR196624 OMV196583:OMV196624 OCZ196583:OCZ196624 NTD196583:NTD196624 NJH196583:NJH196624 MZL196583:MZL196624 MPP196583:MPP196624 MFT196583:MFT196624 LVX196583:LVX196624 LMB196583:LMB196624 LCF196583:LCF196624 KSJ196583:KSJ196624 KIN196583:KIN196624 JYR196583:JYR196624 JOV196583:JOV196624 JEZ196583:JEZ196624 IVD196583:IVD196624 ILH196583:ILH196624 IBL196583:IBL196624 HRP196583:HRP196624 HHT196583:HHT196624 GXX196583:GXX196624 GOB196583:GOB196624 GEF196583:GEF196624 FUJ196583:FUJ196624 FKN196583:FKN196624 FAR196583:FAR196624 EQV196583:EQV196624 EGZ196583:EGZ196624 DXD196583:DXD196624 DNH196583:DNH196624 DDL196583:DDL196624 CTP196583:CTP196624 CJT196583:CJT196624 BZX196583:BZX196624 BQB196583:BQB196624 BGF196583:BGF196624 AWJ196583:AWJ196624 AMN196583:AMN196624 ACR196583:ACR196624 SV196583:SV196624 IZ196583:IZ196624 D196583:D196624 WVL131047:WVL131088 WLP131047:WLP131088 WBT131047:WBT131088 VRX131047:VRX131088 VIB131047:VIB131088 UYF131047:UYF131088 UOJ131047:UOJ131088 UEN131047:UEN131088 TUR131047:TUR131088 TKV131047:TKV131088 TAZ131047:TAZ131088 SRD131047:SRD131088 SHH131047:SHH131088 RXL131047:RXL131088 RNP131047:RNP131088 RDT131047:RDT131088 QTX131047:QTX131088 QKB131047:QKB131088 QAF131047:QAF131088 PQJ131047:PQJ131088 PGN131047:PGN131088 OWR131047:OWR131088 OMV131047:OMV131088 OCZ131047:OCZ131088 NTD131047:NTD131088 NJH131047:NJH131088 MZL131047:MZL131088 MPP131047:MPP131088 MFT131047:MFT131088 LVX131047:LVX131088 LMB131047:LMB131088 LCF131047:LCF131088 KSJ131047:KSJ131088 KIN131047:KIN131088 JYR131047:JYR131088 JOV131047:JOV131088 JEZ131047:JEZ131088 IVD131047:IVD131088 ILH131047:ILH131088 IBL131047:IBL131088 HRP131047:HRP131088 HHT131047:HHT131088 GXX131047:GXX131088 GOB131047:GOB131088 GEF131047:GEF131088 FUJ131047:FUJ131088 FKN131047:FKN131088 FAR131047:FAR131088 EQV131047:EQV131088 EGZ131047:EGZ131088 DXD131047:DXD131088 DNH131047:DNH131088 DDL131047:DDL131088 CTP131047:CTP131088 CJT131047:CJT131088 BZX131047:BZX131088 BQB131047:BQB131088 BGF131047:BGF131088 AWJ131047:AWJ131088 AMN131047:AMN131088 ACR131047:ACR131088 SV131047:SV131088 IZ131047:IZ131088 D131047:D131088 WVL65511:WVL65552 WLP65511:WLP65552 WBT65511:WBT65552 VRX65511:VRX65552 VIB65511:VIB65552 UYF65511:UYF65552 UOJ65511:UOJ65552 UEN65511:UEN65552 TUR65511:TUR65552 TKV65511:TKV65552 TAZ65511:TAZ65552 SRD65511:SRD65552 SHH65511:SHH65552 RXL65511:RXL65552 RNP65511:RNP65552 RDT65511:RDT65552 QTX65511:QTX65552 QKB65511:QKB65552 QAF65511:QAF65552 PQJ65511:PQJ65552 PGN65511:PGN65552 OWR65511:OWR65552 OMV65511:OMV65552 OCZ65511:OCZ65552 NTD65511:NTD65552 NJH65511:NJH65552 MZL65511:MZL65552 MPP65511:MPP65552 MFT65511:MFT65552 LVX65511:LVX65552 LMB65511:LMB65552 LCF65511:LCF65552 KSJ65511:KSJ65552 KIN65511:KIN65552 JYR65511:JYR65552 JOV65511:JOV65552 JEZ65511:JEZ65552 IVD65511:IVD65552 ILH65511:ILH65552 IBL65511:IBL65552 HRP65511:HRP65552 HHT65511:HHT65552 GXX65511:GXX65552 GOB65511:GOB65552 GEF65511:GEF65552 FUJ65511:FUJ65552 FKN65511:FKN65552 FAR65511:FAR65552 EQV65511:EQV65552 EGZ65511:EGZ65552 DXD65511:DXD65552 DNH65511:DNH65552 DDL65511:DDL65552 CTP65511:CTP65552 CJT65511:CJT65552 BZX65511:BZX65552 BQB65511:BQB65552 BGF65511:BGF65552 AWJ65511:AWJ65552 AMN65511:AMN65552 ACR65511:ACR65552 SV65511:SV65552 IZ65511:IZ65552 D13:D16 WVL9:WVL16 WLP9:WLP16 WBT9:WBT16 VRX9:VRX16 VIB9:VIB16 UYF9:UYF16 UOJ9:UOJ16 UEN9:UEN16 TUR9:TUR16 TKV9:TKV16 TAZ9:TAZ16 SRD9:SRD16 SHH9:SHH16 RXL9:RXL16 RNP9:RNP16 RDT9:RDT16 QTX9:QTX16 QKB9:QKB16 QAF9:QAF16 PQJ9:PQJ16 PGN9:PGN16 OWR9:OWR16 OMV9:OMV16 OCZ9:OCZ16 NTD9:NTD16 NJH9:NJH16 MZL9:MZL16 MPP9:MPP16 MFT9:MFT16 LVX9:LVX16 LMB9:LMB16 LCF9:LCF16 KSJ9:KSJ16 KIN9:KIN16 JYR9:JYR16 JOV9:JOV16 JEZ9:JEZ16 IVD9:IVD16 ILH9:ILH16 IBL9:IBL16 HRP9:HRP16 HHT9:HHT16 GXX9:GXX16 GOB9:GOB16 GEF9:GEF16 FUJ9:FUJ16 FKN9:FKN16 FAR9:FAR16 EQV9:EQV16 EGZ9:EGZ16 DXD9:DXD16 DNH9:DNH16 DDL9:DDL16 CTP9:CTP16 CJT9:CJT16 BZX9:BZX16 BQB9:BQB16 BGF9:BGF16 AWJ9:AWJ16 AMN9:AMN16 ACR9:ACR16 SV9:SV16 IZ9:IZ16">
      <formula1>"1, 2, 3"</formula1>
    </dataValidation>
    <dataValidation type="list" errorStyle="warning" allowBlank="1" showInputMessage="1" showErrorMessage="1" errorTitle="FERC ACCOUNT" error="This FERC Account is not included in the drop-down list. Is this the account you want to use?" sqref="WVK983015:WVK983056 C9:C16 WLO983015:WLO983056 WBS983015:WBS983056 VRW983015:VRW983056 VIA983015:VIA983056 UYE983015:UYE983056 UOI983015:UOI983056 UEM983015:UEM983056 TUQ983015:TUQ983056 TKU983015:TKU983056 TAY983015:TAY983056 SRC983015:SRC983056 SHG983015:SHG983056 RXK983015:RXK983056 RNO983015:RNO983056 RDS983015:RDS983056 QTW983015:QTW983056 QKA983015:QKA983056 QAE983015:QAE983056 PQI983015:PQI983056 PGM983015:PGM983056 OWQ983015:OWQ983056 OMU983015:OMU983056 OCY983015:OCY983056 NTC983015:NTC983056 NJG983015:NJG983056 MZK983015:MZK983056 MPO983015:MPO983056 MFS983015:MFS983056 LVW983015:LVW983056 LMA983015:LMA983056 LCE983015:LCE983056 KSI983015:KSI983056 KIM983015:KIM983056 JYQ983015:JYQ983056 JOU983015:JOU983056 JEY983015:JEY983056 IVC983015:IVC983056 ILG983015:ILG983056 IBK983015:IBK983056 HRO983015:HRO983056 HHS983015:HHS983056 GXW983015:GXW983056 GOA983015:GOA983056 GEE983015:GEE983056 FUI983015:FUI983056 FKM983015:FKM983056 FAQ983015:FAQ983056 EQU983015:EQU983056 EGY983015:EGY983056 DXC983015:DXC983056 DNG983015:DNG983056 DDK983015:DDK983056 CTO983015:CTO983056 CJS983015:CJS983056 BZW983015:BZW983056 BQA983015:BQA983056 BGE983015:BGE983056 AWI983015:AWI983056 AMM983015:AMM983056 ACQ983015:ACQ983056 SU983015:SU983056 IY983015:IY983056 C983015:C983056 WVK917479:WVK917520 WLO917479:WLO917520 WBS917479:WBS917520 VRW917479:VRW917520 VIA917479:VIA917520 UYE917479:UYE917520 UOI917479:UOI917520 UEM917479:UEM917520 TUQ917479:TUQ917520 TKU917479:TKU917520 TAY917479:TAY917520 SRC917479:SRC917520 SHG917479:SHG917520 RXK917479:RXK917520 RNO917479:RNO917520 RDS917479:RDS917520 QTW917479:QTW917520 QKA917479:QKA917520 QAE917479:QAE917520 PQI917479:PQI917520 PGM917479:PGM917520 OWQ917479:OWQ917520 OMU917479:OMU917520 OCY917479:OCY917520 NTC917479:NTC917520 NJG917479:NJG917520 MZK917479:MZK917520 MPO917479:MPO917520 MFS917479:MFS917520 LVW917479:LVW917520 LMA917479:LMA917520 LCE917479:LCE917520 KSI917479:KSI917520 KIM917479:KIM917520 JYQ917479:JYQ917520 JOU917479:JOU917520 JEY917479:JEY917520 IVC917479:IVC917520 ILG917479:ILG917520 IBK917479:IBK917520 HRO917479:HRO917520 HHS917479:HHS917520 GXW917479:GXW917520 GOA917479:GOA917520 GEE917479:GEE917520 FUI917479:FUI917520 FKM917479:FKM917520 FAQ917479:FAQ917520 EQU917479:EQU917520 EGY917479:EGY917520 DXC917479:DXC917520 DNG917479:DNG917520 DDK917479:DDK917520 CTO917479:CTO917520 CJS917479:CJS917520 BZW917479:BZW917520 BQA917479:BQA917520 BGE917479:BGE917520 AWI917479:AWI917520 AMM917479:AMM917520 ACQ917479:ACQ917520 SU917479:SU917520 IY917479:IY917520 C917479:C917520 WVK851943:WVK851984 WLO851943:WLO851984 WBS851943:WBS851984 VRW851943:VRW851984 VIA851943:VIA851984 UYE851943:UYE851984 UOI851943:UOI851984 UEM851943:UEM851984 TUQ851943:TUQ851984 TKU851943:TKU851984 TAY851943:TAY851984 SRC851943:SRC851984 SHG851943:SHG851984 RXK851943:RXK851984 RNO851943:RNO851984 RDS851943:RDS851984 QTW851943:QTW851984 QKA851943:QKA851984 QAE851943:QAE851984 PQI851943:PQI851984 PGM851943:PGM851984 OWQ851943:OWQ851984 OMU851943:OMU851984 OCY851943:OCY851984 NTC851943:NTC851984 NJG851943:NJG851984 MZK851943:MZK851984 MPO851943:MPO851984 MFS851943:MFS851984 LVW851943:LVW851984 LMA851943:LMA851984 LCE851943:LCE851984 KSI851943:KSI851984 KIM851943:KIM851984 JYQ851943:JYQ851984 JOU851943:JOU851984 JEY851943:JEY851984 IVC851943:IVC851984 ILG851943:ILG851984 IBK851943:IBK851984 HRO851943:HRO851984 HHS851943:HHS851984 GXW851943:GXW851984 GOA851943:GOA851984 GEE851943:GEE851984 FUI851943:FUI851984 FKM851943:FKM851984 FAQ851943:FAQ851984 EQU851943:EQU851984 EGY851943:EGY851984 DXC851943:DXC851984 DNG851943:DNG851984 DDK851943:DDK851984 CTO851943:CTO851984 CJS851943:CJS851984 BZW851943:BZW851984 BQA851943:BQA851984 BGE851943:BGE851984 AWI851943:AWI851984 AMM851943:AMM851984 ACQ851943:ACQ851984 SU851943:SU851984 IY851943:IY851984 C851943:C851984 WVK786407:WVK786448 WLO786407:WLO786448 WBS786407:WBS786448 VRW786407:VRW786448 VIA786407:VIA786448 UYE786407:UYE786448 UOI786407:UOI786448 UEM786407:UEM786448 TUQ786407:TUQ786448 TKU786407:TKU786448 TAY786407:TAY786448 SRC786407:SRC786448 SHG786407:SHG786448 RXK786407:RXK786448 RNO786407:RNO786448 RDS786407:RDS786448 QTW786407:QTW786448 QKA786407:QKA786448 QAE786407:QAE786448 PQI786407:PQI786448 PGM786407:PGM786448 OWQ786407:OWQ786448 OMU786407:OMU786448 OCY786407:OCY786448 NTC786407:NTC786448 NJG786407:NJG786448 MZK786407:MZK786448 MPO786407:MPO786448 MFS786407:MFS786448 LVW786407:LVW786448 LMA786407:LMA786448 LCE786407:LCE786448 KSI786407:KSI786448 KIM786407:KIM786448 JYQ786407:JYQ786448 JOU786407:JOU786448 JEY786407:JEY786448 IVC786407:IVC786448 ILG786407:ILG786448 IBK786407:IBK786448 HRO786407:HRO786448 HHS786407:HHS786448 GXW786407:GXW786448 GOA786407:GOA786448 GEE786407:GEE786448 FUI786407:FUI786448 FKM786407:FKM786448 FAQ786407:FAQ786448 EQU786407:EQU786448 EGY786407:EGY786448 DXC786407:DXC786448 DNG786407:DNG786448 DDK786407:DDK786448 CTO786407:CTO786448 CJS786407:CJS786448 BZW786407:BZW786448 BQA786407:BQA786448 BGE786407:BGE786448 AWI786407:AWI786448 AMM786407:AMM786448 ACQ786407:ACQ786448 SU786407:SU786448 IY786407:IY786448 C786407:C786448 WVK720871:WVK720912 WLO720871:WLO720912 WBS720871:WBS720912 VRW720871:VRW720912 VIA720871:VIA720912 UYE720871:UYE720912 UOI720871:UOI720912 UEM720871:UEM720912 TUQ720871:TUQ720912 TKU720871:TKU720912 TAY720871:TAY720912 SRC720871:SRC720912 SHG720871:SHG720912 RXK720871:RXK720912 RNO720871:RNO720912 RDS720871:RDS720912 QTW720871:QTW720912 QKA720871:QKA720912 QAE720871:QAE720912 PQI720871:PQI720912 PGM720871:PGM720912 OWQ720871:OWQ720912 OMU720871:OMU720912 OCY720871:OCY720912 NTC720871:NTC720912 NJG720871:NJG720912 MZK720871:MZK720912 MPO720871:MPO720912 MFS720871:MFS720912 LVW720871:LVW720912 LMA720871:LMA720912 LCE720871:LCE720912 KSI720871:KSI720912 KIM720871:KIM720912 JYQ720871:JYQ720912 JOU720871:JOU720912 JEY720871:JEY720912 IVC720871:IVC720912 ILG720871:ILG720912 IBK720871:IBK720912 HRO720871:HRO720912 HHS720871:HHS720912 GXW720871:GXW720912 GOA720871:GOA720912 GEE720871:GEE720912 FUI720871:FUI720912 FKM720871:FKM720912 FAQ720871:FAQ720912 EQU720871:EQU720912 EGY720871:EGY720912 DXC720871:DXC720912 DNG720871:DNG720912 DDK720871:DDK720912 CTO720871:CTO720912 CJS720871:CJS720912 BZW720871:BZW720912 BQA720871:BQA720912 BGE720871:BGE720912 AWI720871:AWI720912 AMM720871:AMM720912 ACQ720871:ACQ720912 SU720871:SU720912 IY720871:IY720912 C720871:C720912 WVK655335:WVK655376 WLO655335:WLO655376 WBS655335:WBS655376 VRW655335:VRW655376 VIA655335:VIA655376 UYE655335:UYE655376 UOI655335:UOI655376 UEM655335:UEM655376 TUQ655335:TUQ655376 TKU655335:TKU655376 TAY655335:TAY655376 SRC655335:SRC655376 SHG655335:SHG655376 RXK655335:RXK655376 RNO655335:RNO655376 RDS655335:RDS655376 QTW655335:QTW655376 QKA655335:QKA655376 QAE655335:QAE655376 PQI655335:PQI655376 PGM655335:PGM655376 OWQ655335:OWQ655376 OMU655335:OMU655376 OCY655335:OCY655376 NTC655335:NTC655376 NJG655335:NJG655376 MZK655335:MZK655376 MPO655335:MPO655376 MFS655335:MFS655376 LVW655335:LVW655376 LMA655335:LMA655376 LCE655335:LCE655376 KSI655335:KSI655376 KIM655335:KIM655376 JYQ655335:JYQ655376 JOU655335:JOU655376 JEY655335:JEY655376 IVC655335:IVC655376 ILG655335:ILG655376 IBK655335:IBK655376 HRO655335:HRO655376 HHS655335:HHS655376 GXW655335:GXW655376 GOA655335:GOA655376 GEE655335:GEE655376 FUI655335:FUI655376 FKM655335:FKM655376 FAQ655335:FAQ655376 EQU655335:EQU655376 EGY655335:EGY655376 DXC655335:DXC655376 DNG655335:DNG655376 DDK655335:DDK655376 CTO655335:CTO655376 CJS655335:CJS655376 BZW655335:BZW655376 BQA655335:BQA655376 BGE655335:BGE655376 AWI655335:AWI655376 AMM655335:AMM655376 ACQ655335:ACQ655376 SU655335:SU655376 IY655335:IY655376 C655335:C655376 WVK589799:WVK589840 WLO589799:WLO589840 WBS589799:WBS589840 VRW589799:VRW589840 VIA589799:VIA589840 UYE589799:UYE589840 UOI589799:UOI589840 UEM589799:UEM589840 TUQ589799:TUQ589840 TKU589799:TKU589840 TAY589799:TAY589840 SRC589799:SRC589840 SHG589799:SHG589840 RXK589799:RXK589840 RNO589799:RNO589840 RDS589799:RDS589840 QTW589799:QTW589840 QKA589799:QKA589840 QAE589799:QAE589840 PQI589799:PQI589840 PGM589799:PGM589840 OWQ589799:OWQ589840 OMU589799:OMU589840 OCY589799:OCY589840 NTC589799:NTC589840 NJG589799:NJG589840 MZK589799:MZK589840 MPO589799:MPO589840 MFS589799:MFS589840 LVW589799:LVW589840 LMA589799:LMA589840 LCE589799:LCE589840 KSI589799:KSI589840 KIM589799:KIM589840 JYQ589799:JYQ589840 JOU589799:JOU589840 JEY589799:JEY589840 IVC589799:IVC589840 ILG589799:ILG589840 IBK589799:IBK589840 HRO589799:HRO589840 HHS589799:HHS589840 GXW589799:GXW589840 GOA589799:GOA589840 GEE589799:GEE589840 FUI589799:FUI589840 FKM589799:FKM589840 FAQ589799:FAQ589840 EQU589799:EQU589840 EGY589799:EGY589840 DXC589799:DXC589840 DNG589799:DNG589840 DDK589799:DDK589840 CTO589799:CTO589840 CJS589799:CJS589840 BZW589799:BZW589840 BQA589799:BQA589840 BGE589799:BGE589840 AWI589799:AWI589840 AMM589799:AMM589840 ACQ589799:ACQ589840 SU589799:SU589840 IY589799:IY589840 C589799:C589840 WVK524263:WVK524304 WLO524263:WLO524304 WBS524263:WBS524304 VRW524263:VRW524304 VIA524263:VIA524304 UYE524263:UYE524304 UOI524263:UOI524304 UEM524263:UEM524304 TUQ524263:TUQ524304 TKU524263:TKU524304 TAY524263:TAY524304 SRC524263:SRC524304 SHG524263:SHG524304 RXK524263:RXK524304 RNO524263:RNO524304 RDS524263:RDS524304 QTW524263:QTW524304 QKA524263:QKA524304 QAE524263:QAE524304 PQI524263:PQI524304 PGM524263:PGM524304 OWQ524263:OWQ524304 OMU524263:OMU524304 OCY524263:OCY524304 NTC524263:NTC524304 NJG524263:NJG524304 MZK524263:MZK524304 MPO524263:MPO524304 MFS524263:MFS524304 LVW524263:LVW524304 LMA524263:LMA524304 LCE524263:LCE524304 KSI524263:KSI524304 KIM524263:KIM524304 JYQ524263:JYQ524304 JOU524263:JOU524304 JEY524263:JEY524304 IVC524263:IVC524304 ILG524263:ILG524304 IBK524263:IBK524304 HRO524263:HRO524304 HHS524263:HHS524304 GXW524263:GXW524304 GOA524263:GOA524304 GEE524263:GEE524304 FUI524263:FUI524304 FKM524263:FKM524304 FAQ524263:FAQ524304 EQU524263:EQU524304 EGY524263:EGY524304 DXC524263:DXC524304 DNG524263:DNG524304 DDK524263:DDK524304 CTO524263:CTO524304 CJS524263:CJS524304 BZW524263:BZW524304 BQA524263:BQA524304 BGE524263:BGE524304 AWI524263:AWI524304 AMM524263:AMM524304 ACQ524263:ACQ524304 SU524263:SU524304 IY524263:IY524304 C524263:C524304 WVK458727:WVK458768 WLO458727:WLO458768 WBS458727:WBS458768 VRW458727:VRW458768 VIA458727:VIA458768 UYE458727:UYE458768 UOI458727:UOI458768 UEM458727:UEM458768 TUQ458727:TUQ458768 TKU458727:TKU458768 TAY458727:TAY458768 SRC458727:SRC458768 SHG458727:SHG458768 RXK458727:RXK458768 RNO458727:RNO458768 RDS458727:RDS458768 QTW458727:QTW458768 QKA458727:QKA458768 QAE458727:QAE458768 PQI458727:PQI458768 PGM458727:PGM458768 OWQ458727:OWQ458768 OMU458727:OMU458768 OCY458727:OCY458768 NTC458727:NTC458768 NJG458727:NJG458768 MZK458727:MZK458768 MPO458727:MPO458768 MFS458727:MFS458768 LVW458727:LVW458768 LMA458727:LMA458768 LCE458727:LCE458768 KSI458727:KSI458768 KIM458727:KIM458768 JYQ458727:JYQ458768 JOU458727:JOU458768 JEY458727:JEY458768 IVC458727:IVC458768 ILG458727:ILG458768 IBK458727:IBK458768 HRO458727:HRO458768 HHS458727:HHS458768 GXW458727:GXW458768 GOA458727:GOA458768 GEE458727:GEE458768 FUI458727:FUI458768 FKM458727:FKM458768 FAQ458727:FAQ458768 EQU458727:EQU458768 EGY458727:EGY458768 DXC458727:DXC458768 DNG458727:DNG458768 DDK458727:DDK458768 CTO458727:CTO458768 CJS458727:CJS458768 BZW458727:BZW458768 BQA458727:BQA458768 BGE458727:BGE458768 AWI458727:AWI458768 AMM458727:AMM458768 ACQ458727:ACQ458768 SU458727:SU458768 IY458727:IY458768 C458727:C458768 WVK393191:WVK393232 WLO393191:WLO393232 WBS393191:WBS393232 VRW393191:VRW393232 VIA393191:VIA393232 UYE393191:UYE393232 UOI393191:UOI393232 UEM393191:UEM393232 TUQ393191:TUQ393232 TKU393191:TKU393232 TAY393191:TAY393232 SRC393191:SRC393232 SHG393191:SHG393232 RXK393191:RXK393232 RNO393191:RNO393232 RDS393191:RDS393232 QTW393191:QTW393232 QKA393191:QKA393232 QAE393191:QAE393232 PQI393191:PQI393232 PGM393191:PGM393232 OWQ393191:OWQ393232 OMU393191:OMU393232 OCY393191:OCY393232 NTC393191:NTC393232 NJG393191:NJG393232 MZK393191:MZK393232 MPO393191:MPO393232 MFS393191:MFS393232 LVW393191:LVW393232 LMA393191:LMA393232 LCE393191:LCE393232 KSI393191:KSI393232 KIM393191:KIM393232 JYQ393191:JYQ393232 JOU393191:JOU393232 JEY393191:JEY393232 IVC393191:IVC393232 ILG393191:ILG393232 IBK393191:IBK393232 HRO393191:HRO393232 HHS393191:HHS393232 GXW393191:GXW393232 GOA393191:GOA393232 GEE393191:GEE393232 FUI393191:FUI393232 FKM393191:FKM393232 FAQ393191:FAQ393232 EQU393191:EQU393232 EGY393191:EGY393232 DXC393191:DXC393232 DNG393191:DNG393232 DDK393191:DDK393232 CTO393191:CTO393232 CJS393191:CJS393232 BZW393191:BZW393232 BQA393191:BQA393232 BGE393191:BGE393232 AWI393191:AWI393232 AMM393191:AMM393232 ACQ393191:ACQ393232 SU393191:SU393232 IY393191:IY393232 C393191:C393232 WVK327655:WVK327696 WLO327655:WLO327696 WBS327655:WBS327696 VRW327655:VRW327696 VIA327655:VIA327696 UYE327655:UYE327696 UOI327655:UOI327696 UEM327655:UEM327696 TUQ327655:TUQ327696 TKU327655:TKU327696 TAY327655:TAY327696 SRC327655:SRC327696 SHG327655:SHG327696 RXK327655:RXK327696 RNO327655:RNO327696 RDS327655:RDS327696 QTW327655:QTW327696 QKA327655:QKA327696 QAE327655:QAE327696 PQI327655:PQI327696 PGM327655:PGM327696 OWQ327655:OWQ327696 OMU327655:OMU327696 OCY327655:OCY327696 NTC327655:NTC327696 NJG327655:NJG327696 MZK327655:MZK327696 MPO327655:MPO327696 MFS327655:MFS327696 LVW327655:LVW327696 LMA327655:LMA327696 LCE327655:LCE327696 KSI327655:KSI327696 KIM327655:KIM327696 JYQ327655:JYQ327696 JOU327655:JOU327696 JEY327655:JEY327696 IVC327655:IVC327696 ILG327655:ILG327696 IBK327655:IBK327696 HRO327655:HRO327696 HHS327655:HHS327696 GXW327655:GXW327696 GOA327655:GOA327696 GEE327655:GEE327696 FUI327655:FUI327696 FKM327655:FKM327696 FAQ327655:FAQ327696 EQU327655:EQU327696 EGY327655:EGY327696 DXC327655:DXC327696 DNG327655:DNG327696 DDK327655:DDK327696 CTO327655:CTO327696 CJS327655:CJS327696 BZW327655:BZW327696 BQA327655:BQA327696 BGE327655:BGE327696 AWI327655:AWI327696 AMM327655:AMM327696 ACQ327655:ACQ327696 SU327655:SU327696 IY327655:IY327696 C327655:C327696 WVK262119:WVK262160 WLO262119:WLO262160 WBS262119:WBS262160 VRW262119:VRW262160 VIA262119:VIA262160 UYE262119:UYE262160 UOI262119:UOI262160 UEM262119:UEM262160 TUQ262119:TUQ262160 TKU262119:TKU262160 TAY262119:TAY262160 SRC262119:SRC262160 SHG262119:SHG262160 RXK262119:RXK262160 RNO262119:RNO262160 RDS262119:RDS262160 QTW262119:QTW262160 QKA262119:QKA262160 QAE262119:QAE262160 PQI262119:PQI262160 PGM262119:PGM262160 OWQ262119:OWQ262160 OMU262119:OMU262160 OCY262119:OCY262160 NTC262119:NTC262160 NJG262119:NJG262160 MZK262119:MZK262160 MPO262119:MPO262160 MFS262119:MFS262160 LVW262119:LVW262160 LMA262119:LMA262160 LCE262119:LCE262160 KSI262119:KSI262160 KIM262119:KIM262160 JYQ262119:JYQ262160 JOU262119:JOU262160 JEY262119:JEY262160 IVC262119:IVC262160 ILG262119:ILG262160 IBK262119:IBK262160 HRO262119:HRO262160 HHS262119:HHS262160 GXW262119:GXW262160 GOA262119:GOA262160 GEE262119:GEE262160 FUI262119:FUI262160 FKM262119:FKM262160 FAQ262119:FAQ262160 EQU262119:EQU262160 EGY262119:EGY262160 DXC262119:DXC262160 DNG262119:DNG262160 DDK262119:DDK262160 CTO262119:CTO262160 CJS262119:CJS262160 BZW262119:BZW262160 BQA262119:BQA262160 BGE262119:BGE262160 AWI262119:AWI262160 AMM262119:AMM262160 ACQ262119:ACQ262160 SU262119:SU262160 IY262119:IY262160 C262119:C262160 WVK196583:WVK196624 WLO196583:WLO196624 WBS196583:WBS196624 VRW196583:VRW196624 VIA196583:VIA196624 UYE196583:UYE196624 UOI196583:UOI196624 UEM196583:UEM196624 TUQ196583:TUQ196624 TKU196583:TKU196624 TAY196583:TAY196624 SRC196583:SRC196624 SHG196583:SHG196624 RXK196583:RXK196624 RNO196583:RNO196624 RDS196583:RDS196624 QTW196583:QTW196624 QKA196583:QKA196624 QAE196583:QAE196624 PQI196583:PQI196624 PGM196583:PGM196624 OWQ196583:OWQ196624 OMU196583:OMU196624 OCY196583:OCY196624 NTC196583:NTC196624 NJG196583:NJG196624 MZK196583:MZK196624 MPO196583:MPO196624 MFS196583:MFS196624 LVW196583:LVW196624 LMA196583:LMA196624 LCE196583:LCE196624 KSI196583:KSI196624 KIM196583:KIM196624 JYQ196583:JYQ196624 JOU196583:JOU196624 JEY196583:JEY196624 IVC196583:IVC196624 ILG196583:ILG196624 IBK196583:IBK196624 HRO196583:HRO196624 HHS196583:HHS196624 GXW196583:GXW196624 GOA196583:GOA196624 GEE196583:GEE196624 FUI196583:FUI196624 FKM196583:FKM196624 FAQ196583:FAQ196624 EQU196583:EQU196624 EGY196583:EGY196624 DXC196583:DXC196624 DNG196583:DNG196624 DDK196583:DDK196624 CTO196583:CTO196624 CJS196583:CJS196624 BZW196583:BZW196624 BQA196583:BQA196624 BGE196583:BGE196624 AWI196583:AWI196624 AMM196583:AMM196624 ACQ196583:ACQ196624 SU196583:SU196624 IY196583:IY196624 C196583:C196624 WVK131047:WVK131088 WLO131047:WLO131088 WBS131047:WBS131088 VRW131047:VRW131088 VIA131047:VIA131088 UYE131047:UYE131088 UOI131047:UOI131088 UEM131047:UEM131088 TUQ131047:TUQ131088 TKU131047:TKU131088 TAY131047:TAY131088 SRC131047:SRC131088 SHG131047:SHG131088 RXK131047:RXK131088 RNO131047:RNO131088 RDS131047:RDS131088 QTW131047:QTW131088 QKA131047:QKA131088 QAE131047:QAE131088 PQI131047:PQI131088 PGM131047:PGM131088 OWQ131047:OWQ131088 OMU131047:OMU131088 OCY131047:OCY131088 NTC131047:NTC131088 NJG131047:NJG131088 MZK131047:MZK131088 MPO131047:MPO131088 MFS131047:MFS131088 LVW131047:LVW131088 LMA131047:LMA131088 LCE131047:LCE131088 KSI131047:KSI131088 KIM131047:KIM131088 JYQ131047:JYQ131088 JOU131047:JOU131088 JEY131047:JEY131088 IVC131047:IVC131088 ILG131047:ILG131088 IBK131047:IBK131088 HRO131047:HRO131088 HHS131047:HHS131088 GXW131047:GXW131088 GOA131047:GOA131088 GEE131047:GEE131088 FUI131047:FUI131088 FKM131047:FKM131088 FAQ131047:FAQ131088 EQU131047:EQU131088 EGY131047:EGY131088 DXC131047:DXC131088 DNG131047:DNG131088 DDK131047:DDK131088 CTO131047:CTO131088 CJS131047:CJS131088 BZW131047:BZW131088 BQA131047:BQA131088 BGE131047:BGE131088 AWI131047:AWI131088 AMM131047:AMM131088 ACQ131047:ACQ131088 SU131047:SU131088 IY131047:IY131088 C131047:C131088 WVK65511:WVK65552 WLO65511:WLO65552 WBS65511:WBS65552 VRW65511:VRW65552 VIA65511:VIA65552 UYE65511:UYE65552 UOI65511:UOI65552 UEM65511:UEM65552 TUQ65511:TUQ65552 TKU65511:TKU65552 TAY65511:TAY65552 SRC65511:SRC65552 SHG65511:SHG65552 RXK65511:RXK65552 RNO65511:RNO65552 RDS65511:RDS65552 QTW65511:QTW65552 QKA65511:QKA65552 QAE65511:QAE65552 PQI65511:PQI65552 PGM65511:PGM65552 OWQ65511:OWQ65552 OMU65511:OMU65552 OCY65511:OCY65552 NTC65511:NTC65552 NJG65511:NJG65552 MZK65511:MZK65552 MPO65511:MPO65552 MFS65511:MFS65552 LVW65511:LVW65552 LMA65511:LMA65552 LCE65511:LCE65552 KSI65511:KSI65552 KIM65511:KIM65552 JYQ65511:JYQ65552 JOU65511:JOU65552 JEY65511:JEY65552 IVC65511:IVC65552 ILG65511:ILG65552 IBK65511:IBK65552 HRO65511:HRO65552 HHS65511:HHS65552 GXW65511:GXW65552 GOA65511:GOA65552 GEE65511:GEE65552 FUI65511:FUI65552 FKM65511:FKM65552 FAQ65511:FAQ65552 EQU65511:EQU65552 EGY65511:EGY65552 DXC65511:DXC65552 DNG65511:DNG65552 DDK65511:DDK65552 CTO65511:CTO65552 CJS65511:CJS65552 BZW65511:BZW65552 BQA65511:BQA65552 BGE65511:BGE65552 AWI65511:AWI65552 AMM65511:AMM65552 ACQ65511:ACQ65552 SU65511:SU65552 IY65511:IY65552 C65511:C65552 WVK9:WVK16 WLO9:WLO16 WBS9:WBS16 VRW9:VRW16 VIA9:VIA16 UYE9:UYE16 UOI9:UOI16 UEM9:UEM16 TUQ9:TUQ16 TKU9:TKU16 TAY9:TAY16 SRC9:SRC16 SHG9:SHG16 RXK9:RXK16 RNO9:RNO16 RDS9:RDS16 QTW9:QTW16 QKA9:QKA16 QAE9:QAE16 PQI9:PQI16 PGM9:PGM16 OWQ9:OWQ16 OMU9:OMU16 OCY9:OCY16 NTC9:NTC16 NJG9:NJG16 MZK9:MZK16 MPO9:MPO16 MFS9:MFS16 LVW9:LVW16 LMA9:LMA16 LCE9:LCE16 KSI9:KSI16 KIM9:KIM16 JYQ9:JYQ16 JOU9:JOU16 JEY9:JEY16 IVC9:IVC16 ILG9:ILG16 IBK9:IBK16 HRO9:HRO16 HHS9:HHS16 GXW9:GXW16 GOA9:GOA16 GEE9:GEE16 FUI9:FUI16 FKM9:FKM16 FAQ9:FAQ16 EQU9:EQU16 EGY9:EGY16 DXC9:DXC16 DNG9:DNG16 DDK9:DDK16 CTO9:CTO16 CJS9:CJS16 BZW9:BZW16 BQA9:BQA16 BGE9:BGE16 AWI9:AWI16 AMM9:AMM16 ACQ9:ACQ16 SU9:SU16 IY9:IY16">
      <formula1>$C$30:$C$364</formula1>
    </dataValidation>
  </dataValidations>
  <printOptions horizontalCentered="1"/>
  <pageMargins left="0.75" right="0.75" top="1.25" bottom="1" header="0.5" footer="0.25"/>
  <pageSetup scale="87" orientation="portrait" r:id="rId1"/>
  <headerFooter scaleWithDoc="0" alignWithMargins="0">
    <oddHeader>&amp;R&amp;"Times New Roman,Regular"Exhibit No. ___ (JH-2)
 Docket UE-130043
Page &amp;P of &amp;N</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8"/>
  <sheetViews>
    <sheetView topLeftCell="A10" workbookViewId="0">
      <selection activeCell="B1" sqref="B1:I58"/>
    </sheetView>
  </sheetViews>
  <sheetFormatPr defaultColWidth="10" defaultRowHeight="13.8"/>
  <cols>
    <col min="1" max="1" width="36.109375" style="81" customWidth="1"/>
    <col min="2" max="2" width="6.109375" style="81" customWidth="1"/>
    <col min="3" max="3" width="9.6640625" style="81" customWidth="1"/>
    <col min="4" max="4" width="7.6640625" style="81" customWidth="1"/>
    <col min="5" max="5" width="11.33203125" style="81" customWidth="1"/>
    <col min="6" max="6" width="11.109375" style="81" customWidth="1"/>
    <col min="7" max="7" width="10.33203125" style="81" customWidth="1"/>
    <col min="8" max="8" width="11" style="81" customWidth="1"/>
    <col min="9" max="9" width="7.33203125" style="81" customWidth="1"/>
    <col min="10" max="10" width="10" style="81"/>
    <col min="11" max="11" width="12.88671875" style="81" customWidth="1"/>
    <col min="12" max="12" width="14.5546875" style="81" bestFit="1" customWidth="1"/>
    <col min="13" max="16384" width="10" style="81"/>
  </cols>
  <sheetData>
    <row r="1" spans="1:11">
      <c r="A1" s="145" t="s">
        <v>122</v>
      </c>
      <c r="C1" s="1294"/>
      <c r="D1" s="1294"/>
      <c r="E1" s="1294"/>
      <c r="F1" s="1294"/>
      <c r="G1" s="1294"/>
      <c r="H1" s="1294"/>
      <c r="I1" s="293"/>
    </row>
    <row r="2" spans="1:11">
      <c r="A2" s="145" t="s">
        <v>771</v>
      </c>
      <c r="C2" s="1294"/>
      <c r="D2" s="1294"/>
      <c r="E2" s="1294"/>
      <c r="F2" s="1294"/>
      <c r="G2" s="1294"/>
      <c r="H2" s="1294"/>
      <c r="I2" s="293"/>
    </row>
    <row r="3" spans="1:11">
      <c r="A3" s="145" t="s">
        <v>576</v>
      </c>
      <c r="C3" s="1294"/>
      <c r="D3" s="1294"/>
      <c r="E3" s="1294"/>
      <c r="F3" s="1294"/>
      <c r="G3" s="1294"/>
      <c r="H3" s="1294"/>
      <c r="I3" s="293"/>
    </row>
    <row r="4" spans="1:11">
      <c r="A4" s="145" t="s">
        <v>733</v>
      </c>
      <c r="C4" s="1294"/>
      <c r="D4" s="1294"/>
      <c r="E4" s="1294"/>
      <c r="F4" s="1294"/>
      <c r="G4" s="1294"/>
      <c r="H4" s="1294"/>
      <c r="I4" s="293"/>
    </row>
    <row r="5" spans="1:11">
      <c r="C5" s="1294"/>
      <c r="D5" s="1294"/>
      <c r="E5" s="1294"/>
      <c r="F5" s="1294"/>
      <c r="G5" s="1294"/>
      <c r="H5" s="1294"/>
      <c r="I5" s="293"/>
    </row>
    <row r="6" spans="1:11">
      <c r="C6" s="1294"/>
      <c r="D6" s="1294"/>
      <c r="E6" s="1294" t="s">
        <v>226</v>
      </c>
      <c r="F6" s="1294"/>
      <c r="G6" s="1294"/>
      <c r="H6" s="1294" t="s">
        <v>237</v>
      </c>
      <c r="I6" s="293"/>
    </row>
    <row r="7" spans="1:11" ht="15" customHeight="1">
      <c r="C7" s="148" t="s">
        <v>227</v>
      </c>
      <c r="D7" s="148" t="s">
        <v>228</v>
      </c>
      <c r="E7" s="148" t="s">
        <v>229</v>
      </c>
      <c r="F7" s="148" t="s">
        <v>230</v>
      </c>
      <c r="G7" s="148" t="s">
        <v>231</v>
      </c>
      <c r="H7" s="148" t="s">
        <v>232</v>
      </c>
      <c r="I7" s="294"/>
      <c r="K7" s="530" t="s">
        <v>542</v>
      </c>
    </row>
    <row r="8" spans="1:11">
      <c r="A8" s="118" t="s">
        <v>234</v>
      </c>
      <c r="B8" s="115"/>
      <c r="C8" s="116"/>
      <c r="D8" s="116"/>
      <c r="E8" s="116"/>
      <c r="F8" s="116"/>
      <c r="G8" s="116"/>
      <c r="H8" s="531"/>
      <c r="I8" s="293"/>
    </row>
    <row r="9" spans="1:11">
      <c r="A9" s="532" t="s">
        <v>235</v>
      </c>
      <c r="B9" s="115"/>
      <c r="C9" s="116">
        <v>440</v>
      </c>
      <c r="D9" s="116" t="s">
        <v>236</v>
      </c>
      <c r="E9" s="290">
        <v>6675550</v>
      </c>
      <c r="F9" s="116" t="s">
        <v>237</v>
      </c>
      <c r="G9" s="533" t="s">
        <v>238</v>
      </c>
      <c r="H9" s="534">
        <f>E9</f>
        <v>6675550</v>
      </c>
      <c r="I9" s="293"/>
    </row>
    <row r="10" spans="1:11">
      <c r="A10" s="532" t="s">
        <v>240</v>
      </c>
      <c r="B10" s="115"/>
      <c r="C10" s="116">
        <v>442</v>
      </c>
      <c r="D10" s="116" t="s">
        <v>236</v>
      </c>
      <c r="E10" s="290">
        <v>817443</v>
      </c>
      <c r="F10" s="116" t="s">
        <v>237</v>
      </c>
      <c r="G10" s="533" t="s">
        <v>238</v>
      </c>
      <c r="H10" s="534">
        <f t="shared" ref="H10:H12" si="0">E10</f>
        <v>817443</v>
      </c>
      <c r="I10" s="293"/>
    </row>
    <row r="11" spans="1:11" ht="15">
      <c r="A11" s="532" t="s">
        <v>628</v>
      </c>
      <c r="C11" s="116">
        <v>442</v>
      </c>
      <c r="D11" s="116" t="s">
        <v>236</v>
      </c>
      <c r="E11" s="290">
        <v>1013788</v>
      </c>
      <c r="F11" s="116" t="s">
        <v>237</v>
      </c>
      <c r="G11" s="533" t="s">
        <v>238</v>
      </c>
      <c r="H11" s="534">
        <f t="shared" si="0"/>
        <v>1013788</v>
      </c>
      <c r="I11" s="293"/>
    </row>
    <row r="12" spans="1:11">
      <c r="A12" s="532" t="s">
        <v>241</v>
      </c>
      <c r="B12" s="115"/>
      <c r="C12" s="116">
        <v>444</v>
      </c>
      <c r="D12" s="116" t="s">
        <v>236</v>
      </c>
      <c r="E12" s="290">
        <v>20050</v>
      </c>
      <c r="F12" s="116" t="s">
        <v>237</v>
      </c>
      <c r="G12" s="533" t="s">
        <v>238</v>
      </c>
      <c r="H12" s="534">
        <f t="shared" si="0"/>
        <v>20050</v>
      </c>
      <c r="I12" s="293"/>
    </row>
    <row r="13" spans="1:11">
      <c r="A13" s="115"/>
      <c r="B13" s="115"/>
      <c r="C13" s="116"/>
      <c r="D13" s="116"/>
      <c r="E13" s="295"/>
      <c r="F13" s="116"/>
      <c r="G13" s="533"/>
      <c r="H13" s="534"/>
      <c r="I13" s="293"/>
    </row>
    <row r="14" spans="1:11" ht="14.4" thickBot="1">
      <c r="A14" s="115" t="s">
        <v>421</v>
      </c>
      <c r="B14" s="115"/>
      <c r="C14" s="116"/>
      <c r="D14" s="116"/>
      <c r="E14" s="535">
        <f>SUM(E9:E12)</f>
        <v>8526831</v>
      </c>
      <c r="F14" s="116"/>
      <c r="G14" s="533"/>
      <c r="H14" s="536">
        <f>SUM(H9:H13)</f>
        <v>8526831</v>
      </c>
      <c r="I14" s="293"/>
    </row>
    <row r="15" spans="1:11" ht="14.4" thickTop="1">
      <c r="A15" s="115"/>
      <c r="B15" s="115"/>
      <c r="C15" s="116"/>
      <c r="D15" s="116"/>
      <c r="E15" s="537"/>
      <c r="F15" s="116"/>
      <c r="G15" s="533"/>
      <c r="H15" s="534"/>
      <c r="I15" s="293"/>
    </row>
    <row r="16" spans="1:11" ht="15">
      <c r="A16" s="539" t="s">
        <v>629</v>
      </c>
      <c r="B16" s="115"/>
      <c r="C16" s="116"/>
      <c r="D16" s="116"/>
      <c r="E16" s="537"/>
      <c r="F16" s="116"/>
      <c r="G16" s="533"/>
      <c r="H16" s="534"/>
      <c r="I16" s="293"/>
    </row>
    <row r="17" spans="1:12">
      <c r="A17" s="122"/>
      <c r="B17" s="115"/>
      <c r="C17" s="116"/>
      <c r="D17" s="116"/>
      <c r="E17" s="538"/>
      <c r="F17" s="116"/>
      <c r="G17" s="533"/>
      <c r="H17" s="534"/>
      <c r="I17" s="293"/>
    </row>
    <row r="18" spans="1:12">
      <c r="A18" s="145" t="s">
        <v>373</v>
      </c>
      <c r="B18" s="115"/>
      <c r="C18" s="116"/>
      <c r="D18" s="116"/>
      <c r="E18" s="537"/>
      <c r="F18" s="116"/>
      <c r="G18" s="533"/>
      <c r="H18" s="534"/>
      <c r="I18" s="293"/>
    </row>
    <row r="19" spans="1:12">
      <c r="A19" s="115" t="s">
        <v>772</v>
      </c>
      <c r="B19" s="115"/>
      <c r="C19" s="116" t="s">
        <v>324</v>
      </c>
      <c r="D19" s="116" t="s">
        <v>236</v>
      </c>
      <c r="E19" s="121">
        <v>-1853327</v>
      </c>
      <c r="F19" s="116" t="s">
        <v>237</v>
      </c>
      <c r="G19" s="533" t="s">
        <v>238</v>
      </c>
      <c r="H19" s="534">
        <f>E19</f>
        <v>-1853327</v>
      </c>
      <c r="I19" s="293"/>
    </row>
    <row r="20" spans="1:12">
      <c r="A20" s="115"/>
      <c r="B20" s="115"/>
      <c r="C20" s="116"/>
      <c r="D20" s="116"/>
      <c r="E20" s="121"/>
      <c r="F20" s="116"/>
      <c r="G20" s="533"/>
      <c r="H20" s="534"/>
      <c r="I20" s="293"/>
    </row>
    <row r="21" spans="1:12">
      <c r="A21" s="115"/>
      <c r="B21" s="115"/>
      <c r="C21" s="116"/>
      <c r="D21" s="116"/>
      <c r="E21" s="121"/>
      <c r="F21" s="116"/>
      <c r="G21" s="533"/>
      <c r="H21" s="534"/>
      <c r="I21" s="293"/>
      <c r="L21" s="1294" t="s">
        <v>1038</v>
      </c>
    </row>
    <row r="22" spans="1:12">
      <c r="A22" s="115"/>
      <c r="B22" s="115"/>
      <c r="C22" s="116"/>
      <c r="D22" s="116"/>
      <c r="E22" s="121"/>
      <c r="F22" s="116"/>
      <c r="G22" s="533"/>
      <c r="H22" s="534"/>
      <c r="I22" s="293"/>
      <c r="L22" s="290">
        <v>-8775130</v>
      </c>
    </row>
    <row r="23" spans="1:12">
      <c r="B23" s="115"/>
      <c r="C23" s="116"/>
      <c r="D23" s="116"/>
      <c r="E23" s="121"/>
      <c r="F23" s="116"/>
      <c r="G23" s="533"/>
      <c r="H23" s="534"/>
      <c r="I23" s="293"/>
      <c r="L23" s="290">
        <v>-1930448</v>
      </c>
    </row>
    <row r="24" spans="1:12">
      <c r="A24" s="114" t="s">
        <v>242</v>
      </c>
      <c r="B24" s="115"/>
      <c r="C24" s="116"/>
      <c r="D24" s="116"/>
      <c r="E24" s="121"/>
      <c r="F24" s="116"/>
      <c r="G24" s="533"/>
      <c r="H24" s="534"/>
      <c r="I24" s="293"/>
      <c r="L24" s="290">
        <v>-352618</v>
      </c>
    </row>
    <row r="25" spans="1:12">
      <c r="B25" s="115"/>
      <c r="C25" s="116"/>
      <c r="D25" s="116"/>
      <c r="E25" s="116"/>
      <c r="F25" s="116"/>
      <c r="G25" s="116"/>
      <c r="H25" s="116"/>
      <c r="I25" s="293"/>
      <c r="L25" s="290">
        <v>7379869</v>
      </c>
    </row>
    <row r="26" spans="1:12">
      <c r="A26" s="1181"/>
      <c r="B26" s="1509"/>
      <c r="C26" s="1510"/>
      <c r="D26" s="1510"/>
      <c r="E26" s="1510"/>
      <c r="F26" s="1510"/>
      <c r="G26" s="1510"/>
      <c r="H26" s="1511"/>
      <c r="I26" s="116"/>
      <c r="L26" s="290">
        <v>1982103</v>
      </c>
    </row>
    <row r="27" spans="1:12">
      <c r="A27" s="296"/>
      <c r="B27" s="115"/>
      <c r="C27" s="116"/>
      <c r="D27" s="116"/>
      <c r="E27" s="116"/>
      <c r="F27" s="116"/>
      <c r="G27" s="116"/>
      <c r="H27" s="138"/>
      <c r="I27" s="127"/>
      <c r="L27" s="290">
        <v>3000000</v>
      </c>
    </row>
    <row r="28" spans="1:12">
      <c r="A28" s="296"/>
      <c r="B28" s="115"/>
      <c r="C28" s="116"/>
      <c r="D28" s="116"/>
      <c r="E28" s="116"/>
      <c r="F28" s="116"/>
      <c r="G28" s="116"/>
      <c r="H28" s="138"/>
      <c r="I28" s="127"/>
      <c r="L28" s="290">
        <v>11401102</v>
      </c>
    </row>
    <row r="29" spans="1:12">
      <c r="A29" s="296"/>
      <c r="B29" s="115"/>
      <c r="C29" s="116"/>
      <c r="D29" s="116"/>
      <c r="E29" s="116"/>
      <c r="F29" s="116"/>
      <c r="G29" s="116"/>
      <c r="H29" s="138"/>
      <c r="I29" s="127"/>
      <c r="L29" s="290">
        <v>-13900</v>
      </c>
    </row>
    <row r="30" spans="1:12">
      <c r="A30" s="296"/>
      <c r="B30" s="115"/>
      <c r="C30" s="116"/>
      <c r="D30" s="116"/>
      <c r="E30" s="116"/>
      <c r="F30" s="116"/>
      <c r="G30" s="116"/>
      <c r="H30" s="138"/>
      <c r="I30" s="127"/>
      <c r="L30" s="290">
        <v>-4415957</v>
      </c>
    </row>
    <row r="31" spans="1:12">
      <c r="A31" s="296"/>
      <c r="B31" s="115"/>
      <c r="C31" s="116"/>
      <c r="D31" s="116"/>
      <c r="E31" s="116"/>
      <c r="F31" s="116"/>
      <c r="G31" s="116"/>
      <c r="H31" s="138"/>
      <c r="I31" s="127"/>
      <c r="L31" s="290">
        <v>288690</v>
      </c>
    </row>
    <row r="32" spans="1:12">
      <c r="A32" s="296"/>
      <c r="B32" s="115"/>
      <c r="C32" s="116"/>
      <c r="D32" s="116"/>
      <c r="E32" s="129"/>
      <c r="F32" s="116"/>
      <c r="G32" s="116"/>
      <c r="H32" s="138"/>
      <c r="I32" s="127"/>
      <c r="L32" s="290">
        <v>84871</v>
      </c>
    </row>
    <row r="33" spans="1:12" ht="14.4" thickBot="1">
      <c r="A33" s="1512"/>
      <c r="B33" s="951"/>
      <c r="C33" s="795"/>
      <c r="D33" s="795"/>
      <c r="E33" s="795"/>
      <c r="F33" s="795"/>
      <c r="G33" s="795"/>
      <c r="H33" s="1514"/>
      <c r="I33" s="127"/>
      <c r="L33" s="1295">
        <v>-121750</v>
      </c>
    </row>
    <row r="34" spans="1:12">
      <c r="A34" s="126"/>
      <c r="B34" s="115"/>
      <c r="C34" s="116"/>
      <c r="D34" s="116"/>
      <c r="E34" s="116"/>
      <c r="F34" s="116"/>
      <c r="G34" s="116"/>
      <c r="H34" s="116"/>
      <c r="I34" s="127"/>
      <c r="L34" s="290">
        <f>SUM(L22:L33)</f>
        <v>8526832</v>
      </c>
    </row>
    <row r="35" spans="1:12">
      <c r="A35" s="115"/>
      <c r="B35" s="115"/>
      <c r="C35" s="116"/>
      <c r="D35" s="116"/>
      <c r="E35" s="537"/>
      <c r="F35" s="116"/>
      <c r="G35" s="533"/>
      <c r="H35" s="534"/>
      <c r="I35" s="293"/>
    </row>
    <row r="36" spans="1:12">
      <c r="A36" s="115"/>
      <c r="B36" s="115"/>
      <c r="C36" s="116"/>
      <c r="D36" s="116"/>
      <c r="E36" s="537"/>
      <c r="F36" s="116"/>
      <c r="G36" s="533"/>
      <c r="H36" s="534"/>
      <c r="I36" s="293"/>
    </row>
    <row r="37" spans="1:12" ht="17.399999999999999">
      <c r="A37" s="115"/>
      <c r="B37" s="115"/>
      <c r="C37" s="116"/>
      <c r="D37" s="116"/>
      <c r="E37" s="537"/>
      <c r="F37" s="116"/>
      <c r="G37" s="533"/>
      <c r="H37" s="534"/>
      <c r="I37" s="909"/>
    </row>
    <row r="38" spans="1:12">
      <c r="B38" s="115"/>
      <c r="C38" s="116"/>
      <c r="D38" s="116"/>
      <c r="E38" s="537"/>
      <c r="F38" s="116"/>
      <c r="G38" s="533"/>
      <c r="H38" s="534"/>
      <c r="I38" s="293"/>
    </row>
    <row r="39" spans="1:12">
      <c r="A39" s="115"/>
      <c r="B39" s="115"/>
      <c r="C39" s="116"/>
      <c r="D39" s="116"/>
      <c r="E39" s="537"/>
      <c r="F39" s="116"/>
      <c r="G39" s="533"/>
      <c r="H39" s="534"/>
      <c r="I39" s="293"/>
    </row>
    <row r="40" spans="1:12">
      <c r="A40" s="115"/>
      <c r="B40" s="115"/>
      <c r="C40" s="116"/>
      <c r="D40" s="116"/>
      <c r="E40" s="537"/>
      <c r="F40" s="116"/>
      <c r="G40" s="533"/>
      <c r="H40" s="534"/>
      <c r="I40" s="293"/>
    </row>
    <row r="41" spans="1:12">
      <c r="A41" s="115"/>
      <c r="B41" s="115"/>
      <c r="C41" s="116"/>
      <c r="D41" s="116"/>
      <c r="E41" s="537"/>
      <c r="F41" s="116"/>
      <c r="G41" s="533"/>
      <c r="H41" s="534"/>
      <c r="I41" s="293"/>
    </row>
    <row r="51" spans="1:9">
      <c r="A51" s="115"/>
      <c r="B51" s="115"/>
      <c r="C51" s="116"/>
      <c r="D51" s="116"/>
      <c r="E51" s="116"/>
      <c r="F51" s="116"/>
      <c r="G51" s="116"/>
      <c r="H51" s="116"/>
      <c r="I51" s="116"/>
    </row>
    <row r="53" spans="1:9">
      <c r="C53" s="166"/>
    </row>
    <row r="54" spans="1:9">
      <c r="C54" s="166"/>
    </row>
    <row r="55" spans="1:9">
      <c r="C55" s="166"/>
    </row>
    <row r="56" spans="1:9">
      <c r="C56" s="166"/>
    </row>
    <row r="57" spans="1:9">
      <c r="C57" s="166"/>
    </row>
    <row r="58" spans="1:9">
      <c r="C58" s="166"/>
    </row>
    <row r="59" spans="1:9">
      <c r="C59" s="166"/>
    </row>
    <row r="60" spans="1:9">
      <c r="C60" s="166"/>
    </row>
    <row r="61" spans="1:9">
      <c r="C61" s="166"/>
    </row>
    <row r="62" spans="1:9">
      <c r="C62" s="166"/>
    </row>
    <row r="63" spans="1:9">
      <c r="C63" s="166"/>
    </row>
    <row r="64" spans="1:9">
      <c r="C64" s="166"/>
    </row>
    <row r="65" spans="3:3">
      <c r="C65" s="166"/>
    </row>
    <row r="66" spans="3:3">
      <c r="C66" s="166"/>
    </row>
    <row r="67" spans="3:3">
      <c r="C67" s="166"/>
    </row>
    <row r="68" spans="3:3">
      <c r="C68" s="166"/>
    </row>
    <row r="69" spans="3:3">
      <c r="C69" s="166"/>
    </row>
    <row r="70" spans="3:3">
      <c r="C70" s="166"/>
    </row>
    <row r="71" spans="3:3">
      <c r="C71" s="166"/>
    </row>
    <row r="72" spans="3:3">
      <c r="C72" s="166"/>
    </row>
    <row r="73" spans="3:3">
      <c r="C73" s="166"/>
    </row>
    <row r="74" spans="3:3">
      <c r="C74" s="166"/>
    </row>
    <row r="75" spans="3:3">
      <c r="C75" s="166"/>
    </row>
    <row r="76" spans="3:3">
      <c r="C76" s="166"/>
    </row>
    <row r="77" spans="3:3">
      <c r="C77" s="166"/>
    </row>
    <row r="78" spans="3:3">
      <c r="C78" s="166"/>
    </row>
    <row r="79" spans="3:3">
      <c r="C79" s="166"/>
    </row>
    <row r="80" spans="3:3">
      <c r="C80" s="166"/>
    </row>
    <row r="81" spans="3:3">
      <c r="C81" s="166"/>
    </row>
    <row r="82" spans="3:3">
      <c r="C82" s="166"/>
    </row>
    <row r="83" spans="3:3">
      <c r="C83" s="166"/>
    </row>
    <row r="84" spans="3:3">
      <c r="C84" s="166"/>
    </row>
    <row r="85" spans="3:3">
      <c r="C85" s="166"/>
    </row>
    <row r="86" spans="3:3">
      <c r="C86" s="166"/>
    </row>
    <row r="87" spans="3:3">
      <c r="C87" s="166"/>
    </row>
    <row r="88" spans="3:3">
      <c r="C88" s="166"/>
    </row>
    <row r="89" spans="3:3">
      <c r="C89" s="166"/>
    </row>
    <row r="90" spans="3:3">
      <c r="C90" s="166"/>
    </row>
    <row r="91" spans="3:3">
      <c r="C91" s="166"/>
    </row>
    <row r="92" spans="3:3">
      <c r="C92" s="166"/>
    </row>
    <row r="93" spans="3:3">
      <c r="C93" s="166"/>
    </row>
    <row r="94" spans="3:3">
      <c r="C94" s="166"/>
    </row>
    <row r="95" spans="3:3">
      <c r="C95" s="166"/>
    </row>
    <row r="96" spans="3:3">
      <c r="C96" s="166"/>
    </row>
    <row r="97" spans="3:3">
      <c r="C97" s="166"/>
    </row>
    <row r="98" spans="3:3">
      <c r="C98" s="166"/>
    </row>
    <row r="99" spans="3:3">
      <c r="C99" s="166"/>
    </row>
    <row r="100" spans="3:3">
      <c r="C100" s="166"/>
    </row>
    <row r="101" spans="3:3">
      <c r="C101" s="166"/>
    </row>
    <row r="102" spans="3:3">
      <c r="C102" s="166"/>
    </row>
    <row r="103" spans="3:3">
      <c r="C103" s="166"/>
    </row>
    <row r="104" spans="3:3">
      <c r="C104" s="166"/>
    </row>
    <row r="105" spans="3:3">
      <c r="C105" s="166"/>
    </row>
    <row r="106" spans="3:3">
      <c r="C106" s="166"/>
    </row>
    <row r="107" spans="3:3">
      <c r="C107" s="166"/>
    </row>
    <row r="108" spans="3:3">
      <c r="C108" s="166"/>
    </row>
    <row r="109" spans="3:3">
      <c r="C109" s="166"/>
    </row>
    <row r="110" spans="3:3">
      <c r="C110" s="166"/>
    </row>
    <row r="111" spans="3:3">
      <c r="C111" s="166"/>
    </row>
    <row r="112" spans="3:3">
      <c r="C112" s="166"/>
    </row>
    <row r="113" spans="3:3">
      <c r="C113" s="166"/>
    </row>
    <row r="114" spans="3:3">
      <c r="C114" s="166"/>
    </row>
    <row r="115" spans="3:3">
      <c r="C115" s="166"/>
    </row>
    <row r="116" spans="3:3">
      <c r="C116" s="166"/>
    </row>
    <row r="117" spans="3:3">
      <c r="C117" s="166"/>
    </row>
    <row r="118" spans="3:3">
      <c r="C118" s="166"/>
    </row>
    <row r="119" spans="3:3">
      <c r="C119" s="166"/>
    </row>
    <row r="120" spans="3:3">
      <c r="C120" s="166"/>
    </row>
    <row r="121" spans="3:3">
      <c r="C121" s="166"/>
    </row>
    <row r="122" spans="3:3">
      <c r="C122" s="166"/>
    </row>
    <row r="123" spans="3:3">
      <c r="C123" s="166"/>
    </row>
    <row r="124" spans="3:3">
      <c r="C124" s="166"/>
    </row>
    <row r="125" spans="3:3">
      <c r="C125" s="166"/>
    </row>
    <row r="126" spans="3:3">
      <c r="C126" s="166"/>
    </row>
    <row r="127" spans="3:3">
      <c r="C127" s="166"/>
    </row>
    <row r="128" spans="3:3">
      <c r="C128" s="166"/>
    </row>
    <row r="129" spans="3:3">
      <c r="C129" s="166"/>
    </row>
    <row r="130" spans="3:3">
      <c r="C130" s="166"/>
    </row>
    <row r="131" spans="3:3">
      <c r="C131" s="166"/>
    </row>
    <row r="132" spans="3:3">
      <c r="C132" s="166"/>
    </row>
    <row r="133" spans="3:3">
      <c r="C133" s="166"/>
    </row>
    <row r="134" spans="3:3">
      <c r="C134" s="166"/>
    </row>
    <row r="135" spans="3:3">
      <c r="C135" s="166"/>
    </row>
    <row r="136" spans="3:3">
      <c r="C136" s="166"/>
    </row>
    <row r="137" spans="3:3">
      <c r="C137" s="166"/>
    </row>
    <row r="138" spans="3:3">
      <c r="C138" s="166"/>
    </row>
    <row r="139" spans="3:3">
      <c r="C139" s="166"/>
    </row>
    <row r="140" spans="3:3">
      <c r="C140" s="166"/>
    </row>
    <row r="141" spans="3:3">
      <c r="C141" s="166"/>
    </row>
    <row r="142" spans="3:3">
      <c r="C142" s="166"/>
    </row>
    <row r="143" spans="3:3">
      <c r="C143" s="166"/>
    </row>
    <row r="144" spans="3:3">
      <c r="C144" s="166"/>
    </row>
    <row r="145" spans="3:3">
      <c r="C145" s="166"/>
    </row>
    <row r="146" spans="3:3">
      <c r="C146" s="166"/>
    </row>
    <row r="147" spans="3:3">
      <c r="C147" s="166"/>
    </row>
    <row r="148" spans="3:3">
      <c r="C148" s="166"/>
    </row>
    <row r="149" spans="3:3">
      <c r="C149" s="166"/>
    </row>
    <row r="150" spans="3:3">
      <c r="C150" s="166"/>
    </row>
    <row r="151" spans="3:3">
      <c r="C151" s="166"/>
    </row>
    <row r="152" spans="3:3">
      <c r="C152" s="166"/>
    </row>
    <row r="153" spans="3:3">
      <c r="C153" s="166"/>
    </row>
    <row r="154" spans="3:3">
      <c r="C154" s="166"/>
    </row>
    <row r="155" spans="3:3">
      <c r="C155" s="166"/>
    </row>
    <row r="156" spans="3:3">
      <c r="C156" s="166"/>
    </row>
    <row r="157" spans="3:3">
      <c r="C157" s="166"/>
    </row>
    <row r="158" spans="3:3">
      <c r="C158" s="166"/>
    </row>
    <row r="159" spans="3:3">
      <c r="C159" s="166"/>
    </row>
    <row r="160" spans="3:3">
      <c r="C160" s="166"/>
    </row>
    <row r="161" spans="3:3">
      <c r="C161" s="166"/>
    </row>
    <row r="162" spans="3:3">
      <c r="C162" s="166"/>
    </row>
    <row r="163" spans="3:3">
      <c r="C163" s="166"/>
    </row>
    <row r="164" spans="3:3">
      <c r="C164" s="166"/>
    </row>
    <row r="165" spans="3:3">
      <c r="C165" s="166"/>
    </row>
    <row r="166" spans="3:3">
      <c r="C166" s="166"/>
    </row>
    <row r="167" spans="3:3">
      <c r="C167" s="166"/>
    </row>
    <row r="168" spans="3:3">
      <c r="C168" s="166"/>
    </row>
    <row r="169" spans="3:3">
      <c r="C169" s="166"/>
    </row>
    <row r="170" spans="3:3">
      <c r="C170" s="166"/>
    </row>
    <row r="171" spans="3:3">
      <c r="C171" s="166"/>
    </row>
    <row r="172" spans="3:3">
      <c r="C172" s="166"/>
    </row>
    <row r="173" spans="3:3">
      <c r="C173" s="166"/>
    </row>
    <row r="174" spans="3:3">
      <c r="C174" s="166"/>
    </row>
    <row r="175" spans="3:3">
      <c r="C175" s="166"/>
    </row>
    <row r="176" spans="3:3">
      <c r="C176" s="166"/>
    </row>
    <row r="177" spans="3:3">
      <c r="C177" s="166"/>
    </row>
    <row r="178" spans="3:3">
      <c r="C178" s="166"/>
    </row>
    <row r="179" spans="3:3">
      <c r="C179" s="166"/>
    </row>
    <row r="180" spans="3:3">
      <c r="C180" s="166"/>
    </row>
    <row r="181" spans="3:3">
      <c r="C181" s="166"/>
    </row>
    <row r="182" spans="3:3">
      <c r="C182" s="166"/>
    </row>
    <row r="183" spans="3:3">
      <c r="C183" s="166"/>
    </row>
    <row r="184" spans="3:3">
      <c r="C184" s="166"/>
    </row>
    <row r="185" spans="3:3">
      <c r="C185" s="166"/>
    </row>
    <row r="186" spans="3:3">
      <c r="C186" s="166"/>
    </row>
    <row r="187" spans="3:3">
      <c r="C187" s="166"/>
    </row>
    <row r="188" spans="3:3">
      <c r="C188" s="166"/>
    </row>
    <row r="189" spans="3:3">
      <c r="C189" s="166"/>
    </row>
    <row r="190" spans="3:3">
      <c r="C190" s="166"/>
    </row>
    <row r="191" spans="3:3">
      <c r="C191" s="166"/>
    </row>
    <row r="192" spans="3:3">
      <c r="C192" s="166"/>
    </row>
    <row r="193" spans="3:3">
      <c r="C193" s="166"/>
    </row>
    <row r="194" spans="3:3">
      <c r="C194" s="166"/>
    </row>
    <row r="195" spans="3:3">
      <c r="C195" s="166"/>
    </row>
    <row r="196" spans="3:3">
      <c r="C196" s="166"/>
    </row>
    <row r="197" spans="3:3">
      <c r="C197" s="166"/>
    </row>
    <row r="198" spans="3:3">
      <c r="C198" s="166"/>
    </row>
    <row r="199" spans="3:3">
      <c r="C199" s="166"/>
    </row>
    <row r="200" spans="3:3">
      <c r="C200" s="166"/>
    </row>
    <row r="201" spans="3:3">
      <c r="C201" s="166"/>
    </row>
    <row r="202" spans="3:3">
      <c r="C202" s="166"/>
    </row>
    <row r="203" spans="3:3">
      <c r="C203" s="166"/>
    </row>
    <row r="204" spans="3:3">
      <c r="C204" s="166"/>
    </row>
    <row r="205" spans="3:3">
      <c r="C205" s="166"/>
    </row>
    <row r="206" spans="3:3">
      <c r="C206" s="166"/>
    </row>
    <row r="207" spans="3:3">
      <c r="C207" s="166"/>
    </row>
    <row r="208" spans="3:3">
      <c r="C208" s="166"/>
    </row>
    <row r="209" spans="3:3">
      <c r="C209" s="166"/>
    </row>
    <row r="210" spans="3:3">
      <c r="C210" s="166"/>
    </row>
    <row r="211" spans="3:3">
      <c r="C211" s="166"/>
    </row>
    <row r="212" spans="3:3">
      <c r="C212" s="166"/>
    </row>
    <row r="213" spans="3:3">
      <c r="C213" s="166"/>
    </row>
    <row r="214" spans="3:3">
      <c r="C214" s="166"/>
    </row>
    <row r="215" spans="3:3">
      <c r="C215" s="166"/>
    </row>
    <row r="216" spans="3:3">
      <c r="C216" s="166"/>
    </row>
    <row r="217" spans="3:3">
      <c r="C217" s="166"/>
    </row>
    <row r="218" spans="3:3">
      <c r="C218" s="166"/>
    </row>
    <row r="219" spans="3:3">
      <c r="C219" s="166"/>
    </row>
    <row r="220" spans="3:3">
      <c r="C220" s="166"/>
    </row>
    <row r="221" spans="3:3">
      <c r="C221" s="166"/>
    </row>
    <row r="222" spans="3:3">
      <c r="C222" s="166"/>
    </row>
    <row r="223" spans="3:3">
      <c r="C223" s="166"/>
    </row>
    <row r="224" spans="3:3">
      <c r="C224" s="166"/>
    </row>
    <row r="225" spans="3:3">
      <c r="C225" s="166"/>
    </row>
    <row r="226" spans="3:3">
      <c r="C226" s="166"/>
    </row>
    <row r="227" spans="3:3">
      <c r="C227" s="166"/>
    </row>
    <row r="228" spans="3:3">
      <c r="C228" s="166"/>
    </row>
  </sheetData>
  <conditionalFormatting sqref="I1">
    <cfRule type="cellIs" dxfId="74" priority="3" stopIfTrue="1" operator="equal">
      <formula>"x.x"</formula>
    </cfRule>
  </conditionalFormatting>
  <conditionalFormatting sqref="A9">
    <cfRule type="cellIs" dxfId="73" priority="2" stopIfTrue="1" operator="equal">
      <formula>"Title"</formula>
    </cfRule>
  </conditionalFormatting>
  <conditionalFormatting sqref="A8">
    <cfRule type="cellIs" dxfId="72" priority="1"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D35:D41">
      <formula1>"1, 2, 3"</formula1>
    </dataValidation>
    <dataValidation type="list" errorStyle="warning" allowBlank="1" showInputMessage="1" showErrorMessage="1" errorTitle="Factor" error="This factor is not included in the drop-down list. Is this the factor you want to use?" sqref="F35:F41">
      <formula1>$F$1:$F$10</formula1>
    </dataValidation>
    <dataValidation type="list" errorStyle="warning" allowBlank="1" showInputMessage="1" showErrorMessage="1" errorTitle="FERC ACCOUNT" error="This FERC Account is not included in the drop-down list. Is this the account you want to use?" sqref="C35:C41 C9:C24">
      <formula1>$C$1:$C$251</formula1>
    </dataValidation>
  </dataValidations>
  <pageMargins left="0.75" right="0.75" top="1.25" bottom="1" header="0.5" footer="0.25"/>
  <pageSetup scale="88" orientation="portrait" r:id="rId1"/>
  <headerFooter scaleWithDoc="0" alignWithMargins="0">
    <oddHeader>&amp;R&amp;"Times New Roman,Regular"Exhibit No. ___ (JH-2)
 Docket UE-130043
Page &amp;P of &amp;N</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3"/>
  <sheetViews>
    <sheetView workbookViewId="0">
      <selection activeCell="B1" sqref="B1:I58"/>
    </sheetView>
  </sheetViews>
  <sheetFormatPr defaultColWidth="13.5546875" defaultRowHeight="15.6"/>
  <cols>
    <col min="1" max="1" width="4.109375" style="111" customWidth="1"/>
    <col min="2" max="2" width="9.6640625" style="111" customWidth="1"/>
    <col min="3" max="3" width="19.44140625" style="111" customWidth="1"/>
    <col min="4" max="4" width="9" style="111" customWidth="1"/>
    <col min="5" max="5" width="6.6640625" style="111" customWidth="1"/>
    <col min="6" max="6" width="11.109375" style="111" customWidth="1"/>
    <col min="7" max="7" width="8.5546875" style="111" customWidth="1"/>
    <col min="8" max="8" width="8.44140625" style="111" customWidth="1"/>
    <col min="9" max="9" width="11.88671875" style="111" customWidth="1"/>
    <col min="10" max="10" width="7.33203125" style="111" customWidth="1"/>
    <col min="11" max="16384" width="13.5546875" style="111"/>
  </cols>
  <sheetData>
    <row r="1" spans="2:28">
      <c r="B1" s="145" t="s">
        <v>122</v>
      </c>
      <c r="C1" s="81"/>
      <c r="D1" s="1294"/>
      <c r="E1" s="1294"/>
      <c r="F1" s="1294"/>
      <c r="G1" s="1294"/>
      <c r="H1" s="1294"/>
      <c r="I1" s="1294"/>
      <c r="J1" s="508"/>
      <c r="K1" s="333"/>
      <c r="L1" s="333"/>
      <c r="M1" s="333"/>
      <c r="N1" s="333"/>
      <c r="O1" s="393"/>
      <c r="P1" s="393"/>
      <c r="Q1" s="393"/>
      <c r="R1" s="393"/>
      <c r="S1" s="393"/>
      <c r="T1" s="393"/>
      <c r="U1" s="393"/>
      <c r="V1" s="464"/>
      <c r="W1" s="308"/>
      <c r="X1" s="465"/>
      <c r="Z1" s="466"/>
    </row>
    <row r="2" spans="2:28">
      <c r="B2" s="145" t="s">
        <v>771</v>
      </c>
      <c r="C2" s="81"/>
      <c r="D2" s="1294"/>
      <c r="E2" s="1294"/>
      <c r="F2" s="1294"/>
      <c r="G2" s="1294"/>
      <c r="H2" s="1294"/>
      <c r="I2" s="1294"/>
      <c r="J2" s="508"/>
      <c r="K2" s="406"/>
      <c r="L2" s="406"/>
      <c r="M2" s="406"/>
      <c r="N2" s="406"/>
      <c r="O2" s="393"/>
      <c r="P2" s="393"/>
      <c r="Q2" s="393"/>
      <c r="R2" s="393"/>
      <c r="S2" s="393"/>
      <c r="T2" s="393"/>
      <c r="U2" s="393"/>
      <c r="V2" s="393"/>
      <c r="W2" s="308"/>
      <c r="X2" s="465"/>
      <c r="Z2" s="466"/>
    </row>
    <row r="3" spans="2:28">
      <c r="B3" s="145" t="s">
        <v>380</v>
      </c>
      <c r="C3" s="81"/>
      <c r="D3" s="1294"/>
      <c r="E3" s="1294"/>
      <c r="F3" s="1294"/>
      <c r="G3" s="1294"/>
      <c r="H3" s="1294"/>
      <c r="I3" s="1294"/>
      <c r="J3" s="508"/>
      <c r="K3" s="406"/>
      <c r="L3" s="406"/>
      <c r="M3" s="406"/>
      <c r="N3" s="406"/>
      <c r="O3" s="393"/>
      <c r="P3" s="393"/>
      <c r="Q3" s="393"/>
      <c r="R3" s="393"/>
      <c r="S3" s="393"/>
      <c r="T3" s="393"/>
      <c r="U3" s="393"/>
      <c r="V3" s="393"/>
      <c r="W3" s="308"/>
      <c r="X3" s="465"/>
      <c r="Z3" s="466"/>
    </row>
    <row r="4" spans="2:28">
      <c r="B4" s="145" t="s">
        <v>734</v>
      </c>
      <c r="C4" s="81"/>
      <c r="D4" s="1294"/>
      <c r="E4" s="1294"/>
      <c r="F4" s="1294"/>
      <c r="G4" s="1294"/>
      <c r="H4" s="1294"/>
      <c r="I4" s="1294"/>
      <c r="J4" s="508"/>
      <c r="K4" s="406"/>
      <c r="L4" s="406"/>
      <c r="M4" s="406"/>
      <c r="N4" s="406"/>
      <c r="O4" s="393"/>
      <c r="P4" s="393"/>
      <c r="Q4" s="393"/>
      <c r="R4" s="393"/>
      <c r="S4" s="393"/>
      <c r="T4" s="393"/>
      <c r="U4" s="393"/>
      <c r="V4" s="393"/>
      <c r="W4" s="308"/>
      <c r="X4" s="465"/>
      <c r="Z4" s="466"/>
    </row>
    <row r="5" spans="2:28">
      <c r="B5" s="81"/>
      <c r="C5" s="81"/>
      <c r="D5" s="1294"/>
      <c r="E5" s="1294"/>
      <c r="F5" s="1294"/>
      <c r="G5" s="1294"/>
      <c r="H5" s="1294"/>
      <c r="I5" s="1294"/>
      <c r="J5" s="508"/>
      <c r="K5" s="406"/>
      <c r="L5" s="406"/>
      <c r="M5" s="406"/>
      <c r="N5" s="406"/>
      <c r="O5" s="393"/>
      <c r="P5" s="393"/>
      <c r="Q5" s="393"/>
      <c r="R5" s="393"/>
      <c r="S5" s="393"/>
      <c r="T5" s="393"/>
      <c r="U5" s="393"/>
      <c r="V5" s="393"/>
      <c r="W5" s="308"/>
      <c r="X5" s="465"/>
      <c r="Z5" s="466"/>
    </row>
    <row r="6" spans="2:28">
      <c r="B6" s="81"/>
      <c r="C6" s="81"/>
      <c r="D6" s="1294"/>
      <c r="E6" s="1294"/>
      <c r="F6" s="1294" t="s">
        <v>226</v>
      </c>
      <c r="G6" s="1294"/>
      <c r="H6" s="1294"/>
      <c r="I6" s="1294" t="s">
        <v>237</v>
      </c>
      <c r="J6" s="508"/>
      <c r="K6" s="333"/>
      <c r="L6" s="333"/>
      <c r="M6" s="333"/>
      <c r="N6" s="333"/>
      <c r="O6" s="390"/>
      <c r="P6" s="469"/>
      <c r="Q6" s="390"/>
      <c r="R6" s="462"/>
      <c r="S6" s="393"/>
      <c r="T6" s="393"/>
      <c r="U6" s="393"/>
      <c r="V6" s="393"/>
      <c r="W6" s="307"/>
      <c r="X6" s="465"/>
      <c r="Z6" s="466"/>
    </row>
    <row r="7" spans="2:28">
      <c r="B7" s="81"/>
      <c r="C7" s="81"/>
      <c r="D7" s="148" t="s">
        <v>227</v>
      </c>
      <c r="E7" s="148" t="s">
        <v>228</v>
      </c>
      <c r="F7" s="148" t="s">
        <v>229</v>
      </c>
      <c r="G7" s="148" t="s">
        <v>230</v>
      </c>
      <c r="H7" s="148" t="s">
        <v>231</v>
      </c>
      <c r="I7" s="148" t="s">
        <v>232</v>
      </c>
      <c r="J7" s="509"/>
      <c r="K7" s="333"/>
      <c r="L7" s="333"/>
      <c r="M7" s="333"/>
      <c r="N7" s="333"/>
      <c r="O7" s="390"/>
      <c r="P7" s="390"/>
      <c r="Q7" s="390"/>
      <c r="R7" s="350"/>
      <c r="S7" s="390"/>
      <c r="T7" s="390"/>
      <c r="U7" s="390"/>
      <c r="V7" s="390"/>
      <c r="W7" s="470"/>
      <c r="X7" s="465"/>
      <c r="Z7" s="466"/>
    </row>
    <row r="8" spans="2:28">
      <c r="B8" s="118" t="s">
        <v>234</v>
      </c>
      <c r="C8" s="115"/>
      <c r="D8" s="116"/>
      <c r="E8" s="116"/>
      <c r="F8" s="116"/>
      <c r="G8" s="116"/>
      <c r="H8" s="116"/>
      <c r="I8" s="121"/>
      <c r="J8" s="508"/>
      <c r="K8" s="474"/>
      <c r="L8" s="474"/>
      <c r="M8" s="474"/>
      <c r="N8" s="474"/>
      <c r="O8" s="476"/>
      <c r="P8" s="476"/>
      <c r="Q8" s="476"/>
      <c r="R8" s="476"/>
      <c r="S8" s="476"/>
      <c r="T8" s="476"/>
      <c r="U8" s="476"/>
      <c r="V8" s="476"/>
      <c r="W8" s="477"/>
      <c r="X8" s="452"/>
      <c r="Z8" s="466"/>
      <c r="AA8" s="386"/>
      <c r="AB8" s="386"/>
    </row>
    <row r="9" spans="2:28">
      <c r="B9" s="122"/>
      <c r="C9" s="115"/>
      <c r="D9" s="116"/>
      <c r="E9" s="116"/>
      <c r="F9" s="123"/>
      <c r="G9" s="116"/>
      <c r="H9" s="298"/>
      <c r="I9" s="407"/>
      <c r="J9" s="508"/>
      <c r="K9" s="510"/>
      <c r="L9" s="307"/>
      <c r="M9" s="510"/>
      <c r="N9" s="480"/>
      <c r="O9" s="484"/>
      <c r="P9" s="484"/>
      <c r="Q9" s="484"/>
      <c r="R9" s="484"/>
      <c r="S9" s="484"/>
      <c r="T9" s="484"/>
      <c r="U9" s="484"/>
      <c r="V9" s="484"/>
      <c r="W9" s="477"/>
      <c r="X9" s="452"/>
      <c r="Z9" s="466"/>
      <c r="AA9" s="386"/>
      <c r="AB9" s="386"/>
    </row>
    <row r="10" spans="2:28">
      <c r="B10" s="122" t="s">
        <v>235</v>
      </c>
      <c r="C10" s="115"/>
      <c r="D10" s="116">
        <v>440</v>
      </c>
      <c r="E10" s="116" t="s">
        <v>236</v>
      </c>
      <c r="F10" s="1519">
        <v>1960336</v>
      </c>
      <c r="G10" s="116" t="s">
        <v>237</v>
      </c>
      <c r="H10" s="298" t="s">
        <v>238</v>
      </c>
      <c r="I10" s="407">
        <f>F10</f>
        <v>1960336</v>
      </c>
      <c r="J10" s="508"/>
      <c r="K10" s="510"/>
      <c r="L10" s="307"/>
      <c r="M10" s="510"/>
      <c r="N10" s="480"/>
      <c r="O10" s="484"/>
      <c r="P10" s="484"/>
      <c r="Q10" s="484"/>
      <c r="R10" s="484"/>
      <c r="S10" s="484"/>
      <c r="T10" s="484"/>
      <c r="U10" s="484"/>
      <c r="V10" s="484"/>
      <c r="W10" s="477"/>
      <c r="X10" s="452"/>
      <c r="Z10" s="466"/>
      <c r="AA10" s="386"/>
      <c r="AB10" s="386"/>
    </row>
    <row r="11" spans="2:28">
      <c r="B11" s="122" t="s">
        <v>240</v>
      </c>
      <c r="C11" s="115"/>
      <c r="D11" s="116">
        <v>442</v>
      </c>
      <c r="E11" s="116" t="s">
        <v>236</v>
      </c>
      <c r="F11" s="1519">
        <v>1503230</v>
      </c>
      <c r="G11" s="116" t="s">
        <v>237</v>
      </c>
      <c r="H11" s="298" t="s">
        <v>238</v>
      </c>
      <c r="I11" s="407">
        <f t="shared" ref="I11:I13" si="0">F11</f>
        <v>1503230</v>
      </c>
      <c r="J11" s="508"/>
      <c r="K11" s="497"/>
      <c r="L11" s="306"/>
      <c r="M11" s="497"/>
      <c r="N11" s="473"/>
      <c r="O11" s="511"/>
      <c r="P11" s="484"/>
      <c r="Q11" s="484"/>
      <c r="R11" s="484"/>
      <c r="S11" s="484"/>
      <c r="T11" s="484"/>
      <c r="U11" s="484"/>
      <c r="V11" s="484"/>
      <c r="W11" s="477"/>
      <c r="X11" s="452"/>
      <c r="Z11" s="466"/>
      <c r="AA11" s="386"/>
      <c r="AB11" s="386"/>
    </row>
    <row r="12" spans="2:28">
      <c r="B12" s="122" t="s">
        <v>1106</v>
      </c>
      <c r="C12" s="115"/>
      <c r="D12" s="116">
        <v>442</v>
      </c>
      <c r="E12" s="116" t="s">
        <v>236</v>
      </c>
      <c r="F12" s="1519">
        <v>866623</v>
      </c>
      <c r="G12" s="116" t="s">
        <v>237</v>
      </c>
      <c r="H12" s="298" t="s">
        <v>238</v>
      </c>
      <c r="I12" s="407">
        <f t="shared" si="0"/>
        <v>866623</v>
      </c>
      <c r="J12" s="508"/>
      <c r="K12" s="497"/>
      <c r="L12" s="306"/>
      <c r="M12" s="497"/>
      <c r="N12" s="473"/>
      <c r="O12" s="511"/>
      <c r="P12" s="484"/>
      <c r="Q12" s="484"/>
      <c r="R12" s="484"/>
      <c r="S12" s="484"/>
      <c r="T12" s="484"/>
      <c r="U12" s="484"/>
      <c r="V12" s="484"/>
      <c r="W12" s="477"/>
      <c r="X12" s="452"/>
      <c r="Z12" s="466"/>
      <c r="AA12" s="386"/>
      <c r="AB12" s="386"/>
    </row>
    <row r="13" spans="2:28">
      <c r="B13" s="122" t="s">
        <v>422</v>
      </c>
      <c r="C13" s="115"/>
      <c r="D13" s="116">
        <v>444</v>
      </c>
      <c r="E13" s="116" t="s">
        <v>236</v>
      </c>
      <c r="F13" s="1519">
        <v>-73</v>
      </c>
      <c r="G13" s="116" t="s">
        <v>237</v>
      </c>
      <c r="H13" s="298" t="s">
        <v>238</v>
      </c>
      <c r="I13" s="407">
        <f t="shared" si="0"/>
        <v>-73</v>
      </c>
      <c r="J13" s="508"/>
      <c r="K13" s="512"/>
      <c r="L13" s="306"/>
      <c r="M13" s="512"/>
      <c r="N13" s="473"/>
      <c r="O13" s="511"/>
      <c r="P13" s="484"/>
      <c r="Q13" s="484"/>
      <c r="R13" s="484"/>
      <c r="S13" s="484"/>
      <c r="T13" s="484"/>
      <c r="U13" s="484"/>
      <c r="V13" s="484"/>
      <c r="W13" s="477"/>
      <c r="X13" s="452"/>
      <c r="Z13" s="466"/>
      <c r="AA13" s="386"/>
      <c r="AB13" s="386"/>
    </row>
    <row r="14" spans="2:28" ht="16.2" thickBot="1">
      <c r="B14" s="122" t="s">
        <v>423</v>
      </c>
      <c r="C14" s="115"/>
      <c r="D14" s="116"/>
      <c r="E14" s="116"/>
      <c r="F14" s="535">
        <f>SUM(F10:F13)</f>
        <v>4330116</v>
      </c>
      <c r="G14" s="116"/>
      <c r="H14" s="298"/>
      <c r="I14" s="535">
        <f>SUM(I10:I13)</f>
        <v>4330116</v>
      </c>
      <c r="J14" s="508"/>
      <c r="K14" s="510"/>
      <c r="L14" s="306"/>
      <c r="M14" s="510"/>
      <c r="N14" s="473"/>
      <c r="O14" s="511"/>
      <c r="P14" s="484"/>
      <c r="Q14" s="484"/>
      <c r="R14" s="484"/>
      <c r="S14" s="513"/>
      <c r="T14" s="475"/>
      <c r="U14" s="484"/>
      <c r="V14" s="513"/>
      <c r="W14" s="477"/>
      <c r="X14" s="452"/>
      <c r="Z14" s="466"/>
      <c r="AA14" s="386"/>
      <c r="AB14" s="386"/>
    </row>
    <row r="15" spans="2:28" ht="16.2" thickTop="1">
      <c r="B15" s="126"/>
      <c r="C15" s="115"/>
      <c r="D15" s="116"/>
      <c r="E15" s="116"/>
      <c r="F15" s="123"/>
      <c r="G15" s="116"/>
      <c r="H15" s="298"/>
      <c r="I15" s="407"/>
      <c r="J15" s="508"/>
      <c r="K15" s="510"/>
      <c r="L15" s="473"/>
      <c r="M15" s="510"/>
      <c r="N15" s="473"/>
      <c r="O15" s="511"/>
      <c r="P15" s="484"/>
      <c r="Q15" s="511"/>
      <c r="R15" s="484"/>
      <c r="S15" s="513"/>
      <c r="T15" s="475"/>
      <c r="U15" s="484"/>
      <c r="V15" s="513"/>
      <c r="W15" s="477"/>
      <c r="X15" s="452"/>
      <c r="Z15" s="466"/>
      <c r="AA15" s="386"/>
      <c r="AB15" s="386"/>
    </row>
    <row r="16" spans="2:28">
      <c r="B16" s="126"/>
      <c r="C16" s="115"/>
      <c r="D16" s="116"/>
      <c r="E16" s="116"/>
      <c r="F16" s="81"/>
      <c r="G16" s="116"/>
      <c r="H16" s="298"/>
      <c r="I16" s="407"/>
      <c r="J16" s="508"/>
      <c r="K16" s="514"/>
      <c r="L16" s="473"/>
      <c r="M16" s="514"/>
      <c r="N16" s="473"/>
      <c r="O16" s="511"/>
      <c r="P16" s="484"/>
      <c r="Q16" s="511"/>
      <c r="R16" s="484"/>
      <c r="S16" s="484"/>
      <c r="T16" s="475"/>
      <c r="U16" s="484"/>
      <c r="V16" s="513"/>
      <c r="W16" s="477"/>
      <c r="X16" s="452"/>
      <c r="Z16" s="466"/>
      <c r="AA16" s="386"/>
      <c r="AB16" s="386"/>
    </row>
    <row r="17" spans="1:28">
      <c r="B17" s="539" t="s">
        <v>1107</v>
      </c>
      <c r="C17" s="115"/>
      <c r="D17" s="116"/>
      <c r="E17" s="116"/>
      <c r="F17" s="123"/>
      <c r="G17" s="116"/>
      <c r="H17" s="298"/>
      <c r="I17" s="407"/>
      <c r="J17" s="508"/>
      <c r="K17" s="510"/>
      <c r="L17" s="473"/>
      <c r="M17" s="510"/>
      <c r="N17" s="473"/>
      <c r="O17" s="511"/>
      <c r="P17" s="484"/>
      <c r="Q17" s="484"/>
      <c r="R17" s="484"/>
      <c r="S17" s="484"/>
      <c r="T17" s="484"/>
      <c r="U17" s="484"/>
      <c r="V17" s="484"/>
      <c r="W17" s="477"/>
      <c r="X17" s="452"/>
      <c r="Z17" s="466"/>
      <c r="AA17" s="386"/>
      <c r="AB17" s="386"/>
    </row>
    <row r="18" spans="1:28">
      <c r="B18" s="115"/>
      <c r="C18" s="115"/>
      <c r="D18" s="116"/>
      <c r="E18" s="116"/>
      <c r="F18" s="123"/>
      <c r="G18" s="116"/>
      <c r="H18" s="298"/>
      <c r="I18" s="407"/>
      <c r="J18" s="508"/>
      <c r="K18" s="510"/>
      <c r="L18" s="473"/>
      <c r="M18" s="510"/>
      <c r="N18" s="473"/>
      <c r="O18" s="475"/>
      <c r="P18" s="484"/>
      <c r="Q18" s="484"/>
      <c r="R18" s="475"/>
      <c r="S18" s="475"/>
      <c r="T18" s="475"/>
      <c r="U18" s="475"/>
      <c r="V18" s="475"/>
      <c r="W18" s="477"/>
      <c r="X18" s="452"/>
      <c r="Z18" s="466"/>
      <c r="AA18" s="386"/>
      <c r="AB18" s="386"/>
    </row>
    <row r="19" spans="1:28">
      <c r="B19" s="114" t="s">
        <v>1105</v>
      </c>
      <c r="C19" s="115"/>
      <c r="D19" s="116"/>
      <c r="E19" s="116"/>
      <c r="F19" s="116"/>
      <c r="G19" s="116"/>
      <c r="H19" s="116"/>
      <c r="I19" s="116"/>
      <c r="J19" s="508"/>
      <c r="K19" s="510"/>
      <c r="L19" s="473"/>
      <c r="M19" s="510"/>
      <c r="N19" s="473"/>
      <c r="O19" s="475"/>
      <c r="P19" s="475"/>
      <c r="Q19" s="484"/>
      <c r="R19" s="379"/>
      <c r="S19" s="379"/>
      <c r="T19" s="379"/>
      <c r="U19" s="475"/>
      <c r="V19" s="475"/>
      <c r="W19" s="477"/>
      <c r="X19" s="452"/>
      <c r="Z19" s="466"/>
      <c r="AA19" s="386"/>
      <c r="AB19" s="386"/>
    </row>
    <row r="20" spans="1:28">
      <c r="A20" s="308"/>
      <c r="B20" s="115"/>
      <c r="C20" s="115"/>
      <c r="D20" s="116"/>
      <c r="E20" s="116"/>
      <c r="F20" s="116"/>
      <c r="G20" s="116"/>
      <c r="H20" s="116"/>
      <c r="I20" s="116"/>
      <c r="J20" s="522"/>
      <c r="K20" s="473"/>
      <c r="L20" s="473"/>
      <c r="M20" s="473"/>
      <c r="N20" s="473"/>
      <c r="O20" s="515"/>
      <c r="P20" s="475"/>
      <c r="Q20" s="484"/>
      <c r="R20" s="475"/>
      <c r="S20" s="475"/>
      <c r="T20" s="475"/>
      <c r="U20" s="475"/>
      <c r="V20" s="475"/>
      <c r="W20" s="477"/>
      <c r="X20" s="452"/>
      <c r="Z20" s="466"/>
      <c r="AA20" s="386"/>
      <c r="AB20" s="386"/>
    </row>
    <row r="21" spans="1:28">
      <c r="A21" s="308"/>
      <c r="B21" s="1520"/>
      <c r="C21" s="134"/>
      <c r="D21" s="135"/>
      <c r="E21" s="135"/>
      <c r="F21" s="135"/>
      <c r="G21" s="135"/>
      <c r="H21" s="135"/>
      <c r="I21" s="136"/>
      <c r="J21" s="522"/>
      <c r="K21" s="473"/>
      <c r="L21" s="473"/>
      <c r="M21" s="473"/>
      <c r="N21" s="473"/>
      <c r="O21" s="516"/>
      <c r="P21" s="517"/>
      <c r="Q21" s="518"/>
      <c r="R21" s="519"/>
      <c r="S21" s="520"/>
      <c r="T21" s="484"/>
      <c r="U21" s="475"/>
      <c r="V21" s="475"/>
      <c r="W21" s="477"/>
      <c r="X21" s="452"/>
      <c r="Z21" s="466"/>
      <c r="AA21" s="386"/>
      <c r="AB21" s="386"/>
    </row>
    <row r="22" spans="1:28">
      <c r="A22" s="308"/>
      <c r="B22" s="296"/>
      <c r="C22" s="115"/>
      <c r="D22" s="116"/>
      <c r="E22" s="116"/>
      <c r="F22" s="116"/>
      <c r="G22" s="116"/>
      <c r="H22" s="116"/>
      <c r="I22" s="138"/>
      <c r="J22" s="522"/>
      <c r="K22" s="473"/>
      <c r="L22" s="473"/>
      <c r="M22" s="473"/>
      <c r="N22" s="473"/>
      <c r="O22" s="484"/>
      <c r="P22" s="484"/>
      <c r="Q22" s="484"/>
      <c r="R22" s="484"/>
      <c r="S22" s="484"/>
      <c r="T22" s="484"/>
      <c r="U22" s="484"/>
      <c r="V22" s="484"/>
      <c r="W22" s="477"/>
      <c r="X22" s="452"/>
      <c r="Z22" s="466"/>
      <c r="AA22" s="386"/>
      <c r="AB22" s="386"/>
    </row>
    <row r="23" spans="1:28">
      <c r="A23" s="308"/>
      <c r="B23" s="296"/>
      <c r="C23" s="115"/>
      <c r="D23" s="116"/>
      <c r="E23" s="116"/>
      <c r="F23" s="116"/>
      <c r="G23" s="116"/>
      <c r="H23" s="116"/>
      <c r="I23" s="138"/>
      <c r="J23" s="522"/>
      <c r="K23" s="473"/>
      <c r="L23" s="473"/>
      <c r="M23" s="473"/>
      <c r="N23" s="473"/>
      <c r="O23" s="511"/>
      <c r="P23" s="484"/>
      <c r="Q23" s="511"/>
      <c r="R23" s="484"/>
      <c r="S23" s="484"/>
      <c r="T23" s="484"/>
      <c r="U23" s="484"/>
      <c r="V23" s="484"/>
      <c r="W23" s="477"/>
      <c r="X23" s="452"/>
      <c r="Z23" s="466"/>
      <c r="AA23" s="386"/>
      <c r="AB23" s="386"/>
    </row>
    <row r="24" spans="1:28">
      <c r="A24" s="308"/>
      <c r="B24" s="296"/>
      <c r="C24" s="115"/>
      <c r="D24" s="116"/>
      <c r="E24" s="116"/>
      <c r="F24" s="116"/>
      <c r="G24" s="116"/>
      <c r="H24" s="116"/>
      <c r="I24" s="138"/>
      <c r="J24" s="522"/>
      <c r="K24" s="473"/>
      <c r="L24" s="473"/>
      <c r="M24" s="473"/>
      <c r="N24" s="473"/>
      <c r="O24" s="511"/>
      <c r="P24" s="484"/>
      <c r="Q24" s="511"/>
      <c r="R24" s="475"/>
      <c r="S24" s="379"/>
      <c r="T24" s="521"/>
      <c r="U24" s="475"/>
      <c r="V24" s="475"/>
      <c r="W24" s="477"/>
      <c r="X24" s="452"/>
      <c r="Z24" s="466"/>
      <c r="AA24" s="386"/>
      <c r="AB24" s="386"/>
    </row>
    <row r="25" spans="1:28">
      <c r="A25" s="308"/>
      <c r="B25" s="297"/>
      <c r="C25" s="140"/>
      <c r="D25" s="141"/>
      <c r="E25" s="141"/>
      <c r="F25" s="1521"/>
      <c r="G25" s="141"/>
      <c r="H25" s="141"/>
      <c r="I25" s="1046"/>
      <c r="J25" s="522"/>
      <c r="K25" s="473"/>
      <c r="L25" s="473"/>
      <c r="M25" s="473"/>
      <c r="N25" s="473"/>
      <c r="O25" s="511"/>
      <c r="P25" s="484"/>
      <c r="Q25" s="511"/>
      <c r="R25" s="484"/>
      <c r="S25" s="484"/>
      <c r="T25" s="484"/>
      <c r="U25" s="484"/>
      <c r="V25" s="484"/>
      <c r="W25" s="477"/>
      <c r="X25" s="452"/>
      <c r="Z25" s="466"/>
      <c r="AA25" s="386"/>
      <c r="AB25" s="386"/>
    </row>
    <row r="26" spans="1:28">
      <c r="A26" s="308"/>
      <c r="B26" s="433"/>
      <c r="C26" s="308"/>
      <c r="D26" s="307"/>
      <c r="E26" s="307"/>
      <c r="F26" s="307"/>
      <c r="G26" s="307"/>
      <c r="H26" s="307"/>
      <c r="I26" s="307"/>
      <c r="J26" s="522"/>
      <c r="K26" s="473"/>
      <c r="L26" s="473"/>
      <c r="M26" s="473"/>
      <c r="N26" s="473"/>
      <c r="O26" s="511"/>
      <c r="P26" s="484"/>
      <c r="Q26" s="511"/>
      <c r="R26" s="475"/>
      <c r="S26" s="475"/>
      <c r="T26" s="475"/>
      <c r="U26" s="475"/>
      <c r="V26" s="475"/>
      <c r="W26" s="477"/>
      <c r="X26" s="452"/>
      <c r="Z26" s="466"/>
      <c r="AA26" s="386"/>
      <c r="AB26" s="386"/>
    </row>
    <row r="27" spans="1:28">
      <c r="A27" s="308"/>
      <c r="B27" s="433"/>
      <c r="C27" s="308"/>
      <c r="D27" s="307"/>
      <c r="E27" s="307"/>
      <c r="F27" s="307"/>
      <c r="G27" s="307"/>
      <c r="H27" s="307"/>
      <c r="I27" s="307"/>
      <c r="J27" s="307"/>
      <c r="K27" s="473"/>
      <c r="L27" s="473"/>
      <c r="M27" s="473"/>
      <c r="N27" s="473"/>
      <c r="O27" s="475"/>
      <c r="P27" s="475"/>
      <c r="Q27" s="475"/>
      <c r="R27" s="475"/>
      <c r="S27" s="379"/>
      <c r="T27" s="484"/>
      <c r="U27" s="475"/>
      <c r="V27" s="475"/>
      <c r="W27" s="477"/>
      <c r="X27" s="452"/>
      <c r="Z27" s="466"/>
      <c r="AA27" s="386"/>
      <c r="AB27" s="386"/>
    </row>
    <row r="28" spans="1:28">
      <c r="A28" s="308"/>
      <c r="B28" s="308"/>
      <c r="C28" s="308"/>
      <c r="D28" s="307"/>
      <c r="E28" s="307"/>
      <c r="F28" s="307"/>
      <c r="G28" s="307"/>
      <c r="H28" s="307"/>
      <c r="I28" s="307"/>
      <c r="J28" s="522"/>
      <c r="K28" s="473"/>
      <c r="L28" s="473"/>
      <c r="M28" s="473"/>
      <c r="N28" s="473"/>
      <c r="O28" s="475"/>
      <c r="P28" s="475"/>
      <c r="Q28" s="475"/>
      <c r="R28" s="475"/>
      <c r="S28" s="379"/>
      <c r="T28" s="484"/>
      <c r="U28" s="475"/>
      <c r="V28" s="475"/>
      <c r="W28" s="477"/>
      <c r="X28" s="452"/>
      <c r="Z28" s="466"/>
      <c r="AA28" s="386"/>
      <c r="AB28" s="386"/>
    </row>
    <row r="29" spans="1:28">
      <c r="J29" s="522"/>
      <c r="K29" s="473"/>
      <c r="L29" s="473"/>
      <c r="M29" s="473"/>
      <c r="N29" s="473"/>
      <c r="O29" s="515"/>
      <c r="P29" s="475"/>
      <c r="Q29" s="475"/>
      <c r="R29" s="475"/>
      <c r="S29" s="475"/>
      <c r="T29" s="484"/>
      <c r="U29" s="475"/>
      <c r="V29" s="475"/>
      <c r="W29" s="477"/>
      <c r="X29" s="452"/>
      <c r="Z29" s="466"/>
      <c r="AA29" s="386"/>
      <c r="AB29" s="386"/>
    </row>
    <row r="30" spans="1:28">
      <c r="B30" s="528"/>
      <c r="C30" s="472"/>
      <c r="D30" s="473"/>
      <c r="E30" s="473"/>
      <c r="F30" s="529"/>
      <c r="G30" s="490"/>
      <c r="H30" s="490"/>
      <c r="I30" s="489"/>
      <c r="J30" s="522"/>
      <c r="K30" s="473"/>
      <c r="L30" s="473"/>
      <c r="M30" s="473"/>
      <c r="N30" s="473"/>
      <c r="O30" s="475"/>
      <c r="P30" s="475"/>
      <c r="Q30" s="475"/>
      <c r="R30" s="475"/>
      <c r="S30" s="379"/>
      <c r="T30" s="484"/>
      <c r="U30" s="475"/>
      <c r="V30" s="475"/>
      <c r="W30" s="477"/>
      <c r="X30" s="452"/>
      <c r="Z30" s="466"/>
      <c r="AA30" s="386"/>
      <c r="AB30" s="386"/>
    </row>
    <row r="31" spans="1:28">
      <c r="J31" s="522"/>
      <c r="K31" s="473"/>
      <c r="L31" s="473"/>
      <c r="M31" s="473"/>
      <c r="N31" s="473"/>
      <c r="O31" s="515"/>
      <c r="P31" s="475"/>
      <c r="Q31" s="475"/>
      <c r="R31" s="475"/>
      <c r="S31" s="379"/>
      <c r="T31" s="484"/>
      <c r="U31" s="475"/>
      <c r="V31" s="475"/>
      <c r="W31" s="477"/>
      <c r="X31" s="452"/>
      <c r="Z31" s="466"/>
      <c r="AA31" s="386"/>
      <c r="AB31" s="386"/>
    </row>
    <row r="32" spans="1:28">
      <c r="J32" s="522"/>
      <c r="K32" s="474"/>
      <c r="L32" s="474"/>
      <c r="M32" s="474"/>
      <c r="N32" s="474"/>
      <c r="O32" s="475"/>
      <c r="P32" s="475"/>
      <c r="Q32" s="524"/>
      <c r="R32" s="524"/>
      <c r="S32" s="379"/>
      <c r="T32" s="484"/>
      <c r="U32" s="476"/>
      <c r="V32" s="476"/>
      <c r="W32" s="477"/>
      <c r="X32" s="452"/>
      <c r="Z32" s="466"/>
      <c r="AA32" s="386"/>
      <c r="AB32" s="386"/>
    </row>
    <row r="33" spans="2:28">
      <c r="J33" s="522"/>
      <c r="K33" s="474"/>
      <c r="L33" s="474"/>
      <c r="M33" s="474"/>
      <c r="N33" s="474"/>
      <c r="O33" s="515"/>
      <c r="P33" s="475"/>
      <c r="Q33" s="475"/>
      <c r="R33" s="475"/>
      <c r="S33" s="475"/>
      <c r="T33" s="484"/>
      <c r="U33" s="476"/>
      <c r="V33" s="476"/>
      <c r="W33" s="477"/>
      <c r="X33" s="452"/>
      <c r="Z33" s="466"/>
      <c r="AA33" s="386"/>
      <c r="AB33" s="386"/>
    </row>
    <row r="34" spans="2:28">
      <c r="J34" s="522"/>
      <c r="K34" s="474"/>
      <c r="L34" s="474"/>
      <c r="M34" s="474"/>
      <c r="N34" s="474"/>
      <c r="O34" s="525"/>
      <c r="P34" s="475"/>
      <c r="Q34" s="475"/>
      <c r="R34" s="475"/>
      <c r="S34" s="379"/>
      <c r="T34" s="484"/>
      <c r="U34" s="476"/>
      <c r="V34" s="476"/>
      <c r="W34" s="477"/>
      <c r="X34" s="452"/>
      <c r="Z34" s="466"/>
      <c r="AA34" s="386"/>
      <c r="AB34" s="386"/>
    </row>
    <row r="35" spans="2:28">
      <c r="J35" s="307"/>
      <c r="K35" s="474"/>
      <c r="L35" s="474"/>
      <c r="M35" s="474"/>
      <c r="N35" s="474"/>
      <c r="O35" s="526"/>
      <c r="P35" s="475"/>
      <c r="Q35" s="475"/>
      <c r="R35" s="475"/>
      <c r="S35" s="475"/>
      <c r="T35" s="475"/>
      <c r="U35" s="476"/>
      <c r="V35" s="476"/>
      <c r="W35" s="477"/>
      <c r="X35" s="452"/>
      <c r="Z35" s="466"/>
      <c r="AA35" s="386"/>
      <c r="AB35" s="386"/>
    </row>
    <row r="36" spans="2:28">
      <c r="K36" s="474"/>
      <c r="L36" s="474"/>
      <c r="M36" s="474"/>
      <c r="N36" s="474"/>
      <c r="O36" s="527"/>
      <c r="P36" s="476"/>
      <c r="Q36" s="476"/>
      <c r="R36" s="476"/>
      <c r="S36" s="476"/>
      <c r="T36" s="476"/>
      <c r="U36" s="476"/>
      <c r="V36" s="476"/>
      <c r="W36" s="477"/>
      <c r="X36" s="452"/>
      <c r="Z36" s="466"/>
      <c r="AA36" s="386"/>
      <c r="AB36" s="386"/>
    </row>
    <row r="37" spans="2:28" ht="17.399999999999999">
      <c r="J37" s="908"/>
      <c r="K37" s="474"/>
      <c r="L37" s="474"/>
      <c r="M37" s="474"/>
      <c r="N37" s="474"/>
      <c r="O37" s="475"/>
      <c r="P37" s="475"/>
      <c r="Q37" s="475"/>
      <c r="R37" s="476"/>
      <c r="S37" s="476"/>
      <c r="T37" s="476"/>
      <c r="U37" s="476"/>
      <c r="V37" s="476"/>
      <c r="W37" s="477"/>
      <c r="X37" s="452"/>
      <c r="Z37" s="466"/>
      <c r="AA37" s="386"/>
      <c r="AB37" s="386"/>
    </row>
    <row r="38" spans="2:28">
      <c r="B38" s="472"/>
      <c r="C38" s="472"/>
      <c r="D38" s="473"/>
      <c r="E38" s="473"/>
      <c r="F38" s="366"/>
      <c r="G38" s="473"/>
      <c r="H38" s="473"/>
      <c r="I38" s="489"/>
      <c r="J38" s="474"/>
      <c r="K38" s="474"/>
      <c r="L38" s="474"/>
      <c r="M38" s="474"/>
      <c r="N38" s="474"/>
      <c r="O38" s="475"/>
      <c r="P38" s="475"/>
      <c r="Q38" s="475"/>
      <c r="R38" s="476"/>
      <c r="S38" s="476"/>
      <c r="T38" s="476"/>
      <c r="U38" s="476"/>
      <c r="V38" s="476"/>
      <c r="W38" s="477"/>
      <c r="X38" s="452"/>
      <c r="Z38" s="466"/>
      <c r="AA38" s="386"/>
      <c r="AB38" s="386"/>
    </row>
    <row r="39" spans="2:28">
      <c r="B39" s="472"/>
      <c r="C39" s="472"/>
      <c r="D39" s="473"/>
      <c r="E39" s="473"/>
      <c r="F39" s="366"/>
      <c r="G39" s="473"/>
      <c r="H39" s="473"/>
      <c r="I39" s="489"/>
      <c r="J39" s="486"/>
      <c r="K39" s="486"/>
      <c r="L39" s="486"/>
      <c r="M39" s="486"/>
      <c r="N39" s="486"/>
      <c r="O39" s="475"/>
      <c r="P39" s="475"/>
      <c r="Q39" s="475"/>
      <c r="R39" s="476"/>
      <c r="S39" s="476"/>
      <c r="T39" s="476"/>
      <c r="U39" s="476"/>
      <c r="V39" s="476"/>
      <c r="W39" s="477"/>
      <c r="X39" s="452"/>
      <c r="Z39" s="466"/>
      <c r="AA39" s="386"/>
      <c r="AB39" s="386"/>
    </row>
    <row r="40" spans="2:28">
      <c r="B40" s="472"/>
      <c r="C40" s="472"/>
      <c r="D40" s="473"/>
      <c r="E40" s="473"/>
      <c r="F40" s="366"/>
      <c r="G40" s="473"/>
      <c r="H40" s="473"/>
      <c r="I40" s="489"/>
      <c r="J40" s="486"/>
      <c r="K40" s="486"/>
      <c r="L40" s="486"/>
      <c r="M40" s="486"/>
      <c r="N40" s="486"/>
      <c r="O40" s="475"/>
      <c r="P40" s="475"/>
      <c r="Q40" s="475"/>
      <c r="R40" s="476"/>
      <c r="S40" s="476"/>
      <c r="T40" s="476"/>
      <c r="U40" s="476"/>
      <c r="V40" s="476"/>
      <c r="W40" s="477"/>
      <c r="X40" s="452"/>
      <c r="Z40" s="466"/>
      <c r="AA40" s="386"/>
      <c r="AB40" s="386"/>
    </row>
    <row r="41" spans="2:28">
      <c r="B41" s="472"/>
      <c r="C41" s="472"/>
      <c r="D41" s="473"/>
      <c r="E41" s="473"/>
      <c r="F41" s="366"/>
      <c r="G41" s="473"/>
      <c r="H41" s="473"/>
      <c r="I41" s="489"/>
      <c r="J41" s="486"/>
      <c r="K41" s="486"/>
      <c r="L41" s="486"/>
      <c r="M41" s="486"/>
      <c r="N41" s="486"/>
      <c r="O41" s="475"/>
      <c r="P41" s="475"/>
      <c r="Q41" s="475"/>
      <c r="R41" s="476"/>
      <c r="S41" s="476"/>
      <c r="T41" s="476"/>
      <c r="U41" s="476"/>
      <c r="V41" s="476"/>
      <c r="W41" s="477"/>
      <c r="X41" s="452"/>
      <c r="Z41" s="466"/>
      <c r="AA41" s="386"/>
      <c r="AB41" s="386"/>
    </row>
    <row r="42" spans="2:28">
      <c r="B42" s="394"/>
      <c r="C42" s="472"/>
      <c r="D42" s="473"/>
      <c r="E42" s="473"/>
      <c r="F42" s="366"/>
      <c r="G42" s="473"/>
      <c r="H42" s="473"/>
      <c r="I42" s="489"/>
      <c r="J42" s="486"/>
      <c r="K42" s="486"/>
      <c r="L42" s="486"/>
      <c r="M42" s="486"/>
      <c r="N42" s="486"/>
      <c r="O42" s="475"/>
      <c r="P42" s="475"/>
      <c r="Q42" s="475"/>
      <c r="R42" s="476"/>
      <c r="S42" s="476"/>
      <c r="T42" s="476"/>
      <c r="U42" s="476"/>
      <c r="V42" s="476"/>
      <c r="W42" s="477"/>
      <c r="X42" s="452"/>
      <c r="Z42" s="466"/>
      <c r="AA42" s="386"/>
      <c r="AB42" s="386"/>
    </row>
    <row r="43" spans="2:28">
      <c r="B43" s="472"/>
      <c r="C43" s="472"/>
      <c r="D43" s="473"/>
      <c r="E43" s="473"/>
      <c r="F43" s="366"/>
      <c r="G43" s="473"/>
      <c r="H43" s="473"/>
      <c r="I43" s="489"/>
      <c r="J43" s="486"/>
      <c r="K43" s="486"/>
      <c r="L43" s="486"/>
      <c r="M43" s="486"/>
      <c r="N43" s="486"/>
      <c r="O43" s="476"/>
      <c r="P43" s="475"/>
      <c r="Q43" s="475"/>
      <c r="R43" s="476"/>
      <c r="S43" s="476"/>
      <c r="T43" s="476"/>
      <c r="U43" s="476"/>
      <c r="V43" s="476"/>
      <c r="W43" s="477"/>
      <c r="X43" s="452"/>
      <c r="Z43" s="466"/>
      <c r="AA43" s="386"/>
      <c r="AB43" s="386"/>
    </row>
    <row r="63" spans="9:9">
      <c r="I63" s="81"/>
    </row>
  </sheetData>
  <conditionalFormatting sqref="J1">
    <cfRule type="cellIs" dxfId="71" priority="2" stopIfTrue="1" operator="equal">
      <formula>"x.x"</formula>
    </cfRule>
  </conditionalFormatting>
  <conditionalFormatting sqref="B8">
    <cfRule type="cellIs" dxfId="70" priority="1" stopIfTrue="1" operator="equal">
      <formula>"Adjustment to Income/Expense/Rate Base:"</formula>
    </cfRule>
  </conditionalFormatting>
  <dataValidations count="4">
    <dataValidation type="list" errorStyle="warning" allowBlank="1" showInputMessage="1" showErrorMessage="1" errorTitle="Factor" error="This factor is not included in the drop-down list. Is this the factor you want to use?" sqref="G9:G18">
      <formula1>$G$39:$G$118</formula1>
    </dataValidation>
    <dataValidation type="list" errorStyle="warning" allowBlank="1" showInputMessage="1" showErrorMessage="1" errorTitle="FERC ACCOUNT" error="This FERC Account is not included in the drop-down list. Is this the account you want to use?" sqref="D9:D18">
      <formula1>$D$39:$D$361</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9 E14:E18">
      <formula1>"1, 2, 3"</formula1>
    </dataValidation>
    <dataValidation type="list" allowBlank="1" showInputMessage="1" showErrorMessage="1" errorTitle="Adjustment Type Entry Error" error="An invalid adjustment type was entered._x000a__x000a_Valid values are 1, 2, or 3" sqref="E38:E43 E30">
      <formula1>"1,2,3"</formula1>
    </dataValidation>
  </dataValidations>
  <pageMargins left="0.75" right="0.75" top="1.25" bottom="1" header="0.5" footer="0.25"/>
  <pageSetup orientation="portrait" r:id="rId1"/>
  <headerFooter scaleWithDoc="0" alignWithMargins="0">
    <oddHeader>&amp;R&amp;"Times New Roman,Regular"Exhibit No. ___ (JH-2)
 Docket UE-130043
Page &amp;P of &amp;N</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7"/>
  <sheetViews>
    <sheetView workbookViewId="0">
      <selection sqref="A1:D22"/>
    </sheetView>
  </sheetViews>
  <sheetFormatPr defaultColWidth="9.109375" defaultRowHeight="13.8"/>
  <cols>
    <col min="1" max="1" width="5.44140625" style="81" customWidth="1"/>
    <col min="2" max="2" width="48.33203125" style="81" bestFit="1" customWidth="1"/>
    <col min="3" max="3" width="6.109375" style="81" customWidth="1"/>
    <col min="4" max="4" width="17.109375" style="81" bestFit="1" customWidth="1"/>
    <col min="5" max="5" width="9.109375" style="81"/>
    <col min="6" max="6" width="16.6640625" style="81" customWidth="1"/>
    <col min="7" max="7" width="16.44140625" style="81" customWidth="1"/>
    <col min="8" max="8" width="16.5546875" style="81" customWidth="1"/>
    <col min="9" max="9" width="15.44140625" style="81" customWidth="1"/>
    <col min="10" max="16384" width="9.109375" style="81"/>
  </cols>
  <sheetData>
    <row r="1" spans="1:5">
      <c r="B1" s="81" t="s">
        <v>1077</v>
      </c>
    </row>
    <row r="2" spans="1:5">
      <c r="B2" s="81" t="s">
        <v>1076</v>
      </c>
    </row>
    <row r="6" spans="1:5">
      <c r="B6" s="660" t="s">
        <v>126</v>
      </c>
      <c r="C6" s="660"/>
      <c r="D6" s="660"/>
      <c r="E6" s="660"/>
    </row>
    <row r="7" spans="1:5">
      <c r="B7" s="661"/>
      <c r="C7" s="662"/>
      <c r="D7" s="662"/>
    </row>
    <row r="8" spans="1:5">
      <c r="B8" s="663"/>
      <c r="C8" s="662"/>
    </row>
    <row r="9" spans="1:5">
      <c r="A9" s="1481">
        <v>1</v>
      </c>
      <c r="B9" s="664" t="s">
        <v>97</v>
      </c>
      <c r="C9" s="662"/>
      <c r="D9" s="665">
        <f>RevReqSummary!G64</f>
        <v>820415307.01736772</v>
      </c>
    </row>
    <row r="10" spans="1:5">
      <c r="A10" s="1481">
        <v>2</v>
      </c>
      <c r="B10" s="664"/>
      <c r="C10" s="662"/>
      <c r="D10" s="662"/>
    </row>
    <row r="11" spans="1:5">
      <c r="A11" s="1481">
        <v>3</v>
      </c>
      <c r="B11" s="664" t="s">
        <v>98</v>
      </c>
      <c r="C11" s="662"/>
      <c r="D11" s="2315">
        <f>+'cost of capital'!E23</f>
        <v>7.0300000000000001E-2</v>
      </c>
    </row>
    <row r="12" spans="1:5">
      <c r="A12" s="1481">
        <v>4</v>
      </c>
      <c r="B12" s="664"/>
      <c r="C12" s="662"/>
      <c r="D12" s="630"/>
    </row>
    <row r="13" spans="1:5">
      <c r="A13" s="1481">
        <v>5</v>
      </c>
      <c r="B13" s="664" t="s">
        <v>99</v>
      </c>
      <c r="C13" s="662"/>
      <c r="D13" s="662">
        <f>ROUND(D11*D9,0)</f>
        <v>57675196</v>
      </c>
    </row>
    <row r="14" spans="1:5">
      <c r="A14" s="1481">
        <v>6</v>
      </c>
      <c r="B14" s="664"/>
      <c r="C14" s="662"/>
      <c r="D14" s="662"/>
    </row>
    <row r="15" spans="1:5">
      <c r="A15" s="1481">
        <v>7</v>
      </c>
      <c r="B15" s="664" t="s">
        <v>100</v>
      </c>
      <c r="C15" s="662"/>
      <c r="D15" s="666">
        <f>RevReqSummary!G37</f>
        <v>48621544.543746173</v>
      </c>
    </row>
    <row r="16" spans="1:5">
      <c r="A16" s="1481">
        <v>8</v>
      </c>
      <c r="B16" s="664"/>
      <c r="C16" s="662"/>
      <c r="D16" s="666"/>
    </row>
    <row r="17" spans="1:4">
      <c r="A17" s="1481">
        <v>9</v>
      </c>
      <c r="B17" s="664" t="s">
        <v>195</v>
      </c>
      <c r="C17" s="662"/>
      <c r="D17" s="667">
        <f>D13-D15</f>
        <v>9053651.4562538266</v>
      </c>
    </row>
    <row r="18" spans="1:4">
      <c r="A18" s="1481">
        <v>10</v>
      </c>
      <c r="B18" s="664"/>
      <c r="C18" s="662"/>
      <c r="D18" s="667"/>
    </row>
    <row r="19" spans="1:4">
      <c r="A19" s="1481">
        <v>11</v>
      </c>
      <c r="B19" s="664" t="s">
        <v>106</v>
      </c>
      <c r="C19" s="662"/>
      <c r="D19" s="2316">
        <f>'Conversion factor-staff'!C20</f>
        <v>0.61928000000000005</v>
      </c>
    </row>
    <row r="20" spans="1:4">
      <c r="A20" s="1481">
        <v>12</v>
      </c>
      <c r="B20" s="664"/>
      <c r="C20" s="662"/>
      <c r="D20" s="668"/>
    </row>
    <row r="21" spans="1:4" ht="14.4" thickBot="1">
      <c r="A21" s="1481">
        <v>13</v>
      </c>
      <c r="B21" s="664" t="s">
        <v>192</v>
      </c>
      <c r="C21" s="662"/>
      <c r="D21" s="1736">
        <f>ROUND(D17/D19,0)</f>
        <v>14619641</v>
      </c>
    </row>
    <row r="22" spans="1:4" ht="14.4" thickTop="1">
      <c r="A22" s="1457"/>
    </row>
    <row r="23" spans="1:4">
      <c r="A23" s="1457"/>
    </row>
    <row r="24" spans="1:4">
      <c r="A24" s="1457"/>
    </row>
    <row r="25" spans="1:4">
      <c r="A25" s="1457"/>
    </row>
    <row r="26" spans="1:4">
      <c r="A26" s="1457"/>
    </row>
    <row r="37" spans="10:10" ht="17.399999999999999">
      <c r="J37" s="894"/>
    </row>
  </sheetData>
  <phoneticPr fontId="0" type="noConversion"/>
  <pageMargins left="0.5" right="0.5" top="0.53" bottom="0" header="0.36" footer="0.25"/>
  <pageSetup fitToWidth="0" orientation="portrait" r:id="rId1"/>
  <headerFooter scaleWithDoc="0" alignWithMargins="0">
    <oddHeader>&amp;R&amp;"Times New Roman,Regular"&amp;8Exhibit No. ___ (JH-2)
 Docket UE-130043
Page &amp;P of &amp;N</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I96"/>
  <sheetViews>
    <sheetView topLeftCell="A13" workbookViewId="0">
      <selection activeCell="B1" sqref="B1:I58"/>
    </sheetView>
  </sheetViews>
  <sheetFormatPr defaultColWidth="8.88671875" defaultRowHeight="15.6"/>
  <cols>
    <col min="1" max="1" width="4.109375" style="494" customWidth="1"/>
    <col min="2" max="2" width="37.21875" style="507" customWidth="1"/>
    <col min="3" max="3" width="10.21875" style="494" customWidth="1"/>
    <col min="4" max="4" width="8.6640625" style="494" customWidth="1"/>
    <col min="5" max="5" width="10.44140625" style="493" customWidth="1"/>
    <col min="6" max="6" width="10.33203125" style="493" customWidth="1"/>
    <col min="7" max="7" width="13.33203125" style="493" customWidth="1"/>
    <col min="8" max="8" width="11.5546875" style="493" customWidth="1"/>
    <col min="9" max="9" width="1.6640625" style="493" customWidth="1"/>
    <col min="10" max="61" width="9.109375" style="493" customWidth="1"/>
    <col min="62" max="16384" width="8.88671875" style="494"/>
  </cols>
  <sheetData>
    <row r="1" spans="2:10">
      <c r="B1" s="2180" t="s">
        <v>122</v>
      </c>
      <c r="C1" s="2181"/>
      <c r="D1" s="2182"/>
      <c r="E1" s="2181"/>
      <c r="F1" s="2181"/>
      <c r="G1" s="2183"/>
      <c r="H1" s="2183"/>
      <c r="I1" s="2184"/>
    </row>
    <row r="2" spans="2:10">
      <c r="B2" s="2185" t="s">
        <v>773</v>
      </c>
      <c r="C2" s="2181"/>
      <c r="D2" s="2182"/>
      <c r="E2" s="2181"/>
      <c r="F2" s="2181"/>
      <c r="G2" s="2181"/>
      <c r="H2" s="2181"/>
      <c r="I2" s="531"/>
    </row>
    <row r="3" spans="2:10">
      <c r="B3" s="1787" t="s">
        <v>220</v>
      </c>
      <c r="C3" s="2181"/>
      <c r="D3" s="2182"/>
      <c r="E3" s="2181"/>
      <c r="F3" s="2181"/>
      <c r="G3" s="2181"/>
      <c r="H3" s="2181"/>
      <c r="I3" s="531"/>
    </row>
    <row r="4" spans="2:10">
      <c r="B4" s="1787" t="s">
        <v>735</v>
      </c>
      <c r="C4" s="2181"/>
      <c r="D4" s="2182"/>
      <c r="E4" s="2186"/>
      <c r="F4" s="2187"/>
      <c r="G4" s="2187"/>
      <c r="H4" s="2187"/>
      <c r="I4" s="2188"/>
    </row>
    <row r="5" spans="2:10">
      <c r="B5" s="2181"/>
      <c r="C5" s="2181"/>
      <c r="D5" s="2182"/>
      <c r="E5" s="2186"/>
      <c r="F5" s="2182"/>
      <c r="G5" s="2182"/>
      <c r="H5" s="2182"/>
      <c r="I5" s="531"/>
    </row>
    <row r="6" spans="2:10">
      <c r="B6" s="2183"/>
      <c r="C6" s="2189"/>
      <c r="D6" s="2189"/>
      <c r="E6" s="2189" t="s">
        <v>226</v>
      </c>
      <c r="F6" s="2189"/>
      <c r="G6" s="2190"/>
      <c r="H6" s="2189" t="s">
        <v>237</v>
      </c>
      <c r="I6" s="2189"/>
    </row>
    <row r="7" spans="2:10">
      <c r="B7" s="2183"/>
      <c r="C7" s="2191" t="s">
        <v>227</v>
      </c>
      <c r="D7" s="2191" t="s">
        <v>228</v>
      </c>
      <c r="E7" s="2191" t="s">
        <v>229</v>
      </c>
      <c r="F7" s="2191" t="s">
        <v>230</v>
      </c>
      <c r="G7" s="2191" t="s">
        <v>231</v>
      </c>
      <c r="H7" s="2191" t="s">
        <v>232</v>
      </c>
      <c r="I7" s="2191"/>
    </row>
    <row r="8" spans="2:10">
      <c r="B8" s="1787" t="s">
        <v>424</v>
      </c>
      <c r="C8" s="2181"/>
      <c r="D8" s="2182"/>
      <c r="E8" s="2181"/>
      <c r="F8" s="2182"/>
      <c r="G8" s="2182"/>
      <c r="H8" s="531"/>
      <c r="I8" s="2189"/>
      <c r="J8" s="700"/>
    </row>
    <row r="9" spans="2:10">
      <c r="B9" s="2181" t="s">
        <v>774</v>
      </c>
      <c r="C9" s="2182">
        <v>4118</v>
      </c>
      <c r="D9" s="2182" t="s">
        <v>583</v>
      </c>
      <c r="E9" s="1168">
        <v>1813</v>
      </c>
      <c r="F9" s="2192" t="s">
        <v>245</v>
      </c>
      <c r="G9" s="1169">
        <f>'WCA Allocation Factors'!E9</f>
        <v>7.5708155171090544E-2</v>
      </c>
      <c r="H9" s="531">
        <f>E9*G9</f>
        <v>137.25888532518715</v>
      </c>
      <c r="I9" s="2182"/>
      <c r="J9" s="700"/>
    </row>
    <row r="10" spans="2:10">
      <c r="B10" s="2181" t="s">
        <v>775</v>
      </c>
      <c r="C10" s="2182">
        <v>4118</v>
      </c>
      <c r="D10" s="2182" t="s">
        <v>583</v>
      </c>
      <c r="E10" s="1168">
        <v>-854648</v>
      </c>
      <c r="F10" s="2192" t="s">
        <v>237</v>
      </c>
      <c r="G10" s="1169" t="s">
        <v>238</v>
      </c>
      <c r="H10" s="531">
        <f>E10</f>
        <v>-854648</v>
      </c>
      <c r="I10" s="2182"/>
      <c r="J10" s="700"/>
    </row>
    <row r="11" spans="2:10" ht="16.2" thickBot="1">
      <c r="B11" s="2183"/>
      <c r="C11" s="2189"/>
      <c r="D11" s="2189"/>
      <c r="E11" s="2193">
        <f>SUM(E9:E10)</f>
        <v>-852835</v>
      </c>
      <c r="F11" s="2183"/>
      <c r="G11" s="2194"/>
      <c r="H11" s="2193">
        <f>SUM(H9:H10)</f>
        <v>-854510.74111467483</v>
      </c>
      <c r="I11" s="2183"/>
      <c r="J11" s="700"/>
    </row>
    <row r="12" spans="2:10" ht="16.2" thickTop="1">
      <c r="B12" s="1787"/>
      <c r="C12" s="2182"/>
      <c r="D12" s="2182"/>
      <c r="E12" s="1789"/>
      <c r="F12" s="2181"/>
      <c r="G12" s="2195"/>
      <c r="H12" s="2181"/>
      <c r="I12" s="531"/>
      <c r="J12" s="700"/>
    </row>
    <row r="13" spans="2:10">
      <c r="B13" s="1787" t="s">
        <v>360</v>
      </c>
      <c r="C13" s="2182"/>
      <c r="D13" s="2182"/>
      <c r="E13" s="2196"/>
      <c r="F13" s="2187"/>
      <c r="G13" s="1169"/>
      <c r="H13" s="531"/>
      <c r="I13" s="2182"/>
      <c r="J13" s="700"/>
    </row>
    <row r="14" spans="2:10">
      <c r="B14" s="2197"/>
      <c r="C14" s="224"/>
      <c r="D14" s="224"/>
      <c r="E14" s="190"/>
      <c r="F14" s="190"/>
      <c r="G14" s="190"/>
      <c r="H14" s="190"/>
      <c r="I14" s="190"/>
      <c r="J14" s="700"/>
    </row>
    <row r="15" spans="2:10">
      <c r="B15" s="2181" t="s">
        <v>385</v>
      </c>
      <c r="C15" s="2182">
        <v>25398</v>
      </c>
      <c r="D15" s="2182" t="s">
        <v>583</v>
      </c>
      <c r="E15" s="1168">
        <v>-1721174</v>
      </c>
      <c r="F15" s="2192" t="s">
        <v>237</v>
      </c>
      <c r="G15" s="1169" t="s">
        <v>238</v>
      </c>
      <c r="H15" s="531">
        <f>E15</f>
        <v>-1721174</v>
      </c>
      <c r="I15" s="2182"/>
      <c r="J15" s="700"/>
    </row>
    <row r="16" spans="2:10" ht="16.2" thickBot="1">
      <c r="B16" s="1787"/>
      <c r="C16" s="2182"/>
      <c r="D16" s="2198"/>
      <c r="E16" s="2199">
        <f>SUM(E14:E15)</f>
        <v>-1721174</v>
      </c>
      <c r="F16" s="2182"/>
      <c r="G16" s="1169"/>
      <c r="H16" s="2199">
        <f>SUM(H14:H15)</f>
        <v>-1721174</v>
      </c>
      <c r="I16" s="2182"/>
      <c r="J16" s="700"/>
    </row>
    <row r="17" spans="2:10" ht="16.2" thickTop="1">
      <c r="B17" s="1787"/>
      <c r="C17" s="2182"/>
      <c r="D17" s="2198"/>
      <c r="E17" s="2200"/>
      <c r="F17" s="2187"/>
      <c r="G17" s="1169"/>
      <c r="H17" s="531"/>
      <c r="I17" s="2182"/>
      <c r="J17" s="700"/>
    </row>
    <row r="18" spans="2:10">
      <c r="B18" s="1787"/>
      <c r="C18" s="2182"/>
      <c r="D18" s="2198"/>
      <c r="E18" s="2200"/>
      <c r="F18" s="2187"/>
      <c r="G18" s="1169"/>
      <c r="H18" s="531"/>
      <c r="I18" s="2182"/>
      <c r="J18" s="700"/>
    </row>
    <row r="19" spans="2:10">
      <c r="B19" s="1787" t="s">
        <v>373</v>
      </c>
      <c r="C19" s="2182"/>
      <c r="D19" s="2198"/>
      <c r="E19" s="2196"/>
      <c r="F19" s="2192"/>
      <c r="G19" s="2201"/>
      <c r="H19" s="531"/>
      <c r="I19" s="2182"/>
      <c r="J19" s="700"/>
    </row>
    <row r="20" spans="2:10">
      <c r="B20" s="2181" t="s">
        <v>425</v>
      </c>
      <c r="C20" s="2182">
        <v>190</v>
      </c>
      <c r="D20" s="2182" t="s">
        <v>583</v>
      </c>
      <c r="E20" s="2196">
        <v>653175</v>
      </c>
      <c r="F20" s="2192" t="s">
        <v>237</v>
      </c>
      <c r="G20" s="1169" t="s">
        <v>238</v>
      </c>
      <c r="H20" s="531">
        <f>E20</f>
        <v>653175</v>
      </c>
      <c r="I20" s="2182"/>
      <c r="J20" s="700"/>
    </row>
    <row r="21" spans="2:10">
      <c r="B21" s="2181" t="s">
        <v>410</v>
      </c>
      <c r="C21" s="2182" t="s">
        <v>324</v>
      </c>
      <c r="D21" s="2182" t="s">
        <v>583</v>
      </c>
      <c r="E21" s="2196">
        <v>0</v>
      </c>
      <c r="F21" s="2192" t="s">
        <v>237</v>
      </c>
      <c r="G21" s="2201" t="s">
        <v>238</v>
      </c>
      <c r="H21" s="531">
        <f>E21</f>
        <v>0</v>
      </c>
      <c r="I21" s="2182"/>
      <c r="J21" s="700"/>
    </row>
    <row r="22" spans="2:10">
      <c r="B22" s="2181" t="s">
        <v>411</v>
      </c>
      <c r="C22" s="2182" t="s">
        <v>327</v>
      </c>
      <c r="D22" s="2182" t="s">
        <v>583</v>
      </c>
      <c r="E22" s="2196">
        <v>854648</v>
      </c>
      <c r="F22" s="2192" t="s">
        <v>237</v>
      </c>
      <c r="G22" s="2201" t="s">
        <v>238</v>
      </c>
      <c r="H22" s="531">
        <f t="shared" ref="H22:H24" si="0">E22</f>
        <v>854648</v>
      </c>
      <c r="I22" s="2182"/>
      <c r="J22" s="700"/>
    </row>
    <row r="23" spans="2:10">
      <c r="B23" s="2181" t="s">
        <v>426</v>
      </c>
      <c r="C23" s="2182">
        <v>41110</v>
      </c>
      <c r="D23" s="2182" t="s">
        <v>583</v>
      </c>
      <c r="E23" s="2196">
        <v>0</v>
      </c>
      <c r="F23" s="2192" t="s">
        <v>237</v>
      </c>
      <c r="G23" s="2201" t="s">
        <v>238</v>
      </c>
      <c r="H23" s="531">
        <f t="shared" si="0"/>
        <v>0</v>
      </c>
      <c r="I23" s="2182"/>
      <c r="J23" s="700"/>
    </row>
    <row r="24" spans="2:10">
      <c r="B24" s="2181" t="s">
        <v>426</v>
      </c>
      <c r="C24" s="2182">
        <v>41010</v>
      </c>
      <c r="D24" s="2182" t="s">
        <v>583</v>
      </c>
      <c r="E24" s="2200">
        <v>324347</v>
      </c>
      <c r="F24" s="2192" t="s">
        <v>237</v>
      </c>
      <c r="G24" s="2201" t="s">
        <v>238</v>
      </c>
      <c r="H24" s="531">
        <f t="shared" si="0"/>
        <v>324347</v>
      </c>
      <c r="I24" s="2182"/>
      <c r="J24" s="700"/>
    </row>
    <row r="25" spans="2:10">
      <c r="B25" s="2181"/>
      <c r="C25" s="2181"/>
      <c r="D25" s="2182"/>
      <c r="E25" s="2200"/>
      <c r="F25" s="2202"/>
      <c r="G25" s="2181"/>
      <c r="H25" s="2200"/>
      <c r="I25" s="2189"/>
    </row>
    <row r="26" spans="2:10">
      <c r="B26" s="1787"/>
      <c r="C26" s="2181"/>
      <c r="D26" s="2182"/>
      <c r="E26" s="2200"/>
      <c r="F26" s="2181"/>
      <c r="G26" s="2181"/>
      <c r="H26" s="2200"/>
      <c r="I26" s="2189"/>
    </row>
    <row r="27" spans="2:10">
      <c r="B27" s="1787" t="s">
        <v>242</v>
      </c>
      <c r="C27" s="2181"/>
      <c r="D27" s="2182"/>
      <c r="E27" s="2203"/>
      <c r="F27" s="2181"/>
      <c r="G27" s="2181"/>
      <c r="H27" s="2181"/>
      <c r="I27" s="531"/>
    </row>
    <row r="28" spans="2:10">
      <c r="B28" s="224"/>
      <c r="C28" s="2181"/>
      <c r="D28" s="2182"/>
      <c r="E28" s="2181"/>
      <c r="F28" s="2182"/>
      <c r="G28" s="2182"/>
      <c r="H28" s="2182"/>
      <c r="I28" s="531"/>
    </row>
    <row r="29" spans="2:10">
      <c r="B29" s="2204"/>
      <c r="C29" s="2205"/>
      <c r="D29" s="2206"/>
      <c r="E29" s="2205"/>
      <c r="F29" s="2206"/>
      <c r="G29" s="2206"/>
      <c r="H29" s="2207"/>
      <c r="I29" s="531"/>
    </row>
    <row r="30" spans="2:10">
      <c r="B30" s="2208"/>
      <c r="C30" s="2181"/>
      <c r="D30" s="2182"/>
      <c r="E30" s="2181"/>
      <c r="F30" s="2182"/>
      <c r="G30" s="2182"/>
      <c r="H30" s="2209"/>
      <c r="I30" s="531"/>
    </row>
    <row r="31" spans="2:10">
      <c r="B31" s="2208"/>
      <c r="C31" s="2181"/>
      <c r="D31" s="2182"/>
      <c r="E31" s="2181"/>
      <c r="F31" s="2182"/>
      <c r="G31" s="2182"/>
      <c r="H31" s="2209"/>
      <c r="I31" s="531"/>
    </row>
    <row r="32" spans="2:10">
      <c r="B32" s="2208"/>
      <c r="C32" s="2181"/>
      <c r="D32" s="2182"/>
      <c r="E32" s="2181"/>
      <c r="F32" s="2182"/>
      <c r="G32" s="2182"/>
      <c r="H32" s="2209"/>
      <c r="I32" s="531"/>
    </row>
    <row r="33" spans="2:10">
      <c r="B33" s="2210"/>
      <c r="C33" s="2181"/>
      <c r="D33" s="2182"/>
      <c r="E33" s="2181"/>
      <c r="F33" s="2181"/>
      <c r="G33" s="2181"/>
      <c r="H33" s="2211"/>
      <c r="I33" s="531"/>
    </row>
    <row r="34" spans="2:10">
      <c r="B34" s="2212"/>
      <c r="C34" s="2213"/>
      <c r="D34" s="2214"/>
      <c r="E34" s="2215"/>
      <c r="F34" s="2213"/>
      <c r="G34" s="2213"/>
      <c r="H34" s="2216"/>
      <c r="I34" s="531"/>
    </row>
    <row r="35" spans="2:10">
      <c r="B35" s="2181"/>
      <c r="C35" s="2181"/>
      <c r="D35" s="2182"/>
      <c r="E35" s="2181"/>
      <c r="F35" s="2181"/>
      <c r="G35" s="2181"/>
      <c r="H35" s="2181"/>
      <c r="I35" s="531"/>
    </row>
    <row r="36" spans="2:10" ht="17.399999999999999">
      <c r="I36" s="496"/>
      <c r="J36" s="900"/>
    </row>
    <row r="37" spans="2:10">
      <c r="I37" s="496"/>
    </row>
    <row r="38" spans="2:10">
      <c r="B38" s="492"/>
      <c r="C38" s="492"/>
      <c r="D38" s="495"/>
      <c r="E38" s="492"/>
      <c r="F38" s="492"/>
      <c r="G38" s="492"/>
      <c r="H38" s="492"/>
      <c r="I38" s="496"/>
    </row>
    <row r="39" spans="2:10">
      <c r="B39" s="321"/>
      <c r="C39" s="314"/>
      <c r="D39" s="314"/>
      <c r="E39" s="314"/>
    </row>
    <row r="40" spans="2:10">
      <c r="B40" s="321"/>
      <c r="C40" s="314"/>
      <c r="D40" s="314"/>
      <c r="E40" s="314"/>
    </row>
    <row r="41" spans="2:10">
      <c r="B41" s="321"/>
      <c r="C41" s="314"/>
      <c r="D41" s="314"/>
      <c r="E41" s="314"/>
    </row>
    <row r="42" spans="2:10">
      <c r="B42" s="321"/>
      <c r="C42" s="314"/>
      <c r="D42" s="314"/>
      <c r="E42" s="314"/>
    </row>
    <row r="43" spans="2:10">
      <c r="B43" s="321"/>
      <c r="C43" s="314"/>
      <c r="D43" s="314"/>
      <c r="E43" s="314"/>
    </row>
    <row r="44" spans="2:10">
      <c r="B44" s="321"/>
      <c r="C44" s="314"/>
      <c r="D44" s="314"/>
      <c r="E44" s="314"/>
    </row>
    <row r="45" spans="2:10">
      <c r="B45" s="321"/>
      <c r="C45" s="314"/>
      <c r="D45" s="314"/>
      <c r="E45" s="314"/>
    </row>
    <row r="46" spans="2:10">
      <c r="B46" s="321"/>
      <c r="C46" s="314"/>
      <c r="D46" s="314"/>
      <c r="E46" s="314"/>
    </row>
    <row r="47" spans="2:10">
      <c r="B47" s="321"/>
      <c r="C47" s="314"/>
      <c r="D47" s="314"/>
      <c r="E47" s="314"/>
    </row>
    <row r="48" spans="2:10">
      <c r="B48" s="321"/>
      <c r="C48" s="314"/>
      <c r="D48" s="314"/>
      <c r="E48" s="314"/>
    </row>
    <row r="49" spans="2:9">
      <c r="B49" s="321"/>
      <c r="C49" s="314"/>
      <c r="D49" s="314"/>
      <c r="E49" s="314"/>
    </row>
    <row r="50" spans="2:9">
      <c r="B50" s="321"/>
      <c r="C50" s="314"/>
      <c r="D50" s="314"/>
      <c r="E50" s="314"/>
    </row>
    <row r="51" spans="2:9">
      <c r="B51" s="321"/>
      <c r="C51" s="314"/>
      <c r="D51" s="314"/>
      <c r="E51" s="314"/>
    </row>
    <row r="52" spans="2:9">
      <c r="B52" s="321"/>
      <c r="C52" s="314"/>
      <c r="D52" s="314"/>
      <c r="E52" s="314"/>
    </row>
    <row r="53" spans="2:9">
      <c r="B53" s="321"/>
      <c r="C53" s="314"/>
      <c r="D53" s="314"/>
      <c r="E53" s="314"/>
    </row>
    <row r="54" spans="2:9">
      <c r="B54" s="321"/>
      <c r="C54" s="314"/>
      <c r="D54" s="314"/>
      <c r="E54" s="314"/>
    </row>
    <row r="55" spans="2:9">
      <c r="B55" s="321"/>
      <c r="C55" s="314"/>
      <c r="D55" s="314"/>
      <c r="E55" s="314"/>
    </row>
    <row r="56" spans="2:9">
      <c r="B56" s="321"/>
      <c r="C56" s="314"/>
      <c r="D56" s="314"/>
      <c r="E56" s="314"/>
    </row>
    <row r="57" spans="2:9">
      <c r="B57" s="321"/>
      <c r="C57" s="314"/>
      <c r="D57" s="314"/>
      <c r="E57" s="314"/>
    </row>
    <row r="58" spans="2:9">
      <c r="B58" s="321"/>
      <c r="C58" s="314"/>
      <c r="D58" s="314"/>
      <c r="E58" s="314"/>
    </row>
    <row r="59" spans="2:9">
      <c r="B59" s="321"/>
      <c r="C59" s="314"/>
      <c r="D59" s="314"/>
      <c r="E59" s="314"/>
    </row>
    <row r="60" spans="2:9">
      <c r="B60" s="321"/>
      <c r="C60" s="314"/>
      <c r="D60" s="314"/>
      <c r="E60" s="314"/>
    </row>
    <row r="61" spans="2:9">
      <c r="B61" s="321"/>
      <c r="C61" s="314"/>
      <c r="D61" s="314"/>
      <c r="E61" s="314"/>
    </row>
    <row r="62" spans="2:9">
      <c r="B62" s="498"/>
      <c r="C62" s="499"/>
      <c r="D62" s="499"/>
      <c r="E62" s="499"/>
      <c r="I62" s="115"/>
    </row>
    <row r="63" spans="2:9">
      <c r="B63" s="321"/>
      <c r="C63" s="500"/>
      <c r="D63" s="501"/>
      <c r="E63" s="502"/>
    </row>
    <row r="64" spans="2:9">
      <c r="B64" s="503"/>
      <c r="C64" s="501"/>
      <c r="D64" s="501"/>
      <c r="E64" s="502"/>
    </row>
    <row r="65" spans="2:5">
      <c r="B65" s="321"/>
      <c r="C65" s="501"/>
      <c r="D65" s="501"/>
      <c r="E65" s="502"/>
    </row>
    <row r="66" spans="2:5">
      <c r="B66" s="321"/>
      <c r="C66" s="304"/>
      <c r="D66" s="304"/>
      <c r="E66" s="330"/>
    </row>
    <row r="67" spans="2:5">
      <c r="B67" s="321"/>
      <c r="C67" s="304"/>
      <c r="D67" s="304"/>
      <c r="E67" s="330"/>
    </row>
    <row r="68" spans="2:5">
      <c r="B68" s="321"/>
      <c r="C68" s="304"/>
      <c r="D68" s="304"/>
      <c r="E68" s="330"/>
    </row>
    <row r="69" spans="2:5">
      <c r="B69" s="321"/>
      <c r="C69" s="314"/>
      <c r="D69" s="314"/>
      <c r="E69" s="314"/>
    </row>
    <row r="70" spans="2:5">
      <c r="B70" s="321"/>
      <c r="C70" s="314"/>
      <c r="D70" s="314"/>
      <c r="E70" s="314"/>
    </row>
    <row r="71" spans="2:5">
      <c r="B71" s="321"/>
      <c r="C71" s="314"/>
      <c r="D71" s="314"/>
      <c r="E71" s="314"/>
    </row>
    <row r="72" spans="2:5">
      <c r="B72" s="321"/>
      <c r="C72" s="314"/>
      <c r="D72" s="314"/>
      <c r="E72" s="314"/>
    </row>
    <row r="73" spans="2:5">
      <c r="B73" s="321"/>
      <c r="C73" s="314"/>
      <c r="D73" s="314"/>
      <c r="E73" s="314"/>
    </row>
    <row r="74" spans="2:5">
      <c r="B74" s="321"/>
      <c r="C74" s="314"/>
      <c r="D74" s="314"/>
      <c r="E74" s="314"/>
    </row>
    <row r="75" spans="2:5">
      <c r="B75" s="321"/>
      <c r="C75" s="314"/>
      <c r="D75" s="314"/>
      <c r="E75" s="314"/>
    </row>
    <row r="76" spans="2:5">
      <c r="B76" s="321"/>
      <c r="C76" s="359"/>
      <c r="D76" s="359"/>
      <c r="E76" s="359"/>
    </row>
    <row r="77" spans="2:5">
      <c r="B77" s="321"/>
      <c r="C77" s="314"/>
      <c r="D77" s="314"/>
      <c r="E77" s="314"/>
    </row>
    <row r="78" spans="2:5">
      <c r="B78" s="321"/>
      <c r="C78" s="314"/>
      <c r="D78" s="314"/>
      <c r="E78" s="314"/>
    </row>
    <row r="79" spans="2:5">
      <c r="B79" s="321"/>
      <c r="C79" s="314"/>
      <c r="D79" s="314"/>
      <c r="E79" s="314"/>
    </row>
    <row r="80" spans="2:5">
      <c r="B80" s="321"/>
      <c r="C80" s="314"/>
      <c r="D80" s="314"/>
      <c r="E80" s="314"/>
    </row>
    <row r="81" spans="2:5">
      <c r="B81" s="348"/>
      <c r="C81" s="308"/>
      <c r="D81" s="308"/>
      <c r="E81" s="308"/>
    </row>
    <row r="82" spans="2:5">
      <c r="B82" s="348"/>
      <c r="C82" s="308"/>
      <c r="D82" s="308"/>
      <c r="E82" s="308"/>
    </row>
    <row r="83" spans="2:5">
      <c r="B83" s="504"/>
      <c r="C83" s="493"/>
      <c r="D83" s="493"/>
    </row>
    <row r="84" spans="2:5">
      <c r="B84" s="504"/>
      <c r="C84" s="493"/>
      <c r="D84" s="493"/>
    </row>
    <row r="85" spans="2:5">
      <c r="B85" s="504"/>
      <c r="C85" s="493"/>
      <c r="D85" s="493"/>
    </row>
    <row r="86" spans="2:5">
      <c r="B86" s="504"/>
      <c r="C86" s="493"/>
      <c r="D86" s="493"/>
    </row>
    <row r="87" spans="2:5">
      <c r="B87" s="504"/>
      <c r="C87" s="493"/>
      <c r="D87" s="493"/>
    </row>
    <row r="88" spans="2:5">
      <c r="B88" s="504"/>
      <c r="C88" s="493"/>
      <c r="D88" s="493"/>
    </row>
    <row r="89" spans="2:5">
      <c r="B89" s="504"/>
      <c r="C89" s="493"/>
      <c r="D89" s="493"/>
    </row>
    <row r="90" spans="2:5">
      <c r="B90" s="504"/>
      <c r="C90" s="493"/>
      <c r="D90" s="493"/>
    </row>
    <row r="92" spans="2:5">
      <c r="B92" s="505"/>
      <c r="C92" s="506"/>
      <c r="D92" s="506"/>
      <c r="E92" s="314"/>
    </row>
    <row r="93" spans="2:5">
      <c r="B93" s="505"/>
      <c r="C93" s="506"/>
      <c r="D93" s="506"/>
      <c r="E93" s="314"/>
    </row>
    <row r="94" spans="2:5">
      <c r="B94" s="345"/>
      <c r="C94" s="111"/>
      <c r="D94" s="111"/>
      <c r="E94" s="308"/>
    </row>
    <row r="95" spans="2:5">
      <c r="B95" s="345"/>
      <c r="C95" s="111"/>
      <c r="D95" s="111"/>
      <c r="E95" s="308"/>
    </row>
    <row r="96" spans="2:5">
      <c r="B96" s="345"/>
      <c r="C96" s="111"/>
      <c r="D96" s="111"/>
      <c r="E96" s="308"/>
    </row>
  </sheetData>
  <dataValidations count="2">
    <dataValidation type="list" allowBlank="1" showInputMessage="1" showErrorMessage="1" errorTitle="Adjustment Type Entry Error" error="An invalid adjustment type was entered._x000a__x000a_Valid values are 1, 2, or 3" sqref="D8 D25:D35 D38">
      <formula1>"1,2,3"</formula1>
    </dataValidation>
    <dataValidation type="list" allowBlank="1" showInputMessage="1" showErrorMessage="1" errorTitle="Account Entry Error" error="The account entered is not valid." sqref="C8:C13 C15:C35 C38">
      <formula1>ValidAccount</formula1>
    </dataValidation>
  </dataValidations>
  <pageMargins left="0.75" right="0.75" top="1.25" bottom="1" header="0.5" footer="0.25"/>
  <pageSetup scale="88" orientation="portrait" r:id="rId1"/>
  <headerFooter scaleWithDoc="0" alignWithMargins="0">
    <oddHeader>&amp;R&amp;"Times New Roman,Regular"Exhibit No. ___ (JH-2)
 Docket UE-130043
Page &amp;P of &amp;N</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71"/>
  <sheetViews>
    <sheetView workbookViewId="0">
      <selection activeCell="B1" sqref="B1:I58"/>
    </sheetView>
  </sheetViews>
  <sheetFormatPr defaultColWidth="10" defaultRowHeight="13.8"/>
  <cols>
    <col min="1" max="1" width="1.33203125" style="435" customWidth="1"/>
    <col min="2" max="2" width="41.88671875" style="435" customWidth="1"/>
    <col min="3" max="3" width="11.5546875" style="435" customWidth="1"/>
    <col min="4" max="4" width="6.33203125" style="435" customWidth="1"/>
    <col min="5" max="5" width="12.6640625" style="290" customWidth="1"/>
    <col min="6" max="6" width="9.44140625" style="435" customWidth="1"/>
    <col min="7" max="7" width="9.6640625" style="491" customWidth="1"/>
    <col min="8" max="8" width="13.44140625" style="435" customWidth="1"/>
    <col min="9" max="9" width="2" style="435" customWidth="1"/>
    <col min="10" max="16384" width="10" style="435"/>
  </cols>
  <sheetData>
    <row r="1" spans="1:10" ht="17.399999999999999" customHeight="1">
      <c r="A1" s="336"/>
      <c r="B1" s="949" t="s">
        <v>122</v>
      </c>
      <c r="C1" s="436"/>
      <c r="D1" s="436"/>
      <c r="E1" s="150"/>
      <c r="F1" s="436"/>
      <c r="G1" s="149"/>
      <c r="H1" s="947"/>
      <c r="I1" s="2172"/>
    </row>
    <row r="2" spans="1:10" ht="17.399999999999999" customHeight="1">
      <c r="A2" s="336"/>
      <c r="B2" s="949" t="s">
        <v>776</v>
      </c>
      <c r="C2" s="436"/>
      <c r="D2" s="436"/>
      <c r="E2" s="150"/>
      <c r="F2" s="436"/>
      <c r="G2" s="149"/>
      <c r="H2" s="947"/>
      <c r="I2" s="947"/>
    </row>
    <row r="3" spans="1:10" ht="17.399999999999999" customHeight="1">
      <c r="A3" s="336"/>
      <c r="B3" s="949" t="s">
        <v>1036</v>
      </c>
      <c r="C3" s="436"/>
      <c r="D3" s="150"/>
      <c r="E3" s="436"/>
      <c r="F3" s="149"/>
      <c r="G3" s="947"/>
      <c r="H3" s="947"/>
    </row>
    <row r="4" spans="1:10" ht="17.399999999999999" customHeight="1">
      <c r="A4" s="336"/>
      <c r="B4" s="949" t="s">
        <v>736</v>
      </c>
      <c r="C4" s="436"/>
      <c r="D4" s="436"/>
      <c r="E4" s="150"/>
      <c r="F4" s="436"/>
      <c r="G4" s="149"/>
      <c r="H4" s="947"/>
      <c r="I4" s="947"/>
    </row>
    <row r="5" spans="1:10" ht="17.399999999999999" customHeight="1">
      <c r="A5" s="336"/>
      <c r="C5" s="436"/>
      <c r="D5" s="436"/>
      <c r="E5" s="150"/>
      <c r="F5" s="436"/>
      <c r="G5" s="149"/>
      <c r="H5" s="947"/>
      <c r="I5" s="947"/>
    </row>
    <row r="6" spans="1:10" ht="17.399999999999999" customHeight="1">
      <c r="A6" s="336"/>
      <c r="C6" s="436"/>
      <c r="D6" s="436"/>
      <c r="E6" s="150" t="s">
        <v>226</v>
      </c>
      <c r="F6" s="436"/>
      <c r="G6" s="149"/>
      <c r="H6" s="947" t="s">
        <v>376</v>
      </c>
      <c r="I6" s="436"/>
    </row>
    <row r="7" spans="1:10" ht="17.399999999999999" customHeight="1">
      <c r="A7" s="336"/>
      <c r="C7" s="945" t="s">
        <v>227</v>
      </c>
      <c r="D7" s="945" t="s">
        <v>228</v>
      </c>
      <c r="E7" s="1524" t="s">
        <v>229</v>
      </c>
      <c r="F7" s="945" t="s">
        <v>230</v>
      </c>
      <c r="G7" s="1746" t="s">
        <v>231</v>
      </c>
      <c r="H7" s="943" t="s">
        <v>232</v>
      </c>
      <c r="I7" s="945"/>
    </row>
    <row r="8" spans="1:10" ht="17.399999999999999" customHeight="1">
      <c r="A8" s="340"/>
      <c r="B8" s="176" t="s">
        <v>584</v>
      </c>
      <c r="C8" s="169"/>
      <c r="D8" s="169"/>
      <c r="E8" s="890"/>
      <c r="F8" s="169"/>
      <c r="G8" s="124"/>
      <c r="H8" s="121"/>
      <c r="I8" s="436"/>
    </row>
    <row r="9" spans="1:10" ht="17.399999999999999" customHeight="1">
      <c r="A9" s="340"/>
      <c r="B9" s="168" t="s">
        <v>777</v>
      </c>
      <c r="C9" s="116">
        <v>456</v>
      </c>
      <c r="D9" s="436" t="s">
        <v>236</v>
      </c>
      <c r="E9" s="890">
        <v>-79005374</v>
      </c>
      <c r="F9" s="116" t="s">
        <v>243</v>
      </c>
      <c r="G9" s="124">
        <f>'WCA Allocation Factors'!E7</f>
        <v>8.043396137671209E-2</v>
      </c>
      <c r="H9" s="150">
        <f>+G9*E9</f>
        <v>-6354715.2008686932</v>
      </c>
      <c r="I9" s="436"/>
      <c r="J9" s="81"/>
    </row>
    <row r="10" spans="1:10" ht="17.399999999999999" customHeight="1">
      <c r="A10" s="340"/>
      <c r="B10" s="168"/>
      <c r="C10" s="116"/>
      <c r="D10" s="436"/>
      <c r="E10" s="890"/>
      <c r="F10" s="116"/>
      <c r="G10" s="124"/>
      <c r="H10" s="150"/>
      <c r="I10" s="436"/>
      <c r="J10" s="81"/>
    </row>
    <row r="11" spans="1:10" ht="17.399999999999999" customHeight="1">
      <c r="A11" s="340"/>
      <c r="B11" s="168" t="s">
        <v>778</v>
      </c>
      <c r="C11" s="116">
        <v>456</v>
      </c>
      <c r="D11" s="436" t="s">
        <v>236</v>
      </c>
      <c r="E11" s="890">
        <v>52691624</v>
      </c>
      <c r="F11" s="116" t="s">
        <v>243</v>
      </c>
      <c r="G11" s="124">
        <f>'WCA Allocation Factors'!E7</f>
        <v>8.043396137671209E-2</v>
      </c>
      <c r="H11" s="150">
        <f>+G11*E11</f>
        <v>4238196.0496922359</v>
      </c>
      <c r="I11" s="436"/>
      <c r="J11" s="81"/>
    </row>
    <row r="12" spans="1:10" ht="17.399999999999999" customHeight="1">
      <c r="A12" s="340"/>
      <c r="B12" s="168"/>
      <c r="C12" s="116"/>
      <c r="D12" s="169"/>
      <c r="E12" s="890"/>
      <c r="F12" s="116"/>
      <c r="G12" s="124"/>
      <c r="H12" s="121"/>
      <c r="I12" s="436"/>
      <c r="J12" s="81"/>
    </row>
    <row r="13" spans="1:10" ht="17.399999999999999" customHeight="1" thickBot="1">
      <c r="A13" s="340"/>
      <c r="B13" s="168" t="s">
        <v>5</v>
      </c>
      <c r="C13" s="116"/>
      <c r="D13" s="169"/>
      <c r="E13" s="1553">
        <f>SUM(E9:E12)</f>
        <v>-26313750</v>
      </c>
      <c r="F13" s="1048"/>
      <c r="G13" s="124"/>
      <c r="H13" s="2173">
        <f>SUM(H9:H12)</f>
        <v>-2116519.1511764573</v>
      </c>
      <c r="I13" s="436"/>
      <c r="J13" s="81"/>
    </row>
    <row r="14" spans="1:10" ht="17.399999999999999" customHeight="1" thickTop="1">
      <c r="A14" s="340"/>
      <c r="B14" s="168"/>
      <c r="C14" s="116"/>
      <c r="D14" s="169"/>
      <c r="E14" s="890"/>
      <c r="F14" s="116"/>
      <c r="G14" s="124"/>
      <c r="H14" s="121"/>
      <c r="I14" s="436"/>
      <c r="J14" s="215"/>
    </row>
    <row r="15" spans="1:10" s="168" customFormat="1" ht="17.399999999999999" customHeight="1">
      <c r="A15" s="340"/>
      <c r="C15" s="116"/>
      <c r="D15" s="169"/>
      <c r="E15" s="890"/>
      <c r="F15" s="116"/>
      <c r="G15" s="124"/>
      <c r="H15" s="121"/>
      <c r="I15" s="436"/>
      <c r="J15" s="115"/>
    </row>
    <row r="16" spans="1:10" s="168" customFormat="1" ht="17.399999999999999" customHeight="1">
      <c r="A16" s="340"/>
      <c r="B16" s="167"/>
      <c r="C16" s="116"/>
      <c r="D16" s="169"/>
      <c r="E16" s="890"/>
      <c r="F16" s="1048"/>
      <c r="G16" s="124"/>
      <c r="H16" s="121"/>
      <c r="I16" s="436"/>
      <c r="J16" s="115"/>
    </row>
    <row r="17" spans="1:11" s="168" customFormat="1" ht="17.399999999999999" customHeight="1">
      <c r="A17" s="340"/>
      <c r="C17" s="116"/>
      <c r="D17" s="169"/>
      <c r="E17" s="890"/>
      <c r="F17" s="116"/>
      <c r="G17" s="124"/>
      <c r="H17" s="121"/>
      <c r="I17" s="436"/>
      <c r="J17" s="115"/>
    </row>
    <row r="18" spans="1:11" ht="17.399999999999999" customHeight="1">
      <c r="A18" s="340"/>
      <c r="B18" s="168"/>
      <c r="C18" s="116"/>
      <c r="D18" s="169"/>
      <c r="E18" s="121"/>
      <c r="F18" s="169"/>
      <c r="G18" s="124"/>
      <c r="H18" s="121"/>
      <c r="I18" s="947"/>
    </row>
    <row r="19" spans="1:11" ht="17.399999999999999" customHeight="1">
      <c r="E19" s="723"/>
      <c r="G19" s="435"/>
    </row>
    <row r="20" spans="1:11" ht="17.399999999999999" customHeight="1">
      <c r="A20" s="336"/>
      <c r="B20" s="2174" t="s">
        <v>350</v>
      </c>
      <c r="C20" s="169"/>
      <c r="D20" s="436"/>
      <c r="E20" s="121"/>
      <c r="F20" s="169"/>
      <c r="G20" s="149"/>
      <c r="H20" s="150"/>
      <c r="I20" s="947"/>
    </row>
    <row r="21" spans="1:11" ht="17.399999999999999" customHeight="1">
      <c r="A21" s="340"/>
      <c r="B21" s="168"/>
      <c r="C21" s="169"/>
      <c r="D21" s="169"/>
      <c r="E21" s="121"/>
      <c r="F21" s="169"/>
      <c r="G21" s="124"/>
      <c r="H21" s="121"/>
      <c r="I21" s="254"/>
      <c r="J21" s="168"/>
      <c r="K21" s="168"/>
    </row>
    <row r="22" spans="1:11" ht="17.399999999999999" customHeight="1">
      <c r="A22" s="340"/>
      <c r="B22" s="1214"/>
      <c r="C22" s="1503"/>
      <c r="D22" s="1503"/>
      <c r="E22" s="2175"/>
      <c r="F22" s="1503"/>
      <c r="G22" s="2176"/>
      <c r="H22" s="2177"/>
      <c r="I22" s="254"/>
      <c r="J22" s="168"/>
      <c r="K22" s="168"/>
    </row>
    <row r="23" spans="1:11" ht="17.399999999999999" customHeight="1">
      <c r="A23" s="340"/>
      <c r="B23" s="1962"/>
      <c r="C23" s="169"/>
      <c r="D23" s="169"/>
      <c r="E23" s="121"/>
      <c r="F23" s="169"/>
      <c r="G23" s="124"/>
      <c r="H23" s="158"/>
      <c r="I23" s="254"/>
      <c r="J23" s="168"/>
      <c r="K23" s="168"/>
    </row>
    <row r="24" spans="1:11" ht="17.399999999999999" customHeight="1">
      <c r="A24" s="340"/>
      <c r="B24" s="1963"/>
      <c r="C24" s="169"/>
      <c r="D24" s="169"/>
      <c r="E24" s="256"/>
      <c r="F24" s="169"/>
      <c r="G24" s="124"/>
      <c r="H24" s="1964"/>
      <c r="I24" s="254"/>
      <c r="J24" s="168"/>
      <c r="K24" s="168"/>
    </row>
    <row r="25" spans="1:11" ht="17.399999999999999" customHeight="1">
      <c r="A25" s="168"/>
      <c r="B25" s="1965"/>
      <c r="C25" s="797"/>
      <c r="D25" s="797"/>
      <c r="E25" s="2178"/>
      <c r="F25" s="797"/>
      <c r="G25" s="1210"/>
      <c r="H25" s="2179"/>
      <c r="I25" s="254"/>
      <c r="J25" s="168"/>
      <c r="K25" s="168"/>
    </row>
    <row r="26" spans="1:11">
      <c r="A26" s="168"/>
      <c r="B26" s="187"/>
      <c r="C26" s="169"/>
      <c r="D26" s="169"/>
      <c r="E26" s="121"/>
      <c r="F26" s="169"/>
      <c r="G26" s="124"/>
      <c r="H26" s="254"/>
      <c r="I26" s="254"/>
      <c r="J26" s="168"/>
      <c r="K26" s="168"/>
    </row>
    <row r="27" spans="1:11" ht="15.6">
      <c r="A27" s="168"/>
      <c r="B27" s="364"/>
      <c r="C27" s="341"/>
      <c r="D27" s="341"/>
      <c r="E27" s="857"/>
      <c r="F27" s="341"/>
      <c r="G27" s="343"/>
      <c r="H27" s="355"/>
      <c r="I27" s="355"/>
      <c r="J27" s="168"/>
      <c r="K27" s="168"/>
    </row>
    <row r="28" spans="1:11" ht="15.6">
      <c r="A28" s="168"/>
      <c r="B28" s="364"/>
      <c r="C28" s="341"/>
      <c r="D28" s="341"/>
      <c r="E28" s="857"/>
      <c r="F28" s="341"/>
      <c r="G28" s="343"/>
      <c r="H28" s="355"/>
      <c r="I28" s="355"/>
      <c r="J28" s="168"/>
      <c r="K28" s="168"/>
    </row>
    <row r="29" spans="1:11" ht="15.6">
      <c r="A29" s="168"/>
      <c r="B29" s="364"/>
      <c r="C29" s="341"/>
      <c r="D29" s="341"/>
      <c r="E29" s="857"/>
      <c r="F29" s="341"/>
      <c r="G29" s="343"/>
      <c r="H29" s="355"/>
      <c r="I29" s="355"/>
      <c r="J29" s="168"/>
      <c r="K29" s="168"/>
    </row>
    <row r="30" spans="1:11" ht="15.6">
      <c r="A30" s="168"/>
      <c r="B30" s="364"/>
      <c r="C30" s="341"/>
      <c r="D30" s="341"/>
      <c r="E30" s="344"/>
      <c r="F30" s="341"/>
      <c r="G30" s="343"/>
      <c r="H30" s="355"/>
      <c r="I30" s="355"/>
      <c r="J30" s="168"/>
      <c r="K30" s="168"/>
    </row>
    <row r="31" spans="1:11" ht="15.6">
      <c r="A31" s="168"/>
      <c r="B31" s="364"/>
      <c r="C31" s="341"/>
      <c r="D31" s="341"/>
      <c r="E31" s="344"/>
      <c r="F31" s="341"/>
      <c r="G31" s="343"/>
      <c r="H31" s="341"/>
      <c r="I31" s="367"/>
      <c r="J31" s="168"/>
    </row>
    <row r="32" spans="1:11">
      <c r="A32" s="168"/>
      <c r="B32" s="168"/>
      <c r="C32" s="168"/>
      <c r="D32" s="169"/>
      <c r="E32" s="248"/>
      <c r="F32" s="168"/>
      <c r="G32" s="724"/>
      <c r="H32" s="168"/>
      <c r="I32" s="168"/>
      <c r="J32" s="168"/>
    </row>
    <row r="33" spans="4:4">
      <c r="D33" s="436"/>
    </row>
    <row r="34" spans="4:4">
      <c r="D34" s="436"/>
    </row>
    <row r="35" spans="4:4">
      <c r="D35" s="436"/>
    </row>
    <row r="36" spans="4:4">
      <c r="D36" s="436"/>
    </row>
    <row r="37" spans="4:4">
      <c r="D37" s="436"/>
    </row>
    <row r="38" spans="4:4">
      <c r="D38" s="436"/>
    </row>
    <row r="39" spans="4:4">
      <c r="D39" s="436"/>
    </row>
    <row r="40" spans="4:4">
      <c r="D40" s="436"/>
    </row>
    <row r="41" spans="4:4">
      <c r="D41" s="436"/>
    </row>
    <row r="42" spans="4:4">
      <c r="D42" s="436"/>
    </row>
    <row r="43" spans="4:4">
      <c r="D43" s="436"/>
    </row>
    <row r="44" spans="4:4">
      <c r="D44" s="436"/>
    </row>
    <row r="45" spans="4:4">
      <c r="D45" s="436"/>
    </row>
    <row r="46" spans="4:4">
      <c r="D46" s="436"/>
    </row>
    <row r="47" spans="4:4">
      <c r="D47" s="436"/>
    </row>
    <row r="48" spans="4:4">
      <c r="D48" s="436"/>
    </row>
    <row r="49" spans="4:4">
      <c r="D49" s="436"/>
    </row>
    <row r="50" spans="4:4">
      <c r="D50" s="436"/>
    </row>
    <row r="51" spans="4:4">
      <c r="D51" s="436"/>
    </row>
    <row r="52" spans="4:4">
      <c r="D52" s="436"/>
    </row>
    <row r="53" spans="4:4">
      <c r="D53" s="436"/>
    </row>
    <row r="54" spans="4:4">
      <c r="D54" s="436"/>
    </row>
    <row r="55" spans="4:4">
      <c r="D55" s="436"/>
    </row>
    <row r="56" spans="4:4">
      <c r="D56" s="436"/>
    </row>
    <row r="57" spans="4:4">
      <c r="D57" s="436"/>
    </row>
    <row r="58" spans="4:4">
      <c r="D58" s="436"/>
    </row>
    <row r="59" spans="4:4">
      <c r="D59" s="436"/>
    </row>
    <row r="60" spans="4:4">
      <c r="D60" s="436"/>
    </row>
    <row r="61" spans="4:4">
      <c r="D61" s="436"/>
    </row>
    <row r="62" spans="4:4">
      <c r="D62" s="436"/>
    </row>
    <row r="63" spans="4:4">
      <c r="D63" s="436"/>
    </row>
    <row r="64" spans="4:4">
      <c r="D64" s="436"/>
    </row>
    <row r="65" spans="4:4">
      <c r="D65" s="436"/>
    </row>
    <row r="66" spans="4:4">
      <c r="D66" s="436"/>
    </row>
    <row r="67" spans="4:4">
      <c r="D67" s="436"/>
    </row>
    <row r="68" spans="4:4">
      <c r="D68" s="436"/>
    </row>
    <row r="69" spans="4:4">
      <c r="D69" s="436"/>
    </row>
    <row r="70" spans="4:4">
      <c r="D70" s="436"/>
    </row>
    <row r="71" spans="4:4">
      <c r="D71" s="436"/>
    </row>
    <row r="72" spans="4:4">
      <c r="D72" s="436"/>
    </row>
    <row r="73" spans="4:4">
      <c r="D73" s="436"/>
    </row>
    <row r="74" spans="4:4">
      <c r="D74" s="436"/>
    </row>
    <row r="75" spans="4:4">
      <c r="D75" s="436"/>
    </row>
    <row r="76" spans="4:4">
      <c r="D76" s="436"/>
    </row>
    <row r="77" spans="4:4">
      <c r="D77" s="436"/>
    </row>
    <row r="78" spans="4:4">
      <c r="D78" s="436"/>
    </row>
    <row r="79" spans="4:4">
      <c r="D79" s="436"/>
    </row>
    <row r="80" spans="4:4">
      <c r="D80" s="436"/>
    </row>
    <row r="81" spans="4:4">
      <c r="D81" s="436"/>
    </row>
    <row r="82" spans="4:4">
      <c r="D82" s="436"/>
    </row>
    <row r="83" spans="4:4">
      <c r="D83" s="436"/>
    </row>
    <row r="84" spans="4:4">
      <c r="D84" s="436"/>
    </row>
    <row r="85" spans="4:4">
      <c r="D85" s="436"/>
    </row>
    <row r="86" spans="4:4">
      <c r="D86" s="436"/>
    </row>
    <row r="87" spans="4:4">
      <c r="D87" s="436"/>
    </row>
    <row r="88" spans="4:4">
      <c r="D88" s="436"/>
    </row>
    <row r="89" spans="4:4">
      <c r="D89" s="436"/>
    </row>
    <row r="90" spans="4:4">
      <c r="D90" s="436"/>
    </row>
    <row r="91" spans="4:4">
      <c r="D91" s="436"/>
    </row>
    <row r="92" spans="4:4">
      <c r="D92" s="436"/>
    </row>
    <row r="93" spans="4:4">
      <c r="D93" s="436"/>
    </row>
    <row r="94" spans="4:4">
      <c r="D94" s="436"/>
    </row>
    <row r="95" spans="4:4">
      <c r="D95" s="436"/>
    </row>
    <row r="96" spans="4:4">
      <c r="D96" s="436"/>
    </row>
    <row r="97" spans="4:4">
      <c r="D97" s="436"/>
    </row>
    <row r="98" spans="4:4">
      <c r="D98" s="436"/>
    </row>
    <row r="99" spans="4:4">
      <c r="D99" s="436"/>
    </row>
    <row r="100" spans="4:4">
      <c r="D100" s="436"/>
    </row>
    <row r="101" spans="4:4">
      <c r="D101" s="436"/>
    </row>
    <row r="102" spans="4:4">
      <c r="D102" s="436"/>
    </row>
    <row r="103" spans="4:4">
      <c r="D103" s="436"/>
    </row>
    <row r="104" spans="4:4">
      <c r="D104" s="436"/>
    </row>
    <row r="105" spans="4:4">
      <c r="D105" s="436"/>
    </row>
    <row r="106" spans="4:4">
      <c r="D106" s="436"/>
    </row>
    <row r="107" spans="4:4">
      <c r="D107" s="436"/>
    </row>
    <row r="108" spans="4:4">
      <c r="D108" s="436"/>
    </row>
    <row r="109" spans="4:4">
      <c r="D109" s="436"/>
    </row>
    <row r="110" spans="4:4">
      <c r="D110" s="436"/>
    </row>
    <row r="111" spans="4:4">
      <c r="D111" s="436"/>
    </row>
    <row r="112" spans="4:4">
      <c r="D112" s="436"/>
    </row>
    <row r="113" spans="4:4">
      <c r="D113" s="436"/>
    </row>
    <row r="114" spans="4:4">
      <c r="D114" s="436"/>
    </row>
    <row r="115" spans="4:4">
      <c r="D115" s="436"/>
    </row>
    <row r="116" spans="4:4">
      <c r="D116" s="436"/>
    </row>
    <row r="117" spans="4:4">
      <c r="D117" s="436"/>
    </row>
    <row r="118" spans="4:4">
      <c r="D118" s="436"/>
    </row>
    <row r="119" spans="4:4">
      <c r="D119" s="436"/>
    </row>
    <row r="120" spans="4:4">
      <c r="D120" s="436"/>
    </row>
    <row r="121" spans="4:4">
      <c r="D121" s="436"/>
    </row>
    <row r="122" spans="4:4">
      <c r="D122" s="436"/>
    </row>
    <row r="123" spans="4:4">
      <c r="D123" s="436"/>
    </row>
    <row r="124" spans="4:4">
      <c r="D124" s="436"/>
    </row>
    <row r="125" spans="4:4">
      <c r="D125" s="436"/>
    </row>
    <row r="126" spans="4:4">
      <c r="D126" s="436"/>
    </row>
    <row r="127" spans="4:4">
      <c r="D127" s="436"/>
    </row>
    <row r="128" spans="4:4">
      <c r="D128" s="436"/>
    </row>
    <row r="129" spans="4:4">
      <c r="D129" s="436"/>
    </row>
    <row r="130" spans="4:4">
      <c r="D130" s="436"/>
    </row>
    <row r="131" spans="4:4">
      <c r="D131" s="436"/>
    </row>
    <row r="132" spans="4:4">
      <c r="D132" s="436"/>
    </row>
    <row r="133" spans="4:4">
      <c r="D133" s="436"/>
    </row>
    <row r="134" spans="4:4">
      <c r="D134" s="436"/>
    </row>
    <row r="135" spans="4:4">
      <c r="D135" s="436"/>
    </row>
    <row r="136" spans="4:4">
      <c r="D136" s="436"/>
    </row>
    <row r="137" spans="4:4">
      <c r="D137" s="436"/>
    </row>
    <row r="138" spans="4:4">
      <c r="D138" s="436"/>
    </row>
    <row r="139" spans="4:4">
      <c r="D139" s="436"/>
    </row>
    <row r="140" spans="4:4">
      <c r="D140" s="436"/>
    </row>
    <row r="141" spans="4:4">
      <c r="D141" s="436"/>
    </row>
    <row r="142" spans="4:4">
      <c r="D142" s="436"/>
    </row>
    <row r="143" spans="4:4">
      <c r="D143" s="436"/>
    </row>
    <row r="144" spans="4:4">
      <c r="D144" s="436"/>
    </row>
    <row r="145" spans="4:4">
      <c r="D145" s="436"/>
    </row>
    <row r="146" spans="4:4">
      <c r="D146" s="436"/>
    </row>
    <row r="147" spans="4:4">
      <c r="D147" s="436"/>
    </row>
    <row r="148" spans="4:4">
      <c r="D148" s="436"/>
    </row>
    <row r="149" spans="4:4">
      <c r="D149" s="436"/>
    </row>
    <row r="150" spans="4:4">
      <c r="D150" s="436"/>
    </row>
    <row r="151" spans="4:4">
      <c r="D151" s="436"/>
    </row>
    <row r="152" spans="4:4">
      <c r="D152" s="436"/>
    </row>
    <row r="153" spans="4:4">
      <c r="D153" s="436"/>
    </row>
    <row r="154" spans="4:4">
      <c r="D154" s="436"/>
    </row>
    <row r="155" spans="4:4">
      <c r="D155" s="436"/>
    </row>
    <row r="156" spans="4:4">
      <c r="D156" s="436"/>
    </row>
    <row r="157" spans="4:4">
      <c r="D157" s="436"/>
    </row>
    <row r="158" spans="4:4">
      <c r="D158" s="436"/>
    </row>
    <row r="159" spans="4:4">
      <c r="D159" s="436"/>
    </row>
    <row r="160" spans="4:4">
      <c r="D160" s="436"/>
    </row>
    <row r="161" spans="4:4">
      <c r="D161" s="436"/>
    </row>
    <row r="162" spans="4:4">
      <c r="D162" s="436"/>
    </row>
    <row r="163" spans="4:4">
      <c r="D163" s="436"/>
    </row>
    <row r="164" spans="4:4">
      <c r="D164" s="436"/>
    </row>
    <row r="165" spans="4:4">
      <c r="D165" s="436"/>
    </row>
    <row r="166" spans="4:4">
      <c r="D166" s="436"/>
    </row>
    <row r="167" spans="4:4">
      <c r="D167" s="436"/>
    </row>
    <row r="168" spans="4:4">
      <c r="D168" s="436"/>
    </row>
    <row r="169" spans="4:4">
      <c r="D169" s="436"/>
    </row>
    <row r="170" spans="4:4">
      <c r="D170" s="436"/>
    </row>
    <row r="171" spans="4:4">
      <c r="D171" s="436"/>
    </row>
    <row r="172" spans="4:4">
      <c r="D172" s="436"/>
    </row>
    <row r="173" spans="4:4">
      <c r="D173" s="436"/>
    </row>
    <row r="174" spans="4:4">
      <c r="D174" s="436"/>
    </row>
    <row r="175" spans="4:4">
      <c r="D175" s="436"/>
    </row>
    <row r="176" spans="4:4">
      <c r="D176" s="436"/>
    </row>
    <row r="177" spans="4:4">
      <c r="D177" s="436"/>
    </row>
    <row r="178" spans="4:4">
      <c r="D178" s="436"/>
    </row>
    <row r="179" spans="4:4">
      <c r="D179" s="436"/>
    </row>
    <row r="180" spans="4:4">
      <c r="D180" s="436"/>
    </row>
    <row r="181" spans="4:4">
      <c r="D181" s="436"/>
    </row>
    <row r="182" spans="4:4">
      <c r="D182" s="436"/>
    </row>
    <row r="183" spans="4:4">
      <c r="D183" s="436"/>
    </row>
    <row r="184" spans="4:4">
      <c r="D184" s="436"/>
    </row>
    <row r="185" spans="4:4">
      <c r="D185" s="436"/>
    </row>
    <row r="186" spans="4:4">
      <c r="D186" s="436"/>
    </row>
    <row r="187" spans="4:4">
      <c r="D187" s="436"/>
    </row>
    <row r="188" spans="4:4">
      <c r="D188" s="436"/>
    </row>
    <row r="189" spans="4:4">
      <c r="D189" s="436"/>
    </row>
    <row r="190" spans="4:4">
      <c r="D190" s="436"/>
    </row>
    <row r="191" spans="4:4">
      <c r="D191" s="436"/>
    </row>
    <row r="192" spans="4:4">
      <c r="D192" s="436"/>
    </row>
    <row r="193" spans="4:4">
      <c r="D193" s="436"/>
    </row>
    <row r="194" spans="4:4">
      <c r="D194" s="436"/>
    </row>
    <row r="195" spans="4:4">
      <c r="D195" s="436"/>
    </row>
    <row r="196" spans="4:4">
      <c r="D196" s="436"/>
    </row>
    <row r="197" spans="4:4">
      <c r="D197" s="436"/>
    </row>
    <row r="198" spans="4:4">
      <c r="D198" s="436"/>
    </row>
    <row r="199" spans="4:4">
      <c r="D199" s="436"/>
    </row>
    <row r="200" spans="4:4">
      <c r="D200" s="436"/>
    </row>
    <row r="201" spans="4:4">
      <c r="D201" s="436"/>
    </row>
    <row r="202" spans="4:4">
      <c r="D202" s="436"/>
    </row>
    <row r="203" spans="4:4">
      <c r="D203" s="436"/>
    </row>
    <row r="204" spans="4:4">
      <c r="D204" s="436"/>
    </row>
    <row r="205" spans="4:4">
      <c r="D205" s="436"/>
    </row>
    <row r="206" spans="4:4">
      <c r="D206" s="436"/>
    </row>
    <row r="207" spans="4:4">
      <c r="D207" s="436"/>
    </row>
    <row r="208" spans="4:4">
      <c r="D208" s="436"/>
    </row>
    <row r="209" spans="4:4">
      <c r="D209" s="436"/>
    </row>
    <row r="210" spans="4:4">
      <c r="D210" s="436"/>
    </row>
    <row r="211" spans="4:4">
      <c r="D211" s="436"/>
    </row>
    <row r="212" spans="4:4">
      <c r="D212" s="436"/>
    </row>
    <row r="213" spans="4:4">
      <c r="D213" s="436"/>
    </row>
    <row r="214" spans="4:4">
      <c r="D214" s="436"/>
    </row>
    <row r="215" spans="4:4">
      <c r="D215" s="436"/>
    </row>
    <row r="216" spans="4:4">
      <c r="D216" s="436"/>
    </row>
    <row r="217" spans="4:4">
      <c r="D217" s="436"/>
    </row>
    <row r="218" spans="4:4">
      <c r="D218" s="436"/>
    </row>
    <row r="219" spans="4:4">
      <c r="D219" s="436"/>
    </row>
    <row r="220" spans="4:4">
      <c r="D220" s="436"/>
    </row>
    <row r="221" spans="4:4">
      <c r="D221" s="436"/>
    </row>
    <row r="222" spans="4:4">
      <c r="D222" s="436"/>
    </row>
    <row r="223" spans="4:4">
      <c r="D223" s="436"/>
    </row>
    <row r="224" spans="4:4">
      <c r="D224" s="436"/>
    </row>
    <row r="225" spans="4:4">
      <c r="D225" s="436"/>
    </row>
    <row r="226" spans="4:4">
      <c r="D226" s="436"/>
    </row>
    <row r="227" spans="4:4">
      <c r="D227" s="436"/>
    </row>
    <row r="228" spans="4:4">
      <c r="D228" s="436"/>
    </row>
    <row r="229" spans="4:4">
      <c r="D229" s="436"/>
    </row>
    <row r="230" spans="4:4">
      <c r="D230" s="436"/>
    </row>
    <row r="231" spans="4:4">
      <c r="D231" s="436"/>
    </row>
    <row r="232" spans="4:4">
      <c r="D232" s="436"/>
    </row>
    <row r="233" spans="4:4">
      <c r="D233" s="436"/>
    </row>
    <row r="234" spans="4:4">
      <c r="D234" s="436"/>
    </row>
    <row r="235" spans="4:4">
      <c r="D235" s="436"/>
    </row>
    <row r="236" spans="4:4">
      <c r="D236" s="436"/>
    </row>
    <row r="237" spans="4:4">
      <c r="D237" s="436"/>
    </row>
    <row r="238" spans="4:4">
      <c r="D238" s="436"/>
    </row>
    <row r="239" spans="4:4">
      <c r="D239" s="436"/>
    </row>
    <row r="240" spans="4:4">
      <c r="D240" s="436"/>
    </row>
    <row r="241" spans="4:4">
      <c r="D241" s="436"/>
    </row>
    <row r="242" spans="4:4">
      <c r="D242" s="436"/>
    </row>
    <row r="243" spans="4:4">
      <c r="D243" s="436"/>
    </row>
    <row r="244" spans="4:4">
      <c r="D244" s="436"/>
    </row>
    <row r="245" spans="4:4">
      <c r="D245" s="436"/>
    </row>
    <row r="246" spans="4:4">
      <c r="D246" s="436"/>
    </row>
    <row r="247" spans="4:4">
      <c r="D247" s="436"/>
    </row>
    <row r="248" spans="4:4">
      <c r="D248" s="436"/>
    </row>
    <row r="249" spans="4:4">
      <c r="D249" s="436"/>
    </row>
    <row r="250" spans="4:4">
      <c r="D250" s="436"/>
    </row>
    <row r="251" spans="4:4">
      <c r="D251" s="436"/>
    </row>
    <row r="252" spans="4:4">
      <c r="D252" s="436"/>
    </row>
    <row r="253" spans="4:4">
      <c r="D253" s="436"/>
    </row>
    <row r="254" spans="4:4">
      <c r="D254" s="436"/>
    </row>
    <row r="255" spans="4:4">
      <c r="D255" s="436"/>
    </row>
    <row r="256" spans="4:4">
      <c r="D256" s="436"/>
    </row>
    <row r="257" spans="4:4">
      <c r="D257" s="436"/>
    </row>
    <row r="258" spans="4:4">
      <c r="D258" s="436"/>
    </row>
    <row r="259" spans="4:4">
      <c r="D259" s="436"/>
    </row>
    <row r="260" spans="4:4">
      <c r="D260" s="436"/>
    </row>
    <row r="261" spans="4:4">
      <c r="D261" s="436"/>
    </row>
    <row r="262" spans="4:4">
      <c r="D262" s="436"/>
    </row>
    <row r="263" spans="4:4">
      <c r="D263" s="436"/>
    </row>
    <row r="264" spans="4:4">
      <c r="D264" s="436"/>
    </row>
    <row r="265" spans="4:4">
      <c r="D265" s="436"/>
    </row>
    <row r="266" spans="4:4">
      <c r="D266" s="436"/>
    </row>
    <row r="267" spans="4:4">
      <c r="D267" s="436"/>
    </row>
    <row r="268" spans="4:4">
      <c r="D268" s="436"/>
    </row>
    <row r="269" spans="4:4">
      <c r="D269" s="436"/>
    </row>
    <row r="270" spans="4:4">
      <c r="D270" s="436"/>
    </row>
    <row r="271" spans="4:4">
      <c r="D271" s="436"/>
    </row>
    <row r="272" spans="4:4">
      <c r="D272" s="436"/>
    </row>
    <row r="273" spans="4:4">
      <c r="D273" s="436"/>
    </row>
    <row r="274" spans="4:4">
      <c r="D274" s="436"/>
    </row>
    <row r="275" spans="4:4">
      <c r="D275" s="436"/>
    </row>
    <row r="276" spans="4:4">
      <c r="D276" s="436"/>
    </row>
    <row r="277" spans="4:4">
      <c r="D277" s="436"/>
    </row>
    <row r="278" spans="4:4">
      <c r="D278" s="436"/>
    </row>
    <row r="279" spans="4:4">
      <c r="D279" s="436"/>
    </row>
    <row r="280" spans="4:4">
      <c r="D280" s="436"/>
    </row>
    <row r="281" spans="4:4">
      <c r="D281" s="436"/>
    </row>
    <row r="282" spans="4:4">
      <c r="D282" s="436"/>
    </row>
    <row r="283" spans="4:4">
      <c r="D283" s="436"/>
    </row>
    <row r="284" spans="4:4">
      <c r="D284" s="436"/>
    </row>
    <row r="285" spans="4:4">
      <c r="D285" s="436"/>
    </row>
    <row r="286" spans="4:4">
      <c r="D286" s="436"/>
    </row>
    <row r="287" spans="4:4">
      <c r="D287" s="436"/>
    </row>
    <row r="288" spans="4:4">
      <c r="D288" s="436"/>
    </row>
    <row r="289" spans="4:4">
      <c r="D289" s="436"/>
    </row>
    <row r="290" spans="4:4">
      <c r="D290" s="436"/>
    </row>
    <row r="291" spans="4:4">
      <c r="D291" s="436"/>
    </row>
    <row r="292" spans="4:4">
      <c r="D292" s="436"/>
    </row>
    <row r="293" spans="4:4">
      <c r="D293" s="436"/>
    </row>
    <row r="294" spans="4:4">
      <c r="D294" s="436"/>
    </row>
    <row r="295" spans="4:4">
      <c r="D295" s="436"/>
    </row>
    <row r="296" spans="4:4">
      <c r="D296" s="436"/>
    </row>
    <row r="297" spans="4:4">
      <c r="D297" s="436"/>
    </row>
    <row r="298" spans="4:4">
      <c r="D298" s="436"/>
    </row>
    <row r="299" spans="4:4">
      <c r="D299" s="436"/>
    </row>
    <row r="300" spans="4:4">
      <c r="D300" s="436"/>
    </row>
    <row r="301" spans="4:4">
      <c r="D301" s="436"/>
    </row>
    <row r="302" spans="4:4">
      <c r="D302" s="436"/>
    </row>
    <row r="303" spans="4:4">
      <c r="D303" s="436"/>
    </row>
    <row r="304" spans="4:4">
      <c r="D304" s="436"/>
    </row>
    <row r="305" spans="4:4">
      <c r="D305" s="436"/>
    </row>
    <row r="306" spans="4:4">
      <c r="D306" s="436"/>
    </row>
    <row r="307" spans="4:4">
      <c r="D307" s="436"/>
    </row>
    <row r="308" spans="4:4">
      <c r="D308" s="436"/>
    </row>
    <row r="309" spans="4:4">
      <c r="D309" s="436"/>
    </row>
    <row r="310" spans="4:4">
      <c r="D310" s="436"/>
    </row>
    <row r="311" spans="4:4">
      <c r="D311" s="436"/>
    </row>
    <row r="312" spans="4:4">
      <c r="D312" s="436"/>
    </row>
    <row r="313" spans="4:4">
      <c r="D313" s="436"/>
    </row>
    <row r="314" spans="4:4">
      <c r="D314" s="436"/>
    </row>
    <row r="315" spans="4:4">
      <c r="D315" s="436"/>
    </row>
    <row r="316" spans="4:4">
      <c r="D316" s="436"/>
    </row>
    <row r="317" spans="4:4">
      <c r="D317" s="436"/>
    </row>
    <row r="318" spans="4:4">
      <c r="D318" s="436"/>
    </row>
    <row r="319" spans="4:4">
      <c r="D319" s="436"/>
    </row>
    <row r="320" spans="4:4">
      <c r="D320" s="436"/>
    </row>
    <row r="321" spans="4:4">
      <c r="D321" s="436"/>
    </row>
    <row r="322" spans="4:4">
      <c r="D322" s="436"/>
    </row>
    <row r="323" spans="4:4">
      <c r="D323" s="436"/>
    </row>
    <row r="324" spans="4:4">
      <c r="D324" s="436"/>
    </row>
    <row r="325" spans="4:4">
      <c r="D325" s="436"/>
    </row>
    <row r="326" spans="4:4">
      <c r="D326" s="436"/>
    </row>
    <row r="327" spans="4:4">
      <c r="D327" s="436"/>
    </row>
    <row r="328" spans="4:4">
      <c r="D328" s="436"/>
    </row>
    <row r="329" spans="4:4">
      <c r="D329" s="436"/>
    </row>
    <row r="330" spans="4:4">
      <c r="D330" s="436"/>
    </row>
    <row r="331" spans="4:4">
      <c r="D331" s="436"/>
    </row>
    <row r="332" spans="4:4">
      <c r="D332" s="436"/>
    </row>
    <row r="333" spans="4:4">
      <c r="D333" s="436"/>
    </row>
    <row r="334" spans="4:4">
      <c r="D334" s="436"/>
    </row>
    <row r="335" spans="4:4">
      <c r="D335" s="436"/>
    </row>
    <row r="336" spans="4:4">
      <c r="D336" s="436"/>
    </row>
    <row r="337" spans="4:4">
      <c r="D337" s="436"/>
    </row>
    <row r="338" spans="4:4">
      <c r="D338" s="436"/>
    </row>
    <row r="339" spans="4:4">
      <c r="D339" s="436"/>
    </row>
    <row r="340" spans="4:4">
      <c r="D340" s="436"/>
    </row>
    <row r="341" spans="4:4">
      <c r="D341" s="436"/>
    </row>
    <row r="342" spans="4:4">
      <c r="D342" s="436"/>
    </row>
    <row r="343" spans="4:4">
      <c r="D343" s="436"/>
    </row>
    <row r="344" spans="4:4">
      <c r="D344" s="436"/>
    </row>
    <row r="345" spans="4:4">
      <c r="D345" s="436"/>
    </row>
    <row r="346" spans="4:4">
      <c r="D346" s="436"/>
    </row>
    <row r="347" spans="4:4">
      <c r="D347" s="436"/>
    </row>
    <row r="348" spans="4:4">
      <c r="D348" s="436"/>
    </row>
    <row r="349" spans="4:4">
      <c r="D349" s="436"/>
    </row>
    <row r="350" spans="4:4">
      <c r="D350" s="436"/>
    </row>
    <row r="351" spans="4:4">
      <c r="D351" s="436"/>
    </row>
    <row r="352" spans="4:4">
      <c r="D352" s="436"/>
    </row>
    <row r="353" spans="4:4">
      <c r="D353" s="436"/>
    </row>
    <row r="354" spans="4:4">
      <c r="D354" s="436"/>
    </row>
    <row r="355" spans="4:4">
      <c r="D355" s="436"/>
    </row>
    <row r="356" spans="4:4">
      <c r="D356" s="436"/>
    </row>
    <row r="357" spans="4:4">
      <c r="D357" s="436"/>
    </row>
    <row r="358" spans="4:4">
      <c r="D358" s="436"/>
    </row>
    <row r="359" spans="4:4">
      <c r="D359" s="436"/>
    </row>
    <row r="360" spans="4:4">
      <c r="D360" s="436"/>
    </row>
    <row r="361" spans="4:4">
      <c r="D361" s="436"/>
    </row>
    <row r="362" spans="4:4">
      <c r="D362" s="436"/>
    </row>
    <row r="363" spans="4:4">
      <c r="D363" s="436"/>
    </row>
    <row r="364" spans="4:4">
      <c r="D364" s="436"/>
    </row>
    <row r="365" spans="4:4">
      <c r="D365" s="436"/>
    </row>
    <row r="366" spans="4:4">
      <c r="D366" s="436"/>
    </row>
    <row r="367" spans="4:4">
      <c r="D367" s="436"/>
    </row>
    <row r="368" spans="4:4">
      <c r="D368" s="436"/>
    </row>
    <row r="369" spans="4:4">
      <c r="D369" s="436"/>
    </row>
    <row r="370" spans="4:4">
      <c r="D370" s="436"/>
    </row>
    <row r="371" spans="4:4">
      <c r="D371" s="436"/>
    </row>
    <row r="372" spans="4:4">
      <c r="D372" s="436"/>
    </row>
    <row r="373" spans="4:4">
      <c r="D373" s="436"/>
    </row>
    <row r="374" spans="4:4">
      <c r="D374" s="436"/>
    </row>
    <row r="375" spans="4:4">
      <c r="D375" s="436"/>
    </row>
    <row r="376" spans="4:4">
      <c r="D376" s="436"/>
    </row>
    <row r="377" spans="4:4">
      <c r="D377" s="436"/>
    </row>
    <row r="378" spans="4:4">
      <c r="D378" s="436"/>
    </row>
    <row r="379" spans="4:4">
      <c r="D379" s="436"/>
    </row>
    <row r="380" spans="4:4">
      <c r="D380" s="436"/>
    </row>
    <row r="381" spans="4:4">
      <c r="D381" s="436"/>
    </row>
    <row r="382" spans="4:4">
      <c r="D382" s="436"/>
    </row>
    <row r="383" spans="4:4">
      <c r="D383" s="436"/>
    </row>
    <row r="384" spans="4:4">
      <c r="D384" s="436"/>
    </row>
    <row r="385" spans="4:4">
      <c r="D385" s="436"/>
    </row>
    <row r="386" spans="4:4">
      <c r="D386" s="436"/>
    </row>
    <row r="387" spans="4:4">
      <c r="D387" s="436"/>
    </row>
    <row r="388" spans="4:4">
      <c r="D388" s="436"/>
    </row>
    <row r="389" spans="4:4">
      <c r="D389" s="436"/>
    </row>
    <row r="390" spans="4:4">
      <c r="D390" s="436"/>
    </row>
    <row r="391" spans="4:4">
      <c r="D391" s="436"/>
    </row>
    <row r="392" spans="4:4">
      <c r="D392" s="436"/>
    </row>
    <row r="393" spans="4:4">
      <c r="D393" s="436"/>
    </row>
    <row r="394" spans="4:4">
      <c r="D394" s="436"/>
    </row>
    <row r="395" spans="4:4">
      <c r="D395" s="436"/>
    </row>
    <row r="396" spans="4:4">
      <c r="D396" s="436"/>
    </row>
    <row r="397" spans="4:4">
      <c r="D397" s="436"/>
    </row>
    <row r="398" spans="4:4">
      <c r="D398" s="436"/>
    </row>
    <row r="399" spans="4:4">
      <c r="D399" s="436"/>
    </row>
    <row r="400" spans="4:4">
      <c r="D400" s="436"/>
    </row>
    <row r="401" spans="4:4">
      <c r="D401" s="436"/>
    </row>
    <row r="402" spans="4:4">
      <c r="D402" s="436"/>
    </row>
    <row r="403" spans="4:4">
      <c r="D403" s="436"/>
    </row>
    <row r="404" spans="4:4">
      <c r="D404" s="436"/>
    </row>
    <row r="405" spans="4:4">
      <c r="D405" s="436"/>
    </row>
    <row r="406" spans="4:4">
      <c r="D406" s="436"/>
    </row>
    <row r="407" spans="4:4">
      <c r="D407" s="436"/>
    </row>
    <row r="408" spans="4:4">
      <c r="D408" s="436"/>
    </row>
    <row r="409" spans="4:4">
      <c r="D409" s="436"/>
    </row>
    <row r="410" spans="4:4">
      <c r="D410" s="436"/>
    </row>
    <row r="411" spans="4:4">
      <c r="D411" s="436"/>
    </row>
    <row r="412" spans="4:4">
      <c r="D412" s="436"/>
    </row>
    <row r="413" spans="4:4">
      <c r="D413" s="436"/>
    </row>
    <row r="414" spans="4:4">
      <c r="D414" s="436"/>
    </row>
    <row r="415" spans="4:4">
      <c r="D415" s="436"/>
    </row>
    <row r="416" spans="4:4">
      <c r="D416" s="436"/>
    </row>
    <row r="417" spans="4:4">
      <c r="D417" s="436"/>
    </row>
    <row r="418" spans="4:4">
      <c r="D418" s="436"/>
    </row>
    <row r="419" spans="4:4">
      <c r="D419" s="436"/>
    </row>
    <row r="420" spans="4:4">
      <c r="D420" s="436"/>
    </row>
    <row r="421" spans="4:4">
      <c r="D421" s="436"/>
    </row>
    <row r="422" spans="4:4">
      <c r="D422" s="436"/>
    </row>
    <row r="423" spans="4:4">
      <c r="D423" s="436"/>
    </row>
    <row r="424" spans="4:4">
      <c r="D424" s="436"/>
    </row>
    <row r="425" spans="4:4">
      <c r="D425" s="436"/>
    </row>
    <row r="426" spans="4:4">
      <c r="D426" s="436"/>
    </row>
    <row r="427" spans="4:4">
      <c r="D427" s="436"/>
    </row>
    <row r="428" spans="4:4">
      <c r="D428" s="436"/>
    </row>
    <row r="429" spans="4:4">
      <c r="D429" s="436"/>
    </row>
    <row r="430" spans="4:4">
      <c r="D430" s="436"/>
    </row>
    <row r="431" spans="4:4">
      <c r="D431" s="436"/>
    </row>
    <row r="432" spans="4:4">
      <c r="D432" s="436"/>
    </row>
    <row r="433" spans="4:4">
      <c r="D433" s="436"/>
    </row>
    <row r="434" spans="4:4">
      <c r="D434" s="436"/>
    </row>
    <row r="435" spans="4:4">
      <c r="D435" s="436"/>
    </row>
    <row r="436" spans="4:4">
      <c r="D436" s="436"/>
    </row>
    <row r="437" spans="4:4">
      <c r="D437" s="436"/>
    </row>
    <row r="438" spans="4:4">
      <c r="D438" s="436"/>
    </row>
    <row r="439" spans="4:4">
      <c r="D439" s="436"/>
    </row>
    <row r="440" spans="4:4">
      <c r="D440" s="436"/>
    </row>
    <row r="441" spans="4:4">
      <c r="D441" s="436"/>
    </row>
    <row r="442" spans="4:4">
      <c r="D442" s="436"/>
    </row>
    <row r="443" spans="4:4">
      <c r="D443" s="436"/>
    </row>
    <row r="444" spans="4:4">
      <c r="D444" s="436"/>
    </row>
    <row r="445" spans="4:4">
      <c r="D445" s="436"/>
    </row>
    <row r="446" spans="4:4">
      <c r="D446" s="436"/>
    </row>
    <row r="447" spans="4:4">
      <c r="D447" s="436"/>
    </row>
    <row r="448" spans="4:4">
      <c r="D448" s="436"/>
    </row>
    <row r="449" spans="4:4">
      <c r="D449" s="436"/>
    </row>
    <row r="450" spans="4:4">
      <c r="D450" s="436"/>
    </row>
    <row r="451" spans="4:4">
      <c r="D451" s="436"/>
    </row>
    <row r="452" spans="4:4">
      <c r="D452" s="436"/>
    </row>
    <row r="453" spans="4:4">
      <c r="D453" s="436"/>
    </row>
    <row r="454" spans="4:4">
      <c r="D454" s="436"/>
    </row>
    <row r="455" spans="4:4">
      <c r="D455" s="436"/>
    </row>
    <row r="456" spans="4:4">
      <c r="D456" s="436"/>
    </row>
    <row r="457" spans="4:4">
      <c r="D457" s="436"/>
    </row>
    <row r="458" spans="4:4">
      <c r="D458" s="436"/>
    </row>
    <row r="459" spans="4:4">
      <c r="D459" s="436"/>
    </row>
    <row r="460" spans="4:4">
      <c r="D460" s="436"/>
    </row>
    <row r="461" spans="4:4">
      <c r="D461" s="436"/>
    </row>
    <row r="462" spans="4:4">
      <c r="D462" s="436"/>
    </row>
    <row r="463" spans="4:4">
      <c r="D463" s="436"/>
    </row>
    <row r="464" spans="4:4">
      <c r="D464" s="436"/>
    </row>
    <row r="465" spans="4:4">
      <c r="D465" s="436"/>
    </row>
    <row r="466" spans="4:4">
      <c r="D466" s="436"/>
    </row>
    <row r="467" spans="4:4">
      <c r="D467" s="436"/>
    </row>
    <row r="468" spans="4:4">
      <c r="D468" s="436"/>
    </row>
    <row r="469" spans="4:4">
      <c r="D469" s="436"/>
    </row>
    <row r="470" spans="4:4">
      <c r="D470" s="436"/>
    </row>
    <row r="471" spans="4:4">
      <c r="D471" s="436"/>
    </row>
  </sheetData>
  <conditionalFormatting sqref="B9:B12 B14:B18">
    <cfRule type="cellIs" dxfId="69" priority="3" stopIfTrue="1" operator="equal">
      <formula>"Title"</formula>
    </cfRule>
  </conditionalFormatting>
  <conditionalFormatting sqref="B8">
    <cfRule type="cellIs" dxfId="68" priority="2" stopIfTrue="1" operator="equal">
      <formula>"Adjustment to Income/Expense/Rate Base:"</formula>
    </cfRule>
  </conditionalFormatting>
  <conditionalFormatting sqref="I1">
    <cfRule type="cellIs" dxfId="67" priority="1" stopIfTrue="1" operator="equal">
      <formula>"x.x"</formula>
    </cfRule>
  </conditionalFormatting>
  <dataValidations count="2">
    <dataValidation type="list" errorStyle="warning" allowBlank="1" showInputMessage="1" showErrorMessage="1" errorTitle="Factor" error="This factor is not included in the drop-down list. Is this the factor you want to use?" sqref="F20:F23">
      <formula1>$F$32:$F$95</formula1>
    </dataValidation>
    <dataValidation type="list" errorStyle="warning" allowBlank="1" showInputMessage="1" showErrorMessage="1" errorTitle="FERC ACCOUNT" error="This FERC Account is not included in the drop-down list. Is this the account you want to use?" sqref="C20:C23">
      <formula1>$C$32:$C$338</formula1>
    </dataValidation>
  </dataValidations>
  <pageMargins left="0.74" right="0.75" top="1.25" bottom="1" header="0.5" footer="0.25"/>
  <pageSetup scale="85" orientation="portrait" r:id="rId1"/>
  <headerFooter scaleWithDoc="0" alignWithMargins="0">
    <oddHeader>&amp;R&amp;"Times New Roman,Regular"Exhibit No. ___ (JH-2)
 Docket UE-130043
Page &amp;P of &amp;N</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77"/>
  <sheetViews>
    <sheetView topLeftCell="A13" workbookViewId="0">
      <selection activeCell="B1" sqref="B1:I58"/>
    </sheetView>
  </sheetViews>
  <sheetFormatPr defaultColWidth="13.109375" defaultRowHeight="13.8"/>
  <cols>
    <col min="1" max="1" width="47.6640625" style="81" bestFit="1" customWidth="1"/>
    <col min="2" max="2" width="13.109375" style="81"/>
    <col min="3" max="3" width="9.109375" style="81" customWidth="1"/>
    <col min="4" max="4" width="11.44140625" style="81" customWidth="1"/>
    <col min="5" max="5" width="10.33203125" style="81" customWidth="1"/>
    <col min="6" max="6" width="11" style="81" customWidth="1"/>
    <col min="7" max="7" width="13.44140625" style="81" customWidth="1"/>
    <col min="8" max="16384" width="13.109375" style="81"/>
  </cols>
  <sheetData>
    <row r="1" spans="1:51" ht="15.6">
      <c r="A1" s="278" t="s">
        <v>122</v>
      </c>
      <c r="B1" s="116"/>
      <c r="C1" s="116"/>
      <c r="D1" s="248"/>
      <c r="E1" s="116"/>
      <c r="F1" s="1294"/>
      <c r="G1" s="1522"/>
      <c r="H1" s="385"/>
      <c r="I1" s="333"/>
      <c r="J1" s="333"/>
      <c r="K1" s="333"/>
      <c r="L1" s="333"/>
      <c r="M1" s="461"/>
      <c r="N1" s="462"/>
      <c r="O1" s="350"/>
      <c r="P1" s="393"/>
      <c r="Q1" s="393"/>
      <c r="R1" s="393"/>
      <c r="S1" s="463"/>
      <c r="T1" s="464"/>
      <c r="U1" s="308"/>
      <c r="V1" s="465"/>
      <c r="W1" s="111"/>
      <c r="X1" s="466"/>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row>
    <row r="2" spans="1:51" ht="15.6">
      <c r="A2" s="145" t="s">
        <v>779</v>
      </c>
      <c r="B2" s="116"/>
      <c r="C2" s="116"/>
      <c r="D2" s="248"/>
      <c r="E2" s="116"/>
      <c r="F2" s="116"/>
      <c r="G2" s="142"/>
      <c r="H2" s="344"/>
      <c r="I2" s="344"/>
      <c r="J2" s="344"/>
      <c r="K2" s="344"/>
      <c r="L2" s="344"/>
      <c r="M2" s="461"/>
      <c r="N2" s="462"/>
      <c r="O2" s="350"/>
      <c r="P2" s="393"/>
      <c r="Q2" s="393"/>
      <c r="R2" s="393"/>
      <c r="S2" s="393"/>
      <c r="T2" s="393"/>
      <c r="U2" s="308"/>
      <c r="V2" s="465"/>
      <c r="W2" s="111"/>
      <c r="X2" s="466"/>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row>
    <row r="3" spans="1:51" ht="15.6">
      <c r="A3" s="145" t="s">
        <v>384</v>
      </c>
      <c r="B3" s="116"/>
      <c r="C3" s="116"/>
      <c r="D3" s="248"/>
      <c r="E3" s="116"/>
      <c r="F3" s="116"/>
      <c r="G3" s="143"/>
      <c r="H3" s="344"/>
      <c r="I3" s="344"/>
      <c r="J3" s="344"/>
      <c r="K3" s="344"/>
      <c r="L3" s="344"/>
      <c r="M3" s="462"/>
      <c r="N3" s="462"/>
      <c r="O3" s="462"/>
      <c r="P3" s="393"/>
      <c r="Q3" s="393"/>
      <c r="R3" s="393"/>
      <c r="S3" s="393"/>
      <c r="T3" s="393"/>
      <c r="U3" s="308"/>
      <c r="V3" s="465"/>
      <c r="W3" s="111"/>
      <c r="X3" s="466"/>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row>
    <row r="4" spans="1:51" ht="15.6">
      <c r="A4" s="114" t="s">
        <v>737</v>
      </c>
      <c r="B4" s="116"/>
      <c r="C4" s="116"/>
      <c r="D4" s="248"/>
      <c r="E4" s="116"/>
      <c r="F4" s="116"/>
      <c r="G4" s="143"/>
      <c r="H4" s="344"/>
      <c r="I4" s="344"/>
      <c r="J4" s="344"/>
      <c r="K4" s="344"/>
      <c r="L4" s="344"/>
      <c r="M4" s="462"/>
      <c r="N4" s="467"/>
      <c r="O4" s="462"/>
      <c r="P4" s="393"/>
      <c r="Q4" s="393"/>
      <c r="R4" s="393"/>
      <c r="S4" s="393"/>
      <c r="T4" s="393"/>
      <c r="U4" s="468"/>
      <c r="V4" s="465"/>
      <c r="W4" s="111"/>
      <c r="X4" s="466"/>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row>
    <row r="5" spans="1:51" ht="15.6">
      <c r="A5" s="115"/>
      <c r="B5" s="116"/>
      <c r="C5" s="116"/>
      <c r="D5" s="248"/>
      <c r="E5" s="116"/>
      <c r="F5" s="116"/>
      <c r="G5" s="143"/>
      <c r="H5" s="344"/>
      <c r="I5" s="344"/>
      <c r="J5" s="344"/>
      <c r="K5" s="344"/>
      <c r="L5" s="344"/>
      <c r="M5" s="462"/>
      <c r="N5" s="462"/>
      <c r="O5" s="462"/>
      <c r="P5" s="393"/>
      <c r="Q5" s="393"/>
      <c r="R5" s="393"/>
      <c r="S5" s="393"/>
      <c r="T5" s="393"/>
      <c r="U5" s="308"/>
      <c r="V5" s="465"/>
      <c r="W5" s="111"/>
      <c r="X5" s="466"/>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row>
    <row r="6" spans="1:51" ht="15.6">
      <c r="B6" s="1294"/>
      <c r="C6" s="1294"/>
      <c r="D6" s="150" t="s">
        <v>226</v>
      </c>
      <c r="E6" s="1294"/>
      <c r="F6" s="1294"/>
      <c r="G6" s="1523" t="s">
        <v>376</v>
      </c>
      <c r="H6" s="333"/>
      <c r="I6" s="333"/>
      <c r="J6" s="333"/>
      <c r="K6" s="333"/>
      <c r="L6" s="333"/>
      <c r="M6" s="390"/>
      <c r="N6" s="469"/>
      <c r="O6" s="390"/>
      <c r="P6" s="462"/>
      <c r="Q6" s="393"/>
      <c r="R6" s="393"/>
      <c r="S6" s="393"/>
      <c r="T6" s="393"/>
      <c r="U6" s="307"/>
      <c r="V6" s="465"/>
      <c r="W6" s="111"/>
      <c r="X6" s="466"/>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row>
    <row r="7" spans="1:51" ht="15.6">
      <c r="B7" s="148" t="s">
        <v>227</v>
      </c>
      <c r="C7" s="148" t="s">
        <v>228</v>
      </c>
      <c r="D7" s="1524" t="s">
        <v>229</v>
      </c>
      <c r="E7" s="148" t="s">
        <v>230</v>
      </c>
      <c r="F7" s="148" t="s">
        <v>231</v>
      </c>
      <c r="G7" s="1525" t="s">
        <v>232</v>
      </c>
      <c r="H7" s="410"/>
      <c r="I7" s="333"/>
      <c r="J7" s="333"/>
      <c r="K7" s="333"/>
      <c r="L7" s="333"/>
      <c r="M7" s="390"/>
      <c r="N7" s="390"/>
      <c r="O7" s="390"/>
      <c r="P7" s="350"/>
      <c r="Q7" s="390"/>
      <c r="R7" s="390"/>
      <c r="S7" s="390"/>
      <c r="T7" s="390"/>
      <c r="U7" s="470"/>
      <c r="V7" s="471"/>
      <c r="W7" s="111"/>
      <c r="X7" s="466"/>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row>
    <row r="8" spans="1:51" ht="15.6">
      <c r="A8" s="1526" t="s">
        <v>333</v>
      </c>
      <c r="B8" s="1527"/>
      <c r="C8" s="1527"/>
      <c r="D8" s="1527"/>
      <c r="E8" s="1158"/>
      <c r="F8" s="1158"/>
      <c r="G8" s="256"/>
      <c r="H8" s="474"/>
      <c r="I8" s="474"/>
      <c r="J8" s="474"/>
      <c r="K8" s="474"/>
      <c r="L8" s="474"/>
      <c r="M8" s="475"/>
      <c r="N8" s="475"/>
      <c r="O8" s="475"/>
      <c r="P8" s="476"/>
      <c r="Q8" s="476"/>
      <c r="R8" s="476"/>
      <c r="S8" s="476"/>
      <c r="T8" s="476"/>
      <c r="U8" s="477"/>
      <c r="V8" s="452"/>
      <c r="W8" s="111"/>
      <c r="X8" s="466"/>
      <c r="Y8" s="386"/>
      <c r="Z8" s="386"/>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1"/>
      <c r="AY8" s="111"/>
    </row>
    <row r="9" spans="1:51" ht="15.6">
      <c r="A9" s="1528" t="s">
        <v>334</v>
      </c>
      <c r="B9" s="1529">
        <v>456</v>
      </c>
      <c r="C9" s="1529" t="s">
        <v>236</v>
      </c>
      <c r="D9" s="890">
        <v>-5137759</v>
      </c>
      <c r="E9" s="267" t="s">
        <v>381</v>
      </c>
      <c r="F9" s="149">
        <f>'WCA Allocation Factors'!E20</f>
        <v>4.9801047000000001E-2</v>
      </c>
      <c r="G9" s="121">
        <f>ROUND(+F9*D9,0)</f>
        <v>-255866</v>
      </c>
      <c r="H9" s="478"/>
      <c r="I9" s="354"/>
      <c r="J9" s="354"/>
      <c r="K9" s="379"/>
      <c r="L9" s="380"/>
    </row>
    <row r="10" spans="1:51" ht="15.6">
      <c r="A10" s="1528" t="s">
        <v>334</v>
      </c>
      <c r="B10" s="1529">
        <v>456</v>
      </c>
      <c r="C10" s="1529" t="s">
        <v>583</v>
      </c>
      <c r="D10" s="890">
        <v>2936438</v>
      </c>
      <c r="E10" s="268" t="s">
        <v>381</v>
      </c>
      <c r="F10" s="149">
        <f>$F$9</f>
        <v>4.9801047000000001E-2</v>
      </c>
      <c r="G10" s="121">
        <f>ROUND(+F10*D10,0)</f>
        <v>146238</v>
      </c>
      <c r="H10" s="478"/>
      <c r="I10" s="354"/>
      <c r="J10" s="354"/>
      <c r="K10" s="379"/>
      <c r="L10" s="380"/>
    </row>
    <row r="11" spans="1:51" ht="15.6">
      <c r="A11" s="1528"/>
      <c r="B11" s="1529"/>
      <c r="C11" s="1529"/>
      <c r="D11" s="890"/>
      <c r="E11" s="267"/>
      <c r="F11" s="149"/>
      <c r="G11" s="121"/>
      <c r="H11" s="478"/>
      <c r="I11" s="479"/>
      <c r="J11" s="354"/>
      <c r="K11" s="479"/>
      <c r="L11" s="480"/>
    </row>
    <row r="12" spans="1:51" ht="16.2" thickBot="1">
      <c r="A12" s="1530" t="s">
        <v>464</v>
      </c>
      <c r="B12" s="1529"/>
      <c r="C12" s="1529"/>
      <c r="D12" s="1553">
        <f>SUM(D9:D11)</f>
        <v>-2201321</v>
      </c>
      <c r="E12" s="267"/>
      <c r="F12" s="163"/>
      <c r="G12" s="1553">
        <f>SUM(G9:G11)</f>
        <v>-109628</v>
      </c>
      <c r="H12" s="481"/>
      <c r="I12" s="479"/>
      <c r="J12" s="354"/>
      <c r="K12" s="482"/>
      <c r="L12" s="483"/>
      <c r="M12" s="391"/>
      <c r="N12" s="391"/>
      <c r="O12" s="391"/>
      <c r="P12" s="391"/>
      <c r="Q12" s="391"/>
      <c r="R12" s="391"/>
      <c r="S12" s="391"/>
      <c r="T12" s="392"/>
      <c r="U12" s="477"/>
      <c r="V12" s="452"/>
      <c r="W12" s="111"/>
      <c r="X12" s="466"/>
      <c r="Y12" s="386"/>
      <c r="Z12" s="386"/>
      <c r="AA12" s="393"/>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row>
    <row r="13" spans="1:51" ht="16.2" thickTop="1">
      <c r="A13" s="1530"/>
      <c r="B13" s="1529"/>
      <c r="C13" s="1529"/>
      <c r="D13" s="1122"/>
      <c r="E13" s="267"/>
      <c r="F13" s="163"/>
      <c r="G13" s="1122"/>
      <c r="H13" s="478"/>
      <c r="I13" s="379"/>
      <c r="J13" s="379"/>
      <c r="K13" s="379"/>
      <c r="L13" s="379"/>
      <c r="M13" s="391"/>
      <c r="N13" s="391"/>
      <c r="O13" s="391"/>
      <c r="P13" s="391"/>
      <c r="Q13" s="391"/>
      <c r="R13" s="391"/>
      <c r="S13" s="391"/>
      <c r="T13" s="392"/>
      <c r="U13" s="477"/>
      <c r="V13" s="452"/>
      <c r="W13" s="111"/>
      <c r="X13" s="466"/>
      <c r="Y13" s="386"/>
      <c r="Z13" s="386"/>
      <c r="AA13" s="393"/>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row>
    <row r="14" spans="1:51" ht="15.6">
      <c r="A14" s="1530"/>
      <c r="B14" s="1529"/>
      <c r="C14" s="1529"/>
      <c r="D14" s="1006"/>
      <c r="E14" s="268"/>
      <c r="F14" s="1531"/>
      <c r="G14" s="123"/>
      <c r="H14" s="481"/>
      <c r="I14" s="482"/>
      <c r="J14" s="379"/>
      <c r="K14" s="482"/>
      <c r="L14" s="483"/>
      <c r="M14" s="391"/>
      <c r="N14" s="391"/>
      <c r="O14" s="391"/>
      <c r="P14" s="391"/>
      <c r="Q14" s="391"/>
      <c r="R14" s="391"/>
      <c r="S14" s="391"/>
      <c r="T14" s="392"/>
      <c r="U14" s="477"/>
      <c r="V14" s="452"/>
      <c r="W14" s="111"/>
      <c r="X14" s="466"/>
      <c r="Y14" s="386"/>
      <c r="Z14" s="386"/>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row>
    <row r="15" spans="1:51" ht="15.6">
      <c r="A15" s="1530" t="s">
        <v>465</v>
      </c>
      <c r="B15" s="1529">
        <v>566</v>
      </c>
      <c r="C15" s="1529" t="s">
        <v>236</v>
      </c>
      <c r="D15" s="1006">
        <v>-759938</v>
      </c>
      <c r="E15" s="1146" t="s">
        <v>243</v>
      </c>
      <c r="F15" s="181">
        <f>'WCA Allocation Factors'!E7</f>
        <v>8.043396137671209E-2</v>
      </c>
      <c r="G15" s="890">
        <f>ROUND(+F15*D15,0)</f>
        <v>-61125</v>
      </c>
      <c r="H15" s="481"/>
      <c r="I15" s="482"/>
      <c r="J15" s="379"/>
      <c r="K15" s="482"/>
      <c r="L15" s="483"/>
      <c r="M15" s="484"/>
      <c r="N15" s="484"/>
      <c r="O15" s="484"/>
      <c r="P15" s="484"/>
      <c r="Q15" s="484"/>
      <c r="R15" s="484"/>
      <c r="S15" s="484"/>
      <c r="T15" s="484"/>
      <c r="U15" s="477"/>
      <c r="V15" s="452"/>
      <c r="W15" s="111"/>
      <c r="X15" s="466"/>
      <c r="Y15" s="386"/>
      <c r="Z15" s="386"/>
      <c r="AA15" s="111"/>
      <c r="AB15" s="111"/>
      <c r="AC15" s="111"/>
      <c r="AD15" s="111"/>
      <c r="AE15" s="111"/>
      <c r="AF15" s="111"/>
      <c r="AG15" s="111"/>
      <c r="AH15" s="111"/>
      <c r="AI15" s="111"/>
      <c r="AJ15" s="111"/>
      <c r="AK15" s="111"/>
      <c r="AL15" s="111"/>
      <c r="AM15" s="111"/>
      <c r="AN15" s="111"/>
      <c r="AO15" s="111"/>
      <c r="AP15" s="111"/>
      <c r="AQ15" s="111"/>
      <c r="AR15" s="111"/>
      <c r="AS15" s="111"/>
      <c r="AT15" s="111"/>
      <c r="AU15" s="111"/>
      <c r="AV15" s="111"/>
      <c r="AW15" s="111"/>
      <c r="AX15" s="111"/>
      <c r="AY15" s="111"/>
    </row>
    <row r="16" spans="1:51" ht="15.6">
      <c r="A16" s="1530"/>
      <c r="B16" s="1529"/>
      <c r="C16" s="1529"/>
      <c r="D16" s="1006"/>
      <c r="E16" s="1532"/>
      <c r="F16" s="1533"/>
      <c r="G16" s="1534"/>
      <c r="H16" s="481"/>
      <c r="I16" s="379"/>
      <c r="J16" s="379"/>
      <c r="K16" s="379"/>
      <c r="L16" s="379"/>
      <c r="M16" s="484"/>
      <c r="N16" s="484"/>
      <c r="O16" s="484"/>
      <c r="P16" s="484"/>
      <c r="Q16" s="484"/>
      <c r="R16" s="475"/>
      <c r="S16" s="484"/>
      <c r="T16" s="484"/>
      <c r="U16" s="477"/>
      <c r="V16" s="452"/>
      <c r="W16" s="111"/>
      <c r="X16" s="466"/>
      <c r="Y16" s="386"/>
      <c r="Z16" s="386"/>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row>
    <row r="17" spans="1:51" ht="15.6">
      <c r="A17" s="1535"/>
      <c r="B17" s="1536"/>
      <c r="C17" s="1537"/>
      <c r="D17" s="1538"/>
      <c r="E17" s="1538"/>
      <c r="F17" s="1539"/>
      <c r="G17" s="1006"/>
      <c r="H17" s="481"/>
      <c r="I17" s="485"/>
      <c r="J17" s="379"/>
      <c r="K17" s="479"/>
      <c r="L17" s="480"/>
      <c r="M17" s="484"/>
      <c r="N17" s="484"/>
      <c r="O17" s="484"/>
      <c r="P17" s="484"/>
      <c r="Q17" s="484"/>
      <c r="R17" s="484"/>
      <c r="S17" s="484"/>
      <c r="T17" s="484"/>
      <c r="U17" s="477"/>
      <c r="V17" s="452"/>
      <c r="W17" s="111"/>
      <c r="X17" s="466"/>
      <c r="Y17" s="386"/>
      <c r="Z17" s="386"/>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row>
    <row r="18" spans="1:51" ht="15.6">
      <c r="A18" s="1535" t="s">
        <v>342</v>
      </c>
      <c r="B18" s="1529"/>
      <c r="C18" s="1529"/>
      <c r="D18" s="1006"/>
      <c r="E18" s="1540"/>
      <c r="F18" s="1539"/>
      <c r="G18" s="1006"/>
      <c r="H18" s="481"/>
      <c r="I18" s="485"/>
      <c r="J18" s="379"/>
      <c r="K18" s="479"/>
      <c r="L18" s="480"/>
      <c r="M18" s="484"/>
      <c r="N18" s="484"/>
      <c r="O18" s="484"/>
      <c r="P18" s="484"/>
      <c r="Q18" s="484"/>
      <c r="R18" s="484"/>
      <c r="S18" s="484"/>
      <c r="T18" s="484"/>
      <c r="U18" s="477"/>
      <c r="V18" s="452"/>
      <c r="W18" s="111"/>
      <c r="X18" s="466"/>
      <c r="Y18" s="386"/>
      <c r="Z18" s="386"/>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row>
    <row r="19" spans="1:51" ht="15.6">
      <c r="A19" s="1530" t="s">
        <v>780</v>
      </c>
      <c r="B19" s="1529"/>
      <c r="C19" s="1529"/>
      <c r="D19" s="890">
        <v>74526126</v>
      </c>
      <c r="E19" s="1540"/>
      <c r="F19" s="1539"/>
      <c r="G19" s="1006"/>
      <c r="H19" s="481"/>
      <c r="I19" s="485"/>
      <c r="J19" s="486"/>
      <c r="K19" s="486"/>
      <c r="L19" s="486"/>
      <c r="M19" s="475"/>
      <c r="N19" s="475"/>
      <c r="O19" s="475"/>
      <c r="P19" s="476"/>
      <c r="Q19" s="476"/>
      <c r="R19" s="476"/>
      <c r="S19" s="487"/>
      <c r="T19" s="476"/>
      <c r="U19" s="477"/>
      <c r="V19" s="452"/>
      <c r="W19" s="111"/>
      <c r="X19" s="466"/>
      <c r="Y19" s="386"/>
      <c r="Z19" s="386"/>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row>
    <row r="20" spans="1:51" ht="15.6">
      <c r="A20" s="1530" t="s">
        <v>383</v>
      </c>
      <c r="B20" s="1527"/>
      <c r="C20" s="1529"/>
      <c r="D20" s="1011">
        <v>-2201321</v>
      </c>
      <c r="E20" s="1540"/>
      <c r="F20" s="1539"/>
      <c r="G20" s="1006"/>
      <c r="H20" s="481"/>
      <c r="I20" s="485"/>
      <c r="J20" s="473"/>
      <c r="K20" s="473"/>
      <c r="L20" s="473"/>
      <c r="M20" s="488"/>
      <c r="N20" s="487"/>
      <c r="O20" s="487"/>
      <c r="P20" s="487"/>
      <c r="Q20" s="487"/>
      <c r="R20" s="476"/>
      <c r="S20" s="487"/>
      <c r="T20" s="484"/>
      <c r="U20" s="477"/>
      <c r="V20" s="452"/>
      <c r="W20" s="111"/>
      <c r="X20" s="466"/>
      <c r="Y20" s="386"/>
      <c r="Z20" s="386"/>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row>
    <row r="21" spans="1:51" ht="16.2" thickBot="1">
      <c r="A21" s="1530" t="s">
        <v>466</v>
      </c>
      <c r="B21" s="1527"/>
      <c r="C21" s="1529"/>
      <c r="D21" s="1553">
        <f>+D20+D19</f>
        <v>72324805</v>
      </c>
      <c r="E21" s="1540"/>
      <c r="F21" s="1539"/>
      <c r="G21" s="1006"/>
      <c r="H21" s="481"/>
      <c r="I21" s="485"/>
      <c r="J21" s="473"/>
      <c r="K21" s="473"/>
      <c r="L21" s="473"/>
      <c r="M21" s="475"/>
      <c r="N21" s="487"/>
      <c r="O21" s="487"/>
      <c r="P21" s="476"/>
      <c r="Q21" s="476"/>
      <c r="R21" s="476"/>
      <c r="S21" s="476"/>
      <c r="T21" s="476"/>
      <c r="U21" s="477"/>
      <c r="V21" s="452"/>
      <c r="W21" s="111"/>
      <c r="X21" s="466"/>
      <c r="Y21" s="386"/>
      <c r="Z21" s="386"/>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row>
    <row r="22" spans="1:51" ht="16.2" thickTop="1">
      <c r="A22" s="1535"/>
      <c r="B22" s="1527"/>
      <c r="C22" s="1529"/>
      <c r="D22" s="1006"/>
      <c r="E22" s="1540"/>
      <c r="F22" s="1539"/>
      <c r="G22" s="1006"/>
      <c r="H22" s="481"/>
      <c r="I22" s="485"/>
      <c r="J22" s="473"/>
      <c r="K22" s="473"/>
      <c r="L22" s="473"/>
      <c r="M22" s="475"/>
      <c r="N22" s="487"/>
      <c r="O22" s="487"/>
      <c r="P22" s="476"/>
      <c r="Q22" s="476"/>
      <c r="R22" s="476"/>
      <c r="S22" s="476"/>
      <c r="T22" s="476"/>
      <c r="U22" s="477"/>
      <c r="V22" s="452"/>
      <c r="W22" s="111"/>
      <c r="X22" s="466"/>
      <c r="Y22" s="386"/>
      <c r="Z22" s="386"/>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1"/>
    </row>
    <row r="23" spans="1:51" ht="15.6">
      <c r="A23" s="1164"/>
      <c r="B23" s="1158"/>
      <c r="C23" s="1158"/>
      <c r="D23" s="256"/>
      <c r="E23" s="1158"/>
      <c r="F23" s="1158"/>
      <c r="G23" s="1541"/>
      <c r="H23" s="486"/>
      <c r="I23" s="486"/>
      <c r="J23" s="486"/>
      <c r="K23" s="486"/>
      <c r="L23" s="486"/>
      <c r="M23" s="475"/>
      <c r="N23" s="475"/>
      <c r="O23" s="475"/>
      <c r="P23" s="476"/>
      <c r="Q23" s="476"/>
      <c r="R23" s="476"/>
      <c r="S23" s="476"/>
      <c r="T23" s="476"/>
      <c r="U23" s="477"/>
      <c r="V23" s="452"/>
      <c r="W23" s="111"/>
      <c r="X23" s="466"/>
      <c r="Y23" s="386"/>
      <c r="Z23" s="386"/>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row>
    <row r="24" spans="1:51" ht="15.6">
      <c r="A24" s="1542"/>
      <c r="B24" s="1158"/>
      <c r="C24" s="1158"/>
      <c r="D24" s="256"/>
      <c r="E24" s="1158"/>
      <c r="F24" s="1158"/>
      <c r="G24" s="1543"/>
      <c r="H24" s="486"/>
      <c r="I24" s="486"/>
      <c r="J24" s="486"/>
      <c r="K24" s="486"/>
      <c r="L24" s="486"/>
      <c r="M24" s="475"/>
      <c r="N24" s="475"/>
      <c r="O24" s="475"/>
      <c r="P24" s="476"/>
      <c r="Q24" s="476"/>
      <c r="R24" s="476"/>
      <c r="S24" s="476"/>
      <c r="T24" s="476"/>
      <c r="U24" s="477"/>
      <c r="V24" s="452"/>
      <c r="W24" s="111"/>
      <c r="X24" s="466"/>
      <c r="Y24" s="386"/>
      <c r="Z24" s="386"/>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row>
    <row r="25" spans="1:51" ht="15.6">
      <c r="A25" s="1542" t="s">
        <v>242</v>
      </c>
      <c r="B25" s="1158"/>
      <c r="C25" s="1158"/>
      <c r="D25" s="256"/>
      <c r="E25" s="1158"/>
      <c r="F25" s="1158"/>
      <c r="G25" s="1543"/>
      <c r="H25" s="486"/>
      <c r="I25" s="486"/>
      <c r="J25" s="486"/>
      <c r="K25" s="486"/>
      <c r="L25" s="486"/>
      <c r="M25" s="475"/>
      <c r="N25" s="475"/>
      <c r="O25" s="475"/>
      <c r="P25" s="476"/>
      <c r="Q25" s="476"/>
      <c r="R25" s="476"/>
      <c r="S25" s="476"/>
      <c r="T25" s="476"/>
      <c r="U25" s="359"/>
      <c r="V25" s="452"/>
      <c r="W25" s="111"/>
      <c r="X25" s="466"/>
      <c r="Y25" s="386"/>
      <c r="Z25" s="386"/>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row>
    <row r="26" spans="1:51" ht="15.6">
      <c r="A26" s="1165"/>
      <c r="B26" s="1158"/>
      <c r="C26" s="1158"/>
      <c r="D26" s="256"/>
      <c r="E26" s="1158"/>
      <c r="F26" s="1158"/>
      <c r="G26" s="1543"/>
      <c r="H26" s="486"/>
      <c r="I26" s="486"/>
      <c r="J26" s="486"/>
      <c r="K26" s="486"/>
      <c r="L26" s="486"/>
      <c r="M26" s="475"/>
      <c r="N26" s="475"/>
      <c r="O26" s="475"/>
      <c r="P26" s="476"/>
      <c r="Q26" s="476"/>
      <c r="R26" s="476"/>
      <c r="S26" s="476"/>
      <c r="T26" s="476"/>
      <c r="U26" s="359"/>
      <c r="V26" s="452"/>
      <c r="W26" s="111"/>
      <c r="X26" s="466"/>
      <c r="Y26" s="386"/>
      <c r="Z26" s="386"/>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row>
    <row r="27" spans="1:51" ht="15.6">
      <c r="A27" s="1544"/>
      <c r="B27" s="1545"/>
      <c r="C27" s="1545"/>
      <c r="D27" s="1546"/>
      <c r="E27" s="1545"/>
      <c r="F27" s="1545"/>
      <c r="G27" s="1547"/>
      <c r="H27" s="486"/>
      <c r="I27" s="486"/>
      <c r="J27" s="486"/>
      <c r="K27" s="486"/>
      <c r="L27" s="486"/>
      <c r="M27" s="475"/>
      <c r="N27" s="475"/>
      <c r="O27" s="475"/>
      <c r="P27" s="476"/>
      <c r="Q27" s="476"/>
      <c r="R27" s="476"/>
      <c r="S27" s="476"/>
      <c r="T27" s="476"/>
      <c r="U27" s="359"/>
      <c r="V27" s="452"/>
      <c r="W27" s="111"/>
      <c r="X27" s="466"/>
      <c r="Y27" s="386"/>
      <c r="Z27" s="386"/>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row>
    <row r="28" spans="1:51" ht="15.6">
      <c r="A28" s="1548"/>
      <c r="B28" s="1158"/>
      <c r="C28" s="1158"/>
      <c r="D28" s="256"/>
      <c r="E28" s="1158"/>
      <c r="F28" s="1158"/>
      <c r="G28" s="1549"/>
      <c r="H28" s="486"/>
      <c r="I28" s="486"/>
      <c r="J28" s="486"/>
      <c r="K28" s="486"/>
      <c r="L28" s="486"/>
      <c r="M28" s="475"/>
      <c r="N28" s="475"/>
      <c r="O28" s="475"/>
      <c r="P28" s="476"/>
      <c r="Q28" s="476"/>
      <c r="R28" s="476"/>
      <c r="S28" s="476"/>
      <c r="T28" s="476"/>
      <c r="U28" s="359"/>
      <c r="V28" s="452"/>
      <c r="W28" s="111"/>
      <c r="X28" s="466"/>
      <c r="Y28" s="386"/>
      <c r="Z28" s="386"/>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row>
    <row r="29" spans="1:51" ht="15.6">
      <c r="A29" s="1550"/>
      <c r="B29" s="1177"/>
      <c r="C29" s="1177"/>
      <c r="D29" s="1551"/>
      <c r="E29" s="1177"/>
      <c r="F29" s="1177"/>
      <c r="G29" s="1552"/>
      <c r="H29" s="486"/>
      <c r="I29" s="486"/>
      <c r="J29" s="486"/>
      <c r="K29" s="486"/>
      <c r="L29" s="486"/>
      <c r="M29" s="475"/>
      <c r="N29" s="475"/>
      <c r="O29" s="475"/>
      <c r="P29" s="476"/>
      <c r="Q29" s="476"/>
      <c r="R29" s="476"/>
      <c r="S29" s="476"/>
      <c r="T29" s="476"/>
      <c r="U29" s="359"/>
      <c r="V29" s="452"/>
      <c r="W29" s="111"/>
      <c r="X29" s="466"/>
      <c r="Y29" s="386"/>
      <c r="Z29" s="386"/>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row>
    <row r="30" spans="1:51" ht="15.6">
      <c r="A30" s="1164"/>
      <c r="B30" s="1158"/>
      <c r="C30" s="1158"/>
      <c r="D30" s="256"/>
      <c r="E30" s="1158"/>
      <c r="F30" s="1158"/>
      <c r="G30" s="1541"/>
      <c r="H30" s="486"/>
      <c r="I30" s="486"/>
      <c r="J30" s="486"/>
      <c r="K30" s="486"/>
      <c r="L30" s="486"/>
      <c r="M30" s="475"/>
      <c r="N30" s="475"/>
      <c r="O30" s="475"/>
      <c r="P30" s="476"/>
      <c r="Q30" s="476"/>
      <c r="R30" s="476"/>
      <c r="S30" s="476"/>
      <c r="T30" s="476"/>
      <c r="U30" s="359"/>
      <c r="V30" s="452"/>
      <c r="W30" s="111"/>
      <c r="X30" s="466"/>
      <c r="Y30" s="386"/>
      <c r="Z30" s="386"/>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row>
    <row r="31" spans="1:51" ht="15.6">
      <c r="A31" s="1164"/>
      <c r="B31" s="1158"/>
      <c r="C31" s="1158"/>
      <c r="D31" s="256"/>
      <c r="E31" s="1158"/>
      <c r="F31" s="1158"/>
      <c r="G31" s="1541"/>
      <c r="H31" s="486"/>
      <c r="I31" s="486"/>
      <c r="J31" s="486"/>
      <c r="K31" s="486"/>
      <c r="L31" s="486"/>
      <c r="M31" s="475"/>
      <c r="N31" s="475"/>
      <c r="O31" s="475"/>
      <c r="P31" s="476"/>
      <c r="Q31" s="476"/>
      <c r="R31" s="476"/>
      <c r="S31" s="476"/>
      <c r="T31" s="476"/>
      <c r="U31" s="359"/>
      <c r="V31" s="452"/>
      <c r="W31" s="111"/>
      <c r="X31" s="466"/>
      <c r="Y31" s="386"/>
      <c r="Z31" s="386"/>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row>
    <row r="32" spans="1:51" ht="15.6">
      <c r="A32" s="1164"/>
      <c r="B32" s="1158"/>
      <c r="C32" s="1158"/>
      <c r="D32" s="256"/>
      <c r="E32" s="1158"/>
      <c r="F32" s="1158"/>
      <c r="G32" s="1541"/>
      <c r="H32" s="486"/>
      <c r="I32" s="486"/>
      <c r="J32" s="486"/>
      <c r="K32" s="486"/>
      <c r="L32" s="486"/>
      <c r="M32" s="475"/>
      <c r="N32" s="475"/>
      <c r="O32" s="475"/>
      <c r="P32" s="476"/>
      <c r="Q32" s="476"/>
      <c r="R32" s="476"/>
      <c r="S32" s="476"/>
      <c r="T32" s="476"/>
      <c r="U32" s="359"/>
      <c r="V32" s="452"/>
      <c r="W32" s="111"/>
      <c r="X32" s="466"/>
      <c r="Y32" s="386"/>
      <c r="Z32" s="386"/>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row>
    <row r="33" spans="1:51" ht="17.399999999999999">
      <c r="A33" s="1164"/>
      <c r="B33" s="1158"/>
      <c r="C33" s="1158"/>
      <c r="D33" s="256"/>
      <c r="E33" s="1158"/>
      <c r="F33" s="1158"/>
      <c r="G33" s="1541"/>
      <c r="H33" s="907"/>
      <c r="I33" s="486"/>
      <c r="J33" s="486"/>
      <c r="K33" s="486"/>
      <c r="L33" s="486"/>
      <c r="M33" s="475"/>
      <c r="N33" s="475"/>
      <c r="O33" s="475"/>
      <c r="P33" s="476"/>
      <c r="Q33" s="476"/>
      <c r="R33" s="476"/>
      <c r="S33" s="476"/>
      <c r="T33" s="476"/>
      <c r="U33" s="359"/>
      <c r="V33" s="452"/>
      <c r="W33" s="111"/>
      <c r="X33" s="466"/>
      <c r="Y33" s="386"/>
      <c r="Z33" s="386"/>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row>
    <row r="34" spans="1:51" ht="15.6">
      <c r="A34" s="115"/>
      <c r="B34" s="116"/>
      <c r="C34" s="116"/>
      <c r="D34" s="121"/>
      <c r="E34" s="116"/>
      <c r="F34" s="116"/>
      <c r="G34" s="142"/>
      <c r="H34" s="344"/>
      <c r="I34" s="344"/>
      <c r="J34" s="344"/>
      <c r="K34" s="344"/>
      <c r="L34" s="344"/>
      <c r="M34" s="350"/>
      <c r="N34" s="350"/>
      <c r="O34" s="350"/>
      <c r="P34" s="393"/>
      <c r="Q34" s="393"/>
      <c r="R34" s="393"/>
      <c r="S34" s="393"/>
      <c r="T34" s="393"/>
      <c r="U34" s="307"/>
      <c r="V34" s="465"/>
      <c r="W34" s="111"/>
      <c r="X34" s="466"/>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row>
    <row r="35" spans="1:51" ht="15.6">
      <c r="A35" s="111"/>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row>
    <row r="36" spans="1:51" ht="15.6">
      <c r="A36" s="111"/>
      <c r="B36" s="111"/>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1"/>
      <c r="AN36" s="111"/>
      <c r="AO36" s="111"/>
      <c r="AP36" s="111"/>
      <c r="AQ36" s="111"/>
      <c r="AR36" s="111"/>
      <c r="AS36" s="111"/>
      <c r="AT36" s="111"/>
      <c r="AU36" s="111"/>
      <c r="AV36" s="111"/>
      <c r="AW36" s="111"/>
      <c r="AX36" s="111"/>
      <c r="AY36" s="111"/>
    </row>
    <row r="37" spans="1:51" ht="15.6">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row>
    <row r="38" spans="1:51" ht="15.6">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row>
    <row r="39" spans="1:51" ht="15.6">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row>
    <row r="40" spans="1:51" ht="15.6">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11"/>
      <c r="AQ40" s="111"/>
      <c r="AR40" s="111"/>
      <c r="AS40" s="111"/>
      <c r="AT40" s="111"/>
      <c r="AU40" s="111"/>
      <c r="AV40" s="111"/>
      <c r="AW40" s="111"/>
      <c r="AX40" s="111"/>
      <c r="AY40" s="111"/>
    </row>
    <row r="41" spans="1:51" ht="15.6">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c r="AL41" s="111"/>
      <c r="AM41" s="111"/>
      <c r="AN41" s="111"/>
      <c r="AO41" s="111"/>
      <c r="AP41" s="111"/>
      <c r="AQ41" s="111"/>
      <c r="AR41" s="111"/>
      <c r="AS41" s="111"/>
      <c r="AT41" s="111"/>
      <c r="AU41" s="111"/>
      <c r="AV41" s="111"/>
      <c r="AW41" s="111"/>
      <c r="AX41" s="111"/>
      <c r="AY41" s="111"/>
    </row>
    <row r="42" spans="1:51" ht="15.6">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row>
    <row r="43" spans="1:51" ht="15.6">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row>
    <row r="44" spans="1:51" ht="15.6">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11"/>
      <c r="AQ44" s="111"/>
      <c r="AR44" s="111"/>
      <c r="AS44" s="111"/>
      <c r="AT44" s="111"/>
      <c r="AU44" s="111"/>
      <c r="AV44" s="111"/>
      <c r="AW44" s="111"/>
      <c r="AX44" s="111"/>
      <c r="AY44" s="111"/>
    </row>
    <row r="45" spans="1:51" ht="15.6">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c r="AM45" s="111"/>
      <c r="AN45" s="111"/>
      <c r="AO45" s="111"/>
      <c r="AP45" s="111"/>
      <c r="AQ45" s="111"/>
      <c r="AR45" s="111"/>
      <c r="AS45" s="111"/>
      <c r="AT45" s="111"/>
      <c r="AU45" s="111"/>
      <c r="AV45" s="111"/>
      <c r="AW45" s="111"/>
      <c r="AX45" s="111"/>
      <c r="AY45" s="111"/>
    </row>
    <row r="46" spans="1:51" ht="15.6">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row>
    <row r="47" spans="1:51" ht="15.6">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row>
    <row r="48" spans="1:51" ht="15.6">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row>
    <row r="49" spans="1:51" ht="15.6">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c r="AM49" s="111"/>
      <c r="AN49" s="111"/>
      <c r="AO49" s="111"/>
      <c r="AP49" s="111"/>
      <c r="AQ49" s="111"/>
      <c r="AR49" s="111"/>
      <c r="AS49" s="111"/>
      <c r="AT49" s="111"/>
      <c r="AU49" s="111"/>
      <c r="AV49" s="111"/>
      <c r="AW49" s="111"/>
      <c r="AX49" s="111"/>
      <c r="AY49" s="111"/>
    </row>
    <row r="50" spans="1:51" ht="15.6">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row>
    <row r="51" spans="1:51" ht="15.6">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row>
    <row r="52" spans="1:51" ht="15.6">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11"/>
      <c r="AQ52" s="111"/>
      <c r="AR52" s="111"/>
      <c r="AS52" s="111"/>
      <c r="AT52" s="111"/>
      <c r="AU52" s="111"/>
      <c r="AV52" s="111"/>
      <c r="AW52" s="111"/>
      <c r="AX52" s="111"/>
      <c r="AY52" s="111"/>
    </row>
    <row r="53" spans="1:51" ht="15.6">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row>
    <row r="54" spans="1:51" ht="15.6">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row>
    <row r="55" spans="1:51" ht="15.6">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1"/>
    </row>
    <row r="56" spans="1:51" ht="15.6">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row>
    <row r="57" spans="1:51" ht="15.6">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row>
    <row r="58" spans="1:51" ht="15.6">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row>
    <row r="59" spans="1:51" ht="15.6">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row>
    <row r="60" spans="1:51" ht="15.6">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row>
    <row r="61" spans="1:51" ht="15.6">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c r="AX61" s="111"/>
      <c r="AY61" s="111"/>
    </row>
    <row r="62" spans="1:51" ht="15.6">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1"/>
    </row>
    <row r="63" spans="1:51" ht="15.6">
      <c r="A63" s="111"/>
      <c r="B63" s="111"/>
      <c r="C63" s="111"/>
      <c r="D63" s="111"/>
      <c r="E63" s="111"/>
      <c r="F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row>
    <row r="64" spans="1:51" ht="15.6">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c r="AX64" s="111"/>
      <c r="AY64" s="111"/>
    </row>
    <row r="65" spans="1:51" ht="15.6">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row>
    <row r="66" spans="1:51" ht="15.6">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1"/>
    </row>
    <row r="67" spans="1:51" ht="15.6">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row>
    <row r="68" spans="1:51" ht="15.6">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c r="AP68" s="111"/>
      <c r="AQ68" s="111"/>
      <c r="AR68" s="111"/>
      <c r="AS68" s="111"/>
      <c r="AT68" s="111"/>
      <c r="AU68" s="111"/>
      <c r="AV68" s="111"/>
      <c r="AW68" s="111"/>
      <c r="AX68" s="111"/>
      <c r="AY68" s="111"/>
    </row>
    <row r="69" spans="1:51" ht="15.6">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row>
    <row r="70" spans="1:51" ht="15.6">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c r="AN70" s="111"/>
      <c r="AO70" s="111"/>
      <c r="AP70" s="111"/>
      <c r="AQ70" s="111"/>
      <c r="AR70" s="111"/>
      <c r="AS70" s="111"/>
      <c r="AT70" s="111"/>
      <c r="AU70" s="111"/>
      <c r="AV70" s="111"/>
      <c r="AW70" s="111"/>
      <c r="AX70" s="111"/>
      <c r="AY70" s="111"/>
    </row>
    <row r="71" spans="1:51" ht="15.6">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row>
    <row r="72" spans="1:51" ht="15.6">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row>
    <row r="73" spans="1:51" ht="15.6">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11"/>
      <c r="AN73" s="111"/>
      <c r="AO73" s="111"/>
      <c r="AP73" s="111"/>
      <c r="AQ73" s="111"/>
      <c r="AR73" s="111"/>
      <c r="AS73" s="111"/>
      <c r="AT73" s="111"/>
      <c r="AU73" s="111"/>
      <c r="AV73" s="111"/>
      <c r="AW73" s="111"/>
      <c r="AX73" s="111"/>
      <c r="AY73" s="111"/>
    </row>
    <row r="74" spans="1:51" ht="15.6">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11"/>
      <c r="AQ74" s="111"/>
      <c r="AR74" s="111"/>
      <c r="AS74" s="111"/>
      <c r="AT74" s="111"/>
      <c r="AU74" s="111"/>
      <c r="AV74" s="111"/>
      <c r="AW74" s="111"/>
      <c r="AX74" s="111"/>
      <c r="AY74" s="111"/>
    </row>
    <row r="75" spans="1:51" ht="15.6">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c r="AP75" s="111"/>
      <c r="AQ75" s="111"/>
      <c r="AR75" s="111"/>
      <c r="AS75" s="111"/>
      <c r="AT75" s="111"/>
      <c r="AU75" s="111"/>
      <c r="AV75" s="111"/>
      <c r="AW75" s="111"/>
      <c r="AX75" s="111"/>
      <c r="AY75" s="111"/>
    </row>
    <row r="76" spans="1:51" ht="15.6">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c r="AE76" s="111"/>
      <c r="AF76" s="111"/>
      <c r="AG76" s="111"/>
      <c r="AH76" s="111"/>
      <c r="AI76" s="111"/>
      <c r="AJ76" s="111"/>
      <c r="AK76" s="111"/>
      <c r="AL76" s="111"/>
      <c r="AM76" s="111"/>
      <c r="AN76" s="111"/>
      <c r="AO76" s="111"/>
      <c r="AP76" s="111"/>
      <c r="AQ76" s="111"/>
      <c r="AR76" s="111"/>
      <c r="AS76" s="111"/>
      <c r="AT76" s="111"/>
      <c r="AU76" s="111"/>
      <c r="AV76" s="111"/>
      <c r="AW76" s="111"/>
      <c r="AX76" s="111"/>
      <c r="AY76" s="111"/>
    </row>
    <row r="77" spans="1:51" ht="15.6">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row>
  </sheetData>
  <conditionalFormatting sqref="A8">
    <cfRule type="cellIs" dxfId="66" priority="1" stopIfTrue="1" operator="equal">
      <formula>"Adjustment to Income/Expense/Rate Base:"</formula>
    </cfRule>
  </conditionalFormatting>
  <dataValidations count="1">
    <dataValidation type="list" allowBlank="1" showInputMessage="1" showErrorMessage="1" errorTitle="Adjustment Type Entry Error" error="An invalid adjustment type was entered._x000a__x000a_Valid values are 1, 2, or 3" sqref="C8 C23:C33">
      <formula1>"1,2,3"</formula1>
    </dataValidation>
  </dataValidations>
  <pageMargins left="0.74" right="0.74" top="1.25" bottom="1" header="0.5" footer="0.25"/>
  <pageSetup scale="78" orientation="portrait" r:id="rId1"/>
  <headerFooter scaleWithDoc="0" alignWithMargins="0">
    <oddHeader>&amp;R&amp;"Times New Roman,Regular"Exhibit No. ___ (JH-2)
 Docket UE-130043
Page &amp;P of &amp;N</oddHeader>
  </headerFooter>
  <ignoredErrors>
    <ignoredError sqref="F15" unlocked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
  <sheetViews>
    <sheetView workbookViewId="0">
      <selection activeCell="B1" sqref="B1:I58"/>
    </sheetView>
  </sheetViews>
  <sheetFormatPr defaultColWidth="9.109375" defaultRowHeight="14.4"/>
  <cols>
    <col min="1" max="1" width="3.33203125" style="792" customWidth="1"/>
    <col min="2" max="2" width="46.6640625" style="792" bestFit="1" customWidth="1"/>
    <col min="3" max="3" width="6.109375" style="792" customWidth="1"/>
    <col min="4" max="5" width="9.33203125" style="792" bestFit="1" customWidth="1"/>
    <col min="6" max="6" width="11.5546875" style="792" bestFit="1" customWidth="1"/>
    <col min="7" max="7" width="9.109375" style="792"/>
    <col min="8" max="8" width="9.33203125" style="792" bestFit="1" customWidth="1"/>
    <col min="9" max="9" width="12.88671875" style="792" customWidth="1"/>
    <col min="10" max="16384" width="9.109375" style="792"/>
  </cols>
  <sheetData>
    <row r="1" spans="1:11">
      <c r="A1" s="798"/>
      <c r="B1" s="2136" t="s">
        <v>122</v>
      </c>
      <c r="C1" s="2137"/>
      <c r="D1" s="2138"/>
      <c r="E1" s="2138"/>
      <c r="F1" s="248"/>
      <c r="G1" s="2138"/>
      <c r="H1" s="2139"/>
      <c r="I1" s="2140"/>
      <c r="J1" s="800"/>
    </row>
    <row r="2" spans="1:11">
      <c r="A2" s="798"/>
      <c r="B2" s="2141" t="s">
        <v>781</v>
      </c>
      <c r="C2" s="2137"/>
      <c r="D2" s="2138"/>
      <c r="E2" s="2138"/>
      <c r="F2" s="248"/>
      <c r="G2" s="2138"/>
      <c r="H2" s="2138"/>
      <c r="I2" s="2142"/>
      <c r="J2" s="801"/>
    </row>
    <row r="3" spans="1:11">
      <c r="A3" s="798"/>
      <c r="B3" s="2143" t="s">
        <v>695</v>
      </c>
      <c r="C3" s="2137"/>
      <c r="D3" s="2138"/>
      <c r="E3" s="2138"/>
      <c r="F3" s="248"/>
      <c r="G3" s="2138"/>
      <c r="H3" s="2138"/>
      <c r="I3" s="2142"/>
      <c r="J3" s="801"/>
    </row>
    <row r="4" spans="1:11">
      <c r="A4" s="798"/>
      <c r="B4" s="2143" t="s">
        <v>738</v>
      </c>
      <c r="C4" s="2137"/>
      <c r="D4" s="2138"/>
      <c r="E4" s="2138"/>
      <c r="F4" s="248"/>
      <c r="G4" s="2144"/>
      <c r="H4" s="2144"/>
      <c r="I4" s="2145"/>
      <c r="J4" s="802"/>
    </row>
    <row r="5" spans="1:11">
      <c r="A5" s="798"/>
      <c r="B5" s="2137"/>
      <c r="C5" s="2137"/>
      <c r="D5" s="2138"/>
      <c r="E5" s="2138"/>
      <c r="F5" s="248"/>
      <c r="G5" s="2138"/>
      <c r="H5" s="2138"/>
      <c r="I5" s="2146"/>
      <c r="J5" s="801"/>
    </row>
    <row r="6" spans="1:11">
      <c r="A6" s="798"/>
      <c r="B6" s="2139"/>
      <c r="C6" s="2139"/>
      <c r="D6" s="2139"/>
      <c r="E6" s="2139"/>
      <c r="F6" s="150" t="s">
        <v>226</v>
      </c>
      <c r="G6" s="2139"/>
      <c r="H6" s="2139"/>
      <c r="I6" s="2147" t="s">
        <v>376</v>
      </c>
      <c r="J6" s="799"/>
    </row>
    <row r="7" spans="1:11">
      <c r="A7" s="798"/>
      <c r="B7" s="2148"/>
      <c r="C7" s="2139"/>
      <c r="D7" s="2149" t="s">
        <v>227</v>
      </c>
      <c r="E7" s="2149" t="s">
        <v>228</v>
      </c>
      <c r="F7" s="1524" t="s">
        <v>229</v>
      </c>
      <c r="G7" s="2149" t="s">
        <v>230</v>
      </c>
      <c r="H7" s="2149" t="s">
        <v>231</v>
      </c>
      <c r="I7" s="2150" t="s">
        <v>232</v>
      </c>
      <c r="J7" s="804"/>
    </row>
    <row r="8" spans="1:11">
      <c r="A8" s="805"/>
      <c r="B8" s="2151" t="s">
        <v>379</v>
      </c>
      <c r="C8" s="265"/>
      <c r="D8" s="267"/>
      <c r="E8" s="267"/>
      <c r="F8" s="267"/>
      <c r="G8" s="2152"/>
      <c r="H8" s="2152"/>
      <c r="I8" s="2153"/>
      <c r="J8" s="808"/>
    </row>
    <row r="9" spans="1:11">
      <c r="A9" s="805"/>
      <c r="B9" s="2154" t="s">
        <v>696</v>
      </c>
      <c r="C9" s="2155"/>
      <c r="D9" s="2156">
        <v>456</v>
      </c>
      <c r="E9" s="2156" t="s">
        <v>583</v>
      </c>
      <c r="F9" s="1006">
        <v>2222742</v>
      </c>
      <c r="G9" s="267" t="s">
        <v>341</v>
      </c>
      <c r="H9" s="149">
        <f>'WCA Allocation Factors'!E16</f>
        <v>0.22605500000000001</v>
      </c>
      <c r="I9" s="121">
        <f>F9*H9</f>
        <v>502461.94281000004</v>
      </c>
      <c r="J9" s="893"/>
    </row>
    <row r="10" spans="1:11">
      <c r="A10" s="805"/>
      <c r="B10" s="2157"/>
      <c r="C10" s="2158"/>
      <c r="D10" s="2159"/>
      <c r="E10" s="2159"/>
      <c r="F10" s="81"/>
      <c r="G10" s="1006"/>
      <c r="H10" s="1798"/>
      <c r="I10" s="890"/>
      <c r="J10" s="811"/>
    </row>
    <row r="11" spans="1:11">
      <c r="A11" s="805"/>
      <c r="B11" s="2157"/>
      <c r="C11" s="2158"/>
      <c r="D11" s="2159"/>
      <c r="E11" s="2159"/>
      <c r="F11" s="1006"/>
      <c r="G11" s="267"/>
      <c r="H11" s="124"/>
      <c r="I11" s="121"/>
    </row>
    <row r="12" spans="1:11">
      <c r="A12" s="805"/>
      <c r="B12" s="81"/>
      <c r="C12" s="81"/>
      <c r="D12" s="81"/>
      <c r="E12" s="81"/>
      <c r="F12" s="115"/>
      <c r="G12" s="115"/>
      <c r="H12" s="115"/>
      <c r="I12" s="115"/>
      <c r="J12" s="811"/>
    </row>
    <row r="13" spans="1:11">
      <c r="A13" s="805"/>
      <c r="B13" s="2160" t="s">
        <v>350</v>
      </c>
      <c r="C13" s="2161"/>
      <c r="D13" s="2152"/>
      <c r="E13" s="2152"/>
      <c r="F13" s="256"/>
      <c r="G13" s="2152"/>
      <c r="H13" s="2152"/>
      <c r="I13" s="2162"/>
      <c r="J13" s="807"/>
      <c r="K13" s="791"/>
    </row>
    <row r="14" spans="1:11">
      <c r="A14" s="832"/>
      <c r="B14" s="2163"/>
      <c r="C14" s="2163"/>
      <c r="D14" s="2163"/>
      <c r="E14" s="2163"/>
      <c r="F14" s="2163"/>
      <c r="G14" s="2163"/>
      <c r="H14" s="2163"/>
      <c r="I14" s="2163"/>
      <c r="J14" s="833"/>
      <c r="K14" s="791"/>
    </row>
    <row r="15" spans="1:11">
      <c r="A15" s="833"/>
      <c r="B15" s="2164"/>
      <c r="C15" s="2165"/>
      <c r="D15" s="2165"/>
      <c r="E15" s="2165"/>
      <c r="F15" s="2165"/>
      <c r="G15" s="2165"/>
      <c r="H15" s="2165"/>
      <c r="I15" s="2166"/>
      <c r="J15" s="833"/>
      <c r="K15" s="791"/>
    </row>
    <row r="16" spans="1:11">
      <c r="A16" s="833"/>
      <c r="B16" s="2167"/>
      <c r="C16" s="2163"/>
      <c r="D16" s="2163"/>
      <c r="E16" s="2163"/>
      <c r="F16" s="2163"/>
      <c r="G16" s="2163"/>
      <c r="H16" s="2163"/>
      <c r="I16" s="2168"/>
      <c r="J16" s="833"/>
      <c r="K16" s="791"/>
    </row>
    <row r="17" spans="1:11">
      <c r="A17" s="833"/>
      <c r="B17" s="2167"/>
      <c r="C17" s="2163"/>
      <c r="D17" s="2163"/>
      <c r="E17" s="2163"/>
      <c r="F17" s="2163"/>
      <c r="G17" s="2163"/>
      <c r="H17" s="2163"/>
      <c r="I17" s="2168"/>
      <c r="J17" s="833"/>
      <c r="K17" s="791"/>
    </row>
    <row r="18" spans="1:11">
      <c r="A18" s="833"/>
      <c r="B18" s="2167"/>
      <c r="C18" s="2163"/>
      <c r="D18" s="2163"/>
      <c r="E18" s="2163"/>
      <c r="F18" s="2163"/>
      <c r="G18" s="2163"/>
      <c r="H18" s="2163"/>
      <c r="I18" s="2168"/>
      <c r="J18" s="833"/>
      <c r="K18" s="791"/>
    </row>
    <row r="19" spans="1:11">
      <c r="A19" s="833"/>
      <c r="B19" s="2167"/>
      <c r="C19" s="2163"/>
      <c r="D19" s="2163"/>
      <c r="E19" s="2163"/>
      <c r="F19" s="2163"/>
      <c r="G19" s="2163"/>
      <c r="H19" s="2163"/>
      <c r="I19" s="2168"/>
      <c r="J19" s="833"/>
      <c r="K19" s="791"/>
    </row>
    <row r="20" spans="1:11">
      <c r="A20" s="833"/>
      <c r="B20" s="2169"/>
      <c r="C20" s="2170"/>
      <c r="D20" s="2170"/>
      <c r="E20" s="2170"/>
      <c r="F20" s="2170"/>
      <c r="G20" s="2170"/>
      <c r="H20" s="2170"/>
      <c r="I20" s="2171"/>
      <c r="J20" s="833"/>
      <c r="K20" s="791"/>
    </row>
    <row r="21" spans="1:11">
      <c r="A21" s="833"/>
      <c r="B21" s="2163"/>
      <c r="C21" s="2163"/>
      <c r="D21" s="2163"/>
      <c r="E21" s="2163"/>
      <c r="F21" s="2163"/>
      <c r="G21" s="2163"/>
      <c r="H21" s="2163"/>
      <c r="I21" s="2163"/>
      <c r="J21" s="833"/>
      <c r="K21" s="791"/>
    </row>
    <row r="22" spans="1:11">
      <c r="A22" s="833"/>
      <c r="B22" s="833"/>
      <c r="C22" s="833"/>
      <c r="D22" s="833"/>
      <c r="E22" s="833"/>
      <c r="F22" s="833"/>
      <c r="G22" s="833"/>
      <c r="H22" s="833"/>
      <c r="I22" s="833"/>
      <c r="J22" s="833"/>
      <c r="K22" s="791"/>
    </row>
    <row r="23" spans="1:11">
      <c r="A23" s="833"/>
      <c r="B23" s="833"/>
      <c r="C23" s="833"/>
      <c r="D23" s="833"/>
      <c r="E23" s="833"/>
      <c r="F23" s="833"/>
      <c r="G23" s="833"/>
      <c r="H23" s="833"/>
      <c r="I23" s="833"/>
      <c r="J23" s="833"/>
      <c r="K23" s="791"/>
    </row>
    <row r="24" spans="1:11">
      <c r="A24" s="791"/>
      <c r="B24" s="818"/>
      <c r="C24" s="791"/>
      <c r="D24" s="791"/>
      <c r="E24" s="791"/>
      <c r="F24" s="791"/>
      <c r="G24" s="791"/>
      <c r="H24" s="791"/>
      <c r="I24" s="791"/>
      <c r="J24" s="791"/>
      <c r="K24" s="791"/>
    </row>
    <row r="25" spans="1:11">
      <c r="A25" s="805"/>
      <c r="B25" s="1515"/>
      <c r="C25" s="817"/>
      <c r="D25" s="813"/>
      <c r="E25" s="813"/>
      <c r="F25" s="816"/>
      <c r="G25" s="814"/>
      <c r="H25" s="815"/>
      <c r="I25" s="816"/>
      <c r="J25" s="813"/>
      <c r="K25" s="791"/>
    </row>
    <row r="26" spans="1:11">
      <c r="A26" s="805"/>
      <c r="B26" s="1507"/>
      <c r="C26" s="1507"/>
      <c r="D26" s="1507"/>
      <c r="E26" s="1507"/>
      <c r="F26" s="1507"/>
      <c r="G26" s="1507"/>
      <c r="H26" s="1507"/>
      <c r="I26" s="1507"/>
      <c r="J26" s="813"/>
    </row>
    <row r="27" spans="1:11">
      <c r="A27" s="805"/>
      <c r="B27" s="1507"/>
      <c r="C27" s="1507"/>
      <c r="D27" s="1507"/>
      <c r="E27" s="1507"/>
      <c r="F27" s="1507"/>
      <c r="G27" s="1507"/>
      <c r="H27" s="1507"/>
      <c r="I27" s="1507"/>
      <c r="J27" s="806"/>
    </row>
    <row r="28" spans="1:11">
      <c r="A28" s="805"/>
      <c r="B28" s="1507"/>
      <c r="C28" s="1507"/>
      <c r="D28" s="1507"/>
      <c r="E28" s="1507"/>
      <c r="F28" s="1507"/>
      <c r="G28" s="1507"/>
      <c r="H28" s="1507"/>
      <c r="I28" s="1507"/>
      <c r="J28" s="806"/>
    </row>
    <row r="29" spans="1:11">
      <c r="A29" s="805"/>
      <c r="B29" s="805"/>
      <c r="C29" s="1507"/>
      <c r="D29" s="1507"/>
      <c r="E29" s="1507"/>
      <c r="F29" s="1507"/>
      <c r="G29" s="1507"/>
      <c r="H29" s="1507"/>
      <c r="I29" s="1507"/>
      <c r="J29" s="806"/>
    </row>
    <row r="30" spans="1:11">
      <c r="A30" s="805"/>
      <c r="B30" s="805"/>
      <c r="C30" s="805"/>
      <c r="D30" s="806"/>
      <c r="E30" s="806"/>
      <c r="F30" s="819"/>
      <c r="G30" s="820"/>
      <c r="H30" s="1516"/>
      <c r="I30" s="807"/>
      <c r="J30" s="806"/>
    </row>
    <row r="31" spans="1:11">
      <c r="A31" s="805"/>
      <c r="B31" s="805"/>
      <c r="C31" s="805"/>
      <c r="D31" s="806"/>
      <c r="E31" s="806"/>
      <c r="F31" s="819"/>
      <c r="G31" s="820"/>
      <c r="H31" s="821"/>
      <c r="I31" s="807"/>
      <c r="J31" s="806"/>
    </row>
    <row r="32" spans="1:11">
      <c r="A32" s="805"/>
      <c r="B32" s="805"/>
      <c r="C32" s="805"/>
      <c r="D32" s="806"/>
      <c r="E32" s="806"/>
      <c r="F32" s="819"/>
      <c r="G32" s="820"/>
      <c r="H32" s="821"/>
      <c r="I32" s="807"/>
      <c r="J32" s="806"/>
    </row>
    <row r="33" spans="1:10">
      <c r="A33" s="805"/>
      <c r="B33" s="822"/>
      <c r="C33" s="805"/>
      <c r="D33" s="806"/>
      <c r="E33" s="806"/>
      <c r="F33" s="819"/>
      <c r="G33" s="820"/>
      <c r="H33" s="821"/>
      <c r="I33" s="807"/>
      <c r="J33" s="807"/>
    </row>
    <row r="34" spans="1:10">
      <c r="A34" s="805"/>
      <c r="B34" s="822"/>
      <c r="C34" s="822"/>
      <c r="D34" s="808"/>
      <c r="E34" s="808"/>
      <c r="F34" s="819"/>
      <c r="G34" s="820"/>
      <c r="H34" s="821"/>
      <c r="I34" s="807"/>
      <c r="J34" s="806"/>
    </row>
    <row r="35" spans="1:10">
      <c r="A35" s="805"/>
      <c r="B35" s="822"/>
      <c r="C35" s="823"/>
      <c r="D35" s="806"/>
      <c r="E35" s="806"/>
      <c r="F35" s="819"/>
      <c r="G35" s="820"/>
      <c r="H35" s="821"/>
      <c r="I35" s="807"/>
      <c r="J35" s="806"/>
    </row>
    <row r="36" spans="1:10">
      <c r="A36" s="822"/>
      <c r="B36" s="824"/>
      <c r="C36" s="805"/>
      <c r="D36" s="806"/>
      <c r="E36" s="806"/>
      <c r="F36" s="819"/>
      <c r="G36" s="820"/>
      <c r="H36" s="821"/>
      <c r="I36" s="807"/>
      <c r="J36" s="806"/>
    </row>
    <row r="37" spans="1:10" ht="17.399999999999999">
      <c r="A37" s="822"/>
      <c r="B37" s="824"/>
      <c r="C37" s="805"/>
      <c r="D37" s="806"/>
      <c r="E37" s="806"/>
      <c r="F37" s="819"/>
      <c r="G37" s="806"/>
      <c r="H37" s="825"/>
      <c r="I37" s="826"/>
      <c r="J37" s="906"/>
    </row>
    <row r="38" spans="1:10">
      <c r="A38" s="822"/>
      <c r="B38" s="805"/>
      <c r="C38" s="805"/>
      <c r="D38" s="806"/>
      <c r="E38" s="806"/>
      <c r="F38" s="819"/>
      <c r="G38" s="806"/>
      <c r="H38" s="825"/>
      <c r="I38" s="826"/>
      <c r="J38" s="806"/>
    </row>
    <row r="39" spans="1:10">
      <c r="A39" s="822"/>
      <c r="B39" s="824"/>
      <c r="C39" s="805"/>
      <c r="D39" s="806"/>
      <c r="E39" s="806"/>
      <c r="F39" s="819"/>
      <c r="G39" s="806"/>
      <c r="H39" s="825"/>
      <c r="I39" s="826"/>
      <c r="J39" s="808"/>
    </row>
    <row r="40" spans="1:10">
      <c r="A40" s="822"/>
      <c r="B40" s="824"/>
      <c r="C40" s="805"/>
      <c r="D40" s="806"/>
      <c r="E40" s="806"/>
      <c r="F40" s="819"/>
      <c r="G40" s="827"/>
      <c r="H40" s="806"/>
      <c r="I40" s="826"/>
      <c r="J40" s="808"/>
    </row>
    <row r="41" spans="1:10">
      <c r="A41" s="822"/>
      <c r="B41" s="824"/>
      <c r="C41" s="805"/>
      <c r="D41" s="806"/>
      <c r="E41" s="806"/>
      <c r="F41" s="819"/>
      <c r="G41" s="827"/>
      <c r="H41" s="820"/>
      <c r="I41" s="826"/>
      <c r="J41" s="808"/>
    </row>
    <row r="42" spans="1:10">
      <c r="A42" s="822"/>
      <c r="B42" s="824"/>
      <c r="C42" s="805"/>
      <c r="D42" s="806"/>
      <c r="E42" s="806"/>
      <c r="F42" s="819"/>
      <c r="G42" s="828"/>
      <c r="H42" s="806"/>
      <c r="I42" s="819"/>
      <c r="J42" s="808"/>
    </row>
    <row r="43" spans="1:10">
      <c r="A43" s="822"/>
      <c r="B43" s="824"/>
      <c r="C43" s="805"/>
      <c r="D43" s="806"/>
      <c r="E43" s="806"/>
      <c r="F43" s="819"/>
      <c r="G43" s="829"/>
      <c r="H43" s="808"/>
      <c r="I43" s="830"/>
      <c r="J43" s="808"/>
    </row>
    <row r="44" spans="1:10">
      <c r="A44" s="822"/>
      <c r="B44" s="824"/>
      <c r="C44" s="805"/>
      <c r="D44" s="806"/>
      <c r="E44" s="806"/>
      <c r="F44" s="819"/>
      <c r="G44" s="806"/>
      <c r="H44" s="806"/>
      <c r="I44" s="819"/>
      <c r="J44" s="808"/>
    </row>
    <row r="45" spans="1:10">
      <c r="A45" s="822"/>
      <c r="B45" s="831"/>
      <c r="C45" s="805"/>
      <c r="D45" s="806"/>
      <c r="E45" s="806"/>
      <c r="F45" s="819"/>
      <c r="G45" s="828"/>
      <c r="H45" s="806"/>
      <c r="I45" s="826"/>
      <c r="J45" s="808"/>
    </row>
    <row r="46" spans="1:10">
      <c r="A46" s="805"/>
      <c r="B46" s="824"/>
      <c r="C46" s="805"/>
      <c r="D46" s="806"/>
      <c r="E46" s="806"/>
      <c r="F46" s="819"/>
      <c r="G46" s="828"/>
      <c r="H46" s="820"/>
      <c r="I46" s="826"/>
      <c r="J46" s="807"/>
    </row>
    <row r="47" spans="1:10">
      <c r="A47" s="805"/>
      <c r="B47" s="805"/>
      <c r="C47" s="805"/>
      <c r="D47" s="806"/>
      <c r="E47" s="806"/>
      <c r="F47" s="819"/>
      <c r="G47" s="806"/>
      <c r="H47" s="806"/>
      <c r="I47" s="826"/>
      <c r="J47" s="807"/>
    </row>
    <row r="48" spans="1:10">
      <c r="A48" s="805"/>
      <c r="B48" s="805"/>
      <c r="C48" s="805"/>
      <c r="D48" s="806"/>
      <c r="E48" s="806"/>
      <c r="F48" s="819"/>
      <c r="G48" s="806"/>
      <c r="H48" s="806"/>
      <c r="I48" s="826"/>
      <c r="J48" s="807"/>
    </row>
    <row r="49" spans="1:10">
      <c r="A49" s="805"/>
      <c r="C49" s="805"/>
      <c r="D49" s="806"/>
      <c r="E49" s="806"/>
      <c r="F49" s="819"/>
      <c r="G49" s="806"/>
      <c r="H49" s="806"/>
      <c r="I49" s="826"/>
      <c r="J49" s="807"/>
    </row>
    <row r="63" spans="1:10">
      <c r="I63" s="81"/>
    </row>
  </sheetData>
  <pageMargins left="0.74" right="0.75" top="1.25" bottom="0.98" header="0.5" footer="0.25"/>
  <pageSetup scale="79" orientation="portrait" r:id="rId1"/>
  <headerFooter scaleWithDoc="0" alignWithMargins="0">
    <oddHeader>&amp;R&amp;"Times New Roman,Regular"Exhibit No. ___ (JH-2)
 Docket UE-130043
Page &amp;P of &amp;N</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workbookViewId="0">
      <selection activeCell="B1" sqref="B1:I58"/>
    </sheetView>
  </sheetViews>
  <sheetFormatPr defaultRowHeight="13.2"/>
  <cols>
    <col min="1" max="1" width="2.88671875" style="918" customWidth="1"/>
    <col min="2" max="2" width="26.109375" customWidth="1"/>
    <col min="3" max="3" width="6.109375" customWidth="1"/>
    <col min="4" max="5" width="10.77734375" style="870" customWidth="1"/>
    <col min="6" max="6" width="11.77734375" style="870" customWidth="1"/>
    <col min="7" max="7" width="10.44140625" style="870" customWidth="1"/>
    <col min="8" max="8" width="12.109375" style="870" customWidth="1"/>
    <col min="9" max="9" width="13.44140625" style="870" customWidth="1"/>
    <col min="10" max="10" width="9.109375" style="870"/>
  </cols>
  <sheetData>
    <row r="1" spans="2:10" ht="13.8">
      <c r="B1" s="145" t="s">
        <v>122</v>
      </c>
      <c r="C1" s="81"/>
      <c r="D1" s="1294"/>
      <c r="E1" s="1294"/>
      <c r="F1" s="1294"/>
      <c r="G1" s="1294"/>
      <c r="H1" s="1294"/>
      <c r="I1" s="1294"/>
      <c r="J1" s="870">
        <v>3.8</v>
      </c>
    </row>
    <row r="2" spans="2:10" ht="13.8">
      <c r="B2" s="145" t="s">
        <v>782</v>
      </c>
      <c r="C2" s="81"/>
      <c r="D2" s="1294"/>
      <c r="E2" s="1294"/>
      <c r="F2" s="1294"/>
      <c r="G2" s="1294"/>
      <c r="H2" s="1294"/>
      <c r="I2" s="1294"/>
    </row>
    <row r="3" spans="2:10" ht="13.8">
      <c r="B3" s="145" t="s">
        <v>783</v>
      </c>
      <c r="C3" s="81"/>
      <c r="D3" s="1294"/>
      <c r="E3" s="1294"/>
      <c r="F3" s="1294"/>
      <c r="G3" s="1294"/>
      <c r="H3" s="1294"/>
      <c r="I3" s="1294"/>
    </row>
    <row r="4" spans="2:10" ht="13.8">
      <c r="B4" s="145" t="s">
        <v>1108</v>
      </c>
      <c r="C4" s="81"/>
      <c r="D4" s="1294"/>
      <c r="E4" s="1294"/>
      <c r="F4" s="1294"/>
      <c r="G4" s="1294"/>
      <c r="H4" s="1294"/>
      <c r="I4" s="1294"/>
    </row>
    <row r="5" spans="2:10" ht="13.8">
      <c r="B5" s="81"/>
      <c r="C5" s="81"/>
      <c r="D5" s="625"/>
      <c r="E5" s="1294"/>
      <c r="F5" s="1294"/>
      <c r="G5" s="1294"/>
      <c r="H5" s="1294"/>
      <c r="I5" s="1294"/>
    </row>
    <row r="6" spans="2:10" ht="13.8">
      <c r="B6" s="81"/>
      <c r="C6" s="81"/>
      <c r="D6" s="1294"/>
      <c r="E6" s="1294"/>
      <c r="F6" s="1294"/>
      <c r="G6" s="1294"/>
      <c r="H6" s="1294"/>
      <c r="I6" s="1294"/>
    </row>
    <row r="7" spans="2:10" ht="13.8">
      <c r="B7" s="81"/>
      <c r="C7" s="81"/>
      <c r="D7" s="1294"/>
      <c r="E7" s="1294"/>
      <c r="F7" s="1294" t="s">
        <v>226</v>
      </c>
      <c r="G7" s="1294" t="s">
        <v>784</v>
      </c>
      <c r="H7" s="1294"/>
      <c r="I7" s="1294" t="s">
        <v>332</v>
      </c>
    </row>
    <row r="8" spans="2:10" ht="13.8">
      <c r="B8" s="81"/>
      <c r="C8" s="81"/>
      <c r="D8" s="148" t="s">
        <v>227</v>
      </c>
      <c r="E8" s="148" t="s">
        <v>228</v>
      </c>
      <c r="F8" s="148" t="s">
        <v>229</v>
      </c>
      <c r="G8" s="148" t="s">
        <v>230</v>
      </c>
      <c r="H8" s="148" t="s">
        <v>231</v>
      </c>
      <c r="I8" s="148" t="s">
        <v>232</v>
      </c>
    </row>
    <row r="9" spans="2:10" ht="13.8">
      <c r="B9" s="145" t="s">
        <v>333</v>
      </c>
      <c r="C9" s="81"/>
      <c r="D9" s="1294"/>
      <c r="E9" s="1294"/>
      <c r="F9" s="1294"/>
      <c r="G9" s="1294"/>
      <c r="H9" s="1294"/>
      <c r="I9" s="1294"/>
    </row>
    <row r="10" spans="2:10" ht="13.8">
      <c r="B10" s="81" t="s">
        <v>334</v>
      </c>
      <c r="C10" s="81"/>
      <c r="D10" s="1294">
        <v>456</v>
      </c>
      <c r="E10" s="1294" t="s">
        <v>583</v>
      </c>
      <c r="F10" s="2620">
        <v>63404</v>
      </c>
      <c r="G10" s="1294" t="s">
        <v>237</v>
      </c>
      <c r="H10" s="1531">
        <f>'WCA Allocation Factors'!E6</f>
        <v>1</v>
      </c>
      <c r="I10" s="2620">
        <f>F10*H10</f>
        <v>63404</v>
      </c>
    </row>
    <row r="11" spans="2:10" ht="13.8">
      <c r="B11" s="81"/>
      <c r="C11" s="81"/>
      <c r="D11" s="1294"/>
      <c r="E11" s="1294"/>
      <c r="F11" s="1294"/>
      <c r="G11" s="1294"/>
      <c r="H11" s="1294"/>
      <c r="I11" s="1294"/>
    </row>
    <row r="12" spans="2:10" ht="13.8">
      <c r="B12" s="81"/>
      <c r="C12" s="81"/>
      <c r="D12" s="1294"/>
      <c r="E12" s="1294"/>
      <c r="F12" s="1294"/>
      <c r="G12" s="1294"/>
      <c r="H12" s="1294"/>
      <c r="I12" s="1294"/>
    </row>
    <row r="13" spans="2:10" ht="13.8">
      <c r="B13" s="81"/>
      <c r="C13" s="81"/>
      <c r="D13" s="1294"/>
      <c r="E13" s="1294"/>
      <c r="F13" s="1294"/>
      <c r="G13" s="1294"/>
      <c r="H13" s="1294"/>
      <c r="I13" s="1294"/>
    </row>
    <row r="14" spans="2:10" ht="13.8">
      <c r="B14" s="81"/>
      <c r="C14" s="81"/>
      <c r="D14" s="1294"/>
      <c r="E14" s="1294"/>
      <c r="F14" s="1294"/>
      <c r="G14" s="1294"/>
      <c r="H14" s="1294"/>
      <c r="I14" s="1294"/>
    </row>
    <row r="15" spans="2:10" ht="13.8">
      <c r="B15" s="81"/>
      <c r="C15" s="81"/>
      <c r="D15" s="1294"/>
      <c r="E15" s="1294"/>
      <c r="F15" s="1294"/>
      <c r="G15" s="1294"/>
      <c r="H15" s="1294"/>
      <c r="I15" s="1294"/>
    </row>
    <row r="16" spans="2:10" ht="13.8">
      <c r="B16" s="81"/>
      <c r="C16" s="81"/>
      <c r="D16" s="1294"/>
      <c r="E16" s="1294"/>
      <c r="F16" s="1294"/>
      <c r="G16" s="1294"/>
      <c r="H16" s="1294"/>
      <c r="I16" s="1294"/>
    </row>
    <row r="17" spans="2:9" ht="13.8">
      <c r="B17" s="145" t="s">
        <v>242</v>
      </c>
      <c r="C17" s="81"/>
      <c r="D17" s="1294"/>
      <c r="E17" s="1294"/>
      <c r="F17" s="1294"/>
      <c r="G17" s="1294"/>
      <c r="H17" s="1294"/>
      <c r="I17" s="1294"/>
    </row>
    <row r="18" spans="2:9" ht="13.8">
      <c r="B18" s="81"/>
      <c r="C18" s="81"/>
      <c r="D18" s="1294"/>
      <c r="E18" s="1294"/>
      <c r="F18" s="1294"/>
      <c r="G18" s="1294"/>
      <c r="H18" s="1294"/>
      <c r="I18" s="1294"/>
    </row>
    <row r="19" spans="2:9" ht="13.8">
      <c r="B19" s="133"/>
      <c r="C19" s="1775"/>
      <c r="D19" s="2135"/>
      <c r="E19" s="2135"/>
      <c r="F19" s="2135"/>
      <c r="G19" s="2135"/>
      <c r="H19" s="2135"/>
      <c r="I19" s="136"/>
    </row>
    <row r="20" spans="2:9" ht="13.8">
      <c r="B20" s="137"/>
      <c r="C20" s="115"/>
      <c r="D20" s="116"/>
      <c r="E20" s="116"/>
      <c r="F20" s="116"/>
      <c r="G20" s="116"/>
      <c r="H20" s="116"/>
      <c r="I20" s="138"/>
    </row>
    <row r="21" spans="2:9" ht="13.8">
      <c r="B21" s="137"/>
      <c r="C21" s="115"/>
      <c r="D21" s="116"/>
      <c r="E21" s="116"/>
      <c r="F21" s="116"/>
      <c r="G21" s="116"/>
      <c r="H21" s="116"/>
      <c r="I21" s="138"/>
    </row>
    <row r="22" spans="2:9" ht="13.8">
      <c r="B22" s="137"/>
      <c r="C22" s="115"/>
      <c r="D22" s="116"/>
      <c r="E22" s="116"/>
      <c r="F22" s="116"/>
      <c r="G22" s="116"/>
      <c r="H22" s="116"/>
      <c r="I22" s="138"/>
    </row>
    <row r="23" spans="2:9" ht="13.8">
      <c r="B23" s="137"/>
      <c r="C23" s="115"/>
      <c r="D23" s="116"/>
      <c r="E23" s="116"/>
      <c r="F23" s="116"/>
      <c r="G23" s="116"/>
      <c r="H23" s="116"/>
      <c r="I23" s="138"/>
    </row>
    <row r="24" spans="2:9" ht="13.8">
      <c r="B24" s="137"/>
      <c r="C24" s="115"/>
      <c r="D24" s="116"/>
      <c r="E24" s="116"/>
      <c r="F24" s="116"/>
      <c r="G24" s="116"/>
      <c r="H24" s="116"/>
      <c r="I24" s="138"/>
    </row>
    <row r="25" spans="2:9" ht="13.8">
      <c r="B25" s="137"/>
      <c r="C25" s="115"/>
      <c r="D25" s="116"/>
      <c r="E25" s="116"/>
      <c r="F25" s="116"/>
      <c r="G25" s="116"/>
      <c r="H25" s="116"/>
      <c r="I25" s="138"/>
    </row>
    <row r="26" spans="2:9" ht="13.8">
      <c r="B26" s="952"/>
      <c r="C26" s="951"/>
      <c r="D26" s="795"/>
      <c r="E26" s="795"/>
      <c r="F26" s="795"/>
      <c r="G26" s="795"/>
      <c r="H26" s="795"/>
      <c r="I26" s="1514"/>
    </row>
    <row r="63" spans="9:9" ht="13.8">
      <c r="I63" s="146"/>
    </row>
  </sheetData>
  <pageMargins left="0.7" right="0.7" top="0.75" bottom="0.75" header="0.3" footer="0.3"/>
  <pageSetup scale="91" orientation="portrait" r:id="rId1"/>
  <headerFooter>
    <oddHeader>&amp;RExhibit No. ___ (JH-2)
 Docket UE-130043
Page &amp;P of &amp;N</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86"/>
  <sheetViews>
    <sheetView topLeftCell="A17" workbookViewId="0">
      <selection activeCell="B1" sqref="B1:I58"/>
    </sheetView>
  </sheetViews>
  <sheetFormatPr defaultColWidth="10" defaultRowHeight="13.8"/>
  <cols>
    <col min="1" max="1" width="2.5546875" style="81" customWidth="1"/>
    <col min="2" max="2" width="44.44140625" style="81" bestFit="1" customWidth="1"/>
    <col min="3" max="3" width="4.21875" style="81" customWidth="1"/>
    <col min="4" max="4" width="10.88671875" style="81" customWidth="1"/>
    <col min="5" max="5" width="7" style="81" customWidth="1"/>
    <col min="6" max="6" width="11.6640625" style="81" customWidth="1"/>
    <col min="7" max="7" width="12.6640625" style="81" customWidth="1"/>
    <col min="8" max="8" width="8.77734375" style="459" customWidth="1"/>
    <col min="9" max="9" width="13.33203125" style="460" customWidth="1"/>
    <col min="10" max="10" width="2.77734375" style="81" customWidth="1"/>
    <col min="11" max="11" width="10.88671875" style="166" bestFit="1" customWidth="1"/>
    <col min="12" max="12" width="12.44140625" style="454" customWidth="1"/>
    <col min="13" max="13" width="10.33203125" style="81" bestFit="1" customWidth="1"/>
    <col min="14" max="16384" width="10" style="81"/>
  </cols>
  <sheetData>
    <row r="1" spans="1:13">
      <c r="B1" s="145" t="s">
        <v>122</v>
      </c>
      <c r="D1" s="1294"/>
      <c r="E1" s="1294"/>
      <c r="F1" s="1678"/>
      <c r="G1" s="1294"/>
      <c r="H1" s="625"/>
      <c r="I1" s="1523"/>
      <c r="J1" s="147"/>
      <c r="K1" s="453"/>
    </row>
    <row r="2" spans="1:13">
      <c r="B2" s="145" t="s">
        <v>776</v>
      </c>
      <c r="D2" s="1294"/>
      <c r="E2" s="1294"/>
      <c r="F2" s="1678"/>
      <c r="G2" s="1294"/>
      <c r="H2" s="625"/>
      <c r="I2" s="1523"/>
      <c r="J2" s="1294"/>
      <c r="K2" s="453"/>
    </row>
    <row r="3" spans="1:13">
      <c r="B3" s="145" t="s">
        <v>468</v>
      </c>
      <c r="D3" s="1294"/>
      <c r="E3" s="1294"/>
      <c r="F3" s="1678"/>
      <c r="G3" s="1294"/>
      <c r="H3" s="625"/>
      <c r="I3" s="1523"/>
      <c r="J3" s="1294"/>
      <c r="K3" s="453"/>
    </row>
    <row r="4" spans="1:13">
      <c r="B4" s="145" t="s">
        <v>726</v>
      </c>
      <c r="D4" s="1294"/>
      <c r="E4" s="1294"/>
      <c r="F4" s="1678"/>
      <c r="G4" s="1294"/>
      <c r="H4" s="625"/>
      <c r="I4" s="1523"/>
      <c r="J4" s="1294"/>
      <c r="K4" s="453"/>
    </row>
    <row r="5" spans="1:13">
      <c r="D5" s="1294"/>
      <c r="E5" s="1294"/>
      <c r="F5" s="1678"/>
      <c r="G5" s="1294"/>
      <c r="H5" s="625"/>
      <c r="I5" s="1523"/>
      <c r="J5" s="1294"/>
      <c r="K5" s="453"/>
    </row>
    <row r="6" spans="1:13">
      <c r="D6" s="1294"/>
      <c r="E6" s="1294"/>
      <c r="F6" s="1678" t="s">
        <v>226</v>
      </c>
      <c r="G6" s="1294"/>
      <c r="H6" s="625"/>
      <c r="I6" s="1523" t="s">
        <v>376</v>
      </c>
      <c r="J6" s="1294"/>
      <c r="K6" s="455"/>
    </row>
    <row r="7" spans="1:13">
      <c r="A7" s="115"/>
      <c r="B7" s="2111" t="s">
        <v>379</v>
      </c>
      <c r="C7" s="2112"/>
      <c r="D7" s="2113" t="s">
        <v>227</v>
      </c>
      <c r="E7" s="2113" t="s">
        <v>228</v>
      </c>
      <c r="F7" s="2114" t="s">
        <v>229</v>
      </c>
      <c r="G7" s="2113" t="s">
        <v>230</v>
      </c>
      <c r="H7" s="2115" t="s">
        <v>231</v>
      </c>
      <c r="I7" s="2116" t="s">
        <v>232</v>
      </c>
      <c r="J7" s="2113"/>
      <c r="K7" s="453"/>
    </row>
    <row r="8" spans="1:13">
      <c r="A8" s="115"/>
      <c r="B8" s="2079" t="s">
        <v>785</v>
      </c>
      <c r="C8" s="2080"/>
      <c r="D8" s="2081">
        <v>421</v>
      </c>
      <c r="E8" s="2081" t="s">
        <v>236</v>
      </c>
      <c r="F8" s="2082">
        <v>9614</v>
      </c>
      <c r="G8" s="2081" t="s">
        <v>269</v>
      </c>
      <c r="H8" s="2083">
        <v>0</v>
      </c>
      <c r="I8" s="2082">
        <f>F8*H8</f>
        <v>0</v>
      </c>
      <c r="J8" s="2117"/>
      <c r="K8" s="456"/>
      <c r="L8" s="219"/>
    </row>
    <row r="9" spans="1:13">
      <c r="A9" s="115"/>
      <c r="B9" s="2079" t="s">
        <v>785</v>
      </c>
      <c r="C9" s="2080"/>
      <c r="D9" s="2081">
        <v>421</v>
      </c>
      <c r="E9" s="2081" t="s">
        <v>236</v>
      </c>
      <c r="F9" s="2082">
        <v>410416</v>
      </c>
      <c r="G9" s="2081" t="s">
        <v>352</v>
      </c>
      <c r="H9" s="2083">
        <f>'WCA Allocation Factors'!E17</f>
        <v>0</v>
      </c>
      <c r="I9" s="2082">
        <f t="shared" ref="I9:I11" si="0">F9*H9</f>
        <v>0</v>
      </c>
      <c r="J9" s="2117"/>
      <c r="K9" s="456"/>
      <c r="L9" s="219"/>
    </row>
    <row r="10" spans="1:13">
      <c r="A10" s="115"/>
      <c r="B10" s="2079" t="s">
        <v>785</v>
      </c>
      <c r="C10" s="2080"/>
      <c r="D10" s="2081">
        <v>421</v>
      </c>
      <c r="E10" s="2081" t="s">
        <v>236</v>
      </c>
      <c r="F10" s="290">
        <v>184232</v>
      </c>
      <c r="G10" s="2118" t="s">
        <v>223</v>
      </c>
      <c r="H10" s="2119">
        <f>'WCA Allocation Factors'!E12</f>
        <v>6.8509279244491156E-2</v>
      </c>
      <c r="I10" s="2082">
        <f t="shared" si="0"/>
        <v>12621.601533771094</v>
      </c>
      <c r="J10" s="2117"/>
      <c r="K10" s="456"/>
      <c r="L10" s="219"/>
    </row>
    <row r="11" spans="1:13">
      <c r="A11" s="115"/>
      <c r="B11" s="2079" t="s">
        <v>785</v>
      </c>
      <c r="C11" s="2080"/>
      <c r="D11" s="2081">
        <v>421</v>
      </c>
      <c r="E11" s="2081" t="s">
        <v>236</v>
      </c>
      <c r="F11" s="1185">
        <v>-604262</v>
      </c>
      <c r="G11" s="2118" t="s">
        <v>262</v>
      </c>
      <c r="H11" s="2119">
        <v>0</v>
      </c>
      <c r="I11" s="2084">
        <f t="shared" si="0"/>
        <v>0</v>
      </c>
      <c r="J11" s="2117"/>
      <c r="K11" s="456"/>
      <c r="L11" s="219"/>
    </row>
    <row r="12" spans="1:13">
      <c r="A12" s="115"/>
      <c r="B12" s="2112"/>
      <c r="C12" s="2120"/>
      <c r="D12" s="2117"/>
      <c r="E12" s="2121"/>
      <c r="F12" s="290">
        <f>SUM(F8:F11)</f>
        <v>0</v>
      </c>
      <c r="G12" s="2118"/>
      <c r="H12" s="2119"/>
      <c r="I12" s="2082">
        <f>SUM(I8:I11)</f>
        <v>12621.601533771094</v>
      </c>
      <c r="J12" s="2117"/>
      <c r="K12" s="456"/>
      <c r="L12" s="219"/>
    </row>
    <row r="13" spans="1:13">
      <c r="A13" s="115"/>
      <c r="B13" s="2112"/>
      <c r="C13" s="2120"/>
      <c r="D13" s="2117"/>
      <c r="E13" s="2121"/>
      <c r="F13" s="2122"/>
      <c r="G13" s="2118"/>
      <c r="H13" s="2119"/>
      <c r="I13" s="2082"/>
      <c r="J13" s="2112"/>
      <c r="K13" s="456"/>
      <c r="L13" s="860"/>
      <c r="M13" s="301"/>
    </row>
    <row r="14" spans="1:13">
      <c r="A14" s="115"/>
      <c r="B14" s="2112" t="s">
        <v>786</v>
      </c>
      <c r="C14" s="2120"/>
      <c r="D14" s="2117">
        <v>421</v>
      </c>
      <c r="E14" s="2121" t="s">
        <v>236</v>
      </c>
      <c r="F14" s="2122">
        <v>-11782</v>
      </c>
      <c r="G14" s="2118" t="s">
        <v>268</v>
      </c>
      <c r="H14" s="2119">
        <v>0</v>
      </c>
      <c r="I14" s="2082">
        <v>0</v>
      </c>
      <c r="J14" s="2122"/>
      <c r="K14" s="456"/>
      <c r="L14" s="860"/>
      <c r="M14" s="301"/>
    </row>
    <row r="15" spans="1:13">
      <c r="A15" s="115"/>
      <c r="B15" s="2112" t="s">
        <v>786</v>
      </c>
      <c r="C15" s="2123"/>
      <c r="D15" s="2085">
        <v>421</v>
      </c>
      <c r="E15" s="2121" t="s">
        <v>236</v>
      </c>
      <c r="F15" s="2086">
        <v>1944</v>
      </c>
      <c r="G15" s="2085" t="s">
        <v>237</v>
      </c>
      <c r="H15" s="2087">
        <f>'WCA Allocation Factors'!E6</f>
        <v>1</v>
      </c>
      <c r="I15" s="2088">
        <f>F15*H15</f>
        <v>1944</v>
      </c>
      <c r="J15" s="2122"/>
      <c r="K15" s="456"/>
      <c r="L15" s="860"/>
      <c r="M15" s="913"/>
    </row>
    <row r="16" spans="1:13">
      <c r="A16" s="115"/>
      <c r="B16" s="2112" t="s">
        <v>786</v>
      </c>
      <c r="C16" s="2120"/>
      <c r="D16" s="2124">
        <v>421</v>
      </c>
      <c r="E16" s="2121" t="s">
        <v>236</v>
      </c>
      <c r="F16" s="2122">
        <v>9838</v>
      </c>
      <c r="G16" s="2118" t="s">
        <v>223</v>
      </c>
      <c r="H16" s="2119">
        <f>'WCA Allocation Factors'!E12</f>
        <v>6.8509279244491156E-2</v>
      </c>
      <c r="I16" s="2088">
        <f>F16*H16</f>
        <v>673.99428920730395</v>
      </c>
      <c r="J16" s="2112"/>
      <c r="K16" s="456"/>
      <c r="L16" s="860"/>
      <c r="M16" s="301"/>
    </row>
    <row r="17" spans="1:13">
      <c r="A17" s="115"/>
      <c r="B17" s="2112"/>
      <c r="C17" s="2120"/>
      <c r="D17" s="2124"/>
      <c r="E17" s="2121"/>
      <c r="F17" s="2125">
        <f>SUM(F14:F16)</f>
        <v>0</v>
      </c>
      <c r="G17" s="2118"/>
      <c r="H17" s="2119"/>
      <c r="I17" s="2089">
        <f>SUM(I14:I16)</f>
        <v>2617.9942892073041</v>
      </c>
      <c r="J17" s="2112"/>
      <c r="K17" s="456"/>
      <c r="L17" s="860"/>
      <c r="M17" s="301"/>
    </row>
    <row r="18" spans="1:13">
      <c r="A18" s="115"/>
      <c r="B18" s="2112"/>
      <c r="C18" s="2126"/>
      <c r="D18" s="2124"/>
      <c r="E18" s="2121"/>
      <c r="F18" s="121"/>
      <c r="G18" s="2127"/>
      <c r="H18" s="2102"/>
      <c r="I18" s="2082"/>
      <c r="J18" s="2117"/>
      <c r="K18" s="456"/>
      <c r="L18" s="860"/>
      <c r="M18" s="301"/>
    </row>
    <row r="19" spans="1:13">
      <c r="A19" s="115"/>
      <c r="B19" s="2111" t="s">
        <v>335</v>
      </c>
      <c r="C19" s="2126"/>
      <c r="D19" s="2124"/>
      <c r="E19" s="2121"/>
      <c r="F19" s="121"/>
      <c r="G19" s="2127"/>
      <c r="H19" s="2102"/>
      <c r="I19" s="2082"/>
      <c r="J19" s="2117"/>
      <c r="K19" s="456"/>
      <c r="L19" s="860"/>
      <c r="M19" s="301"/>
    </row>
    <row r="20" spans="1:13">
      <c r="A20" s="115"/>
      <c r="B20" s="2090" t="s">
        <v>787</v>
      </c>
      <c r="C20" s="2090"/>
      <c r="D20" s="2091">
        <v>921</v>
      </c>
      <c r="E20" s="2092" t="s">
        <v>236</v>
      </c>
      <c r="F20" s="2093">
        <v>-2692.922851711</v>
      </c>
      <c r="G20" s="2094" t="s">
        <v>223</v>
      </c>
      <c r="H20" s="2102">
        <f>'WCA Allocation Factors'!E12</f>
        <v>6.8509279244491156E-2</v>
      </c>
      <c r="I20" s="2082">
        <f>F20*H20</f>
        <v>-184.49020363174034</v>
      </c>
      <c r="J20" s="2121"/>
      <c r="K20" s="456"/>
      <c r="L20" s="860"/>
      <c r="M20" s="301"/>
    </row>
    <row r="21" spans="1:13">
      <c r="A21" s="115"/>
      <c r="B21" s="2090" t="s">
        <v>481</v>
      </c>
      <c r="C21" s="2090"/>
      <c r="D21" s="2091">
        <v>903</v>
      </c>
      <c r="E21" s="2092" t="s">
        <v>236</v>
      </c>
      <c r="F21" s="2093">
        <v>59851.869999999995</v>
      </c>
      <c r="G21" s="2094" t="s">
        <v>249</v>
      </c>
      <c r="H21" s="2102">
        <f>'WCA Allocation Factors'!E22</f>
        <v>6.9301032461305659E-2</v>
      </c>
      <c r="I21" s="2082">
        <f t="shared" ref="I21:I34" si="1">F21*H21</f>
        <v>4147.7963857398463</v>
      </c>
      <c r="J21" s="2117"/>
      <c r="K21" s="456"/>
      <c r="L21" s="860"/>
      <c r="M21" s="301"/>
    </row>
    <row r="22" spans="1:13">
      <c r="A22" s="115"/>
      <c r="B22" s="2090" t="s">
        <v>481</v>
      </c>
      <c r="C22" s="2090"/>
      <c r="D22" s="2091">
        <v>903</v>
      </c>
      <c r="E22" s="2092" t="s">
        <v>236</v>
      </c>
      <c r="F22" s="2093">
        <v>-33926.529999999992</v>
      </c>
      <c r="G22" s="2094" t="s">
        <v>268</v>
      </c>
      <c r="H22" s="2102">
        <f>'WCA Allocation Factors'!D6</f>
        <v>0</v>
      </c>
      <c r="I22" s="2082">
        <f t="shared" si="1"/>
        <v>0</v>
      </c>
      <c r="J22" s="2117"/>
      <c r="K22" s="456"/>
      <c r="L22" s="860"/>
      <c r="M22" s="301"/>
    </row>
    <row r="23" spans="1:13">
      <c r="A23" s="115"/>
      <c r="B23" s="2090" t="s">
        <v>469</v>
      </c>
      <c r="C23" s="2090"/>
      <c r="D23" s="2095">
        <v>909</v>
      </c>
      <c r="E23" s="2096" t="s">
        <v>236</v>
      </c>
      <c r="F23" s="2093">
        <v>-230911.13000000003</v>
      </c>
      <c r="G23" s="2097" t="s">
        <v>249</v>
      </c>
      <c r="H23" s="2119">
        <f>'WCA Allocation Factors'!E22</f>
        <v>6.9301032461305659E-2</v>
      </c>
      <c r="I23" s="2082">
        <f t="shared" si="1"/>
        <v>-16002.379715806774</v>
      </c>
      <c r="J23" s="2112"/>
      <c r="K23" s="456"/>
      <c r="L23" s="860"/>
      <c r="M23" s="301"/>
    </row>
    <row r="24" spans="1:13">
      <c r="A24" s="115"/>
      <c r="B24" s="2090" t="s">
        <v>469</v>
      </c>
      <c r="C24" s="2090"/>
      <c r="D24" s="2095">
        <v>909</v>
      </c>
      <c r="E24" s="2096" t="s">
        <v>236</v>
      </c>
      <c r="F24" s="2093">
        <v>-8688.9599999999991</v>
      </c>
      <c r="G24" s="2098" t="s">
        <v>268</v>
      </c>
      <c r="H24" s="2119">
        <f>'WCA Allocation Factors'!D6</f>
        <v>0</v>
      </c>
      <c r="I24" s="2082">
        <f t="shared" si="1"/>
        <v>0</v>
      </c>
      <c r="J24" s="2112"/>
      <c r="K24" s="456"/>
      <c r="L24" s="219"/>
    </row>
    <row r="25" spans="1:13">
      <c r="A25" s="115"/>
      <c r="B25" s="2090" t="s">
        <v>469</v>
      </c>
      <c r="C25" s="2090"/>
      <c r="D25" s="2095">
        <v>909</v>
      </c>
      <c r="E25" s="2096" t="s">
        <v>236</v>
      </c>
      <c r="F25" s="2093">
        <v>-279.3</v>
      </c>
      <c r="G25" s="2098" t="s">
        <v>269</v>
      </c>
      <c r="H25" s="2102">
        <f>'WCA Allocation Factors'!H6</f>
        <v>0</v>
      </c>
      <c r="I25" s="2082">
        <f t="shared" si="1"/>
        <v>0</v>
      </c>
      <c r="J25" s="2117"/>
      <c r="K25" s="456"/>
      <c r="L25" s="219"/>
    </row>
    <row r="26" spans="1:13">
      <c r="A26" s="115"/>
      <c r="B26" s="2090" t="s">
        <v>788</v>
      </c>
      <c r="C26" s="2099"/>
      <c r="D26" s="2095">
        <v>921</v>
      </c>
      <c r="E26" s="2096" t="s">
        <v>236</v>
      </c>
      <c r="F26" s="2100">
        <v>-50969.96</v>
      </c>
      <c r="G26" s="2097" t="s">
        <v>223</v>
      </c>
      <c r="H26" s="2102">
        <f>'WCA Allocation Factors'!E12</f>
        <v>6.8509279244491156E-2</v>
      </c>
      <c r="I26" s="2082">
        <f t="shared" si="1"/>
        <v>-3491.9152227205445</v>
      </c>
      <c r="J26" s="2117"/>
      <c r="K26" s="456"/>
      <c r="L26" s="219"/>
    </row>
    <row r="27" spans="1:13">
      <c r="A27" s="115"/>
      <c r="B27" s="2090" t="s">
        <v>789</v>
      </c>
      <c r="C27" s="2099"/>
      <c r="D27" s="2095">
        <v>923</v>
      </c>
      <c r="E27" s="2096" t="s">
        <v>236</v>
      </c>
      <c r="F27" s="2100">
        <v>-259707.78</v>
      </c>
      <c r="G27" s="2097" t="s">
        <v>223</v>
      </c>
      <c r="H27" s="2102">
        <f>'WCA Allocation Factors'!E12</f>
        <v>6.8509279244491156E-2</v>
      </c>
      <c r="I27" s="2082">
        <f t="shared" si="1"/>
        <v>-17792.392821986876</v>
      </c>
      <c r="J27" s="2117"/>
      <c r="K27" s="456"/>
      <c r="L27" s="219"/>
    </row>
    <row r="28" spans="1:13">
      <c r="A28" s="115"/>
      <c r="B28" s="2090" t="s">
        <v>720</v>
      </c>
      <c r="C28" s="2099"/>
      <c r="D28" s="2095">
        <v>928</v>
      </c>
      <c r="E28" s="2096" t="s">
        <v>236</v>
      </c>
      <c r="F28" s="2100">
        <v>-2262.4300000000003</v>
      </c>
      <c r="G28" s="2098" t="s">
        <v>270</v>
      </c>
      <c r="H28" s="2101">
        <f>'WCA Allocation Factors'!I6</f>
        <v>0</v>
      </c>
      <c r="I28" s="2082">
        <f t="shared" si="1"/>
        <v>0</v>
      </c>
      <c r="J28" s="2124"/>
      <c r="K28" s="924"/>
    </row>
    <row r="29" spans="1:13">
      <c r="A29" s="115"/>
      <c r="B29" s="2090" t="s">
        <v>720</v>
      </c>
      <c r="C29" s="2099"/>
      <c r="D29" s="2095">
        <v>928</v>
      </c>
      <c r="E29" s="2096" t="s">
        <v>236</v>
      </c>
      <c r="F29" s="2100">
        <v>667.13000000000034</v>
      </c>
      <c r="G29" s="2098" t="s">
        <v>269</v>
      </c>
      <c r="H29" s="2101">
        <f>'WCA Allocation Factors'!H6</f>
        <v>0</v>
      </c>
      <c r="I29" s="2082">
        <f t="shared" si="1"/>
        <v>0</v>
      </c>
      <c r="J29" s="2124"/>
      <c r="K29" s="924"/>
    </row>
    <row r="30" spans="1:13">
      <c r="A30" s="115"/>
      <c r="B30" s="2090" t="s">
        <v>720</v>
      </c>
      <c r="C30" s="2099"/>
      <c r="D30" s="2095">
        <v>928</v>
      </c>
      <c r="E30" s="2096" t="s">
        <v>236</v>
      </c>
      <c r="F30" s="2100">
        <v>-443.2</v>
      </c>
      <c r="G30" s="2094" t="s">
        <v>268</v>
      </c>
      <c r="H30" s="2101">
        <f>'WCA Allocation Factors'!D6</f>
        <v>0</v>
      </c>
      <c r="I30" s="2082">
        <f t="shared" si="1"/>
        <v>0</v>
      </c>
      <c r="J30" s="128"/>
      <c r="K30" s="924"/>
    </row>
    <row r="31" spans="1:13">
      <c r="A31" s="115"/>
      <c r="B31" s="2090" t="s">
        <v>720</v>
      </c>
      <c r="C31" s="2099"/>
      <c r="D31" s="2095">
        <v>928</v>
      </c>
      <c r="E31" s="2096" t="s">
        <v>236</v>
      </c>
      <c r="F31" s="2100">
        <v>2038.4999999999998</v>
      </c>
      <c r="G31" s="2094" t="s">
        <v>767</v>
      </c>
      <c r="H31" s="2101">
        <f>'WCA Allocation Factors'!K6</f>
        <v>0</v>
      </c>
      <c r="I31" s="2082">
        <f t="shared" si="1"/>
        <v>0</v>
      </c>
      <c r="J31" s="115"/>
      <c r="K31" s="924"/>
    </row>
    <row r="32" spans="1:13">
      <c r="A32" s="115"/>
      <c r="B32" s="2090" t="s">
        <v>790</v>
      </c>
      <c r="C32" s="2099"/>
      <c r="D32" s="2095">
        <v>929</v>
      </c>
      <c r="E32" s="2096" t="s">
        <v>236</v>
      </c>
      <c r="F32" s="2100">
        <v>5094.57</v>
      </c>
      <c r="G32" s="2094" t="s">
        <v>223</v>
      </c>
      <c r="H32" s="2102">
        <f>'WCA Allocation Factors'!E12</f>
        <v>6.8509279244491156E-2</v>
      </c>
      <c r="I32" s="2082">
        <f t="shared" si="1"/>
        <v>349.02531876060726</v>
      </c>
      <c r="J32" s="2103"/>
      <c r="K32" s="453"/>
    </row>
    <row r="33" spans="1:11">
      <c r="A33" s="115"/>
      <c r="B33" s="2090" t="s">
        <v>791</v>
      </c>
      <c r="C33" s="2099"/>
      <c r="D33" s="2095">
        <v>930</v>
      </c>
      <c r="E33" s="2096" t="s">
        <v>236</v>
      </c>
      <c r="F33" s="2100">
        <v>67270</v>
      </c>
      <c r="G33" s="2098" t="s">
        <v>269</v>
      </c>
      <c r="H33" s="2102">
        <f>'WCA Allocation Factors'!H6</f>
        <v>0</v>
      </c>
      <c r="I33" s="2082">
        <f t="shared" si="1"/>
        <v>0</v>
      </c>
      <c r="J33" s="2103"/>
      <c r="K33" s="453"/>
    </row>
    <row r="34" spans="1:11">
      <c r="A34" s="115"/>
      <c r="B34" s="2090" t="s">
        <v>791</v>
      </c>
      <c r="C34" s="2099"/>
      <c r="D34" s="2095">
        <v>930</v>
      </c>
      <c r="E34" s="2096" t="s">
        <v>236</v>
      </c>
      <c r="F34" s="2100">
        <v>990</v>
      </c>
      <c r="G34" s="2094" t="s">
        <v>223</v>
      </c>
      <c r="H34" s="2102">
        <f>'WCA Allocation Factors'!E12</f>
        <v>6.8509279244491156E-2</v>
      </c>
      <c r="I34" s="2082">
        <f t="shared" si="1"/>
        <v>67.824186452046249</v>
      </c>
      <c r="J34" s="2103"/>
      <c r="K34" s="453"/>
    </row>
    <row r="35" spans="1:11" ht="14.4" thickBot="1">
      <c r="A35" s="115"/>
      <c r="B35" s="2104" t="s">
        <v>792</v>
      </c>
      <c r="C35" s="2099"/>
      <c r="D35" s="1294"/>
      <c r="E35" s="2121"/>
      <c r="F35" s="2105">
        <f>SUM(F20:F34)</f>
        <v>-453970.14285171096</v>
      </c>
      <c r="H35" s="81"/>
      <c r="I35" s="2106">
        <f>SUM(I20:I34)</f>
        <v>-32906.532073193433</v>
      </c>
      <c r="J35" s="2103"/>
      <c r="K35" s="453"/>
    </row>
    <row r="36" spans="1:11" ht="14.4" thickTop="1">
      <c r="A36" s="115"/>
      <c r="B36" s="2107"/>
      <c r="D36" s="2108"/>
      <c r="E36" s="2121"/>
      <c r="F36" s="2109"/>
      <c r="H36" s="81"/>
      <c r="I36" s="2110"/>
      <c r="J36" s="2128"/>
      <c r="K36" s="453"/>
    </row>
    <row r="37" spans="1:11">
      <c r="A37" s="115"/>
      <c r="B37" s="145" t="s">
        <v>242</v>
      </c>
      <c r="C37" s="115"/>
      <c r="D37" s="116"/>
      <c r="E37" s="116"/>
      <c r="F37" s="123"/>
      <c r="G37" s="116"/>
      <c r="H37" s="2129"/>
      <c r="I37" s="150"/>
      <c r="J37" s="2130"/>
      <c r="K37" s="453"/>
    </row>
    <row r="38" spans="1:11">
      <c r="A38" s="115"/>
      <c r="C38" s="115"/>
      <c r="D38" s="116"/>
      <c r="E38" s="116"/>
      <c r="F38" s="123"/>
      <c r="G38" s="116"/>
      <c r="H38" s="2129"/>
      <c r="I38" s="255"/>
      <c r="J38" s="2130"/>
      <c r="K38" s="456"/>
    </row>
    <row r="39" spans="1:11">
      <c r="A39" s="115"/>
      <c r="B39" s="2131"/>
      <c r="C39" s="1509"/>
      <c r="D39" s="1510"/>
      <c r="E39" s="1510"/>
      <c r="F39" s="2132"/>
      <c r="G39" s="1510"/>
      <c r="H39" s="2133"/>
      <c r="I39" s="2061"/>
      <c r="J39" s="2130"/>
      <c r="K39" s="453"/>
    </row>
    <row r="40" spans="1:11">
      <c r="A40" s="115"/>
      <c r="B40" s="137"/>
      <c r="C40" s="115"/>
      <c r="D40" s="116"/>
      <c r="E40" s="119"/>
      <c r="F40" s="116"/>
      <c r="G40" s="120"/>
      <c r="H40" s="458"/>
      <c r="I40" s="138"/>
      <c r="J40" s="115"/>
      <c r="K40" s="116"/>
    </row>
    <row r="41" spans="1:11">
      <c r="A41" s="115"/>
      <c r="B41" s="1512"/>
      <c r="C41" s="951"/>
      <c r="D41" s="795"/>
      <c r="E41" s="2063"/>
      <c r="F41" s="795"/>
      <c r="G41" s="1562"/>
      <c r="H41" s="2134"/>
      <c r="I41" s="2064"/>
      <c r="J41" s="115"/>
      <c r="K41" s="127"/>
    </row>
    <row r="42" spans="1:11">
      <c r="A42" s="115"/>
      <c r="B42" s="126"/>
      <c r="C42" s="115"/>
      <c r="D42" s="116"/>
      <c r="E42" s="119"/>
      <c r="F42" s="116"/>
      <c r="G42" s="120"/>
      <c r="H42" s="458"/>
      <c r="I42" s="116"/>
      <c r="J42" s="115"/>
      <c r="K42" s="127"/>
    </row>
    <row r="43" spans="1:11">
      <c r="A43" s="115"/>
      <c r="B43" s="126"/>
      <c r="C43" s="115"/>
      <c r="D43" s="116"/>
      <c r="E43" s="119"/>
      <c r="F43" s="116"/>
      <c r="G43" s="120"/>
      <c r="H43" s="458"/>
      <c r="I43" s="116"/>
      <c r="J43" s="115"/>
      <c r="K43" s="127"/>
    </row>
    <row r="44" spans="1:11">
      <c r="A44" s="115"/>
      <c r="B44" s="126"/>
      <c r="C44" s="115"/>
      <c r="D44" s="116"/>
      <c r="E44" s="119"/>
      <c r="F44" s="116"/>
      <c r="G44" s="120"/>
      <c r="H44" s="458"/>
      <c r="I44" s="116"/>
      <c r="J44" s="115"/>
      <c r="K44" s="127"/>
    </row>
    <row r="45" spans="1:11">
      <c r="A45" s="115"/>
      <c r="B45" s="126"/>
      <c r="C45" s="115"/>
      <c r="D45" s="116"/>
      <c r="E45" s="119"/>
      <c r="F45" s="116"/>
      <c r="G45" s="120"/>
      <c r="H45" s="458"/>
      <c r="I45" s="116"/>
      <c r="J45" s="115"/>
      <c r="K45" s="127"/>
    </row>
    <row r="46" spans="1:11">
      <c r="A46" s="115"/>
      <c r="B46" s="126"/>
      <c r="C46" s="115"/>
      <c r="D46" s="116"/>
      <c r="E46" s="119"/>
      <c r="F46" s="116"/>
      <c r="G46" s="120"/>
      <c r="H46" s="458"/>
      <c r="I46" s="116"/>
      <c r="J46" s="115"/>
      <c r="K46" s="127"/>
    </row>
    <row r="47" spans="1:11">
      <c r="A47" s="115"/>
      <c r="B47" s="115"/>
      <c r="C47" s="126"/>
      <c r="D47" s="115"/>
      <c r="E47" s="116"/>
      <c r="F47" s="119"/>
      <c r="G47" s="116"/>
      <c r="H47" s="120"/>
      <c r="I47" s="458"/>
      <c r="J47" s="116"/>
      <c r="K47" s="127"/>
    </row>
    <row r="48" spans="1:11">
      <c r="A48" s="115"/>
      <c r="B48" s="114"/>
      <c r="C48" s="115"/>
      <c r="D48" s="115"/>
      <c r="E48" s="116"/>
      <c r="F48" s="119"/>
      <c r="G48" s="116"/>
      <c r="H48" s="120"/>
      <c r="I48" s="458"/>
      <c r="J48" s="116"/>
      <c r="K48" s="115"/>
    </row>
    <row r="49" spans="1:12">
      <c r="A49" s="115"/>
      <c r="B49" s="115"/>
      <c r="C49" s="115"/>
      <c r="D49" s="115"/>
      <c r="E49" s="115"/>
      <c r="F49" s="125"/>
      <c r="G49" s="115"/>
      <c r="H49" s="273"/>
      <c r="I49" s="458"/>
      <c r="J49" s="116"/>
      <c r="K49" s="115"/>
    </row>
    <row r="50" spans="1:12">
      <c r="A50" s="115"/>
      <c r="B50" s="2655"/>
      <c r="C50" s="2656"/>
      <c r="D50" s="2656"/>
      <c r="E50" s="2656"/>
      <c r="F50" s="2656"/>
      <c r="G50" s="2656"/>
      <c r="H50" s="2656"/>
      <c r="I50" s="2656"/>
      <c r="J50" s="115"/>
      <c r="K50" s="115"/>
      <c r="L50" s="81"/>
    </row>
    <row r="51" spans="1:12">
      <c r="A51" s="115"/>
      <c r="B51" s="2656"/>
      <c r="C51" s="2656"/>
      <c r="D51" s="2656"/>
      <c r="E51" s="2656"/>
      <c r="F51" s="2656"/>
      <c r="G51" s="2656"/>
      <c r="H51" s="2656"/>
      <c r="I51" s="2656"/>
      <c r="J51" s="143"/>
      <c r="K51" s="116"/>
      <c r="L51" s="81"/>
    </row>
    <row r="52" spans="1:12">
      <c r="A52" s="115"/>
      <c r="B52" s="115"/>
      <c r="C52" s="115"/>
      <c r="D52" s="115"/>
      <c r="E52" s="144"/>
      <c r="F52" s="125"/>
      <c r="G52" s="115"/>
      <c r="H52" s="273"/>
      <c r="I52" s="143"/>
      <c r="J52" s="143"/>
      <c r="K52" s="81"/>
      <c r="L52" s="81"/>
    </row>
    <row r="53" spans="1:12">
      <c r="A53" s="115"/>
      <c r="B53" s="115"/>
      <c r="C53" s="115"/>
      <c r="D53" s="115"/>
      <c r="E53" s="144"/>
      <c r="F53" s="125"/>
      <c r="G53" s="115"/>
      <c r="H53" s="273"/>
      <c r="I53" s="143"/>
      <c r="J53" s="143"/>
      <c r="K53" s="81"/>
      <c r="L53" s="81"/>
    </row>
    <row r="54" spans="1:12">
      <c r="A54" s="115"/>
      <c r="B54" s="115"/>
      <c r="C54" s="115"/>
      <c r="D54" s="115"/>
      <c r="E54" s="144"/>
      <c r="F54" s="125"/>
      <c r="G54" s="115"/>
      <c r="H54" s="143"/>
      <c r="I54" s="143"/>
      <c r="J54" s="143"/>
      <c r="K54" s="81"/>
      <c r="L54" s="81"/>
    </row>
    <row r="55" spans="1:12">
      <c r="A55" s="115"/>
      <c r="B55" s="115"/>
      <c r="C55" s="115"/>
      <c r="D55" s="115"/>
      <c r="E55" s="144"/>
      <c r="F55" s="125"/>
      <c r="G55" s="115"/>
      <c r="H55" s="115"/>
      <c r="I55" s="143"/>
      <c r="J55" s="115"/>
      <c r="K55" s="81"/>
      <c r="L55" s="81"/>
    </row>
    <row r="56" spans="1:12">
      <c r="A56" s="115"/>
      <c r="B56" s="115"/>
      <c r="C56" s="115"/>
      <c r="D56" s="115"/>
      <c r="E56" s="144"/>
      <c r="F56" s="125"/>
      <c r="G56" s="115"/>
      <c r="H56" s="115"/>
      <c r="I56" s="143"/>
      <c r="J56" s="143"/>
      <c r="K56" s="81"/>
      <c r="L56" s="81"/>
    </row>
    <row r="57" spans="1:12">
      <c r="E57" s="166"/>
      <c r="F57" s="216"/>
      <c r="H57" s="81"/>
      <c r="I57" s="215"/>
      <c r="J57" s="215"/>
      <c r="K57" s="81"/>
      <c r="L57" s="81"/>
    </row>
    <row r="58" spans="1:12">
      <c r="E58" s="166"/>
      <c r="F58" s="216"/>
      <c r="H58" s="81"/>
      <c r="I58" s="215"/>
      <c r="J58" s="215"/>
      <c r="K58" s="81"/>
      <c r="L58" s="81"/>
    </row>
    <row r="59" spans="1:12">
      <c r="E59" s="166"/>
      <c r="F59" s="216"/>
      <c r="H59" s="81"/>
      <c r="I59" s="215"/>
      <c r="J59" s="215"/>
      <c r="K59" s="81"/>
      <c r="L59" s="81"/>
    </row>
    <row r="60" spans="1:12">
      <c r="E60" s="166"/>
      <c r="F60" s="216"/>
      <c r="H60" s="81"/>
      <c r="I60" s="215"/>
      <c r="J60" s="215"/>
      <c r="K60" s="81"/>
      <c r="L60" s="81"/>
    </row>
    <row r="61" spans="1:12">
      <c r="E61" s="166"/>
      <c r="F61" s="216"/>
      <c r="H61" s="81"/>
      <c r="I61" s="215"/>
      <c r="J61" s="215"/>
      <c r="K61" s="81"/>
      <c r="L61" s="81"/>
    </row>
    <row r="62" spans="1:12">
      <c r="E62" s="166"/>
      <c r="F62" s="216"/>
      <c r="H62" s="81"/>
      <c r="I62" s="215"/>
      <c r="J62" s="215"/>
      <c r="K62" s="81"/>
      <c r="L62" s="81"/>
    </row>
    <row r="63" spans="1:12">
      <c r="E63" s="166"/>
      <c r="F63" s="216"/>
      <c r="H63" s="81"/>
      <c r="I63" s="215"/>
      <c r="J63" s="215"/>
      <c r="K63" s="81"/>
      <c r="L63" s="81"/>
    </row>
    <row r="64" spans="1:12">
      <c r="E64" s="166"/>
      <c r="F64" s="216"/>
      <c r="H64" s="81"/>
      <c r="I64" s="215"/>
      <c r="J64" s="215"/>
      <c r="K64" s="81"/>
      <c r="L64" s="81"/>
    </row>
    <row r="65" spans="5:12">
      <c r="E65" s="166"/>
      <c r="F65" s="216"/>
      <c r="H65" s="81"/>
      <c r="I65" s="215"/>
      <c r="J65" s="215"/>
      <c r="K65" s="81"/>
      <c r="L65" s="81"/>
    </row>
    <row r="66" spans="5:12">
      <c r="E66" s="166"/>
      <c r="F66" s="454"/>
      <c r="H66" s="81"/>
      <c r="I66" s="81"/>
      <c r="K66" s="81"/>
      <c r="L66" s="81"/>
    </row>
    <row r="67" spans="5:12">
      <c r="E67" s="166"/>
      <c r="F67" s="454"/>
      <c r="H67" s="81"/>
      <c r="I67" s="81"/>
      <c r="K67" s="81"/>
      <c r="L67" s="81"/>
    </row>
    <row r="68" spans="5:12">
      <c r="E68" s="166"/>
      <c r="F68" s="454"/>
      <c r="H68" s="81"/>
      <c r="I68" s="81"/>
      <c r="K68" s="81"/>
      <c r="L68" s="81"/>
    </row>
    <row r="69" spans="5:12">
      <c r="E69" s="166"/>
      <c r="F69" s="454"/>
      <c r="H69" s="81"/>
      <c r="I69" s="81"/>
      <c r="K69" s="81"/>
      <c r="L69" s="81"/>
    </row>
    <row r="70" spans="5:12">
      <c r="E70" s="166"/>
      <c r="F70" s="454"/>
      <c r="H70" s="81"/>
      <c r="I70" s="81"/>
      <c r="K70" s="81"/>
      <c r="L70" s="81"/>
    </row>
    <row r="71" spans="5:12">
      <c r="E71" s="166"/>
      <c r="F71" s="454"/>
      <c r="H71" s="81"/>
      <c r="I71" s="81"/>
      <c r="K71" s="81"/>
      <c r="L71" s="81"/>
    </row>
    <row r="72" spans="5:12">
      <c r="E72" s="166"/>
      <c r="F72" s="454"/>
      <c r="H72" s="81"/>
      <c r="I72" s="81"/>
      <c r="K72" s="81"/>
      <c r="L72" s="81"/>
    </row>
    <row r="73" spans="5:12">
      <c r="E73" s="166"/>
      <c r="F73" s="454"/>
      <c r="H73" s="81"/>
      <c r="I73" s="81"/>
      <c r="K73" s="81"/>
      <c r="L73" s="81"/>
    </row>
    <row r="74" spans="5:12">
      <c r="E74" s="166"/>
      <c r="F74" s="454"/>
      <c r="H74" s="81"/>
      <c r="I74" s="81"/>
      <c r="K74" s="81"/>
      <c r="L74" s="81"/>
    </row>
    <row r="75" spans="5:12">
      <c r="E75" s="166"/>
      <c r="F75" s="454"/>
      <c r="H75" s="81"/>
      <c r="I75" s="81"/>
      <c r="K75" s="81"/>
      <c r="L75" s="81"/>
    </row>
    <row r="76" spans="5:12">
      <c r="E76" s="166"/>
      <c r="F76" s="454"/>
      <c r="H76" s="81"/>
      <c r="I76" s="81"/>
      <c r="K76" s="81"/>
      <c r="L76" s="81"/>
    </row>
    <row r="77" spans="5:12">
      <c r="E77" s="166"/>
      <c r="F77" s="454"/>
      <c r="H77" s="81"/>
      <c r="I77" s="81"/>
      <c r="K77" s="81"/>
      <c r="L77" s="81"/>
    </row>
    <row r="78" spans="5:12">
      <c r="E78" s="166"/>
      <c r="F78" s="454"/>
      <c r="H78" s="81"/>
      <c r="I78" s="81"/>
      <c r="K78" s="81"/>
      <c r="L78" s="81"/>
    </row>
    <row r="79" spans="5:12">
      <c r="E79" s="166"/>
      <c r="F79" s="454"/>
      <c r="H79" s="81"/>
      <c r="I79" s="81"/>
      <c r="K79" s="81"/>
      <c r="L79" s="81"/>
    </row>
    <row r="80" spans="5:12">
      <c r="E80" s="166"/>
      <c r="F80" s="454"/>
      <c r="H80" s="81"/>
      <c r="I80" s="81"/>
      <c r="K80" s="81"/>
      <c r="L80" s="81"/>
    </row>
    <row r="81" spans="5:12">
      <c r="E81" s="166"/>
      <c r="F81" s="454"/>
      <c r="H81" s="81"/>
      <c r="I81" s="81"/>
      <c r="K81" s="81"/>
      <c r="L81" s="81"/>
    </row>
    <row r="82" spans="5:12">
      <c r="E82" s="166"/>
      <c r="F82" s="454"/>
      <c r="H82" s="81"/>
      <c r="I82" s="81"/>
      <c r="K82" s="81"/>
      <c r="L82" s="81"/>
    </row>
    <row r="83" spans="5:12">
      <c r="E83" s="166"/>
      <c r="F83" s="454"/>
      <c r="H83" s="81"/>
      <c r="I83" s="81"/>
      <c r="K83" s="81"/>
      <c r="L83" s="81"/>
    </row>
    <row r="84" spans="5:12">
      <c r="E84" s="166"/>
      <c r="F84" s="454"/>
      <c r="H84" s="81"/>
      <c r="I84" s="81"/>
      <c r="K84" s="81"/>
      <c r="L84" s="81"/>
    </row>
    <row r="85" spans="5:12">
      <c r="E85" s="166"/>
      <c r="F85" s="454"/>
      <c r="H85" s="81"/>
      <c r="I85" s="81"/>
      <c r="K85" s="81"/>
      <c r="L85" s="81"/>
    </row>
    <row r="86" spans="5:12">
      <c r="E86" s="166"/>
      <c r="F86" s="454"/>
      <c r="H86" s="81"/>
      <c r="I86" s="81"/>
      <c r="K86" s="81"/>
      <c r="L86" s="81"/>
    </row>
    <row r="87" spans="5:12">
      <c r="E87" s="166"/>
      <c r="F87" s="454"/>
      <c r="H87" s="81"/>
      <c r="I87" s="81"/>
      <c r="K87" s="81"/>
      <c r="L87" s="81"/>
    </row>
    <row r="88" spans="5:12">
      <c r="E88" s="166"/>
      <c r="F88" s="454"/>
      <c r="H88" s="81"/>
      <c r="I88" s="81"/>
      <c r="K88" s="81"/>
      <c r="L88" s="81"/>
    </row>
    <row r="89" spans="5:12">
      <c r="E89" s="166"/>
      <c r="F89" s="454"/>
      <c r="H89" s="81"/>
      <c r="I89" s="81"/>
      <c r="K89" s="81"/>
      <c r="L89" s="81"/>
    </row>
    <row r="90" spans="5:12">
      <c r="E90" s="166"/>
      <c r="F90" s="454"/>
      <c r="H90" s="81"/>
      <c r="I90" s="81"/>
      <c r="K90" s="81"/>
      <c r="L90" s="81"/>
    </row>
    <row r="91" spans="5:12">
      <c r="E91" s="166"/>
      <c r="F91" s="454"/>
      <c r="H91" s="81"/>
      <c r="I91" s="81"/>
      <c r="K91" s="81"/>
      <c r="L91" s="81"/>
    </row>
    <row r="92" spans="5:12">
      <c r="E92" s="166"/>
      <c r="F92" s="454"/>
      <c r="H92" s="81"/>
      <c r="I92" s="81"/>
      <c r="K92" s="81"/>
      <c r="L92" s="81"/>
    </row>
    <row r="93" spans="5:12">
      <c r="E93" s="166"/>
      <c r="F93" s="454"/>
      <c r="H93" s="81"/>
      <c r="I93" s="81"/>
      <c r="K93" s="81"/>
      <c r="L93" s="81"/>
    </row>
    <row r="94" spans="5:12">
      <c r="E94" s="166"/>
      <c r="F94" s="454"/>
      <c r="H94" s="81"/>
      <c r="I94" s="81"/>
      <c r="K94" s="81"/>
      <c r="L94" s="81"/>
    </row>
    <row r="95" spans="5:12">
      <c r="E95" s="166"/>
      <c r="F95" s="454"/>
      <c r="H95" s="81"/>
      <c r="I95" s="81"/>
      <c r="K95" s="81"/>
      <c r="L95" s="81"/>
    </row>
    <row r="96" spans="5:12">
      <c r="E96" s="166"/>
      <c r="F96" s="454"/>
      <c r="H96" s="81"/>
      <c r="I96" s="81"/>
      <c r="K96" s="81"/>
      <c r="L96" s="81"/>
    </row>
    <row r="97" spans="5:12">
      <c r="E97" s="166"/>
      <c r="F97" s="454"/>
      <c r="H97" s="81"/>
      <c r="I97" s="81"/>
      <c r="K97" s="81"/>
      <c r="L97" s="81"/>
    </row>
    <row r="98" spans="5:12">
      <c r="E98" s="166"/>
      <c r="F98" s="454"/>
      <c r="H98" s="81"/>
      <c r="I98" s="81"/>
      <c r="K98" s="81"/>
      <c r="L98" s="81"/>
    </row>
    <row r="99" spans="5:12">
      <c r="E99" s="166"/>
      <c r="F99" s="454"/>
      <c r="H99" s="81"/>
      <c r="I99" s="81"/>
      <c r="K99" s="81"/>
      <c r="L99" s="81"/>
    </row>
    <row r="100" spans="5:12">
      <c r="E100" s="166"/>
      <c r="F100" s="454"/>
      <c r="H100" s="81"/>
      <c r="I100" s="81"/>
      <c r="K100" s="81"/>
      <c r="L100" s="81"/>
    </row>
    <row r="101" spans="5:12">
      <c r="E101" s="166"/>
      <c r="F101" s="454"/>
      <c r="H101" s="81"/>
      <c r="I101" s="81"/>
      <c r="K101" s="81"/>
      <c r="L101" s="81"/>
    </row>
    <row r="102" spans="5:12">
      <c r="E102" s="166"/>
      <c r="F102" s="454"/>
      <c r="H102" s="81"/>
      <c r="I102" s="81"/>
      <c r="K102" s="81"/>
      <c r="L102" s="81"/>
    </row>
    <row r="103" spans="5:12">
      <c r="E103" s="166"/>
      <c r="F103" s="454"/>
      <c r="H103" s="81"/>
      <c r="I103" s="81"/>
      <c r="K103" s="81"/>
      <c r="L103" s="81"/>
    </row>
    <row r="104" spans="5:12">
      <c r="E104" s="166"/>
      <c r="F104" s="454"/>
      <c r="H104" s="81"/>
      <c r="I104" s="81"/>
      <c r="K104" s="81"/>
      <c r="L104" s="81"/>
    </row>
    <row r="105" spans="5:12">
      <c r="E105" s="166"/>
      <c r="F105" s="454"/>
      <c r="H105" s="81"/>
      <c r="I105" s="81"/>
      <c r="K105" s="81"/>
      <c r="L105" s="81"/>
    </row>
    <row r="106" spans="5:12">
      <c r="E106" s="166"/>
      <c r="F106" s="454"/>
      <c r="H106" s="81"/>
      <c r="I106" s="81"/>
      <c r="K106" s="81"/>
      <c r="L106" s="81"/>
    </row>
    <row r="107" spans="5:12">
      <c r="E107" s="166"/>
      <c r="F107" s="454"/>
      <c r="H107" s="81"/>
      <c r="I107" s="81"/>
      <c r="K107" s="81"/>
      <c r="L107" s="81"/>
    </row>
    <row r="108" spans="5:12">
      <c r="E108" s="166"/>
      <c r="F108" s="454"/>
      <c r="H108" s="81"/>
      <c r="I108" s="81"/>
      <c r="K108" s="81"/>
      <c r="L108" s="81"/>
    </row>
    <row r="109" spans="5:12">
      <c r="E109" s="166"/>
      <c r="F109" s="454"/>
      <c r="H109" s="81"/>
      <c r="I109" s="81"/>
      <c r="K109" s="81"/>
      <c r="L109" s="81"/>
    </row>
    <row r="110" spans="5:12">
      <c r="E110" s="166"/>
      <c r="F110" s="454"/>
      <c r="H110" s="81"/>
      <c r="I110" s="81"/>
      <c r="K110" s="81"/>
      <c r="L110" s="81"/>
    </row>
    <row r="111" spans="5:12">
      <c r="E111" s="166"/>
      <c r="F111" s="454"/>
      <c r="H111" s="81"/>
      <c r="I111" s="81"/>
      <c r="K111" s="81"/>
      <c r="L111" s="81"/>
    </row>
    <row r="112" spans="5:12">
      <c r="E112" s="166"/>
      <c r="F112" s="454"/>
      <c r="H112" s="81"/>
      <c r="I112" s="81"/>
      <c r="K112" s="81"/>
      <c r="L112" s="81"/>
    </row>
    <row r="113" spans="5:12">
      <c r="E113" s="166"/>
      <c r="F113" s="454"/>
      <c r="H113" s="81"/>
      <c r="I113" s="81"/>
      <c r="K113" s="81"/>
      <c r="L113" s="81"/>
    </row>
    <row r="114" spans="5:12">
      <c r="E114" s="166"/>
      <c r="F114" s="454"/>
      <c r="H114" s="81"/>
      <c r="I114" s="81"/>
      <c r="K114" s="81"/>
      <c r="L114" s="81"/>
    </row>
    <row r="115" spans="5:12">
      <c r="E115" s="166"/>
      <c r="F115" s="454"/>
      <c r="H115" s="81"/>
      <c r="I115" s="81"/>
      <c r="K115" s="81"/>
      <c r="L115" s="81"/>
    </row>
    <row r="116" spans="5:12">
      <c r="E116" s="166"/>
      <c r="F116" s="454"/>
      <c r="H116" s="81"/>
      <c r="I116" s="81"/>
      <c r="K116" s="81"/>
      <c r="L116" s="81"/>
    </row>
    <row r="117" spans="5:12">
      <c r="E117" s="166"/>
      <c r="F117" s="454"/>
      <c r="H117" s="81"/>
      <c r="I117" s="81"/>
      <c r="K117" s="81"/>
      <c r="L117" s="81"/>
    </row>
    <row r="118" spans="5:12">
      <c r="E118" s="166"/>
      <c r="F118" s="454"/>
      <c r="H118" s="81"/>
      <c r="I118" s="81"/>
      <c r="K118" s="81"/>
      <c r="L118" s="81"/>
    </row>
    <row r="119" spans="5:12">
      <c r="E119" s="166"/>
      <c r="F119" s="454"/>
      <c r="H119" s="81"/>
      <c r="I119" s="81"/>
      <c r="K119" s="81"/>
      <c r="L119" s="81"/>
    </row>
    <row r="120" spans="5:12">
      <c r="E120" s="166"/>
      <c r="F120" s="454"/>
      <c r="H120" s="81"/>
      <c r="I120" s="81"/>
      <c r="K120" s="81"/>
      <c r="L120" s="81"/>
    </row>
    <row r="121" spans="5:12">
      <c r="E121" s="166"/>
      <c r="F121" s="454"/>
      <c r="H121" s="81"/>
      <c r="I121" s="81"/>
      <c r="K121" s="81"/>
      <c r="L121" s="81"/>
    </row>
    <row r="122" spans="5:12">
      <c r="E122" s="166"/>
      <c r="F122" s="454"/>
      <c r="H122" s="81"/>
      <c r="I122" s="81"/>
      <c r="K122" s="81"/>
      <c r="L122" s="81"/>
    </row>
    <row r="123" spans="5:12">
      <c r="E123" s="166"/>
      <c r="F123" s="454"/>
      <c r="H123" s="81"/>
      <c r="I123" s="81"/>
      <c r="K123" s="81"/>
      <c r="L123" s="81"/>
    </row>
    <row r="124" spans="5:12">
      <c r="E124" s="166"/>
      <c r="F124" s="454"/>
      <c r="H124" s="81"/>
      <c r="I124" s="81"/>
      <c r="K124" s="81"/>
      <c r="L124" s="81"/>
    </row>
    <row r="125" spans="5:12">
      <c r="E125" s="166"/>
      <c r="F125" s="454"/>
      <c r="H125" s="81"/>
      <c r="I125" s="81"/>
      <c r="K125" s="81"/>
      <c r="L125" s="81"/>
    </row>
    <row r="126" spans="5:12">
      <c r="E126" s="166"/>
      <c r="F126" s="454"/>
      <c r="H126" s="81"/>
      <c r="I126" s="81"/>
      <c r="K126" s="81"/>
      <c r="L126" s="81"/>
    </row>
    <row r="127" spans="5:12">
      <c r="E127" s="166"/>
      <c r="F127" s="454"/>
      <c r="H127" s="81"/>
      <c r="I127" s="81"/>
      <c r="K127" s="81"/>
      <c r="L127" s="81"/>
    </row>
    <row r="128" spans="5:12">
      <c r="E128" s="166"/>
      <c r="F128" s="454"/>
      <c r="H128" s="81"/>
      <c r="I128" s="81"/>
      <c r="K128" s="81"/>
      <c r="L128" s="81"/>
    </row>
    <row r="129" spans="5:12">
      <c r="E129" s="166"/>
      <c r="F129" s="454"/>
      <c r="H129" s="81"/>
      <c r="I129" s="81"/>
      <c r="K129" s="81"/>
      <c r="L129" s="81"/>
    </row>
    <row r="130" spans="5:12">
      <c r="E130" s="166"/>
      <c r="F130" s="454"/>
      <c r="H130" s="81"/>
      <c r="I130" s="81"/>
      <c r="K130" s="81"/>
      <c r="L130" s="81"/>
    </row>
    <row r="131" spans="5:12">
      <c r="E131" s="166"/>
      <c r="F131" s="454"/>
      <c r="H131" s="81"/>
      <c r="I131" s="81"/>
      <c r="K131" s="81"/>
      <c r="L131" s="81"/>
    </row>
    <row r="132" spans="5:12">
      <c r="E132" s="166"/>
      <c r="F132" s="454"/>
      <c r="H132" s="81"/>
      <c r="I132" s="81"/>
      <c r="K132" s="81"/>
      <c r="L132" s="81"/>
    </row>
    <row r="133" spans="5:12">
      <c r="E133" s="166"/>
      <c r="F133" s="454"/>
      <c r="H133" s="81"/>
      <c r="I133" s="81"/>
      <c r="K133" s="81"/>
      <c r="L133" s="81"/>
    </row>
    <row r="134" spans="5:12">
      <c r="E134" s="166"/>
      <c r="F134" s="454"/>
      <c r="H134" s="81"/>
      <c r="I134" s="81"/>
      <c r="K134" s="81"/>
      <c r="L134" s="81"/>
    </row>
    <row r="135" spans="5:12">
      <c r="E135" s="166"/>
      <c r="F135" s="454"/>
      <c r="H135" s="81"/>
      <c r="I135" s="81"/>
      <c r="K135" s="81"/>
      <c r="L135" s="81"/>
    </row>
    <row r="136" spans="5:12">
      <c r="E136" s="166"/>
      <c r="F136" s="454"/>
      <c r="H136" s="81"/>
      <c r="I136" s="81"/>
      <c r="K136" s="81"/>
      <c r="L136" s="81"/>
    </row>
    <row r="137" spans="5:12">
      <c r="E137" s="166"/>
      <c r="F137" s="454"/>
      <c r="H137" s="81"/>
      <c r="I137" s="81"/>
      <c r="K137" s="81"/>
      <c r="L137" s="81"/>
    </row>
    <row r="138" spans="5:12">
      <c r="E138" s="166"/>
      <c r="F138" s="454"/>
      <c r="H138" s="81"/>
      <c r="I138" s="81"/>
      <c r="K138" s="81"/>
      <c r="L138" s="81"/>
    </row>
    <row r="139" spans="5:12">
      <c r="E139" s="166"/>
      <c r="F139" s="454"/>
      <c r="H139" s="81"/>
      <c r="I139" s="81"/>
      <c r="K139" s="81"/>
      <c r="L139" s="81"/>
    </row>
    <row r="140" spans="5:12">
      <c r="E140" s="166"/>
      <c r="F140" s="454"/>
      <c r="H140" s="81"/>
      <c r="I140" s="81"/>
      <c r="K140" s="81"/>
      <c r="L140" s="81"/>
    </row>
    <row r="141" spans="5:12">
      <c r="E141" s="166"/>
      <c r="F141" s="454"/>
      <c r="H141" s="81"/>
      <c r="I141" s="81"/>
      <c r="K141" s="81"/>
      <c r="L141" s="81"/>
    </row>
    <row r="142" spans="5:12">
      <c r="E142" s="166"/>
      <c r="F142" s="454"/>
      <c r="H142" s="81"/>
      <c r="I142" s="81"/>
      <c r="K142" s="81"/>
      <c r="L142" s="81"/>
    </row>
    <row r="143" spans="5:12">
      <c r="E143" s="166"/>
      <c r="F143" s="454"/>
      <c r="H143" s="81"/>
      <c r="I143" s="81"/>
      <c r="K143" s="81"/>
      <c r="L143" s="81"/>
    </row>
    <row r="144" spans="5:12">
      <c r="E144" s="166"/>
      <c r="F144" s="454"/>
      <c r="H144" s="81"/>
      <c r="I144" s="81"/>
      <c r="K144" s="81"/>
      <c r="L144" s="81"/>
    </row>
    <row r="145" spans="5:12">
      <c r="E145" s="166"/>
      <c r="F145" s="454"/>
      <c r="H145" s="81"/>
      <c r="I145" s="81"/>
      <c r="K145" s="81"/>
      <c r="L145" s="81"/>
    </row>
    <row r="146" spans="5:12">
      <c r="E146" s="166"/>
      <c r="F146" s="454"/>
      <c r="H146" s="81"/>
      <c r="I146" s="81"/>
      <c r="K146" s="81"/>
      <c r="L146" s="81"/>
    </row>
    <row r="147" spans="5:12">
      <c r="E147" s="166"/>
      <c r="F147" s="454"/>
      <c r="H147" s="81"/>
      <c r="I147" s="81"/>
      <c r="K147" s="81"/>
      <c r="L147" s="81"/>
    </row>
    <row r="148" spans="5:12">
      <c r="E148" s="166"/>
      <c r="F148" s="454"/>
      <c r="H148" s="81"/>
      <c r="I148" s="81"/>
      <c r="K148" s="81"/>
      <c r="L148" s="81"/>
    </row>
    <row r="149" spans="5:12">
      <c r="E149" s="166"/>
      <c r="F149" s="454"/>
      <c r="H149" s="81"/>
      <c r="I149" s="81"/>
      <c r="K149" s="81"/>
      <c r="L149" s="81"/>
    </row>
    <row r="150" spans="5:12">
      <c r="E150" s="166"/>
      <c r="F150" s="454"/>
      <c r="H150" s="81"/>
      <c r="I150" s="81"/>
      <c r="K150" s="81"/>
      <c r="L150" s="81"/>
    </row>
    <row r="151" spans="5:12">
      <c r="E151" s="166"/>
      <c r="F151" s="454"/>
      <c r="H151" s="81"/>
      <c r="I151" s="81"/>
      <c r="K151" s="81"/>
      <c r="L151" s="81"/>
    </row>
    <row r="152" spans="5:12">
      <c r="E152" s="166"/>
      <c r="F152" s="454"/>
      <c r="H152" s="81"/>
      <c r="I152" s="81"/>
      <c r="K152" s="81"/>
      <c r="L152" s="81"/>
    </row>
    <row r="153" spans="5:12">
      <c r="E153" s="166"/>
      <c r="F153" s="454"/>
      <c r="H153" s="81"/>
      <c r="I153" s="81"/>
      <c r="K153" s="81"/>
      <c r="L153" s="81"/>
    </row>
    <row r="154" spans="5:12">
      <c r="E154" s="166"/>
      <c r="F154" s="454"/>
      <c r="H154" s="81"/>
      <c r="I154" s="81"/>
      <c r="K154" s="81"/>
      <c r="L154" s="81"/>
    </row>
    <row r="155" spans="5:12">
      <c r="E155" s="166"/>
      <c r="F155" s="454"/>
      <c r="H155" s="81"/>
      <c r="I155" s="81"/>
      <c r="K155" s="81"/>
      <c r="L155" s="81"/>
    </row>
    <row r="156" spans="5:12">
      <c r="E156" s="166"/>
      <c r="F156" s="454"/>
      <c r="H156" s="81"/>
      <c r="I156" s="81"/>
      <c r="K156" s="81"/>
      <c r="L156" s="81"/>
    </row>
    <row r="157" spans="5:12">
      <c r="E157" s="166"/>
      <c r="F157" s="454"/>
      <c r="H157" s="81"/>
      <c r="I157" s="81"/>
      <c r="K157" s="81"/>
      <c r="L157" s="81"/>
    </row>
    <row r="158" spans="5:12">
      <c r="E158" s="166"/>
      <c r="F158" s="454"/>
      <c r="H158" s="81"/>
      <c r="I158" s="81"/>
      <c r="K158" s="81"/>
      <c r="L158" s="81"/>
    </row>
    <row r="159" spans="5:12">
      <c r="E159" s="166"/>
      <c r="F159" s="454"/>
      <c r="H159" s="81"/>
      <c r="I159" s="81"/>
      <c r="K159" s="81"/>
      <c r="L159" s="81"/>
    </row>
    <row r="160" spans="5:12">
      <c r="E160" s="166"/>
      <c r="F160" s="454"/>
      <c r="H160" s="81"/>
      <c r="I160" s="81"/>
      <c r="K160" s="81"/>
      <c r="L160" s="81"/>
    </row>
    <row r="161" spans="5:12">
      <c r="E161" s="166"/>
      <c r="F161" s="454"/>
      <c r="H161" s="81"/>
      <c r="I161" s="81"/>
      <c r="K161" s="81"/>
      <c r="L161" s="81"/>
    </row>
    <row r="162" spans="5:12">
      <c r="E162" s="166"/>
      <c r="F162" s="454"/>
      <c r="H162" s="81"/>
      <c r="I162" s="81"/>
      <c r="K162" s="81"/>
      <c r="L162" s="81"/>
    </row>
    <row r="163" spans="5:12">
      <c r="E163" s="166"/>
      <c r="F163" s="454"/>
      <c r="H163" s="81"/>
      <c r="I163" s="81"/>
      <c r="K163" s="81"/>
      <c r="L163" s="81"/>
    </row>
    <row r="164" spans="5:12">
      <c r="E164" s="166"/>
      <c r="F164" s="454"/>
      <c r="H164" s="81"/>
      <c r="I164" s="81"/>
      <c r="K164" s="81"/>
      <c r="L164" s="81"/>
    </row>
    <row r="165" spans="5:12">
      <c r="E165" s="166"/>
      <c r="F165" s="454"/>
      <c r="H165" s="81"/>
      <c r="I165" s="81"/>
      <c r="K165" s="81"/>
      <c r="L165" s="81"/>
    </row>
    <row r="166" spans="5:12">
      <c r="E166" s="166"/>
      <c r="F166" s="454"/>
      <c r="H166" s="81"/>
      <c r="I166" s="81"/>
      <c r="K166" s="81"/>
      <c r="L166" s="81"/>
    </row>
    <row r="167" spans="5:12">
      <c r="E167" s="166"/>
      <c r="F167" s="454"/>
      <c r="H167" s="81"/>
      <c r="I167" s="81"/>
      <c r="K167" s="81"/>
      <c r="L167" s="81"/>
    </row>
    <row r="168" spans="5:12">
      <c r="E168" s="166"/>
      <c r="F168" s="454"/>
      <c r="H168" s="81"/>
      <c r="I168" s="81"/>
      <c r="K168" s="81"/>
      <c r="L168" s="81"/>
    </row>
    <row r="169" spans="5:12">
      <c r="E169" s="166"/>
      <c r="F169" s="454"/>
      <c r="H169" s="81"/>
      <c r="I169" s="81"/>
      <c r="K169" s="81"/>
      <c r="L169" s="81"/>
    </row>
    <row r="170" spans="5:12">
      <c r="E170" s="166"/>
      <c r="F170" s="454"/>
      <c r="H170" s="81"/>
      <c r="I170" s="81"/>
      <c r="K170" s="81"/>
      <c r="L170" s="81"/>
    </row>
    <row r="171" spans="5:12">
      <c r="E171" s="166"/>
      <c r="F171" s="454"/>
      <c r="H171" s="81"/>
      <c r="I171" s="81"/>
      <c r="K171" s="81"/>
      <c r="L171" s="81"/>
    </row>
    <row r="172" spans="5:12">
      <c r="E172" s="166"/>
      <c r="F172" s="454"/>
      <c r="H172" s="81"/>
      <c r="I172" s="81"/>
      <c r="K172" s="81"/>
      <c r="L172" s="81"/>
    </row>
    <row r="173" spans="5:12">
      <c r="E173" s="166"/>
      <c r="F173" s="454"/>
      <c r="H173" s="81"/>
      <c r="I173" s="81"/>
      <c r="K173" s="81"/>
      <c r="L173" s="81"/>
    </row>
    <row r="174" spans="5:12">
      <c r="E174" s="166"/>
      <c r="F174" s="454"/>
      <c r="H174" s="81"/>
      <c r="I174" s="81"/>
      <c r="K174" s="81"/>
      <c r="L174" s="81"/>
    </row>
    <row r="175" spans="5:12">
      <c r="E175" s="166"/>
      <c r="F175" s="454"/>
      <c r="H175" s="81"/>
      <c r="I175" s="81"/>
      <c r="K175" s="81"/>
      <c r="L175" s="81"/>
    </row>
    <row r="176" spans="5:12">
      <c r="E176" s="166"/>
      <c r="F176" s="454"/>
      <c r="H176" s="81"/>
      <c r="I176" s="81"/>
      <c r="K176" s="81"/>
      <c r="L176" s="81"/>
    </row>
    <row r="177" spans="5:12">
      <c r="E177" s="166"/>
      <c r="F177" s="454"/>
      <c r="H177" s="81"/>
      <c r="I177" s="81"/>
      <c r="K177" s="81"/>
      <c r="L177" s="81"/>
    </row>
    <row r="178" spans="5:12">
      <c r="E178" s="166"/>
      <c r="F178" s="454"/>
      <c r="H178" s="81"/>
      <c r="I178" s="81"/>
      <c r="K178" s="81"/>
      <c r="L178" s="81"/>
    </row>
    <row r="179" spans="5:12">
      <c r="E179" s="166"/>
      <c r="F179" s="454"/>
      <c r="H179" s="81"/>
      <c r="I179" s="81"/>
      <c r="K179" s="81"/>
      <c r="L179" s="81"/>
    </row>
    <row r="180" spans="5:12">
      <c r="E180" s="166"/>
      <c r="F180" s="454"/>
      <c r="H180" s="81"/>
      <c r="I180" s="81"/>
      <c r="K180" s="81"/>
      <c r="L180" s="81"/>
    </row>
    <row r="181" spans="5:12">
      <c r="E181" s="166"/>
      <c r="F181" s="454"/>
      <c r="H181" s="81"/>
      <c r="I181" s="81"/>
      <c r="K181" s="81"/>
      <c r="L181" s="81"/>
    </row>
    <row r="182" spans="5:12">
      <c r="E182" s="166"/>
      <c r="F182" s="454"/>
      <c r="H182" s="81"/>
      <c r="I182" s="81"/>
      <c r="K182" s="81"/>
      <c r="L182" s="81"/>
    </row>
    <row r="183" spans="5:12">
      <c r="E183" s="166"/>
      <c r="F183" s="454"/>
      <c r="H183" s="81"/>
      <c r="I183" s="81"/>
      <c r="K183" s="81"/>
      <c r="L183" s="81"/>
    </row>
    <row r="184" spans="5:12">
      <c r="E184" s="166"/>
      <c r="F184" s="454"/>
      <c r="H184" s="81"/>
      <c r="I184" s="81"/>
      <c r="K184" s="81"/>
      <c r="L184" s="81"/>
    </row>
    <row r="185" spans="5:12">
      <c r="E185" s="166"/>
      <c r="F185" s="454"/>
      <c r="H185" s="81"/>
      <c r="I185" s="81"/>
      <c r="K185" s="81"/>
      <c r="L185" s="81"/>
    </row>
    <row r="186" spans="5:12">
      <c r="E186" s="166"/>
      <c r="F186" s="454"/>
      <c r="H186" s="81"/>
      <c r="I186" s="81"/>
      <c r="K186" s="81"/>
      <c r="L186" s="81"/>
    </row>
    <row r="187" spans="5:12">
      <c r="E187" s="166"/>
      <c r="F187" s="454"/>
      <c r="H187" s="81"/>
      <c r="I187" s="81"/>
      <c r="K187" s="81"/>
      <c r="L187" s="81"/>
    </row>
    <row r="188" spans="5:12">
      <c r="E188" s="166"/>
      <c r="F188" s="454"/>
      <c r="H188" s="81"/>
      <c r="I188" s="81"/>
      <c r="K188" s="81"/>
      <c r="L188" s="81"/>
    </row>
    <row r="189" spans="5:12">
      <c r="E189" s="166"/>
      <c r="F189" s="454"/>
      <c r="H189" s="81"/>
      <c r="I189" s="81"/>
      <c r="K189" s="81"/>
      <c r="L189" s="81"/>
    </row>
    <row r="190" spans="5:12">
      <c r="E190" s="166"/>
      <c r="F190" s="454"/>
      <c r="H190" s="81"/>
      <c r="I190" s="81"/>
      <c r="K190" s="81"/>
      <c r="L190" s="81"/>
    </row>
    <row r="191" spans="5:12">
      <c r="E191" s="166"/>
      <c r="F191" s="454"/>
      <c r="H191" s="81"/>
      <c r="I191" s="81"/>
      <c r="K191" s="81"/>
      <c r="L191" s="81"/>
    </row>
    <row r="192" spans="5:12">
      <c r="E192" s="166"/>
      <c r="F192" s="454"/>
      <c r="H192" s="81"/>
      <c r="I192" s="81"/>
      <c r="K192" s="81"/>
      <c r="L192" s="81"/>
    </row>
    <row r="193" spans="5:12">
      <c r="E193" s="166"/>
      <c r="F193" s="454"/>
      <c r="H193" s="81"/>
      <c r="I193" s="81"/>
      <c r="K193" s="81"/>
      <c r="L193" s="81"/>
    </row>
    <row r="194" spans="5:12">
      <c r="E194" s="166"/>
      <c r="F194" s="454"/>
      <c r="H194" s="81"/>
      <c r="I194" s="81"/>
      <c r="K194" s="81"/>
      <c r="L194" s="81"/>
    </row>
    <row r="195" spans="5:12">
      <c r="E195" s="166"/>
      <c r="F195" s="454"/>
      <c r="H195" s="81"/>
      <c r="I195" s="81"/>
      <c r="K195" s="81"/>
      <c r="L195" s="81"/>
    </row>
    <row r="196" spans="5:12">
      <c r="E196" s="166"/>
      <c r="F196" s="454"/>
      <c r="H196" s="81"/>
      <c r="I196" s="81"/>
      <c r="K196" s="81"/>
      <c r="L196" s="81"/>
    </row>
    <row r="197" spans="5:12">
      <c r="E197" s="166"/>
      <c r="F197" s="454"/>
      <c r="H197" s="81"/>
      <c r="I197" s="81"/>
      <c r="K197" s="81"/>
      <c r="L197" s="81"/>
    </row>
    <row r="198" spans="5:12">
      <c r="E198" s="166"/>
      <c r="F198" s="454"/>
      <c r="H198" s="81"/>
      <c r="I198" s="81"/>
      <c r="K198" s="81"/>
      <c r="L198" s="81"/>
    </row>
    <row r="199" spans="5:12">
      <c r="E199" s="166"/>
      <c r="F199" s="454"/>
      <c r="H199" s="81"/>
      <c r="I199" s="81"/>
      <c r="K199" s="81"/>
      <c r="L199" s="81"/>
    </row>
    <row r="200" spans="5:12">
      <c r="E200" s="166"/>
      <c r="F200" s="454"/>
      <c r="H200" s="81"/>
      <c r="I200" s="81"/>
      <c r="K200" s="81"/>
      <c r="L200" s="81"/>
    </row>
    <row r="201" spans="5:12">
      <c r="E201" s="166"/>
      <c r="F201" s="454"/>
      <c r="H201" s="81"/>
      <c r="I201" s="81"/>
      <c r="K201" s="81"/>
      <c r="L201" s="81"/>
    </row>
    <row r="202" spans="5:12">
      <c r="E202" s="166"/>
      <c r="F202" s="454"/>
      <c r="H202" s="81"/>
      <c r="I202" s="81"/>
      <c r="K202" s="81"/>
      <c r="L202" s="81"/>
    </row>
    <row r="203" spans="5:12">
      <c r="E203" s="166"/>
      <c r="F203" s="454"/>
      <c r="H203" s="81"/>
      <c r="I203" s="81"/>
      <c r="K203" s="81"/>
      <c r="L203" s="81"/>
    </row>
    <row r="204" spans="5:12">
      <c r="E204" s="166"/>
      <c r="F204" s="454"/>
      <c r="H204" s="81"/>
      <c r="I204" s="81"/>
      <c r="K204" s="81"/>
      <c r="L204" s="81"/>
    </row>
    <row r="205" spans="5:12">
      <c r="E205" s="166"/>
      <c r="F205" s="454"/>
      <c r="H205" s="81"/>
      <c r="I205" s="81"/>
      <c r="K205" s="81"/>
      <c r="L205" s="81"/>
    </row>
    <row r="206" spans="5:12">
      <c r="E206" s="166"/>
      <c r="F206" s="454"/>
      <c r="H206" s="81"/>
      <c r="I206" s="81"/>
      <c r="K206" s="81"/>
      <c r="L206" s="81"/>
    </row>
    <row r="207" spans="5:12">
      <c r="E207" s="166"/>
      <c r="F207" s="454"/>
      <c r="H207" s="81"/>
      <c r="I207" s="81"/>
      <c r="K207" s="81"/>
      <c r="L207" s="81"/>
    </row>
    <row r="208" spans="5:12">
      <c r="E208" s="166"/>
      <c r="F208" s="454"/>
      <c r="H208" s="81"/>
      <c r="I208" s="81"/>
      <c r="K208" s="81"/>
      <c r="L208" s="81"/>
    </row>
    <row r="209" spans="5:12">
      <c r="E209" s="166"/>
      <c r="F209" s="454"/>
      <c r="H209" s="81"/>
      <c r="I209" s="81"/>
      <c r="K209" s="81"/>
      <c r="L209" s="81"/>
    </row>
    <row r="210" spans="5:12">
      <c r="E210" s="166"/>
      <c r="F210" s="454"/>
      <c r="H210" s="81"/>
      <c r="I210" s="81"/>
      <c r="K210" s="81"/>
      <c r="L210" s="81"/>
    </row>
    <row r="211" spans="5:12">
      <c r="E211" s="166"/>
      <c r="F211" s="454"/>
      <c r="H211" s="81"/>
      <c r="I211" s="81"/>
      <c r="K211" s="81"/>
      <c r="L211" s="81"/>
    </row>
    <row r="212" spans="5:12">
      <c r="E212" s="166"/>
      <c r="F212" s="454"/>
      <c r="H212" s="81"/>
      <c r="I212" s="81"/>
      <c r="K212" s="81"/>
      <c r="L212" s="81"/>
    </row>
    <row r="213" spans="5:12">
      <c r="E213" s="166"/>
      <c r="F213" s="454"/>
      <c r="H213" s="81"/>
      <c r="I213" s="81"/>
      <c r="K213" s="81"/>
      <c r="L213" s="81"/>
    </row>
    <row r="214" spans="5:12">
      <c r="E214" s="166"/>
      <c r="F214" s="454"/>
      <c r="H214" s="81"/>
      <c r="I214" s="81"/>
      <c r="K214" s="81"/>
      <c r="L214" s="81"/>
    </row>
    <row r="215" spans="5:12">
      <c r="E215" s="166"/>
      <c r="F215" s="454"/>
      <c r="H215" s="81"/>
      <c r="I215" s="81"/>
      <c r="K215" s="81"/>
      <c r="L215" s="81"/>
    </row>
    <row r="216" spans="5:12">
      <c r="E216" s="166"/>
      <c r="F216" s="454"/>
      <c r="H216" s="81"/>
      <c r="I216" s="81"/>
      <c r="K216" s="81"/>
      <c r="L216" s="81"/>
    </row>
    <row r="217" spans="5:12">
      <c r="E217" s="166"/>
      <c r="F217" s="454"/>
      <c r="H217" s="81"/>
      <c r="I217" s="81"/>
      <c r="K217" s="81"/>
      <c r="L217" s="81"/>
    </row>
    <row r="218" spans="5:12">
      <c r="E218" s="166"/>
      <c r="F218" s="454"/>
      <c r="H218" s="81"/>
      <c r="I218" s="81"/>
      <c r="K218" s="81"/>
      <c r="L218" s="81"/>
    </row>
    <row r="219" spans="5:12">
      <c r="E219" s="166"/>
      <c r="F219" s="454"/>
      <c r="H219" s="81"/>
      <c r="I219" s="81"/>
      <c r="K219" s="81"/>
      <c r="L219" s="81"/>
    </row>
    <row r="220" spans="5:12">
      <c r="E220" s="166"/>
      <c r="F220" s="454"/>
      <c r="H220" s="81"/>
      <c r="I220" s="81"/>
      <c r="K220" s="81"/>
      <c r="L220" s="81"/>
    </row>
    <row r="221" spans="5:12">
      <c r="E221" s="166"/>
      <c r="F221" s="454"/>
      <c r="H221" s="81"/>
      <c r="I221" s="81"/>
      <c r="K221" s="81"/>
      <c r="L221" s="81"/>
    </row>
    <row r="222" spans="5:12">
      <c r="E222" s="166"/>
      <c r="F222" s="454"/>
      <c r="H222" s="81"/>
      <c r="I222" s="81"/>
      <c r="K222" s="81"/>
      <c r="L222" s="81"/>
    </row>
    <row r="223" spans="5:12">
      <c r="E223" s="166"/>
      <c r="F223" s="454"/>
      <c r="H223" s="81"/>
      <c r="I223" s="81"/>
      <c r="K223" s="81"/>
      <c r="L223" s="81"/>
    </row>
    <row r="224" spans="5:12">
      <c r="E224" s="166"/>
      <c r="F224" s="454"/>
      <c r="H224" s="81"/>
      <c r="I224" s="81"/>
      <c r="K224" s="81"/>
      <c r="L224" s="81"/>
    </row>
    <row r="225" spans="5:12">
      <c r="E225" s="166"/>
      <c r="F225" s="454"/>
      <c r="H225" s="81"/>
      <c r="I225" s="81"/>
      <c r="K225" s="81"/>
      <c r="L225" s="81"/>
    </row>
    <row r="226" spans="5:12">
      <c r="E226" s="166"/>
      <c r="F226" s="454"/>
      <c r="H226" s="81"/>
      <c r="I226" s="81"/>
      <c r="K226" s="81"/>
      <c r="L226" s="81"/>
    </row>
    <row r="227" spans="5:12">
      <c r="E227" s="166"/>
      <c r="F227" s="454"/>
      <c r="H227" s="81"/>
      <c r="I227" s="81"/>
      <c r="K227" s="81"/>
      <c r="L227" s="81"/>
    </row>
    <row r="228" spans="5:12">
      <c r="E228" s="166"/>
      <c r="F228" s="454"/>
      <c r="H228" s="81"/>
      <c r="I228" s="81"/>
      <c r="K228" s="81"/>
      <c r="L228" s="81"/>
    </row>
    <row r="229" spans="5:12">
      <c r="E229" s="166"/>
      <c r="F229" s="454"/>
      <c r="H229" s="81"/>
      <c r="I229" s="81"/>
      <c r="K229" s="81"/>
      <c r="L229" s="81"/>
    </row>
    <row r="230" spans="5:12">
      <c r="E230" s="166"/>
      <c r="F230" s="454"/>
      <c r="H230" s="81"/>
      <c r="I230" s="81"/>
      <c r="K230" s="81"/>
      <c r="L230" s="81"/>
    </row>
    <row r="231" spans="5:12">
      <c r="E231" s="166"/>
      <c r="F231" s="454"/>
      <c r="H231" s="81"/>
      <c r="I231" s="81"/>
      <c r="K231" s="81"/>
      <c r="L231" s="81"/>
    </row>
    <row r="232" spans="5:12">
      <c r="E232" s="166"/>
      <c r="F232" s="454"/>
      <c r="H232" s="81"/>
      <c r="I232" s="81"/>
      <c r="K232" s="81"/>
      <c r="L232" s="81"/>
    </row>
    <row r="233" spans="5:12">
      <c r="E233" s="166"/>
      <c r="F233" s="454"/>
      <c r="H233" s="81"/>
      <c r="I233" s="81"/>
      <c r="K233" s="81"/>
      <c r="L233" s="81"/>
    </row>
    <row r="234" spans="5:12">
      <c r="E234" s="166"/>
      <c r="F234" s="454"/>
      <c r="H234" s="81"/>
      <c r="I234" s="81"/>
      <c r="K234" s="81"/>
      <c r="L234" s="81"/>
    </row>
    <row r="235" spans="5:12">
      <c r="E235" s="166"/>
      <c r="F235" s="454"/>
      <c r="H235" s="81"/>
      <c r="I235" s="81"/>
      <c r="K235" s="81"/>
      <c r="L235" s="81"/>
    </row>
    <row r="236" spans="5:12">
      <c r="E236" s="166"/>
      <c r="F236" s="454"/>
      <c r="H236" s="81"/>
      <c r="I236" s="81"/>
      <c r="K236" s="81"/>
      <c r="L236" s="81"/>
    </row>
    <row r="237" spans="5:12">
      <c r="E237" s="166"/>
      <c r="F237" s="454"/>
      <c r="H237" s="81"/>
      <c r="I237" s="81"/>
      <c r="K237" s="81"/>
      <c r="L237" s="81"/>
    </row>
    <row r="238" spans="5:12">
      <c r="E238" s="166"/>
      <c r="F238" s="454"/>
      <c r="H238" s="81"/>
      <c r="I238" s="81"/>
      <c r="K238" s="81"/>
      <c r="L238" s="81"/>
    </row>
    <row r="239" spans="5:12">
      <c r="E239" s="166"/>
      <c r="F239" s="454"/>
      <c r="H239" s="81"/>
      <c r="I239" s="81"/>
      <c r="K239" s="81"/>
      <c r="L239" s="81"/>
    </row>
    <row r="240" spans="5:12">
      <c r="E240" s="166"/>
      <c r="F240" s="454"/>
      <c r="H240" s="81"/>
      <c r="I240" s="81"/>
      <c r="K240" s="81"/>
      <c r="L240" s="81"/>
    </row>
    <row r="241" spans="5:12">
      <c r="E241" s="166"/>
      <c r="F241" s="454"/>
      <c r="H241" s="81"/>
      <c r="I241" s="81"/>
      <c r="K241" s="81"/>
      <c r="L241" s="81"/>
    </row>
    <row r="242" spans="5:12">
      <c r="E242" s="166"/>
      <c r="F242" s="454"/>
      <c r="H242" s="81"/>
      <c r="I242" s="81"/>
      <c r="K242" s="81"/>
      <c r="L242" s="81"/>
    </row>
    <row r="243" spans="5:12">
      <c r="E243" s="166"/>
      <c r="F243" s="454"/>
      <c r="H243" s="81"/>
      <c r="I243" s="81"/>
      <c r="K243" s="81"/>
      <c r="L243" s="81"/>
    </row>
    <row r="244" spans="5:12">
      <c r="E244" s="166"/>
      <c r="F244" s="454"/>
      <c r="H244" s="81"/>
      <c r="I244" s="81"/>
      <c r="K244" s="81"/>
      <c r="L244" s="81"/>
    </row>
    <row r="245" spans="5:12">
      <c r="E245" s="166"/>
      <c r="F245" s="454"/>
      <c r="H245" s="81"/>
      <c r="I245" s="81"/>
      <c r="K245" s="81"/>
      <c r="L245" s="81"/>
    </row>
    <row r="246" spans="5:12">
      <c r="E246" s="166"/>
      <c r="F246" s="454"/>
      <c r="H246" s="81"/>
      <c r="I246" s="81"/>
      <c r="K246" s="81"/>
      <c r="L246" s="81"/>
    </row>
    <row r="247" spans="5:12">
      <c r="E247" s="166"/>
      <c r="F247" s="454"/>
      <c r="H247" s="81"/>
      <c r="I247" s="81"/>
      <c r="K247" s="81"/>
      <c r="L247" s="81"/>
    </row>
    <row r="248" spans="5:12">
      <c r="E248" s="166"/>
      <c r="F248" s="454"/>
      <c r="H248" s="81"/>
      <c r="I248" s="81"/>
      <c r="K248" s="81"/>
      <c r="L248" s="81"/>
    </row>
    <row r="249" spans="5:12">
      <c r="E249" s="166"/>
      <c r="F249" s="454"/>
      <c r="H249" s="81"/>
      <c r="I249" s="81"/>
      <c r="K249" s="81"/>
      <c r="L249" s="81"/>
    </row>
    <row r="250" spans="5:12">
      <c r="E250" s="166"/>
      <c r="F250" s="454"/>
      <c r="H250" s="81"/>
      <c r="I250" s="81"/>
      <c r="K250" s="81"/>
      <c r="L250" s="81"/>
    </row>
    <row r="251" spans="5:12">
      <c r="E251" s="166"/>
      <c r="F251" s="454"/>
      <c r="H251" s="81"/>
      <c r="I251" s="81"/>
      <c r="K251" s="81"/>
      <c r="L251" s="81"/>
    </row>
    <row r="252" spans="5:12">
      <c r="E252" s="166"/>
      <c r="F252" s="454"/>
      <c r="H252" s="81"/>
      <c r="I252" s="81"/>
      <c r="K252" s="81"/>
      <c r="L252" s="81"/>
    </row>
    <row r="253" spans="5:12">
      <c r="E253" s="166"/>
      <c r="F253" s="454"/>
      <c r="H253" s="81"/>
      <c r="I253" s="81"/>
      <c r="K253" s="81"/>
      <c r="L253" s="81"/>
    </row>
    <row r="254" spans="5:12">
      <c r="E254" s="166"/>
      <c r="F254" s="454"/>
      <c r="H254" s="81"/>
      <c r="I254" s="81"/>
      <c r="K254" s="81"/>
      <c r="L254" s="81"/>
    </row>
    <row r="255" spans="5:12">
      <c r="E255" s="166"/>
      <c r="F255" s="454"/>
      <c r="H255" s="81"/>
      <c r="I255" s="81"/>
      <c r="K255" s="81"/>
      <c r="L255" s="81"/>
    </row>
    <row r="256" spans="5:12">
      <c r="E256" s="166"/>
      <c r="F256" s="454"/>
      <c r="H256" s="81"/>
      <c r="I256" s="81"/>
      <c r="K256" s="81"/>
      <c r="L256" s="81"/>
    </row>
    <row r="257" spans="5:12">
      <c r="E257" s="166"/>
      <c r="F257" s="454"/>
      <c r="H257" s="81"/>
      <c r="I257" s="81"/>
      <c r="K257" s="81"/>
      <c r="L257" s="81"/>
    </row>
    <row r="258" spans="5:12">
      <c r="E258" s="166"/>
      <c r="F258" s="454"/>
      <c r="H258" s="81"/>
      <c r="I258" s="81"/>
      <c r="K258" s="81"/>
      <c r="L258" s="81"/>
    </row>
    <row r="259" spans="5:12">
      <c r="E259" s="166"/>
      <c r="F259" s="454"/>
      <c r="H259" s="81"/>
      <c r="I259" s="81"/>
      <c r="K259" s="81"/>
      <c r="L259" s="81"/>
    </row>
    <row r="260" spans="5:12">
      <c r="E260" s="166"/>
      <c r="F260" s="454"/>
      <c r="H260" s="81"/>
      <c r="I260" s="81"/>
      <c r="K260" s="81"/>
      <c r="L260" s="81"/>
    </row>
    <row r="261" spans="5:12">
      <c r="E261" s="166"/>
      <c r="F261" s="454"/>
      <c r="H261" s="81"/>
      <c r="I261" s="81"/>
      <c r="K261" s="81"/>
      <c r="L261" s="81"/>
    </row>
    <row r="262" spans="5:12">
      <c r="E262" s="166"/>
      <c r="F262" s="454"/>
      <c r="H262" s="81"/>
      <c r="I262" s="81"/>
      <c r="K262" s="81"/>
      <c r="L262" s="81"/>
    </row>
    <row r="263" spans="5:12">
      <c r="E263" s="166"/>
      <c r="F263" s="454"/>
      <c r="H263" s="81"/>
      <c r="I263" s="81"/>
      <c r="K263" s="81"/>
      <c r="L263" s="81"/>
    </row>
    <row r="264" spans="5:12">
      <c r="E264" s="166"/>
      <c r="F264" s="454"/>
      <c r="H264" s="81"/>
      <c r="I264" s="81"/>
      <c r="K264" s="81"/>
      <c r="L264" s="81"/>
    </row>
    <row r="265" spans="5:12">
      <c r="E265" s="166"/>
      <c r="F265" s="454"/>
      <c r="H265" s="81"/>
      <c r="I265" s="81"/>
      <c r="K265" s="81"/>
      <c r="L265" s="81"/>
    </row>
    <row r="266" spans="5:12">
      <c r="E266" s="166"/>
      <c r="F266" s="454"/>
      <c r="H266" s="81"/>
      <c r="I266" s="81"/>
      <c r="K266" s="81"/>
      <c r="L266" s="81"/>
    </row>
    <row r="267" spans="5:12">
      <c r="E267" s="166"/>
      <c r="F267" s="454"/>
      <c r="H267" s="81"/>
      <c r="I267" s="81"/>
      <c r="K267" s="81"/>
      <c r="L267" s="81"/>
    </row>
    <row r="268" spans="5:12">
      <c r="E268" s="166"/>
      <c r="F268" s="454"/>
      <c r="H268" s="81"/>
      <c r="I268" s="81"/>
      <c r="K268" s="81"/>
      <c r="L268" s="81"/>
    </row>
    <row r="269" spans="5:12">
      <c r="E269" s="166"/>
      <c r="F269" s="454"/>
      <c r="H269" s="81"/>
      <c r="I269" s="81"/>
      <c r="K269" s="81"/>
      <c r="L269" s="81"/>
    </row>
    <row r="270" spans="5:12">
      <c r="E270" s="166"/>
      <c r="F270" s="454"/>
      <c r="H270" s="81"/>
      <c r="I270" s="81"/>
      <c r="K270" s="81"/>
      <c r="L270" s="81"/>
    </row>
    <row r="271" spans="5:12">
      <c r="E271" s="166"/>
      <c r="F271" s="454"/>
      <c r="H271" s="81"/>
      <c r="I271" s="81"/>
      <c r="K271" s="81"/>
      <c r="L271" s="81"/>
    </row>
    <row r="272" spans="5:12">
      <c r="E272" s="166"/>
      <c r="F272" s="454"/>
      <c r="H272" s="81"/>
      <c r="I272" s="81"/>
      <c r="K272" s="81"/>
      <c r="L272" s="81"/>
    </row>
    <row r="273" spans="5:12">
      <c r="E273" s="166"/>
      <c r="F273" s="454"/>
      <c r="H273" s="81"/>
      <c r="I273" s="81"/>
      <c r="K273" s="81"/>
      <c r="L273" s="81"/>
    </row>
    <row r="274" spans="5:12">
      <c r="E274" s="166"/>
      <c r="F274" s="454"/>
      <c r="H274" s="81"/>
      <c r="I274" s="81"/>
      <c r="K274" s="81"/>
      <c r="L274" s="81"/>
    </row>
    <row r="275" spans="5:12">
      <c r="E275" s="166"/>
      <c r="F275" s="454"/>
      <c r="H275" s="81"/>
      <c r="I275" s="81"/>
      <c r="K275" s="81"/>
      <c r="L275" s="81"/>
    </row>
    <row r="276" spans="5:12">
      <c r="E276" s="166"/>
      <c r="F276" s="454"/>
      <c r="H276" s="81"/>
      <c r="I276" s="81"/>
      <c r="K276" s="81"/>
      <c r="L276" s="81"/>
    </row>
    <row r="277" spans="5:12">
      <c r="E277" s="166"/>
      <c r="F277" s="454"/>
      <c r="H277" s="81"/>
      <c r="I277" s="81"/>
      <c r="K277" s="81"/>
      <c r="L277" s="81"/>
    </row>
    <row r="278" spans="5:12">
      <c r="E278" s="166"/>
      <c r="F278" s="454"/>
      <c r="H278" s="81"/>
      <c r="I278" s="81"/>
      <c r="K278" s="81"/>
      <c r="L278" s="81"/>
    </row>
    <row r="279" spans="5:12">
      <c r="E279" s="166"/>
      <c r="F279" s="454"/>
      <c r="H279" s="81"/>
      <c r="I279" s="81"/>
      <c r="K279" s="81"/>
      <c r="L279" s="81"/>
    </row>
    <row r="280" spans="5:12">
      <c r="E280" s="166"/>
      <c r="F280" s="454"/>
      <c r="H280" s="81"/>
      <c r="I280" s="81"/>
      <c r="K280" s="81"/>
      <c r="L280" s="81"/>
    </row>
    <row r="281" spans="5:12">
      <c r="E281" s="166"/>
      <c r="F281" s="454"/>
      <c r="H281" s="81"/>
      <c r="I281" s="81"/>
      <c r="K281" s="81"/>
      <c r="L281" s="81"/>
    </row>
    <row r="282" spans="5:12">
      <c r="E282" s="166"/>
      <c r="F282" s="454"/>
      <c r="H282" s="81"/>
      <c r="I282" s="81"/>
      <c r="K282" s="81"/>
      <c r="L282" s="81"/>
    </row>
    <row r="283" spans="5:12">
      <c r="E283" s="166"/>
      <c r="F283" s="454"/>
      <c r="H283" s="81"/>
      <c r="I283" s="81"/>
      <c r="K283" s="81"/>
      <c r="L283" s="81"/>
    </row>
    <row r="284" spans="5:12">
      <c r="E284" s="166"/>
      <c r="F284" s="454"/>
      <c r="H284" s="81"/>
      <c r="I284" s="81"/>
      <c r="K284" s="81"/>
      <c r="L284" s="81"/>
    </row>
    <row r="285" spans="5:12">
      <c r="E285" s="166"/>
      <c r="F285" s="454"/>
      <c r="H285" s="81"/>
      <c r="I285" s="81"/>
      <c r="K285" s="81"/>
      <c r="L285" s="81"/>
    </row>
    <row r="286" spans="5:12">
      <c r="E286" s="166"/>
      <c r="F286" s="454"/>
      <c r="H286" s="81"/>
      <c r="I286" s="81"/>
      <c r="K286" s="81"/>
      <c r="L286" s="81"/>
    </row>
    <row r="287" spans="5:12">
      <c r="E287" s="166"/>
      <c r="F287" s="454"/>
      <c r="H287" s="81"/>
      <c r="I287" s="81"/>
      <c r="K287" s="81"/>
      <c r="L287" s="81"/>
    </row>
    <row r="288" spans="5:12">
      <c r="E288" s="166"/>
      <c r="F288" s="454"/>
      <c r="H288" s="81"/>
      <c r="I288" s="81"/>
      <c r="K288" s="81"/>
      <c r="L288" s="81"/>
    </row>
    <row r="289" spans="5:12">
      <c r="E289" s="166"/>
      <c r="F289" s="454"/>
      <c r="H289" s="81"/>
      <c r="I289" s="81"/>
      <c r="K289" s="81"/>
      <c r="L289" s="81"/>
    </row>
    <row r="290" spans="5:12">
      <c r="E290" s="166"/>
      <c r="F290" s="454"/>
      <c r="H290" s="81"/>
      <c r="I290" s="81"/>
      <c r="K290" s="81"/>
      <c r="L290" s="81"/>
    </row>
    <row r="291" spans="5:12">
      <c r="E291" s="166"/>
      <c r="F291" s="454"/>
      <c r="H291" s="81"/>
      <c r="I291" s="81"/>
      <c r="K291" s="81"/>
      <c r="L291" s="81"/>
    </row>
    <row r="292" spans="5:12">
      <c r="E292" s="166"/>
      <c r="F292" s="454"/>
      <c r="H292" s="81"/>
      <c r="I292" s="81"/>
      <c r="K292" s="81"/>
      <c r="L292" s="81"/>
    </row>
    <row r="293" spans="5:12">
      <c r="E293" s="166"/>
      <c r="F293" s="454"/>
      <c r="H293" s="81"/>
      <c r="I293" s="81"/>
      <c r="K293" s="81"/>
      <c r="L293" s="81"/>
    </row>
    <row r="294" spans="5:12">
      <c r="E294" s="166"/>
      <c r="F294" s="454"/>
      <c r="H294" s="81"/>
      <c r="I294" s="81"/>
      <c r="K294" s="81"/>
      <c r="L294" s="81"/>
    </row>
    <row r="295" spans="5:12">
      <c r="E295" s="166"/>
      <c r="F295" s="454"/>
      <c r="H295" s="81"/>
      <c r="I295" s="81"/>
      <c r="K295" s="81"/>
      <c r="L295" s="81"/>
    </row>
    <row r="296" spans="5:12">
      <c r="E296" s="166"/>
      <c r="F296" s="454"/>
      <c r="H296" s="81"/>
      <c r="I296" s="81"/>
      <c r="K296" s="81"/>
      <c r="L296" s="81"/>
    </row>
    <row r="297" spans="5:12">
      <c r="E297" s="166"/>
      <c r="F297" s="454"/>
      <c r="H297" s="81"/>
      <c r="I297" s="81"/>
      <c r="K297" s="81"/>
      <c r="L297" s="81"/>
    </row>
    <row r="298" spans="5:12">
      <c r="E298" s="166"/>
      <c r="F298" s="454"/>
      <c r="H298" s="81"/>
      <c r="I298" s="81"/>
      <c r="K298" s="81"/>
      <c r="L298" s="81"/>
    </row>
    <row r="299" spans="5:12">
      <c r="E299" s="166"/>
      <c r="F299" s="454"/>
      <c r="H299" s="81"/>
      <c r="I299" s="81"/>
      <c r="K299" s="81"/>
      <c r="L299" s="81"/>
    </row>
    <row r="300" spans="5:12">
      <c r="E300" s="166"/>
      <c r="F300" s="454"/>
      <c r="H300" s="81"/>
      <c r="I300" s="81"/>
      <c r="K300" s="81"/>
      <c r="L300" s="81"/>
    </row>
    <row r="301" spans="5:12">
      <c r="E301" s="166"/>
      <c r="F301" s="454"/>
      <c r="H301" s="81"/>
      <c r="I301" s="81"/>
      <c r="K301" s="81"/>
      <c r="L301" s="81"/>
    </row>
    <row r="302" spans="5:12">
      <c r="E302" s="166"/>
      <c r="F302" s="454"/>
      <c r="H302" s="81"/>
      <c r="I302" s="81"/>
      <c r="K302" s="81"/>
      <c r="L302" s="81"/>
    </row>
    <row r="303" spans="5:12">
      <c r="E303" s="166"/>
      <c r="F303" s="454"/>
      <c r="H303" s="81"/>
      <c r="I303" s="81"/>
      <c r="K303" s="81"/>
      <c r="L303" s="81"/>
    </row>
    <row r="304" spans="5:12">
      <c r="E304" s="166"/>
      <c r="F304" s="454"/>
      <c r="H304" s="81"/>
      <c r="I304" s="81"/>
      <c r="K304" s="81"/>
      <c r="L304" s="81"/>
    </row>
    <row r="305" spans="5:12">
      <c r="E305" s="166"/>
      <c r="F305" s="454"/>
      <c r="H305" s="81"/>
      <c r="I305" s="81"/>
      <c r="K305" s="81"/>
      <c r="L305" s="81"/>
    </row>
    <row r="306" spans="5:12">
      <c r="E306" s="166"/>
      <c r="F306" s="454"/>
      <c r="H306" s="81"/>
      <c r="I306" s="81"/>
      <c r="K306" s="81"/>
      <c r="L306" s="81"/>
    </row>
    <row r="307" spans="5:12">
      <c r="E307" s="166"/>
      <c r="F307" s="454"/>
      <c r="H307" s="81"/>
      <c r="I307" s="81"/>
      <c r="K307" s="81"/>
      <c r="L307" s="81"/>
    </row>
    <row r="308" spans="5:12">
      <c r="E308" s="166"/>
      <c r="F308" s="454"/>
      <c r="H308" s="81"/>
      <c r="I308" s="81"/>
      <c r="K308" s="81"/>
      <c r="L308" s="81"/>
    </row>
    <row r="309" spans="5:12">
      <c r="E309" s="166"/>
      <c r="F309" s="454"/>
      <c r="H309" s="81"/>
      <c r="I309" s="81"/>
      <c r="K309" s="81"/>
      <c r="L309" s="81"/>
    </row>
    <row r="310" spans="5:12">
      <c r="E310" s="166"/>
      <c r="F310" s="454"/>
      <c r="H310" s="81"/>
      <c r="I310" s="81"/>
      <c r="K310" s="81"/>
      <c r="L310" s="81"/>
    </row>
    <row r="311" spans="5:12">
      <c r="E311" s="166"/>
      <c r="F311" s="454"/>
      <c r="H311" s="81"/>
      <c r="I311" s="81"/>
      <c r="K311" s="81"/>
      <c r="L311" s="81"/>
    </row>
    <row r="312" spans="5:12">
      <c r="E312" s="166"/>
      <c r="F312" s="454"/>
      <c r="H312" s="81"/>
      <c r="I312" s="81"/>
      <c r="K312" s="81"/>
      <c r="L312" s="81"/>
    </row>
    <row r="313" spans="5:12">
      <c r="E313" s="166"/>
      <c r="F313" s="454"/>
      <c r="H313" s="81"/>
      <c r="I313" s="81"/>
      <c r="K313" s="81"/>
      <c r="L313" s="81"/>
    </row>
    <row r="314" spans="5:12">
      <c r="E314" s="166"/>
      <c r="F314" s="454"/>
      <c r="H314" s="81"/>
      <c r="I314" s="81"/>
      <c r="K314" s="81"/>
      <c r="L314" s="81"/>
    </row>
    <row r="315" spans="5:12">
      <c r="E315" s="166"/>
      <c r="F315" s="454"/>
      <c r="H315" s="81"/>
      <c r="I315" s="81"/>
      <c r="K315" s="81"/>
      <c r="L315" s="81"/>
    </row>
    <row r="316" spans="5:12">
      <c r="E316" s="166"/>
      <c r="F316" s="454"/>
      <c r="H316" s="81"/>
      <c r="I316" s="81"/>
      <c r="K316" s="81"/>
      <c r="L316" s="81"/>
    </row>
    <row r="317" spans="5:12">
      <c r="E317" s="166"/>
      <c r="F317" s="454"/>
      <c r="H317" s="81"/>
      <c r="I317" s="81"/>
      <c r="K317" s="81"/>
      <c r="L317" s="81"/>
    </row>
    <row r="318" spans="5:12">
      <c r="E318" s="166"/>
      <c r="F318" s="454"/>
      <c r="H318" s="81"/>
      <c r="I318" s="81"/>
      <c r="K318" s="81"/>
      <c r="L318" s="81"/>
    </row>
    <row r="319" spans="5:12">
      <c r="E319" s="166"/>
      <c r="F319" s="454"/>
      <c r="H319" s="81"/>
      <c r="I319" s="81"/>
      <c r="K319" s="81"/>
      <c r="L319" s="81"/>
    </row>
    <row r="320" spans="5:12">
      <c r="E320" s="166"/>
      <c r="F320" s="454"/>
      <c r="H320" s="81"/>
      <c r="I320" s="81"/>
      <c r="K320" s="81"/>
      <c r="L320" s="81"/>
    </row>
    <row r="321" spans="5:12">
      <c r="E321" s="166"/>
      <c r="F321" s="454"/>
      <c r="H321" s="81"/>
      <c r="I321" s="81"/>
      <c r="K321" s="81"/>
      <c r="L321" s="81"/>
    </row>
    <row r="322" spans="5:12">
      <c r="E322" s="166"/>
      <c r="F322" s="454"/>
      <c r="H322" s="81"/>
      <c r="I322" s="81"/>
      <c r="K322" s="81"/>
      <c r="L322" s="81"/>
    </row>
    <row r="323" spans="5:12">
      <c r="E323" s="166"/>
      <c r="F323" s="454"/>
      <c r="H323" s="81"/>
      <c r="I323" s="81"/>
      <c r="K323" s="81"/>
      <c r="L323" s="81"/>
    </row>
    <row r="324" spans="5:12">
      <c r="E324" s="166"/>
      <c r="F324" s="454"/>
      <c r="H324" s="81"/>
      <c r="I324" s="81"/>
      <c r="K324" s="81"/>
      <c r="L324" s="81"/>
    </row>
    <row r="325" spans="5:12">
      <c r="E325" s="166"/>
      <c r="F325" s="454"/>
      <c r="H325" s="81"/>
      <c r="I325" s="81"/>
      <c r="K325" s="81"/>
      <c r="L325" s="81"/>
    </row>
    <row r="326" spans="5:12">
      <c r="E326" s="166"/>
      <c r="F326" s="454"/>
      <c r="H326" s="81"/>
      <c r="I326" s="81"/>
      <c r="K326" s="81"/>
      <c r="L326" s="81"/>
    </row>
    <row r="327" spans="5:12">
      <c r="E327" s="166"/>
      <c r="F327" s="454"/>
      <c r="H327" s="81"/>
      <c r="I327" s="81"/>
      <c r="K327" s="81"/>
      <c r="L327" s="81"/>
    </row>
    <row r="328" spans="5:12">
      <c r="E328" s="166"/>
      <c r="F328" s="454"/>
      <c r="H328" s="81"/>
      <c r="I328" s="81"/>
      <c r="K328" s="81"/>
      <c r="L328" s="81"/>
    </row>
    <row r="329" spans="5:12">
      <c r="E329" s="166"/>
      <c r="F329" s="454"/>
      <c r="H329" s="81"/>
      <c r="I329" s="81"/>
      <c r="K329" s="81"/>
      <c r="L329" s="81"/>
    </row>
    <row r="330" spans="5:12">
      <c r="E330" s="166"/>
      <c r="F330" s="454"/>
      <c r="H330" s="81"/>
      <c r="I330" s="81"/>
      <c r="K330" s="81"/>
      <c r="L330" s="81"/>
    </row>
    <row r="331" spans="5:12">
      <c r="E331" s="166"/>
      <c r="F331" s="454"/>
      <c r="H331" s="81"/>
      <c r="I331" s="81"/>
      <c r="K331" s="81"/>
      <c r="L331" s="81"/>
    </row>
    <row r="332" spans="5:12">
      <c r="E332" s="166"/>
      <c r="F332" s="454"/>
      <c r="H332" s="81"/>
      <c r="I332" s="81"/>
      <c r="K332" s="81"/>
      <c r="L332" s="81"/>
    </row>
    <row r="333" spans="5:12">
      <c r="E333" s="166"/>
      <c r="F333" s="454"/>
      <c r="H333" s="81"/>
      <c r="I333" s="81"/>
      <c r="K333" s="81"/>
      <c r="L333" s="81"/>
    </row>
    <row r="334" spans="5:12">
      <c r="E334" s="166"/>
      <c r="F334" s="454"/>
      <c r="H334" s="81"/>
      <c r="I334" s="81"/>
      <c r="K334" s="81"/>
      <c r="L334" s="81"/>
    </row>
    <row r="335" spans="5:12">
      <c r="E335" s="166"/>
      <c r="F335" s="454"/>
      <c r="H335" s="81"/>
      <c r="I335" s="81"/>
      <c r="K335" s="81"/>
      <c r="L335" s="81"/>
    </row>
    <row r="336" spans="5:12">
      <c r="E336" s="166"/>
      <c r="F336" s="454"/>
      <c r="H336" s="81"/>
      <c r="I336" s="81"/>
      <c r="K336" s="81"/>
      <c r="L336" s="81"/>
    </row>
    <row r="337" spans="5:12">
      <c r="E337" s="166"/>
      <c r="F337" s="454"/>
      <c r="H337" s="81"/>
      <c r="I337" s="81"/>
      <c r="K337" s="81"/>
      <c r="L337" s="81"/>
    </row>
    <row r="338" spans="5:12">
      <c r="E338" s="166"/>
      <c r="F338" s="454"/>
      <c r="H338" s="81"/>
      <c r="I338" s="81"/>
      <c r="K338" s="81"/>
      <c r="L338" s="81"/>
    </row>
    <row r="339" spans="5:12">
      <c r="E339" s="166"/>
      <c r="F339" s="454"/>
      <c r="H339" s="81"/>
      <c r="I339" s="81"/>
      <c r="K339" s="81"/>
      <c r="L339" s="81"/>
    </row>
    <row r="340" spans="5:12">
      <c r="E340" s="166"/>
      <c r="F340" s="454"/>
      <c r="H340" s="81"/>
      <c r="I340" s="81"/>
      <c r="K340" s="81"/>
      <c r="L340" s="81"/>
    </row>
    <row r="341" spans="5:12">
      <c r="E341" s="166"/>
      <c r="F341" s="454"/>
      <c r="H341" s="81"/>
      <c r="I341" s="81"/>
      <c r="K341" s="81"/>
      <c r="L341" s="81"/>
    </row>
    <row r="342" spans="5:12">
      <c r="E342" s="166"/>
      <c r="F342" s="454"/>
      <c r="H342" s="81"/>
      <c r="I342" s="81"/>
      <c r="K342" s="81"/>
      <c r="L342" s="81"/>
    </row>
    <row r="343" spans="5:12">
      <c r="E343" s="166"/>
      <c r="F343" s="454"/>
      <c r="H343" s="81"/>
      <c r="I343" s="81"/>
      <c r="K343" s="81"/>
      <c r="L343" s="81"/>
    </row>
    <row r="344" spans="5:12">
      <c r="E344" s="166"/>
      <c r="F344" s="454"/>
      <c r="H344" s="81"/>
      <c r="I344" s="81"/>
      <c r="K344" s="81"/>
      <c r="L344" s="81"/>
    </row>
    <row r="345" spans="5:12">
      <c r="E345" s="166"/>
      <c r="F345" s="454"/>
      <c r="H345" s="81"/>
      <c r="I345" s="81"/>
      <c r="K345" s="81"/>
      <c r="L345" s="81"/>
    </row>
    <row r="346" spans="5:12">
      <c r="E346" s="166"/>
      <c r="F346" s="454"/>
      <c r="H346" s="81"/>
      <c r="I346" s="81"/>
      <c r="K346" s="81"/>
      <c r="L346" s="81"/>
    </row>
    <row r="347" spans="5:12">
      <c r="E347" s="166"/>
      <c r="F347" s="454"/>
      <c r="H347" s="81"/>
      <c r="I347" s="81"/>
      <c r="K347" s="81"/>
      <c r="L347" s="81"/>
    </row>
    <row r="348" spans="5:12">
      <c r="E348" s="166"/>
      <c r="F348" s="454"/>
      <c r="H348" s="81"/>
      <c r="I348" s="81"/>
      <c r="K348" s="81"/>
      <c r="L348" s="81"/>
    </row>
    <row r="349" spans="5:12">
      <c r="E349" s="166"/>
      <c r="F349" s="454"/>
      <c r="H349" s="81"/>
      <c r="I349" s="81"/>
      <c r="K349" s="81"/>
      <c r="L349" s="81"/>
    </row>
    <row r="350" spans="5:12">
      <c r="E350" s="166"/>
      <c r="F350" s="454"/>
      <c r="H350" s="81"/>
      <c r="I350" s="81"/>
      <c r="K350" s="81"/>
      <c r="L350" s="81"/>
    </row>
    <row r="351" spans="5:12">
      <c r="E351" s="166"/>
      <c r="F351" s="454"/>
      <c r="H351" s="81"/>
      <c r="I351" s="81"/>
      <c r="K351" s="81"/>
      <c r="L351" s="81"/>
    </row>
    <row r="352" spans="5:12">
      <c r="E352" s="166"/>
      <c r="F352" s="454"/>
      <c r="H352" s="81"/>
      <c r="I352" s="81"/>
      <c r="K352" s="81"/>
      <c r="L352" s="81"/>
    </row>
    <row r="353" spans="5:12">
      <c r="E353" s="166"/>
      <c r="F353" s="454"/>
      <c r="H353" s="81"/>
      <c r="I353" s="81"/>
      <c r="K353" s="81"/>
      <c r="L353" s="81"/>
    </row>
    <row r="354" spans="5:12">
      <c r="E354" s="166"/>
      <c r="F354" s="454"/>
      <c r="H354" s="81"/>
      <c r="I354" s="81"/>
      <c r="K354" s="81"/>
      <c r="L354" s="81"/>
    </row>
    <row r="355" spans="5:12">
      <c r="E355" s="166"/>
      <c r="F355" s="454"/>
      <c r="H355" s="81"/>
      <c r="I355" s="81"/>
      <c r="K355" s="81"/>
      <c r="L355" s="81"/>
    </row>
    <row r="356" spans="5:12">
      <c r="E356" s="166"/>
      <c r="F356" s="454"/>
      <c r="H356" s="81"/>
      <c r="I356" s="81"/>
      <c r="K356" s="81"/>
      <c r="L356" s="81"/>
    </row>
    <row r="357" spans="5:12">
      <c r="E357" s="166"/>
      <c r="F357" s="454"/>
      <c r="H357" s="81"/>
      <c r="I357" s="81"/>
      <c r="K357" s="81"/>
      <c r="L357" s="81"/>
    </row>
    <row r="358" spans="5:12">
      <c r="E358" s="166"/>
      <c r="F358" s="454"/>
      <c r="H358" s="81"/>
      <c r="I358" s="81"/>
      <c r="K358" s="81"/>
      <c r="L358" s="81"/>
    </row>
    <row r="359" spans="5:12">
      <c r="E359" s="166"/>
      <c r="F359" s="454"/>
      <c r="H359" s="81"/>
      <c r="I359" s="81"/>
      <c r="K359" s="81"/>
      <c r="L359" s="81"/>
    </row>
    <row r="360" spans="5:12">
      <c r="E360" s="166"/>
      <c r="F360" s="454"/>
      <c r="H360" s="81"/>
      <c r="I360" s="81"/>
      <c r="K360" s="81"/>
      <c r="L360" s="81"/>
    </row>
    <row r="361" spans="5:12">
      <c r="E361" s="166"/>
      <c r="F361" s="454"/>
      <c r="H361" s="81"/>
      <c r="I361" s="81"/>
      <c r="K361" s="81"/>
      <c r="L361" s="81"/>
    </row>
    <row r="362" spans="5:12">
      <c r="E362" s="166"/>
      <c r="F362" s="454"/>
      <c r="H362" s="81"/>
      <c r="I362" s="81"/>
      <c r="K362" s="81"/>
      <c r="L362" s="81"/>
    </row>
    <row r="363" spans="5:12">
      <c r="E363" s="166"/>
      <c r="F363" s="454"/>
      <c r="H363" s="81"/>
      <c r="I363" s="81"/>
      <c r="K363" s="81"/>
      <c r="L363" s="81"/>
    </row>
    <row r="364" spans="5:12">
      <c r="E364" s="166"/>
      <c r="F364" s="454"/>
      <c r="H364" s="81"/>
      <c r="I364" s="81"/>
      <c r="K364" s="81"/>
      <c r="L364" s="81"/>
    </row>
    <row r="365" spans="5:12">
      <c r="E365" s="166"/>
      <c r="F365" s="454"/>
      <c r="H365" s="81"/>
      <c r="I365" s="81"/>
      <c r="K365" s="81"/>
      <c r="L365" s="81"/>
    </row>
    <row r="366" spans="5:12">
      <c r="E366" s="166"/>
      <c r="F366" s="454"/>
      <c r="H366" s="81"/>
      <c r="I366" s="81"/>
      <c r="K366" s="81"/>
      <c r="L366" s="81"/>
    </row>
    <row r="367" spans="5:12">
      <c r="E367" s="166"/>
      <c r="F367" s="454"/>
      <c r="H367" s="81"/>
      <c r="I367" s="81"/>
      <c r="K367" s="81"/>
      <c r="L367" s="81"/>
    </row>
    <row r="368" spans="5:12">
      <c r="E368" s="166"/>
      <c r="F368" s="454"/>
      <c r="H368" s="81"/>
      <c r="I368" s="81"/>
      <c r="K368" s="81"/>
      <c r="L368" s="81"/>
    </row>
    <row r="369" spans="5:12">
      <c r="E369" s="166"/>
      <c r="F369" s="454"/>
      <c r="H369" s="81"/>
      <c r="I369" s="81"/>
      <c r="K369" s="81"/>
      <c r="L369" s="81"/>
    </row>
    <row r="370" spans="5:12">
      <c r="E370" s="166"/>
      <c r="F370" s="454"/>
      <c r="H370" s="81"/>
      <c r="I370" s="81"/>
      <c r="K370" s="81"/>
      <c r="L370" s="81"/>
    </row>
    <row r="371" spans="5:12">
      <c r="E371" s="166"/>
      <c r="F371" s="454"/>
      <c r="H371" s="81"/>
      <c r="I371" s="81"/>
      <c r="K371" s="81"/>
      <c r="L371" s="81"/>
    </row>
    <row r="372" spans="5:12">
      <c r="E372" s="166"/>
      <c r="F372" s="454"/>
      <c r="H372" s="81"/>
      <c r="I372" s="81"/>
      <c r="K372" s="81"/>
      <c r="L372" s="81"/>
    </row>
    <row r="373" spans="5:12">
      <c r="E373" s="166"/>
      <c r="F373" s="454"/>
      <c r="H373" s="81"/>
      <c r="I373" s="81"/>
      <c r="K373" s="81"/>
      <c r="L373" s="81"/>
    </row>
    <row r="374" spans="5:12">
      <c r="E374" s="166"/>
      <c r="F374" s="454"/>
      <c r="H374" s="81"/>
      <c r="I374" s="81"/>
      <c r="K374" s="81"/>
      <c r="L374" s="81"/>
    </row>
    <row r="375" spans="5:12">
      <c r="E375" s="166"/>
      <c r="F375" s="454"/>
      <c r="H375" s="81"/>
      <c r="I375" s="81"/>
      <c r="K375" s="81"/>
      <c r="L375" s="81"/>
    </row>
    <row r="376" spans="5:12">
      <c r="E376" s="166"/>
      <c r="F376" s="454"/>
      <c r="H376" s="81"/>
      <c r="I376" s="81"/>
      <c r="K376" s="81"/>
      <c r="L376" s="81"/>
    </row>
    <row r="377" spans="5:12">
      <c r="E377" s="166"/>
      <c r="F377" s="454"/>
      <c r="H377" s="81"/>
      <c r="I377" s="81"/>
      <c r="K377" s="81"/>
      <c r="L377" s="81"/>
    </row>
    <row r="378" spans="5:12">
      <c r="E378" s="166"/>
      <c r="F378" s="454"/>
      <c r="H378" s="81"/>
      <c r="I378" s="81"/>
      <c r="K378" s="81"/>
      <c r="L378" s="81"/>
    </row>
    <row r="379" spans="5:12">
      <c r="E379" s="166"/>
      <c r="F379" s="454"/>
      <c r="H379" s="81"/>
      <c r="I379" s="81"/>
      <c r="K379" s="81"/>
      <c r="L379" s="81"/>
    </row>
    <row r="380" spans="5:12">
      <c r="E380" s="166"/>
      <c r="F380" s="454"/>
      <c r="H380" s="81"/>
      <c r="I380" s="81"/>
      <c r="K380" s="81"/>
      <c r="L380" s="81"/>
    </row>
    <row r="381" spans="5:12">
      <c r="E381" s="166"/>
      <c r="F381" s="454"/>
      <c r="H381" s="81"/>
      <c r="I381" s="81"/>
      <c r="K381" s="81"/>
      <c r="L381" s="81"/>
    </row>
    <row r="382" spans="5:12">
      <c r="E382" s="166"/>
      <c r="F382" s="454"/>
      <c r="H382" s="81"/>
      <c r="I382" s="81"/>
      <c r="K382" s="81"/>
      <c r="L382" s="81"/>
    </row>
    <row r="383" spans="5:12">
      <c r="E383" s="166"/>
      <c r="F383" s="454"/>
      <c r="H383" s="81"/>
      <c r="I383" s="81"/>
      <c r="K383" s="81"/>
      <c r="L383" s="81"/>
    </row>
    <row r="384" spans="5:12">
      <c r="E384" s="166"/>
      <c r="F384" s="454"/>
      <c r="H384" s="81"/>
      <c r="I384" s="81"/>
      <c r="K384" s="81"/>
      <c r="L384" s="81"/>
    </row>
    <row r="385" spans="5:12">
      <c r="E385" s="166"/>
      <c r="F385" s="454"/>
      <c r="H385" s="81"/>
      <c r="I385" s="81"/>
      <c r="K385" s="81"/>
      <c r="L385" s="81"/>
    </row>
    <row r="386" spans="5:12">
      <c r="E386" s="166"/>
      <c r="F386" s="454"/>
      <c r="H386" s="81"/>
      <c r="I386" s="81"/>
      <c r="K386" s="81"/>
      <c r="L386" s="81"/>
    </row>
  </sheetData>
  <mergeCells count="1">
    <mergeCell ref="B50:I51"/>
  </mergeCells>
  <conditionalFormatting sqref="B22:B27 B8:B11 B13:B19">
    <cfRule type="cellIs" dxfId="65" priority="3" stopIfTrue="1" operator="equal">
      <formula>"Title"</formula>
    </cfRule>
  </conditionalFormatting>
  <conditionalFormatting sqref="J1:K1">
    <cfRule type="cellIs" dxfId="64" priority="1" stopIfTrue="1" operator="equal">
      <formula>"x.x"</formula>
    </cfRule>
  </conditionalFormatting>
  <dataValidations count="3">
    <dataValidation type="list" errorStyle="warning" allowBlank="1" showInputMessage="1" showErrorMessage="1" errorTitle="FERC ACCOUNT" error="This FERC Account is not included in the drop-down list. Is this the account you want to use?" sqref="D13:D16 D26:D27 D29:D30 D37:D38">
      <formula1>#REF!</formula1>
    </dataValidation>
    <dataValidation type="list" errorStyle="warning" allowBlank="1" showInputMessage="1" showErrorMessage="1" errorTitle="Factor" error="This factor is not included in the drop-down list. Is this the factor you want to use?" sqref="G29:G30 G37:G38">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30 E37:E38">
      <formula1>"1, 2, 3"</formula1>
    </dataValidation>
  </dataValidations>
  <pageMargins left="0.75" right="0.75" top="1.25" bottom="1" header="0.5" footer="0.25"/>
  <pageSetup scale="76" orientation="portrait" r:id="rId1"/>
  <headerFooter scaleWithDoc="0" alignWithMargins="0">
    <oddHeader>&amp;R&amp;"Times New Roman,Regular"Exhibit No. ___ (JH-2)
 Docket UE-130043
Page &amp;P of &amp;N</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9"/>
  <sheetViews>
    <sheetView topLeftCell="A34" workbookViewId="0">
      <selection activeCell="B1" sqref="B1:I58"/>
    </sheetView>
  </sheetViews>
  <sheetFormatPr defaultColWidth="16.88671875" defaultRowHeight="13.8"/>
  <cols>
    <col min="1" max="1" width="9.6640625" style="81" customWidth="1"/>
    <col min="2" max="2" width="22.88671875" style="81" bestFit="1" customWidth="1"/>
    <col min="3" max="3" width="8.21875" style="146" customWidth="1"/>
    <col min="4" max="4" width="7.5546875" style="81" customWidth="1"/>
    <col min="5" max="5" width="12" style="81" customWidth="1"/>
    <col min="6" max="6" width="9.88671875" style="146" bestFit="1" customWidth="1"/>
    <col min="7" max="7" width="10.33203125" style="81" customWidth="1"/>
    <col min="8" max="8" width="12.77734375" style="81" customWidth="1"/>
    <col min="9" max="9" width="8.109375" style="81" bestFit="1" customWidth="1"/>
    <col min="10" max="16384" width="16.88671875" style="81"/>
  </cols>
  <sheetData>
    <row r="1" spans="1:9">
      <c r="A1" s="145" t="s">
        <v>122</v>
      </c>
      <c r="C1" s="1294"/>
      <c r="E1" s="216"/>
      <c r="F1" s="1294"/>
      <c r="H1" s="215"/>
      <c r="I1" s="449"/>
    </row>
    <row r="2" spans="1:9">
      <c r="A2" s="145" t="s">
        <v>776</v>
      </c>
      <c r="C2" s="1294"/>
      <c r="E2" s="216"/>
      <c r="F2" s="1294"/>
      <c r="H2" s="215"/>
      <c r="I2" s="215"/>
    </row>
    <row r="3" spans="1:9">
      <c r="A3" s="145" t="s">
        <v>793</v>
      </c>
      <c r="C3" s="1294"/>
      <c r="E3" s="216"/>
      <c r="F3" s="1294"/>
      <c r="H3" s="215"/>
      <c r="I3" s="215"/>
    </row>
    <row r="4" spans="1:9">
      <c r="A4" s="145" t="s">
        <v>739</v>
      </c>
      <c r="C4" s="1294"/>
      <c r="E4" s="216"/>
      <c r="F4" s="1294"/>
      <c r="H4" s="215"/>
      <c r="I4" s="215"/>
    </row>
    <row r="5" spans="1:9">
      <c r="C5" s="625"/>
      <c r="D5" s="625"/>
      <c r="E5" s="1678" t="s">
        <v>226</v>
      </c>
      <c r="F5" s="625"/>
      <c r="G5" s="625"/>
      <c r="H5" s="1523" t="s">
        <v>376</v>
      </c>
    </row>
    <row r="6" spans="1:9">
      <c r="C6" s="148" t="s">
        <v>227</v>
      </c>
      <c r="D6" s="148" t="s">
        <v>228</v>
      </c>
      <c r="E6" s="1679" t="s">
        <v>229</v>
      </c>
      <c r="F6" s="148" t="s">
        <v>230</v>
      </c>
      <c r="G6" s="148" t="s">
        <v>231</v>
      </c>
      <c r="H6" s="1525" t="s">
        <v>232</v>
      </c>
    </row>
    <row r="7" spans="1:9">
      <c r="A7" s="81" t="s">
        <v>353</v>
      </c>
      <c r="C7" s="1294"/>
      <c r="E7" s="216"/>
      <c r="F7" s="1294"/>
      <c r="G7" s="214"/>
      <c r="H7" s="215"/>
    </row>
    <row r="8" spans="1:9">
      <c r="B8" s="2609" t="s">
        <v>471</v>
      </c>
      <c r="C8" s="2610">
        <v>500</v>
      </c>
      <c r="D8" s="2611" t="s">
        <v>236</v>
      </c>
      <c r="E8" s="2612">
        <v>188560.68327449847</v>
      </c>
      <c r="F8" s="269" t="s">
        <v>352</v>
      </c>
      <c r="G8" s="2613">
        <f>'WCA Allocation Factors'!E17</f>
        <v>0</v>
      </c>
      <c r="H8" s="215">
        <f>E8*G8</f>
        <v>0</v>
      </c>
    </row>
    <row r="9" spans="1:9">
      <c r="B9" s="2609" t="s">
        <v>471</v>
      </c>
      <c r="C9" s="2610">
        <v>500</v>
      </c>
      <c r="D9" s="2611" t="s">
        <v>236</v>
      </c>
      <c r="E9" s="2612">
        <v>7.4453030966345128</v>
      </c>
      <c r="F9" s="269" t="s">
        <v>341</v>
      </c>
      <c r="G9" s="2613">
        <f>'WCA Allocation Factors'!E16</f>
        <v>0.22605500000000001</v>
      </c>
      <c r="H9" s="215">
        <f t="shared" ref="H9:H50" si="0">E9*G9</f>
        <v>1.6830479915097147</v>
      </c>
    </row>
    <row r="10" spans="1:9">
      <c r="B10" s="2609" t="s">
        <v>471</v>
      </c>
      <c r="C10" s="2614">
        <v>500</v>
      </c>
      <c r="D10" s="2611" t="s">
        <v>236</v>
      </c>
      <c r="E10" s="2615">
        <v>20218.808313542457</v>
      </c>
      <c r="F10" s="269" t="s">
        <v>369</v>
      </c>
      <c r="G10" s="2613">
        <f>'WCA Allocation Factors'!E18</f>
        <v>0.22476648699999999</v>
      </c>
      <c r="H10" s="215">
        <f t="shared" si="0"/>
        <v>4544.5105159613322</v>
      </c>
    </row>
    <row r="11" spans="1:9">
      <c r="B11" s="2609" t="s">
        <v>472</v>
      </c>
      <c r="C11" s="2616">
        <v>501</v>
      </c>
      <c r="D11" s="2611" t="s">
        <v>236</v>
      </c>
      <c r="E11" s="2617">
        <v>3192.5546699856013</v>
      </c>
      <c r="F11" s="269" t="s">
        <v>404</v>
      </c>
      <c r="G11" s="2613">
        <f>'WCA Allocation Factors'!E11</f>
        <v>0</v>
      </c>
      <c r="H11" s="215">
        <f t="shared" si="0"/>
        <v>0</v>
      </c>
    </row>
    <row r="12" spans="1:9">
      <c r="B12" s="2609" t="s">
        <v>472</v>
      </c>
      <c r="C12" s="2616">
        <v>501</v>
      </c>
      <c r="D12" s="2611" t="s">
        <v>236</v>
      </c>
      <c r="E12" s="2617">
        <v>1973.5998681732362</v>
      </c>
      <c r="F12" s="269" t="s">
        <v>370</v>
      </c>
      <c r="G12" s="2613">
        <f>'WCA Allocation Factors'!E19</f>
        <v>0.22519547929700628</v>
      </c>
      <c r="H12" s="215">
        <f t="shared" si="0"/>
        <v>444.44576825378033</v>
      </c>
      <c r="I12" s="215"/>
    </row>
    <row r="13" spans="1:9">
      <c r="B13" s="2609" t="s">
        <v>472</v>
      </c>
      <c r="C13" s="2616">
        <v>501</v>
      </c>
      <c r="D13" s="2611" t="s">
        <v>236</v>
      </c>
      <c r="E13" s="2617">
        <v>822.83572354710293</v>
      </c>
      <c r="F13" s="269" t="s">
        <v>245</v>
      </c>
      <c r="G13" s="2613">
        <f>'WCA Allocation Factors'!E9</f>
        <v>7.5708155171090544E-2</v>
      </c>
      <c r="H13" s="215">
        <f t="shared" si="0"/>
        <v>62.295374638620629</v>
      </c>
      <c r="I13" s="215"/>
    </row>
    <row r="14" spans="1:9">
      <c r="B14" s="2609" t="s">
        <v>473</v>
      </c>
      <c r="C14" s="2616">
        <v>512</v>
      </c>
      <c r="D14" s="2611" t="s">
        <v>236</v>
      </c>
      <c r="E14" s="2617">
        <v>82330.604848090719</v>
      </c>
      <c r="F14" s="269" t="s">
        <v>352</v>
      </c>
      <c r="G14" s="2613">
        <f>'WCA Allocation Factors'!E17</f>
        <v>0</v>
      </c>
      <c r="H14" s="215">
        <f t="shared" si="0"/>
        <v>0</v>
      </c>
    </row>
    <row r="15" spans="1:9">
      <c r="B15" s="2609" t="s">
        <v>473</v>
      </c>
      <c r="C15" s="2616">
        <v>512</v>
      </c>
      <c r="D15" s="2611" t="s">
        <v>236</v>
      </c>
      <c r="E15" s="2617">
        <v>-144.56947924528686</v>
      </c>
      <c r="F15" s="269" t="s">
        <v>341</v>
      </c>
      <c r="G15" s="2613">
        <f>'WCA Allocation Factors'!E16</f>
        <v>0.22605500000000001</v>
      </c>
      <c r="H15" s="215">
        <f t="shared" si="0"/>
        <v>-32.680653630793323</v>
      </c>
    </row>
    <row r="16" spans="1:9">
      <c r="B16" s="2609" t="s">
        <v>473</v>
      </c>
      <c r="C16" s="2616">
        <v>512</v>
      </c>
      <c r="D16" s="2611" t="s">
        <v>236</v>
      </c>
      <c r="E16" s="2617">
        <v>46451.10926062498</v>
      </c>
      <c r="F16" s="269" t="s">
        <v>369</v>
      </c>
      <c r="G16" s="2613">
        <f>'WCA Allocation Factors'!E18</f>
        <v>0.22476648699999999</v>
      </c>
      <c r="H16" s="215">
        <f t="shared" si="0"/>
        <v>10440.652645763843</v>
      </c>
      <c r="I16" s="215">
        <f>SUM(H9:H16)</f>
        <v>15460.906698978293</v>
      </c>
    </row>
    <row r="17" spans="2:10">
      <c r="B17" s="2609" t="s">
        <v>474</v>
      </c>
      <c r="C17" s="2616">
        <v>535</v>
      </c>
      <c r="D17" s="2611" t="s">
        <v>236</v>
      </c>
      <c r="E17" s="2615">
        <v>16185.140846102415</v>
      </c>
      <c r="F17" s="269" t="s">
        <v>352</v>
      </c>
      <c r="G17" s="2613">
        <f>'WCA Allocation Factors'!E17</f>
        <v>0</v>
      </c>
      <c r="H17" s="215">
        <f t="shared" si="0"/>
        <v>0</v>
      </c>
    </row>
    <row r="18" spans="2:10">
      <c r="B18" s="2609" t="s">
        <v>474</v>
      </c>
      <c r="C18" s="2616">
        <v>535</v>
      </c>
      <c r="D18" s="2611" t="s">
        <v>236</v>
      </c>
      <c r="E18" s="2617">
        <v>22423.990419613554</v>
      </c>
      <c r="F18" s="269" t="s">
        <v>341</v>
      </c>
      <c r="G18" s="2613">
        <f>'WCA Allocation Factors'!E16</f>
        <v>0.22605500000000001</v>
      </c>
      <c r="H18" s="215">
        <f t="shared" si="0"/>
        <v>5069.0551543057418</v>
      </c>
    </row>
    <row r="19" spans="2:10">
      <c r="B19" s="2609" t="s">
        <v>475</v>
      </c>
      <c r="C19" s="2616">
        <v>545</v>
      </c>
      <c r="D19" s="2611" t="s">
        <v>236</v>
      </c>
      <c r="E19" s="2617">
        <v>2950.2235943643554</v>
      </c>
      <c r="F19" s="269" t="s">
        <v>352</v>
      </c>
      <c r="G19" s="2613">
        <f>'WCA Allocation Factors'!E17</f>
        <v>0</v>
      </c>
      <c r="H19" s="215">
        <f t="shared" si="0"/>
        <v>0</v>
      </c>
      <c r="I19" s="215"/>
    </row>
    <row r="20" spans="2:10">
      <c r="B20" s="2609" t="s">
        <v>475</v>
      </c>
      <c r="C20" s="2616">
        <v>545</v>
      </c>
      <c r="D20" s="2611" t="s">
        <v>236</v>
      </c>
      <c r="E20" s="2617">
        <v>7183.5924130256681</v>
      </c>
      <c r="F20" s="269" t="s">
        <v>341</v>
      </c>
      <c r="G20" s="2613">
        <f>'WCA Allocation Factors'!E16</f>
        <v>0.22605500000000001</v>
      </c>
      <c r="H20" s="215">
        <f t="shared" si="0"/>
        <v>1623.8869829265175</v>
      </c>
    </row>
    <row r="21" spans="2:10">
      <c r="B21" s="2609" t="s">
        <v>476</v>
      </c>
      <c r="C21" s="2610">
        <v>548</v>
      </c>
      <c r="D21" s="2611" t="s">
        <v>236</v>
      </c>
      <c r="E21" s="2617">
        <v>14269.255001335354</v>
      </c>
      <c r="F21" s="269" t="s">
        <v>352</v>
      </c>
      <c r="G21" s="2613">
        <f>'WCA Allocation Factors'!E17</f>
        <v>0</v>
      </c>
      <c r="H21" s="215">
        <f t="shared" si="0"/>
        <v>0</v>
      </c>
      <c r="I21" s="215"/>
    </row>
    <row r="22" spans="2:10">
      <c r="B22" s="2609" t="s">
        <v>476</v>
      </c>
      <c r="C22" s="2610">
        <v>548</v>
      </c>
      <c r="D22" s="2611" t="s">
        <v>236</v>
      </c>
      <c r="E22" s="2617">
        <v>4611.7774181479272</v>
      </c>
      <c r="F22" s="269" t="s">
        <v>341</v>
      </c>
      <c r="G22" s="2613">
        <f>'WCA Allocation Factors'!E16</f>
        <v>0.22605500000000001</v>
      </c>
      <c r="H22" s="215">
        <f t="shared" si="0"/>
        <v>1042.5153442594296</v>
      </c>
    </row>
    <row r="23" spans="2:10" ht="15">
      <c r="B23" s="2609" t="s">
        <v>476</v>
      </c>
      <c r="C23" s="2610">
        <v>548</v>
      </c>
      <c r="D23" s="2611" t="s">
        <v>236</v>
      </c>
      <c r="E23" s="2617">
        <v>4552.757064134913</v>
      </c>
      <c r="F23" s="269" t="s">
        <v>243</v>
      </c>
      <c r="G23" s="2613">
        <f>'WCA Allocation Factors'!E7</f>
        <v>8.043396137671209E-2</v>
      </c>
      <c r="H23" s="215">
        <f t="shared" si="0"/>
        <v>366.1962858541807</v>
      </c>
      <c r="J23" s="725"/>
    </row>
    <row r="24" spans="2:10" ht="15">
      <c r="B24" s="2609" t="s">
        <v>477</v>
      </c>
      <c r="C24" s="2610">
        <v>553</v>
      </c>
      <c r="D24" s="2611" t="s">
        <v>236</v>
      </c>
      <c r="E24" s="2617">
        <v>5558.9992190548637</v>
      </c>
      <c r="F24" s="269" t="s">
        <v>352</v>
      </c>
      <c r="G24" s="2613">
        <f>'WCA Allocation Factors'!E17</f>
        <v>0</v>
      </c>
      <c r="H24" s="215">
        <f t="shared" si="0"/>
        <v>0</v>
      </c>
      <c r="J24" s="725"/>
    </row>
    <row r="25" spans="2:10">
      <c r="B25" s="2609" t="s">
        <v>477</v>
      </c>
      <c r="C25" s="2610">
        <v>553</v>
      </c>
      <c r="D25" s="2611" t="s">
        <v>236</v>
      </c>
      <c r="E25" s="2617">
        <v>1834.1024084859466</v>
      </c>
      <c r="F25" s="269" t="s">
        <v>341</v>
      </c>
      <c r="G25" s="2613">
        <f>'WCA Allocation Factors'!E16</f>
        <v>0.22605500000000001</v>
      </c>
      <c r="H25" s="215">
        <f t="shared" si="0"/>
        <v>414.60801995029067</v>
      </c>
    </row>
    <row r="26" spans="2:10">
      <c r="B26" s="2609" t="s">
        <v>477</v>
      </c>
      <c r="C26" s="2610">
        <v>553</v>
      </c>
      <c r="D26" s="2611" t="s">
        <v>236</v>
      </c>
      <c r="E26" s="2617">
        <v>0</v>
      </c>
      <c r="F26" s="269" t="s">
        <v>369</v>
      </c>
      <c r="G26" s="2613">
        <f>'WCA Allocation Factors'!E18</f>
        <v>0.22476648699999999</v>
      </c>
      <c r="H26" s="215">
        <f t="shared" si="0"/>
        <v>0</v>
      </c>
      <c r="I26" s="215"/>
    </row>
    <row r="27" spans="2:10">
      <c r="B27" s="2609" t="s">
        <v>386</v>
      </c>
      <c r="C27" s="2610">
        <v>557</v>
      </c>
      <c r="D27" s="2611" t="s">
        <v>236</v>
      </c>
      <c r="E27" s="2617">
        <v>22585.779475415296</v>
      </c>
      <c r="F27" s="269" t="s">
        <v>352</v>
      </c>
      <c r="G27" s="2613">
        <f>'WCA Allocation Factors'!E17</f>
        <v>0</v>
      </c>
      <c r="H27" s="215">
        <f t="shared" si="0"/>
        <v>0</v>
      </c>
      <c r="I27" s="215"/>
    </row>
    <row r="28" spans="2:10">
      <c r="B28" s="2609" t="s">
        <v>386</v>
      </c>
      <c r="C28" s="2610">
        <v>557</v>
      </c>
      <c r="D28" s="2611" t="s">
        <v>236</v>
      </c>
      <c r="E28" s="2618">
        <v>343.25315953700425</v>
      </c>
      <c r="F28" s="269" t="s">
        <v>341</v>
      </c>
      <c r="G28" s="2613">
        <f>'WCA Allocation Factors'!E16</f>
        <v>0.22605500000000001</v>
      </c>
      <c r="H28" s="215">
        <f t="shared" si="0"/>
        <v>77.5940929791375</v>
      </c>
      <c r="I28" s="215"/>
    </row>
    <row r="29" spans="2:10">
      <c r="B29" s="2609" t="s">
        <v>386</v>
      </c>
      <c r="C29" s="2610">
        <v>557</v>
      </c>
      <c r="D29" s="2611" t="s">
        <v>236</v>
      </c>
      <c r="E29" s="2617">
        <v>4071.3773021309921</v>
      </c>
      <c r="F29" s="269" t="s">
        <v>369</v>
      </c>
      <c r="G29" s="2613">
        <f>'WCA Allocation Factors'!E18</f>
        <v>0.22476648699999999</v>
      </c>
      <c r="H29" s="215">
        <f t="shared" si="0"/>
        <v>915.10917345152063</v>
      </c>
    </row>
    <row r="30" spans="2:10">
      <c r="B30" s="2609" t="s">
        <v>386</v>
      </c>
      <c r="C30" s="2610">
        <v>557</v>
      </c>
      <c r="D30" s="2611" t="s">
        <v>236</v>
      </c>
      <c r="E30" s="2617">
        <v>67090.786410335131</v>
      </c>
      <c r="F30" s="269" t="s">
        <v>243</v>
      </c>
      <c r="G30" s="2613">
        <f>'WCA Allocation Factors'!E7</f>
        <v>8.043396137671209E-2</v>
      </c>
      <c r="H30" s="215">
        <f t="shared" si="0"/>
        <v>5396.3777228621366</v>
      </c>
    </row>
    <row r="31" spans="2:10">
      <c r="B31" s="2609" t="s">
        <v>478</v>
      </c>
      <c r="C31" s="2610">
        <v>560</v>
      </c>
      <c r="D31" s="2611" t="s">
        <v>236</v>
      </c>
      <c r="E31" s="2617">
        <v>6822.532963398432</v>
      </c>
      <c r="F31" s="269" t="s">
        <v>352</v>
      </c>
      <c r="G31" s="2613">
        <f>'WCA Allocation Factors'!E17</f>
        <v>0</v>
      </c>
      <c r="H31" s="215">
        <f t="shared" si="0"/>
        <v>0</v>
      </c>
    </row>
    <row r="32" spans="2:10">
      <c r="B32" s="2609" t="s">
        <v>478</v>
      </c>
      <c r="C32" s="2610">
        <v>560</v>
      </c>
      <c r="D32" s="2611" t="s">
        <v>236</v>
      </c>
      <c r="E32" s="2617">
        <v>1925.4238501718057</v>
      </c>
      <c r="F32" s="269" t="s">
        <v>341</v>
      </c>
      <c r="G32" s="2613">
        <f>'WCA Allocation Factors'!E16</f>
        <v>0.22605500000000001</v>
      </c>
      <c r="H32" s="215">
        <f t="shared" si="0"/>
        <v>435.25168845058755</v>
      </c>
    </row>
    <row r="33" spans="2:10">
      <c r="B33" s="2609" t="s">
        <v>478</v>
      </c>
      <c r="C33" s="2610">
        <v>560</v>
      </c>
      <c r="D33" s="2611" t="s">
        <v>236</v>
      </c>
      <c r="E33" s="2617">
        <v>-7.9032768888170963</v>
      </c>
      <c r="F33" s="269" t="s">
        <v>369</v>
      </c>
      <c r="G33" s="2613">
        <f>'WCA Allocation Factors'!E18</f>
        <v>0.22476648699999999</v>
      </c>
      <c r="H33" s="215">
        <f t="shared" si="0"/>
        <v>-1.7763917820877082</v>
      </c>
    </row>
    <row r="34" spans="2:10">
      <c r="B34" s="2609" t="s">
        <v>478</v>
      </c>
      <c r="C34" s="2610">
        <v>560</v>
      </c>
      <c r="D34" s="2611" t="s">
        <v>236</v>
      </c>
      <c r="E34" s="2617">
        <v>31718.426986286304</v>
      </c>
      <c r="F34" s="269" t="s">
        <v>243</v>
      </c>
      <c r="G34" s="2613">
        <f>'WCA Allocation Factors'!E7</f>
        <v>8.043396137671209E-2</v>
      </c>
      <c r="H34" s="215">
        <f t="shared" si="0"/>
        <v>2551.2387311450152</v>
      </c>
    </row>
    <row r="35" spans="2:10">
      <c r="B35" s="2609" t="s">
        <v>479</v>
      </c>
      <c r="C35" s="2610">
        <v>571</v>
      </c>
      <c r="D35" s="2611" t="s">
        <v>236</v>
      </c>
      <c r="E35" s="2617">
        <v>6914.0235333811943</v>
      </c>
      <c r="F35" s="269" t="s">
        <v>352</v>
      </c>
      <c r="G35" s="2613">
        <f>'WCA Allocation Factors'!E17</f>
        <v>0</v>
      </c>
      <c r="H35" s="215">
        <f t="shared" si="0"/>
        <v>0</v>
      </c>
      <c r="I35" s="215"/>
    </row>
    <row r="36" spans="2:10">
      <c r="B36" s="2609" t="s">
        <v>479</v>
      </c>
      <c r="C36" s="2610">
        <v>571</v>
      </c>
      <c r="D36" s="2611" t="s">
        <v>236</v>
      </c>
      <c r="E36" s="2617">
        <v>5725.5641829699016</v>
      </c>
      <c r="F36" s="269" t="s">
        <v>341</v>
      </c>
      <c r="G36" s="2613">
        <f>'WCA Allocation Factors'!E16</f>
        <v>0.22605500000000001</v>
      </c>
      <c r="H36" s="215">
        <f t="shared" si="0"/>
        <v>1294.2924113812612</v>
      </c>
    </row>
    <row r="37" spans="2:10" ht="17.399999999999999">
      <c r="B37" s="2609" t="s">
        <v>479</v>
      </c>
      <c r="C37" s="2610">
        <v>571</v>
      </c>
      <c r="D37" s="2611" t="s">
        <v>236</v>
      </c>
      <c r="E37" s="2617">
        <v>383.7718982966046</v>
      </c>
      <c r="F37" s="269" t="s">
        <v>369</v>
      </c>
      <c r="G37" s="2613">
        <f>'WCA Allocation Factors'!E18</f>
        <v>0.22476648699999999</v>
      </c>
      <c r="H37" s="215">
        <f t="shared" si="0"/>
        <v>86.259061389449101</v>
      </c>
      <c r="J37" s="894"/>
    </row>
    <row r="38" spans="2:10">
      <c r="B38" s="2609" t="s">
        <v>479</v>
      </c>
      <c r="C38" s="2610">
        <v>571</v>
      </c>
      <c r="D38" s="2611" t="s">
        <v>236</v>
      </c>
      <c r="E38" s="2617">
        <v>10491.888064796925</v>
      </c>
      <c r="F38" s="269" t="s">
        <v>243</v>
      </c>
      <c r="G38" s="2613">
        <f>'WCA Allocation Factors'!E7</f>
        <v>8.043396137671209E-2</v>
      </c>
      <c r="H38" s="215">
        <f t="shared" si="0"/>
        <v>843.90411937266242</v>
      </c>
    </row>
    <row r="39" spans="2:10">
      <c r="B39" s="2609" t="s">
        <v>480</v>
      </c>
      <c r="C39" s="2610">
        <v>580</v>
      </c>
      <c r="D39" s="2611" t="s">
        <v>236</v>
      </c>
      <c r="E39" s="2615">
        <v>65536.6118953892</v>
      </c>
      <c r="F39" s="269" t="s">
        <v>237</v>
      </c>
      <c r="G39" s="2613" t="str">
        <f>'WCA Allocation Factors'!A6</f>
        <v>Situs</v>
      </c>
      <c r="H39" s="215">
        <v>5383</v>
      </c>
      <c r="I39" s="81" t="s">
        <v>794</v>
      </c>
    </row>
    <row r="40" spans="2:10">
      <c r="B40" s="2609" t="s">
        <v>480</v>
      </c>
      <c r="C40" s="2610">
        <v>580</v>
      </c>
      <c r="D40" s="2611" t="s">
        <v>236</v>
      </c>
      <c r="E40" s="2617">
        <v>84496.569795164789</v>
      </c>
      <c r="F40" s="269" t="s">
        <v>248</v>
      </c>
      <c r="G40" s="2613">
        <f>'WCA Allocation Factors'!E15</f>
        <v>6.4658033670252593E-2</v>
      </c>
      <c r="H40" s="215">
        <f t="shared" si="0"/>
        <v>5463.382054836613</v>
      </c>
    </row>
    <row r="41" spans="2:10">
      <c r="B41" s="2609" t="s">
        <v>336</v>
      </c>
      <c r="C41" s="2610">
        <v>593</v>
      </c>
      <c r="D41" s="2611" t="s">
        <v>236</v>
      </c>
      <c r="E41" s="2617">
        <v>119623.36860951586</v>
      </c>
      <c r="F41" s="269" t="s">
        <v>237</v>
      </c>
      <c r="G41" s="2613" t="str">
        <f>+G39</f>
        <v>Situs</v>
      </c>
      <c r="H41" s="215">
        <v>7040</v>
      </c>
      <c r="I41" s="81" t="s">
        <v>796</v>
      </c>
    </row>
    <row r="42" spans="2:10">
      <c r="B42" s="2609" t="s">
        <v>336</v>
      </c>
      <c r="C42" s="2610">
        <v>593</v>
      </c>
      <c r="D42" s="2611" t="s">
        <v>236</v>
      </c>
      <c r="E42" s="2618">
        <v>30277.739673958393</v>
      </c>
      <c r="F42" s="269" t="s">
        <v>248</v>
      </c>
      <c r="G42" s="2613">
        <f>'WCA Allocation Factors'!E15</f>
        <v>6.4658033670252593E-2</v>
      </c>
      <c r="H42" s="215">
        <f t="shared" si="0"/>
        <v>1957.6991112979445</v>
      </c>
      <c r="I42" s="215"/>
    </row>
    <row r="43" spans="2:10">
      <c r="B43" s="2609" t="s">
        <v>481</v>
      </c>
      <c r="C43" s="2610">
        <v>903</v>
      </c>
      <c r="D43" s="2611" t="s">
        <v>236</v>
      </c>
      <c r="E43" s="2617">
        <v>97802.633059484855</v>
      </c>
      <c r="F43" s="269" t="s">
        <v>249</v>
      </c>
      <c r="G43" s="2613">
        <f>'WCA Allocation Factors'!E22</f>
        <v>6.9301032461305659E-2</v>
      </c>
      <c r="H43" s="215">
        <f t="shared" si="0"/>
        <v>6777.8234484565255</v>
      </c>
    </row>
    <row r="44" spans="2:10">
      <c r="B44" s="2609" t="s">
        <v>481</v>
      </c>
      <c r="C44" s="2610">
        <v>903</v>
      </c>
      <c r="D44" s="2611" t="s">
        <v>236</v>
      </c>
      <c r="E44" s="2617">
        <v>56482.28570279741</v>
      </c>
      <c r="F44" s="269" t="s">
        <v>237</v>
      </c>
      <c r="G44" s="2613" t="str">
        <f>+G39</f>
        <v>Situs</v>
      </c>
      <c r="H44" s="215">
        <v>3218</v>
      </c>
      <c r="I44" s="81" t="s">
        <v>795</v>
      </c>
    </row>
    <row r="45" spans="2:10">
      <c r="B45" s="2609" t="s">
        <v>482</v>
      </c>
      <c r="C45" s="2610">
        <v>908</v>
      </c>
      <c r="D45" s="2611" t="s">
        <v>236</v>
      </c>
      <c r="E45" s="2617">
        <v>6775.8859802677562</v>
      </c>
      <c r="F45" s="269" t="s">
        <v>249</v>
      </c>
      <c r="G45" s="2613">
        <f>'WCA Allocation Factors'!E22</f>
        <v>6.9301032461305659E-2</v>
      </c>
      <c r="H45" s="215">
        <f t="shared" si="0"/>
        <v>469.57589427264168</v>
      </c>
      <c r="I45" s="215"/>
    </row>
    <row r="46" spans="2:10">
      <c r="B46" s="2609" t="s">
        <v>482</v>
      </c>
      <c r="C46" s="2610">
        <v>908</v>
      </c>
      <c r="D46" s="2611" t="s">
        <v>236</v>
      </c>
      <c r="E46" s="2617">
        <v>17091.169175516614</v>
      </c>
      <c r="F46" s="269" t="s">
        <v>237</v>
      </c>
      <c r="G46" s="2613" t="str">
        <f>+G39</f>
        <v>Situs</v>
      </c>
      <c r="H46" s="215">
        <v>1215</v>
      </c>
      <c r="I46" s="81" t="s">
        <v>797</v>
      </c>
    </row>
    <row r="47" spans="2:10">
      <c r="B47" s="2609" t="s">
        <v>34</v>
      </c>
      <c r="C47" s="2610">
        <v>920</v>
      </c>
      <c r="D47" s="2611" t="s">
        <v>236</v>
      </c>
      <c r="E47" s="2617">
        <v>1970.3595774491689</v>
      </c>
      <c r="F47" s="269" t="s">
        <v>237</v>
      </c>
      <c r="G47" s="2613" t="str">
        <f>+G39</f>
        <v>Situs</v>
      </c>
      <c r="H47" s="215">
        <v>-1436</v>
      </c>
      <c r="I47" s="81" t="s">
        <v>798</v>
      </c>
    </row>
    <row r="48" spans="2:10">
      <c r="B48" s="2609" t="s">
        <v>34</v>
      </c>
      <c r="C48" s="1077">
        <v>920</v>
      </c>
      <c r="D48" s="2611" t="s">
        <v>236</v>
      </c>
      <c r="E48" s="2619">
        <v>263869.35863938334</v>
      </c>
      <c r="F48" s="269" t="s">
        <v>223</v>
      </c>
      <c r="G48" s="2613">
        <f>'WCA Allocation Factors'!E12</f>
        <v>6.8509279244491156E-2</v>
      </c>
      <c r="H48" s="215">
        <f t="shared" si="0"/>
        <v>18077.499575090296</v>
      </c>
      <c r="I48" s="215"/>
    </row>
    <row r="49" spans="1:10">
      <c r="B49" s="2609" t="s">
        <v>34</v>
      </c>
      <c r="C49" s="1077">
        <v>935</v>
      </c>
      <c r="D49" s="2611" t="s">
        <v>236</v>
      </c>
      <c r="E49" s="2617">
        <v>-163.18992100334995</v>
      </c>
      <c r="F49" s="269" t="s">
        <v>237</v>
      </c>
      <c r="G49" s="2613" t="str">
        <f>+G39</f>
        <v>Situs</v>
      </c>
      <c r="H49" s="215">
        <v>-49</v>
      </c>
      <c r="I49" s="81" t="s">
        <v>799</v>
      </c>
    </row>
    <row r="50" spans="1:10">
      <c r="B50" s="2609" t="s">
        <v>34</v>
      </c>
      <c r="C50" s="1077">
        <v>935</v>
      </c>
      <c r="D50" s="2611" t="s">
        <v>236</v>
      </c>
      <c r="E50" s="2617">
        <v>6974.5983272471749</v>
      </c>
      <c r="F50" s="269" t="s">
        <v>223</v>
      </c>
      <c r="G50" s="2613">
        <f>'WCA Allocation Factors'!E12</f>
        <v>6.8509279244491156E-2</v>
      </c>
      <c r="H50" s="215">
        <f t="shared" si="0"/>
        <v>477.82470441953762</v>
      </c>
      <c r="I50" s="215"/>
    </row>
    <row r="51" spans="1:10" ht="14.4" thickBot="1">
      <c r="B51" s="81" t="s">
        <v>5</v>
      </c>
      <c r="C51" s="450"/>
      <c r="E51" s="446">
        <f>SUM(E8:E50)</f>
        <v>1331785.2252315811</v>
      </c>
      <c r="F51" s="1294"/>
      <c r="G51" s="214"/>
      <c r="H51" s="446">
        <f>SUM(H8:H50)</f>
        <v>84170.223883897677</v>
      </c>
      <c r="I51" s="215"/>
    </row>
    <row r="52" spans="1:10" ht="14.4" thickTop="1">
      <c r="C52" s="450"/>
      <c r="E52" s="216"/>
      <c r="F52" s="1294"/>
      <c r="G52" s="214"/>
      <c r="H52" s="215"/>
      <c r="I52" s="215"/>
    </row>
    <row r="53" spans="1:10">
      <c r="C53" s="450"/>
      <c r="E53" s="216"/>
      <c r="F53" s="1294"/>
      <c r="G53" s="214"/>
      <c r="H53" s="215"/>
      <c r="I53" s="215"/>
    </row>
    <row r="54" spans="1:10">
      <c r="A54" s="145" t="s">
        <v>242</v>
      </c>
      <c r="C54" s="450"/>
      <c r="E54" s="216"/>
      <c r="F54" s="1294"/>
      <c r="G54" s="214"/>
      <c r="H54" s="215"/>
      <c r="I54" s="215"/>
    </row>
    <row r="55" spans="1:10">
      <c r="C55" s="450"/>
      <c r="E55" s="216"/>
      <c r="F55" s="1294"/>
      <c r="G55" s="214"/>
      <c r="H55" s="215"/>
      <c r="I55" s="215"/>
    </row>
    <row r="56" spans="1:10">
      <c r="A56" s="1181"/>
      <c r="B56" s="1509"/>
      <c r="C56" s="1510"/>
      <c r="D56" s="1509"/>
      <c r="E56" s="1554"/>
      <c r="F56" s="1510"/>
      <c r="G56" s="1509"/>
      <c r="H56" s="1555"/>
      <c r="I56" s="451"/>
    </row>
    <row r="57" spans="1:10">
      <c r="A57" s="137"/>
      <c r="B57" s="115"/>
      <c r="C57" s="116"/>
      <c r="D57" s="115"/>
      <c r="E57" s="125"/>
      <c r="F57" s="116"/>
      <c r="G57" s="115"/>
      <c r="H57" s="274"/>
      <c r="I57" s="215"/>
    </row>
    <row r="58" spans="1:10">
      <c r="A58" s="137"/>
      <c r="B58" s="115"/>
      <c r="C58" s="116"/>
      <c r="D58" s="115"/>
      <c r="E58" s="125"/>
      <c r="F58" s="116"/>
      <c r="G58" s="115"/>
      <c r="H58" s="274"/>
      <c r="I58" s="215"/>
    </row>
    <row r="59" spans="1:10">
      <c r="A59" s="137"/>
      <c r="B59" s="115"/>
      <c r="C59" s="116"/>
      <c r="D59" s="115"/>
      <c r="E59" s="125"/>
      <c r="F59" s="116"/>
      <c r="G59" s="115"/>
      <c r="H59" s="274"/>
      <c r="I59" s="215"/>
    </row>
    <row r="60" spans="1:10">
      <c r="A60" s="952"/>
      <c r="B60" s="951"/>
      <c r="C60" s="795"/>
      <c r="D60" s="951"/>
      <c r="E60" s="1556"/>
      <c r="F60" s="795"/>
      <c r="G60" s="951"/>
      <c r="H60" s="1557"/>
      <c r="I60" s="215"/>
    </row>
    <row r="61" spans="1:10" ht="18" customHeight="1">
      <c r="B61" s="115"/>
      <c r="C61" s="116"/>
      <c r="D61" s="115"/>
      <c r="E61" s="125"/>
      <c r="F61" s="116"/>
      <c r="G61" s="115"/>
      <c r="H61" s="143"/>
      <c r="I61" s="215"/>
    </row>
    <row r="62" spans="1:10">
      <c r="B62" s="145"/>
    </row>
    <row r="63" spans="1:10">
      <c r="A63" s="115"/>
      <c r="B63" s="115"/>
      <c r="C63" s="116"/>
      <c r="D63" s="115"/>
      <c r="E63" s="115"/>
      <c r="F63" s="116"/>
      <c r="G63" s="115"/>
      <c r="H63" s="115"/>
      <c r="I63" s="115"/>
      <c r="J63" s="115"/>
    </row>
    <row r="64" spans="1:10">
      <c r="A64" s="115"/>
      <c r="B64" s="115"/>
      <c r="C64" s="116"/>
      <c r="D64" s="115"/>
      <c r="E64" s="115"/>
      <c r="F64" s="116"/>
      <c r="G64" s="115"/>
      <c r="H64" s="115"/>
      <c r="I64" s="115"/>
      <c r="J64" s="115"/>
    </row>
    <row r="65" spans="1:10">
      <c r="A65" s="115"/>
      <c r="B65" s="115"/>
      <c r="C65" s="116"/>
      <c r="D65" s="115"/>
      <c r="E65" s="115"/>
      <c r="F65" s="116"/>
      <c r="G65" s="115"/>
      <c r="H65" s="115"/>
      <c r="I65" s="115"/>
      <c r="J65" s="115"/>
    </row>
    <row r="66" spans="1:10">
      <c r="A66" s="115"/>
      <c r="B66" s="115"/>
      <c r="C66" s="116"/>
      <c r="D66" s="115"/>
      <c r="E66" s="115"/>
      <c r="F66" s="116"/>
      <c r="G66" s="115"/>
      <c r="H66" s="115"/>
      <c r="I66" s="115"/>
      <c r="J66" s="115"/>
    </row>
    <row r="67" spans="1:10">
      <c r="A67" s="115"/>
      <c r="B67" s="115"/>
      <c r="C67" s="116"/>
      <c r="D67" s="115"/>
      <c r="E67" s="115"/>
      <c r="F67" s="116"/>
      <c r="G67" s="115"/>
      <c r="H67" s="115"/>
      <c r="I67" s="115"/>
      <c r="J67" s="115"/>
    </row>
    <row r="68" spans="1:10">
      <c r="A68" s="115"/>
      <c r="B68" s="115"/>
      <c r="C68" s="116"/>
      <c r="D68" s="115"/>
      <c r="E68" s="115"/>
      <c r="F68" s="116"/>
      <c r="G68" s="115"/>
      <c r="H68" s="115"/>
      <c r="I68" s="115"/>
      <c r="J68" s="115"/>
    </row>
    <row r="69" spans="1:10">
      <c r="A69" s="115"/>
      <c r="B69" s="115"/>
      <c r="C69" s="116"/>
      <c r="D69" s="115"/>
      <c r="E69" s="115"/>
      <c r="F69" s="116"/>
      <c r="G69" s="115"/>
      <c r="H69" s="115"/>
      <c r="I69" s="115"/>
      <c r="J69" s="115"/>
    </row>
  </sheetData>
  <pageMargins left="0.75" right="0.75" top="1.25" bottom="1" header="0.5" footer="0.25"/>
  <pageSetup scale="80" orientation="portrait" r:id="rId1"/>
  <headerFooter scaleWithDoc="0" alignWithMargins="0">
    <oddHeader>&amp;R&amp;"Times New Roman,Regular"Exhibit No. ___ (JH-2)
 Docket UE-130043
Page &amp;P of &amp;N</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1"/>
  <sheetViews>
    <sheetView topLeftCell="A40" workbookViewId="0">
      <selection activeCell="B1" sqref="B1:I58"/>
    </sheetView>
  </sheetViews>
  <sheetFormatPr defaultRowHeight="13.8"/>
  <cols>
    <col min="1" max="1" width="2" style="438" customWidth="1"/>
    <col min="2" max="2" width="34.21875" style="438" customWidth="1"/>
    <col min="3" max="3" width="9.5546875" style="438" customWidth="1"/>
    <col min="4" max="4" width="10" style="438" bestFit="1" customWidth="1"/>
    <col min="5" max="5" width="11" style="439" customWidth="1"/>
    <col min="6" max="6" width="10.77734375" style="439" customWidth="1"/>
    <col min="7" max="7" width="9.5546875" style="438" customWidth="1"/>
    <col min="8" max="8" width="11.109375" style="439" customWidth="1"/>
    <col min="9" max="10" width="11.5546875" style="440" customWidth="1"/>
    <col min="11" max="11" width="5.109375" style="438" customWidth="1"/>
    <col min="12" max="12" width="3.5546875" style="438" customWidth="1"/>
    <col min="13" max="13" width="16.109375" style="438" customWidth="1"/>
    <col min="14" max="258" width="9.109375" style="438"/>
    <col min="259" max="259" width="18" style="438" customWidth="1"/>
    <col min="260" max="261" width="14.33203125" style="438" customWidth="1"/>
    <col min="262" max="262" width="2.6640625" style="438" customWidth="1"/>
    <col min="263" max="264" width="17.6640625" style="438" customWidth="1"/>
    <col min="265" max="265" width="2.6640625" style="438" customWidth="1"/>
    <col min="266" max="267" width="17.109375" style="438" customWidth="1"/>
    <col min="268" max="268" width="14.109375" style="438" customWidth="1"/>
    <col min="269" max="514" width="9.109375" style="438"/>
    <col min="515" max="515" width="18" style="438" customWidth="1"/>
    <col min="516" max="517" width="14.33203125" style="438" customWidth="1"/>
    <col min="518" max="518" width="2.6640625" style="438" customWidth="1"/>
    <col min="519" max="520" width="17.6640625" style="438" customWidth="1"/>
    <col min="521" max="521" width="2.6640625" style="438" customWidth="1"/>
    <col min="522" max="523" width="17.109375" style="438" customWidth="1"/>
    <col min="524" max="524" width="14.109375" style="438" customWidth="1"/>
    <col min="525" max="770" width="9.109375" style="438"/>
    <col min="771" max="771" width="18" style="438" customWidth="1"/>
    <col min="772" max="773" width="14.33203125" style="438" customWidth="1"/>
    <col min="774" max="774" width="2.6640625" style="438" customWidth="1"/>
    <col min="775" max="776" width="17.6640625" style="438" customWidth="1"/>
    <col min="777" max="777" width="2.6640625" style="438" customWidth="1"/>
    <col min="778" max="779" width="17.109375" style="438" customWidth="1"/>
    <col min="780" max="780" width="14.109375" style="438" customWidth="1"/>
    <col min="781" max="1026" width="9.109375" style="438"/>
    <col min="1027" max="1027" width="18" style="438" customWidth="1"/>
    <col min="1028" max="1029" width="14.33203125" style="438" customWidth="1"/>
    <col min="1030" max="1030" width="2.6640625" style="438" customWidth="1"/>
    <col min="1031" max="1032" width="17.6640625" style="438" customWidth="1"/>
    <col min="1033" max="1033" width="2.6640625" style="438" customWidth="1"/>
    <col min="1034" max="1035" width="17.109375" style="438" customWidth="1"/>
    <col min="1036" max="1036" width="14.109375" style="438" customWidth="1"/>
    <col min="1037" max="1282" width="9.109375" style="438"/>
    <col min="1283" max="1283" width="18" style="438" customWidth="1"/>
    <col min="1284" max="1285" width="14.33203125" style="438" customWidth="1"/>
    <col min="1286" max="1286" width="2.6640625" style="438" customWidth="1"/>
    <col min="1287" max="1288" width="17.6640625" style="438" customWidth="1"/>
    <col min="1289" max="1289" width="2.6640625" style="438" customWidth="1"/>
    <col min="1290" max="1291" width="17.109375" style="438" customWidth="1"/>
    <col min="1292" max="1292" width="14.109375" style="438" customWidth="1"/>
    <col min="1293" max="1538" width="9.109375" style="438"/>
    <col min="1539" max="1539" width="18" style="438" customWidth="1"/>
    <col min="1540" max="1541" width="14.33203125" style="438" customWidth="1"/>
    <col min="1542" max="1542" width="2.6640625" style="438" customWidth="1"/>
    <col min="1543" max="1544" width="17.6640625" style="438" customWidth="1"/>
    <col min="1545" max="1545" width="2.6640625" style="438" customWidth="1"/>
    <col min="1546" max="1547" width="17.109375" style="438" customWidth="1"/>
    <col min="1548" max="1548" width="14.109375" style="438" customWidth="1"/>
    <col min="1549" max="1794" width="9.109375" style="438"/>
    <col min="1795" max="1795" width="18" style="438" customWidth="1"/>
    <col min="1796" max="1797" width="14.33203125" style="438" customWidth="1"/>
    <col min="1798" max="1798" width="2.6640625" style="438" customWidth="1"/>
    <col min="1799" max="1800" width="17.6640625" style="438" customWidth="1"/>
    <col min="1801" max="1801" width="2.6640625" style="438" customWidth="1"/>
    <col min="1802" max="1803" width="17.109375" style="438" customWidth="1"/>
    <col min="1804" max="1804" width="14.109375" style="438" customWidth="1"/>
    <col min="1805" max="2050" width="9.109375" style="438"/>
    <col min="2051" max="2051" width="18" style="438" customWidth="1"/>
    <col min="2052" max="2053" width="14.33203125" style="438" customWidth="1"/>
    <col min="2054" max="2054" width="2.6640625" style="438" customWidth="1"/>
    <col min="2055" max="2056" width="17.6640625" style="438" customWidth="1"/>
    <col min="2057" max="2057" width="2.6640625" style="438" customWidth="1"/>
    <col min="2058" max="2059" width="17.109375" style="438" customWidth="1"/>
    <col min="2060" max="2060" width="14.109375" style="438" customWidth="1"/>
    <col min="2061" max="2306" width="9.109375" style="438"/>
    <col min="2307" max="2307" width="18" style="438" customWidth="1"/>
    <col min="2308" max="2309" width="14.33203125" style="438" customWidth="1"/>
    <col min="2310" max="2310" width="2.6640625" style="438" customWidth="1"/>
    <col min="2311" max="2312" width="17.6640625" style="438" customWidth="1"/>
    <col min="2313" max="2313" width="2.6640625" style="438" customWidth="1"/>
    <col min="2314" max="2315" width="17.109375" style="438" customWidth="1"/>
    <col min="2316" max="2316" width="14.109375" style="438" customWidth="1"/>
    <col min="2317" max="2562" width="9.109375" style="438"/>
    <col min="2563" max="2563" width="18" style="438" customWidth="1"/>
    <col min="2564" max="2565" width="14.33203125" style="438" customWidth="1"/>
    <col min="2566" max="2566" width="2.6640625" style="438" customWidth="1"/>
    <col min="2567" max="2568" width="17.6640625" style="438" customWidth="1"/>
    <col min="2569" max="2569" width="2.6640625" style="438" customWidth="1"/>
    <col min="2570" max="2571" width="17.109375" style="438" customWidth="1"/>
    <col min="2572" max="2572" width="14.109375" style="438" customWidth="1"/>
    <col min="2573" max="2818" width="9.109375" style="438"/>
    <col min="2819" max="2819" width="18" style="438" customWidth="1"/>
    <col min="2820" max="2821" width="14.33203125" style="438" customWidth="1"/>
    <col min="2822" max="2822" width="2.6640625" style="438" customWidth="1"/>
    <col min="2823" max="2824" width="17.6640625" style="438" customWidth="1"/>
    <col min="2825" max="2825" width="2.6640625" style="438" customWidth="1"/>
    <col min="2826" max="2827" width="17.109375" style="438" customWidth="1"/>
    <col min="2828" max="2828" width="14.109375" style="438" customWidth="1"/>
    <col min="2829" max="3074" width="9.109375" style="438"/>
    <col min="3075" max="3075" width="18" style="438" customWidth="1"/>
    <col min="3076" max="3077" width="14.33203125" style="438" customWidth="1"/>
    <col min="3078" max="3078" width="2.6640625" style="438" customWidth="1"/>
    <col min="3079" max="3080" width="17.6640625" style="438" customWidth="1"/>
    <col min="3081" max="3081" width="2.6640625" style="438" customWidth="1"/>
    <col min="3082" max="3083" width="17.109375" style="438" customWidth="1"/>
    <col min="3084" max="3084" width="14.109375" style="438" customWidth="1"/>
    <col min="3085" max="3330" width="9.109375" style="438"/>
    <col min="3331" max="3331" width="18" style="438" customWidth="1"/>
    <col min="3332" max="3333" width="14.33203125" style="438" customWidth="1"/>
    <col min="3334" max="3334" width="2.6640625" style="438" customWidth="1"/>
    <col min="3335" max="3336" width="17.6640625" style="438" customWidth="1"/>
    <col min="3337" max="3337" width="2.6640625" style="438" customWidth="1"/>
    <col min="3338" max="3339" width="17.109375" style="438" customWidth="1"/>
    <col min="3340" max="3340" width="14.109375" style="438" customWidth="1"/>
    <col min="3341" max="3586" width="9.109375" style="438"/>
    <col min="3587" max="3587" width="18" style="438" customWidth="1"/>
    <col min="3588" max="3589" width="14.33203125" style="438" customWidth="1"/>
    <col min="3590" max="3590" width="2.6640625" style="438" customWidth="1"/>
    <col min="3591" max="3592" width="17.6640625" style="438" customWidth="1"/>
    <col min="3593" max="3593" width="2.6640625" style="438" customWidth="1"/>
    <col min="3594" max="3595" width="17.109375" style="438" customWidth="1"/>
    <col min="3596" max="3596" width="14.109375" style="438" customWidth="1"/>
    <col min="3597" max="3842" width="9.109375" style="438"/>
    <col min="3843" max="3843" width="18" style="438" customWidth="1"/>
    <col min="3844" max="3845" width="14.33203125" style="438" customWidth="1"/>
    <col min="3846" max="3846" width="2.6640625" style="438" customWidth="1"/>
    <col min="3847" max="3848" width="17.6640625" style="438" customWidth="1"/>
    <col min="3849" max="3849" width="2.6640625" style="438" customWidth="1"/>
    <col min="3850" max="3851" width="17.109375" style="438" customWidth="1"/>
    <col min="3852" max="3852" width="14.109375" style="438" customWidth="1"/>
    <col min="3853" max="4098" width="9.109375" style="438"/>
    <col min="4099" max="4099" width="18" style="438" customWidth="1"/>
    <col min="4100" max="4101" width="14.33203125" style="438" customWidth="1"/>
    <col min="4102" max="4102" width="2.6640625" style="438" customWidth="1"/>
    <col min="4103" max="4104" width="17.6640625" style="438" customWidth="1"/>
    <col min="4105" max="4105" width="2.6640625" style="438" customWidth="1"/>
    <col min="4106" max="4107" width="17.109375" style="438" customWidth="1"/>
    <col min="4108" max="4108" width="14.109375" style="438" customWidth="1"/>
    <col min="4109" max="4354" width="9.109375" style="438"/>
    <col min="4355" max="4355" width="18" style="438" customWidth="1"/>
    <col min="4356" max="4357" width="14.33203125" style="438" customWidth="1"/>
    <col min="4358" max="4358" width="2.6640625" style="438" customWidth="1"/>
    <col min="4359" max="4360" width="17.6640625" style="438" customWidth="1"/>
    <col min="4361" max="4361" width="2.6640625" style="438" customWidth="1"/>
    <col min="4362" max="4363" width="17.109375" style="438" customWidth="1"/>
    <col min="4364" max="4364" width="14.109375" style="438" customWidth="1"/>
    <col min="4365" max="4610" width="9.109375" style="438"/>
    <col min="4611" max="4611" width="18" style="438" customWidth="1"/>
    <col min="4612" max="4613" width="14.33203125" style="438" customWidth="1"/>
    <col min="4614" max="4614" width="2.6640625" style="438" customWidth="1"/>
    <col min="4615" max="4616" width="17.6640625" style="438" customWidth="1"/>
    <col min="4617" max="4617" width="2.6640625" style="438" customWidth="1"/>
    <col min="4618" max="4619" width="17.109375" style="438" customWidth="1"/>
    <col min="4620" max="4620" width="14.109375" style="438" customWidth="1"/>
    <col min="4621" max="4866" width="9.109375" style="438"/>
    <col min="4867" max="4867" width="18" style="438" customWidth="1"/>
    <col min="4868" max="4869" width="14.33203125" style="438" customWidth="1"/>
    <col min="4870" max="4870" width="2.6640625" style="438" customWidth="1"/>
    <col min="4871" max="4872" width="17.6640625" style="438" customWidth="1"/>
    <col min="4873" max="4873" width="2.6640625" style="438" customWidth="1"/>
    <col min="4874" max="4875" width="17.109375" style="438" customWidth="1"/>
    <col min="4876" max="4876" width="14.109375" style="438" customWidth="1"/>
    <col min="4877" max="5122" width="9.109375" style="438"/>
    <col min="5123" max="5123" width="18" style="438" customWidth="1"/>
    <col min="5124" max="5125" width="14.33203125" style="438" customWidth="1"/>
    <col min="5126" max="5126" width="2.6640625" style="438" customWidth="1"/>
    <col min="5127" max="5128" width="17.6640625" style="438" customWidth="1"/>
    <col min="5129" max="5129" width="2.6640625" style="438" customWidth="1"/>
    <col min="5130" max="5131" width="17.109375" style="438" customWidth="1"/>
    <col min="5132" max="5132" width="14.109375" style="438" customWidth="1"/>
    <col min="5133" max="5378" width="9.109375" style="438"/>
    <col min="5379" max="5379" width="18" style="438" customWidth="1"/>
    <col min="5380" max="5381" width="14.33203125" style="438" customWidth="1"/>
    <col min="5382" max="5382" width="2.6640625" style="438" customWidth="1"/>
    <col min="5383" max="5384" width="17.6640625" style="438" customWidth="1"/>
    <col min="5385" max="5385" width="2.6640625" style="438" customWidth="1"/>
    <col min="5386" max="5387" width="17.109375" style="438" customWidth="1"/>
    <col min="5388" max="5388" width="14.109375" style="438" customWidth="1"/>
    <col min="5389" max="5634" width="9.109375" style="438"/>
    <col min="5635" max="5635" width="18" style="438" customWidth="1"/>
    <col min="5636" max="5637" width="14.33203125" style="438" customWidth="1"/>
    <col min="5638" max="5638" width="2.6640625" style="438" customWidth="1"/>
    <col min="5639" max="5640" width="17.6640625" style="438" customWidth="1"/>
    <col min="5641" max="5641" width="2.6640625" style="438" customWidth="1"/>
    <col min="5642" max="5643" width="17.109375" style="438" customWidth="1"/>
    <col min="5644" max="5644" width="14.109375" style="438" customWidth="1"/>
    <col min="5645" max="5890" width="9.109375" style="438"/>
    <col min="5891" max="5891" width="18" style="438" customWidth="1"/>
    <col min="5892" max="5893" width="14.33203125" style="438" customWidth="1"/>
    <col min="5894" max="5894" width="2.6640625" style="438" customWidth="1"/>
    <col min="5895" max="5896" width="17.6640625" style="438" customWidth="1"/>
    <col min="5897" max="5897" width="2.6640625" style="438" customWidth="1"/>
    <col min="5898" max="5899" width="17.109375" style="438" customWidth="1"/>
    <col min="5900" max="5900" width="14.109375" style="438" customWidth="1"/>
    <col min="5901" max="6146" width="9.109375" style="438"/>
    <col min="6147" max="6147" width="18" style="438" customWidth="1"/>
    <col min="6148" max="6149" width="14.33203125" style="438" customWidth="1"/>
    <col min="6150" max="6150" width="2.6640625" style="438" customWidth="1"/>
    <col min="6151" max="6152" width="17.6640625" style="438" customWidth="1"/>
    <col min="6153" max="6153" width="2.6640625" style="438" customWidth="1"/>
    <col min="6154" max="6155" width="17.109375" style="438" customWidth="1"/>
    <col min="6156" max="6156" width="14.109375" style="438" customWidth="1"/>
    <col min="6157" max="6402" width="9.109375" style="438"/>
    <col min="6403" max="6403" width="18" style="438" customWidth="1"/>
    <col min="6404" max="6405" width="14.33203125" style="438" customWidth="1"/>
    <col min="6406" max="6406" width="2.6640625" style="438" customWidth="1"/>
    <col min="6407" max="6408" width="17.6640625" style="438" customWidth="1"/>
    <col min="6409" max="6409" width="2.6640625" style="438" customWidth="1"/>
    <col min="6410" max="6411" width="17.109375" style="438" customWidth="1"/>
    <col min="6412" max="6412" width="14.109375" style="438" customWidth="1"/>
    <col min="6413" max="6658" width="9.109375" style="438"/>
    <col min="6659" max="6659" width="18" style="438" customWidth="1"/>
    <col min="6660" max="6661" width="14.33203125" style="438" customWidth="1"/>
    <col min="6662" max="6662" width="2.6640625" style="438" customWidth="1"/>
    <col min="6663" max="6664" width="17.6640625" style="438" customWidth="1"/>
    <col min="6665" max="6665" width="2.6640625" style="438" customWidth="1"/>
    <col min="6666" max="6667" width="17.109375" style="438" customWidth="1"/>
    <col min="6668" max="6668" width="14.109375" style="438" customWidth="1"/>
    <col min="6669" max="6914" width="9.109375" style="438"/>
    <col min="6915" max="6915" width="18" style="438" customWidth="1"/>
    <col min="6916" max="6917" width="14.33203125" style="438" customWidth="1"/>
    <col min="6918" max="6918" width="2.6640625" style="438" customWidth="1"/>
    <col min="6919" max="6920" width="17.6640625" style="438" customWidth="1"/>
    <col min="6921" max="6921" width="2.6640625" style="438" customWidth="1"/>
    <col min="6922" max="6923" width="17.109375" style="438" customWidth="1"/>
    <col min="6924" max="6924" width="14.109375" style="438" customWidth="1"/>
    <col min="6925" max="7170" width="9.109375" style="438"/>
    <col min="7171" max="7171" width="18" style="438" customWidth="1"/>
    <col min="7172" max="7173" width="14.33203125" style="438" customWidth="1"/>
    <col min="7174" max="7174" width="2.6640625" style="438" customWidth="1"/>
    <col min="7175" max="7176" width="17.6640625" style="438" customWidth="1"/>
    <col min="7177" max="7177" width="2.6640625" style="438" customWidth="1"/>
    <col min="7178" max="7179" width="17.109375" style="438" customWidth="1"/>
    <col min="7180" max="7180" width="14.109375" style="438" customWidth="1"/>
    <col min="7181" max="7426" width="9.109375" style="438"/>
    <col min="7427" max="7427" width="18" style="438" customWidth="1"/>
    <col min="7428" max="7429" width="14.33203125" style="438" customWidth="1"/>
    <col min="7430" max="7430" width="2.6640625" style="438" customWidth="1"/>
    <col min="7431" max="7432" width="17.6640625" style="438" customWidth="1"/>
    <col min="7433" max="7433" width="2.6640625" style="438" customWidth="1"/>
    <col min="7434" max="7435" width="17.109375" style="438" customWidth="1"/>
    <col min="7436" max="7436" width="14.109375" style="438" customWidth="1"/>
    <col min="7437" max="7682" width="9.109375" style="438"/>
    <col min="7683" max="7683" width="18" style="438" customWidth="1"/>
    <col min="7684" max="7685" width="14.33203125" style="438" customWidth="1"/>
    <col min="7686" max="7686" width="2.6640625" style="438" customWidth="1"/>
    <col min="7687" max="7688" width="17.6640625" style="438" customWidth="1"/>
    <col min="7689" max="7689" width="2.6640625" style="438" customWidth="1"/>
    <col min="7690" max="7691" width="17.109375" style="438" customWidth="1"/>
    <col min="7692" max="7692" width="14.109375" style="438" customWidth="1"/>
    <col min="7693" max="7938" width="9.109375" style="438"/>
    <col min="7939" max="7939" width="18" style="438" customWidth="1"/>
    <col min="7940" max="7941" width="14.33203125" style="438" customWidth="1"/>
    <col min="7942" max="7942" width="2.6640625" style="438" customWidth="1"/>
    <col min="7943" max="7944" width="17.6640625" style="438" customWidth="1"/>
    <col min="7945" max="7945" width="2.6640625" style="438" customWidth="1"/>
    <col min="7946" max="7947" width="17.109375" style="438" customWidth="1"/>
    <col min="7948" max="7948" width="14.109375" style="438" customWidth="1"/>
    <col min="7949" max="8194" width="9.109375" style="438"/>
    <col min="8195" max="8195" width="18" style="438" customWidth="1"/>
    <col min="8196" max="8197" width="14.33203125" style="438" customWidth="1"/>
    <col min="8198" max="8198" width="2.6640625" style="438" customWidth="1"/>
    <col min="8199" max="8200" width="17.6640625" style="438" customWidth="1"/>
    <col min="8201" max="8201" width="2.6640625" style="438" customWidth="1"/>
    <col min="8202" max="8203" width="17.109375" style="438" customWidth="1"/>
    <col min="8204" max="8204" width="14.109375" style="438" customWidth="1"/>
    <col min="8205" max="8450" width="9.109375" style="438"/>
    <col min="8451" max="8451" width="18" style="438" customWidth="1"/>
    <col min="8452" max="8453" width="14.33203125" style="438" customWidth="1"/>
    <col min="8454" max="8454" width="2.6640625" style="438" customWidth="1"/>
    <col min="8455" max="8456" width="17.6640625" style="438" customWidth="1"/>
    <col min="8457" max="8457" width="2.6640625" style="438" customWidth="1"/>
    <col min="8458" max="8459" width="17.109375" style="438" customWidth="1"/>
    <col min="8460" max="8460" width="14.109375" style="438" customWidth="1"/>
    <col min="8461" max="8706" width="9.109375" style="438"/>
    <col min="8707" max="8707" width="18" style="438" customWidth="1"/>
    <col min="8708" max="8709" width="14.33203125" style="438" customWidth="1"/>
    <col min="8710" max="8710" width="2.6640625" style="438" customWidth="1"/>
    <col min="8711" max="8712" width="17.6640625" style="438" customWidth="1"/>
    <col min="8713" max="8713" width="2.6640625" style="438" customWidth="1"/>
    <col min="8714" max="8715" width="17.109375" style="438" customWidth="1"/>
    <col min="8716" max="8716" width="14.109375" style="438" customWidth="1"/>
    <col min="8717" max="8962" width="9.109375" style="438"/>
    <col min="8963" max="8963" width="18" style="438" customWidth="1"/>
    <col min="8964" max="8965" width="14.33203125" style="438" customWidth="1"/>
    <col min="8966" max="8966" width="2.6640625" style="438" customWidth="1"/>
    <col min="8967" max="8968" width="17.6640625" style="438" customWidth="1"/>
    <col min="8969" max="8969" width="2.6640625" style="438" customWidth="1"/>
    <col min="8970" max="8971" width="17.109375" style="438" customWidth="1"/>
    <col min="8972" max="8972" width="14.109375" style="438" customWidth="1"/>
    <col min="8973" max="9218" width="9.109375" style="438"/>
    <col min="9219" max="9219" width="18" style="438" customWidth="1"/>
    <col min="9220" max="9221" width="14.33203125" style="438" customWidth="1"/>
    <col min="9222" max="9222" width="2.6640625" style="438" customWidth="1"/>
    <col min="9223" max="9224" width="17.6640625" style="438" customWidth="1"/>
    <col min="9225" max="9225" width="2.6640625" style="438" customWidth="1"/>
    <col min="9226" max="9227" width="17.109375" style="438" customWidth="1"/>
    <col min="9228" max="9228" width="14.109375" style="438" customWidth="1"/>
    <col min="9229" max="9474" width="9.109375" style="438"/>
    <col min="9475" max="9475" width="18" style="438" customWidth="1"/>
    <col min="9476" max="9477" width="14.33203125" style="438" customWidth="1"/>
    <col min="9478" max="9478" width="2.6640625" style="438" customWidth="1"/>
    <col min="9479" max="9480" width="17.6640625" style="438" customWidth="1"/>
    <col min="9481" max="9481" width="2.6640625" style="438" customWidth="1"/>
    <col min="9482" max="9483" width="17.109375" style="438" customWidth="1"/>
    <col min="9484" max="9484" width="14.109375" style="438" customWidth="1"/>
    <col min="9485" max="9730" width="9.109375" style="438"/>
    <col min="9731" max="9731" width="18" style="438" customWidth="1"/>
    <col min="9732" max="9733" width="14.33203125" style="438" customWidth="1"/>
    <col min="9734" max="9734" width="2.6640625" style="438" customWidth="1"/>
    <col min="9735" max="9736" width="17.6640625" style="438" customWidth="1"/>
    <col min="9737" max="9737" width="2.6640625" style="438" customWidth="1"/>
    <col min="9738" max="9739" width="17.109375" style="438" customWidth="1"/>
    <col min="9740" max="9740" width="14.109375" style="438" customWidth="1"/>
    <col min="9741" max="9986" width="9.109375" style="438"/>
    <col min="9987" max="9987" width="18" style="438" customWidth="1"/>
    <col min="9988" max="9989" width="14.33203125" style="438" customWidth="1"/>
    <col min="9990" max="9990" width="2.6640625" style="438" customWidth="1"/>
    <col min="9991" max="9992" width="17.6640625" style="438" customWidth="1"/>
    <col min="9993" max="9993" width="2.6640625" style="438" customWidth="1"/>
    <col min="9994" max="9995" width="17.109375" style="438" customWidth="1"/>
    <col min="9996" max="9996" width="14.109375" style="438" customWidth="1"/>
    <col min="9997" max="10242" width="9.109375" style="438"/>
    <col min="10243" max="10243" width="18" style="438" customWidth="1"/>
    <col min="10244" max="10245" width="14.33203125" style="438" customWidth="1"/>
    <col min="10246" max="10246" width="2.6640625" style="438" customWidth="1"/>
    <col min="10247" max="10248" width="17.6640625" style="438" customWidth="1"/>
    <col min="10249" max="10249" width="2.6640625" style="438" customWidth="1"/>
    <col min="10250" max="10251" width="17.109375" style="438" customWidth="1"/>
    <col min="10252" max="10252" width="14.109375" style="438" customWidth="1"/>
    <col min="10253" max="10498" width="9.109375" style="438"/>
    <col min="10499" max="10499" width="18" style="438" customWidth="1"/>
    <col min="10500" max="10501" width="14.33203125" style="438" customWidth="1"/>
    <col min="10502" max="10502" width="2.6640625" style="438" customWidth="1"/>
    <col min="10503" max="10504" width="17.6640625" style="438" customWidth="1"/>
    <col min="10505" max="10505" width="2.6640625" style="438" customWidth="1"/>
    <col min="10506" max="10507" width="17.109375" style="438" customWidth="1"/>
    <col min="10508" max="10508" width="14.109375" style="438" customWidth="1"/>
    <col min="10509" max="10754" width="9.109375" style="438"/>
    <col min="10755" max="10755" width="18" style="438" customWidth="1"/>
    <col min="10756" max="10757" width="14.33203125" style="438" customWidth="1"/>
    <col min="10758" max="10758" width="2.6640625" style="438" customWidth="1"/>
    <col min="10759" max="10760" width="17.6640625" style="438" customWidth="1"/>
    <col min="10761" max="10761" width="2.6640625" style="438" customWidth="1"/>
    <col min="10762" max="10763" width="17.109375" style="438" customWidth="1"/>
    <col min="10764" max="10764" width="14.109375" style="438" customWidth="1"/>
    <col min="10765" max="11010" width="9.109375" style="438"/>
    <col min="11011" max="11011" width="18" style="438" customWidth="1"/>
    <col min="11012" max="11013" width="14.33203125" style="438" customWidth="1"/>
    <col min="11014" max="11014" width="2.6640625" style="438" customWidth="1"/>
    <col min="11015" max="11016" width="17.6640625" style="438" customWidth="1"/>
    <col min="11017" max="11017" width="2.6640625" style="438" customWidth="1"/>
    <col min="11018" max="11019" width="17.109375" style="438" customWidth="1"/>
    <col min="11020" max="11020" width="14.109375" style="438" customWidth="1"/>
    <col min="11021" max="11266" width="9.109375" style="438"/>
    <col min="11267" max="11267" width="18" style="438" customWidth="1"/>
    <col min="11268" max="11269" width="14.33203125" style="438" customWidth="1"/>
    <col min="11270" max="11270" width="2.6640625" style="438" customWidth="1"/>
    <col min="11271" max="11272" width="17.6640625" style="438" customWidth="1"/>
    <col min="11273" max="11273" width="2.6640625" style="438" customWidth="1"/>
    <col min="11274" max="11275" width="17.109375" style="438" customWidth="1"/>
    <col min="11276" max="11276" width="14.109375" style="438" customWidth="1"/>
    <col min="11277" max="11522" width="9.109375" style="438"/>
    <col min="11523" max="11523" width="18" style="438" customWidth="1"/>
    <col min="11524" max="11525" width="14.33203125" style="438" customWidth="1"/>
    <col min="11526" max="11526" width="2.6640625" style="438" customWidth="1"/>
    <col min="11527" max="11528" width="17.6640625" style="438" customWidth="1"/>
    <col min="11529" max="11529" width="2.6640625" style="438" customWidth="1"/>
    <col min="11530" max="11531" width="17.109375" style="438" customWidth="1"/>
    <col min="11532" max="11532" width="14.109375" style="438" customWidth="1"/>
    <col min="11533" max="11778" width="9.109375" style="438"/>
    <col min="11779" max="11779" width="18" style="438" customWidth="1"/>
    <col min="11780" max="11781" width="14.33203125" style="438" customWidth="1"/>
    <col min="11782" max="11782" width="2.6640625" style="438" customWidth="1"/>
    <col min="11783" max="11784" width="17.6640625" style="438" customWidth="1"/>
    <col min="11785" max="11785" width="2.6640625" style="438" customWidth="1"/>
    <col min="11786" max="11787" width="17.109375" style="438" customWidth="1"/>
    <col min="11788" max="11788" width="14.109375" style="438" customWidth="1"/>
    <col min="11789" max="12034" width="9.109375" style="438"/>
    <col min="12035" max="12035" width="18" style="438" customWidth="1"/>
    <col min="12036" max="12037" width="14.33203125" style="438" customWidth="1"/>
    <col min="12038" max="12038" width="2.6640625" style="438" customWidth="1"/>
    <col min="12039" max="12040" width="17.6640625" style="438" customWidth="1"/>
    <col min="12041" max="12041" width="2.6640625" style="438" customWidth="1"/>
    <col min="12042" max="12043" width="17.109375" style="438" customWidth="1"/>
    <col min="12044" max="12044" width="14.109375" style="438" customWidth="1"/>
    <col min="12045" max="12290" width="9.109375" style="438"/>
    <col min="12291" max="12291" width="18" style="438" customWidth="1"/>
    <col min="12292" max="12293" width="14.33203125" style="438" customWidth="1"/>
    <col min="12294" max="12294" width="2.6640625" style="438" customWidth="1"/>
    <col min="12295" max="12296" width="17.6640625" style="438" customWidth="1"/>
    <col min="12297" max="12297" width="2.6640625" style="438" customWidth="1"/>
    <col min="12298" max="12299" width="17.109375" style="438" customWidth="1"/>
    <col min="12300" max="12300" width="14.109375" style="438" customWidth="1"/>
    <col min="12301" max="12546" width="9.109375" style="438"/>
    <col min="12547" max="12547" width="18" style="438" customWidth="1"/>
    <col min="12548" max="12549" width="14.33203125" style="438" customWidth="1"/>
    <col min="12550" max="12550" width="2.6640625" style="438" customWidth="1"/>
    <col min="12551" max="12552" width="17.6640625" style="438" customWidth="1"/>
    <col min="12553" max="12553" width="2.6640625" style="438" customWidth="1"/>
    <col min="12554" max="12555" width="17.109375" style="438" customWidth="1"/>
    <col min="12556" max="12556" width="14.109375" style="438" customWidth="1"/>
    <col min="12557" max="12802" width="9.109375" style="438"/>
    <col min="12803" max="12803" width="18" style="438" customWidth="1"/>
    <col min="12804" max="12805" width="14.33203125" style="438" customWidth="1"/>
    <col min="12806" max="12806" width="2.6640625" style="438" customWidth="1"/>
    <col min="12807" max="12808" width="17.6640625" style="438" customWidth="1"/>
    <col min="12809" max="12809" width="2.6640625" style="438" customWidth="1"/>
    <col min="12810" max="12811" width="17.109375" style="438" customWidth="1"/>
    <col min="12812" max="12812" width="14.109375" style="438" customWidth="1"/>
    <col min="12813" max="13058" width="9.109375" style="438"/>
    <col min="13059" max="13059" width="18" style="438" customWidth="1"/>
    <col min="13060" max="13061" width="14.33203125" style="438" customWidth="1"/>
    <col min="13062" max="13062" width="2.6640625" style="438" customWidth="1"/>
    <col min="13063" max="13064" width="17.6640625" style="438" customWidth="1"/>
    <col min="13065" max="13065" width="2.6640625" style="438" customWidth="1"/>
    <col min="13066" max="13067" width="17.109375" style="438" customWidth="1"/>
    <col min="13068" max="13068" width="14.109375" style="438" customWidth="1"/>
    <col min="13069" max="13314" width="9.109375" style="438"/>
    <col min="13315" max="13315" width="18" style="438" customWidth="1"/>
    <col min="13316" max="13317" width="14.33203125" style="438" customWidth="1"/>
    <col min="13318" max="13318" width="2.6640625" style="438" customWidth="1"/>
    <col min="13319" max="13320" width="17.6640625" style="438" customWidth="1"/>
    <col min="13321" max="13321" width="2.6640625" style="438" customWidth="1"/>
    <col min="13322" max="13323" width="17.109375" style="438" customWidth="1"/>
    <col min="13324" max="13324" width="14.109375" style="438" customWidth="1"/>
    <col min="13325" max="13570" width="9.109375" style="438"/>
    <col min="13571" max="13571" width="18" style="438" customWidth="1"/>
    <col min="13572" max="13573" width="14.33203125" style="438" customWidth="1"/>
    <col min="13574" max="13574" width="2.6640625" style="438" customWidth="1"/>
    <col min="13575" max="13576" width="17.6640625" style="438" customWidth="1"/>
    <col min="13577" max="13577" width="2.6640625" style="438" customWidth="1"/>
    <col min="13578" max="13579" width="17.109375" style="438" customWidth="1"/>
    <col min="13580" max="13580" width="14.109375" style="438" customWidth="1"/>
    <col min="13581" max="13826" width="9.109375" style="438"/>
    <col min="13827" max="13827" width="18" style="438" customWidth="1"/>
    <col min="13828" max="13829" width="14.33203125" style="438" customWidth="1"/>
    <col min="13830" max="13830" width="2.6640625" style="438" customWidth="1"/>
    <col min="13831" max="13832" width="17.6640625" style="438" customWidth="1"/>
    <col min="13833" max="13833" width="2.6640625" style="438" customWidth="1"/>
    <col min="13834" max="13835" width="17.109375" style="438" customWidth="1"/>
    <col min="13836" max="13836" width="14.109375" style="438" customWidth="1"/>
    <col min="13837" max="14082" width="9.109375" style="438"/>
    <col min="14083" max="14083" width="18" style="438" customWidth="1"/>
    <col min="14084" max="14085" width="14.33203125" style="438" customWidth="1"/>
    <col min="14086" max="14086" width="2.6640625" style="438" customWidth="1"/>
    <col min="14087" max="14088" width="17.6640625" style="438" customWidth="1"/>
    <col min="14089" max="14089" width="2.6640625" style="438" customWidth="1"/>
    <col min="14090" max="14091" width="17.109375" style="438" customWidth="1"/>
    <col min="14092" max="14092" width="14.109375" style="438" customWidth="1"/>
    <col min="14093" max="14338" width="9.109375" style="438"/>
    <col min="14339" max="14339" width="18" style="438" customWidth="1"/>
    <col min="14340" max="14341" width="14.33203125" style="438" customWidth="1"/>
    <col min="14342" max="14342" width="2.6640625" style="438" customWidth="1"/>
    <col min="14343" max="14344" width="17.6640625" style="438" customWidth="1"/>
    <col min="14345" max="14345" width="2.6640625" style="438" customWidth="1"/>
    <col min="14346" max="14347" width="17.109375" style="438" customWidth="1"/>
    <col min="14348" max="14348" width="14.109375" style="438" customWidth="1"/>
    <col min="14349" max="14594" width="9.109375" style="438"/>
    <col min="14595" max="14595" width="18" style="438" customWidth="1"/>
    <col min="14596" max="14597" width="14.33203125" style="438" customWidth="1"/>
    <col min="14598" max="14598" width="2.6640625" style="438" customWidth="1"/>
    <col min="14599" max="14600" width="17.6640625" style="438" customWidth="1"/>
    <col min="14601" max="14601" width="2.6640625" style="438" customWidth="1"/>
    <col min="14602" max="14603" width="17.109375" style="438" customWidth="1"/>
    <col min="14604" max="14604" width="14.109375" style="438" customWidth="1"/>
    <col min="14605" max="14850" width="9.109375" style="438"/>
    <col min="14851" max="14851" width="18" style="438" customWidth="1"/>
    <col min="14852" max="14853" width="14.33203125" style="438" customWidth="1"/>
    <col min="14854" max="14854" width="2.6640625" style="438" customWidth="1"/>
    <col min="14855" max="14856" width="17.6640625" style="438" customWidth="1"/>
    <col min="14857" max="14857" width="2.6640625" style="438" customWidth="1"/>
    <col min="14858" max="14859" width="17.109375" style="438" customWidth="1"/>
    <col min="14860" max="14860" width="14.109375" style="438" customWidth="1"/>
    <col min="14861" max="15106" width="9.109375" style="438"/>
    <col min="15107" max="15107" width="18" style="438" customWidth="1"/>
    <col min="15108" max="15109" width="14.33203125" style="438" customWidth="1"/>
    <col min="15110" max="15110" width="2.6640625" style="438" customWidth="1"/>
    <col min="15111" max="15112" width="17.6640625" style="438" customWidth="1"/>
    <col min="15113" max="15113" width="2.6640625" style="438" customWidth="1"/>
    <col min="15114" max="15115" width="17.109375" style="438" customWidth="1"/>
    <col min="15116" max="15116" width="14.109375" style="438" customWidth="1"/>
    <col min="15117" max="15362" width="9.109375" style="438"/>
    <col min="15363" max="15363" width="18" style="438" customWidth="1"/>
    <col min="15364" max="15365" width="14.33203125" style="438" customWidth="1"/>
    <col min="15366" max="15366" width="2.6640625" style="438" customWidth="1"/>
    <col min="15367" max="15368" width="17.6640625" style="438" customWidth="1"/>
    <col min="15369" max="15369" width="2.6640625" style="438" customWidth="1"/>
    <col min="15370" max="15371" width="17.109375" style="438" customWidth="1"/>
    <col min="15372" max="15372" width="14.109375" style="438" customWidth="1"/>
    <col min="15373" max="15618" width="9.109375" style="438"/>
    <col min="15619" max="15619" width="18" style="438" customWidth="1"/>
    <col min="15620" max="15621" width="14.33203125" style="438" customWidth="1"/>
    <col min="15622" max="15622" width="2.6640625" style="438" customWidth="1"/>
    <col min="15623" max="15624" width="17.6640625" style="438" customWidth="1"/>
    <col min="15625" max="15625" width="2.6640625" style="438" customWidth="1"/>
    <col min="15626" max="15627" width="17.109375" style="438" customWidth="1"/>
    <col min="15628" max="15628" width="14.109375" style="438" customWidth="1"/>
    <col min="15629" max="15874" width="9.109375" style="438"/>
    <col min="15875" max="15875" width="18" style="438" customWidth="1"/>
    <col min="15876" max="15877" width="14.33203125" style="438" customWidth="1"/>
    <col min="15878" max="15878" width="2.6640625" style="438" customWidth="1"/>
    <col min="15879" max="15880" width="17.6640625" style="438" customWidth="1"/>
    <col min="15881" max="15881" width="2.6640625" style="438" customWidth="1"/>
    <col min="15882" max="15883" width="17.109375" style="438" customWidth="1"/>
    <col min="15884" max="15884" width="14.109375" style="438" customWidth="1"/>
    <col min="15885" max="16130" width="9.109375" style="438"/>
    <col min="16131" max="16131" width="18" style="438" customWidth="1"/>
    <col min="16132" max="16133" width="14.33203125" style="438" customWidth="1"/>
    <col min="16134" max="16134" width="2.6640625" style="438" customWidth="1"/>
    <col min="16135" max="16136" width="17.6640625" style="438" customWidth="1"/>
    <col min="16137" max="16137" width="2.6640625" style="438" customWidth="1"/>
    <col min="16138" max="16139" width="17.109375" style="438" customWidth="1"/>
    <col min="16140" max="16140" width="14.109375" style="438" customWidth="1"/>
    <col min="16141" max="16384" width="9.109375" style="438"/>
  </cols>
  <sheetData>
    <row r="1" spans="1:12">
      <c r="A1" s="2403"/>
      <c r="B1" s="2403" t="s">
        <v>122</v>
      </c>
      <c r="C1" s="2404"/>
      <c r="D1" s="2405"/>
      <c r="E1" s="2406"/>
      <c r="F1" s="2406"/>
      <c r="G1" s="2405"/>
      <c r="H1" s="2407"/>
      <c r="I1" s="2408"/>
      <c r="J1" s="2408"/>
      <c r="K1" s="442"/>
    </row>
    <row r="2" spans="1:12">
      <c r="A2" s="2403"/>
      <c r="B2" s="2403" t="s">
        <v>776</v>
      </c>
      <c r="C2" s="2404"/>
      <c r="D2" s="2405"/>
      <c r="E2" s="2406"/>
      <c r="F2" s="2405"/>
      <c r="G2" s="2405"/>
      <c r="H2" s="2407"/>
      <c r="I2" s="2408"/>
      <c r="J2" s="2408"/>
      <c r="K2" s="441"/>
    </row>
    <row r="3" spans="1:12">
      <c r="A3" s="2403"/>
      <c r="B3" s="2403" t="s">
        <v>484</v>
      </c>
      <c r="C3" s="2404"/>
      <c r="D3" s="2405"/>
      <c r="E3" s="2409" t="s">
        <v>122</v>
      </c>
      <c r="F3" s="2410" t="s">
        <v>172</v>
      </c>
      <c r="G3" s="2405"/>
      <c r="H3" s="2407"/>
      <c r="I3" s="2409" t="s">
        <v>122</v>
      </c>
      <c r="J3" s="2410" t="s">
        <v>172</v>
      </c>
      <c r="K3" s="441"/>
    </row>
    <row r="4" spans="1:12" ht="17.25" customHeight="1">
      <c r="A4" s="2404"/>
      <c r="B4" s="2403" t="s">
        <v>740</v>
      </c>
      <c r="C4" s="2404"/>
      <c r="D4" s="2405"/>
      <c r="E4" s="2411" t="s">
        <v>226</v>
      </c>
      <c r="F4" s="2412" t="s">
        <v>226</v>
      </c>
      <c r="G4" s="2405"/>
      <c r="H4" s="2407"/>
      <c r="I4" s="2413" t="s">
        <v>237</v>
      </c>
      <c r="J4" s="2413" t="s">
        <v>237</v>
      </c>
      <c r="L4" s="439"/>
    </row>
    <row r="5" spans="1:12" ht="20.25" customHeight="1">
      <c r="A5" s="224"/>
      <c r="B5" s="224"/>
      <c r="C5" s="2414" t="s">
        <v>227</v>
      </c>
      <c r="D5" s="2415" t="s">
        <v>228</v>
      </c>
      <c r="E5" s="2416" t="s">
        <v>229</v>
      </c>
      <c r="F5" s="1735" t="s">
        <v>229</v>
      </c>
      <c r="G5" s="2417" t="s">
        <v>230</v>
      </c>
      <c r="H5" s="2418" t="s">
        <v>231</v>
      </c>
      <c r="I5" s="2419" t="s">
        <v>232</v>
      </c>
      <c r="J5" s="2419" t="s">
        <v>232</v>
      </c>
      <c r="L5" s="81"/>
    </row>
    <row r="6" spans="1:12">
      <c r="A6" s="224"/>
      <c r="B6" s="2420" t="s">
        <v>335</v>
      </c>
      <c r="C6" s="2404"/>
      <c r="D6" s="2421"/>
      <c r="E6" s="2404"/>
      <c r="F6" s="2596"/>
      <c r="G6" s="2405"/>
      <c r="H6" s="2422"/>
      <c r="I6" s="2408"/>
      <c r="J6" s="2408"/>
    </row>
    <row r="7" spans="1:12">
      <c r="A7" s="224"/>
      <c r="B7" s="2597" t="s">
        <v>471</v>
      </c>
      <c r="C7" s="2598">
        <v>500</v>
      </c>
      <c r="D7" s="2596" t="s">
        <v>583</v>
      </c>
      <c r="E7" s="2540">
        <v>556064.94306306413</v>
      </c>
      <c r="F7" s="2540">
        <f>+E7-(539129*(+E7/$E$51))</f>
        <v>479732.41534980619</v>
      </c>
      <c r="G7" s="2599" t="s">
        <v>352</v>
      </c>
      <c r="H7" s="2422">
        <f>'WCA Allocation Factors'!E17</f>
        <v>0</v>
      </c>
      <c r="I7" s="689">
        <f>E7*H7</f>
        <v>0</v>
      </c>
      <c r="J7" s="2600">
        <f>F7*H7</f>
        <v>0</v>
      </c>
    </row>
    <row r="8" spans="1:12">
      <c r="A8" s="224"/>
      <c r="B8" s="2597" t="s">
        <v>471</v>
      </c>
      <c r="C8" s="2598">
        <v>500</v>
      </c>
      <c r="D8" s="2596" t="s">
        <v>583</v>
      </c>
      <c r="E8" s="2600">
        <v>21.956178619115356</v>
      </c>
      <c r="F8" s="2540">
        <f t="shared" ref="F8:F49" si="0">+E8-(539129*(+E8/$E$51))</f>
        <v>18.942195029916512</v>
      </c>
      <c r="G8" s="2599" t="s">
        <v>341</v>
      </c>
      <c r="H8" s="2422">
        <f>'WCA Allocation Factors'!E16</f>
        <v>0.22605500000000001</v>
      </c>
      <c r="I8" s="689">
        <f t="shared" ref="I8:I49" si="1">E8*H8</f>
        <v>4.963303957744122</v>
      </c>
      <c r="J8" s="2600">
        <f t="shared" ref="J8:J37" si="2">F8*H8</f>
        <v>4.2819778974877769</v>
      </c>
    </row>
    <row r="9" spans="1:12">
      <c r="A9" s="224"/>
      <c r="B9" s="2597" t="s">
        <v>471</v>
      </c>
      <c r="C9" s="2598">
        <v>500</v>
      </c>
      <c r="D9" s="2596" t="s">
        <v>583</v>
      </c>
      <c r="E9" s="2600">
        <v>59625.210825662769</v>
      </c>
      <c r="F9" s="2540">
        <f t="shared" si="0"/>
        <v>51440.298047871314</v>
      </c>
      <c r="G9" s="2599" t="s">
        <v>369</v>
      </c>
      <c r="H9" s="2422">
        <f>'WCA Allocation Factors'!E18</f>
        <v>0.22476648699999999</v>
      </c>
      <c r="I9" s="689">
        <f t="shared" si="1"/>
        <v>13401.74917391859</v>
      </c>
      <c r="J9" s="2600">
        <f t="shared" si="2"/>
        <v>11562.055082452993</v>
      </c>
    </row>
    <row r="10" spans="1:12">
      <c r="A10" s="224"/>
      <c r="B10" s="2597" t="s">
        <v>472</v>
      </c>
      <c r="C10" s="2598">
        <v>501</v>
      </c>
      <c r="D10" s="2596" t="s">
        <v>583</v>
      </c>
      <c r="E10" s="2600">
        <v>9414.8350544896202</v>
      </c>
      <c r="F10" s="2540">
        <f t="shared" si="0"/>
        <v>8122.435368665374</v>
      </c>
      <c r="G10" s="2599" t="s">
        <v>404</v>
      </c>
      <c r="H10" s="2422">
        <f>'WCA Allocation Factors'!E11</f>
        <v>0</v>
      </c>
      <c r="I10" s="689">
        <f t="shared" si="1"/>
        <v>0</v>
      </c>
      <c r="J10" s="2600">
        <f t="shared" si="2"/>
        <v>0</v>
      </c>
    </row>
    <row r="11" spans="1:12">
      <c r="A11" s="224"/>
      <c r="B11" s="2597" t="s">
        <v>472</v>
      </c>
      <c r="C11" s="2598">
        <v>501</v>
      </c>
      <c r="D11" s="2596" t="s">
        <v>583</v>
      </c>
      <c r="E11" s="2600">
        <v>5820.1406532209148</v>
      </c>
      <c r="F11" s="2540">
        <f t="shared" si="0"/>
        <v>5021.1943192552799</v>
      </c>
      <c r="G11" s="2599" t="s">
        <v>370</v>
      </c>
      <c r="H11" s="2422">
        <f>'WCA Allocation Factors'!E19</f>
        <v>0.22519547929700628</v>
      </c>
      <c r="I11" s="689">
        <f t="shared" si="1"/>
        <v>1310.6693639780751</v>
      </c>
      <c r="J11" s="2600">
        <f t="shared" si="2"/>
        <v>1130.7502613680979</v>
      </c>
    </row>
    <row r="12" spans="1:12">
      <c r="A12" s="224"/>
      <c r="B12" s="2597" t="s">
        <v>472</v>
      </c>
      <c r="C12" s="2598">
        <v>501</v>
      </c>
      <c r="D12" s="2596" t="s">
        <v>583</v>
      </c>
      <c r="E12" s="2600">
        <v>2426.5403148671953</v>
      </c>
      <c r="F12" s="2540">
        <f t="shared" si="0"/>
        <v>2093.4426108263001</v>
      </c>
      <c r="G12" s="2599" t="s">
        <v>245</v>
      </c>
      <c r="H12" s="2422">
        <f>'WCA Allocation Factors'!E9</f>
        <v>7.5708155171090544E-2</v>
      </c>
      <c r="I12" s="689">
        <f t="shared" si="1"/>
        <v>183.70889068687254</v>
      </c>
      <c r="J12" s="2600">
        <f t="shared" si="2"/>
        <v>158.49067802221043</v>
      </c>
    </row>
    <row r="13" spans="1:12">
      <c r="A13" s="224"/>
      <c r="B13" s="2597" t="s">
        <v>473</v>
      </c>
      <c r="C13" s="2598">
        <v>512</v>
      </c>
      <c r="D13" s="2596" t="s">
        <v>583</v>
      </c>
      <c r="E13" s="2600">
        <v>242792.73018201237</v>
      </c>
      <c r="F13" s="2540">
        <f t="shared" si="0"/>
        <v>209463.9202356278</v>
      </c>
      <c r="G13" s="2599" t="s">
        <v>352</v>
      </c>
      <c r="H13" s="2422">
        <f>'WCA Allocation Factors'!E17</f>
        <v>0</v>
      </c>
      <c r="I13" s="689">
        <f t="shared" si="1"/>
        <v>0</v>
      </c>
      <c r="J13" s="2600">
        <f t="shared" si="2"/>
        <v>0</v>
      </c>
    </row>
    <row r="14" spans="1:12">
      <c r="A14" s="224"/>
      <c r="B14" s="2597" t="s">
        <v>473</v>
      </c>
      <c r="C14" s="2598">
        <v>512</v>
      </c>
      <c r="D14" s="2596" t="s">
        <v>583</v>
      </c>
      <c r="E14" s="2600">
        <v>-426.3350018103136</v>
      </c>
      <c r="F14" s="2540">
        <f t="shared" si="0"/>
        <v>-367.8108514447926</v>
      </c>
      <c r="G14" s="2599" t="s">
        <v>341</v>
      </c>
      <c r="H14" s="2422">
        <f>'WCA Allocation Factors'!E16</f>
        <v>0.22605500000000001</v>
      </c>
      <c r="I14" s="689">
        <f t="shared" si="1"/>
        <v>-96.375158834230447</v>
      </c>
      <c r="J14" s="2600">
        <f t="shared" si="2"/>
        <v>-83.145482023352599</v>
      </c>
    </row>
    <row r="15" spans="1:12">
      <c r="A15" s="224"/>
      <c r="B15" s="2597" t="s">
        <v>473</v>
      </c>
      <c r="C15" s="2598">
        <v>512</v>
      </c>
      <c r="D15" s="2596" t="s">
        <v>583</v>
      </c>
      <c r="E15" s="2600">
        <v>136984.19510192194</v>
      </c>
      <c r="F15" s="2540">
        <f t="shared" si="0"/>
        <v>118180.00685136014</v>
      </c>
      <c r="G15" s="2599" t="s">
        <v>369</v>
      </c>
      <c r="H15" s="2422">
        <f>'WCA Allocation Factors'!E18</f>
        <v>0.22476648699999999</v>
      </c>
      <c r="I15" s="689">
        <f t="shared" si="1"/>
        <v>30789.4563075816</v>
      </c>
      <c r="J15" s="2600">
        <f t="shared" si="2"/>
        <v>26562.904973616151</v>
      </c>
    </row>
    <row r="16" spans="1:12">
      <c r="A16" s="224"/>
      <c r="B16" s="2597" t="s">
        <v>474</v>
      </c>
      <c r="C16" s="2598">
        <v>535</v>
      </c>
      <c r="D16" s="2596" t="s">
        <v>583</v>
      </c>
      <c r="E16" s="2601">
        <v>47729.936414972675</v>
      </c>
      <c r="F16" s="2540">
        <f t="shared" si="0"/>
        <v>41177.919893163737</v>
      </c>
      <c r="G16" s="2599" t="s">
        <v>352</v>
      </c>
      <c r="H16" s="2422">
        <f>'WCA Allocation Factors'!E17</f>
        <v>0</v>
      </c>
      <c r="I16" s="689">
        <f t="shared" si="1"/>
        <v>0</v>
      </c>
      <c r="J16" s="2600">
        <f t="shared" si="2"/>
        <v>0</v>
      </c>
    </row>
    <row r="17" spans="1:10">
      <c r="A17" s="224"/>
      <c r="B17" s="2597" t="s">
        <v>474</v>
      </c>
      <c r="C17" s="2598">
        <v>535</v>
      </c>
      <c r="D17" s="2596" t="s">
        <v>583</v>
      </c>
      <c r="E17" s="2601">
        <v>66128.286869734104</v>
      </c>
      <c r="F17" s="2540">
        <f t="shared" si="0"/>
        <v>57050.679383261471</v>
      </c>
      <c r="G17" s="2599" t="s">
        <v>341</v>
      </c>
      <c r="H17" s="2422">
        <f>'WCA Allocation Factors'!E16</f>
        <v>0.22605500000000001</v>
      </c>
      <c r="I17" s="689">
        <f t="shared" si="1"/>
        <v>14948.629888337744</v>
      </c>
      <c r="J17" s="2600">
        <f t="shared" si="2"/>
        <v>12896.591327983173</v>
      </c>
    </row>
    <row r="18" spans="1:10">
      <c r="A18" s="224"/>
      <c r="B18" s="2597" t="s">
        <v>475</v>
      </c>
      <c r="C18" s="2602">
        <v>545</v>
      </c>
      <c r="D18" s="2596" t="s">
        <v>583</v>
      </c>
      <c r="E18" s="2601">
        <v>8700.2013703743942</v>
      </c>
      <c r="F18" s="2540">
        <f t="shared" si="0"/>
        <v>7505.9013690889133</v>
      </c>
      <c r="G18" s="2599" t="s">
        <v>352</v>
      </c>
      <c r="H18" s="2422">
        <f>'WCA Allocation Factors'!E17</f>
        <v>0</v>
      </c>
      <c r="I18" s="689">
        <f t="shared" si="1"/>
        <v>0</v>
      </c>
      <c r="J18" s="2600">
        <f t="shared" si="2"/>
        <v>0</v>
      </c>
    </row>
    <row r="19" spans="1:10">
      <c r="A19" s="224"/>
      <c r="B19" s="2597" t="s">
        <v>475</v>
      </c>
      <c r="C19" s="2602">
        <v>545</v>
      </c>
      <c r="D19" s="2596" t="s">
        <v>583</v>
      </c>
      <c r="E19" s="2601">
        <v>21184.394523657371</v>
      </c>
      <c r="F19" s="2540">
        <f t="shared" si="0"/>
        <v>18276.355809405475</v>
      </c>
      <c r="G19" s="2599" t="s">
        <v>341</v>
      </c>
      <c r="H19" s="2422">
        <f>'WCA Allocation Factors'!E16</f>
        <v>0.22605500000000001</v>
      </c>
      <c r="I19" s="689">
        <f t="shared" si="1"/>
        <v>4788.8383040453673</v>
      </c>
      <c r="J19" s="2600">
        <f t="shared" si="2"/>
        <v>4131.4616124951544</v>
      </c>
    </row>
    <row r="20" spans="1:10">
      <c r="A20" s="224"/>
      <c r="B20" s="2597" t="s">
        <v>476</v>
      </c>
      <c r="C20" s="2602">
        <v>548</v>
      </c>
      <c r="D20" s="2596" t="s">
        <v>583</v>
      </c>
      <c r="E20" s="2601">
        <v>42079.994260091822</v>
      </c>
      <c r="F20" s="2540">
        <f t="shared" si="0"/>
        <v>36303.560467415366</v>
      </c>
      <c r="G20" s="2599" t="s">
        <v>352</v>
      </c>
      <c r="H20" s="2422">
        <f>'WCA Allocation Factors'!E17</f>
        <v>0</v>
      </c>
      <c r="I20" s="689">
        <f t="shared" si="1"/>
        <v>0</v>
      </c>
      <c r="J20" s="2600">
        <f t="shared" si="2"/>
        <v>0</v>
      </c>
    </row>
    <row r="21" spans="1:10">
      <c r="A21" s="224"/>
      <c r="B21" s="2597" t="s">
        <v>476</v>
      </c>
      <c r="C21" s="2602">
        <v>548</v>
      </c>
      <c r="D21" s="2596" t="s">
        <v>583</v>
      </c>
      <c r="E21" s="2601">
        <v>13600.1190858475</v>
      </c>
      <c r="F21" s="2540">
        <f t="shared" si="0"/>
        <v>11733.194223967965</v>
      </c>
      <c r="G21" s="2599" t="s">
        <v>341</v>
      </c>
      <c r="H21" s="2422">
        <f>'WCA Allocation Factors'!E16</f>
        <v>0.22605500000000001</v>
      </c>
      <c r="I21" s="689">
        <f t="shared" si="1"/>
        <v>3074.3749199512567</v>
      </c>
      <c r="J21" s="2600">
        <f t="shared" si="2"/>
        <v>2652.3472202990783</v>
      </c>
    </row>
    <row r="22" spans="1:10">
      <c r="A22" s="224"/>
      <c r="B22" s="2597" t="s">
        <v>476</v>
      </c>
      <c r="C22" s="2602">
        <v>548</v>
      </c>
      <c r="D22" s="2596" t="s">
        <v>583</v>
      </c>
      <c r="E22" s="2601">
        <v>13426.06822209436</v>
      </c>
      <c r="F22" s="2540">
        <f t="shared" si="0"/>
        <v>11583.035789591453</v>
      </c>
      <c r="G22" s="2599" t="s">
        <v>243</v>
      </c>
      <c r="H22" s="2422">
        <f>'WCA Allocation Factors'!E7</f>
        <v>8.043396137671209E-2</v>
      </c>
      <c r="I22" s="689">
        <f t="shared" si="1"/>
        <v>1079.9118528170393</v>
      </c>
      <c r="J22" s="2600">
        <f t="shared" si="2"/>
        <v>931.66945332507282</v>
      </c>
    </row>
    <row r="23" spans="1:10">
      <c r="A23" s="224"/>
      <c r="B23" s="2597" t="s">
        <v>477</v>
      </c>
      <c r="C23" s="2602">
        <v>553</v>
      </c>
      <c r="D23" s="2596" t="s">
        <v>583</v>
      </c>
      <c r="E23" s="2601">
        <v>16393.473605159659</v>
      </c>
      <c r="F23" s="2540">
        <f t="shared" si="0"/>
        <v>14143.097468535463</v>
      </c>
      <c r="G23" s="2599" t="s">
        <v>352</v>
      </c>
      <c r="H23" s="2422">
        <f>'WCA Allocation Factors'!E17</f>
        <v>0</v>
      </c>
      <c r="I23" s="689">
        <f t="shared" si="1"/>
        <v>0</v>
      </c>
      <c r="J23" s="2600">
        <f t="shared" si="2"/>
        <v>0</v>
      </c>
    </row>
    <row r="24" spans="1:10">
      <c r="A24" s="224"/>
      <c r="B24" s="2597" t="s">
        <v>477</v>
      </c>
      <c r="C24" s="2602">
        <v>553</v>
      </c>
      <c r="D24" s="2596" t="s">
        <v>583</v>
      </c>
      <c r="E24" s="2601">
        <v>5408.7630233173777</v>
      </c>
      <c r="F24" s="2540">
        <f t="shared" si="0"/>
        <v>4666.2876011165663</v>
      </c>
      <c r="G24" s="2599" t="s">
        <v>341</v>
      </c>
      <c r="H24" s="2422">
        <f>'WCA Allocation Factors'!E16</f>
        <v>0.22605500000000001</v>
      </c>
      <c r="I24" s="689">
        <f t="shared" si="1"/>
        <v>1222.6779252360097</v>
      </c>
      <c r="J24" s="2600">
        <f t="shared" si="2"/>
        <v>1054.8376436704054</v>
      </c>
    </row>
    <row r="25" spans="1:10">
      <c r="A25" s="224"/>
      <c r="B25" s="2597" t="s">
        <v>477</v>
      </c>
      <c r="C25" s="2602">
        <v>553</v>
      </c>
      <c r="D25" s="2596" t="s">
        <v>583</v>
      </c>
      <c r="E25" s="2603">
        <v>0</v>
      </c>
      <c r="F25" s="2540">
        <f t="shared" si="0"/>
        <v>0</v>
      </c>
      <c r="G25" s="2599" t="s">
        <v>369</v>
      </c>
      <c r="H25" s="2422">
        <f>'WCA Allocation Factors'!E18</f>
        <v>0.22476648699999999</v>
      </c>
      <c r="I25" s="689">
        <f t="shared" si="1"/>
        <v>0</v>
      </c>
      <c r="J25" s="2600">
        <f t="shared" si="2"/>
        <v>0</v>
      </c>
    </row>
    <row r="26" spans="1:10">
      <c r="A26" s="224"/>
      <c r="B26" s="2597" t="s">
        <v>386</v>
      </c>
      <c r="C26" s="2602">
        <v>557</v>
      </c>
      <c r="D26" s="2596" t="s">
        <v>583</v>
      </c>
      <c r="E26" s="2601">
        <v>66605.402356060877</v>
      </c>
      <c r="F26" s="2540">
        <f t="shared" si="0"/>
        <v>57462.299945772604</v>
      </c>
      <c r="G26" s="2599" t="s">
        <v>352</v>
      </c>
      <c r="H26" s="2422">
        <f>'WCA Allocation Factors'!E17</f>
        <v>0</v>
      </c>
      <c r="I26" s="689">
        <f t="shared" si="1"/>
        <v>0</v>
      </c>
      <c r="J26" s="2600">
        <f t="shared" si="2"/>
        <v>0</v>
      </c>
    </row>
    <row r="27" spans="1:10">
      <c r="A27" s="224"/>
      <c r="B27" s="2597" t="s">
        <v>386</v>
      </c>
      <c r="C27" s="2602">
        <v>557</v>
      </c>
      <c r="D27" s="2596" t="s">
        <v>583</v>
      </c>
      <c r="E27" s="2601">
        <v>1012.2526355947668</v>
      </c>
      <c r="F27" s="2540">
        <f t="shared" si="0"/>
        <v>873.2979985091614</v>
      </c>
      <c r="G27" s="2599" t="s">
        <v>341</v>
      </c>
      <c r="H27" s="2422">
        <f>'WCA Allocation Factors'!E16</f>
        <v>0.22605500000000001</v>
      </c>
      <c r="I27" s="689">
        <f t="shared" si="1"/>
        <v>228.82476953937501</v>
      </c>
      <c r="J27" s="2600">
        <f t="shared" si="2"/>
        <v>197.41337905298849</v>
      </c>
    </row>
    <row r="28" spans="1:10">
      <c r="A28" s="224"/>
      <c r="B28" s="2597" t="s">
        <v>386</v>
      </c>
      <c r="C28" s="2602">
        <v>557</v>
      </c>
      <c r="D28" s="2596" t="s">
        <v>583</v>
      </c>
      <c r="E28" s="2601">
        <v>12006.480610817269</v>
      </c>
      <c r="F28" s="2540">
        <f t="shared" si="0"/>
        <v>10358.318781165721</v>
      </c>
      <c r="G28" s="2599" t="s">
        <v>369</v>
      </c>
      <c r="H28" s="2422">
        <f>'WCA Allocation Factors'!E18</f>
        <v>0.22476648699999999</v>
      </c>
      <c r="I28" s="689">
        <f t="shared" si="1"/>
        <v>2698.6544681270116</v>
      </c>
      <c r="J28" s="2600">
        <f t="shared" si="2"/>
        <v>2328.2029236687408</v>
      </c>
    </row>
    <row r="29" spans="1:10">
      <c r="A29" s="224"/>
      <c r="B29" s="2597" t="s">
        <v>386</v>
      </c>
      <c r="C29" s="2602">
        <v>557</v>
      </c>
      <c r="D29" s="2596" t="s">
        <v>583</v>
      </c>
      <c r="E29" s="2601">
        <v>197850.54698284864</v>
      </c>
      <c r="F29" s="2540">
        <f t="shared" si="0"/>
        <v>170691.07118949917</v>
      </c>
      <c r="G29" s="2599" t="s">
        <v>243</v>
      </c>
      <c r="H29" s="2422">
        <f>'WCA Allocation Factors'!E7</f>
        <v>8.043396137671209E-2</v>
      </c>
      <c r="I29" s="689">
        <f t="shared" si="1"/>
        <v>15913.903254379808</v>
      </c>
      <c r="J29" s="2600">
        <f t="shared" si="2"/>
        <v>13729.35902740579</v>
      </c>
    </row>
    <row r="30" spans="1:10">
      <c r="A30" s="224"/>
      <c r="B30" s="2597" t="s">
        <v>478</v>
      </c>
      <c r="C30" s="2602">
        <v>560</v>
      </c>
      <c r="D30" s="2596" t="s">
        <v>583</v>
      </c>
      <c r="E30" s="2601">
        <v>20119.631186927865</v>
      </c>
      <c r="F30" s="2540">
        <f t="shared" si="0"/>
        <v>17357.755394692344</v>
      </c>
      <c r="G30" s="2599" t="s">
        <v>352</v>
      </c>
      <c r="H30" s="2422">
        <f>'WCA Allocation Factors'!E17</f>
        <v>0</v>
      </c>
      <c r="I30" s="689">
        <f t="shared" si="1"/>
        <v>0</v>
      </c>
      <c r="J30" s="2600">
        <f t="shared" si="2"/>
        <v>0</v>
      </c>
    </row>
    <row r="31" spans="1:10">
      <c r="A31" s="224"/>
      <c r="B31" s="2597" t="s">
        <v>478</v>
      </c>
      <c r="C31" s="2602">
        <v>560</v>
      </c>
      <c r="D31" s="2596" t="s">
        <v>583</v>
      </c>
      <c r="E31" s="2601">
        <v>5678.0697069252201</v>
      </c>
      <c r="F31" s="2540">
        <f t="shared" si="0"/>
        <v>4898.6258332039361</v>
      </c>
      <c r="G31" s="2599" t="s">
        <v>341</v>
      </c>
      <c r="H31" s="2422">
        <f>'WCA Allocation Factors'!E16</f>
        <v>0.22605500000000001</v>
      </c>
      <c r="I31" s="689">
        <f t="shared" si="1"/>
        <v>1283.5560475989807</v>
      </c>
      <c r="J31" s="2600">
        <f t="shared" si="2"/>
        <v>1107.3588627249158</v>
      </c>
    </row>
    <row r="32" spans="1:10">
      <c r="A32" s="224"/>
      <c r="B32" s="2597" t="s">
        <v>478</v>
      </c>
      <c r="C32" s="2602">
        <v>560</v>
      </c>
      <c r="D32" s="2596" t="s">
        <v>583</v>
      </c>
      <c r="E32" s="2601">
        <v>-23.306742088932953</v>
      </c>
      <c r="F32" s="2540">
        <f t="shared" si="0"/>
        <v>-20.10736302610384</v>
      </c>
      <c r="G32" s="2599" t="s">
        <v>369</v>
      </c>
      <c r="H32" s="2422">
        <f>'WCA Allocation Factors'!E18</f>
        <v>0.22476648699999999</v>
      </c>
      <c r="I32" s="689">
        <f t="shared" si="1"/>
        <v>-5.2385745427445016</v>
      </c>
      <c r="J32" s="2600">
        <f t="shared" si="2"/>
        <v>-4.5194613502110492</v>
      </c>
    </row>
    <row r="33" spans="1:11">
      <c r="A33" s="224"/>
      <c r="B33" s="2597" t="s">
        <v>478</v>
      </c>
      <c r="C33" s="2602">
        <v>560</v>
      </c>
      <c r="D33" s="2596" t="s">
        <v>583</v>
      </c>
      <c r="E33" s="2601">
        <v>93537.555071877519</v>
      </c>
      <c r="F33" s="2540">
        <f t="shared" si="0"/>
        <v>80697.403748141354</v>
      </c>
      <c r="G33" s="2599" t="s">
        <v>243</v>
      </c>
      <c r="H33" s="2422">
        <f>'WCA Allocation Factors'!E7</f>
        <v>8.043396137671209E-2</v>
      </c>
      <c r="I33" s="689">
        <f t="shared" si="1"/>
        <v>7523.5960919234767</v>
      </c>
      <c r="J33" s="2600">
        <f t="shared" si="2"/>
        <v>6490.8118562789432</v>
      </c>
    </row>
    <row r="34" spans="1:11">
      <c r="A34" s="224"/>
      <c r="B34" s="2597" t="s">
        <v>479</v>
      </c>
      <c r="C34" s="2602">
        <v>571</v>
      </c>
      <c r="D34" s="2596" t="s">
        <v>583</v>
      </c>
      <c r="E34" s="2601">
        <v>20389.436629424119</v>
      </c>
      <c r="F34" s="2540">
        <f t="shared" si="0"/>
        <v>17590.523919696396</v>
      </c>
      <c r="G34" s="2599" t="s">
        <v>352</v>
      </c>
      <c r="H34" s="2422">
        <f>'WCA Allocation Factors'!E17</f>
        <v>0</v>
      </c>
      <c r="I34" s="689">
        <f t="shared" si="1"/>
        <v>0</v>
      </c>
      <c r="J34" s="2600">
        <f t="shared" si="2"/>
        <v>0</v>
      </c>
    </row>
    <row r="35" spans="1:11">
      <c r="A35" s="224"/>
      <c r="B35" s="2597" t="s">
        <v>479</v>
      </c>
      <c r="C35" s="2602">
        <v>571</v>
      </c>
      <c r="D35" s="2596" t="s">
        <v>583</v>
      </c>
      <c r="E35" s="2601">
        <v>16884.673231546687</v>
      </c>
      <c r="F35" s="2540">
        <f t="shared" si="0"/>
        <v>14566.868803386267</v>
      </c>
      <c r="G35" s="2599" t="s">
        <v>341</v>
      </c>
      <c r="H35" s="2422">
        <f>'WCA Allocation Factors'!E16</f>
        <v>0.22605500000000001</v>
      </c>
      <c r="I35" s="689">
        <f t="shared" si="1"/>
        <v>3816.8648073572863</v>
      </c>
      <c r="J35" s="2600">
        <f t="shared" si="2"/>
        <v>3292.9135273494826</v>
      </c>
    </row>
    <row r="36" spans="1:11">
      <c r="A36" s="224"/>
      <c r="B36" s="2597" t="s">
        <v>479</v>
      </c>
      <c r="C36" s="2602">
        <v>571</v>
      </c>
      <c r="D36" s="2596" t="s">
        <v>583</v>
      </c>
      <c r="E36" s="2604">
        <v>1131.7422861946463</v>
      </c>
      <c r="F36" s="2540">
        <f t="shared" si="0"/>
        <v>976.38498395338411</v>
      </c>
      <c r="G36" s="2599" t="s">
        <v>369</v>
      </c>
      <c r="H36" s="2422">
        <f>'WCA Allocation Factors'!E18</f>
        <v>0.22476648699999999</v>
      </c>
      <c r="I36" s="689">
        <f t="shared" si="1"/>
        <v>254.37773785731923</v>
      </c>
      <c r="J36" s="2600">
        <f t="shared" si="2"/>
        <v>219.4586228027535</v>
      </c>
    </row>
    <row r="37" spans="1:11" ht="17.399999999999999">
      <c r="A37" s="224"/>
      <c r="B37" s="2597" t="s">
        <v>479</v>
      </c>
      <c r="C37" s="2602">
        <v>571</v>
      </c>
      <c r="D37" s="2596" t="s">
        <v>583</v>
      </c>
      <c r="E37" s="2601">
        <v>30940.549419213825</v>
      </c>
      <c r="F37" s="2540">
        <f t="shared" si="0"/>
        <v>26693.257128144662</v>
      </c>
      <c r="G37" s="2599" t="s">
        <v>243</v>
      </c>
      <c r="H37" s="2422">
        <f>'WCA Allocation Factors'!E7</f>
        <v>8.043396137671209E-2</v>
      </c>
      <c r="I37" s="689">
        <f t="shared" si="1"/>
        <v>2488.6709569592963</v>
      </c>
      <c r="J37" s="2600">
        <f t="shared" si="2"/>
        <v>2147.0444128638323</v>
      </c>
      <c r="K37" s="905"/>
    </row>
    <row r="38" spans="1:11">
      <c r="A38" s="224"/>
      <c r="B38" s="2597" t="s">
        <v>480</v>
      </c>
      <c r="C38" s="2602">
        <v>580</v>
      </c>
      <c r="D38" s="2596" t="s">
        <v>583</v>
      </c>
      <c r="E38" s="2601">
        <v>193267.29055761936</v>
      </c>
      <c r="F38" s="2540">
        <f t="shared" si="0"/>
        <v>166736.97067934816</v>
      </c>
      <c r="G38" s="2599" t="s">
        <v>237</v>
      </c>
      <c r="H38" s="2422">
        <f>'WCA Allocation Factors'!E6</f>
        <v>1</v>
      </c>
      <c r="I38" s="689">
        <v>15873</v>
      </c>
      <c r="J38" s="2600">
        <f>F38*0.08212990319</f>
        <v>13694.091260088733</v>
      </c>
      <c r="K38" s="81" t="s">
        <v>794</v>
      </c>
    </row>
    <row r="39" spans="1:11">
      <c r="A39" s="224"/>
      <c r="B39" s="2597" t="s">
        <v>480</v>
      </c>
      <c r="C39" s="2602">
        <v>580</v>
      </c>
      <c r="D39" s="2596" t="s">
        <v>583</v>
      </c>
      <c r="E39" s="2603">
        <v>249180.15493067011</v>
      </c>
      <c r="F39" s="2540">
        <f t="shared" si="0"/>
        <v>214974.526039438</v>
      </c>
      <c r="G39" s="2599" t="s">
        <v>248</v>
      </c>
      <c r="H39" s="2422">
        <f>'WCA Allocation Factors'!E15</f>
        <v>6.4658033670252593E-2</v>
      </c>
      <c r="I39" s="689">
        <f t="shared" si="1"/>
        <v>16111.498847466026</v>
      </c>
      <c r="J39" s="2600">
        <f>F39*H39</f>
        <v>13899.830142904575</v>
      </c>
    </row>
    <row r="40" spans="1:11">
      <c r="A40" s="224"/>
      <c r="B40" s="2597" t="s">
        <v>336</v>
      </c>
      <c r="C40" s="2602">
        <v>593</v>
      </c>
      <c r="D40" s="2596" t="s">
        <v>583</v>
      </c>
      <c r="E40" s="2601">
        <v>352768.98927030206</v>
      </c>
      <c r="F40" s="2540">
        <f t="shared" si="0"/>
        <v>304343.44296356535</v>
      </c>
      <c r="G40" s="2599" t="s">
        <v>237</v>
      </c>
      <c r="H40" s="2422">
        <f>'WCA Allocation Factors'!E6</f>
        <v>1</v>
      </c>
      <c r="I40" s="689">
        <v>20761</v>
      </c>
      <c r="J40" s="2600">
        <f>F40*0.05885154307</f>
        <v>17911.081241642354</v>
      </c>
      <c r="K40" s="81" t="s">
        <v>796</v>
      </c>
    </row>
    <row r="41" spans="1:11">
      <c r="A41" s="224"/>
      <c r="B41" s="2597" t="s">
        <v>336</v>
      </c>
      <c r="C41" s="2602">
        <v>593</v>
      </c>
      <c r="D41" s="2596" t="s">
        <v>583</v>
      </c>
      <c r="E41" s="2601">
        <v>89288.972099068313</v>
      </c>
      <c r="F41" s="2540">
        <f t="shared" si="0"/>
        <v>77032.035167031805</v>
      </c>
      <c r="G41" s="2599" t="s">
        <v>248</v>
      </c>
      <c r="H41" s="2422">
        <f>'WCA Allocation Factors'!E15</f>
        <v>6.4658033670252593E-2</v>
      </c>
      <c r="I41" s="689">
        <f t="shared" si="1"/>
        <v>5773.2493643638036</v>
      </c>
      <c r="J41" s="2600">
        <f t="shared" ref="J41:J42" si="3">F41*H41</f>
        <v>4980.7399235180246</v>
      </c>
    </row>
    <row r="42" spans="1:11">
      <c r="A42" s="224"/>
      <c r="B42" s="2597" t="s">
        <v>481</v>
      </c>
      <c r="C42" s="2602">
        <v>903</v>
      </c>
      <c r="D42" s="2596" t="s">
        <v>583</v>
      </c>
      <c r="E42" s="2601">
        <v>288419.69937322213</v>
      </c>
      <c r="F42" s="2540">
        <f t="shared" si="0"/>
        <v>248827.55286209212</v>
      </c>
      <c r="G42" s="2599" t="s">
        <v>249</v>
      </c>
      <c r="H42" s="2422">
        <f>'WCA Allocation Factors'!E22</f>
        <v>6.9301032461305659E-2</v>
      </c>
      <c r="I42" s="689">
        <f t="shared" si="1"/>
        <v>19987.782948743687</v>
      </c>
      <c r="J42" s="2600">
        <f t="shared" si="3"/>
        <v>17244.006318163098</v>
      </c>
      <c r="K42" s="441"/>
    </row>
    <row r="43" spans="1:11">
      <c r="A43" s="224"/>
      <c r="B43" s="2597" t="s">
        <v>481</v>
      </c>
      <c r="C43" s="2602">
        <v>903</v>
      </c>
      <c r="D43" s="2596" t="s">
        <v>583</v>
      </c>
      <c r="E43" s="2601">
        <v>166566.10719677762</v>
      </c>
      <c r="F43" s="2540">
        <f t="shared" si="0"/>
        <v>143701.13044846721</v>
      </c>
      <c r="G43" s="2599" t="s">
        <v>237</v>
      </c>
      <c r="H43" s="2422">
        <f>'WCA Allocation Factors'!E6</f>
        <v>1</v>
      </c>
      <c r="I43" s="689">
        <v>9491</v>
      </c>
      <c r="J43" s="2600">
        <f>F43*0.05698041617</f>
        <v>8188.1502170531203</v>
      </c>
      <c r="K43" s="81" t="s">
        <v>795</v>
      </c>
    </row>
    <row r="44" spans="1:11">
      <c r="A44" s="224"/>
      <c r="B44" s="2597" t="s">
        <v>482</v>
      </c>
      <c r="C44" s="2602">
        <v>908</v>
      </c>
      <c r="D44" s="2596" t="s">
        <v>583</v>
      </c>
      <c r="E44" s="2601">
        <v>19982.069360314934</v>
      </c>
      <c r="F44" s="2540">
        <f t="shared" si="0"/>
        <v>17239.077049358373</v>
      </c>
      <c r="G44" s="2599" t="s">
        <v>249</v>
      </c>
      <c r="H44" s="2422">
        <f>'WCA Allocation Factors'!E22</f>
        <v>6.9301032461305659E-2</v>
      </c>
      <c r="I44" s="689">
        <f t="shared" si="1"/>
        <v>1384.7780373832463</v>
      </c>
      <c r="J44" s="2600">
        <f t="shared" ref="J44" si="4">F44*H44</f>
        <v>1194.6858382005339</v>
      </c>
      <c r="K44" s="441"/>
    </row>
    <row r="45" spans="1:11">
      <c r="A45" s="224"/>
      <c r="B45" s="2597" t="s">
        <v>482</v>
      </c>
      <c r="C45" s="2602">
        <v>908</v>
      </c>
      <c r="D45" s="2596" t="s">
        <v>583</v>
      </c>
      <c r="E45" s="2601">
        <v>50401.811498686729</v>
      </c>
      <c r="F45" s="2540">
        <f t="shared" si="0"/>
        <v>43483.019510417871</v>
      </c>
      <c r="G45" s="2599" t="s">
        <v>237</v>
      </c>
      <c r="H45" s="2422">
        <f>'WCA Allocation Factors'!E6</f>
        <v>1</v>
      </c>
      <c r="I45" s="689">
        <v>3583</v>
      </c>
      <c r="J45" s="2600">
        <f>F45*0.07108844887</f>
        <v>3091.1404091795534</v>
      </c>
      <c r="K45" s="81" t="s">
        <v>797</v>
      </c>
    </row>
    <row r="46" spans="1:11">
      <c r="A46" s="224"/>
      <c r="B46" s="2597" t="s">
        <v>34</v>
      </c>
      <c r="C46" s="2605">
        <v>920</v>
      </c>
      <c r="D46" s="2596" t="s">
        <v>583</v>
      </c>
      <c r="E46" s="2606">
        <v>5810.5850446725326</v>
      </c>
      <c r="F46" s="2540">
        <f t="shared" si="0"/>
        <v>5012.9504347481916</v>
      </c>
      <c r="G46" s="2599" t="s">
        <v>237</v>
      </c>
      <c r="H46" s="2422">
        <f>'WCA Allocation Factors'!E6</f>
        <v>1</v>
      </c>
      <c r="I46" s="689">
        <v>-4234</v>
      </c>
      <c r="J46" s="2600">
        <f>F46*0.72861813801</f>
        <v>3652.5266117026472</v>
      </c>
      <c r="K46" s="81" t="s">
        <v>798</v>
      </c>
    </row>
    <row r="47" spans="1:11">
      <c r="A47" s="224"/>
      <c r="B47" s="2597" t="s">
        <v>34</v>
      </c>
      <c r="C47" s="2605">
        <v>920</v>
      </c>
      <c r="D47" s="2596" t="s">
        <v>583</v>
      </c>
      <c r="E47" s="2600">
        <v>778150.02226256765</v>
      </c>
      <c r="F47" s="2540">
        <f t="shared" si="0"/>
        <v>671331.27945127466</v>
      </c>
      <c r="G47" s="2599" t="s">
        <v>223</v>
      </c>
      <c r="H47" s="2422">
        <f>'WCA Allocation Factors'!E12</f>
        <v>6.8509279244491156E-2</v>
      </c>
      <c r="I47" s="689">
        <f t="shared" si="1"/>
        <v>53310.49716929326</v>
      </c>
      <c r="J47" s="2600">
        <f t="shared" ref="J47" si="5">F47*H47</f>
        <v>45992.4220894889</v>
      </c>
      <c r="K47" s="441"/>
    </row>
    <row r="48" spans="1:11">
      <c r="A48" s="224"/>
      <c r="B48" s="2597" t="s">
        <v>34</v>
      </c>
      <c r="C48" s="2605">
        <v>935</v>
      </c>
      <c r="D48" s="2596" t="s">
        <v>583</v>
      </c>
      <c r="E48" s="2607">
        <v>-481.24663400318855</v>
      </c>
      <c r="F48" s="2540">
        <f t="shared" si="0"/>
        <v>-415.18461645428806</v>
      </c>
      <c r="G48" s="2599" t="s">
        <v>237</v>
      </c>
      <c r="H48" s="2422">
        <f>'WCA Allocation Factors'!E6</f>
        <v>1</v>
      </c>
      <c r="I48" s="689">
        <v>-143</v>
      </c>
      <c r="J48" s="2600">
        <f>F48*0.29729729729</f>
        <v>-123.4332643482451</v>
      </c>
      <c r="K48" s="81" t="s">
        <v>799</v>
      </c>
    </row>
    <row r="49" spans="1:12">
      <c r="A49" s="224"/>
      <c r="B49" s="2597" t="s">
        <v>34</v>
      </c>
      <c r="C49" s="2605">
        <v>935</v>
      </c>
      <c r="D49" s="2596" t="s">
        <v>583</v>
      </c>
      <c r="E49" s="2607">
        <v>20568.071532083592</v>
      </c>
      <c r="F49" s="2540">
        <f t="shared" si="0"/>
        <v>17744.637129650881</v>
      </c>
      <c r="G49" s="2599" t="s">
        <v>223</v>
      </c>
      <c r="H49" s="2422">
        <f>'WCA Allocation Factors'!E12</f>
        <v>6.8509279244491156E-2</v>
      </c>
      <c r="I49" s="689">
        <f t="shared" si="1"/>
        <v>1409.1037561121839</v>
      </c>
      <c r="J49" s="2600">
        <f t="shared" ref="J49" si="6">F49*H49</f>
        <v>1215.6723002074182</v>
      </c>
      <c r="K49" s="441"/>
    </row>
    <row r="50" spans="1:12">
      <c r="A50" s="224"/>
      <c r="B50" s="2423"/>
      <c r="C50" s="2404"/>
      <c r="D50" s="2421"/>
      <c r="E50" s="2406"/>
      <c r="F50" s="2405"/>
      <c r="G50" s="2405"/>
      <c r="H50" s="2422"/>
      <c r="I50" s="2408"/>
      <c r="J50" s="2408"/>
      <c r="K50" s="441"/>
    </row>
    <row r="51" spans="1:12" ht="14.4" thickBot="1">
      <c r="A51" s="224"/>
      <c r="B51" s="2424"/>
      <c r="C51" s="2405" t="s">
        <v>5</v>
      </c>
      <c r="D51" s="2421"/>
      <c r="E51" s="2425">
        <f>SUM(E7:E49)</f>
        <v>3927431.0136146205</v>
      </c>
      <c r="F51" s="2608">
        <f>SUM(F7:F49)</f>
        <v>3388302.0136146205</v>
      </c>
      <c r="G51" s="2412"/>
      <c r="H51" s="2426"/>
      <c r="I51" s="2425">
        <f>SUM(I7:I50)</f>
        <v>248219.72445423814</v>
      </c>
      <c r="J51" s="2425">
        <f>SUM(J7:J50)</f>
        <v>221451.20098770445</v>
      </c>
      <c r="K51" s="441"/>
    </row>
    <row r="52" spans="1:12" ht="14.4" thickTop="1">
      <c r="A52" s="224"/>
      <c r="B52" s="199"/>
      <c r="C52" s="2427"/>
      <c r="D52" s="2428"/>
      <c r="E52" s="2429"/>
      <c r="F52" s="2429"/>
      <c r="G52" s="2430"/>
      <c r="H52" s="2431"/>
      <c r="I52" s="1705"/>
      <c r="J52" s="2432"/>
      <c r="K52" s="448"/>
      <c r="L52" s="447"/>
    </row>
    <row r="53" spans="1:12" s="863" customFormat="1" ht="12" customHeight="1">
      <c r="A53" s="190"/>
      <c r="B53" s="2197"/>
      <c r="C53" s="190"/>
      <c r="D53" s="192"/>
      <c r="E53" s="192"/>
      <c r="F53" s="2433"/>
      <c r="G53" s="2433"/>
      <c r="H53" s="192"/>
      <c r="I53" s="2434"/>
      <c r="J53" s="2434"/>
      <c r="K53" s="1377"/>
      <c r="L53" s="1419"/>
    </row>
    <row r="54" spans="1:12" s="863" customFormat="1" ht="12" customHeight="1">
      <c r="A54" s="190"/>
      <c r="B54" s="2435" t="s">
        <v>242</v>
      </c>
      <c r="C54" s="2436"/>
      <c r="D54" s="2436"/>
      <c r="E54" s="2436"/>
      <c r="F54" s="2437"/>
      <c r="G54" s="2437"/>
      <c r="H54" s="2436"/>
      <c r="I54" s="2436"/>
      <c r="J54" s="2436"/>
      <c r="K54" s="1420"/>
      <c r="L54" s="1422"/>
    </row>
    <row r="55" spans="1:12" s="863" customFormat="1" ht="12" customHeight="1">
      <c r="A55" s="190"/>
      <c r="B55" s="2435"/>
      <c r="C55" s="2436"/>
      <c r="D55" s="2436"/>
      <c r="E55" s="2436"/>
      <c r="F55" s="2437"/>
      <c r="G55" s="2437"/>
      <c r="H55" s="2436"/>
      <c r="I55" s="2436"/>
      <c r="J55" s="2436"/>
      <c r="K55" s="1420"/>
      <c r="L55" s="1422"/>
    </row>
    <row r="56" spans="1:12" s="863" customFormat="1" ht="12" customHeight="1">
      <c r="A56" s="190"/>
      <c r="B56" s="2438" t="s">
        <v>1070</v>
      </c>
      <c r="C56" s="2439"/>
      <c r="D56" s="2439"/>
      <c r="E56" s="2439"/>
      <c r="F56" s="2440"/>
      <c r="G56" s="2440"/>
      <c r="H56" s="2439"/>
      <c r="I56" s="2439"/>
      <c r="J56" s="2441"/>
      <c r="K56" s="1420"/>
      <c r="L56" s="1422"/>
    </row>
    <row r="57" spans="1:12" s="863" customFormat="1" ht="12" customHeight="1">
      <c r="A57" s="224"/>
      <c r="B57" s="2657" t="s">
        <v>1071</v>
      </c>
      <c r="C57" s="2658"/>
      <c r="D57" s="2658"/>
      <c r="E57" s="2658"/>
      <c r="F57" s="2658"/>
      <c r="G57" s="2658"/>
      <c r="H57" s="2658"/>
      <c r="I57" s="2658"/>
      <c r="J57" s="2659"/>
      <c r="K57" s="1423"/>
      <c r="L57" s="1423"/>
    </row>
    <row r="58" spans="1:12" s="863" customFormat="1">
      <c r="A58" s="224"/>
      <c r="B58" s="2657"/>
      <c r="C58" s="2658"/>
      <c r="D58" s="2658"/>
      <c r="E58" s="2658"/>
      <c r="F58" s="2658"/>
      <c r="G58" s="2658"/>
      <c r="H58" s="2658"/>
      <c r="I58" s="2658"/>
      <c r="J58" s="2659"/>
      <c r="K58" s="1423"/>
      <c r="L58" s="1423"/>
    </row>
    <row r="59" spans="1:12" s="863" customFormat="1">
      <c r="A59" s="224"/>
      <c r="B59" s="2442"/>
      <c r="C59" s="2436"/>
      <c r="D59" s="2443"/>
      <c r="E59" s="2436"/>
      <c r="F59" s="2436"/>
      <c r="G59" s="2436"/>
      <c r="H59" s="2443"/>
      <c r="I59" s="2436"/>
      <c r="J59" s="2444"/>
      <c r="K59" s="1421"/>
      <c r="L59" s="1420"/>
    </row>
    <row r="60" spans="1:12" s="863" customFormat="1">
      <c r="A60" s="224"/>
      <c r="B60" s="2445" t="s">
        <v>1060</v>
      </c>
      <c r="C60" s="2436"/>
      <c r="D60" s="2436"/>
      <c r="E60" s="2436"/>
      <c r="F60" s="2436"/>
      <c r="G60" s="2436"/>
      <c r="H60" s="2436"/>
      <c r="I60" s="2436"/>
      <c r="J60" s="2444"/>
      <c r="K60" s="1420"/>
      <c r="L60" s="1420"/>
    </row>
    <row r="61" spans="1:12" s="863" customFormat="1">
      <c r="A61" s="224"/>
      <c r="B61" s="2446" t="s">
        <v>1072</v>
      </c>
      <c r="C61" s="2447"/>
      <c r="D61" s="2447"/>
      <c r="E61" s="2447"/>
      <c r="F61" s="2447"/>
      <c r="G61" s="2447"/>
      <c r="H61" s="2447"/>
      <c r="I61" s="2447"/>
      <c r="J61" s="2448"/>
      <c r="K61" s="1420"/>
      <c r="L61" s="1420"/>
    </row>
  </sheetData>
  <mergeCells count="1">
    <mergeCell ref="B57:J58"/>
  </mergeCells>
  <dataValidations count="2">
    <dataValidation type="list" errorStyle="warning" allowBlank="1" showInputMessage="1" showErrorMessage="1" errorTitle="FERC ACCOUNT" error="This FERC Account is not included in the drop-down list. Is this the account you want to use?" sqref="D53">
      <formula1>$D$63:$D$392</formula1>
    </dataValidation>
    <dataValidation type="list" errorStyle="warning" allowBlank="1" showInputMessage="1" showErrorMessage="1" errorTitle="Factor" error="This factor is not included in the drop-down list. Is this the factor you want to use?" sqref="H53">
      <formula1>#REF!</formula1>
    </dataValidation>
  </dataValidations>
  <pageMargins left="0.75" right="0.75" top="1.25" bottom="1" header="0.5" footer="0.25"/>
  <pageSetup scale="75" orientation="portrait" r:id="rId1"/>
  <headerFooter scaleWithDoc="0" alignWithMargins="0">
    <oddHeader>&amp;R&amp;"Times New Roman,Regular"Exhibit No. ___ (JH-2)
 Docket UE-130043
Page &amp;P of &amp;N</oddHeader>
  </headerFooter>
  <ignoredErrors>
    <ignoredError sqref="H19:H20" formula="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3"/>
  <sheetViews>
    <sheetView workbookViewId="0">
      <selection activeCell="B1" sqref="B1:I58"/>
    </sheetView>
  </sheetViews>
  <sheetFormatPr defaultRowHeight="13.2"/>
  <cols>
    <col min="1" max="1" width="23" customWidth="1"/>
    <col min="2" max="2" width="6.109375" customWidth="1"/>
    <col min="3" max="3" width="10.77734375" customWidth="1"/>
    <col min="4" max="4" width="10.5546875" customWidth="1"/>
    <col min="5" max="5" width="11.5546875" customWidth="1"/>
    <col min="6" max="6" width="10.77734375" customWidth="1"/>
    <col min="7" max="7" width="13.77734375" customWidth="1"/>
    <col min="8" max="8" width="11.5546875" customWidth="1"/>
  </cols>
  <sheetData>
    <row r="1" spans="1:8" ht="13.8">
      <c r="A1" s="949" t="s">
        <v>122</v>
      </c>
      <c r="B1" s="2075"/>
      <c r="C1" s="436"/>
      <c r="D1" s="81"/>
      <c r="E1" s="81"/>
      <c r="F1" s="81"/>
      <c r="G1" s="81"/>
      <c r="H1" s="81"/>
    </row>
    <row r="2" spans="1:8" ht="13.8">
      <c r="A2" s="949" t="s">
        <v>800</v>
      </c>
      <c r="B2" s="2075"/>
      <c r="C2" s="436"/>
      <c r="D2" s="81"/>
      <c r="E2" s="81"/>
      <c r="F2" s="81"/>
      <c r="G2" s="81"/>
      <c r="H2" s="81"/>
    </row>
    <row r="3" spans="1:8" ht="13.8">
      <c r="A3" s="949" t="s">
        <v>1101</v>
      </c>
      <c r="B3" s="2075"/>
      <c r="C3" s="436"/>
      <c r="D3" s="81"/>
      <c r="E3" s="81"/>
      <c r="F3" s="81"/>
      <c r="G3" s="81"/>
      <c r="H3" s="81"/>
    </row>
    <row r="4" spans="1:8" ht="13.8">
      <c r="A4" s="145" t="s">
        <v>1100</v>
      </c>
      <c r="B4" s="81"/>
      <c r="C4" s="81"/>
      <c r="D4" s="81"/>
      <c r="E4" s="81"/>
      <c r="F4" s="81"/>
      <c r="G4" s="81"/>
      <c r="H4" s="81"/>
    </row>
    <row r="5" spans="1:8" ht="13.8">
      <c r="A5" s="2076"/>
      <c r="B5" s="2076"/>
      <c r="C5" s="436"/>
      <c r="D5" s="436"/>
      <c r="E5" s="436" t="s">
        <v>226</v>
      </c>
      <c r="F5" s="436"/>
      <c r="G5" s="436"/>
      <c r="H5" s="2413" t="s">
        <v>237</v>
      </c>
    </row>
    <row r="6" spans="1:8" ht="13.8">
      <c r="A6" s="2076"/>
      <c r="B6" s="2076"/>
      <c r="C6" s="945" t="s">
        <v>227</v>
      </c>
      <c r="D6" s="945" t="s">
        <v>228</v>
      </c>
      <c r="E6" s="945" t="s">
        <v>229</v>
      </c>
      <c r="F6" s="945" t="s">
        <v>230</v>
      </c>
      <c r="G6" s="945" t="s">
        <v>231</v>
      </c>
      <c r="H6" s="945" t="s">
        <v>232</v>
      </c>
    </row>
    <row r="7" spans="1:8" ht="13.8">
      <c r="A7" s="176" t="s">
        <v>335</v>
      </c>
      <c r="B7" s="168"/>
      <c r="C7" s="169"/>
      <c r="D7" s="169"/>
      <c r="E7" s="189"/>
      <c r="F7" s="169"/>
      <c r="G7" s="169"/>
      <c r="H7" s="121"/>
    </row>
    <row r="8" spans="1:8" ht="13.8">
      <c r="A8" s="168" t="s">
        <v>802</v>
      </c>
      <c r="B8" s="168"/>
      <c r="C8" s="2077">
        <v>557</v>
      </c>
      <c r="D8" s="436" t="s">
        <v>236</v>
      </c>
      <c r="E8" s="1006">
        <v>-2965898.7899999991</v>
      </c>
      <c r="F8" s="2077" t="s">
        <v>243</v>
      </c>
      <c r="G8" s="124">
        <f>'WCA Allocation Factors'!E7</f>
        <v>8.043396137671209E-2</v>
      </c>
      <c r="H8" s="407">
        <v>-238558.98872209704</v>
      </c>
    </row>
    <row r="9" spans="1:8" ht="13.8">
      <c r="A9" s="168" t="s">
        <v>802</v>
      </c>
      <c r="B9" s="168"/>
      <c r="C9" s="2077">
        <v>557</v>
      </c>
      <c r="D9" s="436" t="s">
        <v>236</v>
      </c>
      <c r="E9" s="1006">
        <v>-6463490.8599999994</v>
      </c>
      <c r="F9" s="2077" t="s">
        <v>352</v>
      </c>
      <c r="G9" s="124">
        <f>'WCA Allocation Factors'!E17</f>
        <v>0</v>
      </c>
      <c r="H9" s="407">
        <v>0</v>
      </c>
    </row>
    <row r="10" spans="1:8" ht="13.8">
      <c r="A10" s="168" t="s">
        <v>803</v>
      </c>
      <c r="B10" s="168"/>
      <c r="C10" s="2077">
        <v>909</v>
      </c>
      <c r="D10" s="436" t="s">
        <v>236</v>
      </c>
      <c r="E10" s="1006">
        <v>-3060.57</v>
      </c>
      <c r="F10" s="2077" t="s">
        <v>249</v>
      </c>
      <c r="G10" s="124">
        <f>'WCA Allocation Factors'!E22</f>
        <v>6.9301032461305659E-2</v>
      </c>
      <c r="H10" s="407">
        <v>-212.10066092009828</v>
      </c>
    </row>
    <row r="11" spans="1:8" ht="13.8">
      <c r="A11" s="168" t="s">
        <v>802</v>
      </c>
      <c r="B11" s="168"/>
      <c r="C11" s="2077">
        <v>557</v>
      </c>
      <c r="D11" s="436" t="s">
        <v>236</v>
      </c>
      <c r="E11" s="1006">
        <v>9429389.6499999985</v>
      </c>
      <c r="F11" s="2077" t="s">
        <v>270</v>
      </c>
      <c r="G11" s="124">
        <f>'WCA Allocation Factors'!I6</f>
        <v>0</v>
      </c>
      <c r="H11" s="407">
        <v>0</v>
      </c>
    </row>
    <row r="12" spans="1:8" ht="13.8">
      <c r="A12" s="168" t="s">
        <v>803</v>
      </c>
      <c r="B12" s="168"/>
      <c r="C12" s="2077">
        <v>909</v>
      </c>
      <c r="D12" s="436" t="s">
        <v>236</v>
      </c>
      <c r="E12" s="1006">
        <v>3060.57</v>
      </c>
      <c r="F12" s="2077" t="s">
        <v>270</v>
      </c>
      <c r="G12" s="124">
        <f>'WCA Allocation Factors'!I6</f>
        <v>0</v>
      </c>
      <c r="H12" s="407">
        <v>0</v>
      </c>
    </row>
    <row r="13" spans="1:8" ht="14.4" thickBot="1">
      <c r="A13" s="168"/>
      <c r="B13" s="168"/>
      <c r="C13" s="2077"/>
      <c r="D13" s="436"/>
      <c r="E13" s="2078">
        <v>-2.97859514830634E-10</v>
      </c>
      <c r="F13" s="2077"/>
      <c r="G13" s="1008"/>
      <c r="H13" s="2078">
        <v>-238771.08938301713</v>
      </c>
    </row>
    <row r="14" spans="1:8" ht="14.4" thickTop="1">
      <c r="A14" s="81"/>
      <c r="B14" s="81"/>
      <c r="C14" s="81"/>
      <c r="D14" s="81"/>
      <c r="E14" s="81"/>
      <c r="F14" s="81"/>
      <c r="G14" s="81"/>
      <c r="H14" s="81"/>
    </row>
    <row r="15" spans="1:8" ht="13.8">
      <c r="A15" s="81"/>
      <c r="B15" s="81"/>
      <c r="C15" s="81"/>
      <c r="D15" s="81"/>
      <c r="E15" s="81"/>
      <c r="F15" s="81"/>
      <c r="G15" s="81"/>
      <c r="H15" s="81"/>
    </row>
    <row r="16" spans="1:8" ht="13.8">
      <c r="A16" s="118" t="s">
        <v>242</v>
      </c>
      <c r="B16" s="81"/>
      <c r="C16" s="81"/>
      <c r="D16" s="81"/>
      <c r="E16" s="81"/>
      <c r="F16" s="81"/>
      <c r="G16" s="81"/>
      <c r="H16" s="81"/>
    </row>
    <row r="17" spans="1:8" ht="13.8">
      <c r="A17" s="81"/>
      <c r="B17" s="81"/>
      <c r="C17" s="81"/>
      <c r="D17" s="81"/>
      <c r="E17" s="81"/>
      <c r="F17" s="81"/>
      <c r="G17" s="81"/>
      <c r="H17" s="81"/>
    </row>
    <row r="18" spans="1:8" ht="13.8">
      <c r="A18" s="1181"/>
      <c r="B18" s="1509"/>
      <c r="C18" s="1509"/>
      <c r="D18" s="1509"/>
      <c r="E18" s="1509"/>
      <c r="F18" s="1509"/>
      <c r="G18" s="1509"/>
      <c r="H18" s="1560"/>
    </row>
    <row r="19" spans="1:8" ht="13.8">
      <c r="A19" s="137"/>
      <c r="B19" s="115"/>
      <c r="C19" s="115"/>
      <c r="D19" s="115"/>
      <c r="E19" s="115"/>
      <c r="F19" s="115"/>
      <c r="G19" s="115"/>
      <c r="H19" s="292"/>
    </row>
    <row r="20" spans="1:8" ht="13.8">
      <c r="A20" s="137"/>
      <c r="B20" s="115"/>
      <c r="C20" s="115"/>
      <c r="D20" s="115"/>
      <c r="E20" s="115"/>
      <c r="F20" s="115"/>
      <c r="G20" s="115"/>
      <c r="H20" s="292"/>
    </row>
    <row r="21" spans="1:8" ht="13.8">
      <c r="A21" s="137"/>
      <c r="B21" s="115"/>
      <c r="C21" s="115"/>
      <c r="D21" s="115"/>
      <c r="E21" s="115"/>
      <c r="F21" s="115"/>
      <c r="G21" s="115"/>
      <c r="H21" s="292"/>
    </row>
    <row r="22" spans="1:8" ht="13.8">
      <c r="A22" s="137"/>
      <c r="B22" s="115"/>
      <c r="C22" s="115"/>
      <c r="D22" s="115"/>
      <c r="E22" s="115"/>
      <c r="F22" s="115"/>
      <c r="G22" s="115"/>
      <c r="H22" s="292"/>
    </row>
    <row r="23" spans="1:8" ht="13.8">
      <c r="A23" s="137"/>
      <c r="B23" s="115"/>
      <c r="C23" s="115"/>
      <c r="D23" s="115"/>
      <c r="E23" s="115"/>
      <c r="F23" s="115"/>
      <c r="G23" s="115"/>
      <c r="H23" s="292"/>
    </row>
    <row r="24" spans="1:8" ht="13.8">
      <c r="A24" s="952"/>
      <c r="B24" s="951"/>
      <c r="C24" s="951"/>
      <c r="D24" s="951"/>
      <c r="E24" s="951"/>
      <c r="F24" s="951"/>
      <c r="G24" s="951"/>
      <c r="H24" s="950"/>
    </row>
    <row r="25" spans="1:8" ht="13.8">
      <c r="A25" s="115"/>
      <c r="B25" s="115"/>
      <c r="C25" s="115"/>
      <c r="D25" s="115"/>
      <c r="E25" s="115"/>
      <c r="F25" s="115"/>
      <c r="G25" s="115"/>
      <c r="H25" s="115"/>
    </row>
    <row r="63" spans="8:8" ht="13.8">
      <c r="H63" s="81"/>
    </row>
  </sheetData>
  <pageMargins left="0.7" right="0.7" top="0.75" bottom="0.75" header="0.3" footer="0.3"/>
  <pageSetup scale="94" orientation="portrait" r:id="rId1"/>
  <headerFooter>
    <oddHeader>&amp;RExhibit No. ___ (JH-2)
 Docket UE-130043
Page &amp;P of &amp;N</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99"/>
  <sheetViews>
    <sheetView topLeftCell="A10" workbookViewId="0">
      <selection activeCell="B1" sqref="B1:I58"/>
    </sheetView>
  </sheetViews>
  <sheetFormatPr defaultColWidth="10" defaultRowHeight="13.8"/>
  <cols>
    <col min="1" max="1" width="2.6640625" style="435" customWidth="1"/>
    <col min="2" max="2" width="42.109375" style="435" customWidth="1"/>
    <col min="3" max="3" width="8.88671875" style="435" customWidth="1"/>
    <col min="4" max="4" width="8.77734375" style="435" customWidth="1"/>
    <col min="5" max="5" width="11.77734375" style="435" customWidth="1"/>
    <col min="6" max="6" width="11.33203125" style="435" customWidth="1"/>
    <col min="7" max="7" width="10.5546875" style="435" customWidth="1"/>
    <col min="8" max="9" width="10.5546875" style="435" bestFit="1" customWidth="1"/>
    <col min="10" max="255" width="10" style="435"/>
    <col min="256" max="256" width="2.5546875" style="435" customWidth="1"/>
    <col min="257" max="257" width="7.109375" style="435" customWidth="1"/>
    <col min="258" max="258" width="23.5546875" style="435" customWidth="1"/>
    <col min="259" max="259" width="9.6640625" style="435" customWidth="1"/>
    <col min="260" max="260" width="4.6640625" style="435" customWidth="1"/>
    <col min="261" max="261" width="14.44140625" style="435" customWidth="1"/>
    <col min="262" max="262" width="11.109375" style="435" customWidth="1"/>
    <col min="263" max="263" width="10.33203125" style="435" customWidth="1"/>
    <col min="264" max="264" width="13" style="435" customWidth="1"/>
    <col min="265" max="265" width="8.33203125" style="435" customWidth="1"/>
    <col min="266" max="511" width="10" style="435"/>
    <col min="512" max="512" width="2.5546875" style="435" customWidth="1"/>
    <col min="513" max="513" width="7.109375" style="435" customWidth="1"/>
    <col min="514" max="514" width="23.5546875" style="435" customWidth="1"/>
    <col min="515" max="515" width="9.6640625" style="435" customWidth="1"/>
    <col min="516" max="516" width="4.6640625" style="435" customWidth="1"/>
    <col min="517" max="517" width="14.44140625" style="435" customWidth="1"/>
    <col min="518" max="518" width="11.109375" style="435" customWidth="1"/>
    <col min="519" max="519" width="10.33203125" style="435" customWidth="1"/>
    <col min="520" max="520" width="13" style="435" customWidth="1"/>
    <col min="521" max="521" width="8.33203125" style="435" customWidth="1"/>
    <col min="522" max="767" width="10" style="435"/>
    <col min="768" max="768" width="2.5546875" style="435" customWidth="1"/>
    <col min="769" max="769" width="7.109375" style="435" customWidth="1"/>
    <col min="770" max="770" width="23.5546875" style="435" customWidth="1"/>
    <col min="771" max="771" width="9.6640625" style="435" customWidth="1"/>
    <col min="772" max="772" width="4.6640625" style="435" customWidth="1"/>
    <col min="773" max="773" width="14.44140625" style="435" customWidth="1"/>
    <col min="774" max="774" width="11.109375" style="435" customWidth="1"/>
    <col min="775" max="775" width="10.33203125" style="435" customWidth="1"/>
    <col min="776" max="776" width="13" style="435" customWidth="1"/>
    <col min="777" max="777" width="8.33203125" style="435" customWidth="1"/>
    <col min="778" max="1023" width="10" style="435"/>
    <col min="1024" max="1024" width="2.5546875" style="435" customWidth="1"/>
    <col min="1025" max="1025" width="7.109375" style="435" customWidth="1"/>
    <col min="1026" max="1026" width="23.5546875" style="435" customWidth="1"/>
    <col min="1027" max="1027" width="9.6640625" style="435" customWidth="1"/>
    <col min="1028" max="1028" width="4.6640625" style="435" customWidth="1"/>
    <col min="1029" max="1029" width="14.44140625" style="435" customWidth="1"/>
    <col min="1030" max="1030" width="11.109375" style="435" customWidth="1"/>
    <col min="1031" max="1031" width="10.33203125" style="435" customWidth="1"/>
    <col min="1032" max="1032" width="13" style="435" customWidth="1"/>
    <col min="1033" max="1033" width="8.33203125" style="435" customWidth="1"/>
    <col min="1034" max="1279" width="10" style="435"/>
    <col min="1280" max="1280" width="2.5546875" style="435" customWidth="1"/>
    <col min="1281" max="1281" width="7.109375" style="435" customWidth="1"/>
    <col min="1282" max="1282" width="23.5546875" style="435" customWidth="1"/>
    <col min="1283" max="1283" width="9.6640625" style="435" customWidth="1"/>
    <col min="1284" max="1284" width="4.6640625" style="435" customWidth="1"/>
    <col min="1285" max="1285" width="14.44140625" style="435" customWidth="1"/>
    <col min="1286" max="1286" width="11.109375" style="435" customWidth="1"/>
    <col min="1287" max="1287" width="10.33203125" style="435" customWidth="1"/>
    <col min="1288" max="1288" width="13" style="435" customWidth="1"/>
    <col min="1289" max="1289" width="8.33203125" style="435" customWidth="1"/>
    <col min="1290" max="1535" width="10" style="435"/>
    <col min="1536" max="1536" width="2.5546875" style="435" customWidth="1"/>
    <col min="1537" max="1537" width="7.109375" style="435" customWidth="1"/>
    <col min="1538" max="1538" width="23.5546875" style="435" customWidth="1"/>
    <col min="1539" max="1539" width="9.6640625" style="435" customWidth="1"/>
    <col min="1540" max="1540" width="4.6640625" style="435" customWidth="1"/>
    <col min="1541" max="1541" width="14.44140625" style="435" customWidth="1"/>
    <col min="1542" max="1542" width="11.109375" style="435" customWidth="1"/>
    <col min="1543" max="1543" width="10.33203125" style="435" customWidth="1"/>
    <col min="1544" max="1544" width="13" style="435" customWidth="1"/>
    <col min="1545" max="1545" width="8.33203125" style="435" customWidth="1"/>
    <col min="1546" max="1791" width="10" style="435"/>
    <col min="1792" max="1792" width="2.5546875" style="435" customWidth="1"/>
    <col min="1793" max="1793" width="7.109375" style="435" customWidth="1"/>
    <col min="1794" max="1794" width="23.5546875" style="435" customWidth="1"/>
    <col min="1795" max="1795" width="9.6640625" style="435" customWidth="1"/>
    <col min="1796" max="1796" width="4.6640625" style="435" customWidth="1"/>
    <col min="1797" max="1797" width="14.44140625" style="435" customWidth="1"/>
    <col min="1798" max="1798" width="11.109375" style="435" customWidth="1"/>
    <col min="1799" max="1799" width="10.33203125" style="435" customWidth="1"/>
    <col min="1800" max="1800" width="13" style="435" customWidth="1"/>
    <col min="1801" max="1801" width="8.33203125" style="435" customWidth="1"/>
    <col min="1802" max="2047" width="10" style="435"/>
    <col min="2048" max="2048" width="2.5546875" style="435" customWidth="1"/>
    <col min="2049" max="2049" width="7.109375" style="435" customWidth="1"/>
    <col min="2050" max="2050" width="23.5546875" style="435" customWidth="1"/>
    <col min="2051" max="2051" width="9.6640625" style="435" customWidth="1"/>
    <col min="2052" max="2052" width="4.6640625" style="435" customWidth="1"/>
    <col min="2053" max="2053" width="14.44140625" style="435" customWidth="1"/>
    <col min="2054" max="2054" width="11.109375" style="435" customWidth="1"/>
    <col min="2055" max="2055" width="10.33203125" style="435" customWidth="1"/>
    <col min="2056" max="2056" width="13" style="435" customWidth="1"/>
    <col min="2057" max="2057" width="8.33203125" style="435" customWidth="1"/>
    <col min="2058" max="2303" width="10" style="435"/>
    <col min="2304" max="2304" width="2.5546875" style="435" customWidth="1"/>
    <col min="2305" max="2305" width="7.109375" style="435" customWidth="1"/>
    <col min="2306" max="2306" width="23.5546875" style="435" customWidth="1"/>
    <col min="2307" max="2307" width="9.6640625" style="435" customWidth="1"/>
    <col min="2308" max="2308" width="4.6640625" style="435" customWidth="1"/>
    <col min="2309" max="2309" width="14.44140625" style="435" customWidth="1"/>
    <col min="2310" max="2310" width="11.109375" style="435" customWidth="1"/>
    <col min="2311" max="2311" width="10.33203125" style="435" customWidth="1"/>
    <col min="2312" max="2312" width="13" style="435" customWidth="1"/>
    <col min="2313" max="2313" width="8.33203125" style="435" customWidth="1"/>
    <col min="2314" max="2559" width="10" style="435"/>
    <col min="2560" max="2560" width="2.5546875" style="435" customWidth="1"/>
    <col min="2561" max="2561" width="7.109375" style="435" customWidth="1"/>
    <col min="2562" max="2562" width="23.5546875" style="435" customWidth="1"/>
    <col min="2563" max="2563" width="9.6640625" style="435" customWidth="1"/>
    <col min="2564" max="2564" width="4.6640625" style="435" customWidth="1"/>
    <col min="2565" max="2565" width="14.44140625" style="435" customWidth="1"/>
    <col min="2566" max="2566" width="11.109375" style="435" customWidth="1"/>
    <col min="2567" max="2567" width="10.33203125" style="435" customWidth="1"/>
    <col min="2568" max="2568" width="13" style="435" customWidth="1"/>
    <col min="2569" max="2569" width="8.33203125" style="435" customWidth="1"/>
    <col min="2570" max="2815" width="10" style="435"/>
    <col min="2816" max="2816" width="2.5546875" style="435" customWidth="1"/>
    <col min="2817" max="2817" width="7.109375" style="435" customWidth="1"/>
    <col min="2818" max="2818" width="23.5546875" style="435" customWidth="1"/>
    <col min="2819" max="2819" width="9.6640625" style="435" customWidth="1"/>
    <col min="2820" max="2820" width="4.6640625" style="435" customWidth="1"/>
    <col min="2821" max="2821" width="14.44140625" style="435" customWidth="1"/>
    <col min="2822" max="2822" width="11.109375" style="435" customWidth="1"/>
    <col min="2823" max="2823" width="10.33203125" style="435" customWidth="1"/>
    <col min="2824" max="2824" width="13" style="435" customWidth="1"/>
    <col min="2825" max="2825" width="8.33203125" style="435" customWidth="1"/>
    <col min="2826" max="3071" width="10" style="435"/>
    <col min="3072" max="3072" width="2.5546875" style="435" customWidth="1"/>
    <col min="3073" max="3073" width="7.109375" style="435" customWidth="1"/>
    <col min="3074" max="3074" width="23.5546875" style="435" customWidth="1"/>
    <col min="3075" max="3075" width="9.6640625" style="435" customWidth="1"/>
    <col min="3076" max="3076" width="4.6640625" style="435" customWidth="1"/>
    <col min="3077" max="3077" width="14.44140625" style="435" customWidth="1"/>
    <col min="3078" max="3078" width="11.109375" style="435" customWidth="1"/>
    <col min="3079" max="3079" width="10.33203125" style="435" customWidth="1"/>
    <col min="3080" max="3080" width="13" style="435" customWidth="1"/>
    <col min="3081" max="3081" width="8.33203125" style="435" customWidth="1"/>
    <col min="3082" max="3327" width="10" style="435"/>
    <col min="3328" max="3328" width="2.5546875" style="435" customWidth="1"/>
    <col min="3329" max="3329" width="7.109375" style="435" customWidth="1"/>
    <col min="3330" max="3330" width="23.5546875" style="435" customWidth="1"/>
    <col min="3331" max="3331" width="9.6640625" style="435" customWidth="1"/>
    <col min="3332" max="3332" width="4.6640625" style="435" customWidth="1"/>
    <col min="3333" max="3333" width="14.44140625" style="435" customWidth="1"/>
    <col min="3334" max="3334" width="11.109375" style="435" customWidth="1"/>
    <col min="3335" max="3335" width="10.33203125" style="435" customWidth="1"/>
    <col min="3336" max="3336" width="13" style="435" customWidth="1"/>
    <col min="3337" max="3337" width="8.33203125" style="435" customWidth="1"/>
    <col min="3338" max="3583" width="10" style="435"/>
    <col min="3584" max="3584" width="2.5546875" style="435" customWidth="1"/>
    <col min="3585" max="3585" width="7.109375" style="435" customWidth="1"/>
    <col min="3586" max="3586" width="23.5546875" style="435" customWidth="1"/>
    <col min="3587" max="3587" width="9.6640625" style="435" customWidth="1"/>
    <col min="3588" max="3588" width="4.6640625" style="435" customWidth="1"/>
    <col min="3589" max="3589" width="14.44140625" style="435" customWidth="1"/>
    <col min="3590" max="3590" width="11.109375" style="435" customWidth="1"/>
    <col min="3591" max="3591" width="10.33203125" style="435" customWidth="1"/>
    <col min="3592" max="3592" width="13" style="435" customWidth="1"/>
    <col min="3593" max="3593" width="8.33203125" style="435" customWidth="1"/>
    <col min="3594" max="3839" width="10" style="435"/>
    <col min="3840" max="3840" width="2.5546875" style="435" customWidth="1"/>
    <col min="3841" max="3841" width="7.109375" style="435" customWidth="1"/>
    <col min="3842" max="3842" width="23.5546875" style="435" customWidth="1"/>
    <col min="3843" max="3843" width="9.6640625" style="435" customWidth="1"/>
    <col min="3844" max="3844" width="4.6640625" style="435" customWidth="1"/>
    <col min="3845" max="3845" width="14.44140625" style="435" customWidth="1"/>
    <col min="3846" max="3846" width="11.109375" style="435" customWidth="1"/>
    <col min="3847" max="3847" width="10.33203125" style="435" customWidth="1"/>
    <col min="3848" max="3848" width="13" style="435" customWidth="1"/>
    <col min="3849" max="3849" width="8.33203125" style="435" customWidth="1"/>
    <col min="3850" max="4095" width="10" style="435"/>
    <col min="4096" max="4096" width="2.5546875" style="435" customWidth="1"/>
    <col min="4097" max="4097" width="7.109375" style="435" customWidth="1"/>
    <col min="4098" max="4098" width="23.5546875" style="435" customWidth="1"/>
    <col min="4099" max="4099" width="9.6640625" style="435" customWidth="1"/>
    <col min="4100" max="4100" width="4.6640625" style="435" customWidth="1"/>
    <col min="4101" max="4101" width="14.44140625" style="435" customWidth="1"/>
    <col min="4102" max="4102" width="11.109375" style="435" customWidth="1"/>
    <col min="4103" max="4103" width="10.33203125" style="435" customWidth="1"/>
    <col min="4104" max="4104" width="13" style="435" customWidth="1"/>
    <col min="4105" max="4105" width="8.33203125" style="435" customWidth="1"/>
    <col min="4106" max="4351" width="10" style="435"/>
    <col min="4352" max="4352" width="2.5546875" style="435" customWidth="1"/>
    <col min="4353" max="4353" width="7.109375" style="435" customWidth="1"/>
    <col min="4354" max="4354" width="23.5546875" style="435" customWidth="1"/>
    <col min="4355" max="4355" width="9.6640625" style="435" customWidth="1"/>
    <col min="4356" max="4356" width="4.6640625" style="435" customWidth="1"/>
    <col min="4357" max="4357" width="14.44140625" style="435" customWidth="1"/>
    <col min="4358" max="4358" width="11.109375" style="435" customWidth="1"/>
    <col min="4359" max="4359" width="10.33203125" style="435" customWidth="1"/>
    <col min="4360" max="4360" width="13" style="435" customWidth="1"/>
    <col min="4361" max="4361" width="8.33203125" style="435" customWidth="1"/>
    <col min="4362" max="4607" width="10" style="435"/>
    <col min="4608" max="4608" width="2.5546875" style="435" customWidth="1"/>
    <col min="4609" max="4609" width="7.109375" style="435" customWidth="1"/>
    <col min="4610" max="4610" width="23.5546875" style="435" customWidth="1"/>
    <col min="4611" max="4611" width="9.6640625" style="435" customWidth="1"/>
    <col min="4612" max="4612" width="4.6640625" style="435" customWidth="1"/>
    <col min="4613" max="4613" width="14.44140625" style="435" customWidth="1"/>
    <col min="4614" max="4614" width="11.109375" style="435" customWidth="1"/>
    <col min="4615" max="4615" width="10.33203125" style="435" customWidth="1"/>
    <col min="4616" max="4616" width="13" style="435" customWidth="1"/>
    <col min="4617" max="4617" width="8.33203125" style="435" customWidth="1"/>
    <col min="4618" max="4863" width="10" style="435"/>
    <col min="4864" max="4864" width="2.5546875" style="435" customWidth="1"/>
    <col min="4865" max="4865" width="7.109375" style="435" customWidth="1"/>
    <col min="4866" max="4866" width="23.5546875" style="435" customWidth="1"/>
    <col min="4867" max="4867" width="9.6640625" style="435" customWidth="1"/>
    <col min="4868" max="4868" width="4.6640625" style="435" customWidth="1"/>
    <col min="4869" max="4869" width="14.44140625" style="435" customWidth="1"/>
    <col min="4870" max="4870" width="11.109375" style="435" customWidth="1"/>
    <col min="4871" max="4871" width="10.33203125" style="435" customWidth="1"/>
    <col min="4872" max="4872" width="13" style="435" customWidth="1"/>
    <col min="4873" max="4873" width="8.33203125" style="435" customWidth="1"/>
    <col min="4874" max="5119" width="10" style="435"/>
    <col min="5120" max="5120" width="2.5546875" style="435" customWidth="1"/>
    <col min="5121" max="5121" width="7.109375" style="435" customWidth="1"/>
    <col min="5122" max="5122" width="23.5546875" style="435" customWidth="1"/>
    <col min="5123" max="5123" width="9.6640625" style="435" customWidth="1"/>
    <col min="5124" max="5124" width="4.6640625" style="435" customWidth="1"/>
    <col min="5125" max="5125" width="14.44140625" style="435" customWidth="1"/>
    <col min="5126" max="5126" width="11.109375" style="435" customWidth="1"/>
    <col min="5127" max="5127" width="10.33203125" style="435" customWidth="1"/>
    <col min="5128" max="5128" width="13" style="435" customWidth="1"/>
    <col min="5129" max="5129" width="8.33203125" style="435" customWidth="1"/>
    <col min="5130" max="5375" width="10" style="435"/>
    <col min="5376" max="5376" width="2.5546875" style="435" customWidth="1"/>
    <col min="5377" max="5377" width="7.109375" style="435" customWidth="1"/>
    <col min="5378" max="5378" width="23.5546875" style="435" customWidth="1"/>
    <col min="5379" max="5379" width="9.6640625" style="435" customWidth="1"/>
    <col min="5380" max="5380" width="4.6640625" style="435" customWidth="1"/>
    <col min="5381" max="5381" width="14.44140625" style="435" customWidth="1"/>
    <col min="5382" max="5382" width="11.109375" style="435" customWidth="1"/>
    <col min="5383" max="5383" width="10.33203125" style="435" customWidth="1"/>
    <col min="5384" max="5384" width="13" style="435" customWidth="1"/>
    <col min="5385" max="5385" width="8.33203125" style="435" customWidth="1"/>
    <col min="5386" max="5631" width="10" style="435"/>
    <col min="5632" max="5632" width="2.5546875" style="435" customWidth="1"/>
    <col min="5633" max="5633" width="7.109375" style="435" customWidth="1"/>
    <col min="5634" max="5634" width="23.5546875" style="435" customWidth="1"/>
    <col min="5635" max="5635" width="9.6640625" style="435" customWidth="1"/>
    <col min="5636" max="5636" width="4.6640625" style="435" customWidth="1"/>
    <col min="5637" max="5637" width="14.44140625" style="435" customWidth="1"/>
    <col min="5638" max="5638" width="11.109375" style="435" customWidth="1"/>
    <col min="5639" max="5639" width="10.33203125" style="435" customWidth="1"/>
    <col min="5640" max="5640" width="13" style="435" customWidth="1"/>
    <col min="5641" max="5641" width="8.33203125" style="435" customWidth="1"/>
    <col min="5642" max="5887" width="10" style="435"/>
    <col min="5888" max="5888" width="2.5546875" style="435" customWidth="1"/>
    <col min="5889" max="5889" width="7.109375" style="435" customWidth="1"/>
    <col min="5890" max="5890" width="23.5546875" style="435" customWidth="1"/>
    <col min="5891" max="5891" width="9.6640625" style="435" customWidth="1"/>
    <col min="5892" max="5892" width="4.6640625" style="435" customWidth="1"/>
    <col min="5893" max="5893" width="14.44140625" style="435" customWidth="1"/>
    <col min="5894" max="5894" width="11.109375" style="435" customWidth="1"/>
    <col min="5895" max="5895" width="10.33203125" style="435" customWidth="1"/>
    <col min="5896" max="5896" width="13" style="435" customWidth="1"/>
    <col min="5897" max="5897" width="8.33203125" style="435" customWidth="1"/>
    <col min="5898" max="6143" width="10" style="435"/>
    <col min="6144" max="6144" width="2.5546875" style="435" customWidth="1"/>
    <col min="6145" max="6145" width="7.109375" style="435" customWidth="1"/>
    <col min="6146" max="6146" width="23.5546875" style="435" customWidth="1"/>
    <col min="6147" max="6147" width="9.6640625" style="435" customWidth="1"/>
    <col min="6148" max="6148" width="4.6640625" style="435" customWidth="1"/>
    <col min="6149" max="6149" width="14.44140625" style="435" customWidth="1"/>
    <col min="6150" max="6150" width="11.109375" style="435" customWidth="1"/>
    <col min="6151" max="6151" width="10.33203125" style="435" customWidth="1"/>
    <col min="6152" max="6152" width="13" style="435" customWidth="1"/>
    <col min="6153" max="6153" width="8.33203125" style="435" customWidth="1"/>
    <col min="6154" max="6399" width="10" style="435"/>
    <col min="6400" max="6400" width="2.5546875" style="435" customWidth="1"/>
    <col min="6401" max="6401" width="7.109375" style="435" customWidth="1"/>
    <col min="6402" max="6402" width="23.5546875" style="435" customWidth="1"/>
    <col min="6403" max="6403" width="9.6640625" style="435" customWidth="1"/>
    <col min="6404" max="6404" width="4.6640625" style="435" customWidth="1"/>
    <col min="6405" max="6405" width="14.44140625" style="435" customWidth="1"/>
    <col min="6406" max="6406" width="11.109375" style="435" customWidth="1"/>
    <col min="6407" max="6407" width="10.33203125" style="435" customWidth="1"/>
    <col min="6408" max="6408" width="13" style="435" customWidth="1"/>
    <col min="6409" max="6409" width="8.33203125" style="435" customWidth="1"/>
    <col min="6410" max="6655" width="10" style="435"/>
    <col min="6656" max="6656" width="2.5546875" style="435" customWidth="1"/>
    <col min="6657" max="6657" width="7.109375" style="435" customWidth="1"/>
    <col min="6658" max="6658" width="23.5546875" style="435" customWidth="1"/>
    <col min="6659" max="6659" width="9.6640625" style="435" customWidth="1"/>
    <col min="6660" max="6660" width="4.6640625" style="435" customWidth="1"/>
    <col min="6661" max="6661" width="14.44140625" style="435" customWidth="1"/>
    <col min="6662" max="6662" width="11.109375" style="435" customWidth="1"/>
    <col min="6663" max="6663" width="10.33203125" style="435" customWidth="1"/>
    <col min="6664" max="6664" width="13" style="435" customWidth="1"/>
    <col min="6665" max="6665" width="8.33203125" style="435" customWidth="1"/>
    <col min="6666" max="6911" width="10" style="435"/>
    <col min="6912" max="6912" width="2.5546875" style="435" customWidth="1"/>
    <col min="6913" max="6913" width="7.109375" style="435" customWidth="1"/>
    <col min="6914" max="6914" width="23.5546875" style="435" customWidth="1"/>
    <col min="6915" max="6915" width="9.6640625" style="435" customWidth="1"/>
    <col min="6916" max="6916" width="4.6640625" style="435" customWidth="1"/>
    <col min="6917" max="6917" width="14.44140625" style="435" customWidth="1"/>
    <col min="6918" max="6918" width="11.109375" style="435" customWidth="1"/>
    <col min="6919" max="6919" width="10.33203125" style="435" customWidth="1"/>
    <col min="6920" max="6920" width="13" style="435" customWidth="1"/>
    <col min="6921" max="6921" width="8.33203125" style="435" customWidth="1"/>
    <col min="6922" max="7167" width="10" style="435"/>
    <col min="7168" max="7168" width="2.5546875" style="435" customWidth="1"/>
    <col min="7169" max="7169" width="7.109375" style="435" customWidth="1"/>
    <col min="7170" max="7170" width="23.5546875" style="435" customWidth="1"/>
    <col min="7171" max="7171" width="9.6640625" style="435" customWidth="1"/>
    <col min="7172" max="7172" width="4.6640625" style="435" customWidth="1"/>
    <col min="7173" max="7173" width="14.44140625" style="435" customWidth="1"/>
    <col min="7174" max="7174" width="11.109375" style="435" customWidth="1"/>
    <col min="7175" max="7175" width="10.33203125" style="435" customWidth="1"/>
    <col min="7176" max="7176" width="13" style="435" customWidth="1"/>
    <col min="7177" max="7177" width="8.33203125" style="435" customWidth="1"/>
    <col min="7178" max="7423" width="10" style="435"/>
    <col min="7424" max="7424" width="2.5546875" style="435" customWidth="1"/>
    <col min="7425" max="7425" width="7.109375" style="435" customWidth="1"/>
    <col min="7426" max="7426" width="23.5546875" style="435" customWidth="1"/>
    <col min="7427" max="7427" width="9.6640625" style="435" customWidth="1"/>
    <col min="7428" max="7428" width="4.6640625" style="435" customWidth="1"/>
    <col min="7429" max="7429" width="14.44140625" style="435" customWidth="1"/>
    <col min="7430" max="7430" width="11.109375" style="435" customWidth="1"/>
    <col min="7431" max="7431" width="10.33203125" style="435" customWidth="1"/>
    <col min="7432" max="7432" width="13" style="435" customWidth="1"/>
    <col min="7433" max="7433" width="8.33203125" style="435" customWidth="1"/>
    <col min="7434" max="7679" width="10" style="435"/>
    <col min="7680" max="7680" width="2.5546875" style="435" customWidth="1"/>
    <col min="7681" max="7681" width="7.109375" style="435" customWidth="1"/>
    <col min="7682" max="7682" width="23.5546875" style="435" customWidth="1"/>
    <col min="7683" max="7683" width="9.6640625" style="435" customWidth="1"/>
    <col min="7684" max="7684" width="4.6640625" style="435" customWidth="1"/>
    <col min="7685" max="7685" width="14.44140625" style="435" customWidth="1"/>
    <col min="7686" max="7686" width="11.109375" style="435" customWidth="1"/>
    <col min="7687" max="7687" width="10.33203125" style="435" customWidth="1"/>
    <col min="7688" max="7688" width="13" style="435" customWidth="1"/>
    <col min="7689" max="7689" width="8.33203125" style="435" customWidth="1"/>
    <col min="7690" max="7935" width="10" style="435"/>
    <col min="7936" max="7936" width="2.5546875" style="435" customWidth="1"/>
    <col min="7937" max="7937" width="7.109375" style="435" customWidth="1"/>
    <col min="7938" max="7938" width="23.5546875" style="435" customWidth="1"/>
    <col min="7939" max="7939" width="9.6640625" style="435" customWidth="1"/>
    <col min="7940" max="7940" width="4.6640625" style="435" customWidth="1"/>
    <col min="7941" max="7941" width="14.44140625" style="435" customWidth="1"/>
    <col min="7942" max="7942" width="11.109375" style="435" customWidth="1"/>
    <col min="7943" max="7943" width="10.33203125" style="435" customWidth="1"/>
    <col min="7944" max="7944" width="13" style="435" customWidth="1"/>
    <col min="7945" max="7945" width="8.33203125" style="435" customWidth="1"/>
    <col min="7946" max="8191" width="10" style="435"/>
    <col min="8192" max="8192" width="2.5546875" style="435" customWidth="1"/>
    <col min="8193" max="8193" width="7.109375" style="435" customWidth="1"/>
    <col min="8194" max="8194" width="23.5546875" style="435" customWidth="1"/>
    <col min="8195" max="8195" width="9.6640625" style="435" customWidth="1"/>
    <col min="8196" max="8196" width="4.6640625" style="435" customWidth="1"/>
    <col min="8197" max="8197" width="14.44140625" style="435" customWidth="1"/>
    <col min="8198" max="8198" width="11.109375" style="435" customWidth="1"/>
    <col min="8199" max="8199" width="10.33203125" style="435" customWidth="1"/>
    <col min="8200" max="8200" width="13" style="435" customWidth="1"/>
    <col min="8201" max="8201" width="8.33203125" style="435" customWidth="1"/>
    <col min="8202" max="8447" width="10" style="435"/>
    <col min="8448" max="8448" width="2.5546875" style="435" customWidth="1"/>
    <col min="8449" max="8449" width="7.109375" style="435" customWidth="1"/>
    <col min="8450" max="8450" width="23.5546875" style="435" customWidth="1"/>
    <col min="8451" max="8451" width="9.6640625" style="435" customWidth="1"/>
    <col min="8452" max="8452" width="4.6640625" style="435" customWidth="1"/>
    <col min="8453" max="8453" width="14.44140625" style="435" customWidth="1"/>
    <col min="8454" max="8454" width="11.109375" style="435" customWidth="1"/>
    <col min="8455" max="8455" width="10.33203125" style="435" customWidth="1"/>
    <col min="8456" max="8456" width="13" style="435" customWidth="1"/>
    <col min="8457" max="8457" width="8.33203125" style="435" customWidth="1"/>
    <col min="8458" max="8703" width="10" style="435"/>
    <col min="8704" max="8704" width="2.5546875" style="435" customWidth="1"/>
    <col min="8705" max="8705" width="7.109375" style="435" customWidth="1"/>
    <col min="8706" max="8706" width="23.5546875" style="435" customWidth="1"/>
    <col min="8707" max="8707" width="9.6640625" style="435" customWidth="1"/>
    <col min="8708" max="8708" width="4.6640625" style="435" customWidth="1"/>
    <col min="8709" max="8709" width="14.44140625" style="435" customWidth="1"/>
    <col min="8710" max="8710" width="11.109375" style="435" customWidth="1"/>
    <col min="8711" max="8711" width="10.33203125" style="435" customWidth="1"/>
    <col min="8712" max="8712" width="13" style="435" customWidth="1"/>
    <col min="8713" max="8713" width="8.33203125" style="435" customWidth="1"/>
    <col min="8714" max="8959" width="10" style="435"/>
    <col min="8960" max="8960" width="2.5546875" style="435" customWidth="1"/>
    <col min="8961" max="8961" width="7.109375" style="435" customWidth="1"/>
    <col min="8962" max="8962" width="23.5546875" style="435" customWidth="1"/>
    <col min="8963" max="8963" width="9.6640625" style="435" customWidth="1"/>
    <col min="8964" max="8964" width="4.6640625" style="435" customWidth="1"/>
    <col min="8965" max="8965" width="14.44140625" style="435" customWidth="1"/>
    <col min="8966" max="8966" width="11.109375" style="435" customWidth="1"/>
    <col min="8967" max="8967" width="10.33203125" style="435" customWidth="1"/>
    <col min="8968" max="8968" width="13" style="435" customWidth="1"/>
    <col min="8969" max="8969" width="8.33203125" style="435" customWidth="1"/>
    <col min="8970" max="9215" width="10" style="435"/>
    <col min="9216" max="9216" width="2.5546875" style="435" customWidth="1"/>
    <col min="9217" max="9217" width="7.109375" style="435" customWidth="1"/>
    <col min="9218" max="9218" width="23.5546875" style="435" customWidth="1"/>
    <col min="9219" max="9219" width="9.6640625" style="435" customWidth="1"/>
    <col min="9220" max="9220" width="4.6640625" style="435" customWidth="1"/>
    <col min="9221" max="9221" width="14.44140625" style="435" customWidth="1"/>
    <col min="9222" max="9222" width="11.109375" style="435" customWidth="1"/>
    <col min="9223" max="9223" width="10.33203125" style="435" customWidth="1"/>
    <col min="9224" max="9224" width="13" style="435" customWidth="1"/>
    <col min="9225" max="9225" width="8.33203125" style="435" customWidth="1"/>
    <col min="9226" max="9471" width="10" style="435"/>
    <col min="9472" max="9472" width="2.5546875" style="435" customWidth="1"/>
    <col min="9473" max="9473" width="7.109375" style="435" customWidth="1"/>
    <col min="9474" max="9474" width="23.5546875" style="435" customWidth="1"/>
    <col min="9475" max="9475" width="9.6640625" style="435" customWidth="1"/>
    <col min="9476" max="9476" width="4.6640625" style="435" customWidth="1"/>
    <col min="9477" max="9477" width="14.44140625" style="435" customWidth="1"/>
    <col min="9478" max="9478" width="11.109375" style="435" customWidth="1"/>
    <col min="9479" max="9479" width="10.33203125" style="435" customWidth="1"/>
    <col min="9480" max="9480" width="13" style="435" customWidth="1"/>
    <col min="9481" max="9481" width="8.33203125" style="435" customWidth="1"/>
    <col min="9482" max="9727" width="10" style="435"/>
    <col min="9728" max="9728" width="2.5546875" style="435" customWidth="1"/>
    <col min="9729" max="9729" width="7.109375" style="435" customWidth="1"/>
    <col min="9730" max="9730" width="23.5546875" style="435" customWidth="1"/>
    <col min="9731" max="9731" width="9.6640625" style="435" customWidth="1"/>
    <col min="9732" max="9732" width="4.6640625" style="435" customWidth="1"/>
    <col min="9733" max="9733" width="14.44140625" style="435" customWidth="1"/>
    <col min="9734" max="9734" width="11.109375" style="435" customWidth="1"/>
    <col min="9735" max="9735" width="10.33203125" style="435" customWidth="1"/>
    <col min="9736" max="9736" width="13" style="435" customWidth="1"/>
    <col min="9737" max="9737" width="8.33203125" style="435" customWidth="1"/>
    <col min="9738" max="9983" width="10" style="435"/>
    <col min="9984" max="9984" width="2.5546875" style="435" customWidth="1"/>
    <col min="9985" max="9985" width="7.109375" style="435" customWidth="1"/>
    <col min="9986" max="9986" width="23.5546875" style="435" customWidth="1"/>
    <col min="9987" max="9987" width="9.6640625" style="435" customWidth="1"/>
    <col min="9988" max="9988" width="4.6640625" style="435" customWidth="1"/>
    <col min="9989" max="9989" width="14.44140625" style="435" customWidth="1"/>
    <col min="9990" max="9990" width="11.109375" style="435" customWidth="1"/>
    <col min="9991" max="9991" width="10.33203125" style="435" customWidth="1"/>
    <col min="9992" max="9992" width="13" style="435" customWidth="1"/>
    <col min="9993" max="9993" width="8.33203125" style="435" customWidth="1"/>
    <col min="9994" max="10239" width="10" style="435"/>
    <col min="10240" max="10240" width="2.5546875" style="435" customWidth="1"/>
    <col min="10241" max="10241" width="7.109375" style="435" customWidth="1"/>
    <col min="10242" max="10242" width="23.5546875" style="435" customWidth="1"/>
    <col min="10243" max="10243" width="9.6640625" style="435" customWidth="1"/>
    <col min="10244" max="10244" width="4.6640625" style="435" customWidth="1"/>
    <col min="10245" max="10245" width="14.44140625" style="435" customWidth="1"/>
    <col min="10246" max="10246" width="11.109375" style="435" customWidth="1"/>
    <col min="10247" max="10247" width="10.33203125" style="435" customWidth="1"/>
    <col min="10248" max="10248" width="13" style="435" customWidth="1"/>
    <col min="10249" max="10249" width="8.33203125" style="435" customWidth="1"/>
    <col min="10250" max="10495" width="10" style="435"/>
    <col min="10496" max="10496" width="2.5546875" style="435" customWidth="1"/>
    <col min="10497" max="10497" width="7.109375" style="435" customWidth="1"/>
    <col min="10498" max="10498" width="23.5546875" style="435" customWidth="1"/>
    <col min="10499" max="10499" width="9.6640625" style="435" customWidth="1"/>
    <col min="10500" max="10500" width="4.6640625" style="435" customWidth="1"/>
    <col min="10501" max="10501" width="14.44140625" style="435" customWidth="1"/>
    <col min="10502" max="10502" width="11.109375" style="435" customWidth="1"/>
    <col min="10503" max="10503" width="10.33203125" style="435" customWidth="1"/>
    <col min="10504" max="10504" width="13" style="435" customWidth="1"/>
    <col min="10505" max="10505" width="8.33203125" style="435" customWidth="1"/>
    <col min="10506" max="10751" width="10" style="435"/>
    <col min="10752" max="10752" width="2.5546875" style="435" customWidth="1"/>
    <col min="10753" max="10753" width="7.109375" style="435" customWidth="1"/>
    <col min="10754" max="10754" width="23.5546875" style="435" customWidth="1"/>
    <col min="10755" max="10755" width="9.6640625" style="435" customWidth="1"/>
    <col min="10756" max="10756" width="4.6640625" style="435" customWidth="1"/>
    <col min="10757" max="10757" width="14.44140625" style="435" customWidth="1"/>
    <col min="10758" max="10758" width="11.109375" style="435" customWidth="1"/>
    <col min="10759" max="10759" width="10.33203125" style="435" customWidth="1"/>
    <col min="10760" max="10760" width="13" style="435" customWidth="1"/>
    <col min="10761" max="10761" width="8.33203125" style="435" customWidth="1"/>
    <col min="10762" max="11007" width="10" style="435"/>
    <col min="11008" max="11008" width="2.5546875" style="435" customWidth="1"/>
    <col min="11009" max="11009" width="7.109375" style="435" customWidth="1"/>
    <col min="11010" max="11010" width="23.5546875" style="435" customWidth="1"/>
    <col min="11011" max="11011" width="9.6640625" style="435" customWidth="1"/>
    <col min="11012" max="11012" width="4.6640625" style="435" customWidth="1"/>
    <col min="11013" max="11013" width="14.44140625" style="435" customWidth="1"/>
    <col min="11014" max="11014" width="11.109375" style="435" customWidth="1"/>
    <col min="11015" max="11015" width="10.33203125" style="435" customWidth="1"/>
    <col min="11016" max="11016" width="13" style="435" customWidth="1"/>
    <col min="11017" max="11017" width="8.33203125" style="435" customWidth="1"/>
    <col min="11018" max="11263" width="10" style="435"/>
    <col min="11264" max="11264" width="2.5546875" style="435" customWidth="1"/>
    <col min="11265" max="11265" width="7.109375" style="435" customWidth="1"/>
    <col min="11266" max="11266" width="23.5546875" style="435" customWidth="1"/>
    <col min="11267" max="11267" width="9.6640625" style="435" customWidth="1"/>
    <col min="11268" max="11268" width="4.6640625" style="435" customWidth="1"/>
    <col min="11269" max="11269" width="14.44140625" style="435" customWidth="1"/>
    <col min="11270" max="11270" width="11.109375" style="435" customWidth="1"/>
    <col min="11271" max="11271" width="10.33203125" style="435" customWidth="1"/>
    <col min="11272" max="11272" width="13" style="435" customWidth="1"/>
    <col min="11273" max="11273" width="8.33203125" style="435" customWidth="1"/>
    <col min="11274" max="11519" width="10" style="435"/>
    <col min="11520" max="11520" width="2.5546875" style="435" customWidth="1"/>
    <col min="11521" max="11521" width="7.109375" style="435" customWidth="1"/>
    <col min="11522" max="11522" width="23.5546875" style="435" customWidth="1"/>
    <col min="11523" max="11523" width="9.6640625" style="435" customWidth="1"/>
    <col min="11524" max="11524" width="4.6640625" style="435" customWidth="1"/>
    <col min="11525" max="11525" width="14.44140625" style="435" customWidth="1"/>
    <col min="11526" max="11526" width="11.109375" style="435" customWidth="1"/>
    <col min="11527" max="11527" width="10.33203125" style="435" customWidth="1"/>
    <col min="11528" max="11528" width="13" style="435" customWidth="1"/>
    <col min="11529" max="11529" width="8.33203125" style="435" customWidth="1"/>
    <col min="11530" max="11775" width="10" style="435"/>
    <col min="11776" max="11776" width="2.5546875" style="435" customWidth="1"/>
    <col min="11777" max="11777" width="7.109375" style="435" customWidth="1"/>
    <col min="11778" max="11778" width="23.5546875" style="435" customWidth="1"/>
    <col min="11779" max="11779" width="9.6640625" style="435" customWidth="1"/>
    <col min="11780" max="11780" width="4.6640625" style="435" customWidth="1"/>
    <col min="11781" max="11781" width="14.44140625" style="435" customWidth="1"/>
    <col min="11782" max="11782" width="11.109375" style="435" customWidth="1"/>
    <col min="11783" max="11783" width="10.33203125" style="435" customWidth="1"/>
    <col min="11784" max="11784" width="13" style="435" customWidth="1"/>
    <col min="11785" max="11785" width="8.33203125" style="435" customWidth="1"/>
    <col min="11786" max="12031" width="10" style="435"/>
    <col min="12032" max="12032" width="2.5546875" style="435" customWidth="1"/>
    <col min="12033" max="12033" width="7.109375" style="435" customWidth="1"/>
    <col min="12034" max="12034" width="23.5546875" style="435" customWidth="1"/>
    <col min="12035" max="12035" width="9.6640625" style="435" customWidth="1"/>
    <col min="12036" max="12036" width="4.6640625" style="435" customWidth="1"/>
    <col min="12037" max="12037" width="14.44140625" style="435" customWidth="1"/>
    <col min="12038" max="12038" width="11.109375" style="435" customWidth="1"/>
    <col min="12039" max="12039" width="10.33203125" style="435" customWidth="1"/>
    <col min="12040" max="12040" width="13" style="435" customWidth="1"/>
    <col min="12041" max="12041" width="8.33203125" style="435" customWidth="1"/>
    <col min="12042" max="12287" width="10" style="435"/>
    <col min="12288" max="12288" width="2.5546875" style="435" customWidth="1"/>
    <col min="12289" max="12289" width="7.109375" style="435" customWidth="1"/>
    <col min="12290" max="12290" width="23.5546875" style="435" customWidth="1"/>
    <col min="12291" max="12291" width="9.6640625" style="435" customWidth="1"/>
    <col min="12292" max="12292" width="4.6640625" style="435" customWidth="1"/>
    <col min="12293" max="12293" width="14.44140625" style="435" customWidth="1"/>
    <col min="12294" max="12294" width="11.109375" style="435" customWidth="1"/>
    <col min="12295" max="12295" width="10.33203125" style="435" customWidth="1"/>
    <col min="12296" max="12296" width="13" style="435" customWidth="1"/>
    <col min="12297" max="12297" width="8.33203125" style="435" customWidth="1"/>
    <col min="12298" max="12543" width="10" style="435"/>
    <col min="12544" max="12544" width="2.5546875" style="435" customWidth="1"/>
    <col min="12545" max="12545" width="7.109375" style="435" customWidth="1"/>
    <col min="12546" max="12546" width="23.5546875" style="435" customWidth="1"/>
    <col min="12547" max="12547" width="9.6640625" style="435" customWidth="1"/>
    <col min="12548" max="12548" width="4.6640625" style="435" customWidth="1"/>
    <col min="12549" max="12549" width="14.44140625" style="435" customWidth="1"/>
    <col min="12550" max="12550" width="11.109375" style="435" customWidth="1"/>
    <col min="12551" max="12551" width="10.33203125" style="435" customWidth="1"/>
    <col min="12552" max="12552" width="13" style="435" customWidth="1"/>
    <col min="12553" max="12553" width="8.33203125" style="435" customWidth="1"/>
    <col min="12554" max="12799" width="10" style="435"/>
    <col min="12800" max="12800" width="2.5546875" style="435" customWidth="1"/>
    <col min="12801" max="12801" width="7.109375" style="435" customWidth="1"/>
    <col min="12802" max="12802" width="23.5546875" style="435" customWidth="1"/>
    <col min="12803" max="12803" width="9.6640625" style="435" customWidth="1"/>
    <col min="12804" max="12804" width="4.6640625" style="435" customWidth="1"/>
    <col min="12805" max="12805" width="14.44140625" style="435" customWidth="1"/>
    <col min="12806" max="12806" width="11.109375" style="435" customWidth="1"/>
    <col min="12807" max="12807" width="10.33203125" style="435" customWidth="1"/>
    <col min="12808" max="12808" width="13" style="435" customWidth="1"/>
    <col min="12809" max="12809" width="8.33203125" style="435" customWidth="1"/>
    <col min="12810" max="13055" width="10" style="435"/>
    <col min="13056" max="13056" width="2.5546875" style="435" customWidth="1"/>
    <col min="13057" max="13057" width="7.109375" style="435" customWidth="1"/>
    <col min="13058" max="13058" width="23.5546875" style="435" customWidth="1"/>
    <col min="13059" max="13059" width="9.6640625" style="435" customWidth="1"/>
    <col min="13060" max="13060" width="4.6640625" style="435" customWidth="1"/>
    <col min="13061" max="13061" width="14.44140625" style="435" customWidth="1"/>
    <col min="13062" max="13062" width="11.109375" style="435" customWidth="1"/>
    <col min="13063" max="13063" width="10.33203125" style="435" customWidth="1"/>
    <col min="13064" max="13064" width="13" style="435" customWidth="1"/>
    <col min="13065" max="13065" width="8.33203125" style="435" customWidth="1"/>
    <col min="13066" max="13311" width="10" style="435"/>
    <col min="13312" max="13312" width="2.5546875" style="435" customWidth="1"/>
    <col min="13313" max="13313" width="7.109375" style="435" customWidth="1"/>
    <col min="13314" max="13314" width="23.5546875" style="435" customWidth="1"/>
    <col min="13315" max="13315" width="9.6640625" style="435" customWidth="1"/>
    <col min="13316" max="13316" width="4.6640625" style="435" customWidth="1"/>
    <col min="13317" max="13317" width="14.44140625" style="435" customWidth="1"/>
    <col min="13318" max="13318" width="11.109375" style="435" customWidth="1"/>
    <col min="13319" max="13319" width="10.33203125" style="435" customWidth="1"/>
    <col min="13320" max="13320" width="13" style="435" customWidth="1"/>
    <col min="13321" max="13321" width="8.33203125" style="435" customWidth="1"/>
    <col min="13322" max="13567" width="10" style="435"/>
    <col min="13568" max="13568" width="2.5546875" style="435" customWidth="1"/>
    <col min="13569" max="13569" width="7.109375" style="435" customWidth="1"/>
    <col min="13570" max="13570" width="23.5546875" style="435" customWidth="1"/>
    <col min="13571" max="13571" width="9.6640625" style="435" customWidth="1"/>
    <col min="13572" max="13572" width="4.6640625" style="435" customWidth="1"/>
    <col min="13573" max="13573" width="14.44140625" style="435" customWidth="1"/>
    <col min="13574" max="13574" width="11.109375" style="435" customWidth="1"/>
    <col min="13575" max="13575" width="10.33203125" style="435" customWidth="1"/>
    <col min="13576" max="13576" width="13" style="435" customWidth="1"/>
    <col min="13577" max="13577" width="8.33203125" style="435" customWidth="1"/>
    <col min="13578" max="13823" width="10" style="435"/>
    <col min="13824" max="13824" width="2.5546875" style="435" customWidth="1"/>
    <col min="13825" max="13825" width="7.109375" style="435" customWidth="1"/>
    <col min="13826" max="13826" width="23.5546875" style="435" customWidth="1"/>
    <col min="13827" max="13827" width="9.6640625" style="435" customWidth="1"/>
    <col min="13828" max="13828" width="4.6640625" style="435" customWidth="1"/>
    <col min="13829" max="13829" width="14.44140625" style="435" customWidth="1"/>
    <col min="13830" max="13830" width="11.109375" style="435" customWidth="1"/>
    <col min="13831" max="13831" width="10.33203125" style="435" customWidth="1"/>
    <col min="13832" max="13832" width="13" style="435" customWidth="1"/>
    <col min="13833" max="13833" width="8.33203125" style="435" customWidth="1"/>
    <col min="13834" max="14079" width="10" style="435"/>
    <col min="14080" max="14080" width="2.5546875" style="435" customWidth="1"/>
    <col min="14081" max="14081" width="7.109375" style="435" customWidth="1"/>
    <col min="14082" max="14082" width="23.5546875" style="435" customWidth="1"/>
    <col min="14083" max="14083" width="9.6640625" style="435" customWidth="1"/>
    <col min="14084" max="14084" width="4.6640625" style="435" customWidth="1"/>
    <col min="14085" max="14085" width="14.44140625" style="435" customWidth="1"/>
    <col min="14086" max="14086" width="11.109375" style="435" customWidth="1"/>
    <col min="14087" max="14087" width="10.33203125" style="435" customWidth="1"/>
    <col min="14088" max="14088" width="13" style="435" customWidth="1"/>
    <col min="14089" max="14089" width="8.33203125" style="435" customWidth="1"/>
    <col min="14090" max="14335" width="10" style="435"/>
    <col min="14336" max="14336" width="2.5546875" style="435" customWidth="1"/>
    <col min="14337" max="14337" width="7.109375" style="435" customWidth="1"/>
    <col min="14338" max="14338" width="23.5546875" style="435" customWidth="1"/>
    <col min="14339" max="14339" width="9.6640625" style="435" customWidth="1"/>
    <col min="14340" max="14340" width="4.6640625" style="435" customWidth="1"/>
    <col min="14341" max="14341" width="14.44140625" style="435" customWidth="1"/>
    <col min="14342" max="14342" width="11.109375" style="435" customWidth="1"/>
    <col min="14343" max="14343" width="10.33203125" style="435" customWidth="1"/>
    <col min="14344" max="14344" width="13" style="435" customWidth="1"/>
    <col min="14345" max="14345" width="8.33203125" style="435" customWidth="1"/>
    <col min="14346" max="14591" width="10" style="435"/>
    <col min="14592" max="14592" width="2.5546875" style="435" customWidth="1"/>
    <col min="14593" max="14593" width="7.109375" style="435" customWidth="1"/>
    <col min="14594" max="14594" width="23.5546875" style="435" customWidth="1"/>
    <col min="14595" max="14595" width="9.6640625" style="435" customWidth="1"/>
    <col min="14596" max="14596" width="4.6640625" style="435" customWidth="1"/>
    <col min="14597" max="14597" width="14.44140625" style="435" customWidth="1"/>
    <col min="14598" max="14598" width="11.109375" style="435" customWidth="1"/>
    <col min="14599" max="14599" width="10.33203125" style="435" customWidth="1"/>
    <col min="14600" max="14600" width="13" style="435" customWidth="1"/>
    <col min="14601" max="14601" width="8.33203125" style="435" customWidth="1"/>
    <col min="14602" max="14847" width="10" style="435"/>
    <col min="14848" max="14848" width="2.5546875" style="435" customWidth="1"/>
    <col min="14849" max="14849" width="7.109375" style="435" customWidth="1"/>
    <col min="14850" max="14850" width="23.5546875" style="435" customWidth="1"/>
    <col min="14851" max="14851" width="9.6640625" style="435" customWidth="1"/>
    <col min="14852" max="14852" width="4.6640625" style="435" customWidth="1"/>
    <col min="14853" max="14853" width="14.44140625" style="435" customWidth="1"/>
    <col min="14854" max="14854" width="11.109375" style="435" customWidth="1"/>
    <col min="14855" max="14855" width="10.33203125" style="435" customWidth="1"/>
    <col min="14856" max="14856" width="13" style="435" customWidth="1"/>
    <col min="14857" max="14857" width="8.33203125" style="435" customWidth="1"/>
    <col min="14858" max="15103" width="10" style="435"/>
    <col min="15104" max="15104" width="2.5546875" style="435" customWidth="1"/>
    <col min="15105" max="15105" width="7.109375" style="435" customWidth="1"/>
    <col min="15106" max="15106" width="23.5546875" style="435" customWidth="1"/>
    <col min="15107" max="15107" width="9.6640625" style="435" customWidth="1"/>
    <col min="15108" max="15108" width="4.6640625" style="435" customWidth="1"/>
    <col min="15109" max="15109" width="14.44140625" style="435" customWidth="1"/>
    <col min="15110" max="15110" width="11.109375" style="435" customWidth="1"/>
    <col min="15111" max="15111" width="10.33203125" style="435" customWidth="1"/>
    <col min="15112" max="15112" width="13" style="435" customWidth="1"/>
    <col min="15113" max="15113" width="8.33203125" style="435" customWidth="1"/>
    <col min="15114" max="15359" width="10" style="435"/>
    <col min="15360" max="15360" width="2.5546875" style="435" customWidth="1"/>
    <col min="15361" max="15361" width="7.109375" style="435" customWidth="1"/>
    <col min="15362" max="15362" width="23.5546875" style="435" customWidth="1"/>
    <col min="15363" max="15363" width="9.6640625" style="435" customWidth="1"/>
    <col min="15364" max="15364" width="4.6640625" style="435" customWidth="1"/>
    <col min="15365" max="15365" width="14.44140625" style="435" customWidth="1"/>
    <col min="15366" max="15366" width="11.109375" style="435" customWidth="1"/>
    <col min="15367" max="15367" width="10.33203125" style="435" customWidth="1"/>
    <col min="15368" max="15368" width="13" style="435" customWidth="1"/>
    <col min="15369" max="15369" width="8.33203125" style="435" customWidth="1"/>
    <col min="15370" max="15615" width="10" style="435"/>
    <col min="15616" max="15616" width="2.5546875" style="435" customWidth="1"/>
    <col min="15617" max="15617" width="7.109375" style="435" customWidth="1"/>
    <col min="15618" max="15618" width="23.5546875" style="435" customWidth="1"/>
    <col min="15619" max="15619" width="9.6640625" style="435" customWidth="1"/>
    <col min="15620" max="15620" width="4.6640625" style="435" customWidth="1"/>
    <col min="15621" max="15621" width="14.44140625" style="435" customWidth="1"/>
    <col min="15622" max="15622" width="11.109375" style="435" customWidth="1"/>
    <col min="15623" max="15623" width="10.33203125" style="435" customWidth="1"/>
    <col min="15624" max="15624" width="13" style="435" customWidth="1"/>
    <col min="15625" max="15625" width="8.33203125" style="435" customWidth="1"/>
    <col min="15626" max="15871" width="10" style="435"/>
    <col min="15872" max="15872" width="2.5546875" style="435" customWidth="1"/>
    <col min="15873" max="15873" width="7.109375" style="435" customWidth="1"/>
    <col min="15874" max="15874" width="23.5546875" style="435" customWidth="1"/>
    <col min="15875" max="15875" width="9.6640625" style="435" customWidth="1"/>
    <col min="15876" max="15876" width="4.6640625" style="435" customWidth="1"/>
    <col min="15877" max="15877" width="14.44140625" style="435" customWidth="1"/>
    <col min="15878" max="15878" width="11.109375" style="435" customWidth="1"/>
    <col min="15879" max="15879" width="10.33203125" style="435" customWidth="1"/>
    <col min="15880" max="15880" width="13" style="435" customWidth="1"/>
    <col min="15881" max="15881" width="8.33203125" style="435" customWidth="1"/>
    <col min="15882" max="16127" width="10" style="435"/>
    <col min="16128" max="16128" width="2.5546875" style="435" customWidth="1"/>
    <col min="16129" max="16129" width="7.109375" style="435" customWidth="1"/>
    <col min="16130" max="16130" width="23.5546875" style="435" customWidth="1"/>
    <col min="16131" max="16131" width="9.6640625" style="435" customWidth="1"/>
    <col min="16132" max="16132" width="4.6640625" style="435" customWidth="1"/>
    <col min="16133" max="16133" width="14.44140625" style="435" customWidth="1"/>
    <col min="16134" max="16134" width="11.109375" style="435" customWidth="1"/>
    <col min="16135" max="16135" width="10.33203125" style="435" customWidth="1"/>
    <col min="16136" max="16136" width="13" style="435" customWidth="1"/>
    <col min="16137" max="16137" width="8.33203125" style="435" customWidth="1"/>
    <col min="16138" max="16384" width="10" style="435"/>
  </cols>
  <sheetData>
    <row r="1" spans="1:11">
      <c r="B1" s="949" t="s">
        <v>122</v>
      </c>
      <c r="C1" s="436"/>
      <c r="D1" s="436"/>
      <c r="E1" s="948"/>
      <c r="F1" s="436"/>
      <c r="G1" s="436"/>
      <c r="H1" s="947"/>
      <c r="I1" s="946"/>
    </row>
    <row r="2" spans="1:11">
      <c r="B2" s="949" t="s">
        <v>776</v>
      </c>
      <c r="C2" s="436"/>
      <c r="D2" s="436"/>
      <c r="E2" s="948"/>
      <c r="F2" s="436"/>
      <c r="G2" s="436"/>
      <c r="H2" s="947"/>
      <c r="I2" s="946"/>
    </row>
    <row r="3" spans="1:11">
      <c r="B3" s="949" t="s">
        <v>217</v>
      </c>
      <c r="C3" s="436"/>
      <c r="D3" s="436"/>
      <c r="E3" s="948"/>
      <c r="F3" s="436"/>
      <c r="G3" s="436"/>
      <c r="H3" s="947"/>
      <c r="I3" s="946"/>
    </row>
    <row r="4" spans="1:11">
      <c r="B4" s="949" t="s">
        <v>741</v>
      </c>
      <c r="C4" s="436"/>
      <c r="D4" s="436"/>
      <c r="E4" s="948"/>
      <c r="F4" s="436"/>
      <c r="G4" s="436"/>
      <c r="H4" s="947"/>
      <c r="I4" s="946"/>
    </row>
    <row r="5" spans="1:11">
      <c r="C5" s="436"/>
      <c r="D5" s="1188"/>
      <c r="E5" s="948"/>
      <c r="F5" s="436"/>
      <c r="G5" s="436"/>
      <c r="H5" s="947"/>
      <c r="I5" s="946"/>
    </row>
    <row r="6" spans="1:11">
      <c r="C6" s="436"/>
      <c r="D6" s="436"/>
      <c r="E6" s="948" t="s">
        <v>226</v>
      </c>
      <c r="F6" s="436"/>
      <c r="G6" s="436"/>
      <c r="H6" s="947" t="s">
        <v>237</v>
      </c>
      <c r="I6" s="946"/>
    </row>
    <row r="7" spans="1:11">
      <c r="C7" s="945" t="s">
        <v>580</v>
      </c>
      <c r="D7" s="945" t="s">
        <v>228</v>
      </c>
      <c r="E7" s="944" t="s">
        <v>229</v>
      </c>
      <c r="F7" s="945" t="s">
        <v>230</v>
      </c>
      <c r="G7" s="945" t="s">
        <v>231</v>
      </c>
      <c r="H7" s="943" t="s">
        <v>579</v>
      </c>
      <c r="I7" s="946"/>
    </row>
    <row r="8" spans="1:11">
      <c r="B8" s="949" t="s">
        <v>335</v>
      </c>
      <c r="C8" s="945"/>
      <c r="D8" s="945"/>
      <c r="E8" s="944"/>
      <c r="F8" s="945"/>
      <c r="G8" s="945"/>
      <c r="H8" s="943"/>
      <c r="I8" s="942"/>
    </row>
    <row r="9" spans="1:11">
      <c r="A9" s="168"/>
      <c r="B9" s="2065" t="s">
        <v>804</v>
      </c>
      <c r="C9" s="2066">
        <v>557</v>
      </c>
      <c r="D9" s="2066" t="s">
        <v>236</v>
      </c>
      <c r="E9" s="123">
        <v>1000000</v>
      </c>
      <c r="F9" s="2067" t="s">
        <v>243</v>
      </c>
      <c r="G9" s="1681">
        <f>'WCA Allocation Factors'!E7</f>
        <v>8.043396137671209E-2</v>
      </c>
      <c r="H9" s="121">
        <f>E9*G9</f>
        <v>80433.96137671209</v>
      </c>
      <c r="I9" s="946"/>
    </row>
    <row r="10" spans="1:11">
      <c r="A10" s="168"/>
      <c r="B10" s="2065" t="s">
        <v>805</v>
      </c>
      <c r="C10" s="2066">
        <v>930</v>
      </c>
      <c r="D10" s="2066" t="s">
        <v>236</v>
      </c>
      <c r="E10" s="123">
        <v>50000</v>
      </c>
      <c r="F10" s="2067" t="s">
        <v>223</v>
      </c>
      <c r="G10" s="1681">
        <f>'WCA Allocation Factors'!E12</f>
        <v>6.8509279244491156E-2</v>
      </c>
      <c r="H10" s="121">
        <f t="shared" ref="H10:H16" si="0">E10*G10</f>
        <v>3425.4639622245577</v>
      </c>
      <c r="I10" s="946"/>
      <c r="J10" s="151"/>
      <c r="K10" s="81"/>
    </row>
    <row r="11" spans="1:11">
      <c r="A11" s="168"/>
      <c r="B11" s="2068" t="s">
        <v>806</v>
      </c>
      <c r="C11" s="2069">
        <v>908</v>
      </c>
      <c r="D11" s="2069" t="s">
        <v>236</v>
      </c>
      <c r="E11" s="290">
        <v>66866.19</v>
      </c>
      <c r="F11" s="2070" t="s">
        <v>237</v>
      </c>
      <c r="G11" s="1681">
        <f>'WCA Allocation Factors'!E6</f>
        <v>1</v>
      </c>
      <c r="H11" s="121">
        <f t="shared" si="0"/>
        <v>66866.19</v>
      </c>
      <c r="I11" s="946"/>
      <c r="J11" s="151"/>
      <c r="K11" s="81"/>
    </row>
    <row r="12" spans="1:11" s="168" customFormat="1">
      <c r="B12" s="2071" t="s">
        <v>807</v>
      </c>
      <c r="C12" s="2066">
        <v>557</v>
      </c>
      <c r="D12" s="2066" t="s">
        <v>236</v>
      </c>
      <c r="E12" s="123">
        <v>3033000</v>
      </c>
      <c r="F12" s="2067" t="s">
        <v>243</v>
      </c>
      <c r="G12" s="1681">
        <f>'WCA Allocation Factors'!E7</f>
        <v>8.043396137671209E-2</v>
      </c>
      <c r="H12" s="121">
        <f t="shared" si="0"/>
        <v>243956.20485556778</v>
      </c>
      <c r="I12" s="941"/>
      <c r="J12" s="122"/>
      <c r="K12" s="115"/>
    </row>
    <row r="13" spans="1:11" s="168" customFormat="1">
      <c r="B13" s="2071" t="s">
        <v>808</v>
      </c>
      <c r="C13" s="2072">
        <v>908</v>
      </c>
      <c r="D13" s="2066" t="s">
        <v>236</v>
      </c>
      <c r="E13" s="1006">
        <v>-49907.95</v>
      </c>
      <c r="F13" s="2073" t="s">
        <v>269</v>
      </c>
      <c r="G13" s="1681">
        <f>'WCA Allocation Factors'!H6</f>
        <v>0</v>
      </c>
      <c r="H13" s="121">
        <f t="shared" si="0"/>
        <v>0</v>
      </c>
      <c r="I13" s="946"/>
      <c r="J13" s="122"/>
      <c r="K13" s="115"/>
    </row>
    <row r="14" spans="1:11" s="168" customFormat="1">
      <c r="B14" s="2068"/>
      <c r="C14" s="2072">
        <v>908</v>
      </c>
      <c r="D14" s="2066" t="s">
        <v>236</v>
      </c>
      <c r="E14" s="1006">
        <v>-47054.64</v>
      </c>
      <c r="F14" s="2073" t="s">
        <v>268</v>
      </c>
      <c r="G14" s="1681">
        <f>'WCA Allocation Factors'!D6</f>
        <v>0</v>
      </c>
      <c r="H14" s="121">
        <f t="shared" si="0"/>
        <v>0</v>
      </c>
      <c r="I14" s="946"/>
      <c r="J14" s="122"/>
      <c r="K14" s="115"/>
    </row>
    <row r="15" spans="1:11" s="168" customFormat="1">
      <c r="B15" s="2068"/>
      <c r="C15" s="2072">
        <v>908</v>
      </c>
      <c r="D15" s="2066" t="s">
        <v>236</v>
      </c>
      <c r="E15" s="1006">
        <v>-18045.5</v>
      </c>
      <c r="F15" s="2073" t="s">
        <v>237</v>
      </c>
      <c r="G15" s="1681">
        <f>'WCA Allocation Factors'!E6</f>
        <v>1</v>
      </c>
      <c r="H15" s="121">
        <f t="shared" si="0"/>
        <v>-18045.5</v>
      </c>
      <c r="I15" s="940"/>
      <c r="J15" s="892"/>
      <c r="K15" s="289"/>
    </row>
    <row r="16" spans="1:11" s="168" customFormat="1">
      <c r="B16" s="2068" t="s">
        <v>809</v>
      </c>
      <c r="C16" s="2073">
        <v>557</v>
      </c>
      <c r="D16" s="2073" t="s">
        <v>236</v>
      </c>
      <c r="E16" s="540">
        <v>4302803</v>
      </c>
      <c r="F16" s="2074" t="s">
        <v>370</v>
      </c>
      <c r="G16" s="1681">
        <f>'WCA Allocation Factors'!E19</f>
        <v>0.22519547929700628</v>
      </c>
      <c r="H16" s="121">
        <f t="shared" si="0"/>
        <v>968971.78390559659</v>
      </c>
      <c r="I16" s="940"/>
      <c r="J16" s="892"/>
      <c r="K16" s="891"/>
    </row>
    <row r="17" spans="1:11" s="168" customFormat="1" ht="14.4" thickBot="1">
      <c r="B17" s="167" t="s">
        <v>491</v>
      </c>
      <c r="C17" s="116"/>
      <c r="D17" s="169"/>
      <c r="E17" s="535">
        <f>SUM(E9:E16)</f>
        <v>8337661.0999999996</v>
      </c>
      <c r="F17" s="132"/>
      <c r="G17" s="124"/>
      <c r="H17" s="535">
        <f>H9+H12+H13+H14+H15</f>
        <v>306344.66623227985</v>
      </c>
      <c r="J17" s="122"/>
      <c r="K17" s="254"/>
    </row>
    <row r="18" spans="1:11" s="168" customFormat="1" ht="14.4" thickTop="1">
      <c r="B18" s="178"/>
      <c r="C18" s="116"/>
      <c r="D18" s="169"/>
      <c r="E18" s="123"/>
      <c r="F18" s="132"/>
      <c r="G18" s="124"/>
      <c r="H18" s="121"/>
      <c r="I18" s="941"/>
      <c r="J18" s="122"/>
      <c r="K18" s="115"/>
    </row>
    <row r="19" spans="1:11">
      <c r="A19" s="168"/>
      <c r="B19" s="168"/>
      <c r="C19" s="169"/>
      <c r="D19" s="436"/>
      <c r="E19" s="123"/>
      <c r="F19" s="169"/>
      <c r="G19" s="149"/>
      <c r="H19" s="150"/>
      <c r="I19" s="946"/>
    </row>
    <row r="20" spans="1:11">
      <c r="A20" s="168"/>
      <c r="B20" s="949" t="s">
        <v>586</v>
      </c>
      <c r="I20" s="946"/>
    </row>
    <row r="21" spans="1:11" s="168" customFormat="1">
      <c r="B21" s="168" t="s">
        <v>670</v>
      </c>
      <c r="C21" s="169" t="s">
        <v>324</v>
      </c>
      <c r="D21" s="169" t="s">
        <v>236</v>
      </c>
      <c r="E21" s="685">
        <v>-63030</v>
      </c>
      <c r="F21" s="169" t="s">
        <v>404</v>
      </c>
      <c r="G21" s="1517">
        <f>'WCA Allocation Factors'!E11</f>
        <v>0</v>
      </c>
      <c r="H21" s="1517">
        <f>E21*G21</f>
        <v>0</v>
      </c>
      <c r="I21" s="941"/>
    </row>
    <row r="22" spans="1:11" s="168" customFormat="1">
      <c r="B22" s="168" t="s">
        <v>671</v>
      </c>
      <c r="C22" s="169" t="s">
        <v>327</v>
      </c>
      <c r="D22" s="169" t="s">
        <v>236</v>
      </c>
      <c r="E22" s="685">
        <v>-44269</v>
      </c>
      <c r="F22" s="169" t="s">
        <v>404</v>
      </c>
      <c r="G22" s="1517">
        <f>'WCA Allocation Factors'!E11</f>
        <v>0</v>
      </c>
      <c r="H22" s="1517">
        <f>E22*G22</f>
        <v>0</v>
      </c>
      <c r="I22" s="941"/>
    </row>
    <row r="23" spans="1:11" s="168" customFormat="1">
      <c r="I23" s="941"/>
    </row>
    <row r="24" spans="1:11" s="168" customFormat="1">
      <c r="A24" s="435"/>
      <c r="B24" s="167" t="s">
        <v>350</v>
      </c>
      <c r="C24" s="169"/>
      <c r="D24" s="436"/>
      <c r="E24" s="291"/>
      <c r="F24" s="169"/>
      <c r="G24" s="169"/>
      <c r="I24" s="941"/>
    </row>
    <row r="25" spans="1:11" s="168" customFormat="1">
      <c r="C25" s="169"/>
      <c r="D25" s="169"/>
      <c r="E25" s="939"/>
      <c r="F25" s="169"/>
      <c r="G25" s="169"/>
      <c r="I25" s="941"/>
    </row>
    <row r="26" spans="1:11" s="168" customFormat="1">
      <c r="B26" s="938"/>
      <c r="C26" s="937"/>
      <c r="D26" s="937"/>
      <c r="E26" s="936"/>
      <c r="F26" s="937"/>
      <c r="G26" s="937"/>
      <c r="H26" s="935"/>
      <c r="I26" s="941"/>
    </row>
    <row r="27" spans="1:11" s="168" customFormat="1">
      <c r="B27" s="934"/>
      <c r="C27" s="169"/>
      <c r="D27" s="169"/>
      <c r="E27" s="939"/>
      <c r="F27" s="169"/>
      <c r="G27" s="169"/>
      <c r="H27" s="933"/>
      <c r="I27" s="941"/>
    </row>
    <row r="28" spans="1:11" s="168" customFormat="1">
      <c r="B28" s="934"/>
      <c r="C28" s="169"/>
      <c r="D28" s="169"/>
      <c r="E28" s="939"/>
      <c r="F28" s="169"/>
      <c r="G28" s="169"/>
      <c r="H28" s="933"/>
      <c r="I28" s="169"/>
    </row>
    <row r="29" spans="1:11" s="168" customFormat="1">
      <c r="B29" s="934"/>
      <c r="C29" s="169"/>
      <c r="D29" s="169"/>
      <c r="E29" s="169"/>
      <c r="F29" s="169"/>
      <c r="G29" s="169"/>
      <c r="H29" s="933"/>
    </row>
    <row r="30" spans="1:11">
      <c r="A30" s="168"/>
      <c r="B30" s="932"/>
      <c r="C30" s="931"/>
      <c r="D30" s="931"/>
      <c r="E30" s="930"/>
      <c r="F30" s="931"/>
      <c r="G30" s="931"/>
      <c r="H30" s="732"/>
      <c r="I30" s="168"/>
    </row>
    <row r="31" spans="1:11">
      <c r="A31" s="168"/>
      <c r="B31" s="187"/>
      <c r="C31" s="169"/>
      <c r="D31" s="169"/>
      <c r="E31" s="169"/>
      <c r="F31" s="169"/>
      <c r="G31" s="169"/>
      <c r="H31" s="168"/>
      <c r="J31" s="929"/>
    </row>
    <row r="32" spans="1:11">
      <c r="A32" s="168"/>
      <c r="B32" s="187"/>
      <c r="C32" s="169"/>
      <c r="D32" s="169"/>
      <c r="E32" s="169"/>
      <c r="F32" s="169"/>
      <c r="G32" s="169"/>
      <c r="H32" s="168"/>
    </row>
    <row r="33" spans="1:8">
      <c r="A33" s="168"/>
      <c r="B33" s="168"/>
      <c r="C33" s="169"/>
      <c r="D33" s="169"/>
      <c r="E33" s="169"/>
      <c r="F33" s="169"/>
      <c r="G33" s="169"/>
      <c r="H33" s="168"/>
    </row>
    <row r="34" spans="1:8">
      <c r="A34" s="168"/>
      <c r="B34" s="168"/>
      <c r="C34" s="168"/>
      <c r="D34" s="169"/>
      <c r="E34" s="168"/>
      <c r="F34" s="168"/>
      <c r="G34" s="168"/>
      <c r="H34" s="168"/>
    </row>
    <row r="35" spans="1:8">
      <c r="A35" s="168"/>
      <c r="B35" s="168"/>
      <c r="C35" s="168"/>
      <c r="D35" s="169"/>
      <c r="E35" s="168"/>
      <c r="F35" s="168"/>
      <c r="G35" s="168"/>
      <c r="H35" s="168"/>
    </row>
    <row r="36" spans="1:8">
      <c r="A36" s="168"/>
      <c r="B36" s="168"/>
      <c r="C36" s="168"/>
      <c r="D36" s="169"/>
      <c r="E36" s="168"/>
      <c r="F36" s="168"/>
      <c r="G36" s="168"/>
      <c r="H36" s="168"/>
    </row>
    <row r="37" spans="1:8">
      <c r="D37" s="436"/>
    </row>
    <row r="38" spans="1:8">
      <c r="H38" s="254"/>
    </row>
    <row r="39" spans="1:8">
      <c r="H39" s="254"/>
    </row>
    <row r="40" spans="1:8">
      <c r="H40" s="254"/>
    </row>
    <row r="41" spans="1:8">
      <c r="H41" s="254"/>
    </row>
    <row r="42" spans="1:8">
      <c r="H42" s="254"/>
    </row>
    <row r="43" spans="1:8">
      <c r="H43" s="169"/>
    </row>
    <row r="44" spans="1:8">
      <c r="H44" s="169"/>
    </row>
    <row r="45" spans="1:8">
      <c r="H45" s="169"/>
    </row>
    <row r="46" spans="1:8">
      <c r="H46" s="169"/>
    </row>
    <row r="47" spans="1:8">
      <c r="H47" s="169"/>
    </row>
    <row r="48" spans="1:8">
      <c r="H48" s="168"/>
    </row>
    <row r="49" spans="4:8">
      <c r="H49" s="168"/>
    </row>
    <row r="50" spans="4:8">
      <c r="D50" s="436"/>
    </row>
    <row r="51" spans="4:8">
      <c r="D51" s="436"/>
    </row>
    <row r="52" spans="4:8">
      <c r="D52" s="436"/>
    </row>
    <row r="53" spans="4:8">
      <c r="D53" s="436"/>
    </row>
    <row r="54" spans="4:8">
      <c r="D54" s="436"/>
    </row>
    <row r="55" spans="4:8">
      <c r="D55" s="436"/>
    </row>
    <row r="56" spans="4:8">
      <c r="D56" s="436"/>
    </row>
    <row r="57" spans="4:8">
      <c r="D57" s="436"/>
    </row>
    <row r="58" spans="4:8">
      <c r="D58" s="436"/>
    </row>
    <row r="59" spans="4:8">
      <c r="D59" s="436"/>
    </row>
    <row r="60" spans="4:8">
      <c r="D60" s="436"/>
    </row>
    <row r="61" spans="4:8">
      <c r="D61" s="436"/>
    </row>
    <row r="62" spans="4:8">
      <c r="D62" s="436"/>
    </row>
    <row r="63" spans="4:8">
      <c r="D63" s="436"/>
    </row>
    <row r="64" spans="4:8">
      <c r="D64" s="436"/>
    </row>
    <row r="65" spans="4:4">
      <c r="D65" s="436"/>
    </row>
    <row r="66" spans="4:4">
      <c r="D66" s="436"/>
    </row>
    <row r="67" spans="4:4">
      <c r="D67" s="436"/>
    </row>
    <row r="68" spans="4:4">
      <c r="D68" s="436"/>
    </row>
    <row r="69" spans="4:4">
      <c r="D69" s="436"/>
    </row>
    <row r="70" spans="4:4">
      <c r="D70" s="436"/>
    </row>
    <row r="71" spans="4:4">
      <c r="D71" s="436"/>
    </row>
    <row r="72" spans="4:4">
      <c r="D72" s="436"/>
    </row>
    <row r="73" spans="4:4">
      <c r="D73" s="436"/>
    </row>
    <row r="74" spans="4:4">
      <c r="D74" s="436"/>
    </row>
    <row r="75" spans="4:4">
      <c r="D75" s="436"/>
    </row>
    <row r="76" spans="4:4">
      <c r="D76" s="436"/>
    </row>
    <row r="77" spans="4:4">
      <c r="D77" s="436"/>
    </row>
    <row r="78" spans="4:4">
      <c r="D78" s="436"/>
    </row>
    <row r="79" spans="4:4">
      <c r="D79" s="436"/>
    </row>
    <row r="80" spans="4:4">
      <c r="D80" s="436"/>
    </row>
    <row r="81" spans="4:4">
      <c r="D81" s="436"/>
    </row>
    <row r="82" spans="4:4">
      <c r="D82" s="436"/>
    </row>
    <row r="83" spans="4:4">
      <c r="D83" s="436"/>
    </row>
    <row r="84" spans="4:4">
      <c r="D84" s="436"/>
    </row>
    <row r="85" spans="4:4">
      <c r="D85" s="436"/>
    </row>
    <row r="86" spans="4:4">
      <c r="D86" s="436"/>
    </row>
    <row r="87" spans="4:4">
      <c r="D87" s="436"/>
    </row>
    <row r="88" spans="4:4">
      <c r="D88" s="436"/>
    </row>
    <row r="89" spans="4:4">
      <c r="D89" s="436"/>
    </row>
    <row r="90" spans="4:4">
      <c r="D90" s="436"/>
    </row>
    <row r="91" spans="4:4">
      <c r="D91" s="436"/>
    </row>
    <row r="92" spans="4:4">
      <c r="D92" s="436"/>
    </row>
    <row r="93" spans="4:4">
      <c r="D93" s="436"/>
    </row>
    <row r="94" spans="4:4">
      <c r="D94" s="436"/>
    </row>
    <row r="95" spans="4:4">
      <c r="D95" s="436"/>
    </row>
    <row r="96" spans="4:4">
      <c r="D96" s="436"/>
    </row>
    <row r="97" spans="4:4">
      <c r="D97" s="436"/>
    </row>
    <row r="98" spans="4:4">
      <c r="D98" s="436"/>
    </row>
    <row r="99" spans="4:4">
      <c r="D99" s="436"/>
    </row>
    <row r="100" spans="4:4">
      <c r="D100" s="436"/>
    </row>
    <row r="101" spans="4:4">
      <c r="D101" s="436"/>
    </row>
    <row r="102" spans="4:4">
      <c r="D102" s="436"/>
    </row>
    <row r="103" spans="4:4">
      <c r="D103" s="436"/>
    </row>
    <row r="104" spans="4:4">
      <c r="D104" s="436"/>
    </row>
    <row r="105" spans="4:4">
      <c r="D105" s="436"/>
    </row>
    <row r="106" spans="4:4">
      <c r="D106" s="436"/>
    </row>
    <row r="107" spans="4:4">
      <c r="D107" s="436"/>
    </row>
    <row r="108" spans="4:4">
      <c r="D108" s="436"/>
    </row>
    <row r="109" spans="4:4">
      <c r="D109" s="436"/>
    </row>
    <row r="110" spans="4:4">
      <c r="D110" s="436"/>
    </row>
    <row r="111" spans="4:4">
      <c r="D111" s="436"/>
    </row>
    <row r="112" spans="4:4">
      <c r="D112" s="436"/>
    </row>
    <row r="113" spans="4:4">
      <c r="D113" s="436"/>
    </row>
    <row r="114" spans="4:4">
      <c r="D114" s="436"/>
    </row>
    <row r="115" spans="4:4">
      <c r="D115" s="436"/>
    </row>
    <row r="116" spans="4:4">
      <c r="D116" s="436"/>
    </row>
    <row r="117" spans="4:4">
      <c r="D117" s="436"/>
    </row>
    <row r="118" spans="4:4">
      <c r="D118" s="436"/>
    </row>
    <row r="119" spans="4:4">
      <c r="D119" s="436"/>
    </row>
    <row r="120" spans="4:4">
      <c r="D120" s="436"/>
    </row>
    <row r="121" spans="4:4">
      <c r="D121" s="436"/>
    </row>
    <row r="122" spans="4:4">
      <c r="D122" s="436"/>
    </row>
    <row r="123" spans="4:4">
      <c r="D123" s="436"/>
    </row>
    <row r="124" spans="4:4">
      <c r="D124" s="436"/>
    </row>
    <row r="125" spans="4:4">
      <c r="D125" s="436"/>
    </row>
    <row r="126" spans="4:4">
      <c r="D126" s="436"/>
    </row>
    <row r="127" spans="4:4">
      <c r="D127" s="436"/>
    </row>
    <row r="128" spans="4:4">
      <c r="D128" s="436"/>
    </row>
    <row r="129" spans="4:4">
      <c r="D129" s="436"/>
    </row>
    <row r="130" spans="4:4">
      <c r="D130" s="436"/>
    </row>
    <row r="131" spans="4:4">
      <c r="D131" s="436"/>
    </row>
    <row r="132" spans="4:4">
      <c r="D132" s="436"/>
    </row>
    <row r="133" spans="4:4">
      <c r="D133" s="436"/>
    </row>
    <row r="134" spans="4:4">
      <c r="D134" s="436"/>
    </row>
    <row r="135" spans="4:4">
      <c r="D135" s="436"/>
    </row>
    <row r="136" spans="4:4">
      <c r="D136" s="436"/>
    </row>
    <row r="137" spans="4:4">
      <c r="D137" s="436"/>
    </row>
    <row r="138" spans="4:4">
      <c r="D138" s="436"/>
    </row>
    <row r="139" spans="4:4">
      <c r="D139" s="436"/>
    </row>
    <row r="140" spans="4:4">
      <c r="D140" s="436"/>
    </row>
    <row r="141" spans="4:4">
      <c r="D141" s="436"/>
    </row>
    <row r="142" spans="4:4">
      <c r="D142" s="436"/>
    </row>
    <row r="143" spans="4:4">
      <c r="D143" s="436"/>
    </row>
    <row r="144" spans="4:4">
      <c r="D144" s="436"/>
    </row>
    <row r="145" spans="4:4">
      <c r="D145" s="436"/>
    </row>
    <row r="146" spans="4:4">
      <c r="D146" s="436"/>
    </row>
    <row r="147" spans="4:4">
      <c r="D147" s="436"/>
    </row>
    <row r="148" spans="4:4">
      <c r="D148" s="436"/>
    </row>
    <row r="149" spans="4:4">
      <c r="D149" s="436"/>
    </row>
    <row r="150" spans="4:4">
      <c r="D150" s="436"/>
    </row>
    <row r="151" spans="4:4">
      <c r="D151" s="436"/>
    </row>
    <row r="152" spans="4:4">
      <c r="D152" s="436"/>
    </row>
    <row r="153" spans="4:4">
      <c r="D153" s="436"/>
    </row>
    <row r="154" spans="4:4">
      <c r="D154" s="436"/>
    </row>
    <row r="155" spans="4:4">
      <c r="D155" s="436"/>
    </row>
    <row r="156" spans="4:4">
      <c r="D156" s="436"/>
    </row>
    <row r="157" spans="4:4">
      <c r="D157" s="436"/>
    </row>
    <row r="158" spans="4:4">
      <c r="D158" s="436"/>
    </row>
    <row r="159" spans="4:4">
      <c r="D159" s="436"/>
    </row>
    <row r="160" spans="4:4">
      <c r="D160" s="436"/>
    </row>
    <row r="161" spans="4:4">
      <c r="D161" s="436"/>
    </row>
    <row r="162" spans="4:4">
      <c r="D162" s="436"/>
    </row>
    <row r="163" spans="4:4">
      <c r="D163" s="436"/>
    </row>
    <row r="164" spans="4:4">
      <c r="D164" s="436"/>
    </row>
    <row r="165" spans="4:4">
      <c r="D165" s="436"/>
    </row>
    <row r="166" spans="4:4">
      <c r="D166" s="436"/>
    </row>
    <row r="167" spans="4:4">
      <c r="D167" s="436"/>
    </row>
    <row r="168" spans="4:4">
      <c r="D168" s="436"/>
    </row>
    <row r="169" spans="4:4">
      <c r="D169" s="436"/>
    </row>
    <row r="170" spans="4:4">
      <c r="D170" s="436"/>
    </row>
    <row r="171" spans="4:4">
      <c r="D171" s="436"/>
    </row>
    <row r="172" spans="4:4">
      <c r="D172" s="436"/>
    </row>
    <row r="173" spans="4:4">
      <c r="D173" s="436"/>
    </row>
    <row r="174" spans="4:4">
      <c r="D174" s="436"/>
    </row>
    <row r="175" spans="4:4">
      <c r="D175" s="436"/>
    </row>
    <row r="176" spans="4:4">
      <c r="D176" s="436"/>
    </row>
    <row r="177" spans="4:4">
      <c r="D177" s="436"/>
    </row>
    <row r="178" spans="4:4">
      <c r="D178" s="436"/>
    </row>
    <row r="179" spans="4:4">
      <c r="D179" s="436"/>
    </row>
    <row r="180" spans="4:4">
      <c r="D180" s="436"/>
    </row>
    <row r="181" spans="4:4">
      <c r="D181" s="436"/>
    </row>
    <row r="182" spans="4:4">
      <c r="D182" s="436"/>
    </row>
    <row r="183" spans="4:4">
      <c r="D183" s="436"/>
    </row>
    <row r="184" spans="4:4">
      <c r="D184" s="436"/>
    </row>
    <row r="185" spans="4:4">
      <c r="D185" s="436"/>
    </row>
    <row r="186" spans="4:4">
      <c r="D186" s="436"/>
    </row>
    <row r="187" spans="4:4">
      <c r="D187" s="436"/>
    </row>
    <row r="188" spans="4:4">
      <c r="D188" s="436"/>
    </row>
    <row r="189" spans="4:4">
      <c r="D189" s="436"/>
    </row>
    <row r="190" spans="4:4">
      <c r="D190" s="436"/>
    </row>
    <row r="191" spans="4:4">
      <c r="D191" s="436"/>
    </row>
    <row r="192" spans="4:4">
      <c r="D192" s="436"/>
    </row>
    <row r="193" spans="4:4">
      <c r="D193" s="436"/>
    </row>
    <row r="194" spans="4:4">
      <c r="D194" s="436"/>
    </row>
    <row r="195" spans="4:4">
      <c r="D195" s="436"/>
    </row>
    <row r="196" spans="4:4">
      <c r="D196" s="436"/>
    </row>
    <row r="197" spans="4:4">
      <c r="D197" s="436"/>
    </row>
    <row r="198" spans="4:4">
      <c r="D198" s="436"/>
    </row>
    <row r="199" spans="4:4">
      <c r="D199" s="436"/>
    </row>
    <row r="200" spans="4:4">
      <c r="D200" s="436"/>
    </row>
    <row r="201" spans="4:4">
      <c r="D201" s="436"/>
    </row>
    <row r="202" spans="4:4">
      <c r="D202" s="436"/>
    </row>
    <row r="203" spans="4:4">
      <c r="D203" s="436"/>
    </row>
    <row r="204" spans="4:4">
      <c r="D204" s="436"/>
    </row>
    <row r="205" spans="4:4">
      <c r="D205" s="436"/>
    </row>
    <row r="206" spans="4:4">
      <c r="D206" s="436"/>
    </row>
    <row r="207" spans="4:4">
      <c r="D207" s="436"/>
    </row>
    <row r="208" spans="4:4">
      <c r="D208" s="436"/>
    </row>
    <row r="209" spans="4:4">
      <c r="D209" s="436"/>
    </row>
    <row r="210" spans="4:4">
      <c r="D210" s="436"/>
    </row>
    <row r="211" spans="4:4">
      <c r="D211" s="436"/>
    </row>
    <row r="212" spans="4:4">
      <c r="D212" s="436"/>
    </row>
    <row r="213" spans="4:4">
      <c r="D213" s="436"/>
    </row>
    <row r="214" spans="4:4">
      <c r="D214" s="436"/>
    </row>
    <row r="215" spans="4:4">
      <c r="D215" s="436"/>
    </row>
    <row r="216" spans="4:4">
      <c r="D216" s="436"/>
    </row>
    <row r="217" spans="4:4">
      <c r="D217" s="436"/>
    </row>
    <row r="218" spans="4:4">
      <c r="D218" s="436"/>
    </row>
    <row r="219" spans="4:4">
      <c r="D219" s="436"/>
    </row>
    <row r="220" spans="4:4">
      <c r="D220" s="436"/>
    </row>
    <row r="221" spans="4:4">
      <c r="D221" s="436"/>
    </row>
    <row r="222" spans="4:4">
      <c r="D222" s="436"/>
    </row>
    <row r="223" spans="4:4">
      <c r="D223" s="436"/>
    </row>
    <row r="224" spans="4:4">
      <c r="D224" s="436"/>
    </row>
    <row r="225" spans="4:4">
      <c r="D225" s="436"/>
    </row>
    <row r="226" spans="4:4">
      <c r="D226" s="436"/>
    </row>
    <row r="227" spans="4:4">
      <c r="D227" s="436"/>
    </row>
    <row r="228" spans="4:4">
      <c r="D228" s="436"/>
    </row>
    <row r="229" spans="4:4">
      <c r="D229" s="436"/>
    </row>
    <row r="230" spans="4:4">
      <c r="D230" s="436"/>
    </row>
    <row r="231" spans="4:4">
      <c r="D231" s="436"/>
    </row>
    <row r="232" spans="4:4">
      <c r="D232" s="436"/>
    </row>
    <row r="233" spans="4:4">
      <c r="D233" s="436"/>
    </row>
    <row r="234" spans="4:4">
      <c r="D234" s="436"/>
    </row>
    <row r="235" spans="4:4">
      <c r="D235" s="436"/>
    </row>
    <row r="236" spans="4:4">
      <c r="D236" s="436"/>
    </row>
    <row r="237" spans="4:4">
      <c r="D237" s="436"/>
    </row>
    <row r="238" spans="4:4">
      <c r="D238" s="436"/>
    </row>
    <row r="239" spans="4:4">
      <c r="D239" s="436"/>
    </row>
    <row r="240" spans="4:4">
      <c r="D240" s="436"/>
    </row>
    <row r="241" spans="4:4">
      <c r="D241" s="436"/>
    </row>
    <row r="242" spans="4:4">
      <c r="D242" s="436"/>
    </row>
    <row r="243" spans="4:4">
      <c r="D243" s="436"/>
    </row>
    <row r="244" spans="4:4">
      <c r="D244" s="436"/>
    </row>
    <row r="245" spans="4:4">
      <c r="D245" s="436"/>
    </row>
    <row r="246" spans="4:4">
      <c r="D246" s="436"/>
    </row>
    <row r="247" spans="4:4">
      <c r="D247" s="436"/>
    </row>
    <row r="248" spans="4:4">
      <c r="D248" s="436"/>
    </row>
    <row r="249" spans="4:4">
      <c r="D249" s="436"/>
    </row>
    <row r="250" spans="4:4">
      <c r="D250" s="436"/>
    </row>
    <row r="251" spans="4:4">
      <c r="D251" s="436"/>
    </row>
    <row r="252" spans="4:4">
      <c r="D252" s="436"/>
    </row>
    <row r="253" spans="4:4">
      <c r="D253" s="436"/>
    </row>
    <row r="254" spans="4:4">
      <c r="D254" s="436"/>
    </row>
    <row r="255" spans="4:4">
      <c r="D255" s="436"/>
    </row>
    <row r="256" spans="4:4">
      <c r="D256" s="436"/>
    </row>
    <row r="257" spans="4:4">
      <c r="D257" s="436"/>
    </row>
    <row r="258" spans="4:4">
      <c r="D258" s="436"/>
    </row>
    <row r="259" spans="4:4">
      <c r="D259" s="436"/>
    </row>
    <row r="260" spans="4:4">
      <c r="D260" s="436"/>
    </row>
    <row r="261" spans="4:4">
      <c r="D261" s="436"/>
    </row>
    <row r="262" spans="4:4">
      <c r="D262" s="436"/>
    </row>
    <row r="263" spans="4:4">
      <c r="D263" s="436"/>
    </row>
    <row r="264" spans="4:4">
      <c r="D264" s="436"/>
    </row>
    <row r="265" spans="4:4">
      <c r="D265" s="436"/>
    </row>
    <row r="266" spans="4:4">
      <c r="D266" s="436"/>
    </row>
    <row r="267" spans="4:4">
      <c r="D267" s="436"/>
    </row>
    <row r="268" spans="4:4">
      <c r="D268" s="436"/>
    </row>
    <row r="269" spans="4:4">
      <c r="D269" s="436"/>
    </row>
    <row r="270" spans="4:4">
      <c r="D270" s="436"/>
    </row>
    <row r="271" spans="4:4">
      <c r="D271" s="436"/>
    </row>
    <row r="272" spans="4:4">
      <c r="D272" s="436"/>
    </row>
    <row r="273" spans="4:4">
      <c r="D273" s="436"/>
    </row>
    <row r="274" spans="4:4">
      <c r="D274" s="436"/>
    </row>
    <row r="275" spans="4:4">
      <c r="D275" s="436"/>
    </row>
    <row r="276" spans="4:4">
      <c r="D276" s="436"/>
    </row>
    <row r="277" spans="4:4">
      <c r="D277" s="436"/>
    </row>
    <row r="278" spans="4:4">
      <c r="D278" s="436"/>
    </row>
    <row r="279" spans="4:4">
      <c r="D279" s="436"/>
    </row>
    <row r="280" spans="4:4">
      <c r="D280" s="436"/>
    </row>
    <row r="281" spans="4:4">
      <c r="D281" s="436"/>
    </row>
    <row r="282" spans="4:4">
      <c r="D282" s="436"/>
    </row>
    <row r="283" spans="4:4">
      <c r="D283" s="436"/>
    </row>
    <row r="284" spans="4:4">
      <c r="D284" s="436"/>
    </row>
    <row r="285" spans="4:4">
      <c r="D285" s="436"/>
    </row>
    <row r="286" spans="4:4">
      <c r="D286" s="436"/>
    </row>
    <row r="287" spans="4:4">
      <c r="D287" s="436"/>
    </row>
    <row r="288" spans="4:4">
      <c r="D288" s="436"/>
    </row>
    <row r="289" spans="4:4">
      <c r="D289" s="436"/>
    </row>
    <row r="290" spans="4:4">
      <c r="D290" s="436"/>
    </row>
    <row r="291" spans="4:4">
      <c r="D291" s="436"/>
    </row>
    <row r="292" spans="4:4">
      <c r="D292" s="436"/>
    </row>
    <row r="293" spans="4:4">
      <c r="D293" s="436"/>
    </row>
    <row r="294" spans="4:4">
      <c r="D294" s="436"/>
    </row>
    <row r="295" spans="4:4">
      <c r="D295" s="436"/>
    </row>
    <row r="296" spans="4:4">
      <c r="D296" s="436"/>
    </row>
    <row r="297" spans="4:4">
      <c r="D297" s="436"/>
    </row>
    <row r="298" spans="4:4">
      <c r="D298" s="436"/>
    </row>
    <row r="299" spans="4:4">
      <c r="D299" s="436"/>
    </row>
    <row r="300" spans="4:4">
      <c r="D300" s="436"/>
    </row>
    <row r="301" spans="4:4">
      <c r="D301" s="436"/>
    </row>
    <row r="302" spans="4:4">
      <c r="D302" s="436"/>
    </row>
    <row r="303" spans="4:4">
      <c r="D303" s="436"/>
    </row>
    <row r="304" spans="4:4">
      <c r="D304" s="436"/>
    </row>
    <row r="305" spans="4:4">
      <c r="D305" s="436"/>
    </row>
    <row r="306" spans="4:4">
      <c r="D306" s="436"/>
    </row>
    <row r="307" spans="4:4">
      <c r="D307" s="436"/>
    </row>
    <row r="308" spans="4:4">
      <c r="D308" s="436"/>
    </row>
    <row r="309" spans="4:4">
      <c r="D309" s="436"/>
    </row>
    <row r="310" spans="4:4">
      <c r="D310" s="436"/>
    </row>
    <row r="311" spans="4:4">
      <c r="D311" s="436"/>
    </row>
    <row r="312" spans="4:4">
      <c r="D312" s="436"/>
    </row>
    <row r="313" spans="4:4">
      <c r="D313" s="436"/>
    </row>
    <row r="314" spans="4:4">
      <c r="D314" s="436"/>
    </row>
    <row r="315" spans="4:4">
      <c r="D315" s="436"/>
    </row>
    <row r="316" spans="4:4">
      <c r="D316" s="436"/>
    </row>
    <row r="317" spans="4:4">
      <c r="D317" s="436"/>
    </row>
    <row r="318" spans="4:4">
      <c r="D318" s="436"/>
    </row>
    <row r="319" spans="4:4">
      <c r="D319" s="436"/>
    </row>
    <row r="320" spans="4:4">
      <c r="D320" s="436"/>
    </row>
    <row r="321" spans="4:4">
      <c r="D321" s="436"/>
    </row>
    <row r="322" spans="4:4">
      <c r="D322" s="436"/>
    </row>
    <row r="323" spans="4:4">
      <c r="D323" s="436"/>
    </row>
    <row r="324" spans="4:4">
      <c r="D324" s="436"/>
    </row>
    <row r="325" spans="4:4">
      <c r="D325" s="436"/>
    </row>
    <row r="326" spans="4:4">
      <c r="D326" s="436"/>
    </row>
    <row r="327" spans="4:4">
      <c r="D327" s="436"/>
    </row>
    <row r="328" spans="4:4">
      <c r="D328" s="436"/>
    </row>
    <row r="329" spans="4:4">
      <c r="D329" s="436"/>
    </row>
    <row r="330" spans="4:4">
      <c r="D330" s="436"/>
    </row>
    <row r="331" spans="4:4">
      <c r="D331" s="436"/>
    </row>
    <row r="332" spans="4:4">
      <c r="D332" s="436"/>
    </row>
    <row r="333" spans="4:4">
      <c r="D333" s="436"/>
    </row>
    <row r="334" spans="4:4">
      <c r="D334" s="436"/>
    </row>
    <row r="335" spans="4:4">
      <c r="D335" s="436"/>
    </row>
    <row r="336" spans="4:4">
      <c r="D336" s="436"/>
    </row>
    <row r="337" spans="4:4">
      <c r="D337" s="436"/>
    </row>
    <row r="338" spans="4:4">
      <c r="D338" s="436"/>
    </row>
    <row r="339" spans="4:4">
      <c r="D339" s="436"/>
    </row>
    <row r="340" spans="4:4">
      <c r="D340" s="436"/>
    </row>
    <row r="341" spans="4:4">
      <c r="D341" s="436"/>
    </row>
    <row r="342" spans="4:4">
      <c r="D342" s="436"/>
    </row>
    <row r="343" spans="4:4">
      <c r="D343" s="436"/>
    </row>
    <row r="344" spans="4:4">
      <c r="D344" s="436"/>
    </row>
    <row r="345" spans="4:4">
      <c r="D345" s="436"/>
    </row>
    <row r="346" spans="4:4">
      <c r="D346" s="436"/>
    </row>
    <row r="347" spans="4:4">
      <c r="D347" s="436"/>
    </row>
    <row r="348" spans="4:4">
      <c r="D348" s="436"/>
    </row>
    <row r="349" spans="4:4">
      <c r="D349" s="436"/>
    </row>
    <row r="350" spans="4:4">
      <c r="D350" s="436"/>
    </row>
    <row r="351" spans="4:4">
      <c r="D351" s="436"/>
    </row>
    <row r="352" spans="4:4">
      <c r="D352" s="436"/>
    </row>
    <row r="353" spans="4:4">
      <c r="D353" s="436"/>
    </row>
    <row r="354" spans="4:4">
      <c r="D354" s="436"/>
    </row>
    <row r="355" spans="4:4">
      <c r="D355" s="436"/>
    </row>
    <row r="356" spans="4:4">
      <c r="D356" s="436"/>
    </row>
    <row r="357" spans="4:4">
      <c r="D357" s="436"/>
    </row>
    <row r="358" spans="4:4">
      <c r="D358" s="436"/>
    </row>
    <row r="359" spans="4:4">
      <c r="D359" s="436"/>
    </row>
    <row r="360" spans="4:4">
      <c r="D360" s="436"/>
    </row>
    <row r="361" spans="4:4">
      <c r="D361" s="436"/>
    </row>
    <row r="362" spans="4:4">
      <c r="D362" s="436"/>
    </row>
    <row r="363" spans="4:4">
      <c r="D363" s="436"/>
    </row>
    <row r="364" spans="4:4">
      <c r="D364" s="436"/>
    </row>
    <row r="365" spans="4:4">
      <c r="D365" s="436"/>
    </row>
    <row r="366" spans="4:4">
      <c r="D366" s="436"/>
    </row>
    <row r="367" spans="4:4">
      <c r="D367" s="436"/>
    </row>
    <row r="368" spans="4:4">
      <c r="D368" s="436"/>
    </row>
    <row r="369" spans="4:4">
      <c r="D369" s="436"/>
    </row>
    <row r="370" spans="4:4">
      <c r="D370" s="436"/>
    </row>
    <row r="371" spans="4:4">
      <c r="D371" s="436"/>
    </row>
    <row r="372" spans="4:4">
      <c r="D372" s="436"/>
    </row>
    <row r="373" spans="4:4">
      <c r="D373" s="436"/>
    </row>
    <row r="374" spans="4:4">
      <c r="D374" s="436"/>
    </row>
    <row r="375" spans="4:4">
      <c r="D375" s="436"/>
    </row>
    <row r="376" spans="4:4">
      <c r="D376" s="436"/>
    </row>
    <row r="377" spans="4:4">
      <c r="D377" s="436"/>
    </row>
    <row r="378" spans="4:4">
      <c r="D378" s="436"/>
    </row>
    <row r="379" spans="4:4">
      <c r="D379" s="436"/>
    </row>
    <row r="380" spans="4:4">
      <c r="D380" s="436"/>
    </row>
    <row r="381" spans="4:4">
      <c r="D381" s="436"/>
    </row>
    <row r="382" spans="4:4">
      <c r="D382" s="436"/>
    </row>
    <row r="383" spans="4:4">
      <c r="D383" s="436"/>
    </row>
    <row r="384" spans="4:4">
      <c r="D384" s="436"/>
    </row>
    <row r="385" spans="4:4">
      <c r="D385" s="436"/>
    </row>
    <row r="386" spans="4:4">
      <c r="D386" s="436"/>
    </row>
    <row r="387" spans="4:4">
      <c r="D387" s="436"/>
    </row>
    <row r="388" spans="4:4">
      <c r="D388" s="436"/>
    </row>
    <row r="389" spans="4:4">
      <c r="D389" s="436"/>
    </row>
    <row r="390" spans="4:4">
      <c r="D390" s="436"/>
    </row>
    <row r="391" spans="4:4">
      <c r="D391" s="436"/>
    </row>
    <row r="392" spans="4:4">
      <c r="D392" s="436"/>
    </row>
    <row r="393" spans="4:4">
      <c r="D393" s="436"/>
    </row>
    <row r="394" spans="4:4">
      <c r="D394" s="436"/>
    </row>
    <row r="395" spans="4:4">
      <c r="D395" s="436"/>
    </row>
    <row r="396" spans="4:4">
      <c r="D396" s="436"/>
    </row>
    <row r="397" spans="4:4">
      <c r="D397" s="436"/>
    </row>
    <row r="398" spans="4:4">
      <c r="D398" s="436"/>
    </row>
    <row r="399" spans="4:4">
      <c r="D399" s="436"/>
    </row>
    <row r="400" spans="4:4">
      <c r="D400" s="436"/>
    </row>
    <row r="401" spans="4:4">
      <c r="D401" s="436"/>
    </row>
    <row r="402" spans="4:4">
      <c r="D402" s="436"/>
    </row>
    <row r="403" spans="4:4">
      <c r="D403" s="436"/>
    </row>
    <row r="404" spans="4:4">
      <c r="D404" s="436"/>
    </row>
    <row r="405" spans="4:4">
      <c r="D405" s="436"/>
    </row>
    <row r="406" spans="4:4">
      <c r="D406" s="436"/>
    </row>
    <row r="407" spans="4:4">
      <c r="D407" s="436"/>
    </row>
    <row r="408" spans="4:4">
      <c r="D408" s="436"/>
    </row>
    <row r="409" spans="4:4">
      <c r="D409" s="436"/>
    </row>
    <row r="410" spans="4:4">
      <c r="D410" s="436"/>
    </row>
    <row r="411" spans="4:4">
      <c r="D411" s="436"/>
    </row>
    <row r="412" spans="4:4">
      <c r="D412" s="436"/>
    </row>
    <row r="413" spans="4:4">
      <c r="D413" s="436"/>
    </row>
    <row r="414" spans="4:4">
      <c r="D414" s="436"/>
    </row>
    <row r="415" spans="4:4">
      <c r="D415" s="436"/>
    </row>
    <row r="416" spans="4:4">
      <c r="D416" s="436"/>
    </row>
    <row r="417" spans="4:4">
      <c r="D417" s="436"/>
    </row>
    <row r="418" spans="4:4">
      <c r="D418" s="436"/>
    </row>
    <row r="419" spans="4:4">
      <c r="D419" s="436"/>
    </row>
    <row r="420" spans="4:4">
      <c r="D420" s="436"/>
    </row>
    <row r="421" spans="4:4">
      <c r="D421" s="436"/>
    </row>
    <row r="422" spans="4:4">
      <c r="D422" s="436"/>
    </row>
    <row r="423" spans="4:4">
      <c r="D423" s="436"/>
    </row>
    <row r="424" spans="4:4">
      <c r="D424" s="436"/>
    </row>
    <row r="425" spans="4:4">
      <c r="D425" s="436"/>
    </row>
    <row r="426" spans="4:4">
      <c r="D426" s="436"/>
    </row>
    <row r="427" spans="4:4">
      <c r="D427" s="436"/>
    </row>
    <row r="428" spans="4:4">
      <c r="D428" s="436"/>
    </row>
    <row r="429" spans="4:4">
      <c r="D429" s="436"/>
    </row>
    <row r="430" spans="4:4">
      <c r="D430" s="436"/>
    </row>
    <row r="431" spans="4:4">
      <c r="D431" s="436"/>
    </row>
    <row r="432" spans="4:4">
      <c r="D432" s="436"/>
    </row>
    <row r="433" spans="4:4">
      <c r="D433" s="436"/>
    </row>
    <row r="434" spans="4:4">
      <c r="D434" s="436"/>
    </row>
    <row r="435" spans="4:4">
      <c r="D435" s="436"/>
    </row>
    <row r="436" spans="4:4">
      <c r="D436" s="436"/>
    </row>
    <row r="437" spans="4:4">
      <c r="D437" s="436"/>
    </row>
    <row r="438" spans="4:4">
      <c r="D438" s="436"/>
    </row>
    <row r="439" spans="4:4">
      <c r="D439" s="436"/>
    </row>
    <row r="440" spans="4:4">
      <c r="D440" s="436"/>
    </row>
    <row r="441" spans="4:4">
      <c r="D441" s="436"/>
    </row>
    <row r="442" spans="4:4">
      <c r="D442" s="436"/>
    </row>
    <row r="443" spans="4:4">
      <c r="D443" s="436"/>
    </row>
    <row r="444" spans="4:4">
      <c r="D444" s="436"/>
    </row>
    <row r="445" spans="4:4">
      <c r="D445" s="436"/>
    </row>
    <row r="446" spans="4:4">
      <c r="D446" s="436"/>
    </row>
    <row r="447" spans="4:4">
      <c r="D447" s="436"/>
    </row>
    <row r="448" spans="4:4">
      <c r="D448" s="436"/>
    </row>
    <row r="449" spans="4:4">
      <c r="D449" s="436"/>
    </row>
    <row r="450" spans="4:4">
      <c r="D450" s="436"/>
    </row>
    <row r="451" spans="4:4">
      <c r="D451" s="436"/>
    </row>
    <row r="452" spans="4:4">
      <c r="D452" s="436"/>
    </row>
    <row r="453" spans="4:4">
      <c r="D453" s="436"/>
    </row>
    <row r="454" spans="4:4">
      <c r="D454" s="436"/>
    </row>
    <row r="455" spans="4:4">
      <c r="D455" s="436"/>
    </row>
    <row r="456" spans="4:4">
      <c r="D456" s="436"/>
    </row>
    <row r="457" spans="4:4">
      <c r="D457" s="436"/>
    </row>
    <row r="458" spans="4:4">
      <c r="D458" s="436"/>
    </row>
    <row r="459" spans="4:4">
      <c r="D459" s="436"/>
    </row>
    <row r="460" spans="4:4">
      <c r="D460" s="436"/>
    </row>
    <row r="461" spans="4:4">
      <c r="D461" s="436"/>
    </row>
    <row r="462" spans="4:4">
      <c r="D462" s="436"/>
    </row>
    <row r="463" spans="4:4">
      <c r="D463" s="436"/>
    </row>
    <row r="464" spans="4:4">
      <c r="D464" s="436"/>
    </row>
    <row r="465" spans="4:4">
      <c r="D465" s="436"/>
    </row>
    <row r="466" spans="4:4">
      <c r="D466" s="436"/>
    </row>
    <row r="467" spans="4:4">
      <c r="D467" s="436"/>
    </row>
    <row r="468" spans="4:4">
      <c r="D468" s="436"/>
    </row>
    <row r="469" spans="4:4">
      <c r="D469" s="436"/>
    </row>
    <row r="470" spans="4:4">
      <c r="D470" s="436"/>
    </row>
    <row r="471" spans="4:4">
      <c r="D471" s="436"/>
    </row>
    <row r="472" spans="4:4">
      <c r="D472" s="436"/>
    </row>
    <row r="473" spans="4:4">
      <c r="D473" s="436"/>
    </row>
    <row r="474" spans="4:4">
      <c r="D474" s="436"/>
    </row>
    <row r="475" spans="4:4">
      <c r="D475" s="436"/>
    </row>
    <row r="476" spans="4:4">
      <c r="D476" s="436"/>
    </row>
    <row r="477" spans="4:4">
      <c r="D477" s="436"/>
    </row>
    <row r="478" spans="4:4">
      <c r="D478" s="436"/>
    </row>
    <row r="479" spans="4:4">
      <c r="D479" s="436"/>
    </row>
    <row r="480" spans="4:4">
      <c r="D480" s="436"/>
    </row>
    <row r="481" spans="4:4">
      <c r="D481" s="436"/>
    </row>
    <row r="482" spans="4:4">
      <c r="D482" s="436"/>
    </row>
    <row r="483" spans="4:4">
      <c r="D483" s="436"/>
    </row>
    <row r="484" spans="4:4">
      <c r="D484" s="436"/>
    </row>
    <row r="485" spans="4:4">
      <c r="D485" s="436"/>
    </row>
    <row r="486" spans="4:4">
      <c r="D486" s="436"/>
    </row>
    <row r="487" spans="4:4">
      <c r="D487" s="436"/>
    </row>
    <row r="488" spans="4:4">
      <c r="D488" s="436"/>
    </row>
    <row r="489" spans="4:4">
      <c r="D489" s="436"/>
    </row>
    <row r="490" spans="4:4">
      <c r="D490" s="436"/>
    </row>
    <row r="491" spans="4:4">
      <c r="D491" s="436"/>
    </row>
    <row r="492" spans="4:4">
      <c r="D492" s="436"/>
    </row>
    <row r="493" spans="4:4">
      <c r="D493" s="436"/>
    </row>
    <row r="494" spans="4:4">
      <c r="D494" s="436"/>
    </row>
    <row r="495" spans="4:4">
      <c r="D495" s="436"/>
    </row>
    <row r="496" spans="4:4">
      <c r="D496" s="436"/>
    </row>
    <row r="497" spans="4:4">
      <c r="D497" s="436"/>
    </row>
    <row r="498" spans="4:4">
      <c r="D498" s="436"/>
    </row>
    <row r="499" spans="4:4">
      <c r="D499" s="436"/>
    </row>
  </sheetData>
  <conditionalFormatting sqref="I1">
    <cfRule type="cellIs" dxfId="63" priority="3" stopIfTrue="1" operator="equal">
      <formula>"x.x"</formula>
    </cfRule>
  </conditionalFormatting>
  <conditionalFormatting sqref="B17 B13:B15 B10:B11">
    <cfRule type="cellIs" dxfId="62" priority="2" stopIfTrue="1" operator="equal">
      <formula>"Title"</formula>
    </cfRule>
  </conditionalFormatting>
  <conditionalFormatting sqref="B12 B9">
    <cfRule type="cellIs" dxfId="61" priority="1" stopIfTrue="1" operator="equal">
      <formula>"Adjustment to Income/Expense/Rate Base:"</formula>
    </cfRule>
  </conditionalFormatting>
  <dataValidations count="2">
    <dataValidation type="list" errorStyle="warning" allowBlank="1" showInputMessage="1" showErrorMessage="1" errorTitle="Factor" error="This factor is not included in the drop-down list. Is this the factor you want to use?" sqref="F65526:F65528 WVN983052:WVN983058 WLR983052:WLR983058 WBV983052:WBV983058 VRZ983052:VRZ983058 VID983052:VID983058 UYH983052:UYH983058 UOL983052:UOL983058 UEP983052:UEP983058 TUT983052:TUT983058 TKX983052:TKX983058 TBB983052:TBB983058 SRF983052:SRF983058 SHJ983052:SHJ983058 RXN983052:RXN983058 RNR983052:RNR983058 RDV983052:RDV983058 QTZ983052:QTZ983058 QKD983052:QKD983058 QAH983052:QAH983058 PQL983052:PQL983058 PGP983052:PGP983058 OWT983052:OWT983058 OMX983052:OMX983058 ODB983052:ODB983058 NTF983052:NTF983058 NJJ983052:NJJ983058 MZN983052:MZN983058 MPR983052:MPR983058 MFV983052:MFV983058 LVZ983052:LVZ983058 LMD983052:LMD983058 LCH983052:LCH983058 KSL983052:KSL983058 KIP983052:KIP983058 JYT983052:JYT983058 JOX983052:JOX983058 JFB983052:JFB983058 IVF983052:IVF983058 ILJ983052:ILJ983058 IBN983052:IBN983058 HRR983052:HRR983058 HHV983052:HHV983058 GXZ983052:GXZ983058 GOD983052:GOD983058 GEH983052:GEH983058 FUL983052:FUL983058 FKP983052:FKP983058 FAT983052:FAT983058 EQX983052:EQX983058 EHB983052:EHB983058 DXF983052:DXF983058 DNJ983052:DNJ983058 DDN983052:DDN983058 CTR983052:CTR983058 CJV983052:CJV983058 BZZ983052:BZZ983058 BQD983052:BQD983058 BGH983052:BGH983058 AWL983052:AWL983058 AMP983052:AMP983058 ACT983052:ACT983058 SX983052:SX983058 JB983052:JB983058 F983052:F983058 WVN917516:WVN917522 WLR917516:WLR917522 WBV917516:WBV917522 VRZ917516:VRZ917522 VID917516:VID917522 UYH917516:UYH917522 UOL917516:UOL917522 UEP917516:UEP917522 TUT917516:TUT917522 TKX917516:TKX917522 TBB917516:TBB917522 SRF917516:SRF917522 SHJ917516:SHJ917522 RXN917516:RXN917522 RNR917516:RNR917522 RDV917516:RDV917522 QTZ917516:QTZ917522 QKD917516:QKD917522 QAH917516:QAH917522 PQL917516:PQL917522 PGP917516:PGP917522 OWT917516:OWT917522 OMX917516:OMX917522 ODB917516:ODB917522 NTF917516:NTF917522 NJJ917516:NJJ917522 MZN917516:MZN917522 MPR917516:MPR917522 MFV917516:MFV917522 LVZ917516:LVZ917522 LMD917516:LMD917522 LCH917516:LCH917522 KSL917516:KSL917522 KIP917516:KIP917522 JYT917516:JYT917522 JOX917516:JOX917522 JFB917516:JFB917522 IVF917516:IVF917522 ILJ917516:ILJ917522 IBN917516:IBN917522 HRR917516:HRR917522 HHV917516:HHV917522 GXZ917516:GXZ917522 GOD917516:GOD917522 GEH917516:GEH917522 FUL917516:FUL917522 FKP917516:FKP917522 FAT917516:FAT917522 EQX917516:EQX917522 EHB917516:EHB917522 DXF917516:DXF917522 DNJ917516:DNJ917522 DDN917516:DDN917522 CTR917516:CTR917522 CJV917516:CJV917522 BZZ917516:BZZ917522 BQD917516:BQD917522 BGH917516:BGH917522 AWL917516:AWL917522 AMP917516:AMP917522 ACT917516:ACT917522 SX917516:SX917522 JB917516:JB917522 F917516:F917522 WVN851980:WVN851986 WLR851980:WLR851986 WBV851980:WBV851986 VRZ851980:VRZ851986 VID851980:VID851986 UYH851980:UYH851986 UOL851980:UOL851986 UEP851980:UEP851986 TUT851980:TUT851986 TKX851980:TKX851986 TBB851980:TBB851986 SRF851980:SRF851986 SHJ851980:SHJ851986 RXN851980:RXN851986 RNR851980:RNR851986 RDV851980:RDV851986 QTZ851980:QTZ851986 QKD851980:QKD851986 QAH851980:QAH851986 PQL851980:PQL851986 PGP851980:PGP851986 OWT851980:OWT851986 OMX851980:OMX851986 ODB851980:ODB851986 NTF851980:NTF851986 NJJ851980:NJJ851986 MZN851980:MZN851986 MPR851980:MPR851986 MFV851980:MFV851986 LVZ851980:LVZ851986 LMD851980:LMD851986 LCH851980:LCH851986 KSL851980:KSL851986 KIP851980:KIP851986 JYT851980:JYT851986 JOX851980:JOX851986 JFB851980:JFB851986 IVF851980:IVF851986 ILJ851980:ILJ851986 IBN851980:IBN851986 HRR851980:HRR851986 HHV851980:HHV851986 GXZ851980:GXZ851986 GOD851980:GOD851986 GEH851980:GEH851986 FUL851980:FUL851986 FKP851980:FKP851986 FAT851980:FAT851986 EQX851980:EQX851986 EHB851980:EHB851986 DXF851980:DXF851986 DNJ851980:DNJ851986 DDN851980:DDN851986 CTR851980:CTR851986 CJV851980:CJV851986 BZZ851980:BZZ851986 BQD851980:BQD851986 BGH851980:BGH851986 AWL851980:AWL851986 AMP851980:AMP851986 ACT851980:ACT851986 SX851980:SX851986 JB851980:JB851986 F851980:F851986 WVN786444:WVN786450 WLR786444:WLR786450 WBV786444:WBV786450 VRZ786444:VRZ786450 VID786444:VID786450 UYH786444:UYH786450 UOL786444:UOL786450 UEP786444:UEP786450 TUT786444:TUT786450 TKX786444:TKX786450 TBB786444:TBB786450 SRF786444:SRF786450 SHJ786444:SHJ786450 RXN786444:RXN786450 RNR786444:RNR786450 RDV786444:RDV786450 QTZ786444:QTZ786450 QKD786444:QKD786450 QAH786444:QAH786450 PQL786444:PQL786450 PGP786444:PGP786450 OWT786444:OWT786450 OMX786444:OMX786450 ODB786444:ODB786450 NTF786444:NTF786450 NJJ786444:NJJ786450 MZN786444:MZN786450 MPR786444:MPR786450 MFV786444:MFV786450 LVZ786444:LVZ786450 LMD786444:LMD786450 LCH786444:LCH786450 KSL786444:KSL786450 KIP786444:KIP786450 JYT786444:JYT786450 JOX786444:JOX786450 JFB786444:JFB786450 IVF786444:IVF786450 ILJ786444:ILJ786450 IBN786444:IBN786450 HRR786444:HRR786450 HHV786444:HHV786450 GXZ786444:GXZ786450 GOD786444:GOD786450 GEH786444:GEH786450 FUL786444:FUL786450 FKP786444:FKP786450 FAT786444:FAT786450 EQX786444:EQX786450 EHB786444:EHB786450 DXF786444:DXF786450 DNJ786444:DNJ786450 DDN786444:DDN786450 CTR786444:CTR786450 CJV786444:CJV786450 BZZ786444:BZZ786450 BQD786444:BQD786450 BGH786444:BGH786450 AWL786444:AWL786450 AMP786444:AMP786450 ACT786444:ACT786450 SX786444:SX786450 JB786444:JB786450 F786444:F786450 WVN720908:WVN720914 WLR720908:WLR720914 WBV720908:WBV720914 VRZ720908:VRZ720914 VID720908:VID720914 UYH720908:UYH720914 UOL720908:UOL720914 UEP720908:UEP720914 TUT720908:TUT720914 TKX720908:TKX720914 TBB720908:TBB720914 SRF720908:SRF720914 SHJ720908:SHJ720914 RXN720908:RXN720914 RNR720908:RNR720914 RDV720908:RDV720914 QTZ720908:QTZ720914 QKD720908:QKD720914 QAH720908:QAH720914 PQL720908:PQL720914 PGP720908:PGP720914 OWT720908:OWT720914 OMX720908:OMX720914 ODB720908:ODB720914 NTF720908:NTF720914 NJJ720908:NJJ720914 MZN720908:MZN720914 MPR720908:MPR720914 MFV720908:MFV720914 LVZ720908:LVZ720914 LMD720908:LMD720914 LCH720908:LCH720914 KSL720908:KSL720914 KIP720908:KIP720914 JYT720908:JYT720914 JOX720908:JOX720914 JFB720908:JFB720914 IVF720908:IVF720914 ILJ720908:ILJ720914 IBN720908:IBN720914 HRR720908:HRR720914 HHV720908:HHV720914 GXZ720908:GXZ720914 GOD720908:GOD720914 GEH720908:GEH720914 FUL720908:FUL720914 FKP720908:FKP720914 FAT720908:FAT720914 EQX720908:EQX720914 EHB720908:EHB720914 DXF720908:DXF720914 DNJ720908:DNJ720914 DDN720908:DDN720914 CTR720908:CTR720914 CJV720908:CJV720914 BZZ720908:BZZ720914 BQD720908:BQD720914 BGH720908:BGH720914 AWL720908:AWL720914 AMP720908:AMP720914 ACT720908:ACT720914 SX720908:SX720914 JB720908:JB720914 F720908:F720914 WVN655372:WVN655378 WLR655372:WLR655378 WBV655372:WBV655378 VRZ655372:VRZ655378 VID655372:VID655378 UYH655372:UYH655378 UOL655372:UOL655378 UEP655372:UEP655378 TUT655372:TUT655378 TKX655372:TKX655378 TBB655372:TBB655378 SRF655372:SRF655378 SHJ655372:SHJ655378 RXN655372:RXN655378 RNR655372:RNR655378 RDV655372:RDV655378 QTZ655372:QTZ655378 QKD655372:QKD655378 QAH655372:QAH655378 PQL655372:PQL655378 PGP655372:PGP655378 OWT655372:OWT655378 OMX655372:OMX655378 ODB655372:ODB655378 NTF655372:NTF655378 NJJ655372:NJJ655378 MZN655372:MZN655378 MPR655372:MPR655378 MFV655372:MFV655378 LVZ655372:LVZ655378 LMD655372:LMD655378 LCH655372:LCH655378 KSL655372:KSL655378 KIP655372:KIP655378 JYT655372:JYT655378 JOX655372:JOX655378 JFB655372:JFB655378 IVF655372:IVF655378 ILJ655372:ILJ655378 IBN655372:IBN655378 HRR655372:HRR655378 HHV655372:HHV655378 GXZ655372:GXZ655378 GOD655372:GOD655378 GEH655372:GEH655378 FUL655372:FUL655378 FKP655372:FKP655378 FAT655372:FAT655378 EQX655372:EQX655378 EHB655372:EHB655378 DXF655372:DXF655378 DNJ655372:DNJ655378 DDN655372:DDN655378 CTR655372:CTR655378 CJV655372:CJV655378 BZZ655372:BZZ655378 BQD655372:BQD655378 BGH655372:BGH655378 AWL655372:AWL655378 AMP655372:AMP655378 ACT655372:ACT655378 SX655372:SX655378 JB655372:JB655378 F655372:F655378 WVN589836:WVN589842 WLR589836:WLR589842 WBV589836:WBV589842 VRZ589836:VRZ589842 VID589836:VID589842 UYH589836:UYH589842 UOL589836:UOL589842 UEP589836:UEP589842 TUT589836:TUT589842 TKX589836:TKX589842 TBB589836:TBB589842 SRF589836:SRF589842 SHJ589836:SHJ589842 RXN589836:RXN589842 RNR589836:RNR589842 RDV589836:RDV589842 QTZ589836:QTZ589842 QKD589836:QKD589842 QAH589836:QAH589842 PQL589836:PQL589842 PGP589836:PGP589842 OWT589836:OWT589842 OMX589836:OMX589842 ODB589836:ODB589842 NTF589836:NTF589842 NJJ589836:NJJ589842 MZN589836:MZN589842 MPR589836:MPR589842 MFV589836:MFV589842 LVZ589836:LVZ589842 LMD589836:LMD589842 LCH589836:LCH589842 KSL589836:KSL589842 KIP589836:KIP589842 JYT589836:JYT589842 JOX589836:JOX589842 JFB589836:JFB589842 IVF589836:IVF589842 ILJ589836:ILJ589842 IBN589836:IBN589842 HRR589836:HRR589842 HHV589836:HHV589842 GXZ589836:GXZ589842 GOD589836:GOD589842 GEH589836:GEH589842 FUL589836:FUL589842 FKP589836:FKP589842 FAT589836:FAT589842 EQX589836:EQX589842 EHB589836:EHB589842 DXF589836:DXF589842 DNJ589836:DNJ589842 DDN589836:DDN589842 CTR589836:CTR589842 CJV589836:CJV589842 BZZ589836:BZZ589842 BQD589836:BQD589842 BGH589836:BGH589842 AWL589836:AWL589842 AMP589836:AMP589842 ACT589836:ACT589842 SX589836:SX589842 JB589836:JB589842 F589836:F589842 WVN524300:WVN524306 WLR524300:WLR524306 WBV524300:WBV524306 VRZ524300:VRZ524306 VID524300:VID524306 UYH524300:UYH524306 UOL524300:UOL524306 UEP524300:UEP524306 TUT524300:TUT524306 TKX524300:TKX524306 TBB524300:TBB524306 SRF524300:SRF524306 SHJ524300:SHJ524306 RXN524300:RXN524306 RNR524300:RNR524306 RDV524300:RDV524306 QTZ524300:QTZ524306 QKD524300:QKD524306 QAH524300:QAH524306 PQL524300:PQL524306 PGP524300:PGP524306 OWT524300:OWT524306 OMX524300:OMX524306 ODB524300:ODB524306 NTF524300:NTF524306 NJJ524300:NJJ524306 MZN524300:MZN524306 MPR524300:MPR524306 MFV524300:MFV524306 LVZ524300:LVZ524306 LMD524300:LMD524306 LCH524300:LCH524306 KSL524300:KSL524306 KIP524300:KIP524306 JYT524300:JYT524306 JOX524300:JOX524306 JFB524300:JFB524306 IVF524300:IVF524306 ILJ524300:ILJ524306 IBN524300:IBN524306 HRR524300:HRR524306 HHV524300:HHV524306 GXZ524300:GXZ524306 GOD524300:GOD524306 GEH524300:GEH524306 FUL524300:FUL524306 FKP524300:FKP524306 FAT524300:FAT524306 EQX524300:EQX524306 EHB524300:EHB524306 DXF524300:DXF524306 DNJ524300:DNJ524306 DDN524300:DDN524306 CTR524300:CTR524306 CJV524300:CJV524306 BZZ524300:BZZ524306 BQD524300:BQD524306 BGH524300:BGH524306 AWL524300:AWL524306 AMP524300:AMP524306 ACT524300:ACT524306 SX524300:SX524306 JB524300:JB524306 F524300:F524306 WVN458764:WVN458770 WLR458764:WLR458770 WBV458764:WBV458770 VRZ458764:VRZ458770 VID458764:VID458770 UYH458764:UYH458770 UOL458764:UOL458770 UEP458764:UEP458770 TUT458764:TUT458770 TKX458764:TKX458770 TBB458764:TBB458770 SRF458764:SRF458770 SHJ458764:SHJ458770 RXN458764:RXN458770 RNR458764:RNR458770 RDV458764:RDV458770 QTZ458764:QTZ458770 QKD458764:QKD458770 QAH458764:QAH458770 PQL458764:PQL458770 PGP458764:PGP458770 OWT458764:OWT458770 OMX458764:OMX458770 ODB458764:ODB458770 NTF458764:NTF458770 NJJ458764:NJJ458770 MZN458764:MZN458770 MPR458764:MPR458770 MFV458764:MFV458770 LVZ458764:LVZ458770 LMD458764:LMD458770 LCH458764:LCH458770 KSL458764:KSL458770 KIP458764:KIP458770 JYT458764:JYT458770 JOX458764:JOX458770 JFB458764:JFB458770 IVF458764:IVF458770 ILJ458764:ILJ458770 IBN458764:IBN458770 HRR458764:HRR458770 HHV458764:HHV458770 GXZ458764:GXZ458770 GOD458764:GOD458770 GEH458764:GEH458770 FUL458764:FUL458770 FKP458764:FKP458770 FAT458764:FAT458770 EQX458764:EQX458770 EHB458764:EHB458770 DXF458764:DXF458770 DNJ458764:DNJ458770 DDN458764:DDN458770 CTR458764:CTR458770 CJV458764:CJV458770 BZZ458764:BZZ458770 BQD458764:BQD458770 BGH458764:BGH458770 AWL458764:AWL458770 AMP458764:AMP458770 ACT458764:ACT458770 SX458764:SX458770 JB458764:JB458770 F458764:F458770 WVN393228:WVN393234 WLR393228:WLR393234 WBV393228:WBV393234 VRZ393228:VRZ393234 VID393228:VID393234 UYH393228:UYH393234 UOL393228:UOL393234 UEP393228:UEP393234 TUT393228:TUT393234 TKX393228:TKX393234 TBB393228:TBB393234 SRF393228:SRF393234 SHJ393228:SHJ393234 RXN393228:RXN393234 RNR393228:RNR393234 RDV393228:RDV393234 QTZ393228:QTZ393234 QKD393228:QKD393234 QAH393228:QAH393234 PQL393228:PQL393234 PGP393228:PGP393234 OWT393228:OWT393234 OMX393228:OMX393234 ODB393228:ODB393234 NTF393228:NTF393234 NJJ393228:NJJ393234 MZN393228:MZN393234 MPR393228:MPR393234 MFV393228:MFV393234 LVZ393228:LVZ393234 LMD393228:LMD393234 LCH393228:LCH393234 KSL393228:KSL393234 KIP393228:KIP393234 JYT393228:JYT393234 JOX393228:JOX393234 JFB393228:JFB393234 IVF393228:IVF393234 ILJ393228:ILJ393234 IBN393228:IBN393234 HRR393228:HRR393234 HHV393228:HHV393234 GXZ393228:GXZ393234 GOD393228:GOD393234 GEH393228:GEH393234 FUL393228:FUL393234 FKP393228:FKP393234 FAT393228:FAT393234 EQX393228:EQX393234 EHB393228:EHB393234 DXF393228:DXF393234 DNJ393228:DNJ393234 DDN393228:DDN393234 CTR393228:CTR393234 CJV393228:CJV393234 BZZ393228:BZZ393234 BQD393228:BQD393234 BGH393228:BGH393234 AWL393228:AWL393234 AMP393228:AMP393234 ACT393228:ACT393234 SX393228:SX393234 JB393228:JB393234 F393228:F393234 WVN327692:WVN327698 WLR327692:WLR327698 WBV327692:WBV327698 VRZ327692:VRZ327698 VID327692:VID327698 UYH327692:UYH327698 UOL327692:UOL327698 UEP327692:UEP327698 TUT327692:TUT327698 TKX327692:TKX327698 TBB327692:TBB327698 SRF327692:SRF327698 SHJ327692:SHJ327698 RXN327692:RXN327698 RNR327692:RNR327698 RDV327692:RDV327698 QTZ327692:QTZ327698 QKD327692:QKD327698 QAH327692:QAH327698 PQL327692:PQL327698 PGP327692:PGP327698 OWT327692:OWT327698 OMX327692:OMX327698 ODB327692:ODB327698 NTF327692:NTF327698 NJJ327692:NJJ327698 MZN327692:MZN327698 MPR327692:MPR327698 MFV327692:MFV327698 LVZ327692:LVZ327698 LMD327692:LMD327698 LCH327692:LCH327698 KSL327692:KSL327698 KIP327692:KIP327698 JYT327692:JYT327698 JOX327692:JOX327698 JFB327692:JFB327698 IVF327692:IVF327698 ILJ327692:ILJ327698 IBN327692:IBN327698 HRR327692:HRR327698 HHV327692:HHV327698 GXZ327692:GXZ327698 GOD327692:GOD327698 GEH327692:GEH327698 FUL327692:FUL327698 FKP327692:FKP327698 FAT327692:FAT327698 EQX327692:EQX327698 EHB327692:EHB327698 DXF327692:DXF327698 DNJ327692:DNJ327698 DDN327692:DDN327698 CTR327692:CTR327698 CJV327692:CJV327698 BZZ327692:BZZ327698 BQD327692:BQD327698 BGH327692:BGH327698 AWL327692:AWL327698 AMP327692:AMP327698 ACT327692:ACT327698 SX327692:SX327698 JB327692:JB327698 F327692:F327698 WVN262156:WVN262162 WLR262156:WLR262162 WBV262156:WBV262162 VRZ262156:VRZ262162 VID262156:VID262162 UYH262156:UYH262162 UOL262156:UOL262162 UEP262156:UEP262162 TUT262156:TUT262162 TKX262156:TKX262162 TBB262156:TBB262162 SRF262156:SRF262162 SHJ262156:SHJ262162 RXN262156:RXN262162 RNR262156:RNR262162 RDV262156:RDV262162 QTZ262156:QTZ262162 QKD262156:QKD262162 QAH262156:QAH262162 PQL262156:PQL262162 PGP262156:PGP262162 OWT262156:OWT262162 OMX262156:OMX262162 ODB262156:ODB262162 NTF262156:NTF262162 NJJ262156:NJJ262162 MZN262156:MZN262162 MPR262156:MPR262162 MFV262156:MFV262162 LVZ262156:LVZ262162 LMD262156:LMD262162 LCH262156:LCH262162 KSL262156:KSL262162 KIP262156:KIP262162 JYT262156:JYT262162 JOX262156:JOX262162 JFB262156:JFB262162 IVF262156:IVF262162 ILJ262156:ILJ262162 IBN262156:IBN262162 HRR262156:HRR262162 HHV262156:HHV262162 GXZ262156:GXZ262162 GOD262156:GOD262162 GEH262156:GEH262162 FUL262156:FUL262162 FKP262156:FKP262162 FAT262156:FAT262162 EQX262156:EQX262162 EHB262156:EHB262162 DXF262156:DXF262162 DNJ262156:DNJ262162 DDN262156:DDN262162 CTR262156:CTR262162 CJV262156:CJV262162 BZZ262156:BZZ262162 BQD262156:BQD262162 BGH262156:BGH262162 AWL262156:AWL262162 AMP262156:AMP262162 ACT262156:ACT262162 SX262156:SX262162 JB262156:JB262162 F262156:F262162 WVN196620:WVN196626 WLR196620:WLR196626 WBV196620:WBV196626 VRZ196620:VRZ196626 VID196620:VID196626 UYH196620:UYH196626 UOL196620:UOL196626 UEP196620:UEP196626 TUT196620:TUT196626 TKX196620:TKX196626 TBB196620:TBB196626 SRF196620:SRF196626 SHJ196620:SHJ196626 RXN196620:RXN196626 RNR196620:RNR196626 RDV196620:RDV196626 QTZ196620:QTZ196626 QKD196620:QKD196626 QAH196620:QAH196626 PQL196620:PQL196626 PGP196620:PGP196626 OWT196620:OWT196626 OMX196620:OMX196626 ODB196620:ODB196626 NTF196620:NTF196626 NJJ196620:NJJ196626 MZN196620:MZN196626 MPR196620:MPR196626 MFV196620:MFV196626 LVZ196620:LVZ196626 LMD196620:LMD196626 LCH196620:LCH196626 KSL196620:KSL196626 KIP196620:KIP196626 JYT196620:JYT196626 JOX196620:JOX196626 JFB196620:JFB196626 IVF196620:IVF196626 ILJ196620:ILJ196626 IBN196620:IBN196626 HRR196620:HRR196626 HHV196620:HHV196626 GXZ196620:GXZ196626 GOD196620:GOD196626 GEH196620:GEH196626 FUL196620:FUL196626 FKP196620:FKP196626 FAT196620:FAT196626 EQX196620:EQX196626 EHB196620:EHB196626 DXF196620:DXF196626 DNJ196620:DNJ196626 DDN196620:DDN196626 CTR196620:CTR196626 CJV196620:CJV196626 BZZ196620:BZZ196626 BQD196620:BQD196626 BGH196620:BGH196626 AWL196620:AWL196626 AMP196620:AMP196626 ACT196620:ACT196626 SX196620:SX196626 JB196620:JB196626 F196620:F196626 WVN131084:WVN131090 WLR131084:WLR131090 WBV131084:WBV131090 VRZ131084:VRZ131090 VID131084:VID131090 UYH131084:UYH131090 UOL131084:UOL131090 UEP131084:UEP131090 TUT131084:TUT131090 TKX131084:TKX131090 TBB131084:TBB131090 SRF131084:SRF131090 SHJ131084:SHJ131090 RXN131084:RXN131090 RNR131084:RNR131090 RDV131084:RDV131090 QTZ131084:QTZ131090 QKD131084:QKD131090 QAH131084:QAH131090 PQL131084:PQL131090 PGP131084:PGP131090 OWT131084:OWT131090 OMX131084:OMX131090 ODB131084:ODB131090 NTF131084:NTF131090 NJJ131084:NJJ131090 MZN131084:MZN131090 MPR131084:MPR131090 MFV131084:MFV131090 LVZ131084:LVZ131090 LMD131084:LMD131090 LCH131084:LCH131090 KSL131084:KSL131090 KIP131084:KIP131090 JYT131084:JYT131090 JOX131084:JOX131090 JFB131084:JFB131090 IVF131084:IVF131090 ILJ131084:ILJ131090 IBN131084:IBN131090 HRR131084:HRR131090 HHV131084:HHV131090 GXZ131084:GXZ131090 GOD131084:GOD131090 GEH131084:GEH131090 FUL131084:FUL131090 FKP131084:FKP131090 FAT131084:FAT131090 EQX131084:EQX131090 EHB131084:EHB131090 DXF131084:DXF131090 DNJ131084:DNJ131090 DDN131084:DDN131090 CTR131084:CTR131090 CJV131084:CJV131090 BZZ131084:BZZ131090 BQD131084:BQD131090 BGH131084:BGH131090 AWL131084:AWL131090 AMP131084:AMP131090 ACT131084:ACT131090 SX131084:SX131090 JB131084:JB131090 F131084:F131090 WVN65548:WVN65554 WLR65548:WLR65554 WBV65548:WBV65554 VRZ65548:VRZ65554 VID65548:VID65554 UYH65548:UYH65554 UOL65548:UOL65554 UEP65548:UEP65554 TUT65548:TUT65554 TKX65548:TKX65554 TBB65548:TBB65554 SRF65548:SRF65554 SHJ65548:SHJ65554 RXN65548:RXN65554 RNR65548:RNR65554 RDV65548:RDV65554 QTZ65548:QTZ65554 QKD65548:QKD65554 QAH65548:QAH65554 PQL65548:PQL65554 PGP65548:PGP65554 OWT65548:OWT65554 OMX65548:OMX65554 ODB65548:ODB65554 NTF65548:NTF65554 NJJ65548:NJJ65554 MZN65548:MZN65554 MPR65548:MPR65554 MFV65548:MFV65554 LVZ65548:LVZ65554 LMD65548:LMD65554 LCH65548:LCH65554 KSL65548:KSL65554 KIP65548:KIP65554 JYT65548:JYT65554 JOX65548:JOX65554 JFB65548:JFB65554 IVF65548:IVF65554 ILJ65548:ILJ65554 IBN65548:IBN65554 HRR65548:HRR65554 HHV65548:HHV65554 GXZ65548:GXZ65554 GOD65548:GOD65554 GEH65548:GEH65554 FUL65548:FUL65554 FKP65548:FKP65554 FAT65548:FAT65554 EQX65548:EQX65554 EHB65548:EHB65554 DXF65548:DXF65554 DNJ65548:DNJ65554 DDN65548:DDN65554 CTR65548:CTR65554 CJV65548:CJV65554 BZZ65548:BZZ65554 BQD65548:BQD65554 BGH65548:BGH65554 AWL65548:AWL65554 AMP65548:AMP65554 ACT65548:ACT65554 SX65548:SX65554 JB65548:JB65554 F65548:F65554 WVN19 WLR19 WBV19 VRZ19 VID19 UYH19 UOL19 UEP19 TUT19 TKX19 TBB19 SRF19 SHJ19 RXN19 RNR19 RDV19 QTZ19 QKD19 QAH19 PQL19 PGP19 OWT19 OMX19 ODB19 NTF19 NJJ19 MZN19 MPR19 MFV19 LVZ19 LMD19 LCH19 KSL19 KIP19 JYT19 JOX19 JFB19 IVF19 ILJ19 IBN19 HRR19 HHV19 GXZ19 GOD19 GEH19 FUL19 FKP19 FAT19 EQX19 EHB19 DXF19 DNJ19 DDN19 CTR19 CJV19 BZZ19 BQD19 BGH19 AWL19 AMP19 ACT19 SX19 JB19 F19 WVN983041:WVN983043 WLR983041:WLR983043 WBV983041:WBV983043 VRZ983041:VRZ983043 VID983041:VID983043 UYH983041:UYH983043 UOL983041:UOL983043 UEP983041:UEP983043 TUT983041:TUT983043 TKX983041:TKX983043 TBB983041:TBB983043 SRF983041:SRF983043 SHJ983041:SHJ983043 RXN983041:RXN983043 RNR983041:RNR983043 RDV983041:RDV983043 QTZ983041:QTZ983043 QKD983041:QKD983043 QAH983041:QAH983043 PQL983041:PQL983043 PGP983041:PGP983043 OWT983041:OWT983043 OMX983041:OMX983043 ODB983041:ODB983043 NTF983041:NTF983043 NJJ983041:NJJ983043 MZN983041:MZN983043 MPR983041:MPR983043 MFV983041:MFV983043 LVZ983041:LVZ983043 LMD983041:LMD983043 LCH983041:LCH983043 KSL983041:KSL983043 KIP983041:KIP983043 JYT983041:JYT983043 JOX983041:JOX983043 JFB983041:JFB983043 IVF983041:IVF983043 ILJ983041:ILJ983043 IBN983041:IBN983043 HRR983041:HRR983043 HHV983041:HHV983043 GXZ983041:GXZ983043 GOD983041:GOD983043 GEH983041:GEH983043 FUL983041:FUL983043 FKP983041:FKP983043 FAT983041:FAT983043 EQX983041:EQX983043 EHB983041:EHB983043 DXF983041:DXF983043 DNJ983041:DNJ983043 DDN983041:DDN983043 CTR983041:CTR983043 CJV983041:CJV983043 BZZ983041:BZZ983043 BQD983041:BQD983043 BGH983041:BGH983043 AWL983041:AWL983043 AMP983041:AMP983043 ACT983041:ACT983043 SX983041:SX983043 JB983041:JB983043 F983041:F983043 WVN917505:WVN917507 WLR917505:WLR917507 WBV917505:WBV917507 VRZ917505:VRZ917507 VID917505:VID917507 UYH917505:UYH917507 UOL917505:UOL917507 UEP917505:UEP917507 TUT917505:TUT917507 TKX917505:TKX917507 TBB917505:TBB917507 SRF917505:SRF917507 SHJ917505:SHJ917507 RXN917505:RXN917507 RNR917505:RNR917507 RDV917505:RDV917507 QTZ917505:QTZ917507 QKD917505:QKD917507 QAH917505:QAH917507 PQL917505:PQL917507 PGP917505:PGP917507 OWT917505:OWT917507 OMX917505:OMX917507 ODB917505:ODB917507 NTF917505:NTF917507 NJJ917505:NJJ917507 MZN917505:MZN917507 MPR917505:MPR917507 MFV917505:MFV917507 LVZ917505:LVZ917507 LMD917505:LMD917507 LCH917505:LCH917507 KSL917505:KSL917507 KIP917505:KIP917507 JYT917505:JYT917507 JOX917505:JOX917507 JFB917505:JFB917507 IVF917505:IVF917507 ILJ917505:ILJ917507 IBN917505:IBN917507 HRR917505:HRR917507 HHV917505:HHV917507 GXZ917505:GXZ917507 GOD917505:GOD917507 GEH917505:GEH917507 FUL917505:FUL917507 FKP917505:FKP917507 FAT917505:FAT917507 EQX917505:EQX917507 EHB917505:EHB917507 DXF917505:DXF917507 DNJ917505:DNJ917507 DDN917505:DDN917507 CTR917505:CTR917507 CJV917505:CJV917507 BZZ917505:BZZ917507 BQD917505:BQD917507 BGH917505:BGH917507 AWL917505:AWL917507 AMP917505:AMP917507 ACT917505:ACT917507 SX917505:SX917507 JB917505:JB917507 F917505:F917507 WVN851969:WVN851971 WLR851969:WLR851971 WBV851969:WBV851971 VRZ851969:VRZ851971 VID851969:VID851971 UYH851969:UYH851971 UOL851969:UOL851971 UEP851969:UEP851971 TUT851969:TUT851971 TKX851969:TKX851971 TBB851969:TBB851971 SRF851969:SRF851971 SHJ851969:SHJ851971 RXN851969:RXN851971 RNR851969:RNR851971 RDV851969:RDV851971 QTZ851969:QTZ851971 QKD851969:QKD851971 QAH851969:QAH851971 PQL851969:PQL851971 PGP851969:PGP851971 OWT851969:OWT851971 OMX851969:OMX851971 ODB851969:ODB851971 NTF851969:NTF851971 NJJ851969:NJJ851971 MZN851969:MZN851971 MPR851969:MPR851971 MFV851969:MFV851971 LVZ851969:LVZ851971 LMD851969:LMD851971 LCH851969:LCH851971 KSL851969:KSL851971 KIP851969:KIP851971 JYT851969:JYT851971 JOX851969:JOX851971 JFB851969:JFB851971 IVF851969:IVF851971 ILJ851969:ILJ851971 IBN851969:IBN851971 HRR851969:HRR851971 HHV851969:HHV851971 GXZ851969:GXZ851971 GOD851969:GOD851971 GEH851969:GEH851971 FUL851969:FUL851971 FKP851969:FKP851971 FAT851969:FAT851971 EQX851969:EQX851971 EHB851969:EHB851971 DXF851969:DXF851971 DNJ851969:DNJ851971 DDN851969:DDN851971 CTR851969:CTR851971 CJV851969:CJV851971 BZZ851969:BZZ851971 BQD851969:BQD851971 BGH851969:BGH851971 AWL851969:AWL851971 AMP851969:AMP851971 ACT851969:ACT851971 SX851969:SX851971 JB851969:JB851971 F851969:F851971 WVN786433:WVN786435 WLR786433:WLR786435 WBV786433:WBV786435 VRZ786433:VRZ786435 VID786433:VID786435 UYH786433:UYH786435 UOL786433:UOL786435 UEP786433:UEP786435 TUT786433:TUT786435 TKX786433:TKX786435 TBB786433:TBB786435 SRF786433:SRF786435 SHJ786433:SHJ786435 RXN786433:RXN786435 RNR786433:RNR786435 RDV786433:RDV786435 QTZ786433:QTZ786435 QKD786433:QKD786435 QAH786433:QAH786435 PQL786433:PQL786435 PGP786433:PGP786435 OWT786433:OWT786435 OMX786433:OMX786435 ODB786433:ODB786435 NTF786433:NTF786435 NJJ786433:NJJ786435 MZN786433:MZN786435 MPR786433:MPR786435 MFV786433:MFV786435 LVZ786433:LVZ786435 LMD786433:LMD786435 LCH786433:LCH786435 KSL786433:KSL786435 KIP786433:KIP786435 JYT786433:JYT786435 JOX786433:JOX786435 JFB786433:JFB786435 IVF786433:IVF786435 ILJ786433:ILJ786435 IBN786433:IBN786435 HRR786433:HRR786435 HHV786433:HHV786435 GXZ786433:GXZ786435 GOD786433:GOD786435 GEH786433:GEH786435 FUL786433:FUL786435 FKP786433:FKP786435 FAT786433:FAT786435 EQX786433:EQX786435 EHB786433:EHB786435 DXF786433:DXF786435 DNJ786433:DNJ786435 DDN786433:DDN786435 CTR786433:CTR786435 CJV786433:CJV786435 BZZ786433:BZZ786435 BQD786433:BQD786435 BGH786433:BGH786435 AWL786433:AWL786435 AMP786433:AMP786435 ACT786433:ACT786435 SX786433:SX786435 JB786433:JB786435 F786433:F786435 WVN720897:WVN720899 WLR720897:WLR720899 WBV720897:WBV720899 VRZ720897:VRZ720899 VID720897:VID720899 UYH720897:UYH720899 UOL720897:UOL720899 UEP720897:UEP720899 TUT720897:TUT720899 TKX720897:TKX720899 TBB720897:TBB720899 SRF720897:SRF720899 SHJ720897:SHJ720899 RXN720897:RXN720899 RNR720897:RNR720899 RDV720897:RDV720899 QTZ720897:QTZ720899 QKD720897:QKD720899 QAH720897:QAH720899 PQL720897:PQL720899 PGP720897:PGP720899 OWT720897:OWT720899 OMX720897:OMX720899 ODB720897:ODB720899 NTF720897:NTF720899 NJJ720897:NJJ720899 MZN720897:MZN720899 MPR720897:MPR720899 MFV720897:MFV720899 LVZ720897:LVZ720899 LMD720897:LMD720899 LCH720897:LCH720899 KSL720897:KSL720899 KIP720897:KIP720899 JYT720897:JYT720899 JOX720897:JOX720899 JFB720897:JFB720899 IVF720897:IVF720899 ILJ720897:ILJ720899 IBN720897:IBN720899 HRR720897:HRR720899 HHV720897:HHV720899 GXZ720897:GXZ720899 GOD720897:GOD720899 GEH720897:GEH720899 FUL720897:FUL720899 FKP720897:FKP720899 FAT720897:FAT720899 EQX720897:EQX720899 EHB720897:EHB720899 DXF720897:DXF720899 DNJ720897:DNJ720899 DDN720897:DDN720899 CTR720897:CTR720899 CJV720897:CJV720899 BZZ720897:BZZ720899 BQD720897:BQD720899 BGH720897:BGH720899 AWL720897:AWL720899 AMP720897:AMP720899 ACT720897:ACT720899 SX720897:SX720899 JB720897:JB720899 F720897:F720899 WVN655361:WVN655363 WLR655361:WLR655363 WBV655361:WBV655363 VRZ655361:VRZ655363 VID655361:VID655363 UYH655361:UYH655363 UOL655361:UOL655363 UEP655361:UEP655363 TUT655361:TUT655363 TKX655361:TKX655363 TBB655361:TBB655363 SRF655361:SRF655363 SHJ655361:SHJ655363 RXN655361:RXN655363 RNR655361:RNR655363 RDV655361:RDV655363 QTZ655361:QTZ655363 QKD655361:QKD655363 QAH655361:QAH655363 PQL655361:PQL655363 PGP655361:PGP655363 OWT655361:OWT655363 OMX655361:OMX655363 ODB655361:ODB655363 NTF655361:NTF655363 NJJ655361:NJJ655363 MZN655361:MZN655363 MPR655361:MPR655363 MFV655361:MFV655363 LVZ655361:LVZ655363 LMD655361:LMD655363 LCH655361:LCH655363 KSL655361:KSL655363 KIP655361:KIP655363 JYT655361:JYT655363 JOX655361:JOX655363 JFB655361:JFB655363 IVF655361:IVF655363 ILJ655361:ILJ655363 IBN655361:IBN655363 HRR655361:HRR655363 HHV655361:HHV655363 GXZ655361:GXZ655363 GOD655361:GOD655363 GEH655361:GEH655363 FUL655361:FUL655363 FKP655361:FKP655363 FAT655361:FAT655363 EQX655361:EQX655363 EHB655361:EHB655363 DXF655361:DXF655363 DNJ655361:DNJ655363 DDN655361:DDN655363 CTR655361:CTR655363 CJV655361:CJV655363 BZZ655361:BZZ655363 BQD655361:BQD655363 BGH655361:BGH655363 AWL655361:AWL655363 AMP655361:AMP655363 ACT655361:ACT655363 SX655361:SX655363 JB655361:JB655363 F655361:F655363 WVN589825:WVN589827 WLR589825:WLR589827 WBV589825:WBV589827 VRZ589825:VRZ589827 VID589825:VID589827 UYH589825:UYH589827 UOL589825:UOL589827 UEP589825:UEP589827 TUT589825:TUT589827 TKX589825:TKX589827 TBB589825:TBB589827 SRF589825:SRF589827 SHJ589825:SHJ589827 RXN589825:RXN589827 RNR589825:RNR589827 RDV589825:RDV589827 QTZ589825:QTZ589827 QKD589825:QKD589827 QAH589825:QAH589827 PQL589825:PQL589827 PGP589825:PGP589827 OWT589825:OWT589827 OMX589825:OMX589827 ODB589825:ODB589827 NTF589825:NTF589827 NJJ589825:NJJ589827 MZN589825:MZN589827 MPR589825:MPR589827 MFV589825:MFV589827 LVZ589825:LVZ589827 LMD589825:LMD589827 LCH589825:LCH589827 KSL589825:KSL589827 KIP589825:KIP589827 JYT589825:JYT589827 JOX589825:JOX589827 JFB589825:JFB589827 IVF589825:IVF589827 ILJ589825:ILJ589827 IBN589825:IBN589827 HRR589825:HRR589827 HHV589825:HHV589827 GXZ589825:GXZ589827 GOD589825:GOD589827 GEH589825:GEH589827 FUL589825:FUL589827 FKP589825:FKP589827 FAT589825:FAT589827 EQX589825:EQX589827 EHB589825:EHB589827 DXF589825:DXF589827 DNJ589825:DNJ589827 DDN589825:DDN589827 CTR589825:CTR589827 CJV589825:CJV589827 BZZ589825:BZZ589827 BQD589825:BQD589827 BGH589825:BGH589827 AWL589825:AWL589827 AMP589825:AMP589827 ACT589825:ACT589827 SX589825:SX589827 JB589825:JB589827 F589825:F589827 WVN524289:WVN524291 WLR524289:WLR524291 WBV524289:WBV524291 VRZ524289:VRZ524291 VID524289:VID524291 UYH524289:UYH524291 UOL524289:UOL524291 UEP524289:UEP524291 TUT524289:TUT524291 TKX524289:TKX524291 TBB524289:TBB524291 SRF524289:SRF524291 SHJ524289:SHJ524291 RXN524289:RXN524291 RNR524289:RNR524291 RDV524289:RDV524291 QTZ524289:QTZ524291 QKD524289:QKD524291 QAH524289:QAH524291 PQL524289:PQL524291 PGP524289:PGP524291 OWT524289:OWT524291 OMX524289:OMX524291 ODB524289:ODB524291 NTF524289:NTF524291 NJJ524289:NJJ524291 MZN524289:MZN524291 MPR524289:MPR524291 MFV524289:MFV524291 LVZ524289:LVZ524291 LMD524289:LMD524291 LCH524289:LCH524291 KSL524289:KSL524291 KIP524289:KIP524291 JYT524289:JYT524291 JOX524289:JOX524291 JFB524289:JFB524291 IVF524289:IVF524291 ILJ524289:ILJ524291 IBN524289:IBN524291 HRR524289:HRR524291 HHV524289:HHV524291 GXZ524289:GXZ524291 GOD524289:GOD524291 GEH524289:GEH524291 FUL524289:FUL524291 FKP524289:FKP524291 FAT524289:FAT524291 EQX524289:EQX524291 EHB524289:EHB524291 DXF524289:DXF524291 DNJ524289:DNJ524291 DDN524289:DDN524291 CTR524289:CTR524291 CJV524289:CJV524291 BZZ524289:BZZ524291 BQD524289:BQD524291 BGH524289:BGH524291 AWL524289:AWL524291 AMP524289:AMP524291 ACT524289:ACT524291 SX524289:SX524291 JB524289:JB524291 F524289:F524291 WVN458753:WVN458755 WLR458753:WLR458755 WBV458753:WBV458755 VRZ458753:VRZ458755 VID458753:VID458755 UYH458753:UYH458755 UOL458753:UOL458755 UEP458753:UEP458755 TUT458753:TUT458755 TKX458753:TKX458755 TBB458753:TBB458755 SRF458753:SRF458755 SHJ458753:SHJ458755 RXN458753:RXN458755 RNR458753:RNR458755 RDV458753:RDV458755 QTZ458753:QTZ458755 QKD458753:QKD458755 QAH458753:QAH458755 PQL458753:PQL458755 PGP458753:PGP458755 OWT458753:OWT458755 OMX458753:OMX458755 ODB458753:ODB458755 NTF458753:NTF458755 NJJ458753:NJJ458755 MZN458753:MZN458755 MPR458753:MPR458755 MFV458753:MFV458755 LVZ458753:LVZ458755 LMD458753:LMD458755 LCH458753:LCH458755 KSL458753:KSL458755 KIP458753:KIP458755 JYT458753:JYT458755 JOX458753:JOX458755 JFB458753:JFB458755 IVF458753:IVF458755 ILJ458753:ILJ458755 IBN458753:IBN458755 HRR458753:HRR458755 HHV458753:HHV458755 GXZ458753:GXZ458755 GOD458753:GOD458755 GEH458753:GEH458755 FUL458753:FUL458755 FKP458753:FKP458755 FAT458753:FAT458755 EQX458753:EQX458755 EHB458753:EHB458755 DXF458753:DXF458755 DNJ458753:DNJ458755 DDN458753:DDN458755 CTR458753:CTR458755 CJV458753:CJV458755 BZZ458753:BZZ458755 BQD458753:BQD458755 BGH458753:BGH458755 AWL458753:AWL458755 AMP458753:AMP458755 ACT458753:ACT458755 SX458753:SX458755 JB458753:JB458755 F458753:F458755 WVN393217:WVN393219 WLR393217:WLR393219 WBV393217:WBV393219 VRZ393217:VRZ393219 VID393217:VID393219 UYH393217:UYH393219 UOL393217:UOL393219 UEP393217:UEP393219 TUT393217:TUT393219 TKX393217:TKX393219 TBB393217:TBB393219 SRF393217:SRF393219 SHJ393217:SHJ393219 RXN393217:RXN393219 RNR393217:RNR393219 RDV393217:RDV393219 QTZ393217:QTZ393219 QKD393217:QKD393219 QAH393217:QAH393219 PQL393217:PQL393219 PGP393217:PGP393219 OWT393217:OWT393219 OMX393217:OMX393219 ODB393217:ODB393219 NTF393217:NTF393219 NJJ393217:NJJ393219 MZN393217:MZN393219 MPR393217:MPR393219 MFV393217:MFV393219 LVZ393217:LVZ393219 LMD393217:LMD393219 LCH393217:LCH393219 KSL393217:KSL393219 KIP393217:KIP393219 JYT393217:JYT393219 JOX393217:JOX393219 JFB393217:JFB393219 IVF393217:IVF393219 ILJ393217:ILJ393219 IBN393217:IBN393219 HRR393217:HRR393219 HHV393217:HHV393219 GXZ393217:GXZ393219 GOD393217:GOD393219 GEH393217:GEH393219 FUL393217:FUL393219 FKP393217:FKP393219 FAT393217:FAT393219 EQX393217:EQX393219 EHB393217:EHB393219 DXF393217:DXF393219 DNJ393217:DNJ393219 DDN393217:DDN393219 CTR393217:CTR393219 CJV393217:CJV393219 BZZ393217:BZZ393219 BQD393217:BQD393219 BGH393217:BGH393219 AWL393217:AWL393219 AMP393217:AMP393219 ACT393217:ACT393219 SX393217:SX393219 JB393217:JB393219 F393217:F393219 WVN327681:WVN327683 WLR327681:WLR327683 WBV327681:WBV327683 VRZ327681:VRZ327683 VID327681:VID327683 UYH327681:UYH327683 UOL327681:UOL327683 UEP327681:UEP327683 TUT327681:TUT327683 TKX327681:TKX327683 TBB327681:TBB327683 SRF327681:SRF327683 SHJ327681:SHJ327683 RXN327681:RXN327683 RNR327681:RNR327683 RDV327681:RDV327683 QTZ327681:QTZ327683 QKD327681:QKD327683 QAH327681:QAH327683 PQL327681:PQL327683 PGP327681:PGP327683 OWT327681:OWT327683 OMX327681:OMX327683 ODB327681:ODB327683 NTF327681:NTF327683 NJJ327681:NJJ327683 MZN327681:MZN327683 MPR327681:MPR327683 MFV327681:MFV327683 LVZ327681:LVZ327683 LMD327681:LMD327683 LCH327681:LCH327683 KSL327681:KSL327683 KIP327681:KIP327683 JYT327681:JYT327683 JOX327681:JOX327683 JFB327681:JFB327683 IVF327681:IVF327683 ILJ327681:ILJ327683 IBN327681:IBN327683 HRR327681:HRR327683 HHV327681:HHV327683 GXZ327681:GXZ327683 GOD327681:GOD327683 GEH327681:GEH327683 FUL327681:FUL327683 FKP327681:FKP327683 FAT327681:FAT327683 EQX327681:EQX327683 EHB327681:EHB327683 DXF327681:DXF327683 DNJ327681:DNJ327683 DDN327681:DDN327683 CTR327681:CTR327683 CJV327681:CJV327683 BZZ327681:BZZ327683 BQD327681:BQD327683 BGH327681:BGH327683 AWL327681:AWL327683 AMP327681:AMP327683 ACT327681:ACT327683 SX327681:SX327683 JB327681:JB327683 F327681:F327683 WVN262145:WVN262147 WLR262145:WLR262147 WBV262145:WBV262147 VRZ262145:VRZ262147 VID262145:VID262147 UYH262145:UYH262147 UOL262145:UOL262147 UEP262145:UEP262147 TUT262145:TUT262147 TKX262145:TKX262147 TBB262145:TBB262147 SRF262145:SRF262147 SHJ262145:SHJ262147 RXN262145:RXN262147 RNR262145:RNR262147 RDV262145:RDV262147 QTZ262145:QTZ262147 QKD262145:QKD262147 QAH262145:QAH262147 PQL262145:PQL262147 PGP262145:PGP262147 OWT262145:OWT262147 OMX262145:OMX262147 ODB262145:ODB262147 NTF262145:NTF262147 NJJ262145:NJJ262147 MZN262145:MZN262147 MPR262145:MPR262147 MFV262145:MFV262147 LVZ262145:LVZ262147 LMD262145:LMD262147 LCH262145:LCH262147 KSL262145:KSL262147 KIP262145:KIP262147 JYT262145:JYT262147 JOX262145:JOX262147 JFB262145:JFB262147 IVF262145:IVF262147 ILJ262145:ILJ262147 IBN262145:IBN262147 HRR262145:HRR262147 HHV262145:HHV262147 GXZ262145:GXZ262147 GOD262145:GOD262147 GEH262145:GEH262147 FUL262145:FUL262147 FKP262145:FKP262147 FAT262145:FAT262147 EQX262145:EQX262147 EHB262145:EHB262147 DXF262145:DXF262147 DNJ262145:DNJ262147 DDN262145:DDN262147 CTR262145:CTR262147 CJV262145:CJV262147 BZZ262145:BZZ262147 BQD262145:BQD262147 BGH262145:BGH262147 AWL262145:AWL262147 AMP262145:AMP262147 ACT262145:ACT262147 SX262145:SX262147 JB262145:JB262147 F262145:F262147 WVN196609:WVN196611 WLR196609:WLR196611 WBV196609:WBV196611 VRZ196609:VRZ196611 VID196609:VID196611 UYH196609:UYH196611 UOL196609:UOL196611 UEP196609:UEP196611 TUT196609:TUT196611 TKX196609:TKX196611 TBB196609:TBB196611 SRF196609:SRF196611 SHJ196609:SHJ196611 RXN196609:RXN196611 RNR196609:RNR196611 RDV196609:RDV196611 QTZ196609:QTZ196611 QKD196609:QKD196611 QAH196609:QAH196611 PQL196609:PQL196611 PGP196609:PGP196611 OWT196609:OWT196611 OMX196609:OMX196611 ODB196609:ODB196611 NTF196609:NTF196611 NJJ196609:NJJ196611 MZN196609:MZN196611 MPR196609:MPR196611 MFV196609:MFV196611 LVZ196609:LVZ196611 LMD196609:LMD196611 LCH196609:LCH196611 KSL196609:KSL196611 KIP196609:KIP196611 JYT196609:JYT196611 JOX196609:JOX196611 JFB196609:JFB196611 IVF196609:IVF196611 ILJ196609:ILJ196611 IBN196609:IBN196611 HRR196609:HRR196611 HHV196609:HHV196611 GXZ196609:GXZ196611 GOD196609:GOD196611 GEH196609:GEH196611 FUL196609:FUL196611 FKP196609:FKP196611 FAT196609:FAT196611 EQX196609:EQX196611 EHB196609:EHB196611 DXF196609:DXF196611 DNJ196609:DNJ196611 DDN196609:DDN196611 CTR196609:CTR196611 CJV196609:CJV196611 BZZ196609:BZZ196611 BQD196609:BQD196611 BGH196609:BGH196611 AWL196609:AWL196611 AMP196609:AMP196611 ACT196609:ACT196611 SX196609:SX196611 JB196609:JB196611 F196609:F196611 WVN131073:WVN131075 WLR131073:WLR131075 WBV131073:WBV131075 VRZ131073:VRZ131075 VID131073:VID131075 UYH131073:UYH131075 UOL131073:UOL131075 UEP131073:UEP131075 TUT131073:TUT131075 TKX131073:TKX131075 TBB131073:TBB131075 SRF131073:SRF131075 SHJ131073:SHJ131075 RXN131073:RXN131075 RNR131073:RNR131075 RDV131073:RDV131075 QTZ131073:QTZ131075 QKD131073:QKD131075 QAH131073:QAH131075 PQL131073:PQL131075 PGP131073:PGP131075 OWT131073:OWT131075 OMX131073:OMX131075 ODB131073:ODB131075 NTF131073:NTF131075 NJJ131073:NJJ131075 MZN131073:MZN131075 MPR131073:MPR131075 MFV131073:MFV131075 LVZ131073:LVZ131075 LMD131073:LMD131075 LCH131073:LCH131075 KSL131073:KSL131075 KIP131073:KIP131075 JYT131073:JYT131075 JOX131073:JOX131075 JFB131073:JFB131075 IVF131073:IVF131075 ILJ131073:ILJ131075 IBN131073:IBN131075 HRR131073:HRR131075 HHV131073:HHV131075 GXZ131073:GXZ131075 GOD131073:GOD131075 GEH131073:GEH131075 FUL131073:FUL131075 FKP131073:FKP131075 FAT131073:FAT131075 EQX131073:EQX131075 EHB131073:EHB131075 DXF131073:DXF131075 DNJ131073:DNJ131075 DDN131073:DDN131075 CTR131073:CTR131075 CJV131073:CJV131075 BZZ131073:BZZ131075 BQD131073:BQD131075 BGH131073:BGH131075 AWL131073:AWL131075 AMP131073:AMP131075 ACT131073:ACT131075 SX131073:SX131075 JB131073:JB131075 F131073:F131075 WVN65537:WVN65539 WLR65537:WLR65539 WBV65537:WBV65539 VRZ65537:VRZ65539 VID65537:VID65539 UYH65537:UYH65539 UOL65537:UOL65539 UEP65537:UEP65539 TUT65537:TUT65539 TKX65537:TKX65539 TBB65537:TBB65539 SRF65537:SRF65539 SHJ65537:SHJ65539 RXN65537:RXN65539 RNR65537:RNR65539 RDV65537:RDV65539 QTZ65537:QTZ65539 QKD65537:QKD65539 QAH65537:QAH65539 PQL65537:PQL65539 PGP65537:PGP65539 OWT65537:OWT65539 OMX65537:OMX65539 ODB65537:ODB65539 NTF65537:NTF65539 NJJ65537:NJJ65539 MZN65537:MZN65539 MPR65537:MPR65539 MFV65537:MFV65539 LVZ65537:LVZ65539 LMD65537:LMD65539 LCH65537:LCH65539 KSL65537:KSL65539 KIP65537:KIP65539 JYT65537:JYT65539 JOX65537:JOX65539 JFB65537:JFB65539 IVF65537:IVF65539 ILJ65537:ILJ65539 IBN65537:IBN65539 HRR65537:HRR65539 HHV65537:HHV65539 GXZ65537:GXZ65539 GOD65537:GOD65539 GEH65537:GEH65539 FUL65537:FUL65539 FKP65537:FKP65539 FAT65537:FAT65539 EQX65537:EQX65539 EHB65537:EHB65539 DXF65537:DXF65539 DNJ65537:DNJ65539 DDN65537:DDN65539 CTR65537:CTR65539 CJV65537:CJV65539 BZZ65537:BZZ65539 BQD65537:BQD65539 BGH65537:BGH65539 AWL65537:AWL65539 AMP65537:AMP65539 ACT65537:ACT65539 SX65537:SX65539 JB65537:JB65539 F65537:F65539 WVN983030:WVN983032 WLR983030:WLR983032 WBV983030:WBV983032 VRZ983030:VRZ983032 VID983030:VID983032 UYH983030:UYH983032 UOL983030:UOL983032 UEP983030:UEP983032 TUT983030:TUT983032 TKX983030:TKX983032 TBB983030:TBB983032 SRF983030:SRF983032 SHJ983030:SHJ983032 RXN983030:RXN983032 RNR983030:RNR983032 RDV983030:RDV983032 QTZ983030:QTZ983032 QKD983030:QKD983032 QAH983030:QAH983032 PQL983030:PQL983032 PGP983030:PGP983032 OWT983030:OWT983032 OMX983030:OMX983032 ODB983030:ODB983032 NTF983030:NTF983032 NJJ983030:NJJ983032 MZN983030:MZN983032 MPR983030:MPR983032 MFV983030:MFV983032 LVZ983030:LVZ983032 LMD983030:LMD983032 LCH983030:LCH983032 KSL983030:KSL983032 KIP983030:KIP983032 JYT983030:JYT983032 JOX983030:JOX983032 JFB983030:JFB983032 IVF983030:IVF983032 ILJ983030:ILJ983032 IBN983030:IBN983032 HRR983030:HRR983032 HHV983030:HHV983032 GXZ983030:GXZ983032 GOD983030:GOD983032 GEH983030:GEH983032 FUL983030:FUL983032 FKP983030:FKP983032 FAT983030:FAT983032 EQX983030:EQX983032 EHB983030:EHB983032 DXF983030:DXF983032 DNJ983030:DNJ983032 DDN983030:DDN983032 CTR983030:CTR983032 CJV983030:CJV983032 BZZ983030:BZZ983032 BQD983030:BQD983032 BGH983030:BGH983032 AWL983030:AWL983032 AMP983030:AMP983032 ACT983030:ACT983032 SX983030:SX983032 JB983030:JB983032 F983030:F983032 WVN917494:WVN917496 WLR917494:WLR917496 WBV917494:WBV917496 VRZ917494:VRZ917496 VID917494:VID917496 UYH917494:UYH917496 UOL917494:UOL917496 UEP917494:UEP917496 TUT917494:TUT917496 TKX917494:TKX917496 TBB917494:TBB917496 SRF917494:SRF917496 SHJ917494:SHJ917496 RXN917494:RXN917496 RNR917494:RNR917496 RDV917494:RDV917496 QTZ917494:QTZ917496 QKD917494:QKD917496 QAH917494:QAH917496 PQL917494:PQL917496 PGP917494:PGP917496 OWT917494:OWT917496 OMX917494:OMX917496 ODB917494:ODB917496 NTF917494:NTF917496 NJJ917494:NJJ917496 MZN917494:MZN917496 MPR917494:MPR917496 MFV917494:MFV917496 LVZ917494:LVZ917496 LMD917494:LMD917496 LCH917494:LCH917496 KSL917494:KSL917496 KIP917494:KIP917496 JYT917494:JYT917496 JOX917494:JOX917496 JFB917494:JFB917496 IVF917494:IVF917496 ILJ917494:ILJ917496 IBN917494:IBN917496 HRR917494:HRR917496 HHV917494:HHV917496 GXZ917494:GXZ917496 GOD917494:GOD917496 GEH917494:GEH917496 FUL917494:FUL917496 FKP917494:FKP917496 FAT917494:FAT917496 EQX917494:EQX917496 EHB917494:EHB917496 DXF917494:DXF917496 DNJ917494:DNJ917496 DDN917494:DDN917496 CTR917494:CTR917496 CJV917494:CJV917496 BZZ917494:BZZ917496 BQD917494:BQD917496 BGH917494:BGH917496 AWL917494:AWL917496 AMP917494:AMP917496 ACT917494:ACT917496 SX917494:SX917496 JB917494:JB917496 F917494:F917496 WVN851958:WVN851960 WLR851958:WLR851960 WBV851958:WBV851960 VRZ851958:VRZ851960 VID851958:VID851960 UYH851958:UYH851960 UOL851958:UOL851960 UEP851958:UEP851960 TUT851958:TUT851960 TKX851958:TKX851960 TBB851958:TBB851960 SRF851958:SRF851960 SHJ851958:SHJ851960 RXN851958:RXN851960 RNR851958:RNR851960 RDV851958:RDV851960 QTZ851958:QTZ851960 QKD851958:QKD851960 QAH851958:QAH851960 PQL851958:PQL851960 PGP851958:PGP851960 OWT851958:OWT851960 OMX851958:OMX851960 ODB851958:ODB851960 NTF851958:NTF851960 NJJ851958:NJJ851960 MZN851958:MZN851960 MPR851958:MPR851960 MFV851958:MFV851960 LVZ851958:LVZ851960 LMD851958:LMD851960 LCH851958:LCH851960 KSL851958:KSL851960 KIP851958:KIP851960 JYT851958:JYT851960 JOX851958:JOX851960 JFB851958:JFB851960 IVF851958:IVF851960 ILJ851958:ILJ851960 IBN851958:IBN851960 HRR851958:HRR851960 HHV851958:HHV851960 GXZ851958:GXZ851960 GOD851958:GOD851960 GEH851958:GEH851960 FUL851958:FUL851960 FKP851958:FKP851960 FAT851958:FAT851960 EQX851958:EQX851960 EHB851958:EHB851960 DXF851958:DXF851960 DNJ851958:DNJ851960 DDN851958:DDN851960 CTR851958:CTR851960 CJV851958:CJV851960 BZZ851958:BZZ851960 BQD851958:BQD851960 BGH851958:BGH851960 AWL851958:AWL851960 AMP851958:AMP851960 ACT851958:ACT851960 SX851958:SX851960 JB851958:JB851960 F851958:F851960 WVN786422:WVN786424 WLR786422:WLR786424 WBV786422:WBV786424 VRZ786422:VRZ786424 VID786422:VID786424 UYH786422:UYH786424 UOL786422:UOL786424 UEP786422:UEP786424 TUT786422:TUT786424 TKX786422:TKX786424 TBB786422:TBB786424 SRF786422:SRF786424 SHJ786422:SHJ786424 RXN786422:RXN786424 RNR786422:RNR786424 RDV786422:RDV786424 QTZ786422:QTZ786424 QKD786422:QKD786424 QAH786422:QAH786424 PQL786422:PQL786424 PGP786422:PGP786424 OWT786422:OWT786424 OMX786422:OMX786424 ODB786422:ODB786424 NTF786422:NTF786424 NJJ786422:NJJ786424 MZN786422:MZN786424 MPR786422:MPR786424 MFV786422:MFV786424 LVZ786422:LVZ786424 LMD786422:LMD786424 LCH786422:LCH786424 KSL786422:KSL786424 KIP786422:KIP786424 JYT786422:JYT786424 JOX786422:JOX786424 JFB786422:JFB786424 IVF786422:IVF786424 ILJ786422:ILJ786424 IBN786422:IBN786424 HRR786422:HRR786424 HHV786422:HHV786424 GXZ786422:GXZ786424 GOD786422:GOD786424 GEH786422:GEH786424 FUL786422:FUL786424 FKP786422:FKP786424 FAT786422:FAT786424 EQX786422:EQX786424 EHB786422:EHB786424 DXF786422:DXF786424 DNJ786422:DNJ786424 DDN786422:DDN786424 CTR786422:CTR786424 CJV786422:CJV786424 BZZ786422:BZZ786424 BQD786422:BQD786424 BGH786422:BGH786424 AWL786422:AWL786424 AMP786422:AMP786424 ACT786422:ACT786424 SX786422:SX786424 JB786422:JB786424 F786422:F786424 WVN720886:WVN720888 WLR720886:WLR720888 WBV720886:WBV720888 VRZ720886:VRZ720888 VID720886:VID720888 UYH720886:UYH720888 UOL720886:UOL720888 UEP720886:UEP720888 TUT720886:TUT720888 TKX720886:TKX720888 TBB720886:TBB720888 SRF720886:SRF720888 SHJ720886:SHJ720888 RXN720886:RXN720888 RNR720886:RNR720888 RDV720886:RDV720888 QTZ720886:QTZ720888 QKD720886:QKD720888 QAH720886:QAH720888 PQL720886:PQL720888 PGP720886:PGP720888 OWT720886:OWT720888 OMX720886:OMX720888 ODB720886:ODB720888 NTF720886:NTF720888 NJJ720886:NJJ720888 MZN720886:MZN720888 MPR720886:MPR720888 MFV720886:MFV720888 LVZ720886:LVZ720888 LMD720886:LMD720888 LCH720886:LCH720888 KSL720886:KSL720888 KIP720886:KIP720888 JYT720886:JYT720888 JOX720886:JOX720888 JFB720886:JFB720888 IVF720886:IVF720888 ILJ720886:ILJ720888 IBN720886:IBN720888 HRR720886:HRR720888 HHV720886:HHV720888 GXZ720886:GXZ720888 GOD720886:GOD720888 GEH720886:GEH720888 FUL720886:FUL720888 FKP720886:FKP720888 FAT720886:FAT720888 EQX720886:EQX720888 EHB720886:EHB720888 DXF720886:DXF720888 DNJ720886:DNJ720888 DDN720886:DDN720888 CTR720886:CTR720888 CJV720886:CJV720888 BZZ720886:BZZ720888 BQD720886:BQD720888 BGH720886:BGH720888 AWL720886:AWL720888 AMP720886:AMP720888 ACT720886:ACT720888 SX720886:SX720888 JB720886:JB720888 F720886:F720888 WVN655350:WVN655352 WLR655350:WLR655352 WBV655350:WBV655352 VRZ655350:VRZ655352 VID655350:VID655352 UYH655350:UYH655352 UOL655350:UOL655352 UEP655350:UEP655352 TUT655350:TUT655352 TKX655350:TKX655352 TBB655350:TBB655352 SRF655350:SRF655352 SHJ655350:SHJ655352 RXN655350:RXN655352 RNR655350:RNR655352 RDV655350:RDV655352 QTZ655350:QTZ655352 QKD655350:QKD655352 QAH655350:QAH655352 PQL655350:PQL655352 PGP655350:PGP655352 OWT655350:OWT655352 OMX655350:OMX655352 ODB655350:ODB655352 NTF655350:NTF655352 NJJ655350:NJJ655352 MZN655350:MZN655352 MPR655350:MPR655352 MFV655350:MFV655352 LVZ655350:LVZ655352 LMD655350:LMD655352 LCH655350:LCH655352 KSL655350:KSL655352 KIP655350:KIP655352 JYT655350:JYT655352 JOX655350:JOX655352 JFB655350:JFB655352 IVF655350:IVF655352 ILJ655350:ILJ655352 IBN655350:IBN655352 HRR655350:HRR655352 HHV655350:HHV655352 GXZ655350:GXZ655352 GOD655350:GOD655352 GEH655350:GEH655352 FUL655350:FUL655352 FKP655350:FKP655352 FAT655350:FAT655352 EQX655350:EQX655352 EHB655350:EHB655352 DXF655350:DXF655352 DNJ655350:DNJ655352 DDN655350:DDN655352 CTR655350:CTR655352 CJV655350:CJV655352 BZZ655350:BZZ655352 BQD655350:BQD655352 BGH655350:BGH655352 AWL655350:AWL655352 AMP655350:AMP655352 ACT655350:ACT655352 SX655350:SX655352 JB655350:JB655352 F655350:F655352 WVN589814:WVN589816 WLR589814:WLR589816 WBV589814:WBV589816 VRZ589814:VRZ589816 VID589814:VID589816 UYH589814:UYH589816 UOL589814:UOL589816 UEP589814:UEP589816 TUT589814:TUT589816 TKX589814:TKX589816 TBB589814:TBB589816 SRF589814:SRF589816 SHJ589814:SHJ589816 RXN589814:RXN589816 RNR589814:RNR589816 RDV589814:RDV589816 QTZ589814:QTZ589816 QKD589814:QKD589816 QAH589814:QAH589816 PQL589814:PQL589816 PGP589814:PGP589816 OWT589814:OWT589816 OMX589814:OMX589816 ODB589814:ODB589816 NTF589814:NTF589816 NJJ589814:NJJ589816 MZN589814:MZN589816 MPR589814:MPR589816 MFV589814:MFV589816 LVZ589814:LVZ589816 LMD589814:LMD589816 LCH589814:LCH589816 KSL589814:KSL589816 KIP589814:KIP589816 JYT589814:JYT589816 JOX589814:JOX589816 JFB589814:JFB589816 IVF589814:IVF589816 ILJ589814:ILJ589816 IBN589814:IBN589816 HRR589814:HRR589816 HHV589814:HHV589816 GXZ589814:GXZ589816 GOD589814:GOD589816 GEH589814:GEH589816 FUL589814:FUL589816 FKP589814:FKP589816 FAT589814:FAT589816 EQX589814:EQX589816 EHB589814:EHB589816 DXF589814:DXF589816 DNJ589814:DNJ589816 DDN589814:DDN589816 CTR589814:CTR589816 CJV589814:CJV589816 BZZ589814:BZZ589816 BQD589814:BQD589816 BGH589814:BGH589816 AWL589814:AWL589816 AMP589814:AMP589816 ACT589814:ACT589816 SX589814:SX589816 JB589814:JB589816 F589814:F589816 WVN524278:WVN524280 WLR524278:WLR524280 WBV524278:WBV524280 VRZ524278:VRZ524280 VID524278:VID524280 UYH524278:UYH524280 UOL524278:UOL524280 UEP524278:UEP524280 TUT524278:TUT524280 TKX524278:TKX524280 TBB524278:TBB524280 SRF524278:SRF524280 SHJ524278:SHJ524280 RXN524278:RXN524280 RNR524278:RNR524280 RDV524278:RDV524280 QTZ524278:QTZ524280 QKD524278:QKD524280 QAH524278:QAH524280 PQL524278:PQL524280 PGP524278:PGP524280 OWT524278:OWT524280 OMX524278:OMX524280 ODB524278:ODB524280 NTF524278:NTF524280 NJJ524278:NJJ524280 MZN524278:MZN524280 MPR524278:MPR524280 MFV524278:MFV524280 LVZ524278:LVZ524280 LMD524278:LMD524280 LCH524278:LCH524280 KSL524278:KSL524280 KIP524278:KIP524280 JYT524278:JYT524280 JOX524278:JOX524280 JFB524278:JFB524280 IVF524278:IVF524280 ILJ524278:ILJ524280 IBN524278:IBN524280 HRR524278:HRR524280 HHV524278:HHV524280 GXZ524278:GXZ524280 GOD524278:GOD524280 GEH524278:GEH524280 FUL524278:FUL524280 FKP524278:FKP524280 FAT524278:FAT524280 EQX524278:EQX524280 EHB524278:EHB524280 DXF524278:DXF524280 DNJ524278:DNJ524280 DDN524278:DDN524280 CTR524278:CTR524280 CJV524278:CJV524280 BZZ524278:BZZ524280 BQD524278:BQD524280 BGH524278:BGH524280 AWL524278:AWL524280 AMP524278:AMP524280 ACT524278:ACT524280 SX524278:SX524280 JB524278:JB524280 F524278:F524280 WVN458742:WVN458744 WLR458742:WLR458744 WBV458742:WBV458744 VRZ458742:VRZ458744 VID458742:VID458744 UYH458742:UYH458744 UOL458742:UOL458744 UEP458742:UEP458744 TUT458742:TUT458744 TKX458742:TKX458744 TBB458742:TBB458744 SRF458742:SRF458744 SHJ458742:SHJ458744 RXN458742:RXN458744 RNR458742:RNR458744 RDV458742:RDV458744 QTZ458742:QTZ458744 QKD458742:QKD458744 QAH458742:QAH458744 PQL458742:PQL458744 PGP458742:PGP458744 OWT458742:OWT458744 OMX458742:OMX458744 ODB458742:ODB458744 NTF458742:NTF458744 NJJ458742:NJJ458744 MZN458742:MZN458744 MPR458742:MPR458744 MFV458742:MFV458744 LVZ458742:LVZ458744 LMD458742:LMD458744 LCH458742:LCH458744 KSL458742:KSL458744 KIP458742:KIP458744 JYT458742:JYT458744 JOX458742:JOX458744 JFB458742:JFB458744 IVF458742:IVF458744 ILJ458742:ILJ458744 IBN458742:IBN458744 HRR458742:HRR458744 HHV458742:HHV458744 GXZ458742:GXZ458744 GOD458742:GOD458744 GEH458742:GEH458744 FUL458742:FUL458744 FKP458742:FKP458744 FAT458742:FAT458744 EQX458742:EQX458744 EHB458742:EHB458744 DXF458742:DXF458744 DNJ458742:DNJ458744 DDN458742:DDN458744 CTR458742:CTR458744 CJV458742:CJV458744 BZZ458742:BZZ458744 BQD458742:BQD458744 BGH458742:BGH458744 AWL458742:AWL458744 AMP458742:AMP458744 ACT458742:ACT458744 SX458742:SX458744 JB458742:JB458744 F458742:F458744 WVN393206:WVN393208 WLR393206:WLR393208 WBV393206:WBV393208 VRZ393206:VRZ393208 VID393206:VID393208 UYH393206:UYH393208 UOL393206:UOL393208 UEP393206:UEP393208 TUT393206:TUT393208 TKX393206:TKX393208 TBB393206:TBB393208 SRF393206:SRF393208 SHJ393206:SHJ393208 RXN393206:RXN393208 RNR393206:RNR393208 RDV393206:RDV393208 QTZ393206:QTZ393208 QKD393206:QKD393208 QAH393206:QAH393208 PQL393206:PQL393208 PGP393206:PGP393208 OWT393206:OWT393208 OMX393206:OMX393208 ODB393206:ODB393208 NTF393206:NTF393208 NJJ393206:NJJ393208 MZN393206:MZN393208 MPR393206:MPR393208 MFV393206:MFV393208 LVZ393206:LVZ393208 LMD393206:LMD393208 LCH393206:LCH393208 KSL393206:KSL393208 KIP393206:KIP393208 JYT393206:JYT393208 JOX393206:JOX393208 JFB393206:JFB393208 IVF393206:IVF393208 ILJ393206:ILJ393208 IBN393206:IBN393208 HRR393206:HRR393208 HHV393206:HHV393208 GXZ393206:GXZ393208 GOD393206:GOD393208 GEH393206:GEH393208 FUL393206:FUL393208 FKP393206:FKP393208 FAT393206:FAT393208 EQX393206:EQX393208 EHB393206:EHB393208 DXF393206:DXF393208 DNJ393206:DNJ393208 DDN393206:DDN393208 CTR393206:CTR393208 CJV393206:CJV393208 BZZ393206:BZZ393208 BQD393206:BQD393208 BGH393206:BGH393208 AWL393206:AWL393208 AMP393206:AMP393208 ACT393206:ACT393208 SX393206:SX393208 JB393206:JB393208 F393206:F393208 WVN327670:WVN327672 WLR327670:WLR327672 WBV327670:WBV327672 VRZ327670:VRZ327672 VID327670:VID327672 UYH327670:UYH327672 UOL327670:UOL327672 UEP327670:UEP327672 TUT327670:TUT327672 TKX327670:TKX327672 TBB327670:TBB327672 SRF327670:SRF327672 SHJ327670:SHJ327672 RXN327670:RXN327672 RNR327670:RNR327672 RDV327670:RDV327672 QTZ327670:QTZ327672 QKD327670:QKD327672 QAH327670:QAH327672 PQL327670:PQL327672 PGP327670:PGP327672 OWT327670:OWT327672 OMX327670:OMX327672 ODB327670:ODB327672 NTF327670:NTF327672 NJJ327670:NJJ327672 MZN327670:MZN327672 MPR327670:MPR327672 MFV327670:MFV327672 LVZ327670:LVZ327672 LMD327670:LMD327672 LCH327670:LCH327672 KSL327670:KSL327672 KIP327670:KIP327672 JYT327670:JYT327672 JOX327670:JOX327672 JFB327670:JFB327672 IVF327670:IVF327672 ILJ327670:ILJ327672 IBN327670:IBN327672 HRR327670:HRR327672 HHV327670:HHV327672 GXZ327670:GXZ327672 GOD327670:GOD327672 GEH327670:GEH327672 FUL327670:FUL327672 FKP327670:FKP327672 FAT327670:FAT327672 EQX327670:EQX327672 EHB327670:EHB327672 DXF327670:DXF327672 DNJ327670:DNJ327672 DDN327670:DDN327672 CTR327670:CTR327672 CJV327670:CJV327672 BZZ327670:BZZ327672 BQD327670:BQD327672 BGH327670:BGH327672 AWL327670:AWL327672 AMP327670:AMP327672 ACT327670:ACT327672 SX327670:SX327672 JB327670:JB327672 F327670:F327672 WVN262134:WVN262136 WLR262134:WLR262136 WBV262134:WBV262136 VRZ262134:VRZ262136 VID262134:VID262136 UYH262134:UYH262136 UOL262134:UOL262136 UEP262134:UEP262136 TUT262134:TUT262136 TKX262134:TKX262136 TBB262134:TBB262136 SRF262134:SRF262136 SHJ262134:SHJ262136 RXN262134:RXN262136 RNR262134:RNR262136 RDV262134:RDV262136 QTZ262134:QTZ262136 QKD262134:QKD262136 QAH262134:QAH262136 PQL262134:PQL262136 PGP262134:PGP262136 OWT262134:OWT262136 OMX262134:OMX262136 ODB262134:ODB262136 NTF262134:NTF262136 NJJ262134:NJJ262136 MZN262134:MZN262136 MPR262134:MPR262136 MFV262134:MFV262136 LVZ262134:LVZ262136 LMD262134:LMD262136 LCH262134:LCH262136 KSL262134:KSL262136 KIP262134:KIP262136 JYT262134:JYT262136 JOX262134:JOX262136 JFB262134:JFB262136 IVF262134:IVF262136 ILJ262134:ILJ262136 IBN262134:IBN262136 HRR262134:HRR262136 HHV262134:HHV262136 GXZ262134:GXZ262136 GOD262134:GOD262136 GEH262134:GEH262136 FUL262134:FUL262136 FKP262134:FKP262136 FAT262134:FAT262136 EQX262134:EQX262136 EHB262134:EHB262136 DXF262134:DXF262136 DNJ262134:DNJ262136 DDN262134:DDN262136 CTR262134:CTR262136 CJV262134:CJV262136 BZZ262134:BZZ262136 BQD262134:BQD262136 BGH262134:BGH262136 AWL262134:AWL262136 AMP262134:AMP262136 ACT262134:ACT262136 SX262134:SX262136 JB262134:JB262136 F262134:F262136 WVN196598:WVN196600 WLR196598:WLR196600 WBV196598:WBV196600 VRZ196598:VRZ196600 VID196598:VID196600 UYH196598:UYH196600 UOL196598:UOL196600 UEP196598:UEP196600 TUT196598:TUT196600 TKX196598:TKX196600 TBB196598:TBB196600 SRF196598:SRF196600 SHJ196598:SHJ196600 RXN196598:RXN196600 RNR196598:RNR196600 RDV196598:RDV196600 QTZ196598:QTZ196600 QKD196598:QKD196600 QAH196598:QAH196600 PQL196598:PQL196600 PGP196598:PGP196600 OWT196598:OWT196600 OMX196598:OMX196600 ODB196598:ODB196600 NTF196598:NTF196600 NJJ196598:NJJ196600 MZN196598:MZN196600 MPR196598:MPR196600 MFV196598:MFV196600 LVZ196598:LVZ196600 LMD196598:LMD196600 LCH196598:LCH196600 KSL196598:KSL196600 KIP196598:KIP196600 JYT196598:JYT196600 JOX196598:JOX196600 JFB196598:JFB196600 IVF196598:IVF196600 ILJ196598:ILJ196600 IBN196598:IBN196600 HRR196598:HRR196600 HHV196598:HHV196600 GXZ196598:GXZ196600 GOD196598:GOD196600 GEH196598:GEH196600 FUL196598:FUL196600 FKP196598:FKP196600 FAT196598:FAT196600 EQX196598:EQX196600 EHB196598:EHB196600 DXF196598:DXF196600 DNJ196598:DNJ196600 DDN196598:DDN196600 CTR196598:CTR196600 CJV196598:CJV196600 BZZ196598:BZZ196600 BQD196598:BQD196600 BGH196598:BGH196600 AWL196598:AWL196600 AMP196598:AMP196600 ACT196598:ACT196600 SX196598:SX196600 JB196598:JB196600 F196598:F196600 WVN131062:WVN131064 WLR131062:WLR131064 WBV131062:WBV131064 VRZ131062:VRZ131064 VID131062:VID131064 UYH131062:UYH131064 UOL131062:UOL131064 UEP131062:UEP131064 TUT131062:TUT131064 TKX131062:TKX131064 TBB131062:TBB131064 SRF131062:SRF131064 SHJ131062:SHJ131064 RXN131062:RXN131064 RNR131062:RNR131064 RDV131062:RDV131064 QTZ131062:QTZ131064 QKD131062:QKD131064 QAH131062:QAH131064 PQL131062:PQL131064 PGP131062:PGP131064 OWT131062:OWT131064 OMX131062:OMX131064 ODB131062:ODB131064 NTF131062:NTF131064 NJJ131062:NJJ131064 MZN131062:MZN131064 MPR131062:MPR131064 MFV131062:MFV131064 LVZ131062:LVZ131064 LMD131062:LMD131064 LCH131062:LCH131064 KSL131062:KSL131064 KIP131062:KIP131064 JYT131062:JYT131064 JOX131062:JOX131064 JFB131062:JFB131064 IVF131062:IVF131064 ILJ131062:ILJ131064 IBN131062:IBN131064 HRR131062:HRR131064 HHV131062:HHV131064 GXZ131062:GXZ131064 GOD131062:GOD131064 GEH131062:GEH131064 FUL131062:FUL131064 FKP131062:FKP131064 FAT131062:FAT131064 EQX131062:EQX131064 EHB131062:EHB131064 DXF131062:DXF131064 DNJ131062:DNJ131064 DDN131062:DDN131064 CTR131062:CTR131064 CJV131062:CJV131064 BZZ131062:BZZ131064 BQD131062:BQD131064 BGH131062:BGH131064 AWL131062:AWL131064 AMP131062:AMP131064 ACT131062:ACT131064 SX131062:SX131064 JB131062:JB131064 F131062:F131064 WVN65526:WVN65528 WLR65526:WLR65528 WBV65526:WBV65528 VRZ65526:VRZ65528 VID65526:VID65528 UYH65526:UYH65528 UOL65526:UOL65528 UEP65526:UEP65528 TUT65526:TUT65528 TKX65526:TKX65528 TBB65526:TBB65528 SRF65526:SRF65528 SHJ65526:SHJ65528 RXN65526:RXN65528 RNR65526:RNR65528 RDV65526:RDV65528 QTZ65526:QTZ65528 QKD65526:QKD65528 QAH65526:QAH65528 PQL65526:PQL65528 PGP65526:PGP65528 OWT65526:OWT65528 OMX65526:OMX65528 ODB65526:ODB65528 NTF65526:NTF65528 NJJ65526:NJJ65528 MZN65526:MZN65528 MPR65526:MPR65528 MFV65526:MFV65528 LVZ65526:LVZ65528 LMD65526:LMD65528 LCH65526:LCH65528 KSL65526:KSL65528 KIP65526:KIP65528 JYT65526:JYT65528 JOX65526:JOX65528 JFB65526:JFB65528 IVF65526:IVF65528 ILJ65526:ILJ65528 IBN65526:IBN65528 HRR65526:HRR65528 HHV65526:HHV65528 GXZ65526:GXZ65528 GOD65526:GOD65528 GEH65526:GEH65528 FUL65526:FUL65528 FKP65526:FKP65528 FAT65526:FAT65528 EQX65526:EQX65528 EHB65526:EHB65528 DXF65526:DXF65528 DNJ65526:DNJ65528 DDN65526:DDN65528 CTR65526:CTR65528 CJV65526:CJV65528 BZZ65526:BZZ65528 BQD65526:BQD65528 BGH65526:BGH65528 AWL65526:AWL65528 AMP65526:AMP65528 ACT65526:ACT65528 SX65526:SX65528 JB65526:JB65528">
      <formula1>$F$36:$F$123</formula1>
    </dataValidation>
    <dataValidation type="list" errorStyle="warning" allowBlank="1" showInputMessage="1" showErrorMessage="1" errorTitle="FERC ACCOUNT" error="This FERC Account is not included in the drop-down list. Is this the account you want to use?" sqref="C65526:C65539 WVK983052:WVK983058 WLO983052:WLO983058 WBS983052:WBS983058 VRW983052:VRW983058 VIA983052:VIA983058 UYE983052:UYE983058 UOI983052:UOI983058 UEM983052:UEM983058 TUQ983052:TUQ983058 TKU983052:TKU983058 TAY983052:TAY983058 SRC983052:SRC983058 SHG983052:SHG983058 RXK983052:RXK983058 RNO983052:RNO983058 RDS983052:RDS983058 QTW983052:QTW983058 QKA983052:QKA983058 QAE983052:QAE983058 PQI983052:PQI983058 PGM983052:PGM983058 OWQ983052:OWQ983058 OMU983052:OMU983058 OCY983052:OCY983058 NTC983052:NTC983058 NJG983052:NJG983058 MZK983052:MZK983058 MPO983052:MPO983058 MFS983052:MFS983058 LVW983052:LVW983058 LMA983052:LMA983058 LCE983052:LCE983058 KSI983052:KSI983058 KIM983052:KIM983058 JYQ983052:JYQ983058 JOU983052:JOU983058 JEY983052:JEY983058 IVC983052:IVC983058 ILG983052:ILG983058 IBK983052:IBK983058 HRO983052:HRO983058 HHS983052:HHS983058 GXW983052:GXW983058 GOA983052:GOA983058 GEE983052:GEE983058 FUI983052:FUI983058 FKM983052:FKM983058 FAQ983052:FAQ983058 EQU983052:EQU983058 EGY983052:EGY983058 DXC983052:DXC983058 DNG983052:DNG983058 DDK983052:DDK983058 CTO983052:CTO983058 CJS983052:CJS983058 BZW983052:BZW983058 BQA983052:BQA983058 BGE983052:BGE983058 AWI983052:AWI983058 AMM983052:AMM983058 ACQ983052:ACQ983058 SU983052:SU983058 IY983052:IY983058 C983052:C983058 WVK917516:WVK917522 WLO917516:WLO917522 WBS917516:WBS917522 VRW917516:VRW917522 VIA917516:VIA917522 UYE917516:UYE917522 UOI917516:UOI917522 UEM917516:UEM917522 TUQ917516:TUQ917522 TKU917516:TKU917522 TAY917516:TAY917522 SRC917516:SRC917522 SHG917516:SHG917522 RXK917516:RXK917522 RNO917516:RNO917522 RDS917516:RDS917522 QTW917516:QTW917522 QKA917516:QKA917522 QAE917516:QAE917522 PQI917516:PQI917522 PGM917516:PGM917522 OWQ917516:OWQ917522 OMU917516:OMU917522 OCY917516:OCY917522 NTC917516:NTC917522 NJG917516:NJG917522 MZK917516:MZK917522 MPO917516:MPO917522 MFS917516:MFS917522 LVW917516:LVW917522 LMA917516:LMA917522 LCE917516:LCE917522 KSI917516:KSI917522 KIM917516:KIM917522 JYQ917516:JYQ917522 JOU917516:JOU917522 JEY917516:JEY917522 IVC917516:IVC917522 ILG917516:ILG917522 IBK917516:IBK917522 HRO917516:HRO917522 HHS917516:HHS917522 GXW917516:GXW917522 GOA917516:GOA917522 GEE917516:GEE917522 FUI917516:FUI917522 FKM917516:FKM917522 FAQ917516:FAQ917522 EQU917516:EQU917522 EGY917516:EGY917522 DXC917516:DXC917522 DNG917516:DNG917522 DDK917516:DDK917522 CTO917516:CTO917522 CJS917516:CJS917522 BZW917516:BZW917522 BQA917516:BQA917522 BGE917516:BGE917522 AWI917516:AWI917522 AMM917516:AMM917522 ACQ917516:ACQ917522 SU917516:SU917522 IY917516:IY917522 C917516:C917522 WVK851980:WVK851986 WLO851980:WLO851986 WBS851980:WBS851986 VRW851980:VRW851986 VIA851980:VIA851986 UYE851980:UYE851986 UOI851980:UOI851986 UEM851980:UEM851986 TUQ851980:TUQ851986 TKU851980:TKU851986 TAY851980:TAY851986 SRC851980:SRC851986 SHG851980:SHG851986 RXK851980:RXK851986 RNO851980:RNO851986 RDS851980:RDS851986 QTW851980:QTW851986 QKA851980:QKA851986 QAE851980:QAE851986 PQI851980:PQI851986 PGM851980:PGM851986 OWQ851980:OWQ851986 OMU851980:OMU851986 OCY851980:OCY851986 NTC851980:NTC851986 NJG851980:NJG851986 MZK851980:MZK851986 MPO851980:MPO851986 MFS851980:MFS851986 LVW851980:LVW851986 LMA851980:LMA851986 LCE851980:LCE851986 KSI851980:KSI851986 KIM851980:KIM851986 JYQ851980:JYQ851986 JOU851980:JOU851986 JEY851980:JEY851986 IVC851980:IVC851986 ILG851980:ILG851986 IBK851980:IBK851986 HRO851980:HRO851986 HHS851980:HHS851986 GXW851980:GXW851986 GOA851980:GOA851986 GEE851980:GEE851986 FUI851980:FUI851986 FKM851980:FKM851986 FAQ851980:FAQ851986 EQU851980:EQU851986 EGY851980:EGY851986 DXC851980:DXC851986 DNG851980:DNG851986 DDK851980:DDK851986 CTO851980:CTO851986 CJS851980:CJS851986 BZW851980:BZW851986 BQA851980:BQA851986 BGE851980:BGE851986 AWI851980:AWI851986 AMM851980:AMM851986 ACQ851980:ACQ851986 SU851980:SU851986 IY851980:IY851986 C851980:C851986 WVK786444:WVK786450 WLO786444:WLO786450 WBS786444:WBS786450 VRW786444:VRW786450 VIA786444:VIA786450 UYE786444:UYE786450 UOI786444:UOI786450 UEM786444:UEM786450 TUQ786444:TUQ786450 TKU786444:TKU786450 TAY786444:TAY786450 SRC786444:SRC786450 SHG786444:SHG786450 RXK786444:RXK786450 RNO786444:RNO786450 RDS786444:RDS786450 QTW786444:QTW786450 QKA786444:QKA786450 QAE786444:QAE786450 PQI786444:PQI786450 PGM786444:PGM786450 OWQ786444:OWQ786450 OMU786444:OMU786450 OCY786444:OCY786450 NTC786444:NTC786450 NJG786444:NJG786450 MZK786444:MZK786450 MPO786444:MPO786450 MFS786444:MFS786450 LVW786444:LVW786450 LMA786444:LMA786450 LCE786444:LCE786450 KSI786444:KSI786450 KIM786444:KIM786450 JYQ786444:JYQ786450 JOU786444:JOU786450 JEY786444:JEY786450 IVC786444:IVC786450 ILG786444:ILG786450 IBK786444:IBK786450 HRO786444:HRO786450 HHS786444:HHS786450 GXW786444:GXW786450 GOA786444:GOA786450 GEE786444:GEE786450 FUI786444:FUI786450 FKM786444:FKM786450 FAQ786444:FAQ786450 EQU786444:EQU786450 EGY786444:EGY786450 DXC786444:DXC786450 DNG786444:DNG786450 DDK786444:DDK786450 CTO786444:CTO786450 CJS786444:CJS786450 BZW786444:BZW786450 BQA786444:BQA786450 BGE786444:BGE786450 AWI786444:AWI786450 AMM786444:AMM786450 ACQ786444:ACQ786450 SU786444:SU786450 IY786444:IY786450 C786444:C786450 WVK720908:WVK720914 WLO720908:WLO720914 WBS720908:WBS720914 VRW720908:VRW720914 VIA720908:VIA720914 UYE720908:UYE720914 UOI720908:UOI720914 UEM720908:UEM720914 TUQ720908:TUQ720914 TKU720908:TKU720914 TAY720908:TAY720914 SRC720908:SRC720914 SHG720908:SHG720914 RXK720908:RXK720914 RNO720908:RNO720914 RDS720908:RDS720914 QTW720908:QTW720914 QKA720908:QKA720914 QAE720908:QAE720914 PQI720908:PQI720914 PGM720908:PGM720914 OWQ720908:OWQ720914 OMU720908:OMU720914 OCY720908:OCY720914 NTC720908:NTC720914 NJG720908:NJG720914 MZK720908:MZK720914 MPO720908:MPO720914 MFS720908:MFS720914 LVW720908:LVW720914 LMA720908:LMA720914 LCE720908:LCE720914 KSI720908:KSI720914 KIM720908:KIM720914 JYQ720908:JYQ720914 JOU720908:JOU720914 JEY720908:JEY720914 IVC720908:IVC720914 ILG720908:ILG720914 IBK720908:IBK720914 HRO720908:HRO720914 HHS720908:HHS720914 GXW720908:GXW720914 GOA720908:GOA720914 GEE720908:GEE720914 FUI720908:FUI720914 FKM720908:FKM720914 FAQ720908:FAQ720914 EQU720908:EQU720914 EGY720908:EGY720914 DXC720908:DXC720914 DNG720908:DNG720914 DDK720908:DDK720914 CTO720908:CTO720914 CJS720908:CJS720914 BZW720908:BZW720914 BQA720908:BQA720914 BGE720908:BGE720914 AWI720908:AWI720914 AMM720908:AMM720914 ACQ720908:ACQ720914 SU720908:SU720914 IY720908:IY720914 C720908:C720914 WVK655372:WVK655378 WLO655372:WLO655378 WBS655372:WBS655378 VRW655372:VRW655378 VIA655372:VIA655378 UYE655372:UYE655378 UOI655372:UOI655378 UEM655372:UEM655378 TUQ655372:TUQ655378 TKU655372:TKU655378 TAY655372:TAY655378 SRC655372:SRC655378 SHG655372:SHG655378 RXK655372:RXK655378 RNO655372:RNO655378 RDS655372:RDS655378 QTW655372:QTW655378 QKA655372:QKA655378 QAE655372:QAE655378 PQI655372:PQI655378 PGM655372:PGM655378 OWQ655372:OWQ655378 OMU655372:OMU655378 OCY655372:OCY655378 NTC655372:NTC655378 NJG655372:NJG655378 MZK655372:MZK655378 MPO655372:MPO655378 MFS655372:MFS655378 LVW655372:LVW655378 LMA655372:LMA655378 LCE655372:LCE655378 KSI655372:KSI655378 KIM655372:KIM655378 JYQ655372:JYQ655378 JOU655372:JOU655378 JEY655372:JEY655378 IVC655372:IVC655378 ILG655372:ILG655378 IBK655372:IBK655378 HRO655372:HRO655378 HHS655372:HHS655378 GXW655372:GXW655378 GOA655372:GOA655378 GEE655372:GEE655378 FUI655372:FUI655378 FKM655372:FKM655378 FAQ655372:FAQ655378 EQU655372:EQU655378 EGY655372:EGY655378 DXC655372:DXC655378 DNG655372:DNG655378 DDK655372:DDK655378 CTO655372:CTO655378 CJS655372:CJS655378 BZW655372:BZW655378 BQA655372:BQA655378 BGE655372:BGE655378 AWI655372:AWI655378 AMM655372:AMM655378 ACQ655372:ACQ655378 SU655372:SU655378 IY655372:IY655378 C655372:C655378 WVK589836:WVK589842 WLO589836:WLO589842 WBS589836:WBS589842 VRW589836:VRW589842 VIA589836:VIA589842 UYE589836:UYE589842 UOI589836:UOI589842 UEM589836:UEM589842 TUQ589836:TUQ589842 TKU589836:TKU589842 TAY589836:TAY589842 SRC589836:SRC589842 SHG589836:SHG589842 RXK589836:RXK589842 RNO589836:RNO589842 RDS589836:RDS589842 QTW589836:QTW589842 QKA589836:QKA589842 QAE589836:QAE589842 PQI589836:PQI589842 PGM589836:PGM589842 OWQ589836:OWQ589842 OMU589836:OMU589842 OCY589836:OCY589842 NTC589836:NTC589842 NJG589836:NJG589842 MZK589836:MZK589842 MPO589836:MPO589842 MFS589836:MFS589842 LVW589836:LVW589842 LMA589836:LMA589842 LCE589836:LCE589842 KSI589836:KSI589842 KIM589836:KIM589842 JYQ589836:JYQ589842 JOU589836:JOU589842 JEY589836:JEY589842 IVC589836:IVC589842 ILG589836:ILG589842 IBK589836:IBK589842 HRO589836:HRO589842 HHS589836:HHS589842 GXW589836:GXW589842 GOA589836:GOA589842 GEE589836:GEE589842 FUI589836:FUI589842 FKM589836:FKM589842 FAQ589836:FAQ589842 EQU589836:EQU589842 EGY589836:EGY589842 DXC589836:DXC589842 DNG589836:DNG589842 DDK589836:DDK589842 CTO589836:CTO589842 CJS589836:CJS589842 BZW589836:BZW589842 BQA589836:BQA589842 BGE589836:BGE589842 AWI589836:AWI589842 AMM589836:AMM589842 ACQ589836:ACQ589842 SU589836:SU589842 IY589836:IY589842 C589836:C589842 WVK524300:WVK524306 WLO524300:WLO524306 WBS524300:WBS524306 VRW524300:VRW524306 VIA524300:VIA524306 UYE524300:UYE524306 UOI524300:UOI524306 UEM524300:UEM524306 TUQ524300:TUQ524306 TKU524300:TKU524306 TAY524300:TAY524306 SRC524300:SRC524306 SHG524300:SHG524306 RXK524300:RXK524306 RNO524300:RNO524306 RDS524300:RDS524306 QTW524300:QTW524306 QKA524300:QKA524306 QAE524300:QAE524306 PQI524300:PQI524306 PGM524300:PGM524306 OWQ524300:OWQ524306 OMU524300:OMU524306 OCY524300:OCY524306 NTC524300:NTC524306 NJG524300:NJG524306 MZK524300:MZK524306 MPO524300:MPO524306 MFS524300:MFS524306 LVW524300:LVW524306 LMA524300:LMA524306 LCE524300:LCE524306 KSI524300:KSI524306 KIM524300:KIM524306 JYQ524300:JYQ524306 JOU524300:JOU524306 JEY524300:JEY524306 IVC524300:IVC524306 ILG524300:ILG524306 IBK524300:IBK524306 HRO524300:HRO524306 HHS524300:HHS524306 GXW524300:GXW524306 GOA524300:GOA524306 GEE524300:GEE524306 FUI524300:FUI524306 FKM524300:FKM524306 FAQ524300:FAQ524306 EQU524300:EQU524306 EGY524300:EGY524306 DXC524300:DXC524306 DNG524300:DNG524306 DDK524300:DDK524306 CTO524300:CTO524306 CJS524300:CJS524306 BZW524300:BZW524306 BQA524300:BQA524306 BGE524300:BGE524306 AWI524300:AWI524306 AMM524300:AMM524306 ACQ524300:ACQ524306 SU524300:SU524306 IY524300:IY524306 C524300:C524306 WVK458764:WVK458770 WLO458764:WLO458770 WBS458764:WBS458770 VRW458764:VRW458770 VIA458764:VIA458770 UYE458764:UYE458770 UOI458764:UOI458770 UEM458764:UEM458770 TUQ458764:TUQ458770 TKU458764:TKU458770 TAY458764:TAY458770 SRC458764:SRC458770 SHG458764:SHG458770 RXK458764:RXK458770 RNO458764:RNO458770 RDS458764:RDS458770 QTW458764:QTW458770 QKA458764:QKA458770 QAE458764:QAE458770 PQI458764:PQI458770 PGM458764:PGM458770 OWQ458764:OWQ458770 OMU458764:OMU458770 OCY458764:OCY458770 NTC458764:NTC458770 NJG458764:NJG458770 MZK458764:MZK458770 MPO458764:MPO458770 MFS458764:MFS458770 LVW458764:LVW458770 LMA458764:LMA458770 LCE458764:LCE458770 KSI458764:KSI458770 KIM458764:KIM458770 JYQ458764:JYQ458770 JOU458764:JOU458770 JEY458764:JEY458770 IVC458764:IVC458770 ILG458764:ILG458770 IBK458764:IBK458770 HRO458764:HRO458770 HHS458764:HHS458770 GXW458764:GXW458770 GOA458764:GOA458770 GEE458764:GEE458770 FUI458764:FUI458770 FKM458764:FKM458770 FAQ458764:FAQ458770 EQU458764:EQU458770 EGY458764:EGY458770 DXC458764:DXC458770 DNG458764:DNG458770 DDK458764:DDK458770 CTO458764:CTO458770 CJS458764:CJS458770 BZW458764:BZW458770 BQA458764:BQA458770 BGE458764:BGE458770 AWI458764:AWI458770 AMM458764:AMM458770 ACQ458764:ACQ458770 SU458764:SU458770 IY458764:IY458770 C458764:C458770 WVK393228:WVK393234 WLO393228:WLO393234 WBS393228:WBS393234 VRW393228:VRW393234 VIA393228:VIA393234 UYE393228:UYE393234 UOI393228:UOI393234 UEM393228:UEM393234 TUQ393228:TUQ393234 TKU393228:TKU393234 TAY393228:TAY393234 SRC393228:SRC393234 SHG393228:SHG393234 RXK393228:RXK393234 RNO393228:RNO393234 RDS393228:RDS393234 QTW393228:QTW393234 QKA393228:QKA393234 QAE393228:QAE393234 PQI393228:PQI393234 PGM393228:PGM393234 OWQ393228:OWQ393234 OMU393228:OMU393234 OCY393228:OCY393234 NTC393228:NTC393234 NJG393228:NJG393234 MZK393228:MZK393234 MPO393228:MPO393234 MFS393228:MFS393234 LVW393228:LVW393234 LMA393228:LMA393234 LCE393228:LCE393234 KSI393228:KSI393234 KIM393228:KIM393234 JYQ393228:JYQ393234 JOU393228:JOU393234 JEY393228:JEY393234 IVC393228:IVC393234 ILG393228:ILG393234 IBK393228:IBK393234 HRO393228:HRO393234 HHS393228:HHS393234 GXW393228:GXW393234 GOA393228:GOA393234 GEE393228:GEE393234 FUI393228:FUI393234 FKM393228:FKM393234 FAQ393228:FAQ393234 EQU393228:EQU393234 EGY393228:EGY393234 DXC393228:DXC393234 DNG393228:DNG393234 DDK393228:DDK393234 CTO393228:CTO393234 CJS393228:CJS393234 BZW393228:BZW393234 BQA393228:BQA393234 BGE393228:BGE393234 AWI393228:AWI393234 AMM393228:AMM393234 ACQ393228:ACQ393234 SU393228:SU393234 IY393228:IY393234 C393228:C393234 WVK327692:WVK327698 WLO327692:WLO327698 WBS327692:WBS327698 VRW327692:VRW327698 VIA327692:VIA327698 UYE327692:UYE327698 UOI327692:UOI327698 UEM327692:UEM327698 TUQ327692:TUQ327698 TKU327692:TKU327698 TAY327692:TAY327698 SRC327692:SRC327698 SHG327692:SHG327698 RXK327692:RXK327698 RNO327692:RNO327698 RDS327692:RDS327698 QTW327692:QTW327698 QKA327692:QKA327698 QAE327692:QAE327698 PQI327692:PQI327698 PGM327692:PGM327698 OWQ327692:OWQ327698 OMU327692:OMU327698 OCY327692:OCY327698 NTC327692:NTC327698 NJG327692:NJG327698 MZK327692:MZK327698 MPO327692:MPO327698 MFS327692:MFS327698 LVW327692:LVW327698 LMA327692:LMA327698 LCE327692:LCE327698 KSI327692:KSI327698 KIM327692:KIM327698 JYQ327692:JYQ327698 JOU327692:JOU327698 JEY327692:JEY327698 IVC327692:IVC327698 ILG327692:ILG327698 IBK327692:IBK327698 HRO327692:HRO327698 HHS327692:HHS327698 GXW327692:GXW327698 GOA327692:GOA327698 GEE327692:GEE327698 FUI327692:FUI327698 FKM327692:FKM327698 FAQ327692:FAQ327698 EQU327692:EQU327698 EGY327692:EGY327698 DXC327692:DXC327698 DNG327692:DNG327698 DDK327692:DDK327698 CTO327692:CTO327698 CJS327692:CJS327698 BZW327692:BZW327698 BQA327692:BQA327698 BGE327692:BGE327698 AWI327692:AWI327698 AMM327692:AMM327698 ACQ327692:ACQ327698 SU327692:SU327698 IY327692:IY327698 C327692:C327698 WVK262156:WVK262162 WLO262156:WLO262162 WBS262156:WBS262162 VRW262156:VRW262162 VIA262156:VIA262162 UYE262156:UYE262162 UOI262156:UOI262162 UEM262156:UEM262162 TUQ262156:TUQ262162 TKU262156:TKU262162 TAY262156:TAY262162 SRC262156:SRC262162 SHG262156:SHG262162 RXK262156:RXK262162 RNO262156:RNO262162 RDS262156:RDS262162 QTW262156:QTW262162 QKA262156:QKA262162 QAE262156:QAE262162 PQI262156:PQI262162 PGM262156:PGM262162 OWQ262156:OWQ262162 OMU262156:OMU262162 OCY262156:OCY262162 NTC262156:NTC262162 NJG262156:NJG262162 MZK262156:MZK262162 MPO262156:MPO262162 MFS262156:MFS262162 LVW262156:LVW262162 LMA262156:LMA262162 LCE262156:LCE262162 KSI262156:KSI262162 KIM262156:KIM262162 JYQ262156:JYQ262162 JOU262156:JOU262162 JEY262156:JEY262162 IVC262156:IVC262162 ILG262156:ILG262162 IBK262156:IBK262162 HRO262156:HRO262162 HHS262156:HHS262162 GXW262156:GXW262162 GOA262156:GOA262162 GEE262156:GEE262162 FUI262156:FUI262162 FKM262156:FKM262162 FAQ262156:FAQ262162 EQU262156:EQU262162 EGY262156:EGY262162 DXC262156:DXC262162 DNG262156:DNG262162 DDK262156:DDK262162 CTO262156:CTO262162 CJS262156:CJS262162 BZW262156:BZW262162 BQA262156:BQA262162 BGE262156:BGE262162 AWI262156:AWI262162 AMM262156:AMM262162 ACQ262156:ACQ262162 SU262156:SU262162 IY262156:IY262162 C262156:C262162 WVK196620:WVK196626 WLO196620:WLO196626 WBS196620:WBS196626 VRW196620:VRW196626 VIA196620:VIA196626 UYE196620:UYE196626 UOI196620:UOI196626 UEM196620:UEM196626 TUQ196620:TUQ196626 TKU196620:TKU196626 TAY196620:TAY196626 SRC196620:SRC196626 SHG196620:SHG196626 RXK196620:RXK196626 RNO196620:RNO196626 RDS196620:RDS196626 QTW196620:QTW196626 QKA196620:QKA196626 QAE196620:QAE196626 PQI196620:PQI196626 PGM196620:PGM196626 OWQ196620:OWQ196626 OMU196620:OMU196626 OCY196620:OCY196626 NTC196620:NTC196626 NJG196620:NJG196626 MZK196620:MZK196626 MPO196620:MPO196626 MFS196620:MFS196626 LVW196620:LVW196626 LMA196620:LMA196626 LCE196620:LCE196626 KSI196620:KSI196626 KIM196620:KIM196626 JYQ196620:JYQ196626 JOU196620:JOU196626 JEY196620:JEY196626 IVC196620:IVC196626 ILG196620:ILG196626 IBK196620:IBK196626 HRO196620:HRO196626 HHS196620:HHS196626 GXW196620:GXW196626 GOA196620:GOA196626 GEE196620:GEE196626 FUI196620:FUI196626 FKM196620:FKM196626 FAQ196620:FAQ196626 EQU196620:EQU196626 EGY196620:EGY196626 DXC196620:DXC196626 DNG196620:DNG196626 DDK196620:DDK196626 CTO196620:CTO196626 CJS196620:CJS196626 BZW196620:BZW196626 BQA196620:BQA196626 BGE196620:BGE196626 AWI196620:AWI196626 AMM196620:AMM196626 ACQ196620:ACQ196626 SU196620:SU196626 IY196620:IY196626 C196620:C196626 WVK131084:WVK131090 WLO131084:WLO131090 WBS131084:WBS131090 VRW131084:VRW131090 VIA131084:VIA131090 UYE131084:UYE131090 UOI131084:UOI131090 UEM131084:UEM131090 TUQ131084:TUQ131090 TKU131084:TKU131090 TAY131084:TAY131090 SRC131084:SRC131090 SHG131084:SHG131090 RXK131084:RXK131090 RNO131084:RNO131090 RDS131084:RDS131090 QTW131084:QTW131090 QKA131084:QKA131090 QAE131084:QAE131090 PQI131084:PQI131090 PGM131084:PGM131090 OWQ131084:OWQ131090 OMU131084:OMU131090 OCY131084:OCY131090 NTC131084:NTC131090 NJG131084:NJG131090 MZK131084:MZK131090 MPO131084:MPO131090 MFS131084:MFS131090 LVW131084:LVW131090 LMA131084:LMA131090 LCE131084:LCE131090 KSI131084:KSI131090 KIM131084:KIM131090 JYQ131084:JYQ131090 JOU131084:JOU131090 JEY131084:JEY131090 IVC131084:IVC131090 ILG131084:ILG131090 IBK131084:IBK131090 HRO131084:HRO131090 HHS131084:HHS131090 GXW131084:GXW131090 GOA131084:GOA131090 GEE131084:GEE131090 FUI131084:FUI131090 FKM131084:FKM131090 FAQ131084:FAQ131090 EQU131084:EQU131090 EGY131084:EGY131090 DXC131084:DXC131090 DNG131084:DNG131090 DDK131084:DDK131090 CTO131084:CTO131090 CJS131084:CJS131090 BZW131084:BZW131090 BQA131084:BQA131090 BGE131084:BGE131090 AWI131084:AWI131090 AMM131084:AMM131090 ACQ131084:ACQ131090 SU131084:SU131090 IY131084:IY131090 C131084:C131090 WVK65548:WVK65554 WLO65548:WLO65554 WBS65548:WBS65554 VRW65548:VRW65554 VIA65548:VIA65554 UYE65548:UYE65554 UOI65548:UOI65554 UEM65548:UEM65554 TUQ65548:TUQ65554 TKU65548:TKU65554 TAY65548:TAY65554 SRC65548:SRC65554 SHG65548:SHG65554 RXK65548:RXK65554 RNO65548:RNO65554 RDS65548:RDS65554 QTW65548:QTW65554 QKA65548:QKA65554 QAE65548:QAE65554 PQI65548:PQI65554 PGM65548:PGM65554 OWQ65548:OWQ65554 OMU65548:OMU65554 OCY65548:OCY65554 NTC65548:NTC65554 NJG65548:NJG65554 MZK65548:MZK65554 MPO65548:MPO65554 MFS65548:MFS65554 LVW65548:LVW65554 LMA65548:LMA65554 LCE65548:LCE65554 KSI65548:KSI65554 KIM65548:KIM65554 JYQ65548:JYQ65554 JOU65548:JOU65554 JEY65548:JEY65554 IVC65548:IVC65554 ILG65548:ILG65554 IBK65548:IBK65554 HRO65548:HRO65554 HHS65548:HHS65554 GXW65548:GXW65554 GOA65548:GOA65554 GEE65548:GEE65554 FUI65548:FUI65554 FKM65548:FKM65554 FAQ65548:FAQ65554 EQU65548:EQU65554 EGY65548:EGY65554 DXC65548:DXC65554 DNG65548:DNG65554 DDK65548:DDK65554 CTO65548:CTO65554 CJS65548:CJS65554 BZW65548:BZW65554 BQA65548:BQA65554 BGE65548:BGE65554 AWI65548:AWI65554 AMM65548:AMM65554 ACQ65548:ACQ65554 SU65548:SU65554 IY65548:IY65554 C65548:C65554 WVK19 WLO19 WBS19 VRW19 VIA19 UYE19 UOI19 UEM19 TUQ19 TKU19 TAY19 SRC19 SHG19 RXK19 RNO19 RDS19 QTW19 QKA19 QAE19 PQI19 PGM19 OWQ19 OMU19 OCY19 NTC19 NJG19 MZK19 MPO19 MFS19 LVW19 LMA19 LCE19 KSI19 KIM19 JYQ19 JOU19 JEY19 IVC19 ILG19 IBK19 HRO19 HHS19 GXW19 GOA19 GEE19 FUI19 FKM19 FAQ19 EQU19 EGY19 DXC19 DNG19 DDK19 CTO19 CJS19 BZW19 BQA19 BGE19 AWI19 AMM19 ACQ19 SU19 IY19 C19 WVK983030:WVK983043 WLO983030:WLO983043 WBS983030:WBS983043 VRW983030:VRW983043 VIA983030:VIA983043 UYE983030:UYE983043 UOI983030:UOI983043 UEM983030:UEM983043 TUQ983030:TUQ983043 TKU983030:TKU983043 TAY983030:TAY983043 SRC983030:SRC983043 SHG983030:SHG983043 RXK983030:RXK983043 RNO983030:RNO983043 RDS983030:RDS983043 QTW983030:QTW983043 QKA983030:QKA983043 QAE983030:QAE983043 PQI983030:PQI983043 PGM983030:PGM983043 OWQ983030:OWQ983043 OMU983030:OMU983043 OCY983030:OCY983043 NTC983030:NTC983043 NJG983030:NJG983043 MZK983030:MZK983043 MPO983030:MPO983043 MFS983030:MFS983043 LVW983030:LVW983043 LMA983030:LMA983043 LCE983030:LCE983043 KSI983030:KSI983043 KIM983030:KIM983043 JYQ983030:JYQ983043 JOU983030:JOU983043 JEY983030:JEY983043 IVC983030:IVC983043 ILG983030:ILG983043 IBK983030:IBK983043 HRO983030:HRO983043 HHS983030:HHS983043 GXW983030:GXW983043 GOA983030:GOA983043 GEE983030:GEE983043 FUI983030:FUI983043 FKM983030:FKM983043 FAQ983030:FAQ983043 EQU983030:EQU983043 EGY983030:EGY983043 DXC983030:DXC983043 DNG983030:DNG983043 DDK983030:DDK983043 CTO983030:CTO983043 CJS983030:CJS983043 BZW983030:BZW983043 BQA983030:BQA983043 BGE983030:BGE983043 AWI983030:AWI983043 AMM983030:AMM983043 ACQ983030:ACQ983043 SU983030:SU983043 IY983030:IY983043 C983030:C983043 WVK917494:WVK917507 WLO917494:WLO917507 WBS917494:WBS917507 VRW917494:VRW917507 VIA917494:VIA917507 UYE917494:UYE917507 UOI917494:UOI917507 UEM917494:UEM917507 TUQ917494:TUQ917507 TKU917494:TKU917507 TAY917494:TAY917507 SRC917494:SRC917507 SHG917494:SHG917507 RXK917494:RXK917507 RNO917494:RNO917507 RDS917494:RDS917507 QTW917494:QTW917507 QKA917494:QKA917507 QAE917494:QAE917507 PQI917494:PQI917507 PGM917494:PGM917507 OWQ917494:OWQ917507 OMU917494:OMU917507 OCY917494:OCY917507 NTC917494:NTC917507 NJG917494:NJG917507 MZK917494:MZK917507 MPO917494:MPO917507 MFS917494:MFS917507 LVW917494:LVW917507 LMA917494:LMA917507 LCE917494:LCE917507 KSI917494:KSI917507 KIM917494:KIM917507 JYQ917494:JYQ917507 JOU917494:JOU917507 JEY917494:JEY917507 IVC917494:IVC917507 ILG917494:ILG917507 IBK917494:IBK917507 HRO917494:HRO917507 HHS917494:HHS917507 GXW917494:GXW917507 GOA917494:GOA917507 GEE917494:GEE917507 FUI917494:FUI917507 FKM917494:FKM917507 FAQ917494:FAQ917507 EQU917494:EQU917507 EGY917494:EGY917507 DXC917494:DXC917507 DNG917494:DNG917507 DDK917494:DDK917507 CTO917494:CTO917507 CJS917494:CJS917507 BZW917494:BZW917507 BQA917494:BQA917507 BGE917494:BGE917507 AWI917494:AWI917507 AMM917494:AMM917507 ACQ917494:ACQ917507 SU917494:SU917507 IY917494:IY917507 C917494:C917507 WVK851958:WVK851971 WLO851958:WLO851971 WBS851958:WBS851971 VRW851958:VRW851971 VIA851958:VIA851971 UYE851958:UYE851971 UOI851958:UOI851971 UEM851958:UEM851971 TUQ851958:TUQ851971 TKU851958:TKU851971 TAY851958:TAY851971 SRC851958:SRC851971 SHG851958:SHG851971 RXK851958:RXK851971 RNO851958:RNO851971 RDS851958:RDS851971 QTW851958:QTW851971 QKA851958:QKA851971 QAE851958:QAE851971 PQI851958:PQI851971 PGM851958:PGM851971 OWQ851958:OWQ851971 OMU851958:OMU851971 OCY851958:OCY851971 NTC851958:NTC851971 NJG851958:NJG851971 MZK851958:MZK851971 MPO851958:MPO851971 MFS851958:MFS851971 LVW851958:LVW851971 LMA851958:LMA851971 LCE851958:LCE851971 KSI851958:KSI851971 KIM851958:KIM851971 JYQ851958:JYQ851971 JOU851958:JOU851971 JEY851958:JEY851971 IVC851958:IVC851971 ILG851958:ILG851971 IBK851958:IBK851971 HRO851958:HRO851971 HHS851958:HHS851971 GXW851958:GXW851971 GOA851958:GOA851971 GEE851958:GEE851971 FUI851958:FUI851971 FKM851958:FKM851971 FAQ851958:FAQ851971 EQU851958:EQU851971 EGY851958:EGY851971 DXC851958:DXC851971 DNG851958:DNG851971 DDK851958:DDK851971 CTO851958:CTO851971 CJS851958:CJS851971 BZW851958:BZW851971 BQA851958:BQA851971 BGE851958:BGE851971 AWI851958:AWI851971 AMM851958:AMM851971 ACQ851958:ACQ851971 SU851958:SU851971 IY851958:IY851971 C851958:C851971 WVK786422:WVK786435 WLO786422:WLO786435 WBS786422:WBS786435 VRW786422:VRW786435 VIA786422:VIA786435 UYE786422:UYE786435 UOI786422:UOI786435 UEM786422:UEM786435 TUQ786422:TUQ786435 TKU786422:TKU786435 TAY786422:TAY786435 SRC786422:SRC786435 SHG786422:SHG786435 RXK786422:RXK786435 RNO786422:RNO786435 RDS786422:RDS786435 QTW786422:QTW786435 QKA786422:QKA786435 QAE786422:QAE786435 PQI786422:PQI786435 PGM786422:PGM786435 OWQ786422:OWQ786435 OMU786422:OMU786435 OCY786422:OCY786435 NTC786422:NTC786435 NJG786422:NJG786435 MZK786422:MZK786435 MPO786422:MPO786435 MFS786422:MFS786435 LVW786422:LVW786435 LMA786422:LMA786435 LCE786422:LCE786435 KSI786422:KSI786435 KIM786422:KIM786435 JYQ786422:JYQ786435 JOU786422:JOU786435 JEY786422:JEY786435 IVC786422:IVC786435 ILG786422:ILG786435 IBK786422:IBK786435 HRO786422:HRO786435 HHS786422:HHS786435 GXW786422:GXW786435 GOA786422:GOA786435 GEE786422:GEE786435 FUI786422:FUI786435 FKM786422:FKM786435 FAQ786422:FAQ786435 EQU786422:EQU786435 EGY786422:EGY786435 DXC786422:DXC786435 DNG786422:DNG786435 DDK786422:DDK786435 CTO786422:CTO786435 CJS786422:CJS786435 BZW786422:BZW786435 BQA786422:BQA786435 BGE786422:BGE786435 AWI786422:AWI786435 AMM786422:AMM786435 ACQ786422:ACQ786435 SU786422:SU786435 IY786422:IY786435 C786422:C786435 WVK720886:WVK720899 WLO720886:WLO720899 WBS720886:WBS720899 VRW720886:VRW720899 VIA720886:VIA720899 UYE720886:UYE720899 UOI720886:UOI720899 UEM720886:UEM720899 TUQ720886:TUQ720899 TKU720886:TKU720899 TAY720886:TAY720899 SRC720886:SRC720899 SHG720886:SHG720899 RXK720886:RXK720899 RNO720886:RNO720899 RDS720886:RDS720899 QTW720886:QTW720899 QKA720886:QKA720899 QAE720886:QAE720899 PQI720886:PQI720899 PGM720886:PGM720899 OWQ720886:OWQ720899 OMU720886:OMU720899 OCY720886:OCY720899 NTC720886:NTC720899 NJG720886:NJG720899 MZK720886:MZK720899 MPO720886:MPO720899 MFS720886:MFS720899 LVW720886:LVW720899 LMA720886:LMA720899 LCE720886:LCE720899 KSI720886:KSI720899 KIM720886:KIM720899 JYQ720886:JYQ720899 JOU720886:JOU720899 JEY720886:JEY720899 IVC720886:IVC720899 ILG720886:ILG720899 IBK720886:IBK720899 HRO720886:HRO720899 HHS720886:HHS720899 GXW720886:GXW720899 GOA720886:GOA720899 GEE720886:GEE720899 FUI720886:FUI720899 FKM720886:FKM720899 FAQ720886:FAQ720899 EQU720886:EQU720899 EGY720886:EGY720899 DXC720886:DXC720899 DNG720886:DNG720899 DDK720886:DDK720899 CTO720886:CTO720899 CJS720886:CJS720899 BZW720886:BZW720899 BQA720886:BQA720899 BGE720886:BGE720899 AWI720886:AWI720899 AMM720886:AMM720899 ACQ720886:ACQ720899 SU720886:SU720899 IY720886:IY720899 C720886:C720899 WVK655350:WVK655363 WLO655350:WLO655363 WBS655350:WBS655363 VRW655350:VRW655363 VIA655350:VIA655363 UYE655350:UYE655363 UOI655350:UOI655363 UEM655350:UEM655363 TUQ655350:TUQ655363 TKU655350:TKU655363 TAY655350:TAY655363 SRC655350:SRC655363 SHG655350:SHG655363 RXK655350:RXK655363 RNO655350:RNO655363 RDS655350:RDS655363 QTW655350:QTW655363 QKA655350:QKA655363 QAE655350:QAE655363 PQI655350:PQI655363 PGM655350:PGM655363 OWQ655350:OWQ655363 OMU655350:OMU655363 OCY655350:OCY655363 NTC655350:NTC655363 NJG655350:NJG655363 MZK655350:MZK655363 MPO655350:MPO655363 MFS655350:MFS655363 LVW655350:LVW655363 LMA655350:LMA655363 LCE655350:LCE655363 KSI655350:KSI655363 KIM655350:KIM655363 JYQ655350:JYQ655363 JOU655350:JOU655363 JEY655350:JEY655363 IVC655350:IVC655363 ILG655350:ILG655363 IBK655350:IBK655363 HRO655350:HRO655363 HHS655350:HHS655363 GXW655350:GXW655363 GOA655350:GOA655363 GEE655350:GEE655363 FUI655350:FUI655363 FKM655350:FKM655363 FAQ655350:FAQ655363 EQU655350:EQU655363 EGY655350:EGY655363 DXC655350:DXC655363 DNG655350:DNG655363 DDK655350:DDK655363 CTO655350:CTO655363 CJS655350:CJS655363 BZW655350:BZW655363 BQA655350:BQA655363 BGE655350:BGE655363 AWI655350:AWI655363 AMM655350:AMM655363 ACQ655350:ACQ655363 SU655350:SU655363 IY655350:IY655363 C655350:C655363 WVK589814:WVK589827 WLO589814:WLO589827 WBS589814:WBS589827 VRW589814:VRW589827 VIA589814:VIA589827 UYE589814:UYE589827 UOI589814:UOI589827 UEM589814:UEM589827 TUQ589814:TUQ589827 TKU589814:TKU589827 TAY589814:TAY589827 SRC589814:SRC589827 SHG589814:SHG589827 RXK589814:RXK589827 RNO589814:RNO589827 RDS589814:RDS589827 QTW589814:QTW589827 QKA589814:QKA589827 QAE589814:QAE589827 PQI589814:PQI589827 PGM589814:PGM589827 OWQ589814:OWQ589827 OMU589814:OMU589827 OCY589814:OCY589827 NTC589814:NTC589827 NJG589814:NJG589827 MZK589814:MZK589827 MPO589814:MPO589827 MFS589814:MFS589827 LVW589814:LVW589827 LMA589814:LMA589827 LCE589814:LCE589827 KSI589814:KSI589827 KIM589814:KIM589827 JYQ589814:JYQ589827 JOU589814:JOU589827 JEY589814:JEY589827 IVC589814:IVC589827 ILG589814:ILG589827 IBK589814:IBK589827 HRO589814:HRO589827 HHS589814:HHS589827 GXW589814:GXW589827 GOA589814:GOA589827 GEE589814:GEE589827 FUI589814:FUI589827 FKM589814:FKM589827 FAQ589814:FAQ589827 EQU589814:EQU589827 EGY589814:EGY589827 DXC589814:DXC589827 DNG589814:DNG589827 DDK589814:DDK589827 CTO589814:CTO589827 CJS589814:CJS589827 BZW589814:BZW589827 BQA589814:BQA589827 BGE589814:BGE589827 AWI589814:AWI589827 AMM589814:AMM589827 ACQ589814:ACQ589827 SU589814:SU589827 IY589814:IY589827 C589814:C589827 WVK524278:WVK524291 WLO524278:WLO524291 WBS524278:WBS524291 VRW524278:VRW524291 VIA524278:VIA524291 UYE524278:UYE524291 UOI524278:UOI524291 UEM524278:UEM524291 TUQ524278:TUQ524291 TKU524278:TKU524291 TAY524278:TAY524291 SRC524278:SRC524291 SHG524278:SHG524291 RXK524278:RXK524291 RNO524278:RNO524291 RDS524278:RDS524291 QTW524278:QTW524291 QKA524278:QKA524291 QAE524278:QAE524291 PQI524278:PQI524291 PGM524278:PGM524291 OWQ524278:OWQ524291 OMU524278:OMU524291 OCY524278:OCY524291 NTC524278:NTC524291 NJG524278:NJG524291 MZK524278:MZK524291 MPO524278:MPO524291 MFS524278:MFS524291 LVW524278:LVW524291 LMA524278:LMA524291 LCE524278:LCE524291 KSI524278:KSI524291 KIM524278:KIM524291 JYQ524278:JYQ524291 JOU524278:JOU524291 JEY524278:JEY524291 IVC524278:IVC524291 ILG524278:ILG524291 IBK524278:IBK524291 HRO524278:HRO524291 HHS524278:HHS524291 GXW524278:GXW524291 GOA524278:GOA524291 GEE524278:GEE524291 FUI524278:FUI524291 FKM524278:FKM524291 FAQ524278:FAQ524291 EQU524278:EQU524291 EGY524278:EGY524291 DXC524278:DXC524291 DNG524278:DNG524291 DDK524278:DDK524291 CTO524278:CTO524291 CJS524278:CJS524291 BZW524278:BZW524291 BQA524278:BQA524291 BGE524278:BGE524291 AWI524278:AWI524291 AMM524278:AMM524291 ACQ524278:ACQ524291 SU524278:SU524291 IY524278:IY524291 C524278:C524291 WVK458742:WVK458755 WLO458742:WLO458755 WBS458742:WBS458755 VRW458742:VRW458755 VIA458742:VIA458755 UYE458742:UYE458755 UOI458742:UOI458755 UEM458742:UEM458755 TUQ458742:TUQ458755 TKU458742:TKU458755 TAY458742:TAY458755 SRC458742:SRC458755 SHG458742:SHG458755 RXK458742:RXK458755 RNO458742:RNO458755 RDS458742:RDS458755 QTW458742:QTW458755 QKA458742:QKA458755 QAE458742:QAE458755 PQI458742:PQI458755 PGM458742:PGM458755 OWQ458742:OWQ458755 OMU458742:OMU458755 OCY458742:OCY458755 NTC458742:NTC458755 NJG458742:NJG458755 MZK458742:MZK458755 MPO458742:MPO458755 MFS458742:MFS458755 LVW458742:LVW458755 LMA458742:LMA458755 LCE458742:LCE458755 KSI458742:KSI458755 KIM458742:KIM458755 JYQ458742:JYQ458755 JOU458742:JOU458755 JEY458742:JEY458755 IVC458742:IVC458755 ILG458742:ILG458755 IBK458742:IBK458755 HRO458742:HRO458755 HHS458742:HHS458755 GXW458742:GXW458755 GOA458742:GOA458755 GEE458742:GEE458755 FUI458742:FUI458755 FKM458742:FKM458755 FAQ458742:FAQ458755 EQU458742:EQU458755 EGY458742:EGY458755 DXC458742:DXC458755 DNG458742:DNG458755 DDK458742:DDK458755 CTO458742:CTO458755 CJS458742:CJS458755 BZW458742:BZW458755 BQA458742:BQA458755 BGE458742:BGE458755 AWI458742:AWI458755 AMM458742:AMM458755 ACQ458742:ACQ458755 SU458742:SU458755 IY458742:IY458755 C458742:C458755 WVK393206:WVK393219 WLO393206:WLO393219 WBS393206:WBS393219 VRW393206:VRW393219 VIA393206:VIA393219 UYE393206:UYE393219 UOI393206:UOI393219 UEM393206:UEM393219 TUQ393206:TUQ393219 TKU393206:TKU393219 TAY393206:TAY393219 SRC393206:SRC393219 SHG393206:SHG393219 RXK393206:RXK393219 RNO393206:RNO393219 RDS393206:RDS393219 QTW393206:QTW393219 QKA393206:QKA393219 QAE393206:QAE393219 PQI393206:PQI393219 PGM393206:PGM393219 OWQ393206:OWQ393219 OMU393206:OMU393219 OCY393206:OCY393219 NTC393206:NTC393219 NJG393206:NJG393219 MZK393206:MZK393219 MPO393206:MPO393219 MFS393206:MFS393219 LVW393206:LVW393219 LMA393206:LMA393219 LCE393206:LCE393219 KSI393206:KSI393219 KIM393206:KIM393219 JYQ393206:JYQ393219 JOU393206:JOU393219 JEY393206:JEY393219 IVC393206:IVC393219 ILG393206:ILG393219 IBK393206:IBK393219 HRO393206:HRO393219 HHS393206:HHS393219 GXW393206:GXW393219 GOA393206:GOA393219 GEE393206:GEE393219 FUI393206:FUI393219 FKM393206:FKM393219 FAQ393206:FAQ393219 EQU393206:EQU393219 EGY393206:EGY393219 DXC393206:DXC393219 DNG393206:DNG393219 DDK393206:DDK393219 CTO393206:CTO393219 CJS393206:CJS393219 BZW393206:BZW393219 BQA393206:BQA393219 BGE393206:BGE393219 AWI393206:AWI393219 AMM393206:AMM393219 ACQ393206:ACQ393219 SU393206:SU393219 IY393206:IY393219 C393206:C393219 WVK327670:WVK327683 WLO327670:WLO327683 WBS327670:WBS327683 VRW327670:VRW327683 VIA327670:VIA327683 UYE327670:UYE327683 UOI327670:UOI327683 UEM327670:UEM327683 TUQ327670:TUQ327683 TKU327670:TKU327683 TAY327670:TAY327683 SRC327670:SRC327683 SHG327670:SHG327683 RXK327670:RXK327683 RNO327670:RNO327683 RDS327670:RDS327683 QTW327670:QTW327683 QKA327670:QKA327683 QAE327670:QAE327683 PQI327670:PQI327683 PGM327670:PGM327683 OWQ327670:OWQ327683 OMU327670:OMU327683 OCY327670:OCY327683 NTC327670:NTC327683 NJG327670:NJG327683 MZK327670:MZK327683 MPO327670:MPO327683 MFS327670:MFS327683 LVW327670:LVW327683 LMA327670:LMA327683 LCE327670:LCE327683 KSI327670:KSI327683 KIM327670:KIM327683 JYQ327670:JYQ327683 JOU327670:JOU327683 JEY327670:JEY327683 IVC327670:IVC327683 ILG327670:ILG327683 IBK327670:IBK327683 HRO327670:HRO327683 HHS327670:HHS327683 GXW327670:GXW327683 GOA327670:GOA327683 GEE327670:GEE327683 FUI327670:FUI327683 FKM327670:FKM327683 FAQ327670:FAQ327683 EQU327670:EQU327683 EGY327670:EGY327683 DXC327670:DXC327683 DNG327670:DNG327683 DDK327670:DDK327683 CTO327670:CTO327683 CJS327670:CJS327683 BZW327670:BZW327683 BQA327670:BQA327683 BGE327670:BGE327683 AWI327670:AWI327683 AMM327670:AMM327683 ACQ327670:ACQ327683 SU327670:SU327683 IY327670:IY327683 C327670:C327683 WVK262134:WVK262147 WLO262134:WLO262147 WBS262134:WBS262147 VRW262134:VRW262147 VIA262134:VIA262147 UYE262134:UYE262147 UOI262134:UOI262147 UEM262134:UEM262147 TUQ262134:TUQ262147 TKU262134:TKU262147 TAY262134:TAY262147 SRC262134:SRC262147 SHG262134:SHG262147 RXK262134:RXK262147 RNO262134:RNO262147 RDS262134:RDS262147 QTW262134:QTW262147 QKA262134:QKA262147 QAE262134:QAE262147 PQI262134:PQI262147 PGM262134:PGM262147 OWQ262134:OWQ262147 OMU262134:OMU262147 OCY262134:OCY262147 NTC262134:NTC262147 NJG262134:NJG262147 MZK262134:MZK262147 MPO262134:MPO262147 MFS262134:MFS262147 LVW262134:LVW262147 LMA262134:LMA262147 LCE262134:LCE262147 KSI262134:KSI262147 KIM262134:KIM262147 JYQ262134:JYQ262147 JOU262134:JOU262147 JEY262134:JEY262147 IVC262134:IVC262147 ILG262134:ILG262147 IBK262134:IBK262147 HRO262134:HRO262147 HHS262134:HHS262147 GXW262134:GXW262147 GOA262134:GOA262147 GEE262134:GEE262147 FUI262134:FUI262147 FKM262134:FKM262147 FAQ262134:FAQ262147 EQU262134:EQU262147 EGY262134:EGY262147 DXC262134:DXC262147 DNG262134:DNG262147 DDK262134:DDK262147 CTO262134:CTO262147 CJS262134:CJS262147 BZW262134:BZW262147 BQA262134:BQA262147 BGE262134:BGE262147 AWI262134:AWI262147 AMM262134:AMM262147 ACQ262134:ACQ262147 SU262134:SU262147 IY262134:IY262147 C262134:C262147 WVK196598:WVK196611 WLO196598:WLO196611 WBS196598:WBS196611 VRW196598:VRW196611 VIA196598:VIA196611 UYE196598:UYE196611 UOI196598:UOI196611 UEM196598:UEM196611 TUQ196598:TUQ196611 TKU196598:TKU196611 TAY196598:TAY196611 SRC196598:SRC196611 SHG196598:SHG196611 RXK196598:RXK196611 RNO196598:RNO196611 RDS196598:RDS196611 QTW196598:QTW196611 QKA196598:QKA196611 QAE196598:QAE196611 PQI196598:PQI196611 PGM196598:PGM196611 OWQ196598:OWQ196611 OMU196598:OMU196611 OCY196598:OCY196611 NTC196598:NTC196611 NJG196598:NJG196611 MZK196598:MZK196611 MPO196598:MPO196611 MFS196598:MFS196611 LVW196598:LVW196611 LMA196598:LMA196611 LCE196598:LCE196611 KSI196598:KSI196611 KIM196598:KIM196611 JYQ196598:JYQ196611 JOU196598:JOU196611 JEY196598:JEY196611 IVC196598:IVC196611 ILG196598:ILG196611 IBK196598:IBK196611 HRO196598:HRO196611 HHS196598:HHS196611 GXW196598:GXW196611 GOA196598:GOA196611 GEE196598:GEE196611 FUI196598:FUI196611 FKM196598:FKM196611 FAQ196598:FAQ196611 EQU196598:EQU196611 EGY196598:EGY196611 DXC196598:DXC196611 DNG196598:DNG196611 DDK196598:DDK196611 CTO196598:CTO196611 CJS196598:CJS196611 BZW196598:BZW196611 BQA196598:BQA196611 BGE196598:BGE196611 AWI196598:AWI196611 AMM196598:AMM196611 ACQ196598:ACQ196611 SU196598:SU196611 IY196598:IY196611 C196598:C196611 WVK131062:WVK131075 WLO131062:WLO131075 WBS131062:WBS131075 VRW131062:VRW131075 VIA131062:VIA131075 UYE131062:UYE131075 UOI131062:UOI131075 UEM131062:UEM131075 TUQ131062:TUQ131075 TKU131062:TKU131075 TAY131062:TAY131075 SRC131062:SRC131075 SHG131062:SHG131075 RXK131062:RXK131075 RNO131062:RNO131075 RDS131062:RDS131075 QTW131062:QTW131075 QKA131062:QKA131075 QAE131062:QAE131075 PQI131062:PQI131075 PGM131062:PGM131075 OWQ131062:OWQ131075 OMU131062:OMU131075 OCY131062:OCY131075 NTC131062:NTC131075 NJG131062:NJG131075 MZK131062:MZK131075 MPO131062:MPO131075 MFS131062:MFS131075 LVW131062:LVW131075 LMA131062:LMA131075 LCE131062:LCE131075 KSI131062:KSI131075 KIM131062:KIM131075 JYQ131062:JYQ131075 JOU131062:JOU131075 JEY131062:JEY131075 IVC131062:IVC131075 ILG131062:ILG131075 IBK131062:IBK131075 HRO131062:HRO131075 HHS131062:HHS131075 GXW131062:GXW131075 GOA131062:GOA131075 GEE131062:GEE131075 FUI131062:FUI131075 FKM131062:FKM131075 FAQ131062:FAQ131075 EQU131062:EQU131075 EGY131062:EGY131075 DXC131062:DXC131075 DNG131062:DNG131075 DDK131062:DDK131075 CTO131062:CTO131075 CJS131062:CJS131075 BZW131062:BZW131075 BQA131062:BQA131075 BGE131062:BGE131075 AWI131062:AWI131075 AMM131062:AMM131075 ACQ131062:ACQ131075 SU131062:SU131075 IY131062:IY131075 C131062:C131075 WVK65526:WVK65539 WLO65526:WLO65539 WBS65526:WBS65539 VRW65526:VRW65539 VIA65526:VIA65539 UYE65526:UYE65539 UOI65526:UOI65539 UEM65526:UEM65539 TUQ65526:TUQ65539 TKU65526:TKU65539 TAY65526:TAY65539 SRC65526:SRC65539 SHG65526:SHG65539 RXK65526:RXK65539 RNO65526:RNO65539 RDS65526:RDS65539 QTW65526:QTW65539 QKA65526:QKA65539 QAE65526:QAE65539 PQI65526:PQI65539 PGM65526:PGM65539 OWQ65526:OWQ65539 OMU65526:OMU65539 OCY65526:OCY65539 NTC65526:NTC65539 NJG65526:NJG65539 MZK65526:MZK65539 MPO65526:MPO65539 MFS65526:MFS65539 LVW65526:LVW65539 LMA65526:LMA65539 LCE65526:LCE65539 KSI65526:KSI65539 KIM65526:KIM65539 JYQ65526:JYQ65539 JOU65526:JOU65539 JEY65526:JEY65539 IVC65526:IVC65539 ILG65526:ILG65539 IBK65526:IBK65539 HRO65526:HRO65539 HHS65526:HHS65539 GXW65526:GXW65539 GOA65526:GOA65539 GEE65526:GEE65539 FUI65526:FUI65539 FKM65526:FKM65539 FAQ65526:FAQ65539 EQU65526:EQU65539 EGY65526:EGY65539 DXC65526:DXC65539 DNG65526:DNG65539 DDK65526:DDK65539 CTO65526:CTO65539 CJS65526:CJS65539 BZW65526:BZW65539 BQA65526:BQA65539 BGE65526:BGE65539 AWI65526:AWI65539 AMM65526:AMM65539 ACQ65526:ACQ65539 SU65526:SU65539 IY65526:IY65539">
      <formula1>$C$36:$C$366</formula1>
    </dataValidation>
  </dataValidations>
  <pageMargins left="0.75" right="0.75" top="1.25" bottom="1" header="0.5" footer="0.25"/>
  <pageSetup scale="87" orientation="portrait" r:id="rId1"/>
  <headerFooter scaleWithDoc="0" alignWithMargins="0">
    <oddHeader>&amp;R&amp;"Times New Roman,Regular"Exhibit No. ___ (JH-2)
 Docket UE-130043
Page &amp;P of &amp;N</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8"/>
  <sheetViews>
    <sheetView workbookViewId="0">
      <selection activeCell="B1" sqref="B1:I58"/>
    </sheetView>
  </sheetViews>
  <sheetFormatPr defaultColWidth="9.109375" defaultRowHeight="15.6"/>
  <cols>
    <col min="1" max="1" width="5.109375" style="111" customWidth="1"/>
    <col min="2" max="2" width="55.88671875" style="111" bestFit="1" customWidth="1"/>
    <col min="3" max="4" width="13.33203125" style="111" bestFit="1" customWidth="1"/>
    <col min="5" max="5" width="10.6640625" style="111" customWidth="1"/>
    <col min="6" max="6" width="16.6640625" style="111" customWidth="1"/>
    <col min="7" max="7" width="16.44140625" style="111" customWidth="1"/>
    <col min="8" max="8" width="16.5546875" style="111" customWidth="1"/>
    <col min="9" max="9" width="15.44140625" style="111" customWidth="1"/>
    <col min="10" max="16384" width="9.109375" style="111"/>
  </cols>
  <sheetData>
    <row r="1" spans="1:8">
      <c r="A1" s="81"/>
      <c r="B1" s="81" t="s">
        <v>123</v>
      </c>
      <c r="C1" s="81"/>
      <c r="D1" s="81"/>
    </row>
    <row r="2" spans="1:8">
      <c r="A2" s="81"/>
      <c r="B2" s="81" t="s">
        <v>1076</v>
      </c>
      <c r="C2" s="81"/>
      <c r="D2" s="81"/>
    </row>
    <row r="3" spans="1:8">
      <c r="A3" s="81"/>
      <c r="B3" s="2221" t="s">
        <v>89</v>
      </c>
      <c r="C3" s="81"/>
      <c r="D3" s="81"/>
    </row>
    <row r="4" spans="1:8">
      <c r="A4" s="81"/>
      <c r="B4" s="2221"/>
      <c r="C4" s="1294" t="s">
        <v>1080</v>
      </c>
      <c r="D4" s="1294" t="s">
        <v>1081</v>
      </c>
      <c r="E4" s="333" t="s">
        <v>121</v>
      </c>
    </row>
    <row r="5" spans="1:8">
      <c r="A5" s="81"/>
      <c r="B5" s="81"/>
      <c r="C5" s="2222" t="s">
        <v>172</v>
      </c>
      <c r="D5" s="2222" t="s">
        <v>1061</v>
      </c>
      <c r="E5" s="333" t="s">
        <v>120</v>
      </c>
      <c r="F5" s="634"/>
      <c r="G5" s="634"/>
    </row>
    <row r="6" spans="1:8">
      <c r="A6" s="81">
        <v>1</v>
      </c>
      <c r="B6" s="629" t="s">
        <v>69</v>
      </c>
      <c r="C6" s="2223">
        <v>1</v>
      </c>
      <c r="D6" s="2223">
        <v>1</v>
      </c>
    </row>
    <row r="7" spans="1:8">
      <c r="A7" s="81">
        <v>2</v>
      </c>
      <c r="B7" s="1784" t="s">
        <v>90</v>
      </c>
      <c r="C7" s="2223"/>
      <c r="D7" s="2223"/>
      <c r="H7" s="635"/>
    </row>
    <row r="8" spans="1:8">
      <c r="A8" s="81">
        <v>3</v>
      </c>
      <c r="B8" s="631" t="s">
        <v>91</v>
      </c>
      <c r="C8" s="1688">
        <f>+C32</f>
        <v>6.7829995320041964E-3</v>
      </c>
      <c r="D8" s="1688">
        <f>D32</f>
        <v>7.2546593190277774E-3</v>
      </c>
      <c r="H8" s="637"/>
    </row>
    <row r="9" spans="1:8">
      <c r="A9" s="81">
        <v>4</v>
      </c>
      <c r="B9" s="631" t="s">
        <v>92</v>
      </c>
      <c r="C9" s="2224">
        <v>0</v>
      </c>
      <c r="D9" s="2224">
        <v>0</v>
      </c>
      <c r="H9" s="637"/>
    </row>
    <row r="10" spans="1:8">
      <c r="A10" s="81">
        <v>5</v>
      </c>
      <c r="B10" s="631" t="s">
        <v>1104</v>
      </c>
      <c r="C10" s="2224">
        <f>+(3.8734%-(3.8734%*C8))</f>
        <v>3.8471267296127355E-2</v>
      </c>
      <c r="D10" s="2224">
        <v>3.8730000000000001E-2</v>
      </c>
    </row>
    <row r="11" spans="1:8">
      <c r="A11" s="81">
        <v>6</v>
      </c>
      <c r="B11" s="1781" t="s">
        <v>94</v>
      </c>
      <c r="C11" s="2225">
        <v>2E-3</v>
      </c>
      <c r="D11" s="2225">
        <v>2E-3</v>
      </c>
      <c r="H11" s="404"/>
    </row>
    <row r="12" spans="1:8">
      <c r="A12" s="81">
        <v>7</v>
      </c>
      <c r="B12" s="1784" t="s">
        <v>95</v>
      </c>
      <c r="C12" s="2224">
        <f>C6-SUM(C8:C11)</f>
        <v>0.9527457331718685</v>
      </c>
      <c r="D12" s="2224">
        <f>D6-SUM(D8:D11)</f>
        <v>0.95201534068097227</v>
      </c>
      <c r="H12" s="404"/>
    </row>
    <row r="13" spans="1:8">
      <c r="A13" s="81">
        <v>8</v>
      </c>
      <c r="B13" s="1784"/>
      <c r="C13" s="2224"/>
      <c r="D13" s="2224"/>
      <c r="H13" s="404"/>
    </row>
    <row r="14" spans="1:8">
      <c r="A14" s="81">
        <v>9</v>
      </c>
      <c r="B14" s="1781" t="s">
        <v>75</v>
      </c>
      <c r="C14" s="2224">
        <f>+C12*E14</f>
        <v>0</v>
      </c>
      <c r="D14" s="2224">
        <f>+D12*F14</f>
        <v>0</v>
      </c>
      <c r="E14" s="387">
        <v>0</v>
      </c>
      <c r="H14" s="404"/>
    </row>
    <row r="15" spans="1:8">
      <c r="A15" s="81">
        <v>10</v>
      </c>
      <c r="B15" s="1781"/>
      <c r="C15" s="2223"/>
      <c r="D15" s="2223"/>
      <c r="E15" s="387"/>
      <c r="H15" s="404"/>
    </row>
    <row r="16" spans="1:8">
      <c r="A16" s="81">
        <v>11</v>
      </c>
      <c r="B16" s="1784" t="s">
        <v>95</v>
      </c>
      <c r="C16" s="2226">
        <f>C12-C14</f>
        <v>0.9527457331718685</v>
      </c>
      <c r="D16" s="2226">
        <f>D12-D14</f>
        <v>0.95201534068097227</v>
      </c>
      <c r="H16" s="405"/>
    </row>
    <row r="17" spans="1:8">
      <c r="A17" s="81">
        <v>12</v>
      </c>
      <c r="B17" s="1784"/>
      <c r="C17" s="2227"/>
      <c r="D17" s="2227"/>
      <c r="H17" s="405"/>
    </row>
    <row r="18" spans="1:8">
      <c r="A18" s="81">
        <v>13</v>
      </c>
      <c r="B18" s="631" t="s">
        <v>96</v>
      </c>
      <c r="C18" s="2227">
        <f>+C16*E18</f>
        <v>0.33346100661015393</v>
      </c>
      <c r="D18" s="2227">
        <f>+D16*E18</f>
        <v>0.33320536923834027</v>
      </c>
      <c r="E18" s="639">
        <v>0.35</v>
      </c>
      <c r="H18" s="638"/>
    </row>
    <row r="19" spans="1:8">
      <c r="A19" s="81">
        <v>14</v>
      </c>
      <c r="B19" s="631"/>
      <c r="C19" s="2227"/>
      <c r="D19" s="2227"/>
      <c r="E19" s="639"/>
      <c r="H19" s="638"/>
    </row>
    <row r="20" spans="1:8" ht="16.2" thickBot="1">
      <c r="A20" s="81">
        <v>15</v>
      </c>
      <c r="B20" s="1782" t="s">
        <v>105</v>
      </c>
      <c r="C20" s="2228">
        <f>ROUND(C16-C18,5)</f>
        <v>0.61928000000000005</v>
      </c>
      <c r="D20" s="2229">
        <f>ROUND(D16-D18,5)</f>
        <v>0.61880999999999997</v>
      </c>
    </row>
    <row r="21" spans="1:8" ht="16.2" thickTop="1">
      <c r="A21" s="111">
        <v>16</v>
      </c>
    </row>
    <row r="22" spans="1:8">
      <c r="A22" s="111">
        <v>17</v>
      </c>
      <c r="B22" s="465" t="s">
        <v>125</v>
      </c>
      <c r="C22" s="640">
        <f>ROUND(1/C20,6)</f>
        <v>1.614778</v>
      </c>
      <c r="D22" s="640">
        <f>ROUND(1/D20,6)</f>
        <v>1.6160049999999999</v>
      </c>
    </row>
    <row r="23" spans="1:8">
      <c r="A23" s="111">
        <v>18</v>
      </c>
      <c r="B23" s="333"/>
    </row>
    <row r="24" spans="1:8">
      <c r="A24" s="111">
        <v>19</v>
      </c>
      <c r="B24" s="111" t="s">
        <v>104</v>
      </c>
    </row>
    <row r="25" spans="1:8">
      <c r="A25" s="111">
        <v>20</v>
      </c>
      <c r="B25" s="636" t="s">
        <v>102</v>
      </c>
      <c r="C25" s="641">
        <f>+C32</f>
        <v>6.7829995320041964E-3</v>
      </c>
      <c r="D25" s="641">
        <f>+D8</f>
        <v>7.2546593190277774E-3</v>
      </c>
    </row>
    <row r="26" spans="1:8">
      <c r="A26" s="111">
        <v>21</v>
      </c>
      <c r="B26" s="642" t="s">
        <v>103</v>
      </c>
      <c r="C26" s="642">
        <f>SUM(C9:C11)</f>
        <v>4.0471267296127357E-2</v>
      </c>
      <c r="D26" s="642">
        <f>SUM(D9:D11)</f>
        <v>4.0730000000000002E-2</v>
      </c>
      <c r="E26" s="372">
        <f>+C25+C26</f>
        <v>4.7254266828131553E-2</v>
      </c>
    </row>
    <row r="27" spans="1:8">
      <c r="A27" s="111">
        <v>22</v>
      </c>
      <c r="B27" s="637"/>
      <c r="C27" s="637"/>
      <c r="D27" s="637"/>
      <c r="E27" s="372">
        <f>1-E26</f>
        <v>0.9527457331718685</v>
      </c>
    </row>
    <row r="28" spans="1:8">
      <c r="A28" s="111">
        <v>23</v>
      </c>
    </row>
    <row r="29" spans="1:8">
      <c r="A29" s="111">
        <v>24</v>
      </c>
      <c r="B29" s="111" t="s">
        <v>719</v>
      </c>
    </row>
    <row r="30" spans="1:8">
      <c r="A30" s="111">
        <v>25</v>
      </c>
      <c r="B30" s="111" t="s">
        <v>557</v>
      </c>
      <c r="C30" s="404">
        <v>1979784</v>
      </c>
      <c r="D30" s="404">
        <v>2205875</v>
      </c>
      <c r="E30" s="111" t="s">
        <v>570</v>
      </c>
    </row>
    <row r="31" spans="1:8">
      <c r="A31" s="111">
        <v>26</v>
      </c>
      <c r="B31" s="111" t="s">
        <v>558</v>
      </c>
      <c r="C31" s="404">
        <v>291874412</v>
      </c>
      <c r="D31" s="404">
        <v>304063210</v>
      </c>
      <c r="E31" s="111" t="s">
        <v>559</v>
      </c>
    </row>
    <row r="32" spans="1:8">
      <c r="A32" s="111">
        <v>27</v>
      </c>
      <c r="B32" s="111" t="s">
        <v>560</v>
      </c>
      <c r="C32" s="372">
        <f>C30/C31</f>
        <v>6.7829995320041964E-3</v>
      </c>
      <c r="D32" s="372">
        <f>D30/D31</f>
        <v>7.2546593190277774E-3</v>
      </c>
      <c r="E32" s="111" t="s">
        <v>561</v>
      </c>
    </row>
    <row r="33" spans="1:10">
      <c r="A33" s="111">
        <v>28</v>
      </c>
    </row>
    <row r="34" spans="1:10">
      <c r="A34" s="111">
        <v>29</v>
      </c>
      <c r="B34" s="308"/>
      <c r="C34" s="308"/>
      <c r="D34" s="308"/>
      <c r="E34" s="308"/>
      <c r="F34" s="308"/>
    </row>
    <row r="35" spans="1:10" s="462" customFormat="1"/>
    <row r="36" spans="1:10" s="462" customFormat="1">
      <c r="B36" s="643"/>
      <c r="E36" s="350"/>
    </row>
    <row r="37" spans="1:10" s="462" customFormat="1">
      <c r="C37" s="644"/>
      <c r="D37" s="644"/>
      <c r="E37" s="350"/>
    </row>
    <row r="38" spans="1:10" s="462" customFormat="1">
      <c r="B38" s="645"/>
      <c r="C38" s="646"/>
      <c r="D38" s="646"/>
    </row>
    <row r="39" spans="1:10" s="462" customFormat="1">
      <c r="B39" s="309"/>
      <c r="C39" s="646"/>
      <c r="D39" s="646"/>
    </row>
    <row r="40" spans="1:10" s="462" customFormat="1">
      <c r="B40" s="647"/>
      <c r="C40" s="646"/>
      <c r="D40" s="646"/>
      <c r="F40" s="649"/>
    </row>
    <row r="41" spans="1:10" s="462" customFormat="1">
      <c r="B41" s="647"/>
      <c r="C41" s="646"/>
      <c r="D41" s="646"/>
      <c r="F41" s="650"/>
    </row>
    <row r="42" spans="1:10" s="462" customFormat="1" ht="17.399999999999999">
      <c r="B42" s="647"/>
      <c r="C42" s="646"/>
      <c r="D42" s="646"/>
      <c r="F42" s="650"/>
      <c r="J42" s="899"/>
    </row>
    <row r="43" spans="1:10" s="462" customFormat="1">
      <c r="B43" s="651"/>
      <c r="C43" s="652"/>
      <c r="D43" s="652"/>
    </row>
    <row r="44" spans="1:10" s="462" customFormat="1">
      <c r="B44" s="309"/>
      <c r="C44" s="646"/>
      <c r="D44" s="646"/>
    </row>
    <row r="45" spans="1:10" s="462" customFormat="1">
      <c r="B45" s="651"/>
      <c r="C45" s="646"/>
      <c r="D45" s="646"/>
      <c r="E45" s="653"/>
    </row>
    <row r="46" spans="1:10" s="462" customFormat="1">
      <c r="B46" s="309"/>
      <c r="C46" s="646"/>
      <c r="D46" s="646"/>
    </row>
    <row r="47" spans="1:10" s="462" customFormat="1">
      <c r="B47" s="647"/>
      <c r="C47" s="646"/>
      <c r="D47" s="646"/>
      <c r="E47" s="649"/>
    </row>
    <row r="48" spans="1:10" s="462" customFormat="1">
      <c r="B48" s="654"/>
      <c r="C48" s="655"/>
      <c r="D48" s="655"/>
    </row>
    <row r="49" spans="1:5" s="462" customFormat="1">
      <c r="B49" s="656"/>
      <c r="C49" s="657"/>
      <c r="D49" s="657"/>
    </row>
    <row r="50" spans="1:5" s="462" customFormat="1"/>
    <row r="51" spans="1:5" s="462" customFormat="1">
      <c r="B51" s="350"/>
    </row>
    <row r="52" spans="1:5" s="462" customFormat="1"/>
    <row r="53" spans="1:5" s="462" customFormat="1">
      <c r="B53" s="647"/>
      <c r="C53" s="658"/>
      <c r="D53" s="658"/>
    </row>
    <row r="54" spans="1:5" s="462" customFormat="1">
      <c r="B54" s="659"/>
      <c r="C54" s="659"/>
      <c r="D54" s="659"/>
      <c r="E54" s="650"/>
    </row>
    <row r="55" spans="1:5" s="462" customFormat="1">
      <c r="B55" s="648"/>
      <c r="C55" s="648"/>
      <c r="D55" s="648"/>
      <c r="E55" s="650"/>
    </row>
    <row r="56" spans="1:5">
      <c r="A56" s="111">
        <f t="shared" ref="A56:A62" si="0">+A55+1</f>
        <v>1</v>
      </c>
    </row>
    <row r="57" spans="1:5">
      <c r="A57" s="111">
        <f t="shared" si="0"/>
        <v>2</v>
      </c>
    </row>
    <row r="58" spans="1:5">
      <c r="A58" s="111">
        <f t="shared" si="0"/>
        <v>3</v>
      </c>
    </row>
    <row r="59" spans="1:5">
      <c r="A59" s="111">
        <f t="shared" si="0"/>
        <v>4</v>
      </c>
    </row>
    <row r="60" spans="1:5">
      <c r="A60" s="111">
        <f t="shared" si="0"/>
        <v>5</v>
      </c>
    </row>
    <row r="61" spans="1:5">
      <c r="A61" s="111">
        <f t="shared" si="0"/>
        <v>6</v>
      </c>
    </row>
    <row r="62" spans="1:5">
      <c r="A62" s="111">
        <f t="shared" si="0"/>
        <v>7</v>
      </c>
    </row>
    <row r="68" spans="9:9">
      <c r="I68" s="81"/>
    </row>
  </sheetData>
  <phoneticPr fontId="0" type="noConversion"/>
  <pageMargins left="0.5" right="0.5" top="0.53" bottom="0" header="0.36" footer="0.25"/>
  <pageSetup fitToWidth="0" orientation="portrait" r:id="rId1"/>
  <headerFooter scaleWithDoc="0" alignWithMargins="0">
    <oddHeader>&amp;R&amp;"Times New Roman,Regular"&amp;8Exhibit No. ___ (JH-2)
 Docket UE-130043
Page &amp;P of &amp;N</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9"/>
  <sheetViews>
    <sheetView workbookViewId="0">
      <selection activeCell="B1" sqref="B1:I58"/>
    </sheetView>
  </sheetViews>
  <sheetFormatPr defaultColWidth="16.33203125" defaultRowHeight="13.8"/>
  <cols>
    <col min="1" max="1" width="2.6640625" style="81" customWidth="1"/>
    <col min="2" max="2" width="42.109375" style="81" customWidth="1"/>
    <col min="3" max="3" width="6.109375" style="81" customWidth="1"/>
    <col min="4" max="4" width="12" style="81" customWidth="1"/>
    <col min="5" max="5" width="7.33203125" style="81" customWidth="1"/>
    <col min="6" max="6" width="11.44140625" style="81" customWidth="1"/>
    <col min="7" max="7" width="10.88671875" style="81" customWidth="1"/>
    <col min="8" max="8" width="12.109375" style="81" customWidth="1"/>
    <col min="9" max="9" width="13" style="81" customWidth="1"/>
    <col min="10" max="10" width="2.6640625" style="81" customWidth="1"/>
    <col min="11" max="16384" width="16.33203125" style="81"/>
  </cols>
  <sheetData>
    <row r="1" spans="2:10" ht="15.6">
      <c r="B1" s="145" t="s">
        <v>122</v>
      </c>
      <c r="D1" s="1294"/>
      <c r="E1" s="1294"/>
      <c r="F1" s="1678"/>
      <c r="G1" s="1294"/>
      <c r="H1" s="1294"/>
      <c r="I1" s="1523"/>
      <c r="J1" s="385"/>
    </row>
    <row r="2" spans="2:10" ht="15.6">
      <c r="B2" s="145" t="s">
        <v>776</v>
      </c>
      <c r="D2" s="1294"/>
      <c r="E2" s="1294"/>
      <c r="F2" s="1678"/>
      <c r="G2" s="1294"/>
      <c r="H2" s="1294"/>
      <c r="I2" s="1523"/>
      <c r="J2" s="389"/>
    </row>
    <row r="3" spans="2:10" ht="15.6">
      <c r="B3" s="145" t="s">
        <v>810</v>
      </c>
      <c r="D3" s="1294"/>
      <c r="E3" s="1294"/>
      <c r="F3" s="1678"/>
      <c r="G3" s="1294"/>
      <c r="H3" s="1294"/>
      <c r="I3" s="1523"/>
      <c r="J3" s="389"/>
    </row>
    <row r="4" spans="2:10" ht="15.6">
      <c r="B4" s="145" t="s">
        <v>742</v>
      </c>
      <c r="D4" s="1294"/>
      <c r="E4" s="1294"/>
      <c r="F4" s="1678"/>
      <c r="G4" s="1294"/>
      <c r="H4" s="1294"/>
      <c r="I4" s="1523"/>
      <c r="J4" s="389"/>
    </row>
    <row r="5" spans="2:10" ht="15.6">
      <c r="D5" s="1294"/>
      <c r="E5" s="1294"/>
      <c r="F5" s="1678"/>
      <c r="G5" s="1294"/>
      <c r="H5" s="1294"/>
      <c r="I5" s="1523"/>
      <c r="J5" s="389"/>
    </row>
    <row r="6" spans="2:10" ht="15.6">
      <c r="D6" s="1294"/>
      <c r="E6" s="1294"/>
      <c r="F6" s="1678" t="s">
        <v>226</v>
      </c>
      <c r="G6" s="1294"/>
      <c r="H6" s="1294"/>
      <c r="I6" s="1523" t="s">
        <v>376</v>
      </c>
      <c r="J6" s="333"/>
    </row>
    <row r="7" spans="2:10" s="432" customFormat="1" ht="15.6">
      <c r="D7" s="2056" t="s">
        <v>227</v>
      </c>
      <c r="E7" s="2056" t="s">
        <v>228</v>
      </c>
      <c r="F7" s="2057" t="s">
        <v>229</v>
      </c>
      <c r="G7" s="2056" t="s">
        <v>230</v>
      </c>
      <c r="H7" s="2058" t="s">
        <v>231</v>
      </c>
      <c r="I7" s="2059" t="s">
        <v>232</v>
      </c>
      <c r="J7" s="431"/>
    </row>
    <row r="8" spans="2:10" ht="15.6">
      <c r="B8" s="118" t="s">
        <v>335</v>
      </c>
      <c r="C8" s="115"/>
      <c r="D8" s="116"/>
      <c r="E8" s="116"/>
      <c r="F8" s="119"/>
      <c r="G8" s="116"/>
      <c r="H8" s="120"/>
      <c r="I8" s="121"/>
      <c r="J8" s="333"/>
    </row>
    <row r="9" spans="2:10" ht="15.6">
      <c r="B9" s="151" t="s">
        <v>811</v>
      </c>
      <c r="C9" s="115"/>
      <c r="D9" s="116">
        <v>920</v>
      </c>
      <c r="E9" s="1048" t="s">
        <v>583</v>
      </c>
      <c r="F9" s="123">
        <v>1017963</v>
      </c>
      <c r="G9" s="116" t="s">
        <v>237</v>
      </c>
      <c r="H9" s="149">
        <f>'WCA Allocation Factors'!E6</f>
        <v>1</v>
      </c>
      <c r="I9" s="150">
        <f>F9</f>
        <v>1017963</v>
      </c>
      <c r="J9" s="333"/>
    </row>
    <row r="10" spans="2:10" ht="15.6">
      <c r="C10" s="115"/>
      <c r="D10" s="116"/>
      <c r="E10" s="116"/>
      <c r="F10" s="123"/>
      <c r="G10" s="116"/>
      <c r="H10" s="149"/>
      <c r="I10" s="150"/>
      <c r="J10" s="333"/>
    </row>
    <row r="11" spans="2:10" ht="15.6">
      <c r="B11" s="114" t="s">
        <v>373</v>
      </c>
      <c r="C11" s="115"/>
      <c r="D11" s="116"/>
      <c r="E11" s="116"/>
      <c r="F11" s="123"/>
      <c r="G11" s="116"/>
      <c r="H11" s="149"/>
      <c r="I11" s="150"/>
      <c r="J11" s="333"/>
    </row>
    <row r="12" spans="2:10" ht="15.6">
      <c r="B12" s="2055" t="s">
        <v>630</v>
      </c>
      <c r="D12" s="1294" t="s">
        <v>324</v>
      </c>
      <c r="E12" s="1294" t="s">
        <v>583</v>
      </c>
      <c r="F12" s="456">
        <v>-563394</v>
      </c>
      <c r="G12" s="1294" t="s">
        <v>237</v>
      </c>
      <c r="H12" s="1294" t="s">
        <v>238</v>
      </c>
      <c r="I12" s="456">
        <f>F12</f>
        <v>-563394</v>
      </c>
      <c r="J12" s="333"/>
    </row>
    <row r="13" spans="2:10" ht="15.6">
      <c r="B13" s="2055"/>
      <c r="D13" s="1294"/>
      <c r="E13" s="1294"/>
      <c r="F13" s="456"/>
      <c r="G13" s="1294"/>
      <c r="H13" s="1294"/>
      <c r="I13" s="456"/>
      <c r="J13" s="333"/>
    </row>
    <row r="14" spans="2:10" ht="15.6">
      <c r="B14" s="2055"/>
      <c r="D14" s="1294"/>
      <c r="E14" s="1294"/>
      <c r="F14" s="456"/>
      <c r="G14" s="1294"/>
      <c r="H14" s="1294"/>
      <c r="I14" s="456"/>
      <c r="J14" s="333"/>
    </row>
    <row r="15" spans="2:10" ht="15.6">
      <c r="B15" s="2055"/>
      <c r="D15" s="1294"/>
      <c r="E15" s="1294"/>
      <c r="F15" s="456"/>
      <c r="G15" s="1294"/>
      <c r="H15" s="1294"/>
      <c r="I15" s="456"/>
      <c r="J15" s="333"/>
    </row>
    <row r="16" spans="2:10" ht="15.6">
      <c r="B16" s="115"/>
      <c r="C16" s="115"/>
      <c r="D16" s="116"/>
      <c r="E16" s="116"/>
      <c r="F16" s="123"/>
      <c r="G16" s="116"/>
      <c r="H16" s="163"/>
      <c r="I16" s="150"/>
      <c r="J16" s="333"/>
    </row>
    <row r="17" spans="2:10" ht="15.6">
      <c r="B17" s="145" t="s">
        <v>350</v>
      </c>
      <c r="C17" s="115"/>
      <c r="D17" s="116"/>
      <c r="E17" s="116"/>
      <c r="F17" s="123"/>
      <c r="G17" s="116"/>
      <c r="H17" s="163"/>
      <c r="I17" s="150"/>
      <c r="J17" s="307"/>
    </row>
    <row r="18" spans="2:10" ht="15.6">
      <c r="B18" s="114"/>
      <c r="C18" s="115"/>
      <c r="D18" s="116"/>
      <c r="E18" s="116"/>
      <c r="F18" s="291"/>
      <c r="G18" s="116"/>
      <c r="H18" s="116"/>
      <c r="I18" s="142"/>
      <c r="J18" s="307"/>
    </row>
    <row r="19" spans="2:10" ht="15.6">
      <c r="B19" s="1181"/>
      <c r="C19" s="1509"/>
      <c r="D19" s="1510"/>
      <c r="E19" s="1510"/>
      <c r="F19" s="2060"/>
      <c r="G19" s="1510"/>
      <c r="H19" s="1510"/>
      <c r="I19" s="2061"/>
      <c r="J19" s="307"/>
    </row>
    <row r="20" spans="2:10" ht="15.6">
      <c r="B20" s="296"/>
      <c r="C20" s="115"/>
      <c r="D20" s="116"/>
      <c r="E20" s="116"/>
      <c r="F20" s="119"/>
      <c r="G20" s="116"/>
      <c r="H20" s="116"/>
      <c r="I20" s="2062"/>
      <c r="J20" s="307"/>
    </row>
    <row r="21" spans="2:10" ht="15.6">
      <c r="B21" s="296"/>
      <c r="C21" s="115"/>
      <c r="D21" s="116"/>
      <c r="E21" s="116"/>
      <c r="F21" s="119"/>
      <c r="G21" s="116"/>
      <c r="H21" s="116"/>
      <c r="I21" s="2062"/>
      <c r="J21" s="307"/>
    </row>
    <row r="22" spans="2:10" ht="15.6">
      <c r="B22" s="1512"/>
      <c r="C22" s="951"/>
      <c r="D22" s="795"/>
      <c r="E22" s="795"/>
      <c r="F22" s="2063"/>
      <c r="G22" s="795"/>
      <c r="H22" s="795"/>
      <c r="I22" s="2064"/>
      <c r="J22" s="307"/>
    </row>
    <row r="23" spans="2:10" ht="15.6">
      <c r="B23" s="433"/>
      <c r="C23" s="308"/>
      <c r="D23" s="307"/>
      <c r="E23" s="307"/>
      <c r="F23" s="419"/>
      <c r="G23" s="307"/>
      <c r="H23" s="307"/>
      <c r="I23" s="418"/>
      <c r="J23" s="418"/>
    </row>
    <row r="24" spans="2:10" ht="15.6">
      <c r="B24" s="433"/>
      <c r="C24" s="308"/>
      <c r="D24" s="307"/>
      <c r="E24" s="307"/>
      <c r="F24" s="419"/>
      <c r="G24" s="307"/>
      <c r="H24" s="307"/>
      <c r="I24" s="418"/>
      <c r="J24" s="418"/>
    </row>
    <row r="25" spans="2:10" ht="15.6">
      <c r="B25" s="433"/>
      <c r="C25" s="308"/>
      <c r="D25" s="307"/>
      <c r="E25" s="307"/>
      <c r="F25" s="419"/>
      <c r="G25" s="307"/>
      <c r="H25" s="307"/>
      <c r="I25" s="418"/>
      <c r="J25" s="418"/>
    </row>
    <row r="26" spans="2:10">
      <c r="F26" s="216"/>
      <c r="I26" s="215"/>
      <c r="J26" s="215"/>
    </row>
    <row r="27" spans="2:10">
      <c r="F27" s="216"/>
      <c r="I27" s="215"/>
      <c r="J27" s="215"/>
    </row>
    <row r="28" spans="2:10">
      <c r="F28" s="216"/>
      <c r="I28" s="215"/>
      <c r="J28" s="215"/>
    </row>
    <row r="29" spans="2:10">
      <c r="F29" s="216"/>
      <c r="I29" s="215"/>
      <c r="J29" s="215"/>
    </row>
  </sheetData>
  <dataConsolidate/>
  <conditionalFormatting sqref="B8">
    <cfRule type="cellIs" dxfId="60" priority="2" stopIfTrue="1" operator="equal">
      <formula>"Adjustment to Income/Expense/Rate Base:"</formula>
    </cfRule>
  </conditionalFormatting>
  <conditionalFormatting sqref="J1">
    <cfRule type="cellIs" dxfId="59" priority="1" stopIfTrue="1" operator="equal">
      <formula>"x.x"</formula>
    </cfRule>
  </conditionalFormatting>
  <dataValidations count="5">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M983030:WVM983048 WLQ983030:WLQ983048 WBU983030:WBU983048 VRY983030:VRY983048 VIC983030:VIC983048 UYG983030:UYG983048 UOK983030:UOK983048 UEO983030:UEO983048 TUS983030:TUS983048 TKW983030:TKW983048 TBA983030:TBA983048 SRE983030:SRE983048 SHI983030:SHI983048 RXM983030:RXM983048 RNQ983030:RNQ983048 RDU983030:RDU983048 QTY983030:QTY983048 QKC983030:QKC983048 QAG983030:QAG983048 PQK983030:PQK983048 PGO983030:PGO983048 OWS983030:OWS983048 OMW983030:OMW983048 ODA983030:ODA983048 NTE983030:NTE983048 NJI983030:NJI983048 MZM983030:MZM983048 MPQ983030:MPQ983048 MFU983030:MFU983048 LVY983030:LVY983048 LMC983030:LMC983048 LCG983030:LCG983048 KSK983030:KSK983048 KIO983030:KIO983048 JYS983030:JYS983048 JOW983030:JOW983048 JFA983030:JFA983048 IVE983030:IVE983048 ILI983030:ILI983048 IBM983030:IBM983048 HRQ983030:HRQ983048 HHU983030:HHU983048 GXY983030:GXY983048 GOC983030:GOC983048 GEG983030:GEG983048 FUK983030:FUK983048 FKO983030:FKO983048 FAS983030:FAS983048 EQW983030:EQW983048 EHA983030:EHA983048 DXE983030:DXE983048 DNI983030:DNI983048 DDM983030:DDM983048 CTQ983030:CTQ983048 CJU983030:CJU983048 BZY983030:BZY983048 BQC983030:BQC983048 BGG983030:BGG983048 AWK983030:AWK983048 AMO983030:AMO983048 ACS983030:ACS983048 SW983030:SW983048 JA983030:JA983048 E983030:E983048 WVM917494:WVM917512 WLQ917494:WLQ917512 WBU917494:WBU917512 VRY917494:VRY917512 VIC917494:VIC917512 UYG917494:UYG917512 UOK917494:UOK917512 UEO917494:UEO917512 TUS917494:TUS917512 TKW917494:TKW917512 TBA917494:TBA917512 SRE917494:SRE917512 SHI917494:SHI917512 RXM917494:RXM917512 RNQ917494:RNQ917512 RDU917494:RDU917512 QTY917494:QTY917512 QKC917494:QKC917512 QAG917494:QAG917512 PQK917494:PQK917512 PGO917494:PGO917512 OWS917494:OWS917512 OMW917494:OMW917512 ODA917494:ODA917512 NTE917494:NTE917512 NJI917494:NJI917512 MZM917494:MZM917512 MPQ917494:MPQ917512 MFU917494:MFU917512 LVY917494:LVY917512 LMC917494:LMC917512 LCG917494:LCG917512 KSK917494:KSK917512 KIO917494:KIO917512 JYS917494:JYS917512 JOW917494:JOW917512 JFA917494:JFA917512 IVE917494:IVE917512 ILI917494:ILI917512 IBM917494:IBM917512 HRQ917494:HRQ917512 HHU917494:HHU917512 GXY917494:GXY917512 GOC917494:GOC917512 GEG917494:GEG917512 FUK917494:FUK917512 FKO917494:FKO917512 FAS917494:FAS917512 EQW917494:EQW917512 EHA917494:EHA917512 DXE917494:DXE917512 DNI917494:DNI917512 DDM917494:DDM917512 CTQ917494:CTQ917512 CJU917494:CJU917512 BZY917494:BZY917512 BQC917494:BQC917512 BGG917494:BGG917512 AWK917494:AWK917512 AMO917494:AMO917512 ACS917494:ACS917512 SW917494:SW917512 JA917494:JA917512 E917494:E917512 WVM851958:WVM851976 WLQ851958:WLQ851976 WBU851958:WBU851976 VRY851958:VRY851976 VIC851958:VIC851976 UYG851958:UYG851976 UOK851958:UOK851976 UEO851958:UEO851976 TUS851958:TUS851976 TKW851958:TKW851976 TBA851958:TBA851976 SRE851958:SRE851976 SHI851958:SHI851976 RXM851958:RXM851976 RNQ851958:RNQ851976 RDU851958:RDU851976 QTY851958:QTY851976 QKC851958:QKC851976 QAG851958:QAG851976 PQK851958:PQK851976 PGO851958:PGO851976 OWS851958:OWS851976 OMW851958:OMW851976 ODA851958:ODA851976 NTE851958:NTE851976 NJI851958:NJI851976 MZM851958:MZM851976 MPQ851958:MPQ851976 MFU851958:MFU851976 LVY851958:LVY851976 LMC851958:LMC851976 LCG851958:LCG851976 KSK851958:KSK851976 KIO851958:KIO851976 JYS851958:JYS851976 JOW851958:JOW851976 JFA851958:JFA851976 IVE851958:IVE851976 ILI851958:ILI851976 IBM851958:IBM851976 HRQ851958:HRQ851976 HHU851958:HHU851976 GXY851958:GXY851976 GOC851958:GOC851976 GEG851958:GEG851976 FUK851958:FUK851976 FKO851958:FKO851976 FAS851958:FAS851976 EQW851958:EQW851976 EHA851958:EHA851976 DXE851958:DXE851976 DNI851958:DNI851976 DDM851958:DDM851976 CTQ851958:CTQ851976 CJU851958:CJU851976 BZY851958:BZY851976 BQC851958:BQC851976 BGG851958:BGG851976 AWK851958:AWK851976 AMO851958:AMO851976 ACS851958:ACS851976 SW851958:SW851976 JA851958:JA851976 E851958:E851976 WVM786422:WVM786440 WLQ786422:WLQ786440 WBU786422:WBU786440 VRY786422:VRY786440 VIC786422:VIC786440 UYG786422:UYG786440 UOK786422:UOK786440 UEO786422:UEO786440 TUS786422:TUS786440 TKW786422:TKW786440 TBA786422:TBA786440 SRE786422:SRE786440 SHI786422:SHI786440 RXM786422:RXM786440 RNQ786422:RNQ786440 RDU786422:RDU786440 QTY786422:QTY786440 QKC786422:QKC786440 QAG786422:QAG786440 PQK786422:PQK786440 PGO786422:PGO786440 OWS786422:OWS786440 OMW786422:OMW786440 ODA786422:ODA786440 NTE786422:NTE786440 NJI786422:NJI786440 MZM786422:MZM786440 MPQ786422:MPQ786440 MFU786422:MFU786440 LVY786422:LVY786440 LMC786422:LMC786440 LCG786422:LCG786440 KSK786422:KSK786440 KIO786422:KIO786440 JYS786422:JYS786440 JOW786422:JOW786440 JFA786422:JFA786440 IVE786422:IVE786440 ILI786422:ILI786440 IBM786422:IBM786440 HRQ786422:HRQ786440 HHU786422:HHU786440 GXY786422:GXY786440 GOC786422:GOC786440 GEG786422:GEG786440 FUK786422:FUK786440 FKO786422:FKO786440 FAS786422:FAS786440 EQW786422:EQW786440 EHA786422:EHA786440 DXE786422:DXE786440 DNI786422:DNI786440 DDM786422:DDM786440 CTQ786422:CTQ786440 CJU786422:CJU786440 BZY786422:BZY786440 BQC786422:BQC786440 BGG786422:BGG786440 AWK786422:AWK786440 AMO786422:AMO786440 ACS786422:ACS786440 SW786422:SW786440 JA786422:JA786440 E786422:E786440 WVM720886:WVM720904 WLQ720886:WLQ720904 WBU720886:WBU720904 VRY720886:VRY720904 VIC720886:VIC720904 UYG720886:UYG720904 UOK720886:UOK720904 UEO720886:UEO720904 TUS720886:TUS720904 TKW720886:TKW720904 TBA720886:TBA720904 SRE720886:SRE720904 SHI720886:SHI720904 RXM720886:RXM720904 RNQ720886:RNQ720904 RDU720886:RDU720904 QTY720886:QTY720904 QKC720886:QKC720904 QAG720886:QAG720904 PQK720886:PQK720904 PGO720886:PGO720904 OWS720886:OWS720904 OMW720886:OMW720904 ODA720886:ODA720904 NTE720886:NTE720904 NJI720886:NJI720904 MZM720886:MZM720904 MPQ720886:MPQ720904 MFU720886:MFU720904 LVY720886:LVY720904 LMC720886:LMC720904 LCG720886:LCG720904 KSK720886:KSK720904 KIO720886:KIO720904 JYS720886:JYS720904 JOW720886:JOW720904 JFA720886:JFA720904 IVE720886:IVE720904 ILI720886:ILI720904 IBM720886:IBM720904 HRQ720886:HRQ720904 HHU720886:HHU720904 GXY720886:GXY720904 GOC720886:GOC720904 GEG720886:GEG720904 FUK720886:FUK720904 FKO720886:FKO720904 FAS720886:FAS720904 EQW720886:EQW720904 EHA720886:EHA720904 DXE720886:DXE720904 DNI720886:DNI720904 DDM720886:DDM720904 CTQ720886:CTQ720904 CJU720886:CJU720904 BZY720886:BZY720904 BQC720886:BQC720904 BGG720886:BGG720904 AWK720886:AWK720904 AMO720886:AMO720904 ACS720886:ACS720904 SW720886:SW720904 JA720886:JA720904 E720886:E720904 WVM655350:WVM655368 WLQ655350:WLQ655368 WBU655350:WBU655368 VRY655350:VRY655368 VIC655350:VIC655368 UYG655350:UYG655368 UOK655350:UOK655368 UEO655350:UEO655368 TUS655350:TUS655368 TKW655350:TKW655368 TBA655350:TBA655368 SRE655350:SRE655368 SHI655350:SHI655368 RXM655350:RXM655368 RNQ655350:RNQ655368 RDU655350:RDU655368 QTY655350:QTY655368 QKC655350:QKC655368 QAG655350:QAG655368 PQK655350:PQK655368 PGO655350:PGO655368 OWS655350:OWS655368 OMW655350:OMW655368 ODA655350:ODA655368 NTE655350:NTE655368 NJI655350:NJI655368 MZM655350:MZM655368 MPQ655350:MPQ655368 MFU655350:MFU655368 LVY655350:LVY655368 LMC655350:LMC655368 LCG655350:LCG655368 KSK655350:KSK655368 KIO655350:KIO655368 JYS655350:JYS655368 JOW655350:JOW655368 JFA655350:JFA655368 IVE655350:IVE655368 ILI655350:ILI655368 IBM655350:IBM655368 HRQ655350:HRQ655368 HHU655350:HHU655368 GXY655350:GXY655368 GOC655350:GOC655368 GEG655350:GEG655368 FUK655350:FUK655368 FKO655350:FKO655368 FAS655350:FAS655368 EQW655350:EQW655368 EHA655350:EHA655368 DXE655350:DXE655368 DNI655350:DNI655368 DDM655350:DDM655368 CTQ655350:CTQ655368 CJU655350:CJU655368 BZY655350:BZY655368 BQC655350:BQC655368 BGG655350:BGG655368 AWK655350:AWK655368 AMO655350:AMO655368 ACS655350:ACS655368 SW655350:SW655368 JA655350:JA655368 E655350:E655368 WVM589814:WVM589832 WLQ589814:WLQ589832 WBU589814:WBU589832 VRY589814:VRY589832 VIC589814:VIC589832 UYG589814:UYG589832 UOK589814:UOK589832 UEO589814:UEO589832 TUS589814:TUS589832 TKW589814:TKW589832 TBA589814:TBA589832 SRE589814:SRE589832 SHI589814:SHI589832 RXM589814:RXM589832 RNQ589814:RNQ589832 RDU589814:RDU589832 QTY589814:QTY589832 QKC589814:QKC589832 QAG589814:QAG589832 PQK589814:PQK589832 PGO589814:PGO589832 OWS589814:OWS589832 OMW589814:OMW589832 ODA589814:ODA589832 NTE589814:NTE589832 NJI589814:NJI589832 MZM589814:MZM589832 MPQ589814:MPQ589832 MFU589814:MFU589832 LVY589814:LVY589832 LMC589814:LMC589832 LCG589814:LCG589832 KSK589814:KSK589832 KIO589814:KIO589832 JYS589814:JYS589832 JOW589814:JOW589832 JFA589814:JFA589832 IVE589814:IVE589832 ILI589814:ILI589832 IBM589814:IBM589832 HRQ589814:HRQ589832 HHU589814:HHU589832 GXY589814:GXY589832 GOC589814:GOC589832 GEG589814:GEG589832 FUK589814:FUK589832 FKO589814:FKO589832 FAS589814:FAS589832 EQW589814:EQW589832 EHA589814:EHA589832 DXE589814:DXE589832 DNI589814:DNI589832 DDM589814:DDM589832 CTQ589814:CTQ589832 CJU589814:CJU589832 BZY589814:BZY589832 BQC589814:BQC589832 BGG589814:BGG589832 AWK589814:AWK589832 AMO589814:AMO589832 ACS589814:ACS589832 SW589814:SW589832 JA589814:JA589832 E589814:E589832 WVM524278:WVM524296 WLQ524278:WLQ524296 WBU524278:WBU524296 VRY524278:VRY524296 VIC524278:VIC524296 UYG524278:UYG524296 UOK524278:UOK524296 UEO524278:UEO524296 TUS524278:TUS524296 TKW524278:TKW524296 TBA524278:TBA524296 SRE524278:SRE524296 SHI524278:SHI524296 RXM524278:RXM524296 RNQ524278:RNQ524296 RDU524278:RDU524296 QTY524278:QTY524296 QKC524278:QKC524296 QAG524278:QAG524296 PQK524278:PQK524296 PGO524278:PGO524296 OWS524278:OWS524296 OMW524278:OMW524296 ODA524278:ODA524296 NTE524278:NTE524296 NJI524278:NJI524296 MZM524278:MZM524296 MPQ524278:MPQ524296 MFU524278:MFU524296 LVY524278:LVY524296 LMC524278:LMC524296 LCG524278:LCG524296 KSK524278:KSK524296 KIO524278:KIO524296 JYS524278:JYS524296 JOW524278:JOW524296 JFA524278:JFA524296 IVE524278:IVE524296 ILI524278:ILI524296 IBM524278:IBM524296 HRQ524278:HRQ524296 HHU524278:HHU524296 GXY524278:GXY524296 GOC524278:GOC524296 GEG524278:GEG524296 FUK524278:FUK524296 FKO524278:FKO524296 FAS524278:FAS524296 EQW524278:EQW524296 EHA524278:EHA524296 DXE524278:DXE524296 DNI524278:DNI524296 DDM524278:DDM524296 CTQ524278:CTQ524296 CJU524278:CJU524296 BZY524278:BZY524296 BQC524278:BQC524296 BGG524278:BGG524296 AWK524278:AWK524296 AMO524278:AMO524296 ACS524278:ACS524296 SW524278:SW524296 JA524278:JA524296 E524278:E524296 WVM458742:WVM458760 WLQ458742:WLQ458760 WBU458742:WBU458760 VRY458742:VRY458760 VIC458742:VIC458760 UYG458742:UYG458760 UOK458742:UOK458760 UEO458742:UEO458760 TUS458742:TUS458760 TKW458742:TKW458760 TBA458742:TBA458760 SRE458742:SRE458760 SHI458742:SHI458760 RXM458742:RXM458760 RNQ458742:RNQ458760 RDU458742:RDU458760 QTY458742:QTY458760 QKC458742:QKC458760 QAG458742:QAG458760 PQK458742:PQK458760 PGO458742:PGO458760 OWS458742:OWS458760 OMW458742:OMW458760 ODA458742:ODA458760 NTE458742:NTE458760 NJI458742:NJI458760 MZM458742:MZM458760 MPQ458742:MPQ458760 MFU458742:MFU458760 LVY458742:LVY458760 LMC458742:LMC458760 LCG458742:LCG458760 KSK458742:KSK458760 KIO458742:KIO458760 JYS458742:JYS458760 JOW458742:JOW458760 JFA458742:JFA458760 IVE458742:IVE458760 ILI458742:ILI458760 IBM458742:IBM458760 HRQ458742:HRQ458760 HHU458742:HHU458760 GXY458742:GXY458760 GOC458742:GOC458760 GEG458742:GEG458760 FUK458742:FUK458760 FKO458742:FKO458760 FAS458742:FAS458760 EQW458742:EQW458760 EHA458742:EHA458760 DXE458742:DXE458760 DNI458742:DNI458760 DDM458742:DDM458760 CTQ458742:CTQ458760 CJU458742:CJU458760 BZY458742:BZY458760 BQC458742:BQC458760 BGG458742:BGG458760 AWK458742:AWK458760 AMO458742:AMO458760 ACS458742:ACS458760 SW458742:SW458760 JA458742:JA458760 E458742:E458760 WVM393206:WVM393224 WLQ393206:WLQ393224 WBU393206:WBU393224 VRY393206:VRY393224 VIC393206:VIC393224 UYG393206:UYG393224 UOK393206:UOK393224 UEO393206:UEO393224 TUS393206:TUS393224 TKW393206:TKW393224 TBA393206:TBA393224 SRE393206:SRE393224 SHI393206:SHI393224 RXM393206:RXM393224 RNQ393206:RNQ393224 RDU393206:RDU393224 QTY393206:QTY393224 QKC393206:QKC393224 QAG393206:QAG393224 PQK393206:PQK393224 PGO393206:PGO393224 OWS393206:OWS393224 OMW393206:OMW393224 ODA393206:ODA393224 NTE393206:NTE393224 NJI393206:NJI393224 MZM393206:MZM393224 MPQ393206:MPQ393224 MFU393206:MFU393224 LVY393206:LVY393224 LMC393206:LMC393224 LCG393206:LCG393224 KSK393206:KSK393224 KIO393206:KIO393224 JYS393206:JYS393224 JOW393206:JOW393224 JFA393206:JFA393224 IVE393206:IVE393224 ILI393206:ILI393224 IBM393206:IBM393224 HRQ393206:HRQ393224 HHU393206:HHU393224 GXY393206:GXY393224 GOC393206:GOC393224 GEG393206:GEG393224 FUK393206:FUK393224 FKO393206:FKO393224 FAS393206:FAS393224 EQW393206:EQW393224 EHA393206:EHA393224 DXE393206:DXE393224 DNI393206:DNI393224 DDM393206:DDM393224 CTQ393206:CTQ393224 CJU393206:CJU393224 BZY393206:BZY393224 BQC393206:BQC393224 BGG393206:BGG393224 AWK393206:AWK393224 AMO393206:AMO393224 ACS393206:ACS393224 SW393206:SW393224 JA393206:JA393224 E393206:E393224 WVM327670:WVM327688 WLQ327670:WLQ327688 WBU327670:WBU327688 VRY327670:VRY327688 VIC327670:VIC327688 UYG327670:UYG327688 UOK327670:UOK327688 UEO327670:UEO327688 TUS327670:TUS327688 TKW327670:TKW327688 TBA327670:TBA327688 SRE327670:SRE327688 SHI327670:SHI327688 RXM327670:RXM327688 RNQ327670:RNQ327688 RDU327670:RDU327688 QTY327670:QTY327688 QKC327670:QKC327688 QAG327670:QAG327688 PQK327670:PQK327688 PGO327670:PGO327688 OWS327670:OWS327688 OMW327670:OMW327688 ODA327670:ODA327688 NTE327670:NTE327688 NJI327670:NJI327688 MZM327670:MZM327688 MPQ327670:MPQ327688 MFU327670:MFU327688 LVY327670:LVY327688 LMC327670:LMC327688 LCG327670:LCG327688 KSK327670:KSK327688 KIO327670:KIO327688 JYS327670:JYS327688 JOW327670:JOW327688 JFA327670:JFA327688 IVE327670:IVE327688 ILI327670:ILI327688 IBM327670:IBM327688 HRQ327670:HRQ327688 HHU327670:HHU327688 GXY327670:GXY327688 GOC327670:GOC327688 GEG327670:GEG327688 FUK327670:FUK327688 FKO327670:FKO327688 FAS327670:FAS327688 EQW327670:EQW327688 EHA327670:EHA327688 DXE327670:DXE327688 DNI327670:DNI327688 DDM327670:DDM327688 CTQ327670:CTQ327688 CJU327670:CJU327688 BZY327670:BZY327688 BQC327670:BQC327688 BGG327670:BGG327688 AWK327670:AWK327688 AMO327670:AMO327688 ACS327670:ACS327688 SW327670:SW327688 JA327670:JA327688 E327670:E327688 WVM262134:WVM262152 WLQ262134:WLQ262152 WBU262134:WBU262152 VRY262134:VRY262152 VIC262134:VIC262152 UYG262134:UYG262152 UOK262134:UOK262152 UEO262134:UEO262152 TUS262134:TUS262152 TKW262134:TKW262152 TBA262134:TBA262152 SRE262134:SRE262152 SHI262134:SHI262152 RXM262134:RXM262152 RNQ262134:RNQ262152 RDU262134:RDU262152 QTY262134:QTY262152 QKC262134:QKC262152 QAG262134:QAG262152 PQK262134:PQK262152 PGO262134:PGO262152 OWS262134:OWS262152 OMW262134:OMW262152 ODA262134:ODA262152 NTE262134:NTE262152 NJI262134:NJI262152 MZM262134:MZM262152 MPQ262134:MPQ262152 MFU262134:MFU262152 LVY262134:LVY262152 LMC262134:LMC262152 LCG262134:LCG262152 KSK262134:KSK262152 KIO262134:KIO262152 JYS262134:JYS262152 JOW262134:JOW262152 JFA262134:JFA262152 IVE262134:IVE262152 ILI262134:ILI262152 IBM262134:IBM262152 HRQ262134:HRQ262152 HHU262134:HHU262152 GXY262134:GXY262152 GOC262134:GOC262152 GEG262134:GEG262152 FUK262134:FUK262152 FKO262134:FKO262152 FAS262134:FAS262152 EQW262134:EQW262152 EHA262134:EHA262152 DXE262134:DXE262152 DNI262134:DNI262152 DDM262134:DDM262152 CTQ262134:CTQ262152 CJU262134:CJU262152 BZY262134:BZY262152 BQC262134:BQC262152 BGG262134:BGG262152 AWK262134:AWK262152 AMO262134:AMO262152 ACS262134:ACS262152 SW262134:SW262152 JA262134:JA262152 E262134:E262152 WVM196598:WVM196616 WLQ196598:WLQ196616 WBU196598:WBU196616 VRY196598:VRY196616 VIC196598:VIC196616 UYG196598:UYG196616 UOK196598:UOK196616 UEO196598:UEO196616 TUS196598:TUS196616 TKW196598:TKW196616 TBA196598:TBA196616 SRE196598:SRE196616 SHI196598:SHI196616 RXM196598:RXM196616 RNQ196598:RNQ196616 RDU196598:RDU196616 QTY196598:QTY196616 QKC196598:QKC196616 QAG196598:QAG196616 PQK196598:PQK196616 PGO196598:PGO196616 OWS196598:OWS196616 OMW196598:OMW196616 ODA196598:ODA196616 NTE196598:NTE196616 NJI196598:NJI196616 MZM196598:MZM196616 MPQ196598:MPQ196616 MFU196598:MFU196616 LVY196598:LVY196616 LMC196598:LMC196616 LCG196598:LCG196616 KSK196598:KSK196616 KIO196598:KIO196616 JYS196598:JYS196616 JOW196598:JOW196616 JFA196598:JFA196616 IVE196598:IVE196616 ILI196598:ILI196616 IBM196598:IBM196616 HRQ196598:HRQ196616 HHU196598:HHU196616 GXY196598:GXY196616 GOC196598:GOC196616 GEG196598:GEG196616 FUK196598:FUK196616 FKO196598:FKO196616 FAS196598:FAS196616 EQW196598:EQW196616 EHA196598:EHA196616 DXE196598:DXE196616 DNI196598:DNI196616 DDM196598:DDM196616 CTQ196598:CTQ196616 CJU196598:CJU196616 BZY196598:BZY196616 BQC196598:BQC196616 BGG196598:BGG196616 AWK196598:AWK196616 AMO196598:AMO196616 ACS196598:ACS196616 SW196598:SW196616 JA196598:JA196616 E196598:E196616 WVM131062:WVM131080 WLQ131062:WLQ131080 WBU131062:WBU131080 VRY131062:VRY131080 VIC131062:VIC131080 UYG131062:UYG131080 UOK131062:UOK131080 UEO131062:UEO131080 TUS131062:TUS131080 TKW131062:TKW131080 TBA131062:TBA131080 SRE131062:SRE131080 SHI131062:SHI131080 RXM131062:RXM131080 RNQ131062:RNQ131080 RDU131062:RDU131080 QTY131062:QTY131080 QKC131062:QKC131080 QAG131062:QAG131080 PQK131062:PQK131080 PGO131062:PGO131080 OWS131062:OWS131080 OMW131062:OMW131080 ODA131062:ODA131080 NTE131062:NTE131080 NJI131062:NJI131080 MZM131062:MZM131080 MPQ131062:MPQ131080 MFU131062:MFU131080 LVY131062:LVY131080 LMC131062:LMC131080 LCG131062:LCG131080 KSK131062:KSK131080 KIO131062:KIO131080 JYS131062:JYS131080 JOW131062:JOW131080 JFA131062:JFA131080 IVE131062:IVE131080 ILI131062:ILI131080 IBM131062:IBM131080 HRQ131062:HRQ131080 HHU131062:HHU131080 GXY131062:GXY131080 GOC131062:GOC131080 GEG131062:GEG131080 FUK131062:FUK131080 FKO131062:FKO131080 FAS131062:FAS131080 EQW131062:EQW131080 EHA131062:EHA131080 DXE131062:DXE131080 DNI131062:DNI131080 DDM131062:DDM131080 CTQ131062:CTQ131080 CJU131062:CJU131080 BZY131062:BZY131080 BQC131062:BQC131080 BGG131062:BGG131080 AWK131062:AWK131080 AMO131062:AMO131080 ACS131062:ACS131080 SW131062:SW131080 JA131062:JA131080 E131062:E131080 WVM65526:WVM65544 WLQ65526:WLQ65544 WBU65526:WBU65544 VRY65526:VRY65544 VIC65526:VIC65544 UYG65526:UYG65544 UOK65526:UOK65544 UEO65526:UEO65544 TUS65526:TUS65544 TKW65526:TKW65544 TBA65526:TBA65544 SRE65526:SRE65544 SHI65526:SHI65544 RXM65526:RXM65544 RNQ65526:RNQ65544 RDU65526:RDU65544 QTY65526:QTY65544 QKC65526:QKC65544 QAG65526:QAG65544 PQK65526:PQK65544 PGO65526:PGO65544 OWS65526:OWS65544 OMW65526:OMW65544 ODA65526:ODA65544 NTE65526:NTE65544 NJI65526:NJI65544 MZM65526:MZM65544 MPQ65526:MPQ65544 MFU65526:MFU65544 LVY65526:LVY65544 LMC65526:LMC65544 LCG65526:LCG65544 KSK65526:KSK65544 KIO65526:KIO65544 JYS65526:JYS65544 JOW65526:JOW65544 JFA65526:JFA65544 IVE65526:IVE65544 ILI65526:ILI65544 IBM65526:IBM65544 HRQ65526:HRQ65544 HHU65526:HHU65544 GXY65526:GXY65544 GOC65526:GOC65544 GEG65526:GEG65544 FUK65526:FUK65544 FKO65526:FKO65544 FAS65526:FAS65544 EQW65526:EQW65544 EHA65526:EHA65544 DXE65526:DXE65544 DNI65526:DNI65544 DDM65526:DDM65544 CTQ65526:CTQ65544 CJU65526:CJU65544 BZY65526:BZY65544 BQC65526:BQC65544 BGG65526:BGG65544 AWK65526:AWK65544 AMO65526:AMO65544 ACS65526:ACS65544 SW65526:SW65544 JA65526:JA65544 E65526:E65544 WVM983021:WVM983028 WLQ983021:WLQ983028 WBU983021:WBU983028 VRY983021:VRY983028 VIC983021:VIC983028 UYG983021:UYG983028 UOK983021:UOK983028 UEO983021:UEO983028 TUS983021:TUS983028 TKW983021:TKW983028 TBA983021:TBA983028 SRE983021:SRE983028 SHI983021:SHI983028 RXM983021:RXM983028 RNQ983021:RNQ983028 RDU983021:RDU983028 QTY983021:QTY983028 QKC983021:QKC983028 QAG983021:QAG983028 PQK983021:PQK983028 PGO983021:PGO983028 OWS983021:OWS983028 OMW983021:OMW983028 ODA983021:ODA983028 NTE983021:NTE983028 NJI983021:NJI983028 MZM983021:MZM983028 MPQ983021:MPQ983028 MFU983021:MFU983028 LVY983021:LVY983028 LMC983021:LMC983028 LCG983021:LCG983028 KSK983021:KSK983028 KIO983021:KIO983028 JYS983021:JYS983028 JOW983021:JOW983028 JFA983021:JFA983028 IVE983021:IVE983028 ILI983021:ILI983028 IBM983021:IBM983028 HRQ983021:HRQ983028 HHU983021:HHU983028 GXY983021:GXY983028 GOC983021:GOC983028 GEG983021:GEG983028 FUK983021:FUK983028 FKO983021:FKO983028 FAS983021:FAS983028 EQW983021:EQW983028 EHA983021:EHA983028 DXE983021:DXE983028 DNI983021:DNI983028 DDM983021:DDM983028 CTQ983021:CTQ983028 CJU983021:CJU983028 BZY983021:BZY983028 BQC983021:BQC983028 BGG983021:BGG983028 AWK983021:AWK983028 AMO983021:AMO983028 ACS983021:ACS983028 SW983021:SW983028 JA983021:JA983028 E983021:E983028 WVM917485:WVM917492 WLQ917485:WLQ917492 WBU917485:WBU917492 VRY917485:VRY917492 VIC917485:VIC917492 UYG917485:UYG917492 UOK917485:UOK917492 UEO917485:UEO917492 TUS917485:TUS917492 TKW917485:TKW917492 TBA917485:TBA917492 SRE917485:SRE917492 SHI917485:SHI917492 RXM917485:RXM917492 RNQ917485:RNQ917492 RDU917485:RDU917492 QTY917485:QTY917492 QKC917485:QKC917492 QAG917485:QAG917492 PQK917485:PQK917492 PGO917485:PGO917492 OWS917485:OWS917492 OMW917485:OMW917492 ODA917485:ODA917492 NTE917485:NTE917492 NJI917485:NJI917492 MZM917485:MZM917492 MPQ917485:MPQ917492 MFU917485:MFU917492 LVY917485:LVY917492 LMC917485:LMC917492 LCG917485:LCG917492 KSK917485:KSK917492 KIO917485:KIO917492 JYS917485:JYS917492 JOW917485:JOW917492 JFA917485:JFA917492 IVE917485:IVE917492 ILI917485:ILI917492 IBM917485:IBM917492 HRQ917485:HRQ917492 HHU917485:HHU917492 GXY917485:GXY917492 GOC917485:GOC917492 GEG917485:GEG917492 FUK917485:FUK917492 FKO917485:FKO917492 FAS917485:FAS917492 EQW917485:EQW917492 EHA917485:EHA917492 DXE917485:DXE917492 DNI917485:DNI917492 DDM917485:DDM917492 CTQ917485:CTQ917492 CJU917485:CJU917492 BZY917485:BZY917492 BQC917485:BQC917492 BGG917485:BGG917492 AWK917485:AWK917492 AMO917485:AMO917492 ACS917485:ACS917492 SW917485:SW917492 JA917485:JA917492 E917485:E917492 WVM851949:WVM851956 WLQ851949:WLQ851956 WBU851949:WBU851956 VRY851949:VRY851956 VIC851949:VIC851956 UYG851949:UYG851956 UOK851949:UOK851956 UEO851949:UEO851956 TUS851949:TUS851956 TKW851949:TKW851956 TBA851949:TBA851956 SRE851949:SRE851956 SHI851949:SHI851956 RXM851949:RXM851956 RNQ851949:RNQ851956 RDU851949:RDU851956 QTY851949:QTY851956 QKC851949:QKC851956 QAG851949:QAG851956 PQK851949:PQK851956 PGO851949:PGO851956 OWS851949:OWS851956 OMW851949:OMW851956 ODA851949:ODA851956 NTE851949:NTE851956 NJI851949:NJI851956 MZM851949:MZM851956 MPQ851949:MPQ851956 MFU851949:MFU851956 LVY851949:LVY851956 LMC851949:LMC851956 LCG851949:LCG851956 KSK851949:KSK851956 KIO851949:KIO851956 JYS851949:JYS851956 JOW851949:JOW851956 JFA851949:JFA851956 IVE851949:IVE851956 ILI851949:ILI851956 IBM851949:IBM851956 HRQ851949:HRQ851956 HHU851949:HHU851956 GXY851949:GXY851956 GOC851949:GOC851956 GEG851949:GEG851956 FUK851949:FUK851956 FKO851949:FKO851956 FAS851949:FAS851956 EQW851949:EQW851956 EHA851949:EHA851956 DXE851949:DXE851956 DNI851949:DNI851956 DDM851949:DDM851956 CTQ851949:CTQ851956 CJU851949:CJU851956 BZY851949:BZY851956 BQC851949:BQC851956 BGG851949:BGG851956 AWK851949:AWK851956 AMO851949:AMO851956 ACS851949:ACS851956 SW851949:SW851956 JA851949:JA851956 E851949:E851956 WVM786413:WVM786420 WLQ786413:WLQ786420 WBU786413:WBU786420 VRY786413:VRY786420 VIC786413:VIC786420 UYG786413:UYG786420 UOK786413:UOK786420 UEO786413:UEO786420 TUS786413:TUS786420 TKW786413:TKW786420 TBA786413:TBA786420 SRE786413:SRE786420 SHI786413:SHI786420 RXM786413:RXM786420 RNQ786413:RNQ786420 RDU786413:RDU786420 QTY786413:QTY786420 QKC786413:QKC786420 QAG786413:QAG786420 PQK786413:PQK786420 PGO786413:PGO786420 OWS786413:OWS786420 OMW786413:OMW786420 ODA786413:ODA786420 NTE786413:NTE786420 NJI786413:NJI786420 MZM786413:MZM786420 MPQ786413:MPQ786420 MFU786413:MFU786420 LVY786413:LVY786420 LMC786413:LMC786420 LCG786413:LCG786420 KSK786413:KSK786420 KIO786413:KIO786420 JYS786413:JYS786420 JOW786413:JOW786420 JFA786413:JFA786420 IVE786413:IVE786420 ILI786413:ILI786420 IBM786413:IBM786420 HRQ786413:HRQ786420 HHU786413:HHU786420 GXY786413:GXY786420 GOC786413:GOC786420 GEG786413:GEG786420 FUK786413:FUK786420 FKO786413:FKO786420 FAS786413:FAS786420 EQW786413:EQW786420 EHA786413:EHA786420 DXE786413:DXE786420 DNI786413:DNI786420 DDM786413:DDM786420 CTQ786413:CTQ786420 CJU786413:CJU786420 BZY786413:BZY786420 BQC786413:BQC786420 BGG786413:BGG786420 AWK786413:AWK786420 AMO786413:AMO786420 ACS786413:ACS786420 SW786413:SW786420 JA786413:JA786420 E786413:E786420 WVM720877:WVM720884 WLQ720877:WLQ720884 WBU720877:WBU720884 VRY720877:VRY720884 VIC720877:VIC720884 UYG720877:UYG720884 UOK720877:UOK720884 UEO720877:UEO720884 TUS720877:TUS720884 TKW720877:TKW720884 TBA720877:TBA720884 SRE720877:SRE720884 SHI720877:SHI720884 RXM720877:RXM720884 RNQ720877:RNQ720884 RDU720877:RDU720884 QTY720877:QTY720884 QKC720877:QKC720884 QAG720877:QAG720884 PQK720877:PQK720884 PGO720877:PGO720884 OWS720877:OWS720884 OMW720877:OMW720884 ODA720877:ODA720884 NTE720877:NTE720884 NJI720877:NJI720884 MZM720877:MZM720884 MPQ720877:MPQ720884 MFU720877:MFU720884 LVY720877:LVY720884 LMC720877:LMC720884 LCG720877:LCG720884 KSK720877:KSK720884 KIO720877:KIO720884 JYS720877:JYS720884 JOW720877:JOW720884 JFA720877:JFA720884 IVE720877:IVE720884 ILI720877:ILI720884 IBM720877:IBM720884 HRQ720877:HRQ720884 HHU720877:HHU720884 GXY720877:GXY720884 GOC720877:GOC720884 GEG720877:GEG720884 FUK720877:FUK720884 FKO720877:FKO720884 FAS720877:FAS720884 EQW720877:EQW720884 EHA720877:EHA720884 DXE720877:DXE720884 DNI720877:DNI720884 DDM720877:DDM720884 CTQ720877:CTQ720884 CJU720877:CJU720884 BZY720877:BZY720884 BQC720877:BQC720884 BGG720877:BGG720884 AWK720877:AWK720884 AMO720877:AMO720884 ACS720877:ACS720884 SW720877:SW720884 JA720877:JA720884 E720877:E720884 WVM655341:WVM655348 WLQ655341:WLQ655348 WBU655341:WBU655348 VRY655341:VRY655348 VIC655341:VIC655348 UYG655341:UYG655348 UOK655341:UOK655348 UEO655341:UEO655348 TUS655341:TUS655348 TKW655341:TKW655348 TBA655341:TBA655348 SRE655341:SRE655348 SHI655341:SHI655348 RXM655341:RXM655348 RNQ655341:RNQ655348 RDU655341:RDU655348 QTY655341:QTY655348 QKC655341:QKC655348 QAG655341:QAG655348 PQK655341:PQK655348 PGO655341:PGO655348 OWS655341:OWS655348 OMW655341:OMW655348 ODA655341:ODA655348 NTE655341:NTE655348 NJI655341:NJI655348 MZM655341:MZM655348 MPQ655341:MPQ655348 MFU655341:MFU655348 LVY655341:LVY655348 LMC655341:LMC655348 LCG655341:LCG655348 KSK655341:KSK655348 KIO655341:KIO655348 JYS655341:JYS655348 JOW655341:JOW655348 JFA655341:JFA655348 IVE655341:IVE655348 ILI655341:ILI655348 IBM655341:IBM655348 HRQ655341:HRQ655348 HHU655341:HHU655348 GXY655341:GXY655348 GOC655341:GOC655348 GEG655341:GEG655348 FUK655341:FUK655348 FKO655341:FKO655348 FAS655341:FAS655348 EQW655341:EQW655348 EHA655341:EHA655348 DXE655341:DXE655348 DNI655341:DNI655348 DDM655341:DDM655348 CTQ655341:CTQ655348 CJU655341:CJU655348 BZY655341:BZY655348 BQC655341:BQC655348 BGG655341:BGG655348 AWK655341:AWK655348 AMO655341:AMO655348 ACS655341:ACS655348 SW655341:SW655348 JA655341:JA655348 E655341:E655348 WVM589805:WVM589812 WLQ589805:WLQ589812 WBU589805:WBU589812 VRY589805:VRY589812 VIC589805:VIC589812 UYG589805:UYG589812 UOK589805:UOK589812 UEO589805:UEO589812 TUS589805:TUS589812 TKW589805:TKW589812 TBA589805:TBA589812 SRE589805:SRE589812 SHI589805:SHI589812 RXM589805:RXM589812 RNQ589805:RNQ589812 RDU589805:RDU589812 QTY589805:QTY589812 QKC589805:QKC589812 QAG589805:QAG589812 PQK589805:PQK589812 PGO589805:PGO589812 OWS589805:OWS589812 OMW589805:OMW589812 ODA589805:ODA589812 NTE589805:NTE589812 NJI589805:NJI589812 MZM589805:MZM589812 MPQ589805:MPQ589812 MFU589805:MFU589812 LVY589805:LVY589812 LMC589805:LMC589812 LCG589805:LCG589812 KSK589805:KSK589812 KIO589805:KIO589812 JYS589805:JYS589812 JOW589805:JOW589812 JFA589805:JFA589812 IVE589805:IVE589812 ILI589805:ILI589812 IBM589805:IBM589812 HRQ589805:HRQ589812 HHU589805:HHU589812 GXY589805:GXY589812 GOC589805:GOC589812 GEG589805:GEG589812 FUK589805:FUK589812 FKO589805:FKO589812 FAS589805:FAS589812 EQW589805:EQW589812 EHA589805:EHA589812 DXE589805:DXE589812 DNI589805:DNI589812 DDM589805:DDM589812 CTQ589805:CTQ589812 CJU589805:CJU589812 BZY589805:BZY589812 BQC589805:BQC589812 BGG589805:BGG589812 AWK589805:AWK589812 AMO589805:AMO589812 ACS589805:ACS589812 SW589805:SW589812 JA589805:JA589812 E589805:E589812 WVM524269:WVM524276 WLQ524269:WLQ524276 WBU524269:WBU524276 VRY524269:VRY524276 VIC524269:VIC524276 UYG524269:UYG524276 UOK524269:UOK524276 UEO524269:UEO524276 TUS524269:TUS524276 TKW524269:TKW524276 TBA524269:TBA524276 SRE524269:SRE524276 SHI524269:SHI524276 RXM524269:RXM524276 RNQ524269:RNQ524276 RDU524269:RDU524276 QTY524269:QTY524276 QKC524269:QKC524276 QAG524269:QAG524276 PQK524269:PQK524276 PGO524269:PGO524276 OWS524269:OWS524276 OMW524269:OMW524276 ODA524269:ODA524276 NTE524269:NTE524276 NJI524269:NJI524276 MZM524269:MZM524276 MPQ524269:MPQ524276 MFU524269:MFU524276 LVY524269:LVY524276 LMC524269:LMC524276 LCG524269:LCG524276 KSK524269:KSK524276 KIO524269:KIO524276 JYS524269:JYS524276 JOW524269:JOW524276 JFA524269:JFA524276 IVE524269:IVE524276 ILI524269:ILI524276 IBM524269:IBM524276 HRQ524269:HRQ524276 HHU524269:HHU524276 GXY524269:GXY524276 GOC524269:GOC524276 GEG524269:GEG524276 FUK524269:FUK524276 FKO524269:FKO524276 FAS524269:FAS524276 EQW524269:EQW524276 EHA524269:EHA524276 DXE524269:DXE524276 DNI524269:DNI524276 DDM524269:DDM524276 CTQ524269:CTQ524276 CJU524269:CJU524276 BZY524269:BZY524276 BQC524269:BQC524276 BGG524269:BGG524276 AWK524269:AWK524276 AMO524269:AMO524276 ACS524269:ACS524276 SW524269:SW524276 JA524269:JA524276 E524269:E524276 WVM458733:WVM458740 WLQ458733:WLQ458740 WBU458733:WBU458740 VRY458733:VRY458740 VIC458733:VIC458740 UYG458733:UYG458740 UOK458733:UOK458740 UEO458733:UEO458740 TUS458733:TUS458740 TKW458733:TKW458740 TBA458733:TBA458740 SRE458733:SRE458740 SHI458733:SHI458740 RXM458733:RXM458740 RNQ458733:RNQ458740 RDU458733:RDU458740 QTY458733:QTY458740 QKC458733:QKC458740 QAG458733:QAG458740 PQK458733:PQK458740 PGO458733:PGO458740 OWS458733:OWS458740 OMW458733:OMW458740 ODA458733:ODA458740 NTE458733:NTE458740 NJI458733:NJI458740 MZM458733:MZM458740 MPQ458733:MPQ458740 MFU458733:MFU458740 LVY458733:LVY458740 LMC458733:LMC458740 LCG458733:LCG458740 KSK458733:KSK458740 KIO458733:KIO458740 JYS458733:JYS458740 JOW458733:JOW458740 JFA458733:JFA458740 IVE458733:IVE458740 ILI458733:ILI458740 IBM458733:IBM458740 HRQ458733:HRQ458740 HHU458733:HHU458740 GXY458733:GXY458740 GOC458733:GOC458740 GEG458733:GEG458740 FUK458733:FUK458740 FKO458733:FKO458740 FAS458733:FAS458740 EQW458733:EQW458740 EHA458733:EHA458740 DXE458733:DXE458740 DNI458733:DNI458740 DDM458733:DDM458740 CTQ458733:CTQ458740 CJU458733:CJU458740 BZY458733:BZY458740 BQC458733:BQC458740 BGG458733:BGG458740 AWK458733:AWK458740 AMO458733:AMO458740 ACS458733:ACS458740 SW458733:SW458740 JA458733:JA458740 E458733:E458740 WVM393197:WVM393204 WLQ393197:WLQ393204 WBU393197:WBU393204 VRY393197:VRY393204 VIC393197:VIC393204 UYG393197:UYG393204 UOK393197:UOK393204 UEO393197:UEO393204 TUS393197:TUS393204 TKW393197:TKW393204 TBA393197:TBA393204 SRE393197:SRE393204 SHI393197:SHI393204 RXM393197:RXM393204 RNQ393197:RNQ393204 RDU393197:RDU393204 QTY393197:QTY393204 QKC393197:QKC393204 QAG393197:QAG393204 PQK393197:PQK393204 PGO393197:PGO393204 OWS393197:OWS393204 OMW393197:OMW393204 ODA393197:ODA393204 NTE393197:NTE393204 NJI393197:NJI393204 MZM393197:MZM393204 MPQ393197:MPQ393204 MFU393197:MFU393204 LVY393197:LVY393204 LMC393197:LMC393204 LCG393197:LCG393204 KSK393197:KSK393204 KIO393197:KIO393204 JYS393197:JYS393204 JOW393197:JOW393204 JFA393197:JFA393204 IVE393197:IVE393204 ILI393197:ILI393204 IBM393197:IBM393204 HRQ393197:HRQ393204 HHU393197:HHU393204 GXY393197:GXY393204 GOC393197:GOC393204 GEG393197:GEG393204 FUK393197:FUK393204 FKO393197:FKO393204 FAS393197:FAS393204 EQW393197:EQW393204 EHA393197:EHA393204 DXE393197:DXE393204 DNI393197:DNI393204 DDM393197:DDM393204 CTQ393197:CTQ393204 CJU393197:CJU393204 BZY393197:BZY393204 BQC393197:BQC393204 BGG393197:BGG393204 AWK393197:AWK393204 AMO393197:AMO393204 ACS393197:ACS393204 SW393197:SW393204 JA393197:JA393204 E393197:E393204 WVM327661:WVM327668 WLQ327661:WLQ327668 WBU327661:WBU327668 VRY327661:VRY327668 VIC327661:VIC327668 UYG327661:UYG327668 UOK327661:UOK327668 UEO327661:UEO327668 TUS327661:TUS327668 TKW327661:TKW327668 TBA327661:TBA327668 SRE327661:SRE327668 SHI327661:SHI327668 RXM327661:RXM327668 RNQ327661:RNQ327668 RDU327661:RDU327668 QTY327661:QTY327668 QKC327661:QKC327668 QAG327661:QAG327668 PQK327661:PQK327668 PGO327661:PGO327668 OWS327661:OWS327668 OMW327661:OMW327668 ODA327661:ODA327668 NTE327661:NTE327668 NJI327661:NJI327668 MZM327661:MZM327668 MPQ327661:MPQ327668 MFU327661:MFU327668 LVY327661:LVY327668 LMC327661:LMC327668 LCG327661:LCG327668 KSK327661:KSK327668 KIO327661:KIO327668 JYS327661:JYS327668 JOW327661:JOW327668 JFA327661:JFA327668 IVE327661:IVE327668 ILI327661:ILI327668 IBM327661:IBM327668 HRQ327661:HRQ327668 HHU327661:HHU327668 GXY327661:GXY327668 GOC327661:GOC327668 GEG327661:GEG327668 FUK327661:FUK327668 FKO327661:FKO327668 FAS327661:FAS327668 EQW327661:EQW327668 EHA327661:EHA327668 DXE327661:DXE327668 DNI327661:DNI327668 DDM327661:DDM327668 CTQ327661:CTQ327668 CJU327661:CJU327668 BZY327661:BZY327668 BQC327661:BQC327668 BGG327661:BGG327668 AWK327661:AWK327668 AMO327661:AMO327668 ACS327661:ACS327668 SW327661:SW327668 JA327661:JA327668 E327661:E327668 WVM262125:WVM262132 WLQ262125:WLQ262132 WBU262125:WBU262132 VRY262125:VRY262132 VIC262125:VIC262132 UYG262125:UYG262132 UOK262125:UOK262132 UEO262125:UEO262132 TUS262125:TUS262132 TKW262125:TKW262132 TBA262125:TBA262132 SRE262125:SRE262132 SHI262125:SHI262132 RXM262125:RXM262132 RNQ262125:RNQ262132 RDU262125:RDU262132 QTY262125:QTY262132 QKC262125:QKC262132 QAG262125:QAG262132 PQK262125:PQK262132 PGO262125:PGO262132 OWS262125:OWS262132 OMW262125:OMW262132 ODA262125:ODA262132 NTE262125:NTE262132 NJI262125:NJI262132 MZM262125:MZM262132 MPQ262125:MPQ262132 MFU262125:MFU262132 LVY262125:LVY262132 LMC262125:LMC262132 LCG262125:LCG262132 KSK262125:KSK262132 KIO262125:KIO262132 JYS262125:JYS262132 JOW262125:JOW262132 JFA262125:JFA262132 IVE262125:IVE262132 ILI262125:ILI262132 IBM262125:IBM262132 HRQ262125:HRQ262132 HHU262125:HHU262132 GXY262125:GXY262132 GOC262125:GOC262132 GEG262125:GEG262132 FUK262125:FUK262132 FKO262125:FKO262132 FAS262125:FAS262132 EQW262125:EQW262132 EHA262125:EHA262132 DXE262125:DXE262132 DNI262125:DNI262132 DDM262125:DDM262132 CTQ262125:CTQ262132 CJU262125:CJU262132 BZY262125:BZY262132 BQC262125:BQC262132 BGG262125:BGG262132 AWK262125:AWK262132 AMO262125:AMO262132 ACS262125:ACS262132 SW262125:SW262132 JA262125:JA262132 E262125:E262132 WVM196589:WVM196596 WLQ196589:WLQ196596 WBU196589:WBU196596 VRY196589:VRY196596 VIC196589:VIC196596 UYG196589:UYG196596 UOK196589:UOK196596 UEO196589:UEO196596 TUS196589:TUS196596 TKW196589:TKW196596 TBA196589:TBA196596 SRE196589:SRE196596 SHI196589:SHI196596 RXM196589:RXM196596 RNQ196589:RNQ196596 RDU196589:RDU196596 QTY196589:QTY196596 QKC196589:QKC196596 QAG196589:QAG196596 PQK196589:PQK196596 PGO196589:PGO196596 OWS196589:OWS196596 OMW196589:OMW196596 ODA196589:ODA196596 NTE196589:NTE196596 NJI196589:NJI196596 MZM196589:MZM196596 MPQ196589:MPQ196596 MFU196589:MFU196596 LVY196589:LVY196596 LMC196589:LMC196596 LCG196589:LCG196596 KSK196589:KSK196596 KIO196589:KIO196596 JYS196589:JYS196596 JOW196589:JOW196596 JFA196589:JFA196596 IVE196589:IVE196596 ILI196589:ILI196596 IBM196589:IBM196596 HRQ196589:HRQ196596 HHU196589:HHU196596 GXY196589:GXY196596 GOC196589:GOC196596 GEG196589:GEG196596 FUK196589:FUK196596 FKO196589:FKO196596 FAS196589:FAS196596 EQW196589:EQW196596 EHA196589:EHA196596 DXE196589:DXE196596 DNI196589:DNI196596 DDM196589:DDM196596 CTQ196589:CTQ196596 CJU196589:CJU196596 BZY196589:BZY196596 BQC196589:BQC196596 BGG196589:BGG196596 AWK196589:AWK196596 AMO196589:AMO196596 ACS196589:ACS196596 SW196589:SW196596 JA196589:JA196596 E196589:E196596 WVM131053:WVM131060 WLQ131053:WLQ131060 WBU131053:WBU131060 VRY131053:VRY131060 VIC131053:VIC131060 UYG131053:UYG131060 UOK131053:UOK131060 UEO131053:UEO131060 TUS131053:TUS131060 TKW131053:TKW131060 TBA131053:TBA131060 SRE131053:SRE131060 SHI131053:SHI131060 RXM131053:RXM131060 RNQ131053:RNQ131060 RDU131053:RDU131060 QTY131053:QTY131060 QKC131053:QKC131060 QAG131053:QAG131060 PQK131053:PQK131060 PGO131053:PGO131060 OWS131053:OWS131060 OMW131053:OMW131060 ODA131053:ODA131060 NTE131053:NTE131060 NJI131053:NJI131060 MZM131053:MZM131060 MPQ131053:MPQ131060 MFU131053:MFU131060 LVY131053:LVY131060 LMC131053:LMC131060 LCG131053:LCG131060 KSK131053:KSK131060 KIO131053:KIO131060 JYS131053:JYS131060 JOW131053:JOW131060 JFA131053:JFA131060 IVE131053:IVE131060 ILI131053:ILI131060 IBM131053:IBM131060 HRQ131053:HRQ131060 HHU131053:HHU131060 GXY131053:GXY131060 GOC131053:GOC131060 GEG131053:GEG131060 FUK131053:FUK131060 FKO131053:FKO131060 FAS131053:FAS131060 EQW131053:EQW131060 EHA131053:EHA131060 DXE131053:DXE131060 DNI131053:DNI131060 DDM131053:DDM131060 CTQ131053:CTQ131060 CJU131053:CJU131060 BZY131053:BZY131060 BQC131053:BQC131060 BGG131053:BGG131060 AWK131053:AWK131060 AMO131053:AMO131060 ACS131053:ACS131060 SW131053:SW131060 JA131053:JA131060 E131053:E131060 WVM65517:WVM65524 WLQ65517:WLQ65524 WBU65517:WBU65524 VRY65517:VRY65524 VIC65517:VIC65524 UYG65517:UYG65524 UOK65517:UOK65524 UEO65517:UEO65524 TUS65517:TUS65524 TKW65517:TKW65524 TBA65517:TBA65524 SRE65517:SRE65524 SHI65517:SHI65524 RXM65517:RXM65524 RNQ65517:RNQ65524 RDU65517:RDU65524 QTY65517:QTY65524 QKC65517:QKC65524 QAG65517:QAG65524 PQK65517:PQK65524 PGO65517:PGO65524 OWS65517:OWS65524 OMW65517:OMW65524 ODA65517:ODA65524 NTE65517:NTE65524 NJI65517:NJI65524 MZM65517:MZM65524 MPQ65517:MPQ65524 MFU65517:MFU65524 LVY65517:LVY65524 LMC65517:LMC65524 LCG65517:LCG65524 KSK65517:KSK65524 KIO65517:KIO65524 JYS65517:JYS65524 JOW65517:JOW65524 JFA65517:JFA65524 IVE65517:IVE65524 ILI65517:ILI65524 IBM65517:IBM65524 HRQ65517:HRQ65524 HHU65517:HHU65524 GXY65517:GXY65524 GOC65517:GOC65524 GEG65517:GEG65524 FUK65517:FUK65524 FKO65517:FKO65524 FAS65517:FAS65524 EQW65517:EQW65524 EHA65517:EHA65524 DXE65517:DXE65524 DNI65517:DNI65524 DDM65517:DDM65524 CTQ65517:CTQ65524 CJU65517:CJU65524 BZY65517:BZY65524 BQC65517:BQC65524 BGG65517:BGG65524 AWK65517:AWK65524 AMO65517:AMO65524 ACS65517:ACS65524 SW65517:SW65524 JA65517:JA65524 E65517:E65524 JA10:JA11 WVM10:WVM11 WLQ10:WLQ11 WBU10:WBU11 VRY10:VRY11 VIC10:VIC11 UYG10:UYG11 UOK10:UOK11 UEO10:UEO11 TUS10:TUS11 TKW10:TKW11 TBA10:TBA11 SRE10:SRE11 SHI10:SHI11 RXM10:RXM11 RNQ10:RNQ11 RDU10:RDU11 QTY10:QTY11 QKC10:QKC11 QAG10:QAG11 PQK10:PQK11 PGO10:PGO11 OWS10:OWS11 OMW10:OMW11 ODA10:ODA11 NTE10:NTE11 NJI10:NJI11 MZM10:MZM11 MPQ10:MPQ11 MFU10:MFU11 LVY10:LVY11 LMC10:LMC11 LCG10:LCG11 KSK10:KSK11 KIO10:KIO11 JYS10:JYS11 JOW10:JOW11 JFA10:JFA11 IVE10:IVE11 ILI10:ILI11 IBM10:IBM11 HRQ10:HRQ11 HHU10:HHU11 GXY10:GXY11 GOC10:GOC11 GEG10:GEG11 FUK10:FUK11 FKO10:FKO11 FAS10:FAS11 EQW10:EQW11 EHA10:EHA11 DXE10:DXE11 DNI10:DNI11 DDM10:DDM11 CTQ10:CTQ11 CJU10:CJU11 BZY10:BZY11 BQC10:BQC11 BGG10:BGG11 AWK10:AWK11 AMO10:AMO11 ACS10:ACS11 SW10:SW11 E16:E17 WVM16:WVM17 WLQ16:WLQ17 WBU16:WBU17 VRY16:VRY17 VIC16:VIC17 UYG16:UYG17 UOK16:UOK17 UEO16:UEO17 TUS16:TUS17 TKW16:TKW17 TBA16:TBA17 SRE16:SRE17 SHI16:SHI17 RXM16:RXM17 RNQ16:RNQ17 RDU16:RDU17 QTY16:QTY17 QKC16:QKC17 QAG16:QAG17 PQK16:PQK17 PGO16:PGO17 OWS16:OWS17 OMW16:OMW17 ODA16:ODA17 NTE16:NTE17 NJI16:NJI17 MZM16:MZM17 MPQ16:MPQ17 MFU16:MFU17 LVY16:LVY17 LMC16:LMC17 LCG16:LCG17 KSK16:KSK17 KIO16:KIO17 JYS16:JYS17 JOW16:JOW17 JFA16:JFA17 IVE16:IVE17 ILI16:ILI17 IBM16:IBM17 HRQ16:HRQ17 HHU16:HHU17 GXY16:GXY17 GOC16:GOC17 GEG16:GEG17 FUK16:FUK17 FKO16:FKO17 FAS16:FAS17 EQW16:EQW17 EHA16:EHA17 DXE16:DXE17 DNI16:DNI17 DDM16:DDM17 CTQ16:CTQ17 CJU16:CJU17 BZY16:BZY17 BQC16:BQC17 BGG16:BGG17 AWK16:AWK17 AMO16:AMO17 ACS16:ACS17 SW16:SW17 JA16:JA17">
      <formula1>"1, 2, 3"</formula1>
    </dataValidation>
    <dataValidation errorStyle="warning" allowBlank="1" showInputMessage="1" showErrorMessage="1" errorTitle="Factor" error="This factor is not included in the drop-down list. Is this the factor you want to use?" sqref="WVO983038 WLS983038 WBW983038 VSA983038 VIE983038 UYI983038 UOM983038 UEQ983038 TUU983038 TKY983038 TBC983038 SRG983038 SHK983038 RXO983038 RNS983038 RDW983038 QUA983038 QKE983038 QAI983038 PQM983038 PGQ983038 OWU983038 OMY983038 ODC983038 NTG983038 NJK983038 MZO983038 MPS983038 MFW983038 LWA983038 LME983038 LCI983038 KSM983038 KIQ983038 JYU983038 JOY983038 JFC983038 IVG983038 ILK983038 IBO983038 HRS983038 HHW983038 GYA983038 GOE983038 GEI983038 FUM983038 FKQ983038 FAU983038 EQY983038 EHC983038 DXG983038 DNK983038 DDO983038 CTS983038 CJW983038 CAA983038 BQE983038 BGI983038 AWM983038 AMQ983038 ACU983038 SY983038 JC983038 G983038 WVO917502 WLS917502 WBW917502 VSA917502 VIE917502 UYI917502 UOM917502 UEQ917502 TUU917502 TKY917502 TBC917502 SRG917502 SHK917502 RXO917502 RNS917502 RDW917502 QUA917502 QKE917502 QAI917502 PQM917502 PGQ917502 OWU917502 OMY917502 ODC917502 NTG917502 NJK917502 MZO917502 MPS917502 MFW917502 LWA917502 LME917502 LCI917502 KSM917502 KIQ917502 JYU917502 JOY917502 JFC917502 IVG917502 ILK917502 IBO917502 HRS917502 HHW917502 GYA917502 GOE917502 GEI917502 FUM917502 FKQ917502 FAU917502 EQY917502 EHC917502 DXG917502 DNK917502 DDO917502 CTS917502 CJW917502 CAA917502 BQE917502 BGI917502 AWM917502 AMQ917502 ACU917502 SY917502 JC917502 G917502 WVO851966 WLS851966 WBW851966 VSA851966 VIE851966 UYI851966 UOM851966 UEQ851966 TUU851966 TKY851966 TBC851966 SRG851966 SHK851966 RXO851966 RNS851966 RDW851966 QUA851966 QKE851966 QAI851966 PQM851966 PGQ851966 OWU851966 OMY851966 ODC851966 NTG851966 NJK851966 MZO851966 MPS851966 MFW851966 LWA851966 LME851966 LCI851966 KSM851966 KIQ851966 JYU851966 JOY851966 JFC851966 IVG851966 ILK851966 IBO851966 HRS851966 HHW851966 GYA851966 GOE851966 GEI851966 FUM851966 FKQ851966 FAU851966 EQY851966 EHC851966 DXG851966 DNK851966 DDO851966 CTS851966 CJW851966 CAA851966 BQE851966 BGI851966 AWM851966 AMQ851966 ACU851966 SY851966 JC851966 G851966 WVO786430 WLS786430 WBW786430 VSA786430 VIE786430 UYI786430 UOM786430 UEQ786430 TUU786430 TKY786430 TBC786430 SRG786430 SHK786430 RXO786430 RNS786430 RDW786430 QUA786430 QKE786430 QAI786430 PQM786430 PGQ786430 OWU786430 OMY786430 ODC786430 NTG786430 NJK786430 MZO786430 MPS786430 MFW786430 LWA786430 LME786430 LCI786430 KSM786430 KIQ786430 JYU786430 JOY786430 JFC786430 IVG786430 ILK786430 IBO786430 HRS786430 HHW786430 GYA786430 GOE786430 GEI786430 FUM786430 FKQ786430 FAU786430 EQY786430 EHC786430 DXG786430 DNK786430 DDO786430 CTS786430 CJW786430 CAA786430 BQE786430 BGI786430 AWM786430 AMQ786430 ACU786430 SY786430 JC786430 G786430 WVO720894 WLS720894 WBW720894 VSA720894 VIE720894 UYI720894 UOM720894 UEQ720894 TUU720894 TKY720894 TBC720894 SRG720894 SHK720894 RXO720894 RNS720894 RDW720894 QUA720894 QKE720894 QAI720894 PQM720894 PGQ720894 OWU720894 OMY720894 ODC720894 NTG720894 NJK720894 MZO720894 MPS720894 MFW720894 LWA720894 LME720894 LCI720894 KSM720894 KIQ720894 JYU720894 JOY720894 JFC720894 IVG720894 ILK720894 IBO720894 HRS720894 HHW720894 GYA720894 GOE720894 GEI720894 FUM720894 FKQ720894 FAU720894 EQY720894 EHC720894 DXG720894 DNK720894 DDO720894 CTS720894 CJW720894 CAA720894 BQE720894 BGI720894 AWM720894 AMQ720894 ACU720894 SY720894 JC720894 G720894 WVO655358 WLS655358 WBW655358 VSA655358 VIE655358 UYI655358 UOM655358 UEQ655358 TUU655358 TKY655358 TBC655358 SRG655358 SHK655358 RXO655358 RNS655358 RDW655358 QUA655358 QKE655358 QAI655358 PQM655358 PGQ655358 OWU655358 OMY655358 ODC655358 NTG655358 NJK655358 MZO655358 MPS655358 MFW655358 LWA655358 LME655358 LCI655358 KSM655358 KIQ655358 JYU655358 JOY655358 JFC655358 IVG655358 ILK655358 IBO655358 HRS655358 HHW655358 GYA655358 GOE655358 GEI655358 FUM655358 FKQ655358 FAU655358 EQY655358 EHC655358 DXG655358 DNK655358 DDO655358 CTS655358 CJW655358 CAA655358 BQE655358 BGI655358 AWM655358 AMQ655358 ACU655358 SY655358 JC655358 G655358 WVO589822 WLS589822 WBW589822 VSA589822 VIE589822 UYI589822 UOM589822 UEQ589822 TUU589822 TKY589822 TBC589822 SRG589822 SHK589822 RXO589822 RNS589822 RDW589822 QUA589822 QKE589822 QAI589822 PQM589822 PGQ589822 OWU589822 OMY589822 ODC589822 NTG589822 NJK589822 MZO589822 MPS589822 MFW589822 LWA589822 LME589822 LCI589822 KSM589822 KIQ589822 JYU589822 JOY589822 JFC589822 IVG589822 ILK589822 IBO589822 HRS589822 HHW589822 GYA589822 GOE589822 GEI589822 FUM589822 FKQ589822 FAU589822 EQY589822 EHC589822 DXG589822 DNK589822 DDO589822 CTS589822 CJW589822 CAA589822 BQE589822 BGI589822 AWM589822 AMQ589822 ACU589822 SY589822 JC589822 G589822 WVO524286 WLS524286 WBW524286 VSA524286 VIE524286 UYI524286 UOM524286 UEQ524286 TUU524286 TKY524286 TBC524286 SRG524286 SHK524286 RXO524286 RNS524286 RDW524286 QUA524286 QKE524286 QAI524286 PQM524286 PGQ524286 OWU524286 OMY524286 ODC524286 NTG524286 NJK524286 MZO524286 MPS524286 MFW524286 LWA524286 LME524286 LCI524286 KSM524286 KIQ524286 JYU524286 JOY524286 JFC524286 IVG524286 ILK524286 IBO524286 HRS524286 HHW524286 GYA524286 GOE524286 GEI524286 FUM524286 FKQ524286 FAU524286 EQY524286 EHC524286 DXG524286 DNK524286 DDO524286 CTS524286 CJW524286 CAA524286 BQE524286 BGI524286 AWM524286 AMQ524286 ACU524286 SY524286 JC524286 G524286 WVO458750 WLS458750 WBW458750 VSA458750 VIE458750 UYI458750 UOM458750 UEQ458750 TUU458750 TKY458750 TBC458750 SRG458750 SHK458750 RXO458750 RNS458750 RDW458750 QUA458750 QKE458750 QAI458750 PQM458750 PGQ458750 OWU458750 OMY458750 ODC458750 NTG458750 NJK458750 MZO458750 MPS458750 MFW458750 LWA458750 LME458750 LCI458750 KSM458750 KIQ458750 JYU458750 JOY458750 JFC458750 IVG458750 ILK458750 IBO458750 HRS458750 HHW458750 GYA458750 GOE458750 GEI458750 FUM458750 FKQ458750 FAU458750 EQY458750 EHC458750 DXG458750 DNK458750 DDO458750 CTS458750 CJW458750 CAA458750 BQE458750 BGI458750 AWM458750 AMQ458750 ACU458750 SY458750 JC458750 G458750 WVO393214 WLS393214 WBW393214 VSA393214 VIE393214 UYI393214 UOM393214 UEQ393214 TUU393214 TKY393214 TBC393214 SRG393214 SHK393214 RXO393214 RNS393214 RDW393214 QUA393214 QKE393214 QAI393214 PQM393214 PGQ393214 OWU393214 OMY393214 ODC393214 NTG393214 NJK393214 MZO393214 MPS393214 MFW393214 LWA393214 LME393214 LCI393214 KSM393214 KIQ393214 JYU393214 JOY393214 JFC393214 IVG393214 ILK393214 IBO393214 HRS393214 HHW393214 GYA393214 GOE393214 GEI393214 FUM393214 FKQ393214 FAU393214 EQY393214 EHC393214 DXG393214 DNK393214 DDO393214 CTS393214 CJW393214 CAA393214 BQE393214 BGI393214 AWM393214 AMQ393214 ACU393214 SY393214 JC393214 G393214 WVO327678 WLS327678 WBW327678 VSA327678 VIE327678 UYI327678 UOM327678 UEQ327678 TUU327678 TKY327678 TBC327678 SRG327678 SHK327678 RXO327678 RNS327678 RDW327678 QUA327678 QKE327678 QAI327678 PQM327678 PGQ327678 OWU327678 OMY327678 ODC327678 NTG327678 NJK327678 MZO327678 MPS327678 MFW327678 LWA327678 LME327678 LCI327678 KSM327678 KIQ327678 JYU327678 JOY327678 JFC327678 IVG327678 ILK327678 IBO327678 HRS327678 HHW327678 GYA327678 GOE327678 GEI327678 FUM327678 FKQ327678 FAU327678 EQY327678 EHC327678 DXG327678 DNK327678 DDO327678 CTS327678 CJW327678 CAA327678 BQE327678 BGI327678 AWM327678 AMQ327678 ACU327678 SY327678 JC327678 G327678 WVO262142 WLS262142 WBW262142 VSA262142 VIE262142 UYI262142 UOM262142 UEQ262142 TUU262142 TKY262142 TBC262142 SRG262142 SHK262142 RXO262142 RNS262142 RDW262142 QUA262142 QKE262142 QAI262142 PQM262142 PGQ262142 OWU262142 OMY262142 ODC262142 NTG262142 NJK262142 MZO262142 MPS262142 MFW262142 LWA262142 LME262142 LCI262142 KSM262142 KIQ262142 JYU262142 JOY262142 JFC262142 IVG262142 ILK262142 IBO262142 HRS262142 HHW262142 GYA262142 GOE262142 GEI262142 FUM262142 FKQ262142 FAU262142 EQY262142 EHC262142 DXG262142 DNK262142 DDO262142 CTS262142 CJW262142 CAA262142 BQE262142 BGI262142 AWM262142 AMQ262142 ACU262142 SY262142 JC262142 G262142 WVO196606 WLS196606 WBW196606 VSA196606 VIE196606 UYI196606 UOM196606 UEQ196606 TUU196606 TKY196606 TBC196606 SRG196606 SHK196606 RXO196606 RNS196606 RDW196606 QUA196606 QKE196606 QAI196606 PQM196606 PGQ196606 OWU196606 OMY196606 ODC196606 NTG196606 NJK196606 MZO196606 MPS196606 MFW196606 LWA196606 LME196606 LCI196606 KSM196606 KIQ196606 JYU196606 JOY196606 JFC196606 IVG196606 ILK196606 IBO196606 HRS196606 HHW196606 GYA196606 GOE196606 GEI196606 FUM196606 FKQ196606 FAU196606 EQY196606 EHC196606 DXG196606 DNK196606 DDO196606 CTS196606 CJW196606 CAA196606 BQE196606 BGI196606 AWM196606 AMQ196606 ACU196606 SY196606 JC196606 G196606 WVO131070 WLS131070 WBW131070 VSA131070 VIE131070 UYI131070 UOM131070 UEQ131070 TUU131070 TKY131070 TBC131070 SRG131070 SHK131070 RXO131070 RNS131070 RDW131070 QUA131070 QKE131070 QAI131070 PQM131070 PGQ131070 OWU131070 OMY131070 ODC131070 NTG131070 NJK131070 MZO131070 MPS131070 MFW131070 LWA131070 LME131070 LCI131070 KSM131070 KIQ131070 JYU131070 JOY131070 JFC131070 IVG131070 ILK131070 IBO131070 HRS131070 HHW131070 GYA131070 GOE131070 GEI131070 FUM131070 FKQ131070 FAU131070 EQY131070 EHC131070 DXG131070 DNK131070 DDO131070 CTS131070 CJW131070 CAA131070 BQE131070 BGI131070 AWM131070 AMQ131070 ACU131070 SY131070 JC131070 G131070 WVO65534 WLS65534 WBW65534 VSA65534 VIE65534 UYI65534 UOM65534 UEQ65534 TUU65534 TKY65534 TBC65534 SRG65534 SHK65534 RXO65534 RNS65534 RDW65534 QUA65534 QKE65534 QAI65534 PQM65534 PGQ65534 OWU65534 OMY65534 ODC65534 NTG65534 NJK65534 MZO65534 MPS65534 MFW65534 LWA65534 LME65534 LCI65534 KSM65534 KIQ65534 JYU65534 JOY65534 JFC65534 IVG65534 ILK65534 IBO65534 HRS65534 HHW65534 GYA65534 GOE65534 GEI65534 FUM65534 FKQ65534 FAU65534 EQY65534 EHC65534 DXG65534 DNK65534 DDO65534 CTS65534 CJW65534 CAA65534 BQE65534 BGI65534 AWM65534 AMQ65534 ACU65534 SY65534 JC65534 G65534 WVO983030:WVO983036 WLS983030:WLS983036 WBW983030:WBW983036 VSA983030:VSA983036 VIE983030:VIE983036 UYI983030:UYI983036 UOM983030:UOM983036 UEQ983030:UEQ983036 TUU983030:TUU983036 TKY983030:TKY983036 TBC983030:TBC983036 SRG983030:SRG983036 SHK983030:SHK983036 RXO983030:RXO983036 RNS983030:RNS983036 RDW983030:RDW983036 QUA983030:QUA983036 QKE983030:QKE983036 QAI983030:QAI983036 PQM983030:PQM983036 PGQ983030:PGQ983036 OWU983030:OWU983036 OMY983030:OMY983036 ODC983030:ODC983036 NTG983030:NTG983036 NJK983030:NJK983036 MZO983030:MZO983036 MPS983030:MPS983036 MFW983030:MFW983036 LWA983030:LWA983036 LME983030:LME983036 LCI983030:LCI983036 KSM983030:KSM983036 KIQ983030:KIQ983036 JYU983030:JYU983036 JOY983030:JOY983036 JFC983030:JFC983036 IVG983030:IVG983036 ILK983030:ILK983036 IBO983030:IBO983036 HRS983030:HRS983036 HHW983030:HHW983036 GYA983030:GYA983036 GOE983030:GOE983036 GEI983030:GEI983036 FUM983030:FUM983036 FKQ983030:FKQ983036 FAU983030:FAU983036 EQY983030:EQY983036 EHC983030:EHC983036 DXG983030:DXG983036 DNK983030:DNK983036 DDO983030:DDO983036 CTS983030:CTS983036 CJW983030:CJW983036 CAA983030:CAA983036 BQE983030:BQE983036 BGI983030:BGI983036 AWM983030:AWM983036 AMQ983030:AMQ983036 ACU983030:ACU983036 SY983030:SY983036 JC983030:JC983036 G983030:G983036 WVO917494:WVO917500 WLS917494:WLS917500 WBW917494:WBW917500 VSA917494:VSA917500 VIE917494:VIE917500 UYI917494:UYI917500 UOM917494:UOM917500 UEQ917494:UEQ917500 TUU917494:TUU917500 TKY917494:TKY917500 TBC917494:TBC917500 SRG917494:SRG917500 SHK917494:SHK917500 RXO917494:RXO917500 RNS917494:RNS917500 RDW917494:RDW917500 QUA917494:QUA917500 QKE917494:QKE917500 QAI917494:QAI917500 PQM917494:PQM917500 PGQ917494:PGQ917500 OWU917494:OWU917500 OMY917494:OMY917500 ODC917494:ODC917500 NTG917494:NTG917500 NJK917494:NJK917500 MZO917494:MZO917500 MPS917494:MPS917500 MFW917494:MFW917500 LWA917494:LWA917500 LME917494:LME917500 LCI917494:LCI917500 KSM917494:KSM917500 KIQ917494:KIQ917500 JYU917494:JYU917500 JOY917494:JOY917500 JFC917494:JFC917500 IVG917494:IVG917500 ILK917494:ILK917500 IBO917494:IBO917500 HRS917494:HRS917500 HHW917494:HHW917500 GYA917494:GYA917500 GOE917494:GOE917500 GEI917494:GEI917500 FUM917494:FUM917500 FKQ917494:FKQ917500 FAU917494:FAU917500 EQY917494:EQY917500 EHC917494:EHC917500 DXG917494:DXG917500 DNK917494:DNK917500 DDO917494:DDO917500 CTS917494:CTS917500 CJW917494:CJW917500 CAA917494:CAA917500 BQE917494:BQE917500 BGI917494:BGI917500 AWM917494:AWM917500 AMQ917494:AMQ917500 ACU917494:ACU917500 SY917494:SY917500 JC917494:JC917500 G917494:G917500 WVO851958:WVO851964 WLS851958:WLS851964 WBW851958:WBW851964 VSA851958:VSA851964 VIE851958:VIE851964 UYI851958:UYI851964 UOM851958:UOM851964 UEQ851958:UEQ851964 TUU851958:TUU851964 TKY851958:TKY851964 TBC851958:TBC851964 SRG851958:SRG851964 SHK851958:SHK851964 RXO851958:RXO851964 RNS851958:RNS851964 RDW851958:RDW851964 QUA851958:QUA851964 QKE851958:QKE851964 QAI851958:QAI851964 PQM851958:PQM851964 PGQ851958:PGQ851964 OWU851958:OWU851964 OMY851958:OMY851964 ODC851958:ODC851964 NTG851958:NTG851964 NJK851958:NJK851964 MZO851958:MZO851964 MPS851958:MPS851964 MFW851958:MFW851964 LWA851958:LWA851964 LME851958:LME851964 LCI851958:LCI851964 KSM851958:KSM851964 KIQ851958:KIQ851964 JYU851958:JYU851964 JOY851958:JOY851964 JFC851958:JFC851964 IVG851958:IVG851964 ILK851958:ILK851964 IBO851958:IBO851964 HRS851958:HRS851964 HHW851958:HHW851964 GYA851958:GYA851964 GOE851958:GOE851964 GEI851958:GEI851964 FUM851958:FUM851964 FKQ851958:FKQ851964 FAU851958:FAU851964 EQY851958:EQY851964 EHC851958:EHC851964 DXG851958:DXG851964 DNK851958:DNK851964 DDO851958:DDO851964 CTS851958:CTS851964 CJW851958:CJW851964 CAA851958:CAA851964 BQE851958:BQE851964 BGI851958:BGI851964 AWM851958:AWM851964 AMQ851958:AMQ851964 ACU851958:ACU851964 SY851958:SY851964 JC851958:JC851964 G851958:G851964 WVO786422:WVO786428 WLS786422:WLS786428 WBW786422:WBW786428 VSA786422:VSA786428 VIE786422:VIE786428 UYI786422:UYI786428 UOM786422:UOM786428 UEQ786422:UEQ786428 TUU786422:TUU786428 TKY786422:TKY786428 TBC786422:TBC786428 SRG786422:SRG786428 SHK786422:SHK786428 RXO786422:RXO786428 RNS786422:RNS786428 RDW786422:RDW786428 QUA786422:QUA786428 QKE786422:QKE786428 QAI786422:QAI786428 PQM786422:PQM786428 PGQ786422:PGQ786428 OWU786422:OWU786428 OMY786422:OMY786428 ODC786422:ODC786428 NTG786422:NTG786428 NJK786422:NJK786428 MZO786422:MZO786428 MPS786422:MPS786428 MFW786422:MFW786428 LWA786422:LWA786428 LME786422:LME786428 LCI786422:LCI786428 KSM786422:KSM786428 KIQ786422:KIQ786428 JYU786422:JYU786428 JOY786422:JOY786428 JFC786422:JFC786428 IVG786422:IVG786428 ILK786422:ILK786428 IBO786422:IBO786428 HRS786422:HRS786428 HHW786422:HHW786428 GYA786422:GYA786428 GOE786422:GOE786428 GEI786422:GEI786428 FUM786422:FUM786428 FKQ786422:FKQ786428 FAU786422:FAU786428 EQY786422:EQY786428 EHC786422:EHC786428 DXG786422:DXG786428 DNK786422:DNK786428 DDO786422:DDO786428 CTS786422:CTS786428 CJW786422:CJW786428 CAA786422:CAA786428 BQE786422:BQE786428 BGI786422:BGI786428 AWM786422:AWM786428 AMQ786422:AMQ786428 ACU786422:ACU786428 SY786422:SY786428 JC786422:JC786428 G786422:G786428 WVO720886:WVO720892 WLS720886:WLS720892 WBW720886:WBW720892 VSA720886:VSA720892 VIE720886:VIE720892 UYI720886:UYI720892 UOM720886:UOM720892 UEQ720886:UEQ720892 TUU720886:TUU720892 TKY720886:TKY720892 TBC720886:TBC720892 SRG720886:SRG720892 SHK720886:SHK720892 RXO720886:RXO720892 RNS720886:RNS720892 RDW720886:RDW720892 QUA720886:QUA720892 QKE720886:QKE720892 QAI720886:QAI720892 PQM720886:PQM720892 PGQ720886:PGQ720892 OWU720886:OWU720892 OMY720886:OMY720892 ODC720886:ODC720892 NTG720886:NTG720892 NJK720886:NJK720892 MZO720886:MZO720892 MPS720886:MPS720892 MFW720886:MFW720892 LWA720886:LWA720892 LME720886:LME720892 LCI720886:LCI720892 KSM720886:KSM720892 KIQ720886:KIQ720892 JYU720886:JYU720892 JOY720886:JOY720892 JFC720886:JFC720892 IVG720886:IVG720892 ILK720886:ILK720892 IBO720886:IBO720892 HRS720886:HRS720892 HHW720886:HHW720892 GYA720886:GYA720892 GOE720886:GOE720892 GEI720886:GEI720892 FUM720886:FUM720892 FKQ720886:FKQ720892 FAU720886:FAU720892 EQY720886:EQY720892 EHC720886:EHC720892 DXG720886:DXG720892 DNK720886:DNK720892 DDO720886:DDO720892 CTS720886:CTS720892 CJW720886:CJW720892 CAA720886:CAA720892 BQE720886:BQE720892 BGI720886:BGI720892 AWM720886:AWM720892 AMQ720886:AMQ720892 ACU720886:ACU720892 SY720886:SY720892 JC720886:JC720892 G720886:G720892 WVO655350:WVO655356 WLS655350:WLS655356 WBW655350:WBW655356 VSA655350:VSA655356 VIE655350:VIE655356 UYI655350:UYI655356 UOM655350:UOM655356 UEQ655350:UEQ655356 TUU655350:TUU655356 TKY655350:TKY655356 TBC655350:TBC655356 SRG655350:SRG655356 SHK655350:SHK655356 RXO655350:RXO655356 RNS655350:RNS655356 RDW655350:RDW655356 QUA655350:QUA655356 QKE655350:QKE655356 QAI655350:QAI655356 PQM655350:PQM655356 PGQ655350:PGQ655356 OWU655350:OWU655356 OMY655350:OMY655356 ODC655350:ODC655356 NTG655350:NTG655356 NJK655350:NJK655356 MZO655350:MZO655356 MPS655350:MPS655356 MFW655350:MFW655356 LWA655350:LWA655356 LME655350:LME655356 LCI655350:LCI655356 KSM655350:KSM655356 KIQ655350:KIQ655356 JYU655350:JYU655356 JOY655350:JOY655356 JFC655350:JFC655356 IVG655350:IVG655356 ILK655350:ILK655356 IBO655350:IBO655356 HRS655350:HRS655356 HHW655350:HHW655356 GYA655350:GYA655356 GOE655350:GOE655356 GEI655350:GEI655356 FUM655350:FUM655356 FKQ655350:FKQ655356 FAU655350:FAU655356 EQY655350:EQY655356 EHC655350:EHC655356 DXG655350:DXG655356 DNK655350:DNK655356 DDO655350:DDO655356 CTS655350:CTS655356 CJW655350:CJW655356 CAA655350:CAA655356 BQE655350:BQE655356 BGI655350:BGI655356 AWM655350:AWM655356 AMQ655350:AMQ655356 ACU655350:ACU655356 SY655350:SY655356 JC655350:JC655356 G655350:G655356 WVO589814:WVO589820 WLS589814:WLS589820 WBW589814:WBW589820 VSA589814:VSA589820 VIE589814:VIE589820 UYI589814:UYI589820 UOM589814:UOM589820 UEQ589814:UEQ589820 TUU589814:TUU589820 TKY589814:TKY589820 TBC589814:TBC589820 SRG589814:SRG589820 SHK589814:SHK589820 RXO589814:RXO589820 RNS589814:RNS589820 RDW589814:RDW589820 QUA589814:QUA589820 QKE589814:QKE589820 QAI589814:QAI589820 PQM589814:PQM589820 PGQ589814:PGQ589820 OWU589814:OWU589820 OMY589814:OMY589820 ODC589814:ODC589820 NTG589814:NTG589820 NJK589814:NJK589820 MZO589814:MZO589820 MPS589814:MPS589820 MFW589814:MFW589820 LWA589814:LWA589820 LME589814:LME589820 LCI589814:LCI589820 KSM589814:KSM589820 KIQ589814:KIQ589820 JYU589814:JYU589820 JOY589814:JOY589820 JFC589814:JFC589820 IVG589814:IVG589820 ILK589814:ILK589820 IBO589814:IBO589820 HRS589814:HRS589820 HHW589814:HHW589820 GYA589814:GYA589820 GOE589814:GOE589820 GEI589814:GEI589820 FUM589814:FUM589820 FKQ589814:FKQ589820 FAU589814:FAU589820 EQY589814:EQY589820 EHC589814:EHC589820 DXG589814:DXG589820 DNK589814:DNK589820 DDO589814:DDO589820 CTS589814:CTS589820 CJW589814:CJW589820 CAA589814:CAA589820 BQE589814:BQE589820 BGI589814:BGI589820 AWM589814:AWM589820 AMQ589814:AMQ589820 ACU589814:ACU589820 SY589814:SY589820 JC589814:JC589820 G589814:G589820 WVO524278:WVO524284 WLS524278:WLS524284 WBW524278:WBW524284 VSA524278:VSA524284 VIE524278:VIE524284 UYI524278:UYI524284 UOM524278:UOM524284 UEQ524278:UEQ524284 TUU524278:TUU524284 TKY524278:TKY524284 TBC524278:TBC524284 SRG524278:SRG524284 SHK524278:SHK524284 RXO524278:RXO524284 RNS524278:RNS524284 RDW524278:RDW524284 QUA524278:QUA524284 QKE524278:QKE524284 QAI524278:QAI524284 PQM524278:PQM524284 PGQ524278:PGQ524284 OWU524278:OWU524284 OMY524278:OMY524284 ODC524278:ODC524284 NTG524278:NTG524284 NJK524278:NJK524284 MZO524278:MZO524284 MPS524278:MPS524284 MFW524278:MFW524284 LWA524278:LWA524284 LME524278:LME524284 LCI524278:LCI524284 KSM524278:KSM524284 KIQ524278:KIQ524284 JYU524278:JYU524284 JOY524278:JOY524284 JFC524278:JFC524284 IVG524278:IVG524284 ILK524278:ILK524284 IBO524278:IBO524284 HRS524278:HRS524284 HHW524278:HHW524284 GYA524278:GYA524284 GOE524278:GOE524284 GEI524278:GEI524284 FUM524278:FUM524284 FKQ524278:FKQ524284 FAU524278:FAU524284 EQY524278:EQY524284 EHC524278:EHC524284 DXG524278:DXG524284 DNK524278:DNK524284 DDO524278:DDO524284 CTS524278:CTS524284 CJW524278:CJW524284 CAA524278:CAA524284 BQE524278:BQE524284 BGI524278:BGI524284 AWM524278:AWM524284 AMQ524278:AMQ524284 ACU524278:ACU524284 SY524278:SY524284 JC524278:JC524284 G524278:G524284 WVO458742:WVO458748 WLS458742:WLS458748 WBW458742:WBW458748 VSA458742:VSA458748 VIE458742:VIE458748 UYI458742:UYI458748 UOM458742:UOM458748 UEQ458742:UEQ458748 TUU458742:TUU458748 TKY458742:TKY458748 TBC458742:TBC458748 SRG458742:SRG458748 SHK458742:SHK458748 RXO458742:RXO458748 RNS458742:RNS458748 RDW458742:RDW458748 QUA458742:QUA458748 QKE458742:QKE458748 QAI458742:QAI458748 PQM458742:PQM458748 PGQ458742:PGQ458748 OWU458742:OWU458748 OMY458742:OMY458748 ODC458742:ODC458748 NTG458742:NTG458748 NJK458742:NJK458748 MZO458742:MZO458748 MPS458742:MPS458748 MFW458742:MFW458748 LWA458742:LWA458748 LME458742:LME458748 LCI458742:LCI458748 KSM458742:KSM458748 KIQ458742:KIQ458748 JYU458742:JYU458748 JOY458742:JOY458748 JFC458742:JFC458748 IVG458742:IVG458748 ILK458742:ILK458748 IBO458742:IBO458748 HRS458742:HRS458748 HHW458742:HHW458748 GYA458742:GYA458748 GOE458742:GOE458748 GEI458742:GEI458748 FUM458742:FUM458748 FKQ458742:FKQ458748 FAU458742:FAU458748 EQY458742:EQY458748 EHC458742:EHC458748 DXG458742:DXG458748 DNK458742:DNK458748 DDO458742:DDO458748 CTS458742:CTS458748 CJW458742:CJW458748 CAA458742:CAA458748 BQE458742:BQE458748 BGI458742:BGI458748 AWM458742:AWM458748 AMQ458742:AMQ458748 ACU458742:ACU458748 SY458742:SY458748 JC458742:JC458748 G458742:G458748 WVO393206:WVO393212 WLS393206:WLS393212 WBW393206:WBW393212 VSA393206:VSA393212 VIE393206:VIE393212 UYI393206:UYI393212 UOM393206:UOM393212 UEQ393206:UEQ393212 TUU393206:TUU393212 TKY393206:TKY393212 TBC393206:TBC393212 SRG393206:SRG393212 SHK393206:SHK393212 RXO393206:RXO393212 RNS393206:RNS393212 RDW393206:RDW393212 QUA393206:QUA393212 QKE393206:QKE393212 QAI393206:QAI393212 PQM393206:PQM393212 PGQ393206:PGQ393212 OWU393206:OWU393212 OMY393206:OMY393212 ODC393206:ODC393212 NTG393206:NTG393212 NJK393206:NJK393212 MZO393206:MZO393212 MPS393206:MPS393212 MFW393206:MFW393212 LWA393206:LWA393212 LME393206:LME393212 LCI393206:LCI393212 KSM393206:KSM393212 KIQ393206:KIQ393212 JYU393206:JYU393212 JOY393206:JOY393212 JFC393206:JFC393212 IVG393206:IVG393212 ILK393206:ILK393212 IBO393206:IBO393212 HRS393206:HRS393212 HHW393206:HHW393212 GYA393206:GYA393212 GOE393206:GOE393212 GEI393206:GEI393212 FUM393206:FUM393212 FKQ393206:FKQ393212 FAU393206:FAU393212 EQY393206:EQY393212 EHC393206:EHC393212 DXG393206:DXG393212 DNK393206:DNK393212 DDO393206:DDO393212 CTS393206:CTS393212 CJW393206:CJW393212 CAA393206:CAA393212 BQE393206:BQE393212 BGI393206:BGI393212 AWM393206:AWM393212 AMQ393206:AMQ393212 ACU393206:ACU393212 SY393206:SY393212 JC393206:JC393212 G393206:G393212 WVO327670:WVO327676 WLS327670:WLS327676 WBW327670:WBW327676 VSA327670:VSA327676 VIE327670:VIE327676 UYI327670:UYI327676 UOM327670:UOM327676 UEQ327670:UEQ327676 TUU327670:TUU327676 TKY327670:TKY327676 TBC327670:TBC327676 SRG327670:SRG327676 SHK327670:SHK327676 RXO327670:RXO327676 RNS327670:RNS327676 RDW327670:RDW327676 QUA327670:QUA327676 QKE327670:QKE327676 QAI327670:QAI327676 PQM327670:PQM327676 PGQ327670:PGQ327676 OWU327670:OWU327676 OMY327670:OMY327676 ODC327670:ODC327676 NTG327670:NTG327676 NJK327670:NJK327676 MZO327670:MZO327676 MPS327670:MPS327676 MFW327670:MFW327676 LWA327670:LWA327676 LME327670:LME327676 LCI327670:LCI327676 KSM327670:KSM327676 KIQ327670:KIQ327676 JYU327670:JYU327676 JOY327670:JOY327676 JFC327670:JFC327676 IVG327670:IVG327676 ILK327670:ILK327676 IBO327670:IBO327676 HRS327670:HRS327676 HHW327670:HHW327676 GYA327670:GYA327676 GOE327670:GOE327676 GEI327670:GEI327676 FUM327670:FUM327676 FKQ327670:FKQ327676 FAU327670:FAU327676 EQY327670:EQY327676 EHC327670:EHC327676 DXG327670:DXG327676 DNK327670:DNK327676 DDO327670:DDO327676 CTS327670:CTS327676 CJW327670:CJW327676 CAA327670:CAA327676 BQE327670:BQE327676 BGI327670:BGI327676 AWM327670:AWM327676 AMQ327670:AMQ327676 ACU327670:ACU327676 SY327670:SY327676 JC327670:JC327676 G327670:G327676 WVO262134:WVO262140 WLS262134:WLS262140 WBW262134:WBW262140 VSA262134:VSA262140 VIE262134:VIE262140 UYI262134:UYI262140 UOM262134:UOM262140 UEQ262134:UEQ262140 TUU262134:TUU262140 TKY262134:TKY262140 TBC262134:TBC262140 SRG262134:SRG262140 SHK262134:SHK262140 RXO262134:RXO262140 RNS262134:RNS262140 RDW262134:RDW262140 QUA262134:QUA262140 QKE262134:QKE262140 QAI262134:QAI262140 PQM262134:PQM262140 PGQ262134:PGQ262140 OWU262134:OWU262140 OMY262134:OMY262140 ODC262134:ODC262140 NTG262134:NTG262140 NJK262134:NJK262140 MZO262134:MZO262140 MPS262134:MPS262140 MFW262134:MFW262140 LWA262134:LWA262140 LME262134:LME262140 LCI262134:LCI262140 KSM262134:KSM262140 KIQ262134:KIQ262140 JYU262134:JYU262140 JOY262134:JOY262140 JFC262134:JFC262140 IVG262134:IVG262140 ILK262134:ILK262140 IBO262134:IBO262140 HRS262134:HRS262140 HHW262134:HHW262140 GYA262134:GYA262140 GOE262134:GOE262140 GEI262134:GEI262140 FUM262134:FUM262140 FKQ262134:FKQ262140 FAU262134:FAU262140 EQY262134:EQY262140 EHC262134:EHC262140 DXG262134:DXG262140 DNK262134:DNK262140 DDO262134:DDO262140 CTS262134:CTS262140 CJW262134:CJW262140 CAA262134:CAA262140 BQE262134:BQE262140 BGI262134:BGI262140 AWM262134:AWM262140 AMQ262134:AMQ262140 ACU262134:ACU262140 SY262134:SY262140 JC262134:JC262140 G262134:G262140 WVO196598:WVO196604 WLS196598:WLS196604 WBW196598:WBW196604 VSA196598:VSA196604 VIE196598:VIE196604 UYI196598:UYI196604 UOM196598:UOM196604 UEQ196598:UEQ196604 TUU196598:TUU196604 TKY196598:TKY196604 TBC196598:TBC196604 SRG196598:SRG196604 SHK196598:SHK196604 RXO196598:RXO196604 RNS196598:RNS196604 RDW196598:RDW196604 QUA196598:QUA196604 QKE196598:QKE196604 QAI196598:QAI196604 PQM196598:PQM196604 PGQ196598:PGQ196604 OWU196598:OWU196604 OMY196598:OMY196604 ODC196598:ODC196604 NTG196598:NTG196604 NJK196598:NJK196604 MZO196598:MZO196604 MPS196598:MPS196604 MFW196598:MFW196604 LWA196598:LWA196604 LME196598:LME196604 LCI196598:LCI196604 KSM196598:KSM196604 KIQ196598:KIQ196604 JYU196598:JYU196604 JOY196598:JOY196604 JFC196598:JFC196604 IVG196598:IVG196604 ILK196598:ILK196604 IBO196598:IBO196604 HRS196598:HRS196604 HHW196598:HHW196604 GYA196598:GYA196604 GOE196598:GOE196604 GEI196598:GEI196604 FUM196598:FUM196604 FKQ196598:FKQ196604 FAU196598:FAU196604 EQY196598:EQY196604 EHC196598:EHC196604 DXG196598:DXG196604 DNK196598:DNK196604 DDO196598:DDO196604 CTS196598:CTS196604 CJW196598:CJW196604 CAA196598:CAA196604 BQE196598:BQE196604 BGI196598:BGI196604 AWM196598:AWM196604 AMQ196598:AMQ196604 ACU196598:ACU196604 SY196598:SY196604 JC196598:JC196604 G196598:G196604 WVO131062:WVO131068 WLS131062:WLS131068 WBW131062:WBW131068 VSA131062:VSA131068 VIE131062:VIE131068 UYI131062:UYI131068 UOM131062:UOM131068 UEQ131062:UEQ131068 TUU131062:TUU131068 TKY131062:TKY131068 TBC131062:TBC131068 SRG131062:SRG131068 SHK131062:SHK131068 RXO131062:RXO131068 RNS131062:RNS131068 RDW131062:RDW131068 QUA131062:QUA131068 QKE131062:QKE131068 QAI131062:QAI131068 PQM131062:PQM131068 PGQ131062:PGQ131068 OWU131062:OWU131068 OMY131062:OMY131068 ODC131062:ODC131068 NTG131062:NTG131068 NJK131062:NJK131068 MZO131062:MZO131068 MPS131062:MPS131068 MFW131062:MFW131068 LWA131062:LWA131068 LME131062:LME131068 LCI131062:LCI131068 KSM131062:KSM131068 KIQ131062:KIQ131068 JYU131062:JYU131068 JOY131062:JOY131068 JFC131062:JFC131068 IVG131062:IVG131068 ILK131062:ILK131068 IBO131062:IBO131068 HRS131062:HRS131068 HHW131062:HHW131068 GYA131062:GYA131068 GOE131062:GOE131068 GEI131062:GEI131068 FUM131062:FUM131068 FKQ131062:FKQ131068 FAU131062:FAU131068 EQY131062:EQY131068 EHC131062:EHC131068 DXG131062:DXG131068 DNK131062:DNK131068 DDO131062:DDO131068 CTS131062:CTS131068 CJW131062:CJW131068 CAA131062:CAA131068 BQE131062:BQE131068 BGI131062:BGI131068 AWM131062:AWM131068 AMQ131062:AMQ131068 ACU131062:ACU131068 SY131062:SY131068 JC131062:JC131068 G131062:G131068 WVO65526:WVO65532 WLS65526:WLS65532 WBW65526:WBW65532 VSA65526:VSA65532 VIE65526:VIE65532 UYI65526:UYI65532 UOM65526:UOM65532 UEQ65526:UEQ65532 TUU65526:TUU65532 TKY65526:TKY65532 TBC65526:TBC65532 SRG65526:SRG65532 SHK65526:SHK65532 RXO65526:RXO65532 RNS65526:RNS65532 RDW65526:RDW65532 QUA65526:QUA65532 QKE65526:QKE65532 QAI65526:QAI65532 PQM65526:PQM65532 PGQ65526:PGQ65532 OWU65526:OWU65532 OMY65526:OMY65532 ODC65526:ODC65532 NTG65526:NTG65532 NJK65526:NJK65532 MZO65526:MZO65532 MPS65526:MPS65532 MFW65526:MFW65532 LWA65526:LWA65532 LME65526:LME65532 LCI65526:LCI65532 KSM65526:KSM65532 KIQ65526:KIQ65532 JYU65526:JYU65532 JOY65526:JOY65532 JFC65526:JFC65532 IVG65526:IVG65532 ILK65526:ILK65532 IBO65526:IBO65532 HRS65526:HRS65532 HHW65526:HHW65532 GYA65526:GYA65532 GOE65526:GOE65532 GEI65526:GEI65532 FUM65526:FUM65532 FKQ65526:FKQ65532 FAU65526:FAU65532 EQY65526:EQY65532 EHC65526:EHC65532 DXG65526:DXG65532 DNK65526:DNK65532 DDO65526:DDO65532 CTS65526:CTS65532 CJW65526:CJW65532 CAA65526:CAA65532 BQE65526:BQE65532 BGI65526:BGI65532 AWM65526:AWM65532 AMQ65526:AMQ65532 ACU65526:ACU65532 SY65526:SY65532 JC65526:JC65532 G65526:G65532"/>
    <dataValidation type="list" errorStyle="warning" allowBlank="1" showInputMessage="1" showErrorMessage="1" errorTitle="FERC ACCOUNT" error="This FERC Account is not included in the drop-down list. Is this the account you want to use?" sqref="WVL983030:WVL983048 D16:D17 ACR9:ACR11 AMN9:AMN11 AWJ9:AWJ11 BGF9:BGF11 BQB9:BQB11 BZX9:BZX11 CJT9:CJT11 CTP9:CTP11 DDL9:DDL11 DNH9:DNH11 DXD9:DXD11 EGZ9:EGZ11 EQV9:EQV11 FAR9:FAR11 FKN9:FKN11 FUJ9:FUJ11 GEF9:GEF11 GOB9:GOB11 GXX9:GXX11 HHT9:HHT11 HRP9:HRP11 IBL9:IBL11 ILH9:ILH11 IVD9:IVD11 JEZ9:JEZ11 JOV9:JOV11 JYR9:JYR11 KIN9:KIN11 KSJ9:KSJ11 LCF9:LCF11 LMB9:LMB11 LVX9:LVX11 MFT9:MFT11 MPP9:MPP11 MZL9:MZL11 NJH9:NJH11 NTD9:NTD11 OCZ9:OCZ11 OMV9:OMV11 OWR9:OWR11 PGN9:PGN11 PQJ9:PQJ11 QAF9:QAF11 QKB9:QKB11 QTX9:QTX11 RDT9:RDT11 RNP9:RNP11 RXL9:RXL11 SHH9:SHH11 SRD9:SRD11 TAZ9:TAZ11 TKV9:TKV11 TUR9:TUR11 UEN9:UEN11 UOJ9:UOJ11 UYF9:UYF11 VIB9:VIB11 VRX9:VRX11 WBT9:WBT11 WLP9:WLP11 WVL9:WVL11 D65513:D65524 IZ65513:IZ65524 SV65513:SV65524 ACR65513:ACR65524 AMN65513:AMN65524 AWJ65513:AWJ65524 BGF65513:BGF65524 BQB65513:BQB65524 BZX65513:BZX65524 CJT65513:CJT65524 CTP65513:CTP65524 DDL65513:DDL65524 DNH65513:DNH65524 DXD65513:DXD65524 EGZ65513:EGZ65524 EQV65513:EQV65524 FAR65513:FAR65524 FKN65513:FKN65524 FUJ65513:FUJ65524 GEF65513:GEF65524 GOB65513:GOB65524 GXX65513:GXX65524 HHT65513:HHT65524 HRP65513:HRP65524 IBL65513:IBL65524 ILH65513:ILH65524 IVD65513:IVD65524 JEZ65513:JEZ65524 JOV65513:JOV65524 JYR65513:JYR65524 KIN65513:KIN65524 KSJ65513:KSJ65524 LCF65513:LCF65524 LMB65513:LMB65524 LVX65513:LVX65524 MFT65513:MFT65524 MPP65513:MPP65524 MZL65513:MZL65524 NJH65513:NJH65524 NTD65513:NTD65524 OCZ65513:OCZ65524 OMV65513:OMV65524 OWR65513:OWR65524 PGN65513:PGN65524 PQJ65513:PQJ65524 QAF65513:QAF65524 QKB65513:QKB65524 QTX65513:QTX65524 RDT65513:RDT65524 RNP65513:RNP65524 RXL65513:RXL65524 SHH65513:SHH65524 SRD65513:SRD65524 TAZ65513:TAZ65524 TKV65513:TKV65524 TUR65513:TUR65524 UEN65513:UEN65524 UOJ65513:UOJ65524 UYF65513:UYF65524 VIB65513:VIB65524 VRX65513:VRX65524 WBT65513:WBT65524 WLP65513:WLP65524 WVL65513:WVL65524 D131049:D131060 IZ131049:IZ131060 SV131049:SV131060 ACR131049:ACR131060 AMN131049:AMN131060 AWJ131049:AWJ131060 BGF131049:BGF131060 BQB131049:BQB131060 BZX131049:BZX131060 CJT131049:CJT131060 CTP131049:CTP131060 DDL131049:DDL131060 DNH131049:DNH131060 DXD131049:DXD131060 EGZ131049:EGZ131060 EQV131049:EQV131060 FAR131049:FAR131060 FKN131049:FKN131060 FUJ131049:FUJ131060 GEF131049:GEF131060 GOB131049:GOB131060 GXX131049:GXX131060 HHT131049:HHT131060 HRP131049:HRP131060 IBL131049:IBL131060 ILH131049:ILH131060 IVD131049:IVD131060 JEZ131049:JEZ131060 JOV131049:JOV131060 JYR131049:JYR131060 KIN131049:KIN131060 KSJ131049:KSJ131060 LCF131049:LCF131060 LMB131049:LMB131060 LVX131049:LVX131060 MFT131049:MFT131060 MPP131049:MPP131060 MZL131049:MZL131060 NJH131049:NJH131060 NTD131049:NTD131060 OCZ131049:OCZ131060 OMV131049:OMV131060 OWR131049:OWR131060 PGN131049:PGN131060 PQJ131049:PQJ131060 QAF131049:QAF131060 QKB131049:QKB131060 QTX131049:QTX131060 RDT131049:RDT131060 RNP131049:RNP131060 RXL131049:RXL131060 SHH131049:SHH131060 SRD131049:SRD131060 TAZ131049:TAZ131060 TKV131049:TKV131060 TUR131049:TUR131060 UEN131049:UEN131060 UOJ131049:UOJ131060 UYF131049:UYF131060 VIB131049:VIB131060 VRX131049:VRX131060 WBT131049:WBT131060 WLP131049:WLP131060 WVL131049:WVL131060 D196585:D196596 IZ196585:IZ196596 SV196585:SV196596 ACR196585:ACR196596 AMN196585:AMN196596 AWJ196585:AWJ196596 BGF196585:BGF196596 BQB196585:BQB196596 BZX196585:BZX196596 CJT196585:CJT196596 CTP196585:CTP196596 DDL196585:DDL196596 DNH196585:DNH196596 DXD196585:DXD196596 EGZ196585:EGZ196596 EQV196585:EQV196596 FAR196585:FAR196596 FKN196585:FKN196596 FUJ196585:FUJ196596 GEF196585:GEF196596 GOB196585:GOB196596 GXX196585:GXX196596 HHT196585:HHT196596 HRP196585:HRP196596 IBL196585:IBL196596 ILH196585:ILH196596 IVD196585:IVD196596 JEZ196585:JEZ196596 JOV196585:JOV196596 JYR196585:JYR196596 KIN196585:KIN196596 KSJ196585:KSJ196596 LCF196585:LCF196596 LMB196585:LMB196596 LVX196585:LVX196596 MFT196585:MFT196596 MPP196585:MPP196596 MZL196585:MZL196596 NJH196585:NJH196596 NTD196585:NTD196596 OCZ196585:OCZ196596 OMV196585:OMV196596 OWR196585:OWR196596 PGN196585:PGN196596 PQJ196585:PQJ196596 QAF196585:QAF196596 QKB196585:QKB196596 QTX196585:QTX196596 RDT196585:RDT196596 RNP196585:RNP196596 RXL196585:RXL196596 SHH196585:SHH196596 SRD196585:SRD196596 TAZ196585:TAZ196596 TKV196585:TKV196596 TUR196585:TUR196596 UEN196585:UEN196596 UOJ196585:UOJ196596 UYF196585:UYF196596 VIB196585:VIB196596 VRX196585:VRX196596 WBT196585:WBT196596 WLP196585:WLP196596 WVL196585:WVL196596 D262121:D262132 IZ262121:IZ262132 SV262121:SV262132 ACR262121:ACR262132 AMN262121:AMN262132 AWJ262121:AWJ262132 BGF262121:BGF262132 BQB262121:BQB262132 BZX262121:BZX262132 CJT262121:CJT262132 CTP262121:CTP262132 DDL262121:DDL262132 DNH262121:DNH262132 DXD262121:DXD262132 EGZ262121:EGZ262132 EQV262121:EQV262132 FAR262121:FAR262132 FKN262121:FKN262132 FUJ262121:FUJ262132 GEF262121:GEF262132 GOB262121:GOB262132 GXX262121:GXX262132 HHT262121:HHT262132 HRP262121:HRP262132 IBL262121:IBL262132 ILH262121:ILH262132 IVD262121:IVD262132 JEZ262121:JEZ262132 JOV262121:JOV262132 JYR262121:JYR262132 KIN262121:KIN262132 KSJ262121:KSJ262132 LCF262121:LCF262132 LMB262121:LMB262132 LVX262121:LVX262132 MFT262121:MFT262132 MPP262121:MPP262132 MZL262121:MZL262132 NJH262121:NJH262132 NTD262121:NTD262132 OCZ262121:OCZ262132 OMV262121:OMV262132 OWR262121:OWR262132 PGN262121:PGN262132 PQJ262121:PQJ262132 QAF262121:QAF262132 QKB262121:QKB262132 QTX262121:QTX262132 RDT262121:RDT262132 RNP262121:RNP262132 RXL262121:RXL262132 SHH262121:SHH262132 SRD262121:SRD262132 TAZ262121:TAZ262132 TKV262121:TKV262132 TUR262121:TUR262132 UEN262121:UEN262132 UOJ262121:UOJ262132 UYF262121:UYF262132 VIB262121:VIB262132 VRX262121:VRX262132 WBT262121:WBT262132 WLP262121:WLP262132 WVL262121:WVL262132 D327657:D327668 IZ327657:IZ327668 SV327657:SV327668 ACR327657:ACR327668 AMN327657:AMN327668 AWJ327657:AWJ327668 BGF327657:BGF327668 BQB327657:BQB327668 BZX327657:BZX327668 CJT327657:CJT327668 CTP327657:CTP327668 DDL327657:DDL327668 DNH327657:DNH327668 DXD327657:DXD327668 EGZ327657:EGZ327668 EQV327657:EQV327668 FAR327657:FAR327668 FKN327657:FKN327668 FUJ327657:FUJ327668 GEF327657:GEF327668 GOB327657:GOB327668 GXX327657:GXX327668 HHT327657:HHT327668 HRP327657:HRP327668 IBL327657:IBL327668 ILH327657:ILH327668 IVD327657:IVD327668 JEZ327657:JEZ327668 JOV327657:JOV327668 JYR327657:JYR327668 KIN327657:KIN327668 KSJ327657:KSJ327668 LCF327657:LCF327668 LMB327657:LMB327668 LVX327657:LVX327668 MFT327657:MFT327668 MPP327657:MPP327668 MZL327657:MZL327668 NJH327657:NJH327668 NTD327657:NTD327668 OCZ327657:OCZ327668 OMV327657:OMV327668 OWR327657:OWR327668 PGN327657:PGN327668 PQJ327657:PQJ327668 QAF327657:QAF327668 QKB327657:QKB327668 QTX327657:QTX327668 RDT327657:RDT327668 RNP327657:RNP327668 RXL327657:RXL327668 SHH327657:SHH327668 SRD327657:SRD327668 TAZ327657:TAZ327668 TKV327657:TKV327668 TUR327657:TUR327668 UEN327657:UEN327668 UOJ327657:UOJ327668 UYF327657:UYF327668 VIB327657:VIB327668 VRX327657:VRX327668 WBT327657:WBT327668 WLP327657:WLP327668 WVL327657:WVL327668 D393193:D393204 IZ393193:IZ393204 SV393193:SV393204 ACR393193:ACR393204 AMN393193:AMN393204 AWJ393193:AWJ393204 BGF393193:BGF393204 BQB393193:BQB393204 BZX393193:BZX393204 CJT393193:CJT393204 CTP393193:CTP393204 DDL393193:DDL393204 DNH393193:DNH393204 DXD393193:DXD393204 EGZ393193:EGZ393204 EQV393193:EQV393204 FAR393193:FAR393204 FKN393193:FKN393204 FUJ393193:FUJ393204 GEF393193:GEF393204 GOB393193:GOB393204 GXX393193:GXX393204 HHT393193:HHT393204 HRP393193:HRP393204 IBL393193:IBL393204 ILH393193:ILH393204 IVD393193:IVD393204 JEZ393193:JEZ393204 JOV393193:JOV393204 JYR393193:JYR393204 KIN393193:KIN393204 KSJ393193:KSJ393204 LCF393193:LCF393204 LMB393193:LMB393204 LVX393193:LVX393204 MFT393193:MFT393204 MPP393193:MPP393204 MZL393193:MZL393204 NJH393193:NJH393204 NTD393193:NTD393204 OCZ393193:OCZ393204 OMV393193:OMV393204 OWR393193:OWR393204 PGN393193:PGN393204 PQJ393193:PQJ393204 QAF393193:QAF393204 QKB393193:QKB393204 QTX393193:QTX393204 RDT393193:RDT393204 RNP393193:RNP393204 RXL393193:RXL393204 SHH393193:SHH393204 SRD393193:SRD393204 TAZ393193:TAZ393204 TKV393193:TKV393204 TUR393193:TUR393204 UEN393193:UEN393204 UOJ393193:UOJ393204 UYF393193:UYF393204 VIB393193:VIB393204 VRX393193:VRX393204 WBT393193:WBT393204 WLP393193:WLP393204 WVL393193:WVL393204 D458729:D458740 IZ458729:IZ458740 SV458729:SV458740 ACR458729:ACR458740 AMN458729:AMN458740 AWJ458729:AWJ458740 BGF458729:BGF458740 BQB458729:BQB458740 BZX458729:BZX458740 CJT458729:CJT458740 CTP458729:CTP458740 DDL458729:DDL458740 DNH458729:DNH458740 DXD458729:DXD458740 EGZ458729:EGZ458740 EQV458729:EQV458740 FAR458729:FAR458740 FKN458729:FKN458740 FUJ458729:FUJ458740 GEF458729:GEF458740 GOB458729:GOB458740 GXX458729:GXX458740 HHT458729:HHT458740 HRP458729:HRP458740 IBL458729:IBL458740 ILH458729:ILH458740 IVD458729:IVD458740 JEZ458729:JEZ458740 JOV458729:JOV458740 JYR458729:JYR458740 KIN458729:KIN458740 KSJ458729:KSJ458740 LCF458729:LCF458740 LMB458729:LMB458740 LVX458729:LVX458740 MFT458729:MFT458740 MPP458729:MPP458740 MZL458729:MZL458740 NJH458729:NJH458740 NTD458729:NTD458740 OCZ458729:OCZ458740 OMV458729:OMV458740 OWR458729:OWR458740 PGN458729:PGN458740 PQJ458729:PQJ458740 QAF458729:QAF458740 QKB458729:QKB458740 QTX458729:QTX458740 RDT458729:RDT458740 RNP458729:RNP458740 RXL458729:RXL458740 SHH458729:SHH458740 SRD458729:SRD458740 TAZ458729:TAZ458740 TKV458729:TKV458740 TUR458729:TUR458740 UEN458729:UEN458740 UOJ458729:UOJ458740 UYF458729:UYF458740 VIB458729:VIB458740 VRX458729:VRX458740 WBT458729:WBT458740 WLP458729:WLP458740 WVL458729:WVL458740 D524265:D524276 IZ524265:IZ524276 SV524265:SV524276 ACR524265:ACR524276 AMN524265:AMN524276 AWJ524265:AWJ524276 BGF524265:BGF524276 BQB524265:BQB524276 BZX524265:BZX524276 CJT524265:CJT524276 CTP524265:CTP524276 DDL524265:DDL524276 DNH524265:DNH524276 DXD524265:DXD524276 EGZ524265:EGZ524276 EQV524265:EQV524276 FAR524265:FAR524276 FKN524265:FKN524276 FUJ524265:FUJ524276 GEF524265:GEF524276 GOB524265:GOB524276 GXX524265:GXX524276 HHT524265:HHT524276 HRP524265:HRP524276 IBL524265:IBL524276 ILH524265:ILH524276 IVD524265:IVD524276 JEZ524265:JEZ524276 JOV524265:JOV524276 JYR524265:JYR524276 KIN524265:KIN524276 KSJ524265:KSJ524276 LCF524265:LCF524276 LMB524265:LMB524276 LVX524265:LVX524276 MFT524265:MFT524276 MPP524265:MPP524276 MZL524265:MZL524276 NJH524265:NJH524276 NTD524265:NTD524276 OCZ524265:OCZ524276 OMV524265:OMV524276 OWR524265:OWR524276 PGN524265:PGN524276 PQJ524265:PQJ524276 QAF524265:QAF524276 QKB524265:QKB524276 QTX524265:QTX524276 RDT524265:RDT524276 RNP524265:RNP524276 RXL524265:RXL524276 SHH524265:SHH524276 SRD524265:SRD524276 TAZ524265:TAZ524276 TKV524265:TKV524276 TUR524265:TUR524276 UEN524265:UEN524276 UOJ524265:UOJ524276 UYF524265:UYF524276 VIB524265:VIB524276 VRX524265:VRX524276 WBT524265:WBT524276 WLP524265:WLP524276 WVL524265:WVL524276 D589801:D589812 IZ589801:IZ589812 SV589801:SV589812 ACR589801:ACR589812 AMN589801:AMN589812 AWJ589801:AWJ589812 BGF589801:BGF589812 BQB589801:BQB589812 BZX589801:BZX589812 CJT589801:CJT589812 CTP589801:CTP589812 DDL589801:DDL589812 DNH589801:DNH589812 DXD589801:DXD589812 EGZ589801:EGZ589812 EQV589801:EQV589812 FAR589801:FAR589812 FKN589801:FKN589812 FUJ589801:FUJ589812 GEF589801:GEF589812 GOB589801:GOB589812 GXX589801:GXX589812 HHT589801:HHT589812 HRP589801:HRP589812 IBL589801:IBL589812 ILH589801:ILH589812 IVD589801:IVD589812 JEZ589801:JEZ589812 JOV589801:JOV589812 JYR589801:JYR589812 KIN589801:KIN589812 KSJ589801:KSJ589812 LCF589801:LCF589812 LMB589801:LMB589812 LVX589801:LVX589812 MFT589801:MFT589812 MPP589801:MPP589812 MZL589801:MZL589812 NJH589801:NJH589812 NTD589801:NTD589812 OCZ589801:OCZ589812 OMV589801:OMV589812 OWR589801:OWR589812 PGN589801:PGN589812 PQJ589801:PQJ589812 QAF589801:QAF589812 QKB589801:QKB589812 QTX589801:QTX589812 RDT589801:RDT589812 RNP589801:RNP589812 RXL589801:RXL589812 SHH589801:SHH589812 SRD589801:SRD589812 TAZ589801:TAZ589812 TKV589801:TKV589812 TUR589801:TUR589812 UEN589801:UEN589812 UOJ589801:UOJ589812 UYF589801:UYF589812 VIB589801:VIB589812 VRX589801:VRX589812 WBT589801:WBT589812 WLP589801:WLP589812 WVL589801:WVL589812 D655337:D655348 IZ655337:IZ655348 SV655337:SV655348 ACR655337:ACR655348 AMN655337:AMN655348 AWJ655337:AWJ655348 BGF655337:BGF655348 BQB655337:BQB655348 BZX655337:BZX655348 CJT655337:CJT655348 CTP655337:CTP655348 DDL655337:DDL655348 DNH655337:DNH655348 DXD655337:DXD655348 EGZ655337:EGZ655348 EQV655337:EQV655348 FAR655337:FAR655348 FKN655337:FKN655348 FUJ655337:FUJ655348 GEF655337:GEF655348 GOB655337:GOB655348 GXX655337:GXX655348 HHT655337:HHT655348 HRP655337:HRP655348 IBL655337:IBL655348 ILH655337:ILH655348 IVD655337:IVD655348 JEZ655337:JEZ655348 JOV655337:JOV655348 JYR655337:JYR655348 KIN655337:KIN655348 KSJ655337:KSJ655348 LCF655337:LCF655348 LMB655337:LMB655348 LVX655337:LVX655348 MFT655337:MFT655348 MPP655337:MPP655348 MZL655337:MZL655348 NJH655337:NJH655348 NTD655337:NTD655348 OCZ655337:OCZ655348 OMV655337:OMV655348 OWR655337:OWR655348 PGN655337:PGN655348 PQJ655337:PQJ655348 QAF655337:QAF655348 QKB655337:QKB655348 QTX655337:QTX655348 RDT655337:RDT655348 RNP655337:RNP655348 RXL655337:RXL655348 SHH655337:SHH655348 SRD655337:SRD655348 TAZ655337:TAZ655348 TKV655337:TKV655348 TUR655337:TUR655348 UEN655337:UEN655348 UOJ655337:UOJ655348 UYF655337:UYF655348 VIB655337:VIB655348 VRX655337:VRX655348 WBT655337:WBT655348 WLP655337:WLP655348 WVL655337:WVL655348 D720873:D720884 IZ720873:IZ720884 SV720873:SV720884 ACR720873:ACR720884 AMN720873:AMN720884 AWJ720873:AWJ720884 BGF720873:BGF720884 BQB720873:BQB720884 BZX720873:BZX720884 CJT720873:CJT720884 CTP720873:CTP720884 DDL720873:DDL720884 DNH720873:DNH720884 DXD720873:DXD720884 EGZ720873:EGZ720884 EQV720873:EQV720884 FAR720873:FAR720884 FKN720873:FKN720884 FUJ720873:FUJ720884 GEF720873:GEF720884 GOB720873:GOB720884 GXX720873:GXX720884 HHT720873:HHT720884 HRP720873:HRP720884 IBL720873:IBL720884 ILH720873:ILH720884 IVD720873:IVD720884 JEZ720873:JEZ720884 JOV720873:JOV720884 JYR720873:JYR720884 KIN720873:KIN720884 KSJ720873:KSJ720884 LCF720873:LCF720884 LMB720873:LMB720884 LVX720873:LVX720884 MFT720873:MFT720884 MPP720873:MPP720884 MZL720873:MZL720884 NJH720873:NJH720884 NTD720873:NTD720884 OCZ720873:OCZ720884 OMV720873:OMV720884 OWR720873:OWR720884 PGN720873:PGN720884 PQJ720873:PQJ720884 QAF720873:QAF720884 QKB720873:QKB720884 QTX720873:QTX720884 RDT720873:RDT720884 RNP720873:RNP720884 RXL720873:RXL720884 SHH720873:SHH720884 SRD720873:SRD720884 TAZ720873:TAZ720884 TKV720873:TKV720884 TUR720873:TUR720884 UEN720873:UEN720884 UOJ720873:UOJ720884 UYF720873:UYF720884 VIB720873:VIB720884 VRX720873:VRX720884 WBT720873:WBT720884 WLP720873:WLP720884 WVL720873:WVL720884 D786409:D786420 IZ786409:IZ786420 SV786409:SV786420 ACR786409:ACR786420 AMN786409:AMN786420 AWJ786409:AWJ786420 BGF786409:BGF786420 BQB786409:BQB786420 BZX786409:BZX786420 CJT786409:CJT786420 CTP786409:CTP786420 DDL786409:DDL786420 DNH786409:DNH786420 DXD786409:DXD786420 EGZ786409:EGZ786420 EQV786409:EQV786420 FAR786409:FAR786420 FKN786409:FKN786420 FUJ786409:FUJ786420 GEF786409:GEF786420 GOB786409:GOB786420 GXX786409:GXX786420 HHT786409:HHT786420 HRP786409:HRP786420 IBL786409:IBL786420 ILH786409:ILH786420 IVD786409:IVD786420 JEZ786409:JEZ786420 JOV786409:JOV786420 JYR786409:JYR786420 KIN786409:KIN786420 KSJ786409:KSJ786420 LCF786409:LCF786420 LMB786409:LMB786420 LVX786409:LVX786420 MFT786409:MFT786420 MPP786409:MPP786420 MZL786409:MZL786420 NJH786409:NJH786420 NTD786409:NTD786420 OCZ786409:OCZ786420 OMV786409:OMV786420 OWR786409:OWR786420 PGN786409:PGN786420 PQJ786409:PQJ786420 QAF786409:QAF786420 QKB786409:QKB786420 QTX786409:QTX786420 RDT786409:RDT786420 RNP786409:RNP786420 RXL786409:RXL786420 SHH786409:SHH786420 SRD786409:SRD786420 TAZ786409:TAZ786420 TKV786409:TKV786420 TUR786409:TUR786420 UEN786409:UEN786420 UOJ786409:UOJ786420 UYF786409:UYF786420 VIB786409:VIB786420 VRX786409:VRX786420 WBT786409:WBT786420 WLP786409:WLP786420 WVL786409:WVL786420 D851945:D851956 IZ851945:IZ851956 SV851945:SV851956 ACR851945:ACR851956 AMN851945:AMN851956 AWJ851945:AWJ851956 BGF851945:BGF851956 BQB851945:BQB851956 BZX851945:BZX851956 CJT851945:CJT851956 CTP851945:CTP851956 DDL851945:DDL851956 DNH851945:DNH851956 DXD851945:DXD851956 EGZ851945:EGZ851956 EQV851945:EQV851956 FAR851945:FAR851956 FKN851945:FKN851956 FUJ851945:FUJ851956 GEF851945:GEF851956 GOB851945:GOB851956 GXX851945:GXX851956 HHT851945:HHT851956 HRP851945:HRP851956 IBL851945:IBL851956 ILH851945:ILH851956 IVD851945:IVD851956 JEZ851945:JEZ851956 JOV851945:JOV851956 JYR851945:JYR851956 KIN851945:KIN851956 KSJ851945:KSJ851956 LCF851945:LCF851956 LMB851945:LMB851956 LVX851945:LVX851956 MFT851945:MFT851956 MPP851945:MPP851956 MZL851945:MZL851956 NJH851945:NJH851956 NTD851945:NTD851956 OCZ851945:OCZ851956 OMV851945:OMV851956 OWR851945:OWR851956 PGN851945:PGN851956 PQJ851945:PQJ851956 QAF851945:QAF851956 QKB851945:QKB851956 QTX851945:QTX851956 RDT851945:RDT851956 RNP851945:RNP851956 RXL851945:RXL851956 SHH851945:SHH851956 SRD851945:SRD851956 TAZ851945:TAZ851956 TKV851945:TKV851956 TUR851945:TUR851956 UEN851945:UEN851956 UOJ851945:UOJ851956 UYF851945:UYF851956 VIB851945:VIB851956 VRX851945:VRX851956 WBT851945:WBT851956 WLP851945:WLP851956 WVL851945:WVL851956 D917481:D917492 IZ917481:IZ917492 SV917481:SV917492 ACR917481:ACR917492 AMN917481:AMN917492 AWJ917481:AWJ917492 BGF917481:BGF917492 BQB917481:BQB917492 BZX917481:BZX917492 CJT917481:CJT917492 CTP917481:CTP917492 DDL917481:DDL917492 DNH917481:DNH917492 DXD917481:DXD917492 EGZ917481:EGZ917492 EQV917481:EQV917492 FAR917481:FAR917492 FKN917481:FKN917492 FUJ917481:FUJ917492 GEF917481:GEF917492 GOB917481:GOB917492 GXX917481:GXX917492 HHT917481:HHT917492 HRP917481:HRP917492 IBL917481:IBL917492 ILH917481:ILH917492 IVD917481:IVD917492 JEZ917481:JEZ917492 JOV917481:JOV917492 JYR917481:JYR917492 KIN917481:KIN917492 KSJ917481:KSJ917492 LCF917481:LCF917492 LMB917481:LMB917492 LVX917481:LVX917492 MFT917481:MFT917492 MPP917481:MPP917492 MZL917481:MZL917492 NJH917481:NJH917492 NTD917481:NTD917492 OCZ917481:OCZ917492 OMV917481:OMV917492 OWR917481:OWR917492 PGN917481:PGN917492 PQJ917481:PQJ917492 QAF917481:QAF917492 QKB917481:QKB917492 QTX917481:QTX917492 RDT917481:RDT917492 RNP917481:RNP917492 RXL917481:RXL917492 SHH917481:SHH917492 SRD917481:SRD917492 TAZ917481:TAZ917492 TKV917481:TKV917492 TUR917481:TUR917492 UEN917481:UEN917492 UOJ917481:UOJ917492 UYF917481:UYF917492 VIB917481:VIB917492 VRX917481:VRX917492 WBT917481:WBT917492 WLP917481:WLP917492 WVL917481:WVL917492 D983017:D983028 IZ983017:IZ983028 SV983017:SV983028 ACR983017:ACR983028 AMN983017:AMN983028 AWJ983017:AWJ983028 BGF983017:BGF983028 BQB983017:BQB983028 BZX983017:BZX983028 CJT983017:CJT983028 CTP983017:CTP983028 DDL983017:DDL983028 DNH983017:DNH983028 DXD983017:DXD983028 EGZ983017:EGZ983028 EQV983017:EQV983028 FAR983017:FAR983028 FKN983017:FKN983028 FUJ983017:FUJ983028 GEF983017:GEF983028 GOB983017:GOB983028 GXX983017:GXX983028 HHT983017:HHT983028 HRP983017:HRP983028 IBL983017:IBL983028 ILH983017:ILH983028 IVD983017:IVD983028 JEZ983017:JEZ983028 JOV983017:JOV983028 JYR983017:JYR983028 KIN983017:KIN983028 KSJ983017:KSJ983028 LCF983017:LCF983028 LMB983017:LMB983028 LVX983017:LVX983028 MFT983017:MFT983028 MPP983017:MPP983028 MZL983017:MZL983028 NJH983017:NJH983028 NTD983017:NTD983028 OCZ983017:OCZ983028 OMV983017:OMV983028 OWR983017:OWR983028 PGN983017:PGN983028 PQJ983017:PQJ983028 QAF983017:QAF983028 QKB983017:QKB983028 QTX983017:QTX983028 RDT983017:RDT983028 RNP983017:RNP983028 RXL983017:RXL983028 SHH983017:SHH983028 SRD983017:SRD983028 TAZ983017:TAZ983028 TKV983017:TKV983028 TUR983017:TUR983028 UEN983017:UEN983028 UOJ983017:UOJ983028 UYF983017:UYF983028 VIB983017:VIB983028 VRX983017:VRX983028 WBT983017:WBT983028 WLP983017:WLP983028 WVL983017:WVL983028 SV9:SV11 IZ16:IZ17 SV16:SV17 ACR16:ACR17 AMN16:AMN17 AWJ16:AWJ17 BGF16:BGF17 BQB16:BQB17 BZX16:BZX17 CJT16:CJT17 CTP16:CTP17 DDL16:DDL17 DNH16:DNH17 DXD16:DXD17 EGZ16:EGZ17 EQV16:EQV17 FAR16:FAR17 FKN16:FKN17 FUJ16:FUJ17 GEF16:GEF17 GOB16:GOB17 GXX16:GXX17 HHT16:HHT17 HRP16:HRP17 IBL16:IBL17 ILH16:ILH17 IVD16:IVD17 JEZ16:JEZ17 JOV16:JOV17 JYR16:JYR17 KIN16:KIN17 KSJ16:KSJ17 LCF16:LCF17 LMB16:LMB17 LVX16:LVX17 MFT16:MFT17 MPP16:MPP17 MZL16:MZL17 NJH16:NJH17 NTD16:NTD17 OCZ16:OCZ17 OMV16:OMV17 OWR16:OWR17 PGN16:PGN17 PQJ16:PQJ17 QAF16:QAF17 QKB16:QKB17 QTX16:QTX17 RDT16:RDT17 RNP16:RNP17 RXL16:RXL17 SHH16:SHH17 SRD16:SRD17 TAZ16:TAZ17 TKV16:TKV17 TUR16:TUR17 UEN16:UEN17 UOJ16:UOJ17 UYF16:UYF17 VIB16:VIB17 VRX16:VRX17 WBT16:WBT17 WLP16:WLP17 WVL16:WVL17 D65526:D65544 IZ65526:IZ65544 SV65526:SV65544 ACR65526:ACR65544 AMN65526:AMN65544 AWJ65526:AWJ65544 BGF65526:BGF65544 BQB65526:BQB65544 BZX65526:BZX65544 CJT65526:CJT65544 CTP65526:CTP65544 DDL65526:DDL65544 DNH65526:DNH65544 DXD65526:DXD65544 EGZ65526:EGZ65544 EQV65526:EQV65544 FAR65526:FAR65544 FKN65526:FKN65544 FUJ65526:FUJ65544 GEF65526:GEF65544 GOB65526:GOB65544 GXX65526:GXX65544 HHT65526:HHT65544 HRP65526:HRP65544 IBL65526:IBL65544 ILH65526:ILH65544 IVD65526:IVD65544 JEZ65526:JEZ65544 JOV65526:JOV65544 JYR65526:JYR65544 KIN65526:KIN65544 KSJ65526:KSJ65544 LCF65526:LCF65544 LMB65526:LMB65544 LVX65526:LVX65544 MFT65526:MFT65544 MPP65526:MPP65544 MZL65526:MZL65544 NJH65526:NJH65544 NTD65526:NTD65544 OCZ65526:OCZ65544 OMV65526:OMV65544 OWR65526:OWR65544 PGN65526:PGN65544 PQJ65526:PQJ65544 QAF65526:QAF65544 QKB65526:QKB65544 QTX65526:QTX65544 RDT65526:RDT65544 RNP65526:RNP65544 RXL65526:RXL65544 SHH65526:SHH65544 SRD65526:SRD65544 TAZ65526:TAZ65544 TKV65526:TKV65544 TUR65526:TUR65544 UEN65526:UEN65544 UOJ65526:UOJ65544 UYF65526:UYF65544 VIB65526:VIB65544 VRX65526:VRX65544 WBT65526:WBT65544 WLP65526:WLP65544 WVL65526:WVL65544 D131062:D131080 IZ131062:IZ131080 SV131062:SV131080 ACR131062:ACR131080 AMN131062:AMN131080 AWJ131062:AWJ131080 BGF131062:BGF131080 BQB131062:BQB131080 BZX131062:BZX131080 CJT131062:CJT131080 CTP131062:CTP131080 DDL131062:DDL131080 DNH131062:DNH131080 DXD131062:DXD131080 EGZ131062:EGZ131080 EQV131062:EQV131080 FAR131062:FAR131080 FKN131062:FKN131080 FUJ131062:FUJ131080 GEF131062:GEF131080 GOB131062:GOB131080 GXX131062:GXX131080 HHT131062:HHT131080 HRP131062:HRP131080 IBL131062:IBL131080 ILH131062:ILH131080 IVD131062:IVD131080 JEZ131062:JEZ131080 JOV131062:JOV131080 JYR131062:JYR131080 KIN131062:KIN131080 KSJ131062:KSJ131080 LCF131062:LCF131080 LMB131062:LMB131080 LVX131062:LVX131080 MFT131062:MFT131080 MPP131062:MPP131080 MZL131062:MZL131080 NJH131062:NJH131080 NTD131062:NTD131080 OCZ131062:OCZ131080 OMV131062:OMV131080 OWR131062:OWR131080 PGN131062:PGN131080 PQJ131062:PQJ131080 QAF131062:QAF131080 QKB131062:QKB131080 QTX131062:QTX131080 RDT131062:RDT131080 RNP131062:RNP131080 RXL131062:RXL131080 SHH131062:SHH131080 SRD131062:SRD131080 TAZ131062:TAZ131080 TKV131062:TKV131080 TUR131062:TUR131080 UEN131062:UEN131080 UOJ131062:UOJ131080 UYF131062:UYF131080 VIB131062:VIB131080 VRX131062:VRX131080 WBT131062:WBT131080 WLP131062:WLP131080 WVL131062:WVL131080 D196598:D196616 IZ196598:IZ196616 SV196598:SV196616 ACR196598:ACR196616 AMN196598:AMN196616 AWJ196598:AWJ196616 BGF196598:BGF196616 BQB196598:BQB196616 BZX196598:BZX196616 CJT196598:CJT196616 CTP196598:CTP196616 DDL196598:DDL196616 DNH196598:DNH196616 DXD196598:DXD196616 EGZ196598:EGZ196616 EQV196598:EQV196616 FAR196598:FAR196616 FKN196598:FKN196616 FUJ196598:FUJ196616 GEF196598:GEF196616 GOB196598:GOB196616 GXX196598:GXX196616 HHT196598:HHT196616 HRP196598:HRP196616 IBL196598:IBL196616 ILH196598:ILH196616 IVD196598:IVD196616 JEZ196598:JEZ196616 JOV196598:JOV196616 JYR196598:JYR196616 KIN196598:KIN196616 KSJ196598:KSJ196616 LCF196598:LCF196616 LMB196598:LMB196616 LVX196598:LVX196616 MFT196598:MFT196616 MPP196598:MPP196616 MZL196598:MZL196616 NJH196598:NJH196616 NTD196598:NTD196616 OCZ196598:OCZ196616 OMV196598:OMV196616 OWR196598:OWR196616 PGN196598:PGN196616 PQJ196598:PQJ196616 QAF196598:QAF196616 QKB196598:QKB196616 QTX196598:QTX196616 RDT196598:RDT196616 RNP196598:RNP196616 RXL196598:RXL196616 SHH196598:SHH196616 SRD196598:SRD196616 TAZ196598:TAZ196616 TKV196598:TKV196616 TUR196598:TUR196616 UEN196598:UEN196616 UOJ196598:UOJ196616 UYF196598:UYF196616 VIB196598:VIB196616 VRX196598:VRX196616 WBT196598:WBT196616 WLP196598:WLP196616 WVL196598:WVL196616 D262134:D262152 IZ262134:IZ262152 SV262134:SV262152 ACR262134:ACR262152 AMN262134:AMN262152 AWJ262134:AWJ262152 BGF262134:BGF262152 BQB262134:BQB262152 BZX262134:BZX262152 CJT262134:CJT262152 CTP262134:CTP262152 DDL262134:DDL262152 DNH262134:DNH262152 DXD262134:DXD262152 EGZ262134:EGZ262152 EQV262134:EQV262152 FAR262134:FAR262152 FKN262134:FKN262152 FUJ262134:FUJ262152 GEF262134:GEF262152 GOB262134:GOB262152 GXX262134:GXX262152 HHT262134:HHT262152 HRP262134:HRP262152 IBL262134:IBL262152 ILH262134:ILH262152 IVD262134:IVD262152 JEZ262134:JEZ262152 JOV262134:JOV262152 JYR262134:JYR262152 KIN262134:KIN262152 KSJ262134:KSJ262152 LCF262134:LCF262152 LMB262134:LMB262152 LVX262134:LVX262152 MFT262134:MFT262152 MPP262134:MPP262152 MZL262134:MZL262152 NJH262134:NJH262152 NTD262134:NTD262152 OCZ262134:OCZ262152 OMV262134:OMV262152 OWR262134:OWR262152 PGN262134:PGN262152 PQJ262134:PQJ262152 QAF262134:QAF262152 QKB262134:QKB262152 QTX262134:QTX262152 RDT262134:RDT262152 RNP262134:RNP262152 RXL262134:RXL262152 SHH262134:SHH262152 SRD262134:SRD262152 TAZ262134:TAZ262152 TKV262134:TKV262152 TUR262134:TUR262152 UEN262134:UEN262152 UOJ262134:UOJ262152 UYF262134:UYF262152 VIB262134:VIB262152 VRX262134:VRX262152 WBT262134:WBT262152 WLP262134:WLP262152 WVL262134:WVL262152 D327670:D327688 IZ327670:IZ327688 SV327670:SV327688 ACR327670:ACR327688 AMN327670:AMN327688 AWJ327670:AWJ327688 BGF327670:BGF327688 BQB327670:BQB327688 BZX327670:BZX327688 CJT327670:CJT327688 CTP327670:CTP327688 DDL327670:DDL327688 DNH327670:DNH327688 DXD327670:DXD327688 EGZ327670:EGZ327688 EQV327670:EQV327688 FAR327670:FAR327688 FKN327670:FKN327688 FUJ327670:FUJ327688 GEF327670:GEF327688 GOB327670:GOB327688 GXX327670:GXX327688 HHT327670:HHT327688 HRP327670:HRP327688 IBL327670:IBL327688 ILH327670:ILH327688 IVD327670:IVD327688 JEZ327670:JEZ327688 JOV327670:JOV327688 JYR327670:JYR327688 KIN327670:KIN327688 KSJ327670:KSJ327688 LCF327670:LCF327688 LMB327670:LMB327688 LVX327670:LVX327688 MFT327670:MFT327688 MPP327670:MPP327688 MZL327670:MZL327688 NJH327670:NJH327688 NTD327670:NTD327688 OCZ327670:OCZ327688 OMV327670:OMV327688 OWR327670:OWR327688 PGN327670:PGN327688 PQJ327670:PQJ327688 QAF327670:QAF327688 QKB327670:QKB327688 QTX327670:QTX327688 RDT327670:RDT327688 RNP327670:RNP327688 RXL327670:RXL327688 SHH327670:SHH327688 SRD327670:SRD327688 TAZ327670:TAZ327688 TKV327670:TKV327688 TUR327670:TUR327688 UEN327670:UEN327688 UOJ327670:UOJ327688 UYF327670:UYF327688 VIB327670:VIB327688 VRX327670:VRX327688 WBT327670:WBT327688 WLP327670:WLP327688 WVL327670:WVL327688 D393206:D393224 IZ393206:IZ393224 SV393206:SV393224 ACR393206:ACR393224 AMN393206:AMN393224 AWJ393206:AWJ393224 BGF393206:BGF393224 BQB393206:BQB393224 BZX393206:BZX393224 CJT393206:CJT393224 CTP393206:CTP393224 DDL393206:DDL393224 DNH393206:DNH393224 DXD393206:DXD393224 EGZ393206:EGZ393224 EQV393206:EQV393224 FAR393206:FAR393224 FKN393206:FKN393224 FUJ393206:FUJ393224 GEF393206:GEF393224 GOB393206:GOB393224 GXX393206:GXX393224 HHT393206:HHT393224 HRP393206:HRP393224 IBL393206:IBL393224 ILH393206:ILH393224 IVD393206:IVD393224 JEZ393206:JEZ393224 JOV393206:JOV393224 JYR393206:JYR393224 KIN393206:KIN393224 KSJ393206:KSJ393224 LCF393206:LCF393224 LMB393206:LMB393224 LVX393206:LVX393224 MFT393206:MFT393224 MPP393206:MPP393224 MZL393206:MZL393224 NJH393206:NJH393224 NTD393206:NTD393224 OCZ393206:OCZ393224 OMV393206:OMV393224 OWR393206:OWR393224 PGN393206:PGN393224 PQJ393206:PQJ393224 QAF393206:QAF393224 QKB393206:QKB393224 QTX393206:QTX393224 RDT393206:RDT393224 RNP393206:RNP393224 RXL393206:RXL393224 SHH393206:SHH393224 SRD393206:SRD393224 TAZ393206:TAZ393224 TKV393206:TKV393224 TUR393206:TUR393224 UEN393206:UEN393224 UOJ393206:UOJ393224 UYF393206:UYF393224 VIB393206:VIB393224 VRX393206:VRX393224 WBT393206:WBT393224 WLP393206:WLP393224 WVL393206:WVL393224 D458742:D458760 IZ458742:IZ458760 SV458742:SV458760 ACR458742:ACR458760 AMN458742:AMN458760 AWJ458742:AWJ458760 BGF458742:BGF458760 BQB458742:BQB458760 BZX458742:BZX458760 CJT458742:CJT458760 CTP458742:CTP458760 DDL458742:DDL458760 DNH458742:DNH458760 DXD458742:DXD458760 EGZ458742:EGZ458760 EQV458742:EQV458760 FAR458742:FAR458760 FKN458742:FKN458760 FUJ458742:FUJ458760 GEF458742:GEF458760 GOB458742:GOB458760 GXX458742:GXX458760 HHT458742:HHT458760 HRP458742:HRP458760 IBL458742:IBL458760 ILH458742:ILH458760 IVD458742:IVD458760 JEZ458742:JEZ458760 JOV458742:JOV458760 JYR458742:JYR458760 KIN458742:KIN458760 KSJ458742:KSJ458760 LCF458742:LCF458760 LMB458742:LMB458760 LVX458742:LVX458760 MFT458742:MFT458760 MPP458742:MPP458760 MZL458742:MZL458760 NJH458742:NJH458760 NTD458742:NTD458760 OCZ458742:OCZ458760 OMV458742:OMV458760 OWR458742:OWR458760 PGN458742:PGN458760 PQJ458742:PQJ458760 QAF458742:QAF458760 QKB458742:QKB458760 QTX458742:QTX458760 RDT458742:RDT458760 RNP458742:RNP458760 RXL458742:RXL458760 SHH458742:SHH458760 SRD458742:SRD458760 TAZ458742:TAZ458760 TKV458742:TKV458760 TUR458742:TUR458760 UEN458742:UEN458760 UOJ458742:UOJ458760 UYF458742:UYF458760 VIB458742:VIB458760 VRX458742:VRX458760 WBT458742:WBT458760 WLP458742:WLP458760 WVL458742:WVL458760 D524278:D524296 IZ524278:IZ524296 SV524278:SV524296 ACR524278:ACR524296 AMN524278:AMN524296 AWJ524278:AWJ524296 BGF524278:BGF524296 BQB524278:BQB524296 BZX524278:BZX524296 CJT524278:CJT524296 CTP524278:CTP524296 DDL524278:DDL524296 DNH524278:DNH524296 DXD524278:DXD524296 EGZ524278:EGZ524296 EQV524278:EQV524296 FAR524278:FAR524296 FKN524278:FKN524296 FUJ524278:FUJ524296 GEF524278:GEF524296 GOB524278:GOB524296 GXX524278:GXX524296 HHT524278:HHT524296 HRP524278:HRP524296 IBL524278:IBL524296 ILH524278:ILH524296 IVD524278:IVD524296 JEZ524278:JEZ524296 JOV524278:JOV524296 JYR524278:JYR524296 KIN524278:KIN524296 KSJ524278:KSJ524296 LCF524278:LCF524296 LMB524278:LMB524296 LVX524278:LVX524296 MFT524278:MFT524296 MPP524278:MPP524296 MZL524278:MZL524296 NJH524278:NJH524296 NTD524278:NTD524296 OCZ524278:OCZ524296 OMV524278:OMV524296 OWR524278:OWR524296 PGN524278:PGN524296 PQJ524278:PQJ524296 QAF524278:QAF524296 QKB524278:QKB524296 QTX524278:QTX524296 RDT524278:RDT524296 RNP524278:RNP524296 RXL524278:RXL524296 SHH524278:SHH524296 SRD524278:SRD524296 TAZ524278:TAZ524296 TKV524278:TKV524296 TUR524278:TUR524296 UEN524278:UEN524296 UOJ524278:UOJ524296 UYF524278:UYF524296 VIB524278:VIB524296 VRX524278:VRX524296 WBT524278:WBT524296 WLP524278:WLP524296 WVL524278:WVL524296 D589814:D589832 IZ589814:IZ589832 SV589814:SV589832 ACR589814:ACR589832 AMN589814:AMN589832 AWJ589814:AWJ589832 BGF589814:BGF589832 BQB589814:BQB589832 BZX589814:BZX589832 CJT589814:CJT589832 CTP589814:CTP589832 DDL589814:DDL589832 DNH589814:DNH589832 DXD589814:DXD589832 EGZ589814:EGZ589832 EQV589814:EQV589832 FAR589814:FAR589832 FKN589814:FKN589832 FUJ589814:FUJ589832 GEF589814:GEF589832 GOB589814:GOB589832 GXX589814:GXX589832 HHT589814:HHT589832 HRP589814:HRP589832 IBL589814:IBL589832 ILH589814:ILH589832 IVD589814:IVD589832 JEZ589814:JEZ589832 JOV589814:JOV589832 JYR589814:JYR589832 KIN589814:KIN589832 KSJ589814:KSJ589832 LCF589814:LCF589832 LMB589814:LMB589832 LVX589814:LVX589832 MFT589814:MFT589832 MPP589814:MPP589832 MZL589814:MZL589832 NJH589814:NJH589832 NTD589814:NTD589832 OCZ589814:OCZ589832 OMV589814:OMV589832 OWR589814:OWR589832 PGN589814:PGN589832 PQJ589814:PQJ589832 QAF589814:QAF589832 QKB589814:QKB589832 QTX589814:QTX589832 RDT589814:RDT589832 RNP589814:RNP589832 RXL589814:RXL589832 SHH589814:SHH589832 SRD589814:SRD589832 TAZ589814:TAZ589832 TKV589814:TKV589832 TUR589814:TUR589832 UEN589814:UEN589832 UOJ589814:UOJ589832 UYF589814:UYF589832 VIB589814:VIB589832 VRX589814:VRX589832 WBT589814:WBT589832 WLP589814:WLP589832 WVL589814:WVL589832 D655350:D655368 IZ655350:IZ655368 SV655350:SV655368 ACR655350:ACR655368 AMN655350:AMN655368 AWJ655350:AWJ655368 BGF655350:BGF655368 BQB655350:BQB655368 BZX655350:BZX655368 CJT655350:CJT655368 CTP655350:CTP655368 DDL655350:DDL655368 DNH655350:DNH655368 DXD655350:DXD655368 EGZ655350:EGZ655368 EQV655350:EQV655368 FAR655350:FAR655368 FKN655350:FKN655368 FUJ655350:FUJ655368 GEF655350:GEF655368 GOB655350:GOB655368 GXX655350:GXX655368 HHT655350:HHT655368 HRP655350:HRP655368 IBL655350:IBL655368 ILH655350:ILH655368 IVD655350:IVD655368 JEZ655350:JEZ655368 JOV655350:JOV655368 JYR655350:JYR655368 KIN655350:KIN655368 KSJ655350:KSJ655368 LCF655350:LCF655368 LMB655350:LMB655368 LVX655350:LVX655368 MFT655350:MFT655368 MPP655350:MPP655368 MZL655350:MZL655368 NJH655350:NJH655368 NTD655350:NTD655368 OCZ655350:OCZ655368 OMV655350:OMV655368 OWR655350:OWR655368 PGN655350:PGN655368 PQJ655350:PQJ655368 QAF655350:QAF655368 QKB655350:QKB655368 QTX655350:QTX655368 RDT655350:RDT655368 RNP655350:RNP655368 RXL655350:RXL655368 SHH655350:SHH655368 SRD655350:SRD655368 TAZ655350:TAZ655368 TKV655350:TKV655368 TUR655350:TUR655368 UEN655350:UEN655368 UOJ655350:UOJ655368 UYF655350:UYF655368 VIB655350:VIB655368 VRX655350:VRX655368 WBT655350:WBT655368 WLP655350:WLP655368 WVL655350:WVL655368 D720886:D720904 IZ720886:IZ720904 SV720886:SV720904 ACR720886:ACR720904 AMN720886:AMN720904 AWJ720886:AWJ720904 BGF720886:BGF720904 BQB720886:BQB720904 BZX720886:BZX720904 CJT720886:CJT720904 CTP720886:CTP720904 DDL720886:DDL720904 DNH720886:DNH720904 DXD720886:DXD720904 EGZ720886:EGZ720904 EQV720886:EQV720904 FAR720886:FAR720904 FKN720886:FKN720904 FUJ720886:FUJ720904 GEF720886:GEF720904 GOB720886:GOB720904 GXX720886:GXX720904 HHT720886:HHT720904 HRP720886:HRP720904 IBL720886:IBL720904 ILH720886:ILH720904 IVD720886:IVD720904 JEZ720886:JEZ720904 JOV720886:JOV720904 JYR720886:JYR720904 KIN720886:KIN720904 KSJ720886:KSJ720904 LCF720886:LCF720904 LMB720886:LMB720904 LVX720886:LVX720904 MFT720886:MFT720904 MPP720886:MPP720904 MZL720886:MZL720904 NJH720886:NJH720904 NTD720886:NTD720904 OCZ720886:OCZ720904 OMV720886:OMV720904 OWR720886:OWR720904 PGN720886:PGN720904 PQJ720886:PQJ720904 QAF720886:QAF720904 QKB720886:QKB720904 QTX720886:QTX720904 RDT720886:RDT720904 RNP720886:RNP720904 RXL720886:RXL720904 SHH720886:SHH720904 SRD720886:SRD720904 TAZ720886:TAZ720904 TKV720886:TKV720904 TUR720886:TUR720904 UEN720886:UEN720904 UOJ720886:UOJ720904 UYF720886:UYF720904 VIB720886:VIB720904 VRX720886:VRX720904 WBT720886:WBT720904 WLP720886:WLP720904 WVL720886:WVL720904 D786422:D786440 IZ786422:IZ786440 SV786422:SV786440 ACR786422:ACR786440 AMN786422:AMN786440 AWJ786422:AWJ786440 BGF786422:BGF786440 BQB786422:BQB786440 BZX786422:BZX786440 CJT786422:CJT786440 CTP786422:CTP786440 DDL786422:DDL786440 DNH786422:DNH786440 DXD786422:DXD786440 EGZ786422:EGZ786440 EQV786422:EQV786440 FAR786422:FAR786440 FKN786422:FKN786440 FUJ786422:FUJ786440 GEF786422:GEF786440 GOB786422:GOB786440 GXX786422:GXX786440 HHT786422:HHT786440 HRP786422:HRP786440 IBL786422:IBL786440 ILH786422:ILH786440 IVD786422:IVD786440 JEZ786422:JEZ786440 JOV786422:JOV786440 JYR786422:JYR786440 KIN786422:KIN786440 KSJ786422:KSJ786440 LCF786422:LCF786440 LMB786422:LMB786440 LVX786422:LVX786440 MFT786422:MFT786440 MPP786422:MPP786440 MZL786422:MZL786440 NJH786422:NJH786440 NTD786422:NTD786440 OCZ786422:OCZ786440 OMV786422:OMV786440 OWR786422:OWR786440 PGN786422:PGN786440 PQJ786422:PQJ786440 QAF786422:QAF786440 QKB786422:QKB786440 QTX786422:QTX786440 RDT786422:RDT786440 RNP786422:RNP786440 RXL786422:RXL786440 SHH786422:SHH786440 SRD786422:SRD786440 TAZ786422:TAZ786440 TKV786422:TKV786440 TUR786422:TUR786440 UEN786422:UEN786440 UOJ786422:UOJ786440 UYF786422:UYF786440 VIB786422:VIB786440 VRX786422:VRX786440 WBT786422:WBT786440 WLP786422:WLP786440 WVL786422:WVL786440 D851958:D851976 IZ851958:IZ851976 SV851958:SV851976 ACR851958:ACR851976 AMN851958:AMN851976 AWJ851958:AWJ851976 BGF851958:BGF851976 BQB851958:BQB851976 BZX851958:BZX851976 CJT851958:CJT851976 CTP851958:CTP851976 DDL851958:DDL851976 DNH851958:DNH851976 DXD851958:DXD851976 EGZ851958:EGZ851976 EQV851958:EQV851976 FAR851958:FAR851976 FKN851958:FKN851976 FUJ851958:FUJ851976 GEF851958:GEF851976 GOB851958:GOB851976 GXX851958:GXX851976 HHT851958:HHT851976 HRP851958:HRP851976 IBL851958:IBL851976 ILH851958:ILH851976 IVD851958:IVD851976 JEZ851958:JEZ851976 JOV851958:JOV851976 JYR851958:JYR851976 KIN851958:KIN851976 KSJ851958:KSJ851976 LCF851958:LCF851976 LMB851958:LMB851976 LVX851958:LVX851976 MFT851958:MFT851976 MPP851958:MPP851976 MZL851958:MZL851976 NJH851958:NJH851976 NTD851958:NTD851976 OCZ851958:OCZ851976 OMV851958:OMV851976 OWR851958:OWR851976 PGN851958:PGN851976 PQJ851958:PQJ851976 QAF851958:QAF851976 QKB851958:QKB851976 QTX851958:QTX851976 RDT851958:RDT851976 RNP851958:RNP851976 RXL851958:RXL851976 SHH851958:SHH851976 SRD851958:SRD851976 TAZ851958:TAZ851976 TKV851958:TKV851976 TUR851958:TUR851976 UEN851958:UEN851976 UOJ851958:UOJ851976 UYF851958:UYF851976 VIB851958:VIB851976 VRX851958:VRX851976 WBT851958:WBT851976 WLP851958:WLP851976 WVL851958:WVL851976 D917494:D917512 IZ917494:IZ917512 SV917494:SV917512 ACR917494:ACR917512 AMN917494:AMN917512 AWJ917494:AWJ917512 BGF917494:BGF917512 BQB917494:BQB917512 BZX917494:BZX917512 CJT917494:CJT917512 CTP917494:CTP917512 DDL917494:DDL917512 DNH917494:DNH917512 DXD917494:DXD917512 EGZ917494:EGZ917512 EQV917494:EQV917512 FAR917494:FAR917512 FKN917494:FKN917512 FUJ917494:FUJ917512 GEF917494:GEF917512 GOB917494:GOB917512 GXX917494:GXX917512 HHT917494:HHT917512 HRP917494:HRP917512 IBL917494:IBL917512 ILH917494:ILH917512 IVD917494:IVD917512 JEZ917494:JEZ917512 JOV917494:JOV917512 JYR917494:JYR917512 KIN917494:KIN917512 KSJ917494:KSJ917512 LCF917494:LCF917512 LMB917494:LMB917512 LVX917494:LVX917512 MFT917494:MFT917512 MPP917494:MPP917512 MZL917494:MZL917512 NJH917494:NJH917512 NTD917494:NTD917512 OCZ917494:OCZ917512 OMV917494:OMV917512 OWR917494:OWR917512 PGN917494:PGN917512 PQJ917494:PQJ917512 QAF917494:QAF917512 QKB917494:QKB917512 QTX917494:QTX917512 RDT917494:RDT917512 RNP917494:RNP917512 RXL917494:RXL917512 SHH917494:SHH917512 SRD917494:SRD917512 TAZ917494:TAZ917512 TKV917494:TKV917512 TUR917494:TUR917512 UEN917494:UEN917512 UOJ917494:UOJ917512 UYF917494:UYF917512 VIB917494:VIB917512 VRX917494:VRX917512 WBT917494:WBT917512 WLP917494:WLP917512 WVL917494:WVL917512 D983030:D983048 IZ983030:IZ983048 SV983030:SV983048 ACR983030:ACR983048 AMN983030:AMN983048 AWJ983030:AWJ983048 BGF983030:BGF983048 BQB983030:BQB983048 BZX983030:BZX983048 CJT983030:CJT983048 CTP983030:CTP983048 DDL983030:DDL983048 DNH983030:DNH983048 DXD983030:DXD983048 EGZ983030:EGZ983048 EQV983030:EQV983048 FAR983030:FAR983048 FKN983030:FKN983048 FUJ983030:FUJ983048 GEF983030:GEF983048 GOB983030:GOB983048 GXX983030:GXX983048 HHT983030:HHT983048 HRP983030:HRP983048 IBL983030:IBL983048 ILH983030:ILH983048 IVD983030:IVD983048 JEZ983030:JEZ983048 JOV983030:JOV983048 JYR983030:JYR983048 KIN983030:KIN983048 KSJ983030:KSJ983048 LCF983030:LCF983048 LMB983030:LMB983048 LVX983030:LVX983048 MFT983030:MFT983048 MPP983030:MPP983048 MZL983030:MZL983048 NJH983030:NJH983048 NTD983030:NTD983048 OCZ983030:OCZ983048 OMV983030:OMV983048 OWR983030:OWR983048 PGN983030:PGN983048 PQJ983030:PQJ983048 QAF983030:QAF983048 QKB983030:QKB983048 QTX983030:QTX983048 RDT983030:RDT983048 RNP983030:RNP983048 RXL983030:RXL983048 SHH983030:SHH983048 SRD983030:SRD983048 TAZ983030:TAZ983048 TKV983030:TKV983048 TUR983030:TUR983048 UEN983030:UEN983048 UOJ983030:UOJ983048 UYF983030:UYF983048 VIB983030:VIB983048 VRX983030:VRX983048 WBT983030:WBT983048 WLP983030:WLP983048 IZ9:IZ11">
      <formula1>$D$26:$D$356</formula1>
    </dataValidation>
    <dataValidation type="list" errorStyle="warning" allowBlank="1" showInputMessage="1" showErrorMessage="1" errorTitle="Factor" error="This factor is not included in the drop-down list. Is this the factor you want to use?" sqref="WVO983017:WVO983029 G65535:G65544 JC65535:JC65544 SY65535:SY65544 ACU65535:ACU65544 AMQ65535:AMQ65544 AWM65535:AWM65544 BGI65535:BGI65544 BQE65535:BQE65544 CAA65535:CAA65544 CJW65535:CJW65544 CTS65535:CTS65544 DDO65535:DDO65544 DNK65535:DNK65544 DXG65535:DXG65544 EHC65535:EHC65544 EQY65535:EQY65544 FAU65535:FAU65544 FKQ65535:FKQ65544 FUM65535:FUM65544 GEI65535:GEI65544 GOE65535:GOE65544 GYA65535:GYA65544 HHW65535:HHW65544 HRS65535:HRS65544 IBO65535:IBO65544 ILK65535:ILK65544 IVG65535:IVG65544 JFC65535:JFC65544 JOY65535:JOY65544 JYU65535:JYU65544 KIQ65535:KIQ65544 KSM65535:KSM65544 LCI65535:LCI65544 LME65535:LME65544 LWA65535:LWA65544 MFW65535:MFW65544 MPS65535:MPS65544 MZO65535:MZO65544 NJK65535:NJK65544 NTG65535:NTG65544 ODC65535:ODC65544 OMY65535:OMY65544 OWU65535:OWU65544 PGQ65535:PGQ65544 PQM65535:PQM65544 QAI65535:QAI65544 QKE65535:QKE65544 QUA65535:QUA65544 RDW65535:RDW65544 RNS65535:RNS65544 RXO65535:RXO65544 SHK65535:SHK65544 SRG65535:SRG65544 TBC65535:TBC65544 TKY65535:TKY65544 TUU65535:TUU65544 UEQ65535:UEQ65544 UOM65535:UOM65544 UYI65535:UYI65544 VIE65535:VIE65544 VSA65535:VSA65544 WBW65535:WBW65544 WLS65535:WLS65544 WVO65535:WVO65544 G131071:G131080 JC131071:JC131080 SY131071:SY131080 ACU131071:ACU131080 AMQ131071:AMQ131080 AWM131071:AWM131080 BGI131071:BGI131080 BQE131071:BQE131080 CAA131071:CAA131080 CJW131071:CJW131080 CTS131071:CTS131080 DDO131071:DDO131080 DNK131071:DNK131080 DXG131071:DXG131080 EHC131071:EHC131080 EQY131071:EQY131080 FAU131071:FAU131080 FKQ131071:FKQ131080 FUM131071:FUM131080 GEI131071:GEI131080 GOE131071:GOE131080 GYA131071:GYA131080 HHW131071:HHW131080 HRS131071:HRS131080 IBO131071:IBO131080 ILK131071:ILK131080 IVG131071:IVG131080 JFC131071:JFC131080 JOY131071:JOY131080 JYU131071:JYU131080 KIQ131071:KIQ131080 KSM131071:KSM131080 LCI131071:LCI131080 LME131071:LME131080 LWA131071:LWA131080 MFW131071:MFW131080 MPS131071:MPS131080 MZO131071:MZO131080 NJK131071:NJK131080 NTG131071:NTG131080 ODC131071:ODC131080 OMY131071:OMY131080 OWU131071:OWU131080 PGQ131071:PGQ131080 PQM131071:PQM131080 QAI131071:QAI131080 QKE131071:QKE131080 QUA131071:QUA131080 RDW131071:RDW131080 RNS131071:RNS131080 RXO131071:RXO131080 SHK131071:SHK131080 SRG131071:SRG131080 TBC131071:TBC131080 TKY131071:TKY131080 TUU131071:TUU131080 UEQ131071:UEQ131080 UOM131071:UOM131080 UYI131071:UYI131080 VIE131071:VIE131080 VSA131071:VSA131080 WBW131071:WBW131080 WLS131071:WLS131080 WVO131071:WVO131080 G196607:G196616 JC196607:JC196616 SY196607:SY196616 ACU196607:ACU196616 AMQ196607:AMQ196616 AWM196607:AWM196616 BGI196607:BGI196616 BQE196607:BQE196616 CAA196607:CAA196616 CJW196607:CJW196616 CTS196607:CTS196616 DDO196607:DDO196616 DNK196607:DNK196616 DXG196607:DXG196616 EHC196607:EHC196616 EQY196607:EQY196616 FAU196607:FAU196616 FKQ196607:FKQ196616 FUM196607:FUM196616 GEI196607:GEI196616 GOE196607:GOE196616 GYA196607:GYA196616 HHW196607:HHW196616 HRS196607:HRS196616 IBO196607:IBO196616 ILK196607:ILK196616 IVG196607:IVG196616 JFC196607:JFC196616 JOY196607:JOY196616 JYU196607:JYU196616 KIQ196607:KIQ196616 KSM196607:KSM196616 LCI196607:LCI196616 LME196607:LME196616 LWA196607:LWA196616 MFW196607:MFW196616 MPS196607:MPS196616 MZO196607:MZO196616 NJK196607:NJK196616 NTG196607:NTG196616 ODC196607:ODC196616 OMY196607:OMY196616 OWU196607:OWU196616 PGQ196607:PGQ196616 PQM196607:PQM196616 QAI196607:QAI196616 QKE196607:QKE196616 QUA196607:QUA196616 RDW196607:RDW196616 RNS196607:RNS196616 RXO196607:RXO196616 SHK196607:SHK196616 SRG196607:SRG196616 TBC196607:TBC196616 TKY196607:TKY196616 TUU196607:TUU196616 UEQ196607:UEQ196616 UOM196607:UOM196616 UYI196607:UYI196616 VIE196607:VIE196616 VSA196607:VSA196616 WBW196607:WBW196616 WLS196607:WLS196616 WVO196607:WVO196616 G262143:G262152 JC262143:JC262152 SY262143:SY262152 ACU262143:ACU262152 AMQ262143:AMQ262152 AWM262143:AWM262152 BGI262143:BGI262152 BQE262143:BQE262152 CAA262143:CAA262152 CJW262143:CJW262152 CTS262143:CTS262152 DDO262143:DDO262152 DNK262143:DNK262152 DXG262143:DXG262152 EHC262143:EHC262152 EQY262143:EQY262152 FAU262143:FAU262152 FKQ262143:FKQ262152 FUM262143:FUM262152 GEI262143:GEI262152 GOE262143:GOE262152 GYA262143:GYA262152 HHW262143:HHW262152 HRS262143:HRS262152 IBO262143:IBO262152 ILK262143:ILK262152 IVG262143:IVG262152 JFC262143:JFC262152 JOY262143:JOY262152 JYU262143:JYU262152 KIQ262143:KIQ262152 KSM262143:KSM262152 LCI262143:LCI262152 LME262143:LME262152 LWA262143:LWA262152 MFW262143:MFW262152 MPS262143:MPS262152 MZO262143:MZO262152 NJK262143:NJK262152 NTG262143:NTG262152 ODC262143:ODC262152 OMY262143:OMY262152 OWU262143:OWU262152 PGQ262143:PGQ262152 PQM262143:PQM262152 QAI262143:QAI262152 QKE262143:QKE262152 QUA262143:QUA262152 RDW262143:RDW262152 RNS262143:RNS262152 RXO262143:RXO262152 SHK262143:SHK262152 SRG262143:SRG262152 TBC262143:TBC262152 TKY262143:TKY262152 TUU262143:TUU262152 UEQ262143:UEQ262152 UOM262143:UOM262152 UYI262143:UYI262152 VIE262143:VIE262152 VSA262143:VSA262152 WBW262143:WBW262152 WLS262143:WLS262152 WVO262143:WVO262152 G327679:G327688 JC327679:JC327688 SY327679:SY327688 ACU327679:ACU327688 AMQ327679:AMQ327688 AWM327679:AWM327688 BGI327679:BGI327688 BQE327679:BQE327688 CAA327679:CAA327688 CJW327679:CJW327688 CTS327679:CTS327688 DDO327679:DDO327688 DNK327679:DNK327688 DXG327679:DXG327688 EHC327679:EHC327688 EQY327679:EQY327688 FAU327679:FAU327688 FKQ327679:FKQ327688 FUM327679:FUM327688 GEI327679:GEI327688 GOE327679:GOE327688 GYA327679:GYA327688 HHW327679:HHW327688 HRS327679:HRS327688 IBO327679:IBO327688 ILK327679:ILK327688 IVG327679:IVG327688 JFC327679:JFC327688 JOY327679:JOY327688 JYU327679:JYU327688 KIQ327679:KIQ327688 KSM327679:KSM327688 LCI327679:LCI327688 LME327679:LME327688 LWA327679:LWA327688 MFW327679:MFW327688 MPS327679:MPS327688 MZO327679:MZO327688 NJK327679:NJK327688 NTG327679:NTG327688 ODC327679:ODC327688 OMY327679:OMY327688 OWU327679:OWU327688 PGQ327679:PGQ327688 PQM327679:PQM327688 QAI327679:QAI327688 QKE327679:QKE327688 QUA327679:QUA327688 RDW327679:RDW327688 RNS327679:RNS327688 RXO327679:RXO327688 SHK327679:SHK327688 SRG327679:SRG327688 TBC327679:TBC327688 TKY327679:TKY327688 TUU327679:TUU327688 UEQ327679:UEQ327688 UOM327679:UOM327688 UYI327679:UYI327688 VIE327679:VIE327688 VSA327679:VSA327688 WBW327679:WBW327688 WLS327679:WLS327688 WVO327679:WVO327688 G393215:G393224 JC393215:JC393224 SY393215:SY393224 ACU393215:ACU393224 AMQ393215:AMQ393224 AWM393215:AWM393224 BGI393215:BGI393224 BQE393215:BQE393224 CAA393215:CAA393224 CJW393215:CJW393224 CTS393215:CTS393224 DDO393215:DDO393224 DNK393215:DNK393224 DXG393215:DXG393224 EHC393215:EHC393224 EQY393215:EQY393224 FAU393215:FAU393224 FKQ393215:FKQ393224 FUM393215:FUM393224 GEI393215:GEI393224 GOE393215:GOE393224 GYA393215:GYA393224 HHW393215:HHW393224 HRS393215:HRS393224 IBO393215:IBO393224 ILK393215:ILK393224 IVG393215:IVG393224 JFC393215:JFC393224 JOY393215:JOY393224 JYU393215:JYU393224 KIQ393215:KIQ393224 KSM393215:KSM393224 LCI393215:LCI393224 LME393215:LME393224 LWA393215:LWA393224 MFW393215:MFW393224 MPS393215:MPS393224 MZO393215:MZO393224 NJK393215:NJK393224 NTG393215:NTG393224 ODC393215:ODC393224 OMY393215:OMY393224 OWU393215:OWU393224 PGQ393215:PGQ393224 PQM393215:PQM393224 QAI393215:QAI393224 QKE393215:QKE393224 QUA393215:QUA393224 RDW393215:RDW393224 RNS393215:RNS393224 RXO393215:RXO393224 SHK393215:SHK393224 SRG393215:SRG393224 TBC393215:TBC393224 TKY393215:TKY393224 TUU393215:TUU393224 UEQ393215:UEQ393224 UOM393215:UOM393224 UYI393215:UYI393224 VIE393215:VIE393224 VSA393215:VSA393224 WBW393215:WBW393224 WLS393215:WLS393224 WVO393215:WVO393224 G458751:G458760 JC458751:JC458760 SY458751:SY458760 ACU458751:ACU458760 AMQ458751:AMQ458760 AWM458751:AWM458760 BGI458751:BGI458760 BQE458751:BQE458760 CAA458751:CAA458760 CJW458751:CJW458760 CTS458751:CTS458760 DDO458751:DDO458760 DNK458751:DNK458760 DXG458751:DXG458760 EHC458751:EHC458760 EQY458751:EQY458760 FAU458751:FAU458760 FKQ458751:FKQ458760 FUM458751:FUM458760 GEI458751:GEI458760 GOE458751:GOE458760 GYA458751:GYA458760 HHW458751:HHW458760 HRS458751:HRS458760 IBO458751:IBO458760 ILK458751:ILK458760 IVG458751:IVG458760 JFC458751:JFC458760 JOY458751:JOY458760 JYU458751:JYU458760 KIQ458751:KIQ458760 KSM458751:KSM458760 LCI458751:LCI458760 LME458751:LME458760 LWA458751:LWA458760 MFW458751:MFW458760 MPS458751:MPS458760 MZO458751:MZO458760 NJK458751:NJK458760 NTG458751:NTG458760 ODC458751:ODC458760 OMY458751:OMY458760 OWU458751:OWU458760 PGQ458751:PGQ458760 PQM458751:PQM458760 QAI458751:QAI458760 QKE458751:QKE458760 QUA458751:QUA458760 RDW458751:RDW458760 RNS458751:RNS458760 RXO458751:RXO458760 SHK458751:SHK458760 SRG458751:SRG458760 TBC458751:TBC458760 TKY458751:TKY458760 TUU458751:TUU458760 UEQ458751:UEQ458760 UOM458751:UOM458760 UYI458751:UYI458760 VIE458751:VIE458760 VSA458751:VSA458760 WBW458751:WBW458760 WLS458751:WLS458760 WVO458751:WVO458760 G524287:G524296 JC524287:JC524296 SY524287:SY524296 ACU524287:ACU524296 AMQ524287:AMQ524296 AWM524287:AWM524296 BGI524287:BGI524296 BQE524287:BQE524296 CAA524287:CAA524296 CJW524287:CJW524296 CTS524287:CTS524296 DDO524287:DDO524296 DNK524287:DNK524296 DXG524287:DXG524296 EHC524287:EHC524296 EQY524287:EQY524296 FAU524287:FAU524296 FKQ524287:FKQ524296 FUM524287:FUM524296 GEI524287:GEI524296 GOE524287:GOE524296 GYA524287:GYA524296 HHW524287:HHW524296 HRS524287:HRS524296 IBO524287:IBO524296 ILK524287:ILK524296 IVG524287:IVG524296 JFC524287:JFC524296 JOY524287:JOY524296 JYU524287:JYU524296 KIQ524287:KIQ524296 KSM524287:KSM524296 LCI524287:LCI524296 LME524287:LME524296 LWA524287:LWA524296 MFW524287:MFW524296 MPS524287:MPS524296 MZO524287:MZO524296 NJK524287:NJK524296 NTG524287:NTG524296 ODC524287:ODC524296 OMY524287:OMY524296 OWU524287:OWU524296 PGQ524287:PGQ524296 PQM524287:PQM524296 QAI524287:QAI524296 QKE524287:QKE524296 QUA524287:QUA524296 RDW524287:RDW524296 RNS524287:RNS524296 RXO524287:RXO524296 SHK524287:SHK524296 SRG524287:SRG524296 TBC524287:TBC524296 TKY524287:TKY524296 TUU524287:TUU524296 UEQ524287:UEQ524296 UOM524287:UOM524296 UYI524287:UYI524296 VIE524287:VIE524296 VSA524287:VSA524296 WBW524287:WBW524296 WLS524287:WLS524296 WVO524287:WVO524296 G589823:G589832 JC589823:JC589832 SY589823:SY589832 ACU589823:ACU589832 AMQ589823:AMQ589832 AWM589823:AWM589832 BGI589823:BGI589832 BQE589823:BQE589832 CAA589823:CAA589832 CJW589823:CJW589832 CTS589823:CTS589832 DDO589823:DDO589832 DNK589823:DNK589832 DXG589823:DXG589832 EHC589823:EHC589832 EQY589823:EQY589832 FAU589823:FAU589832 FKQ589823:FKQ589832 FUM589823:FUM589832 GEI589823:GEI589832 GOE589823:GOE589832 GYA589823:GYA589832 HHW589823:HHW589832 HRS589823:HRS589832 IBO589823:IBO589832 ILK589823:ILK589832 IVG589823:IVG589832 JFC589823:JFC589832 JOY589823:JOY589832 JYU589823:JYU589832 KIQ589823:KIQ589832 KSM589823:KSM589832 LCI589823:LCI589832 LME589823:LME589832 LWA589823:LWA589832 MFW589823:MFW589832 MPS589823:MPS589832 MZO589823:MZO589832 NJK589823:NJK589832 NTG589823:NTG589832 ODC589823:ODC589832 OMY589823:OMY589832 OWU589823:OWU589832 PGQ589823:PGQ589832 PQM589823:PQM589832 QAI589823:QAI589832 QKE589823:QKE589832 QUA589823:QUA589832 RDW589823:RDW589832 RNS589823:RNS589832 RXO589823:RXO589832 SHK589823:SHK589832 SRG589823:SRG589832 TBC589823:TBC589832 TKY589823:TKY589832 TUU589823:TUU589832 UEQ589823:UEQ589832 UOM589823:UOM589832 UYI589823:UYI589832 VIE589823:VIE589832 VSA589823:VSA589832 WBW589823:WBW589832 WLS589823:WLS589832 WVO589823:WVO589832 G655359:G655368 JC655359:JC655368 SY655359:SY655368 ACU655359:ACU655368 AMQ655359:AMQ655368 AWM655359:AWM655368 BGI655359:BGI655368 BQE655359:BQE655368 CAA655359:CAA655368 CJW655359:CJW655368 CTS655359:CTS655368 DDO655359:DDO655368 DNK655359:DNK655368 DXG655359:DXG655368 EHC655359:EHC655368 EQY655359:EQY655368 FAU655359:FAU655368 FKQ655359:FKQ655368 FUM655359:FUM655368 GEI655359:GEI655368 GOE655359:GOE655368 GYA655359:GYA655368 HHW655359:HHW655368 HRS655359:HRS655368 IBO655359:IBO655368 ILK655359:ILK655368 IVG655359:IVG655368 JFC655359:JFC655368 JOY655359:JOY655368 JYU655359:JYU655368 KIQ655359:KIQ655368 KSM655359:KSM655368 LCI655359:LCI655368 LME655359:LME655368 LWA655359:LWA655368 MFW655359:MFW655368 MPS655359:MPS655368 MZO655359:MZO655368 NJK655359:NJK655368 NTG655359:NTG655368 ODC655359:ODC655368 OMY655359:OMY655368 OWU655359:OWU655368 PGQ655359:PGQ655368 PQM655359:PQM655368 QAI655359:QAI655368 QKE655359:QKE655368 QUA655359:QUA655368 RDW655359:RDW655368 RNS655359:RNS655368 RXO655359:RXO655368 SHK655359:SHK655368 SRG655359:SRG655368 TBC655359:TBC655368 TKY655359:TKY655368 TUU655359:TUU655368 UEQ655359:UEQ655368 UOM655359:UOM655368 UYI655359:UYI655368 VIE655359:VIE655368 VSA655359:VSA655368 WBW655359:WBW655368 WLS655359:WLS655368 WVO655359:WVO655368 G720895:G720904 JC720895:JC720904 SY720895:SY720904 ACU720895:ACU720904 AMQ720895:AMQ720904 AWM720895:AWM720904 BGI720895:BGI720904 BQE720895:BQE720904 CAA720895:CAA720904 CJW720895:CJW720904 CTS720895:CTS720904 DDO720895:DDO720904 DNK720895:DNK720904 DXG720895:DXG720904 EHC720895:EHC720904 EQY720895:EQY720904 FAU720895:FAU720904 FKQ720895:FKQ720904 FUM720895:FUM720904 GEI720895:GEI720904 GOE720895:GOE720904 GYA720895:GYA720904 HHW720895:HHW720904 HRS720895:HRS720904 IBO720895:IBO720904 ILK720895:ILK720904 IVG720895:IVG720904 JFC720895:JFC720904 JOY720895:JOY720904 JYU720895:JYU720904 KIQ720895:KIQ720904 KSM720895:KSM720904 LCI720895:LCI720904 LME720895:LME720904 LWA720895:LWA720904 MFW720895:MFW720904 MPS720895:MPS720904 MZO720895:MZO720904 NJK720895:NJK720904 NTG720895:NTG720904 ODC720895:ODC720904 OMY720895:OMY720904 OWU720895:OWU720904 PGQ720895:PGQ720904 PQM720895:PQM720904 QAI720895:QAI720904 QKE720895:QKE720904 QUA720895:QUA720904 RDW720895:RDW720904 RNS720895:RNS720904 RXO720895:RXO720904 SHK720895:SHK720904 SRG720895:SRG720904 TBC720895:TBC720904 TKY720895:TKY720904 TUU720895:TUU720904 UEQ720895:UEQ720904 UOM720895:UOM720904 UYI720895:UYI720904 VIE720895:VIE720904 VSA720895:VSA720904 WBW720895:WBW720904 WLS720895:WLS720904 WVO720895:WVO720904 G786431:G786440 JC786431:JC786440 SY786431:SY786440 ACU786431:ACU786440 AMQ786431:AMQ786440 AWM786431:AWM786440 BGI786431:BGI786440 BQE786431:BQE786440 CAA786431:CAA786440 CJW786431:CJW786440 CTS786431:CTS786440 DDO786431:DDO786440 DNK786431:DNK786440 DXG786431:DXG786440 EHC786431:EHC786440 EQY786431:EQY786440 FAU786431:FAU786440 FKQ786431:FKQ786440 FUM786431:FUM786440 GEI786431:GEI786440 GOE786431:GOE786440 GYA786431:GYA786440 HHW786431:HHW786440 HRS786431:HRS786440 IBO786431:IBO786440 ILK786431:ILK786440 IVG786431:IVG786440 JFC786431:JFC786440 JOY786431:JOY786440 JYU786431:JYU786440 KIQ786431:KIQ786440 KSM786431:KSM786440 LCI786431:LCI786440 LME786431:LME786440 LWA786431:LWA786440 MFW786431:MFW786440 MPS786431:MPS786440 MZO786431:MZO786440 NJK786431:NJK786440 NTG786431:NTG786440 ODC786431:ODC786440 OMY786431:OMY786440 OWU786431:OWU786440 PGQ786431:PGQ786440 PQM786431:PQM786440 QAI786431:QAI786440 QKE786431:QKE786440 QUA786431:QUA786440 RDW786431:RDW786440 RNS786431:RNS786440 RXO786431:RXO786440 SHK786431:SHK786440 SRG786431:SRG786440 TBC786431:TBC786440 TKY786431:TKY786440 TUU786431:TUU786440 UEQ786431:UEQ786440 UOM786431:UOM786440 UYI786431:UYI786440 VIE786431:VIE786440 VSA786431:VSA786440 WBW786431:WBW786440 WLS786431:WLS786440 WVO786431:WVO786440 G851967:G851976 JC851967:JC851976 SY851967:SY851976 ACU851967:ACU851976 AMQ851967:AMQ851976 AWM851967:AWM851976 BGI851967:BGI851976 BQE851967:BQE851976 CAA851967:CAA851976 CJW851967:CJW851976 CTS851967:CTS851976 DDO851967:DDO851976 DNK851967:DNK851976 DXG851967:DXG851976 EHC851967:EHC851976 EQY851967:EQY851976 FAU851967:FAU851976 FKQ851967:FKQ851976 FUM851967:FUM851976 GEI851967:GEI851976 GOE851967:GOE851976 GYA851967:GYA851976 HHW851967:HHW851976 HRS851967:HRS851976 IBO851967:IBO851976 ILK851967:ILK851976 IVG851967:IVG851976 JFC851967:JFC851976 JOY851967:JOY851976 JYU851967:JYU851976 KIQ851967:KIQ851976 KSM851967:KSM851976 LCI851967:LCI851976 LME851967:LME851976 LWA851967:LWA851976 MFW851967:MFW851976 MPS851967:MPS851976 MZO851967:MZO851976 NJK851967:NJK851976 NTG851967:NTG851976 ODC851967:ODC851976 OMY851967:OMY851976 OWU851967:OWU851976 PGQ851967:PGQ851976 PQM851967:PQM851976 QAI851967:QAI851976 QKE851967:QKE851976 QUA851967:QUA851976 RDW851967:RDW851976 RNS851967:RNS851976 RXO851967:RXO851976 SHK851967:SHK851976 SRG851967:SRG851976 TBC851967:TBC851976 TKY851967:TKY851976 TUU851967:TUU851976 UEQ851967:UEQ851976 UOM851967:UOM851976 UYI851967:UYI851976 VIE851967:VIE851976 VSA851967:VSA851976 WBW851967:WBW851976 WLS851967:WLS851976 WVO851967:WVO851976 G917503:G917512 JC917503:JC917512 SY917503:SY917512 ACU917503:ACU917512 AMQ917503:AMQ917512 AWM917503:AWM917512 BGI917503:BGI917512 BQE917503:BQE917512 CAA917503:CAA917512 CJW917503:CJW917512 CTS917503:CTS917512 DDO917503:DDO917512 DNK917503:DNK917512 DXG917503:DXG917512 EHC917503:EHC917512 EQY917503:EQY917512 FAU917503:FAU917512 FKQ917503:FKQ917512 FUM917503:FUM917512 GEI917503:GEI917512 GOE917503:GOE917512 GYA917503:GYA917512 HHW917503:HHW917512 HRS917503:HRS917512 IBO917503:IBO917512 ILK917503:ILK917512 IVG917503:IVG917512 JFC917503:JFC917512 JOY917503:JOY917512 JYU917503:JYU917512 KIQ917503:KIQ917512 KSM917503:KSM917512 LCI917503:LCI917512 LME917503:LME917512 LWA917503:LWA917512 MFW917503:MFW917512 MPS917503:MPS917512 MZO917503:MZO917512 NJK917503:NJK917512 NTG917503:NTG917512 ODC917503:ODC917512 OMY917503:OMY917512 OWU917503:OWU917512 PGQ917503:PGQ917512 PQM917503:PQM917512 QAI917503:QAI917512 QKE917503:QKE917512 QUA917503:QUA917512 RDW917503:RDW917512 RNS917503:RNS917512 RXO917503:RXO917512 SHK917503:SHK917512 SRG917503:SRG917512 TBC917503:TBC917512 TKY917503:TKY917512 TUU917503:TUU917512 UEQ917503:UEQ917512 UOM917503:UOM917512 UYI917503:UYI917512 VIE917503:VIE917512 VSA917503:VSA917512 WBW917503:WBW917512 WLS917503:WLS917512 WVO917503:WVO917512 G983039:G983048 JC983039:JC983048 SY983039:SY983048 ACU983039:ACU983048 AMQ983039:AMQ983048 AWM983039:AWM983048 BGI983039:BGI983048 BQE983039:BQE983048 CAA983039:CAA983048 CJW983039:CJW983048 CTS983039:CTS983048 DDO983039:DDO983048 DNK983039:DNK983048 DXG983039:DXG983048 EHC983039:EHC983048 EQY983039:EQY983048 FAU983039:FAU983048 FKQ983039:FKQ983048 FUM983039:FUM983048 GEI983039:GEI983048 GOE983039:GOE983048 GYA983039:GYA983048 HHW983039:HHW983048 HRS983039:HRS983048 IBO983039:IBO983048 ILK983039:ILK983048 IVG983039:IVG983048 JFC983039:JFC983048 JOY983039:JOY983048 JYU983039:JYU983048 KIQ983039:KIQ983048 KSM983039:KSM983048 LCI983039:LCI983048 LME983039:LME983048 LWA983039:LWA983048 MFW983039:MFW983048 MPS983039:MPS983048 MZO983039:MZO983048 NJK983039:NJK983048 NTG983039:NTG983048 ODC983039:ODC983048 OMY983039:OMY983048 OWU983039:OWU983048 PGQ983039:PGQ983048 PQM983039:PQM983048 QAI983039:QAI983048 QKE983039:QKE983048 QUA983039:QUA983048 RDW983039:RDW983048 RNS983039:RNS983048 RXO983039:RXO983048 SHK983039:SHK983048 SRG983039:SRG983048 TBC983039:TBC983048 TKY983039:TKY983048 TUU983039:TUU983048 UEQ983039:UEQ983048 UOM983039:UOM983048 UYI983039:UYI983048 VIE983039:VIE983048 VSA983039:VSA983048 WBW983039:WBW983048 WLS983039:WLS983048 WVO983039:WVO983048 JC9:JC17 SY9:SY17 ACU9:ACU17 AMQ9:AMQ17 AWM9:AWM17 BGI9:BGI17 BQE9:BQE17 CAA9:CAA17 CJW9:CJW17 CTS9:CTS17 DDO9:DDO17 DNK9:DNK17 DXG9:DXG17 EHC9:EHC17 EQY9:EQY17 FAU9:FAU17 FKQ9:FKQ17 FUM9:FUM17 GEI9:GEI17 GOE9:GOE17 GYA9:GYA17 HHW9:HHW17 HRS9:HRS17 IBO9:IBO17 ILK9:ILK17 IVG9:IVG17 JFC9:JFC17 JOY9:JOY17 JYU9:JYU17 KIQ9:KIQ17 KSM9:KSM17 LCI9:LCI17 LME9:LME17 LWA9:LWA17 MFW9:MFW17 MPS9:MPS17 MZO9:MZO17 NJK9:NJK17 NTG9:NTG17 ODC9:ODC17 OMY9:OMY17 OWU9:OWU17 PGQ9:PGQ17 PQM9:PQM17 QAI9:QAI17 QKE9:QKE17 QUA9:QUA17 RDW9:RDW17 RNS9:RNS17 RXO9:RXO17 SHK9:SHK17 SRG9:SRG17 TBC9:TBC17 TKY9:TKY17 TUU9:TUU17 UEQ9:UEQ17 UOM9:UOM17 UYI9:UYI17 VIE9:VIE17 VSA9:VSA17 WBW9:WBW17 WLS9:WLS17 WVO9:WVO17 G65513:G65525 JC65513:JC65525 SY65513:SY65525 ACU65513:ACU65525 AMQ65513:AMQ65525 AWM65513:AWM65525 BGI65513:BGI65525 BQE65513:BQE65525 CAA65513:CAA65525 CJW65513:CJW65525 CTS65513:CTS65525 DDO65513:DDO65525 DNK65513:DNK65525 DXG65513:DXG65525 EHC65513:EHC65525 EQY65513:EQY65525 FAU65513:FAU65525 FKQ65513:FKQ65525 FUM65513:FUM65525 GEI65513:GEI65525 GOE65513:GOE65525 GYA65513:GYA65525 HHW65513:HHW65525 HRS65513:HRS65525 IBO65513:IBO65525 ILK65513:ILK65525 IVG65513:IVG65525 JFC65513:JFC65525 JOY65513:JOY65525 JYU65513:JYU65525 KIQ65513:KIQ65525 KSM65513:KSM65525 LCI65513:LCI65525 LME65513:LME65525 LWA65513:LWA65525 MFW65513:MFW65525 MPS65513:MPS65525 MZO65513:MZO65525 NJK65513:NJK65525 NTG65513:NTG65525 ODC65513:ODC65525 OMY65513:OMY65525 OWU65513:OWU65525 PGQ65513:PGQ65525 PQM65513:PQM65525 QAI65513:QAI65525 QKE65513:QKE65525 QUA65513:QUA65525 RDW65513:RDW65525 RNS65513:RNS65525 RXO65513:RXO65525 SHK65513:SHK65525 SRG65513:SRG65525 TBC65513:TBC65525 TKY65513:TKY65525 TUU65513:TUU65525 UEQ65513:UEQ65525 UOM65513:UOM65525 UYI65513:UYI65525 VIE65513:VIE65525 VSA65513:VSA65525 WBW65513:WBW65525 WLS65513:WLS65525 WVO65513:WVO65525 G131049:G131061 JC131049:JC131061 SY131049:SY131061 ACU131049:ACU131061 AMQ131049:AMQ131061 AWM131049:AWM131061 BGI131049:BGI131061 BQE131049:BQE131061 CAA131049:CAA131061 CJW131049:CJW131061 CTS131049:CTS131061 DDO131049:DDO131061 DNK131049:DNK131061 DXG131049:DXG131061 EHC131049:EHC131061 EQY131049:EQY131061 FAU131049:FAU131061 FKQ131049:FKQ131061 FUM131049:FUM131061 GEI131049:GEI131061 GOE131049:GOE131061 GYA131049:GYA131061 HHW131049:HHW131061 HRS131049:HRS131061 IBO131049:IBO131061 ILK131049:ILK131061 IVG131049:IVG131061 JFC131049:JFC131061 JOY131049:JOY131061 JYU131049:JYU131061 KIQ131049:KIQ131061 KSM131049:KSM131061 LCI131049:LCI131061 LME131049:LME131061 LWA131049:LWA131061 MFW131049:MFW131061 MPS131049:MPS131061 MZO131049:MZO131061 NJK131049:NJK131061 NTG131049:NTG131061 ODC131049:ODC131061 OMY131049:OMY131061 OWU131049:OWU131061 PGQ131049:PGQ131061 PQM131049:PQM131061 QAI131049:QAI131061 QKE131049:QKE131061 QUA131049:QUA131061 RDW131049:RDW131061 RNS131049:RNS131061 RXO131049:RXO131061 SHK131049:SHK131061 SRG131049:SRG131061 TBC131049:TBC131061 TKY131049:TKY131061 TUU131049:TUU131061 UEQ131049:UEQ131061 UOM131049:UOM131061 UYI131049:UYI131061 VIE131049:VIE131061 VSA131049:VSA131061 WBW131049:WBW131061 WLS131049:WLS131061 WVO131049:WVO131061 G196585:G196597 JC196585:JC196597 SY196585:SY196597 ACU196585:ACU196597 AMQ196585:AMQ196597 AWM196585:AWM196597 BGI196585:BGI196597 BQE196585:BQE196597 CAA196585:CAA196597 CJW196585:CJW196597 CTS196585:CTS196597 DDO196585:DDO196597 DNK196585:DNK196597 DXG196585:DXG196597 EHC196585:EHC196597 EQY196585:EQY196597 FAU196585:FAU196597 FKQ196585:FKQ196597 FUM196585:FUM196597 GEI196585:GEI196597 GOE196585:GOE196597 GYA196585:GYA196597 HHW196585:HHW196597 HRS196585:HRS196597 IBO196585:IBO196597 ILK196585:ILK196597 IVG196585:IVG196597 JFC196585:JFC196597 JOY196585:JOY196597 JYU196585:JYU196597 KIQ196585:KIQ196597 KSM196585:KSM196597 LCI196585:LCI196597 LME196585:LME196597 LWA196585:LWA196597 MFW196585:MFW196597 MPS196585:MPS196597 MZO196585:MZO196597 NJK196585:NJK196597 NTG196585:NTG196597 ODC196585:ODC196597 OMY196585:OMY196597 OWU196585:OWU196597 PGQ196585:PGQ196597 PQM196585:PQM196597 QAI196585:QAI196597 QKE196585:QKE196597 QUA196585:QUA196597 RDW196585:RDW196597 RNS196585:RNS196597 RXO196585:RXO196597 SHK196585:SHK196597 SRG196585:SRG196597 TBC196585:TBC196597 TKY196585:TKY196597 TUU196585:TUU196597 UEQ196585:UEQ196597 UOM196585:UOM196597 UYI196585:UYI196597 VIE196585:VIE196597 VSA196585:VSA196597 WBW196585:WBW196597 WLS196585:WLS196597 WVO196585:WVO196597 G262121:G262133 JC262121:JC262133 SY262121:SY262133 ACU262121:ACU262133 AMQ262121:AMQ262133 AWM262121:AWM262133 BGI262121:BGI262133 BQE262121:BQE262133 CAA262121:CAA262133 CJW262121:CJW262133 CTS262121:CTS262133 DDO262121:DDO262133 DNK262121:DNK262133 DXG262121:DXG262133 EHC262121:EHC262133 EQY262121:EQY262133 FAU262121:FAU262133 FKQ262121:FKQ262133 FUM262121:FUM262133 GEI262121:GEI262133 GOE262121:GOE262133 GYA262121:GYA262133 HHW262121:HHW262133 HRS262121:HRS262133 IBO262121:IBO262133 ILK262121:ILK262133 IVG262121:IVG262133 JFC262121:JFC262133 JOY262121:JOY262133 JYU262121:JYU262133 KIQ262121:KIQ262133 KSM262121:KSM262133 LCI262121:LCI262133 LME262121:LME262133 LWA262121:LWA262133 MFW262121:MFW262133 MPS262121:MPS262133 MZO262121:MZO262133 NJK262121:NJK262133 NTG262121:NTG262133 ODC262121:ODC262133 OMY262121:OMY262133 OWU262121:OWU262133 PGQ262121:PGQ262133 PQM262121:PQM262133 QAI262121:QAI262133 QKE262121:QKE262133 QUA262121:QUA262133 RDW262121:RDW262133 RNS262121:RNS262133 RXO262121:RXO262133 SHK262121:SHK262133 SRG262121:SRG262133 TBC262121:TBC262133 TKY262121:TKY262133 TUU262121:TUU262133 UEQ262121:UEQ262133 UOM262121:UOM262133 UYI262121:UYI262133 VIE262121:VIE262133 VSA262121:VSA262133 WBW262121:WBW262133 WLS262121:WLS262133 WVO262121:WVO262133 G327657:G327669 JC327657:JC327669 SY327657:SY327669 ACU327657:ACU327669 AMQ327657:AMQ327669 AWM327657:AWM327669 BGI327657:BGI327669 BQE327657:BQE327669 CAA327657:CAA327669 CJW327657:CJW327669 CTS327657:CTS327669 DDO327657:DDO327669 DNK327657:DNK327669 DXG327657:DXG327669 EHC327657:EHC327669 EQY327657:EQY327669 FAU327657:FAU327669 FKQ327657:FKQ327669 FUM327657:FUM327669 GEI327657:GEI327669 GOE327657:GOE327669 GYA327657:GYA327669 HHW327657:HHW327669 HRS327657:HRS327669 IBO327657:IBO327669 ILK327657:ILK327669 IVG327657:IVG327669 JFC327657:JFC327669 JOY327657:JOY327669 JYU327657:JYU327669 KIQ327657:KIQ327669 KSM327657:KSM327669 LCI327657:LCI327669 LME327657:LME327669 LWA327657:LWA327669 MFW327657:MFW327669 MPS327657:MPS327669 MZO327657:MZO327669 NJK327657:NJK327669 NTG327657:NTG327669 ODC327657:ODC327669 OMY327657:OMY327669 OWU327657:OWU327669 PGQ327657:PGQ327669 PQM327657:PQM327669 QAI327657:QAI327669 QKE327657:QKE327669 QUA327657:QUA327669 RDW327657:RDW327669 RNS327657:RNS327669 RXO327657:RXO327669 SHK327657:SHK327669 SRG327657:SRG327669 TBC327657:TBC327669 TKY327657:TKY327669 TUU327657:TUU327669 UEQ327657:UEQ327669 UOM327657:UOM327669 UYI327657:UYI327669 VIE327657:VIE327669 VSA327657:VSA327669 WBW327657:WBW327669 WLS327657:WLS327669 WVO327657:WVO327669 G393193:G393205 JC393193:JC393205 SY393193:SY393205 ACU393193:ACU393205 AMQ393193:AMQ393205 AWM393193:AWM393205 BGI393193:BGI393205 BQE393193:BQE393205 CAA393193:CAA393205 CJW393193:CJW393205 CTS393193:CTS393205 DDO393193:DDO393205 DNK393193:DNK393205 DXG393193:DXG393205 EHC393193:EHC393205 EQY393193:EQY393205 FAU393193:FAU393205 FKQ393193:FKQ393205 FUM393193:FUM393205 GEI393193:GEI393205 GOE393193:GOE393205 GYA393193:GYA393205 HHW393193:HHW393205 HRS393193:HRS393205 IBO393193:IBO393205 ILK393193:ILK393205 IVG393193:IVG393205 JFC393193:JFC393205 JOY393193:JOY393205 JYU393193:JYU393205 KIQ393193:KIQ393205 KSM393193:KSM393205 LCI393193:LCI393205 LME393193:LME393205 LWA393193:LWA393205 MFW393193:MFW393205 MPS393193:MPS393205 MZO393193:MZO393205 NJK393193:NJK393205 NTG393193:NTG393205 ODC393193:ODC393205 OMY393193:OMY393205 OWU393193:OWU393205 PGQ393193:PGQ393205 PQM393193:PQM393205 QAI393193:QAI393205 QKE393193:QKE393205 QUA393193:QUA393205 RDW393193:RDW393205 RNS393193:RNS393205 RXO393193:RXO393205 SHK393193:SHK393205 SRG393193:SRG393205 TBC393193:TBC393205 TKY393193:TKY393205 TUU393193:TUU393205 UEQ393193:UEQ393205 UOM393193:UOM393205 UYI393193:UYI393205 VIE393193:VIE393205 VSA393193:VSA393205 WBW393193:WBW393205 WLS393193:WLS393205 WVO393193:WVO393205 G458729:G458741 JC458729:JC458741 SY458729:SY458741 ACU458729:ACU458741 AMQ458729:AMQ458741 AWM458729:AWM458741 BGI458729:BGI458741 BQE458729:BQE458741 CAA458729:CAA458741 CJW458729:CJW458741 CTS458729:CTS458741 DDO458729:DDO458741 DNK458729:DNK458741 DXG458729:DXG458741 EHC458729:EHC458741 EQY458729:EQY458741 FAU458729:FAU458741 FKQ458729:FKQ458741 FUM458729:FUM458741 GEI458729:GEI458741 GOE458729:GOE458741 GYA458729:GYA458741 HHW458729:HHW458741 HRS458729:HRS458741 IBO458729:IBO458741 ILK458729:ILK458741 IVG458729:IVG458741 JFC458729:JFC458741 JOY458729:JOY458741 JYU458729:JYU458741 KIQ458729:KIQ458741 KSM458729:KSM458741 LCI458729:LCI458741 LME458729:LME458741 LWA458729:LWA458741 MFW458729:MFW458741 MPS458729:MPS458741 MZO458729:MZO458741 NJK458729:NJK458741 NTG458729:NTG458741 ODC458729:ODC458741 OMY458729:OMY458741 OWU458729:OWU458741 PGQ458729:PGQ458741 PQM458729:PQM458741 QAI458729:QAI458741 QKE458729:QKE458741 QUA458729:QUA458741 RDW458729:RDW458741 RNS458729:RNS458741 RXO458729:RXO458741 SHK458729:SHK458741 SRG458729:SRG458741 TBC458729:TBC458741 TKY458729:TKY458741 TUU458729:TUU458741 UEQ458729:UEQ458741 UOM458729:UOM458741 UYI458729:UYI458741 VIE458729:VIE458741 VSA458729:VSA458741 WBW458729:WBW458741 WLS458729:WLS458741 WVO458729:WVO458741 G524265:G524277 JC524265:JC524277 SY524265:SY524277 ACU524265:ACU524277 AMQ524265:AMQ524277 AWM524265:AWM524277 BGI524265:BGI524277 BQE524265:BQE524277 CAA524265:CAA524277 CJW524265:CJW524277 CTS524265:CTS524277 DDO524265:DDO524277 DNK524265:DNK524277 DXG524265:DXG524277 EHC524265:EHC524277 EQY524265:EQY524277 FAU524265:FAU524277 FKQ524265:FKQ524277 FUM524265:FUM524277 GEI524265:GEI524277 GOE524265:GOE524277 GYA524265:GYA524277 HHW524265:HHW524277 HRS524265:HRS524277 IBO524265:IBO524277 ILK524265:ILK524277 IVG524265:IVG524277 JFC524265:JFC524277 JOY524265:JOY524277 JYU524265:JYU524277 KIQ524265:KIQ524277 KSM524265:KSM524277 LCI524265:LCI524277 LME524265:LME524277 LWA524265:LWA524277 MFW524265:MFW524277 MPS524265:MPS524277 MZO524265:MZO524277 NJK524265:NJK524277 NTG524265:NTG524277 ODC524265:ODC524277 OMY524265:OMY524277 OWU524265:OWU524277 PGQ524265:PGQ524277 PQM524265:PQM524277 QAI524265:QAI524277 QKE524265:QKE524277 QUA524265:QUA524277 RDW524265:RDW524277 RNS524265:RNS524277 RXO524265:RXO524277 SHK524265:SHK524277 SRG524265:SRG524277 TBC524265:TBC524277 TKY524265:TKY524277 TUU524265:TUU524277 UEQ524265:UEQ524277 UOM524265:UOM524277 UYI524265:UYI524277 VIE524265:VIE524277 VSA524265:VSA524277 WBW524265:WBW524277 WLS524265:WLS524277 WVO524265:WVO524277 G589801:G589813 JC589801:JC589813 SY589801:SY589813 ACU589801:ACU589813 AMQ589801:AMQ589813 AWM589801:AWM589813 BGI589801:BGI589813 BQE589801:BQE589813 CAA589801:CAA589813 CJW589801:CJW589813 CTS589801:CTS589813 DDO589801:DDO589813 DNK589801:DNK589813 DXG589801:DXG589813 EHC589801:EHC589813 EQY589801:EQY589813 FAU589801:FAU589813 FKQ589801:FKQ589813 FUM589801:FUM589813 GEI589801:GEI589813 GOE589801:GOE589813 GYA589801:GYA589813 HHW589801:HHW589813 HRS589801:HRS589813 IBO589801:IBO589813 ILK589801:ILK589813 IVG589801:IVG589813 JFC589801:JFC589813 JOY589801:JOY589813 JYU589801:JYU589813 KIQ589801:KIQ589813 KSM589801:KSM589813 LCI589801:LCI589813 LME589801:LME589813 LWA589801:LWA589813 MFW589801:MFW589813 MPS589801:MPS589813 MZO589801:MZO589813 NJK589801:NJK589813 NTG589801:NTG589813 ODC589801:ODC589813 OMY589801:OMY589813 OWU589801:OWU589813 PGQ589801:PGQ589813 PQM589801:PQM589813 QAI589801:QAI589813 QKE589801:QKE589813 QUA589801:QUA589813 RDW589801:RDW589813 RNS589801:RNS589813 RXO589801:RXO589813 SHK589801:SHK589813 SRG589801:SRG589813 TBC589801:TBC589813 TKY589801:TKY589813 TUU589801:TUU589813 UEQ589801:UEQ589813 UOM589801:UOM589813 UYI589801:UYI589813 VIE589801:VIE589813 VSA589801:VSA589813 WBW589801:WBW589813 WLS589801:WLS589813 WVO589801:WVO589813 G655337:G655349 JC655337:JC655349 SY655337:SY655349 ACU655337:ACU655349 AMQ655337:AMQ655349 AWM655337:AWM655349 BGI655337:BGI655349 BQE655337:BQE655349 CAA655337:CAA655349 CJW655337:CJW655349 CTS655337:CTS655349 DDO655337:DDO655349 DNK655337:DNK655349 DXG655337:DXG655349 EHC655337:EHC655349 EQY655337:EQY655349 FAU655337:FAU655349 FKQ655337:FKQ655349 FUM655337:FUM655349 GEI655337:GEI655349 GOE655337:GOE655349 GYA655337:GYA655349 HHW655337:HHW655349 HRS655337:HRS655349 IBO655337:IBO655349 ILK655337:ILK655349 IVG655337:IVG655349 JFC655337:JFC655349 JOY655337:JOY655349 JYU655337:JYU655349 KIQ655337:KIQ655349 KSM655337:KSM655349 LCI655337:LCI655349 LME655337:LME655349 LWA655337:LWA655349 MFW655337:MFW655349 MPS655337:MPS655349 MZO655337:MZO655349 NJK655337:NJK655349 NTG655337:NTG655349 ODC655337:ODC655349 OMY655337:OMY655349 OWU655337:OWU655349 PGQ655337:PGQ655349 PQM655337:PQM655349 QAI655337:QAI655349 QKE655337:QKE655349 QUA655337:QUA655349 RDW655337:RDW655349 RNS655337:RNS655349 RXO655337:RXO655349 SHK655337:SHK655349 SRG655337:SRG655349 TBC655337:TBC655349 TKY655337:TKY655349 TUU655337:TUU655349 UEQ655337:UEQ655349 UOM655337:UOM655349 UYI655337:UYI655349 VIE655337:VIE655349 VSA655337:VSA655349 WBW655337:WBW655349 WLS655337:WLS655349 WVO655337:WVO655349 G720873:G720885 JC720873:JC720885 SY720873:SY720885 ACU720873:ACU720885 AMQ720873:AMQ720885 AWM720873:AWM720885 BGI720873:BGI720885 BQE720873:BQE720885 CAA720873:CAA720885 CJW720873:CJW720885 CTS720873:CTS720885 DDO720873:DDO720885 DNK720873:DNK720885 DXG720873:DXG720885 EHC720873:EHC720885 EQY720873:EQY720885 FAU720873:FAU720885 FKQ720873:FKQ720885 FUM720873:FUM720885 GEI720873:GEI720885 GOE720873:GOE720885 GYA720873:GYA720885 HHW720873:HHW720885 HRS720873:HRS720885 IBO720873:IBO720885 ILK720873:ILK720885 IVG720873:IVG720885 JFC720873:JFC720885 JOY720873:JOY720885 JYU720873:JYU720885 KIQ720873:KIQ720885 KSM720873:KSM720885 LCI720873:LCI720885 LME720873:LME720885 LWA720873:LWA720885 MFW720873:MFW720885 MPS720873:MPS720885 MZO720873:MZO720885 NJK720873:NJK720885 NTG720873:NTG720885 ODC720873:ODC720885 OMY720873:OMY720885 OWU720873:OWU720885 PGQ720873:PGQ720885 PQM720873:PQM720885 QAI720873:QAI720885 QKE720873:QKE720885 QUA720873:QUA720885 RDW720873:RDW720885 RNS720873:RNS720885 RXO720873:RXO720885 SHK720873:SHK720885 SRG720873:SRG720885 TBC720873:TBC720885 TKY720873:TKY720885 TUU720873:TUU720885 UEQ720873:UEQ720885 UOM720873:UOM720885 UYI720873:UYI720885 VIE720873:VIE720885 VSA720873:VSA720885 WBW720873:WBW720885 WLS720873:WLS720885 WVO720873:WVO720885 G786409:G786421 JC786409:JC786421 SY786409:SY786421 ACU786409:ACU786421 AMQ786409:AMQ786421 AWM786409:AWM786421 BGI786409:BGI786421 BQE786409:BQE786421 CAA786409:CAA786421 CJW786409:CJW786421 CTS786409:CTS786421 DDO786409:DDO786421 DNK786409:DNK786421 DXG786409:DXG786421 EHC786409:EHC786421 EQY786409:EQY786421 FAU786409:FAU786421 FKQ786409:FKQ786421 FUM786409:FUM786421 GEI786409:GEI786421 GOE786409:GOE786421 GYA786409:GYA786421 HHW786409:HHW786421 HRS786409:HRS786421 IBO786409:IBO786421 ILK786409:ILK786421 IVG786409:IVG786421 JFC786409:JFC786421 JOY786409:JOY786421 JYU786409:JYU786421 KIQ786409:KIQ786421 KSM786409:KSM786421 LCI786409:LCI786421 LME786409:LME786421 LWA786409:LWA786421 MFW786409:MFW786421 MPS786409:MPS786421 MZO786409:MZO786421 NJK786409:NJK786421 NTG786409:NTG786421 ODC786409:ODC786421 OMY786409:OMY786421 OWU786409:OWU786421 PGQ786409:PGQ786421 PQM786409:PQM786421 QAI786409:QAI786421 QKE786409:QKE786421 QUA786409:QUA786421 RDW786409:RDW786421 RNS786409:RNS786421 RXO786409:RXO786421 SHK786409:SHK786421 SRG786409:SRG786421 TBC786409:TBC786421 TKY786409:TKY786421 TUU786409:TUU786421 UEQ786409:UEQ786421 UOM786409:UOM786421 UYI786409:UYI786421 VIE786409:VIE786421 VSA786409:VSA786421 WBW786409:WBW786421 WLS786409:WLS786421 WVO786409:WVO786421 G851945:G851957 JC851945:JC851957 SY851945:SY851957 ACU851945:ACU851957 AMQ851945:AMQ851957 AWM851945:AWM851957 BGI851945:BGI851957 BQE851945:BQE851957 CAA851945:CAA851957 CJW851945:CJW851957 CTS851945:CTS851957 DDO851945:DDO851957 DNK851945:DNK851957 DXG851945:DXG851957 EHC851945:EHC851957 EQY851945:EQY851957 FAU851945:FAU851957 FKQ851945:FKQ851957 FUM851945:FUM851957 GEI851945:GEI851957 GOE851945:GOE851957 GYA851945:GYA851957 HHW851945:HHW851957 HRS851945:HRS851957 IBO851945:IBO851957 ILK851945:ILK851957 IVG851945:IVG851957 JFC851945:JFC851957 JOY851945:JOY851957 JYU851945:JYU851957 KIQ851945:KIQ851957 KSM851945:KSM851957 LCI851945:LCI851957 LME851945:LME851957 LWA851945:LWA851957 MFW851945:MFW851957 MPS851945:MPS851957 MZO851945:MZO851957 NJK851945:NJK851957 NTG851945:NTG851957 ODC851945:ODC851957 OMY851945:OMY851957 OWU851945:OWU851957 PGQ851945:PGQ851957 PQM851945:PQM851957 QAI851945:QAI851957 QKE851945:QKE851957 QUA851945:QUA851957 RDW851945:RDW851957 RNS851945:RNS851957 RXO851945:RXO851957 SHK851945:SHK851957 SRG851945:SRG851957 TBC851945:TBC851957 TKY851945:TKY851957 TUU851945:TUU851957 UEQ851945:UEQ851957 UOM851945:UOM851957 UYI851945:UYI851957 VIE851945:VIE851957 VSA851945:VSA851957 WBW851945:WBW851957 WLS851945:WLS851957 WVO851945:WVO851957 G917481:G917493 JC917481:JC917493 SY917481:SY917493 ACU917481:ACU917493 AMQ917481:AMQ917493 AWM917481:AWM917493 BGI917481:BGI917493 BQE917481:BQE917493 CAA917481:CAA917493 CJW917481:CJW917493 CTS917481:CTS917493 DDO917481:DDO917493 DNK917481:DNK917493 DXG917481:DXG917493 EHC917481:EHC917493 EQY917481:EQY917493 FAU917481:FAU917493 FKQ917481:FKQ917493 FUM917481:FUM917493 GEI917481:GEI917493 GOE917481:GOE917493 GYA917481:GYA917493 HHW917481:HHW917493 HRS917481:HRS917493 IBO917481:IBO917493 ILK917481:ILK917493 IVG917481:IVG917493 JFC917481:JFC917493 JOY917481:JOY917493 JYU917481:JYU917493 KIQ917481:KIQ917493 KSM917481:KSM917493 LCI917481:LCI917493 LME917481:LME917493 LWA917481:LWA917493 MFW917481:MFW917493 MPS917481:MPS917493 MZO917481:MZO917493 NJK917481:NJK917493 NTG917481:NTG917493 ODC917481:ODC917493 OMY917481:OMY917493 OWU917481:OWU917493 PGQ917481:PGQ917493 PQM917481:PQM917493 QAI917481:QAI917493 QKE917481:QKE917493 QUA917481:QUA917493 RDW917481:RDW917493 RNS917481:RNS917493 RXO917481:RXO917493 SHK917481:SHK917493 SRG917481:SRG917493 TBC917481:TBC917493 TKY917481:TKY917493 TUU917481:TUU917493 UEQ917481:UEQ917493 UOM917481:UOM917493 UYI917481:UYI917493 VIE917481:VIE917493 VSA917481:VSA917493 WBW917481:WBW917493 WLS917481:WLS917493 WVO917481:WVO917493 G983017:G983029 JC983017:JC983029 SY983017:SY983029 ACU983017:ACU983029 AMQ983017:AMQ983029 AWM983017:AWM983029 BGI983017:BGI983029 BQE983017:BQE983029 CAA983017:CAA983029 CJW983017:CJW983029 CTS983017:CTS983029 DDO983017:DDO983029 DNK983017:DNK983029 DXG983017:DXG983029 EHC983017:EHC983029 EQY983017:EQY983029 FAU983017:FAU983029 FKQ983017:FKQ983029 FUM983017:FUM983029 GEI983017:GEI983029 GOE983017:GOE983029 GYA983017:GYA983029 HHW983017:HHW983029 HRS983017:HRS983029 IBO983017:IBO983029 ILK983017:ILK983029 IVG983017:IVG983029 JFC983017:JFC983029 JOY983017:JOY983029 JYU983017:JYU983029 KIQ983017:KIQ983029 KSM983017:KSM983029 LCI983017:LCI983029 LME983017:LME983029 LWA983017:LWA983029 MFW983017:MFW983029 MPS983017:MPS983029 MZO983017:MZO983029 NJK983017:NJK983029 NTG983017:NTG983029 ODC983017:ODC983029 OMY983017:OMY983029 OWU983017:OWU983029 PGQ983017:PGQ983029 PQM983017:PQM983029 QAI983017:QAI983029 QKE983017:QKE983029 QUA983017:QUA983029 RDW983017:RDW983029 RNS983017:RNS983029 RXO983017:RXO983029 SHK983017:SHK983029 SRG983017:SRG983029 TBC983017:TBC983029 TKY983017:TKY983029 TUU983017:TUU983029 UEQ983017:UEQ983029 UOM983017:UOM983029 UYI983017:UYI983029 VIE983017:VIE983029 VSA983017:VSA983029 WBW983017:WBW983029 WLS983017:WLS983029 G16:G17">
      <formula1>$G$26:$G$113</formula1>
    </dataValidation>
    <dataValidation type="list" allowBlank="1" showInputMessage="1" showErrorMessage="1" errorTitle="Adjustment Type Entry Error" error="An invalid adjustment type was entered._x000a__x000a_Valid values are 1, 2, or 3. " sqref="WVM983018 WLQ983018 WBU983018 VRY983018 VIC983018 UYG983018 UOK983018 UEO983018 TUS983018 TKW983018 TBA983018 SRE983018 SHI983018 RXM983018 RNQ983018 RDU983018 QTY983018 QKC983018 QAG983018 PQK983018 PGO983018 OWS983018 OMW983018 ODA983018 NTE983018 NJI983018 MZM983018 MPQ983018 MFU983018 LVY983018 LMC983018 LCG983018 KSK983018 KIO983018 JYS983018 JOW983018 JFA983018 IVE983018 ILI983018 IBM983018 HRQ983018 HHU983018 GXY983018 GOC983018 GEG983018 FUK983018 FKO983018 FAS983018 EQW983018 EHA983018 DXE983018 DNI983018 DDM983018 CTQ983018 CJU983018 BZY983018 BQC983018 BGG983018 AWK983018 AMO983018 ACS983018 SW983018 JA983018 E983018 WVM917482 WLQ917482 WBU917482 VRY917482 VIC917482 UYG917482 UOK917482 UEO917482 TUS917482 TKW917482 TBA917482 SRE917482 SHI917482 RXM917482 RNQ917482 RDU917482 QTY917482 QKC917482 QAG917482 PQK917482 PGO917482 OWS917482 OMW917482 ODA917482 NTE917482 NJI917482 MZM917482 MPQ917482 MFU917482 LVY917482 LMC917482 LCG917482 KSK917482 KIO917482 JYS917482 JOW917482 JFA917482 IVE917482 ILI917482 IBM917482 HRQ917482 HHU917482 GXY917482 GOC917482 GEG917482 FUK917482 FKO917482 FAS917482 EQW917482 EHA917482 DXE917482 DNI917482 DDM917482 CTQ917482 CJU917482 BZY917482 BQC917482 BGG917482 AWK917482 AMO917482 ACS917482 SW917482 JA917482 E917482 WVM851946 WLQ851946 WBU851946 VRY851946 VIC851946 UYG851946 UOK851946 UEO851946 TUS851946 TKW851946 TBA851946 SRE851946 SHI851946 RXM851946 RNQ851946 RDU851946 QTY851946 QKC851946 QAG851946 PQK851946 PGO851946 OWS851946 OMW851946 ODA851946 NTE851946 NJI851946 MZM851946 MPQ851946 MFU851946 LVY851946 LMC851946 LCG851946 KSK851946 KIO851946 JYS851946 JOW851946 JFA851946 IVE851946 ILI851946 IBM851946 HRQ851946 HHU851946 GXY851946 GOC851946 GEG851946 FUK851946 FKO851946 FAS851946 EQW851946 EHA851946 DXE851946 DNI851946 DDM851946 CTQ851946 CJU851946 BZY851946 BQC851946 BGG851946 AWK851946 AMO851946 ACS851946 SW851946 JA851946 E851946 WVM786410 WLQ786410 WBU786410 VRY786410 VIC786410 UYG786410 UOK786410 UEO786410 TUS786410 TKW786410 TBA786410 SRE786410 SHI786410 RXM786410 RNQ786410 RDU786410 QTY786410 QKC786410 QAG786410 PQK786410 PGO786410 OWS786410 OMW786410 ODA786410 NTE786410 NJI786410 MZM786410 MPQ786410 MFU786410 LVY786410 LMC786410 LCG786410 KSK786410 KIO786410 JYS786410 JOW786410 JFA786410 IVE786410 ILI786410 IBM786410 HRQ786410 HHU786410 GXY786410 GOC786410 GEG786410 FUK786410 FKO786410 FAS786410 EQW786410 EHA786410 DXE786410 DNI786410 DDM786410 CTQ786410 CJU786410 BZY786410 BQC786410 BGG786410 AWK786410 AMO786410 ACS786410 SW786410 JA786410 E786410 WVM720874 WLQ720874 WBU720874 VRY720874 VIC720874 UYG720874 UOK720874 UEO720874 TUS720874 TKW720874 TBA720874 SRE720874 SHI720874 RXM720874 RNQ720874 RDU720874 QTY720874 QKC720874 QAG720874 PQK720874 PGO720874 OWS720874 OMW720874 ODA720874 NTE720874 NJI720874 MZM720874 MPQ720874 MFU720874 LVY720874 LMC720874 LCG720874 KSK720874 KIO720874 JYS720874 JOW720874 JFA720874 IVE720874 ILI720874 IBM720874 HRQ720874 HHU720874 GXY720874 GOC720874 GEG720874 FUK720874 FKO720874 FAS720874 EQW720874 EHA720874 DXE720874 DNI720874 DDM720874 CTQ720874 CJU720874 BZY720874 BQC720874 BGG720874 AWK720874 AMO720874 ACS720874 SW720874 JA720874 E720874 WVM655338 WLQ655338 WBU655338 VRY655338 VIC655338 UYG655338 UOK655338 UEO655338 TUS655338 TKW655338 TBA655338 SRE655338 SHI655338 RXM655338 RNQ655338 RDU655338 QTY655338 QKC655338 QAG655338 PQK655338 PGO655338 OWS655338 OMW655338 ODA655338 NTE655338 NJI655338 MZM655338 MPQ655338 MFU655338 LVY655338 LMC655338 LCG655338 KSK655338 KIO655338 JYS655338 JOW655338 JFA655338 IVE655338 ILI655338 IBM655338 HRQ655338 HHU655338 GXY655338 GOC655338 GEG655338 FUK655338 FKO655338 FAS655338 EQW655338 EHA655338 DXE655338 DNI655338 DDM655338 CTQ655338 CJU655338 BZY655338 BQC655338 BGG655338 AWK655338 AMO655338 ACS655338 SW655338 JA655338 E655338 WVM589802 WLQ589802 WBU589802 VRY589802 VIC589802 UYG589802 UOK589802 UEO589802 TUS589802 TKW589802 TBA589802 SRE589802 SHI589802 RXM589802 RNQ589802 RDU589802 QTY589802 QKC589802 QAG589802 PQK589802 PGO589802 OWS589802 OMW589802 ODA589802 NTE589802 NJI589802 MZM589802 MPQ589802 MFU589802 LVY589802 LMC589802 LCG589802 KSK589802 KIO589802 JYS589802 JOW589802 JFA589802 IVE589802 ILI589802 IBM589802 HRQ589802 HHU589802 GXY589802 GOC589802 GEG589802 FUK589802 FKO589802 FAS589802 EQW589802 EHA589802 DXE589802 DNI589802 DDM589802 CTQ589802 CJU589802 BZY589802 BQC589802 BGG589802 AWK589802 AMO589802 ACS589802 SW589802 JA589802 E589802 WVM524266 WLQ524266 WBU524266 VRY524266 VIC524266 UYG524266 UOK524266 UEO524266 TUS524266 TKW524266 TBA524266 SRE524266 SHI524266 RXM524266 RNQ524266 RDU524266 QTY524266 QKC524266 QAG524266 PQK524266 PGO524266 OWS524266 OMW524266 ODA524266 NTE524266 NJI524266 MZM524266 MPQ524266 MFU524266 LVY524266 LMC524266 LCG524266 KSK524266 KIO524266 JYS524266 JOW524266 JFA524266 IVE524266 ILI524266 IBM524266 HRQ524266 HHU524266 GXY524266 GOC524266 GEG524266 FUK524266 FKO524266 FAS524266 EQW524266 EHA524266 DXE524266 DNI524266 DDM524266 CTQ524266 CJU524266 BZY524266 BQC524266 BGG524266 AWK524266 AMO524266 ACS524266 SW524266 JA524266 E524266 WVM458730 WLQ458730 WBU458730 VRY458730 VIC458730 UYG458730 UOK458730 UEO458730 TUS458730 TKW458730 TBA458730 SRE458730 SHI458730 RXM458730 RNQ458730 RDU458730 QTY458730 QKC458730 QAG458730 PQK458730 PGO458730 OWS458730 OMW458730 ODA458730 NTE458730 NJI458730 MZM458730 MPQ458730 MFU458730 LVY458730 LMC458730 LCG458730 KSK458730 KIO458730 JYS458730 JOW458730 JFA458730 IVE458730 ILI458730 IBM458730 HRQ458730 HHU458730 GXY458730 GOC458730 GEG458730 FUK458730 FKO458730 FAS458730 EQW458730 EHA458730 DXE458730 DNI458730 DDM458730 CTQ458730 CJU458730 BZY458730 BQC458730 BGG458730 AWK458730 AMO458730 ACS458730 SW458730 JA458730 E458730 WVM393194 WLQ393194 WBU393194 VRY393194 VIC393194 UYG393194 UOK393194 UEO393194 TUS393194 TKW393194 TBA393194 SRE393194 SHI393194 RXM393194 RNQ393194 RDU393194 QTY393194 QKC393194 QAG393194 PQK393194 PGO393194 OWS393194 OMW393194 ODA393194 NTE393194 NJI393194 MZM393194 MPQ393194 MFU393194 LVY393194 LMC393194 LCG393194 KSK393194 KIO393194 JYS393194 JOW393194 JFA393194 IVE393194 ILI393194 IBM393194 HRQ393194 HHU393194 GXY393194 GOC393194 GEG393194 FUK393194 FKO393194 FAS393194 EQW393194 EHA393194 DXE393194 DNI393194 DDM393194 CTQ393194 CJU393194 BZY393194 BQC393194 BGG393194 AWK393194 AMO393194 ACS393194 SW393194 JA393194 E393194 WVM327658 WLQ327658 WBU327658 VRY327658 VIC327658 UYG327658 UOK327658 UEO327658 TUS327658 TKW327658 TBA327658 SRE327658 SHI327658 RXM327658 RNQ327658 RDU327658 QTY327658 QKC327658 QAG327658 PQK327658 PGO327658 OWS327658 OMW327658 ODA327658 NTE327658 NJI327658 MZM327658 MPQ327658 MFU327658 LVY327658 LMC327658 LCG327658 KSK327658 KIO327658 JYS327658 JOW327658 JFA327658 IVE327658 ILI327658 IBM327658 HRQ327658 HHU327658 GXY327658 GOC327658 GEG327658 FUK327658 FKO327658 FAS327658 EQW327658 EHA327658 DXE327658 DNI327658 DDM327658 CTQ327658 CJU327658 BZY327658 BQC327658 BGG327658 AWK327658 AMO327658 ACS327658 SW327658 JA327658 E327658 WVM262122 WLQ262122 WBU262122 VRY262122 VIC262122 UYG262122 UOK262122 UEO262122 TUS262122 TKW262122 TBA262122 SRE262122 SHI262122 RXM262122 RNQ262122 RDU262122 QTY262122 QKC262122 QAG262122 PQK262122 PGO262122 OWS262122 OMW262122 ODA262122 NTE262122 NJI262122 MZM262122 MPQ262122 MFU262122 LVY262122 LMC262122 LCG262122 KSK262122 KIO262122 JYS262122 JOW262122 JFA262122 IVE262122 ILI262122 IBM262122 HRQ262122 HHU262122 GXY262122 GOC262122 GEG262122 FUK262122 FKO262122 FAS262122 EQW262122 EHA262122 DXE262122 DNI262122 DDM262122 CTQ262122 CJU262122 BZY262122 BQC262122 BGG262122 AWK262122 AMO262122 ACS262122 SW262122 JA262122 E262122 WVM196586 WLQ196586 WBU196586 VRY196586 VIC196586 UYG196586 UOK196586 UEO196586 TUS196586 TKW196586 TBA196586 SRE196586 SHI196586 RXM196586 RNQ196586 RDU196586 QTY196586 QKC196586 QAG196586 PQK196586 PGO196586 OWS196586 OMW196586 ODA196586 NTE196586 NJI196586 MZM196586 MPQ196586 MFU196586 LVY196586 LMC196586 LCG196586 KSK196586 KIO196586 JYS196586 JOW196586 JFA196586 IVE196586 ILI196586 IBM196586 HRQ196586 HHU196586 GXY196586 GOC196586 GEG196586 FUK196586 FKO196586 FAS196586 EQW196586 EHA196586 DXE196586 DNI196586 DDM196586 CTQ196586 CJU196586 BZY196586 BQC196586 BGG196586 AWK196586 AMO196586 ACS196586 SW196586 JA196586 E196586 WVM131050 WLQ131050 WBU131050 VRY131050 VIC131050 UYG131050 UOK131050 UEO131050 TUS131050 TKW131050 TBA131050 SRE131050 SHI131050 RXM131050 RNQ131050 RDU131050 QTY131050 QKC131050 QAG131050 PQK131050 PGO131050 OWS131050 OMW131050 ODA131050 NTE131050 NJI131050 MZM131050 MPQ131050 MFU131050 LVY131050 LMC131050 LCG131050 KSK131050 KIO131050 JYS131050 JOW131050 JFA131050 IVE131050 ILI131050 IBM131050 HRQ131050 HHU131050 GXY131050 GOC131050 GEG131050 FUK131050 FKO131050 FAS131050 EQW131050 EHA131050 DXE131050 DNI131050 DDM131050 CTQ131050 CJU131050 BZY131050 BQC131050 BGG131050 AWK131050 AMO131050 ACS131050 SW131050 JA131050 E131050 WVM65514 WLQ65514 WBU65514 VRY65514 VIC65514 UYG65514 UOK65514 UEO65514 TUS65514 TKW65514 TBA65514 SRE65514 SHI65514 RXM65514 RNQ65514 RDU65514 QTY65514 QKC65514 QAG65514 PQK65514 PGO65514 OWS65514 OMW65514 ODA65514 NTE65514 NJI65514 MZM65514 MPQ65514 MFU65514 LVY65514 LMC65514 LCG65514 KSK65514 KIO65514 JYS65514 JOW65514 JFA65514 IVE65514 ILI65514 IBM65514 HRQ65514 HHU65514 GXY65514 GOC65514 GEG65514 FUK65514 FKO65514 FAS65514 EQW65514 EHA65514 DXE65514 DNI65514 DDM65514 CTQ65514 CJU65514 BZY65514 BQC65514 BGG65514 AWK65514 AMO65514 ACS65514 SW65514 JA65514 E65514 WVM983020 WLQ983020 WBU983020 VRY983020 VIC983020 UYG983020 UOK983020 UEO983020 TUS983020 TKW983020 TBA983020 SRE983020 SHI983020 RXM983020 RNQ983020 RDU983020 QTY983020 QKC983020 QAG983020 PQK983020 PGO983020 OWS983020 OMW983020 ODA983020 NTE983020 NJI983020 MZM983020 MPQ983020 MFU983020 LVY983020 LMC983020 LCG983020 KSK983020 KIO983020 JYS983020 JOW983020 JFA983020 IVE983020 ILI983020 IBM983020 HRQ983020 HHU983020 GXY983020 GOC983020 GEG983020 FUK983020 FKO983020 FAS983020 EQW983020 EHA983020 DXE983020 DNI983020 DDM983020 CTQ983020 CJU983020 BZY983020 BQC983020 BGG983020 AWK983020 AMO983020 ACS983020 SW983020 JA983020 E983020 WVM917484 WLQ917484 WBU917484 VRY917484 VIC917484 UYG917484 UOK917484 UEO917484 TUS917484 TKW917484 TBA917484 SRE917484 SHI917484 RXM917484 RNQ917484 RDU917484 QTY917484 QKC917484 QAG917484 PQK917484 PGO917484 OWS917484 OMW917484 ODA917484 NTE917484 NJI917484 MZM917484 MPQ917484 MFU917484 LVY917484 LMC917484 LCG917484 KSK917484 KIO917484 JYS917484 JOW917484 JFA917484 IVE917484 ILI917484 IBM917484 HRQ917484 HHU917484 GXY917484 GOC917484 GEG917484 FUK917484 FKO917484 FAS917484 EQW917484 EHA917484 DXE917484 DNI917484 DDM917484 CTQ917484 CJU917484 BZY917484 BQC917484 BGG917484 AWK917484 AMO917484 ACS917484 SW917484 JA917484 E917484 WVM851948 WLQ851948 WBU851948 VRY851948 VIC851948 UYG851948 UOK851948 UEO851948 TUS851948 TKW851948 TBA851948 SRE851948 SHI851948 RXM851948 RNQ851948 RDU851948 QTY851948 QKC851948 QAG851948 PQK851948 PGO851948 OWS851948 OMW851948 ODA851948 NTE851948 NJI851948 MZM851948 MPQ851948 MFU851948 LVY851948 LMC851948 LCG851948 KSK851948 KIO851948 JYS851948 JOW851948 JFA851948 IVE851948 ILI851948 IBM851948 HRQ851948 HHU851948 GXY851948 GOC851948 GEG851948 FUK851948 FKO851948 FAS851948 EQW851948 EHA851948 DXE851948 DNI851948 DDM851948 CTQ851948 CJU851948 BZY851948 BQC851948 BGG851948 AWK851948 AMO851948 ACS851948 SW851948 JA851948 E851948 WVM786412 WLQ786412 WBU786412 VRY786412 VIC786412 UYG786412 UOK786412 UEO786412 TUS786412 TKW786412 TBA786412 SRE786412 SHI786412 RXM786412 RNQ786412 RDU786412 QTY786412 QKC786412 QAG786412 PQK786412 PGO786412 OWS786412 OMW786412 ODA786412 NTE786412 NJI786412 MZM786412 MPQ786412 MFU786412 LVY786412 LMC786412 LCG786412 KSK786412 KIO786412 JYS786412 JOW786412 JFA786412 IVE786412 ILI786412 IBM786412 HRQ786412 HHU786412 GXY786412 GOC786412 GEG786412 FUK786412 FKO786412 FAS786412 EQW786412 EHA786412 DXE786412 DNI786412 DDM786412 CTQ786412 CJU786412 BZY786412 BQC786412 BGG786412 AWK786412 AMO786412 ACS786412 SW786412 JA786412 E786412 WVM720876 WLQ720876 WBU720876 VRY720876 VIC720876 UYG720876 UOK720876 UEO720876 TUS720876 TKW720876 TBA720876 SRE720876 SHI720876 RXM720876 RNQ720876 RDU720876 QTY720876 QKC720876 QAG720876 PQK720876 PGO720876 OWS720876 OMW720876 ODA720876 NTE720876 NJI720876 MZM720876 MPQ720876 MFU720876 LVY720876 LMC720876 LCG720876 KSK720876 KIO720876 JYS720876 JOW720876 JFA720876 IVE720876 ILI720876 IBM720876 HRQ720876 HHU720876 GXY720876 GOC720876 GEG720876 FUK720876 FKO720876 FAS720876 EQW720876 EHA720876 DXE720876 DNI720876 DDM720876 CTQ720876 CJU720876 BZY720876 BQC720876 BGG720876 AWK720876 AMO720876 ACS720876 SW720876 JA720876 E720876 WVM655340 WLQ655340 WBU655340 VRY655340 VIC655340 UYG655340 UOK655340 UEO655340 TUS655340 TKW655340 TBA655340 SRE655340 SHI655340 RXM655340 RNQ655340 RDU655340 QTY655340 QKC655340 QAG655340 PQK655340 PGO655340 OWS655340 OMW655340 ODA655340 NTE655340 NJI655340 MZM655340 MPQ655340 MFU655340 LVY655340 LMC655340 LCG655340 KSK655340 KIO655340 JYS655340 JOW655340 JFA655340 IVE655340 ILI655340 IBM655340 HRQ655340 HHU655340 GXY655340 GOC655340 GEG655340 FUK655340 FKO655340 FAS655340 EQW655340 EHA655340 DXE655340 DNI655340 DDM655340 CTQ655340 CJU655340 BZY655340 BQC655340 BGG655340 AWK655340 AMO655340 ACS655340 SW655340 JA655340 E655340 WVM589804 WLQ589804 WBU589804 VRY589804 VIC589804 UYG589804 UOK589804 UEO589804 TUS589804 TKW589804 TBA589804 SRE589804 SHI589804 RXM589804 RNQ589804 RDU589804 QTY589804 QKC589804 QAG589804 PQK589804 PGO589804 OWS589804 OMW589804 ODA589804 NTE589804 NJI589804 MZM589804 MPQ589804 MFU589804 LVY589804 LMC589804 LCG589804 KSK589804 KIO589804 JYS589804 JOW589804 JFA589804 IVE589804 ILI589804 IBM589804 HRQ589804 HHU589804 GXY589804 GOC589804 GEG589804 FUK589804 FKO589804 FAS589804 EQW589804 EHA589804 DXE589804 DNI589804 DDM589804 CTQ589804 CJU589804 BZY589804 BQC589804 BGG589804 AWK589804 AMO589804 ACS589804 SW589804 JA589804 E589804 WVM524268 WLQ524268 WBU524268 VRY524268 VIC524268 UYG524268 UOK524268 UEO524268 TUS524268 TKW524268 TBA524268 SRE524268 SHI524268 RXM524268 RNQ524268 RDU524268 QTY524268 QKC524268 QAG524268 PQK524268 PGO524268 OWS524268 OMW524268 ODA524268 NTE524268 NJI524268 MZM524268 MPQ524268 MFU524268 LVY524268 LMC524268 LCG524268 KSK524268 KIO524268 JYS524268 JOW524268 JFA524268 IVE524268 ILI524268 IBM524268 HRQ524268 HHU524268 GXY524268 GOC524268 GEG524268 FUK524268 FKO524268 FAS524268 EQW524268 EHA524268 DXE524268 DNI524268 DDM524268 CTQ524268 CJU524268 BZY524268 BQC524268 BGG524268 AWK524268 AMO524268 ACS524268 SW524268 JA524268 E524268 WVM458732 WLQ458732 WBU458732 VRY458732 VIC458732 UYG458732 UOK458732 UEO458732 TUS458732 TKW458732 TBA458732 SRE458732 SHI458732 RXM458732 RNQ458732 RDU458732 QTY458732 QKC458732 QAG458732 PQK458732 PGO458732 OWS458732 OMW458732 ODA458732 NTE458732 NJI458732 MZM458732 MPQ458732 MFU458732 LVY458732 LMC458732 LCG458732 KSK458732 KIO458732 JYS458732 JOW458732 JFA458732 IVE458732 ILI458732 IBM458732 HRQ458732 HHU458732 GXY458732 GOC458732 GEG458732 FUK458732 FKO458732 FAS458732 EQW458732 EHA458732 DXE458732 DNI458732 DDM458732 CTQ458732 CJU458732 BZY458732 BQC458732 BGG458732 AWK458732 AMO458732 ACS458732 SW458732 JA458732 E458732 WVM393196 WLQ393196 WBU393196 VRY393196 VIC393196 UYG393196 UOK393196 UEO393196 TUS393196 TKW393196 TBA393196 SRE393196 SHI393196 RXM393196 RNQ393196 RDU393196 QTY393196 QKC393196 QAG393196 PQK393196 PGO393196 OWS393196 OMW393196 ODA393196 NTE393196 NJI393196 MZM393196 MPQ393196 MFU393196 LVY393196 LMC393196 LCG393196 KSK393196 KIO393196 JYS393196 JOW393196 JFA393196 IVE393196 ILI393196 IBM393196 HRQ393196 HHU393196 GXY393196 GOC393196 GEG393196 FUK393196 FKO393196 FAS393196 EQW393196 EHA393196 DXE393196 DNI393196 DDM393196 CTQ393196 CJU393196 BZY393196 BQC393196 BGG393196 AWK393196 AMO393196 ACS393196 SW393196 JA393196 E393196 WVM327660 WLQ327660 WBU327660 VRY327660 VIC327660 UYG327660 UOK327660 UEO327660 TUS327660 TKW327660 TBA327660 SRE327660 SHI327660 RXM327660 RNQ327660 RDU327660 QTY327660 QKC327660 QAG327660 PQK327660 PGO327660 OWS327660 OMW327660 ODA327660 NTE327660 NJI327660 MZM327660 MPQ327660 MFU327660 LVY327660 LMC327660 LCG327660 KSK327660 KIO327660 JYS327660 JOW327660 JFA327660 IVE327660 ILI327660 IBM327660 HRQ327660 HHU327660 GXY327660 GOC327660 GEG327660 FUK327660 FKO327660 FAS327660 EQW327660 EHA327660 DXE327660 DNI327660 DDM327660 CTQ327660 CJU327660 BZY327660 BQC327660 BGG327660 AWK327660 AMO327660 ACS327660 SW327660 JA327660 E327660 WVM262124 WLQ262124 WBU262124 VRY262124 VIC262124 UYG262124 UOK262124 UEO262124 TUS262124 TKW262124 TBA262124 SRE262124 SHI262124 RXM262124 RNQ262124 RDU262124 QTY262124 QKC262124 QAG262124 PQK262124 PGO262124 OWS262124 OMW262124 ODA262124 NTE262124 NJI262124 MZM262124 MPQ262124 MFU262124 LVY262124 LMC262124 LCG262124 KSK262124 KIO262124 JYS262124 JOW262124 JFA262124 IVE262124 ILI262124 IBM262124 HRQ262124 HHU262124 GXY262124 GOC262124 GEG262124 FUK262124 FKO262124 FAS262124 EQW262124 EHA262124 DXE262124 DNI262124 DDM262124 CTQ262124 CJU262124 BZY262124 BQC262124 BGG262124 AWK262124 AMO262124 ACS262124 SW262124 JA262124 E262124 WVM196588 WLQ196588 WBU196588 VRY196588 VIC196588 UYG196588 UOK196588 UEO196588 TUS196588 TKW196588 TBA196588 SRE196588 SHI196588 RXM196588 RNQ196588 RDU196588 QTY196588 QKC196588 QAG196588 PQK196588 PGO196588 OWS196588 OMW196588 ODA196588 NTE196588 NJI196588 MZM196588 MPQ196588 MFU196588 LVY196588 LMC196588 LCG196588 KSK196588 KIO196588 JYS196588 JOW196588 JFA196588 IVE196588 ILI196588 IBM196588 HRQ196588 HHU196588 GXY196588 GOC196588 GEG196588 FUK196588 FKO196588 FAS196588 EQW196588 EHA196588 DXE196588 DNI196588 DDM196588 CTQ196588 CJU196588 BZY196588 BQC196588 BGG196588 AWK196588 AMO196588 ACS196588 SW196588 JA196588 E196588 WVM131052 WLQ131052 WBU131052 VRY131052 VIC131052 UYG131052 UOK131052 UEO131052 TUS131052 TKW131052 TBA131052 SRE131052 SHI131052 RXM131052 RNQ131052 RDU131052 QTY131052 QKC131052 QAG131052 PQK131052 PGO131052 OWS131052 OMW131052 ODA131052 NTE131052 NJI131052 MZM131052 MPQ131052 MFU131052 LVY131052 LMC131052 LCG131052 KSK131052 KIO131052 JYS131052 JOW131052 JFA131052 IVE131052 ILI131052 IBM131052 HRQ131052 HHU131052 GXY131052 GOC131052 GEG131052 FUK131052 FKO131052 FAS131052 EQW131052 EHA131052 DXE131052 DNI131052 DDM131052 CTQ131052 CJU131052 BZY131052 BQC131052 BGG131052 AWK131052 AMO131052 ACS131052 SW131052 JA131052 E131052 WVM65516 WLQ65516 WBU65516 VRY65516 VIC65516 UYG65516 UOK65516 UEO65516 TUS65516 TKW65516 TBA65516 SRE65516 SHI65516 RXM65516 RNQ65516 RDU65516 QTY65516 QKC65516 QAG65516 PQK65516 PGO65516 OWS65516 OMW65516 ODA65516 NTE65516 NJI65516 MZM65516 MPQ65516 MFU65516 LVY65516 LMC65516 LCG65516 KSK65516 KIO65516 JYS65516 JOW65516 JFA65516 IVE65516 ILI65516 IBM65516 HRQ65516 HHU65516 GXY65516 GOC65516 GEG65516 FUK65516 FKO65516 FAS65516 EQW65516 EHA65516 DXE65516 DNI65516 DDM65516 CTQ65516 CJU65516 BZY65516 BQC65516 BGG65516 AWK65516 AMO65516 ACS65516 SW65516 JA65516 E65516">
      <formula1>"1,2,3"</formula1>
    </dataValidation>
  </dataValidations>
  <pageMargins left="0.75" right="0.75" top="1.25" bottom="1" header="0.5" footer="0.25"/>
  <pageSetup scale="79" orientation="portrait" r:id="rId1"/>
  <headerFooter scaleWithDoc="0" alignWithMargins="0">
    <oddHeader>&amp;R&amp;"Times New Roman,Regular"Exhibit No. ___ (JH-2)
 Docket UE-130043
Page &amp;P of &amp;N</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CR81"/>
  <sheetViews>
    <sheetView workbookViewId="0">
      <selection activeCell="B1" sqref="B1:I58"/>
    </sheetView>
  </sheetViews>
  <sheetFormatPr defaultColWidth="46.6640625" defaultRowHeight="13.8"/>
  <cols>
    <col min="1" max="1" width="4.6640625" style="81" customWidth="1"/>
    <col min="2" max="2" width="9.6640625" style="81" customWidth="1"/>
    <col min="3" max="3" width="24.33203125" style="81" customWidth="1"/>
    <col min="4" max="4" width="12.33203125" style="146" customWidth="1"/>
    <col min="5" max="5" width="6.88671875" style="81" customWidth="1"/>
    <col min="6" max="6" width="13.33203125" style="417" customWidth="1"/>
    <col min="7" max="7" width="8.5546875" style="146" customWidth="1"/>
    <col min="8" max="8" width="10.88671875" style="146" customWidth="1"/>
    <col min="9" max="9" width="13.44140625" style="81" customWidth="1"/>
    <col min="10" max="10" width="1.88671875" style="81" customWidth="1"/>
    <col min="11" max="96" width="46.6640625" style="115"/>
    <col min="97" max="16384" width="46.6640625" style="81"/>
  </cols>
  <sheetData>
    <row r="1" spans="2:27">
      <c r="B1" s="145" t="s">
        <v>122</v>
      </c>
      <c r="D1" s="1294"/>
      <c r="E1" s="1294"/>
      <c r="F1" s="216"/>
      <c r="G1" s="1294"/>
      <c r="H1" s="1294"/>
      <c r="I1" s="1522"/>
      <c r="J1" s="280"/>
      <c r="L1" s="114"/>
      <c r="S1" s="144"/>
      <c r="U1" s="114"/>
      <c r="AA1" s="144"/>
    </row>
    <row r="2" spans="2:27">
      <c r="B2" s="145" t="s">
        <v>776</v>
      </c>
      <c r="D2" s="1294"/>
      <c r="E2" s="1294"/>
      <c r="F2" s="216"/>
      <c r="G2" s="1294"/>
      <c r="H2" s="1294"/>
      <c r="I2" s="215"/>
      <c r="J2" s="215"/>
      <c r="L2" s="118"/>
      <c r="U2" s="303"/>
    </row>
    <row r="3" spans="2:27">
      <c r="B3" s="145" t="s">
        <v>587</v>
      </c>
      <c r="D3" s="1294"/>
      <c r="E3" s="1294"/>
      <c r="F3" s="216"/>
      <c r="G3" s="1294"/>
      <c r="H3" s="1294"/>
      <c r="I3" s="215"/>
      <c r="J3" s="215"/>
      <c r="L3" s="303"/>
      <c r="O3" s="116"/>
      <c r="P3" s="116"/>
      <c r="Q3" s="116"/>
      <c r="R3" s="116"/>
      <c r="S3" s="116"/>
    </row>
    <row r="4" spans="2:27">
      <c r="B4" s="145" t="s">
        <v>743</v>
      </c>
      <c r="D4" s="1294"/>
      <c r="E4" s="1294"/>
      <c r="F4" s="216"/>
      <c r="G4" s="1294"/>
      <c r="H4" s="1294"/>
      <c r="I4" s="1523"/>
      <c r="J4" s="215"/>
      <c r="L4" s="303"/>
      <c r="O4" s="116"/>
      <c r="P4" s="116"/>
      <c r="Q4" s="116"/>
      <c r="R4" s="116"/>
      <c r="S4" s="116"/>
    </row>
    <row r="5" spans="2:27">
      <c r="D5" s="1294"/>
      <c r="E5" s="1294"/>
      <c r="F5" s="216"/>
      <c r="G5" s="1294"/>
      <c r="H5" s="1294"/>
      <c r="I5" s="215"/>
      <c r="J5" s="215"/>
      <c r="L5" s="303"/>
      <c r="O5" s="116"/>
      <c r="P5" s="116"/>
      <c r="Q5" s="116"/>
      <c r="R5" s="116"/>
      <c r="S5" s="116"/>
    </row>
    <row r="6" spans="2:27">
      <c r="D6" s="1294"/>
      <c r="E6" s="1294"/>
      <c r="F6" s="1678" t="s">
        <v>226</v>
      </c>
      <c r="G6" s="1294"/>
      <c r="H6" s="1294"/>
      <c r="I6" s="1523" t="s">
        <v>376</v>
      </c>
      <c r="L6" s="303"/>
      <c r="O6" s="116"/>
      <c r="P6" s="116"/>
      <c r="Q6" s="116"/>
      <c r="R6" s="116"/>
      <c r="S6" s="116"/>
    </row>
    <row r="7" spans="2:27">
      <c r="D7" s="148" t="s">
        <v>227</v>
      </c>
      <c r="E7" s="148" t="s">
        <v>228</v>
      </c>
      <c r="F7" s="1679" t="s">
        <v>229</v>
      </c>
      <c r="G7" s="148" t="s">
        <v>230</v>
      </c>
      <c r="H7" s="148" t="s">
        <v>231</v>
      </c>
      <c r="I7" s="1525" t="s">
        <v>232</v>
      </c>
      <c r="O7" s="408"/>
      <c r="P7" s="408"/>
      <c r="Q7" s="128"/>
      <c r="R7" s="128"/>
      <c r="S7" s="128"/>
      <c r="X7" s="409"/>
      <c r="Y7" s="128"/>
      <c r="Z7" s="116"/>
    </row>
    <row r="8" spans="2:27">
      <c r="B8" s="145" t="s">
        <v>588</v>
      </c>
      <c r="D8" s="1294"/>
      <c r="E8" s="1294"/>
      <c r="F8" s="1294"/>
      <c r="G8" s="1294"/>
      <c r="H8" s="1294"/>
      <c r="I8" s="1523"/>
      <c r="J8" s="215"/>
      <c r="O8" s="128"/>
      <c r="P8" s="128"/>
      <c r="Q8" s="128"/>
      <c r="R8" s="128"/>
      <c r="S8" s="128"/>
      <c r="X8" s="128"/>
      <c r="Y8" s="128"/>
      <c r="Z8" s="116"/>
    </row>
    <row r="9" spans="2:27">
      <c r="B9" s="81" t="s">
        <v>589</v>
      </c>
      <c r="D9" s="1294">
        <v>456</v>
      </c>
      <c r="E9" s="1684" t="s">
        <v>236</v>
      </c>
      <c r="F9" s="2047">
        <v>-1273810.6100000001</v>
      </c>
      <c r="G9" s="1294" t="s">
        <v>267</v>
      </c>
      <c r="H9" s="2048" t="s">
        <v>238</v>
      </c>
      <c r="I9" s="1523">
        <f>0</f>
        <v>0</v>
      </c>
      <c r="J9" s="148"/>
    </row>
    <row r="10" spans="2:27">
      <c r="B10" s="115"/>
      <c r="C10" s="115"/>
      <c r="D10" s="116">
        <v>456</v>
      </c>
      <c r="E10" s="116" t="s">
        <v>236</v>
      </c>
      <c r="F10" s="2047">
        <v>-3199349.97</v>
      </c>
      <c r="G10" s="116" t="s">
        <v>270</v>
      </c>
      <c r="H10" s="120" t="s">
        <v>238</v>
      </c>
      <c r="I10" s="143">
        <v>0</v>
      </c>
      <c r="L10" s="126"/>
      <c r="O10" s="411"/>
      <c r="P10" s="412"/>
      <c r="Q10" s="248"/>
      <c r="R10" s="413"/>
      <c r="S10" s="248"/>
      <c r="U10" s="126"/>
      <c r="X10" s="414"/>
      <c r="Y10" s="415"/>
      <c r="Z10" s="248"/>
    </row>
    <row r="11" spans="2:27">
      <c r="B11" s="151"/>
      <c r="C11" s="115"/>
      <c r="D11" s="1294">
        <v>456</v>
      </c>
      <c r="E11" s="189" t="s">
        <v>236</v>
      </c>
      <c r="F11" s="2047">
        <v>-10204814.98</v>
      </c>
      <c r="G11" s="116" t="s">
        <v>268</v>
      </c>
      <c r="H11" s="124" t="s">
        <v>238</v>
      </c>
      <c r="I11" s="2049">
        <v>0</v>
      </c>
      <c r="J11" s="1294"/>
      <c r="L11" s="126"/>
      <c r="O11" s="411"/>
      <c r="P11" s="412"/>
      <c r="Q11" s="248"/>
      <c r="R11" s="413"/>
      <c r="S11" s="248"/>
      <c r="U11" s="126"/>
      <c r="X11" s="414"/>
      <c r="Y11" s="415"/>
      <c r="Z11" s="248"/>
    </row>
    <row r="12" spans="2:27">
      <c r="B12" s="115"/>
      <c r="C12" s="115"/>
      <c r="D12" s="116">
        <v>456</v>
      </c>
      <c r="E12" s="116" t="s">
        <v>236</v>
      </c>
      <c r="F12" s="2047">
        <v>-30158994.98</v>
      </c>
      <c r="G12" s="116" t="s">
        <v>269</v>
      </c>
      <c r="H12" s="124" t="s">
        <v>238</v>
      </c>
      <c r="I12" s="2050">
        <v>0</v>
      </c>
      <c r="J12" s="285"/>
      <c r="M12" s="248"/>
      <c r="O12" s="411"/>
      <c r="P12" s="412"/>
      <c r="X12" s="414"/>
    </row>
    <row r="13" spans="2:27">
      <c r="D13" s="1294">
        <v>456</v>
      </c>
      <c r="E13" s="1294" t="s">
        <v>236</v>
      </c>
      <c r="F13" s="2047">
        <v>-4270713</v>
      </c>
      <c r="G13" s="1294" t="s">
        <v>237</v>
      </c>
      <c r="H13" s="288" t="s">
        <v>238</v>
      </c>
      <c r="I13" s="143">
        <f>F13</f>
        <v>-4270713</v>
      </c>
      <c r="M13" s="248"/>
      <c r="O13" s="411"/>
      <c r="P13" s="412"/>
      <c r="X13" s="414"/>
    </row>
    <row r="14" spans="2:27">
      <c r="B14" s="115"/>
      <c r="C14" s="115"/>
      <c r="D14" s="116">
        <v>456</v>
      </c>
      <c r="E14" s="116" t="s">
        <v>236</v>
      </c>
      <c r="F14" s="2047">
        <v>-2419513.7799999998</v>
      </c>
      <c r="G14" s="116" t="s">
        <v>414</v>
      </c>
      <c r="H14" s="124" t="s">
        <v>238</v>
      </c>
      <c r="I14" s="2049">
        <v>0</v>
      </c>
      <c r="J14" s="2051"/>
      <c r="M14" s="248"/>
      <c r="O14" s="411"/>
      <c r="P14" s="412"/>
      <c r="X14" s="414"/>
    </row>
    <row r="15" spans="2:27" ht="14.4" thickBot="1">
      <c r="B15" s="115"/>
      <c r="C15" s="115"/>
      <c r="D15" s="116"/>
      <c r="E15" s="116"/>
      <c r="F15" s="2052">
        <f>SUM(F9:F14)</f>
        <v>-51527197.32</v>
      </c>
      <c r="G15" s="116"/>
      <c r="H15" s="124"/>
      <c r="I15" s="2053">
        <f>SUM(I9:I14)</f>
        <v>-4270713</v>
      </c>
      <c r="M15" s="248"/>
      <c r="O15" s="411"/>
      <c r="P15" s="412"/>
      <c r="X15" s="414"/>
    </row>
    <row r="16" spans="2:27" ht="14.4" thickTop="1">
      <c r="B16" s="115"/>
      <c r="C16" s="115"/>
      <c r="D16" s="116"/>
      <c r="E16" s="116"/>
      <c r="F16" s="2050"/>
      <c r="G16" s="116"/>
      <c r="H16" s="124"/>
      <c r="I16" s="143"/>
      <c r="J16" s="2051"/>
      <c r="M16" s="248"/>
      <c r="O16" s="411"/>
      <c r="P16" s="412"/>
      <c r="X16" s="414"/>
    </row>
    <row r="17" spans="2:24">
      <c r="B17" s="114" t="s">
        <v>335</v>
      </c>
      <c r="C17" s="115"/>
      <c r="D17" s="1294">
        <v>456</v>
      </c>
      <c r="E17" s="1684" t="s">
        <v>236</v>
      </c>
      <c r="F17" s="2047">
        <v>-2208826.2200000002</v>
      </c>
      <c r="G17" s="1294" t="s">
        <v>267</v>
      </c>
      <c r="H17" s="2048" t="s">
        <v>238</v>
      </c>
      <c r="I17" s="1523">
        <f>0</f>
        <v>0</v>
      </c>
      <c r="J17" s="285"/>
      <c r="M17" s="248"/>
      <c r="O17" s="411"/>
      <c r="P17" s="412"/>
      <c r="X17" s="414"/>
    </row>
    <row r="18" spans="2:24">
      <c r="B18" s="115" t="s">
        <v>590</v>
      </c>
      <c r="C18" s="115"/>
      <c r="D18" s="116">
        <v>456</v>
      </c>
      <c r="E18" s="116" t="s">
        <v>236</v>
      </c>
      <c r="F18" s="2047">
        <v>-5750256.71</v>
      </c>
      <c r="G18" s="116" t="s">
        <v>270</v>
      </c>
      <c r="H18" s="120" t="s">
        <v>238</v>
      </c>
      <c r="I18" s="143">
        <v>0</v>
      </c>
      <c r="J18" s="285"/>
      <c r="M18" s="248"/>
      <c r="O18" s="411"/>
      <c r="P18" s="412"/>
      <c r="X18" s="414"/>
    </row>
    <row r="19" spans="2:24">
      <c r="B19" s="115"/>
      <c r="C19" s="115"/>
      <c r="D19" s="1294">
        <v>456</v>
      </c>
      <c r="E19" s="189" t="s">
        <v>236</v>
      </c>
      <c r="F19" s="2047">
        <v>-23160791.02</v>
      </c>
      <c r="G19" s="116" t="s">
        <v>268</v>
      </c>
      <c r="H19" s="124" t="s">
        <v>238</v>
      </c>
      <c r="I19" s="2049">
        <v>0</v>
      </c>
      <c r="J19" s="285"/>
      <c r="M19" s="248"/>
      <c r="O19" s="411"/>
      <c r="P19" s="412"/>
      <c r="X19" s="414"/>
    </row>
    <row r="20" spans="2:24">
      <c r="B20" s="115"/>
      <c r="C20" s="115"/>
      <c r="D20" s="116">
        <v>456</v>
      </c>
      <c r="E20" s="116" t="s">
        <v>236</v>
      </c>
      <c r="F20" s="2047">
        <v>-47542835.449999899</v>
      </c>
      <c r="G20" s="116" t="s">
        <v>269</v>
      </c>
      <c r="H20" s="124" t="s">
        <v>238</v>
      </c>
      <c r="I20" s="2050">
        <v>0</v>
      </c>
      <c r="J20" s="285"/>
      <c r="M20" s="248"/>
      <c r="O20" s="411"/>
      <c r="P20" s="412"/>
      <c r="X20" s="414"/>
    </row>
    <row r="21" spans="2:24">
      <c r="B21" s="115"/>
      <c r="C21" s="115"/>
      <c r="D21" s="1294">
        <v>456</v>
      </c>
      <c r="E21" s="1294" t="s">
        <v>236</v>
      </c>
      <c r="F21" s="2047">
        <v>-8686670</v>
      </c>
      <c r="G21" s="1294" t="s">
        <v>237</v>
      </c>
      <c r="H21" s="288" t="s">
        <v>238</v>
      </c>
      <c r="I21" s="143">
        <f>F21</f>
        <v>-8686670</v>
      </c>
      <c r="J21" s="285"/>
      <c r="M21" s="248"/>
      <c r="O21" s="411"/>
      <c r="P21" s="412"/>
      <c r="X21" s="414"/>
    </row>
    <row r="22" spans="2:24">
      <c r="B22" s="115"/>
      <c r="C22" s="115"/>
      <c r="D22" s="116">
        <v>456</v>
      </c>
      <c r="E22" s="116" t="s">
        <v>236</v>
      </c>
      <c r="F22" s="2047">
        <v>-3998687.19</v>
      </c>
      <c r="G22" s="116" t="s">
        <v>414</v>
      </c>
      <c r="H22" s="124" t="s">
        <v>238</v>
      </c>
      <c r="I22" s="2049">
        <v>0</v>
      </c>
      <c r="J22" s="285"/>
      <c r="M22" s="248"/>
      <c r="O22" s="411"/>
      <c r="P22" s="412"/>
      <c r="X22" s="414"/>
    </row>
    <row r="23" spans="2:24" ht="14.4" thickBot="1">
      <c r="B23" s="115"/>
      <c r="C23" s="115"/>
      <c r="D23" s="116"/>
      <c r="E23" s="116"/>
      <c r="F23" s="2052">
        <f>SUM(F17:F22)</f>
        <v>-91348066.589999899</v>
      </c>
      <c r="G23" s="116"/>
      <c r="H23" s="124"/>
      <c r="I23" s="2053">
        <f>SUM(I17:I22)</f>
        <v>-8686670</v>
      </c>
    </row>
    <row r="24" spans="2:24" ht="14.4" thickTop="1">
      <c r="D24" s="1294"/>
      <c r="G24" s="1294"/>
      <c r="H24" s="1294"/>
    </row>
    <row r="25" spans="2:24">
      <c r="B25" s="145" t="s">
        <v>591</v>
      </c>
      <c r="D25" s="1294"/>
      <c r="G25" s="1294"/>
      <c r="H25" s="1294"/>
    </row>
    <row r="26" spans="2:24">
      <c r="B26" s="81" t="s">
        <v>374</v>
      </c>
      <c r="D26" s="1294" t="s">
        <v>324</v>
      </c>
      <c r="E26" s="81" t="s">
        <v>236</v>
      </c>
      <c r="F26" s="2054">
        <v>-9654869</v>
      </c>
      <c r="G26" s="1294" t="s">
        <v>223</v>
      </c>
      <c r="H26" s="288">
        <f>'WCA Allocation Factors'!E12</f>
        <v>6.8509279244491156E-2</v>
      </c>
      <c r="I26" s="219">
        <f>F26*H26</f>
        <v>-661448.11638998112</v>
      </c>
    </row>
    <row r="27" spans="2:24">
      <c r="B27" s="81" t="s">
        <v>374</v>
      </c>
      <c r="D27" s="1294" t="s">
        <v>324</v>
      </c>
      <c r="E27" s="81" t="s">
        <v>236</v>
      </c>
      <c r="F27" s="2054">
        <v>-14795</v>
      </c>
      <c r="G27" s="1294" t="s">
        <v>268</v>
      </c>
      <c r="H27" s="1294" t="s">
        <v>238</v>
      </c>
      <c r="I27" s="215">
        <v>0</v>
      </c>
    </row>
    <row r="28" spans="2:24">
      <c r="D28" s="1294"/>
      <c r="G28" s="1294"/>
      <c r="H28" s="1294"/>
    </row>
    <row r="29" spans="2:24">
      <c r="D29" s="1294"/>
      <c r="G29" s="1294"/>
      <c r="H29" s="1294"/>
    </row>
    <row r="30" spans="2:24">
      <c r="B30" s="114" t="s">
        <v>350</v>
      </c>
      <c r="C30" s="115"/>
      <c r="D30" s="116"/>
      <c r="E30" s="116"/>
      <c r="F30" s="125"/>
      <c r="G30" s="116"/>
      <c r="H30" s="142"/>
      <c r="I30" s="143"/>
      <c r="J30" s="143"/>
    </row>
    <row r="31" spans="2:24">
      <c r="B31" s="114"/>
      <c r="C31" s="115"/>
      <c r="D31" s="116"/>
      <c r="E31" s="130"/>
      <c r="F31" s="125"/>
      <c r="G31" s="116"/>
      <c r="H31" s="142"/>
      <c r="I31" s="142"/>
      <c r="J31" s="121"/>
    </row>
    <row r="32" spans="2:24">
      <c r="B32" s="115"/>
      <c r="C32" s="115"/>
      <c r="D32" s="116"/>
      <c r="E32" s="115"/>
      <c r="F32" s="119"/>
      <c r="G32" s="116"/>
      <c r="H32" s="142"/>
      <c r="I32" s="142"/>
      <c r="J32" s="142"/>
    </row>
    <row r="33" spans="2:28">
      <c r="B33" s="115"/>
      <c r="C33" s="115"/>
      <c r="D33" s="116"/>
      <c r="E33" s="115"/>
      <c r="F33" s="119"/>
      <c r="G33" s="116"/>
      <c r="H33" s="142"/>
      <c r="I33" s="142"/>
      <c r="J33" s="142"/>
    </row>
    <row r="34" spans="2:28">
      <c r="B34" s="115"/>
      <c r="C34" s="115"/>
      <c r="D34" s="116"/>
      <c r="E34" s="115"/>
      <c r="F34" s="119"/>
      <c r="G34" s="116"/>
      <c r="H34" s="142"/>
      <c r="I34" s="142"/>
      <c r="J34" s="142"/>
    </row>
    <row r="35" spans="2:28">
      <c r="B35" s="115"/>
      <c r="C35" s="115"/>
      <c r="D35" s="116"/>
      <c r="E35" s="115"/>
      <c r="F35" s="119"/>
      <c r="G35" s="116"/>
      <c r="H35" s="116"/>
      <c r="I35" s="142"/>
      <c r="J35" s="142"/>
    </row>
    <row r="36" spans="2:28">
      <c r="B36" s="115"/>
      <c r="C36" s="115"/>
      <c r="D36" s="116"/>
      <c r="E36" s="115"/>
      <c r="F36" s="119"/>
      <c r="G36" s="116"/>
      <c r="H36" s="116"/>
      <c r="I36" s="143"/>
      <c r="J36" s="143"/>
      <c r="T36" s="144"/>
      <c r="AB36" s="144"/>
    </row>
    <row r="37" spans="2:28">
      <c r="B37" s="152"/>
      <c r="E37" s="146"/>
      <c r="F37" s="216"/>
      <c r="I37" s="215"/>
      <c r="J37" s="215"/>
      <c r="W37" s="126"/>
    </row>
    <row r="38" spans="2:28">
      <c r="E38" s="146"/>
      <c r="F38" s="216"/>
      <c r="I38" s="215"/>
      <c r="J38" s="215"/>
    </row>
    <row r="39" spans="2:28">
      <c r="E39" s="146"/>
      <c r="J39" s="420"/>
      <c r="P39" s="408"/>
      <c r="Q39" s="408"/>
      <c r="R39" s="116"/>
      <c r="S39" s="116"/>
      <c r="T39" s="116"/>
      <c r="Z39" s="408"/>
      <c r="AA39" s="116"/>
      <c r="AB39" s="116"/>
    </row>
    <row r="40" spans="2:28">
      <c r="E40" s="146"/>
      <c r="F40" s="421"/>
      <c r="I40" s="146"/>
      <c r="J40" s="420"/>
      <c r="P40" s="116"/>
      <c r="Q40" s="116"/>
      <c r="R40" s="116"/>
      <c r="S40" s="116"/>
      <c r="T40" s="116"/>
      <c r="Z40" s="116"/>
      <c r="AA40" s="116"/>
      <c r="AB40" s="116"/>
    </row>
    <row r="41" spans="2:28">
      <c r="D41" s="148"/>
      <c r="E41" s="283"/>
      <c r="F41" s="422"/>
      <c r="G41" s="148"/>
      <c r="H41" s="283"/>
      <c r="I41" s="148"/>
      <c r="J41" s="294"/>
    </row>
    <row r="42" spans="2:28">
      <c r="B42" s="114"/>
      <c r="C42" s="115"/>
      <c r="D42" s="116"/>
      <c r="E42" s="116"/>
      <c r="F42" s="423"/>
      <c r="G42" s="116"/>
      <c r="H42" s="116"/>
      <c r="I42" s="115"/>
      <c r="J42" s="420"/>
      <c r="P42" s="248"/>
      <c r="Q42" s="424"/>
      <c r="R42" s="248"/>
      <c r="S42" s="425"/>
      <c r="T42" s="248"/>
      <c r="Z42" s="424"/>
      <c r="AA42" s="425"/>
      <c r="AB42" s="248"/>
    </row>
    <row r="43" spans="2:28">
      <c r="B43" s="115"/>
      <c r="C43" s="115"/>
      <c r="D43" s="116"/>
      <c r="E43" s="116"/>
      <c r="F43" s="423"/>
      <c r="G43" s="116"/>
      <c r="H43" s="116"/>
      <c r="I43" s="115"/>
      <c r="J43" s="420"/>
      <c r="P43" s="424"/>
      <c r="Q43" s="424"/>
      <c r="R43" s="248"/>
      <c r="S43" s="425"/>
      <c r="T43" s="248"/>
      <c r="Z43" s="424"/>
      <c r="AA43" s="425"/>
      <c r="AB43" s="248"/>
    </row>
    <row r="44" spans="2:28">
      <c r="B44" s="115"/>
      <c r="C44" s="115"/>
      <c r="D44" s="116"/>
      <c r="E44" s="146"/>
      <c r="F44" s="426"/>
      <c r="G44" s="121"/>
      <c r="H44" s="149"/>
      <c r="I44" s="121"/>
      <c r="J44" s="427"/>
      <c r="P44" s="424"/>
      <c r="Q44" s="424"/>
      <c r="R44" s="248"/>
      <c r="S44" s="425"/>
      <c r="T44" s="248"/>
      <c r="Z44" s="424"/>
      <c r="AA44" s="425"/>
      <c r="AB44" s="248"/>
    </row>
    <row r="45" spans="2:28">
      <c r="B45" s="115"/>
      <c r="C45" s="115"/>
      <c r="D45" s="116"/>
      <c r="E45" s="116"/>
      <c r="F45" s="428"/>
      <c r="G45" s="129"/>
      <c r="H45" s="129"/>
      <c r="I45" s="129"/>
      <c r="J45" s="127"/>
      <c r="P45" s="424"/>
      <c r="Q45" s="424"/>
      <c r="R45" s="248"/>
      <c r="S45" s="425"/>
      <c r="T45" s="248"/>
      <c r="Z45" s="424"/>
      <c r="AA45" s="425"/>
      <c r="AB45" s="248"/>
    </row>
    <row r="46" spans="2:28">
      <c r="B46" s="115"/>
      <c r="C46" s="115"/>
      <c r="D46" s="116"/>
      <c r="E46" s="116"/>
      <c r="F46" s="428"/>
      <c r="G46" s="116"/>
      <c r="H46" s="116"/>
      <c r="I46" s="116"/>
      <c r="J46" s="127"/>
      <c r="P46" s="424"/>
      <c r="Q46" s="424"/>
      <c r="R46" s="248"/>
      <c r="S46" s="425"/>
      <c r="T46" s="248"/>
      <c r="Z46" s="248"/>
      <c r="AA46" s="425"/>
      <c r="AB46" s="248"/>
    </row>
    <row r="47" spans="2:28">
      <c r="B47" s="115"/>
      <c r="C47" s="115"/>
      <c r="D47" s="116"/>
      <c r="E47" s="116"/>
      <c r="F47" s="428"/>
      <c r="G47" s="116"/>
      <c r="H47" s="116"/>
      <c r="I47" s="116"/>
      <c r="J47" s="127"/>
      <c r="P47" s="424"/>
      <c r="Q47" s="424"/>
      <c r="R47" s="248"/>
      <c r="S47" s="425"/>
      <c r="T47" s="248"/>
      <c r="Z47" s="424"/>
      <c r="AA47" s="425"/>
      <c r="AB47" s="248"/>
    </row>
    <row r="48" spans="2:28">
      <c r="B48" s="115"/>
      <c r="C48" s="115"/>
      <c r="D48" s="116"/>
      <c r="E48" s="116"/>
      <c r="F48" s="428"/>
      <c r="G48" s="116"/>
      <c r="H48" s="116"/>
      <c r="I48" s="116"/>
      <c r="J48" s="127"/>
      <c r="P48" s="424"/>
      <c r="Q48" s="424"/>
      <c r="R48" s="248"/>
      <c r="S48" s="425"/>
      <c r="T48" s="248"/>
      <c r="Z48" s="424"/>
      <c r="AA48" s="425"/>
      <c r="AB48" s="248"/>
    </row>
    <row r="49" spans="2:28">
      <c r="B49" s="115"/>
      <c r="C49" s="115"/>
      <c r="D49" s="116"/>
      <c r="E49" s="116"/>
      <c r="F49" s="428"/>
      <c r="G49" s="116"/>
      <c r="H49" s="116"/>
      <c r="I49" s="116"/>
      <c r="J49" s="127"/>
      <c r="P49" s="424"/>
      <c r="Q49" s="424"/>
      <c r="R49" s="248"/>
      <c r="S49" s="425"/>
      <c r="T49" s="248"/>
      <c r="Z49" s="424"/>
      <c r="AA49" s="425"/>
      <c r="AB49" s="248"/>
    </row>
    <row r="50" spans="2:28">
      <c r="B50" s="115"/>
      <c r="C50" s="115"/>
      <c r="D50" s="116"/>
      <c r="E50" s="116"/>
      <c r="F50" s="428"/>
      <c r="G50" s="116"/>
      <c r="H50" s="116"/>
      <c r="I50" s="116"/>
      <c r="J50" s="127"/>
      <c r="P50" s="424"/>
      <c r="Q50" s="424"/>
      <c r="R50" s="248"/>
      <c r="S50" s="425"/>
      <c r="T50" s="248"/>
      <c r="Z50" s="424"/>
      <c r="AA50" s="425"/>
      <c r="AB50" s="248"/>
    </row>
    <row r="51" spans="2:28">
      <c r="B51" s="115"/>
      <c r="C51" s="115"/>
      <c r="D51" s="116"/>
      <c r="E51" s="116"/>
      <c r="F51" s="428"/>
      <c r="G51" s="129"/>
      <c r="H51" s="129"/>
      <c r="I51" s="129"/>
      <c r="J51" s="127"/>
      <c r="P51" s="424"/>
      <c r="Q51" s="424"/>
      <c r="R51" s="248"/>
      <c r="S51" s="425"/>
      <c r="T51" s="248"/>
      <c r="Z51" s="424"/>
      <c r="AA51" s="425"/>
      <c r="AB51" s="248"/>
    </row>
    <row r="52" spans="2:28">
      <c r="B52" s="115"/>
      <c r="C52" s="115"/>
      <c r="D52" s="116"/>
      <c r="E52" s="116"/>
      <c r="F52" s="428"/>
      <c r="G52" s="116"/>
      <c r="H52" s="116"/>
      <c r="I52" s="116"/>
      <c r="J52" s="127"/>
      <c r="P52" s="424"/>
      <c r="Q52" s="424"/>
      <c r="R52" s="248"/>
      <c r="S52" s="425"/>
      <c r="T52" s="248"/>
      <c r="Z52" s="424"/>
      <c r="AA52" s="425"/>
      <c r="AB52" s="248"/>
    </row>
    <row r="53" spans="2:28">
      <c r="B53" s="115"/>
      <c r="C53" s="115"/>
      <c r="D53" s="116"/>
      <c r="E53" s="116"/>
      <c r="F53" s="428"/>
      <c r="G53" s="116"/>
      <c r="H53" s="116"/>
      <c r="I53" s="116"/>
      <c r="J53" s="127"/>
      <c r="P53" s="424"/>
      <c r="Q53" s="424"/>
      <c r="R53" s="248"/>
      <c r="S53" s="425"/>
      <c r="T53" s="248"/>
      <c r="Z53" s="424"/>
      <c r="AA53" s="425"/>
      <c r="AB53" s="248"/>
    </row>
    <row r="54" spans="2:28">
      <c r="B54" s="114"/>
      <c r="C54" s="115"/>
      <c r="D54" s="116"/>
      <c r="E54" s="116"/>
      <c r="F54" s="423"/>
      <c r="G54" s="116"/>
      <c r="H54" s="116"/>
      <c r="I54" s="115"/>
      <c r="J54" s="429"/>
      <c r="P54" s="424"/>
      <c r="Q54" s="424"/>
      <c r="R54" s="248"/>
      <c r="S54" s="425"/>
      <c r="T54" s="248"/>
      <c r="Z54" s="424"/>
      <c r="AA54" s="425"/>
      <c r="AB54" s="248"/>
    </row>
    <row r="55" spans="2:28">
      <c r="B55" s="115"/>
      <c r="C55" s="115"/>
      <c r="D55" s="116"/>
      <c r="E55" s="116"/>
      <c r="F55" s="423"/>
      <c r="G55" s="116"/>
      <c r="H55" s="116"/>
      <c r="I55" s="115"/>
      <c r="J55" s="429"/>
      <c r="P55" s="424"/>
      <c r="Q55" s="424"/>
      <c r="R55" s="248"/>
      <c r="S55" s="425"/>
      <c r="T55" s="248"/>
      <c r="Z55" s="424"/>
      <c r="AA55" s="425"/>
      <c r="AB55" s="248"/>
    </row>
    <row r="56" spans="2:28">
      <c r="B56" s="115"/>
      <c r="C56" s="115"/>
      <c r="D56" s="116"/>
      <c r="E56" s="116"/>
      <c r="F56" s="428"/>
      <c r="G56" s="285"/>
      <c r="H56" s="285"/>
      <c r="I56" s="285"/>
      <c r="J56" s="430"/>
      <c r="P56" s="424"/>
      <c r="Q56" s="424"/>
      <c r="R56" s="248"/>
      <c r="S56" s="425"/>
      <c r="T56" s="248"/>
      <c r="Z56" s="424"/>
      <c r="AA56" s="425"/>
      <c r="AB56" s="248"/>
    </row>
    <row r="57" spans="2:28">
      <c r="B57" s="115"/>
      <c r="C57" s="115"/>
      <c r="D57" s="116"/>
      <c r="E57" s="116"/>
      <c r="F57" s="428"/>
      <c r="G57" s="285"/>
      <c r="H57" s="285"/>
      <c r="I57" s="285"/>
      <c r="J57" s="430"/>
      <c r="P57" s="424"/>
      <c r="Q57" s="424"/>
      <c r="R57" s="248"/>
      <c r="S57" s="425"/>
      <c r="T57" s="248"/>
      <c r="Z57" s="424"/>
      <c r="AA57" s="425"/>
      <c r="AB57" s="248"/>
    </row>
    <row r="58" spans="2:28">
      <c r="B58" s="115"/>
      <c r="C58" s="115"/>
      <c r="D58" s="116"/>
      <c r="E58" s="116"/>
      <c r="F58" s="428"/>
      <c r="G58" s="285"/>
      <c r="H58" s="285"/>
      <c r="I58" s="285"/>
      <c r="J58" s="430"/>
      <c r="P58" s="424"/>
      <c r="Q58" s="424"/>
      <c r="R58" s="248"/>
      <c r="S58" s="425"/>
      <c r="T58" s="248"/>
      <c r="Z58" s="424"/>
      <c r="AA58" s="425"/>
      <c r="AB58" s="248"/>
    </row>
    <row r="59" spans="2:28">
      <c r="B59" s="115"/>
      <c r="C59" s="115"/>
      <c r="D59" s="116"/>
      <c r="E59" s="116"/>
      <c r="F59" s="428"/>
      <c r="G59" s="116"/>
      <c r="H59" s="116"/>
      <c r="I59" s="115"/>
      <c r="J59" s="429"/>
      <c r="P59" s="424"/>
      <c r="Q59" s="424"/>
      <c r="R59" s="248"/>
      <c r="S59" s="425"/>
      <c r="T59" s="248"/>
      <c r="Z59" s="424"/>
      <c r="AA59" s="425"/>
      <c r="AB59" s="248"/>
    </row>
    <row r="60" spans="2:28">
      <c r="B60" s="115"/>
      <c r="C60" s="115"/>
      <c r="D60" s="116"/>
      <c r="E60" s="116"/>
      <c r="F60" s="428"/>
      <c r="G60" s="116"/>
      <c r="H60" s="116"/>
      <c r="I60" s="115"/>
      <c r="J60" s="429"/>
      <c r="P60" s="424"/>
      <c r="Q60" s="424"/>
      <c r="R60" s="248"/>
      <c r="S60" s="425"/>
      <c r="T60" s="248"/>
      <c r="Z60" s="424"/>
      <c r="AA60" s="425"/>
      <c r="AB60" s="248"/>
    </row>
    <row r="61" spans="2:28">
      <c r="B61" s="115"/>
      <c r="C61" s="115"/>
      <c r="D61" s="116"/>
      <c r="E61" s="116"/>
      <c r="F61" s="428"/>
      <c r="G61" s="285"/>
      <c r="H61" s="285"/>
      <c r="I61" s="285"/>
      <c r="J61" s="430"/>
      <c r="P61" s="248"/>
      <c r="Q61" s="248"/>
      <c r="R61" s="248"/>
      <c r="S61" s="248"/>
      <c r="T61" s="248"/>
      <c r="Z61" s="248"/>
      <c r="AA61" s="248"/>
      <c r="AB61" s="248"/>
    </row>
    <row r="62" spans="2:28">
      <c r="B62" s="115"/>
      <c r="C62" s="115"/>
      <c r="D62" s="116"/>
      <c r="E62" s="116"/>
      <c r="F62" s="428"/>
      <c r="G62" s="285"/>
      <c r="H62" s="285"/>
      <c r="I62" s="285"/>
      <c r="J62" s="430"/>
      <c r="P62" s="248"/>
      <c r="Q62" s="248"/>
      <c r="R62" s="248"/>
      <c r="S62" s="248"/>
      <c r="T62" s="248"/>
      <c r="Z62" s="248"/>
      <c r="AA62" s="248"/>
      <c r="AB62" s="248"/>
    </row>
    <row r="63" spans="2:28">
      <c r="B63" s="115"/>
      <c r="C63" s="115"/>
      <c r="D63" s="116"/>
      <c r="E63" s="116"/>
      <c r="F63" s="428"/>
      <c r="G63" s="285"/>
      <c r="H63" s="285"/>
      <c r="I63" s="285"/>
      <c r="J63" s="430"/>
    </row>
    <row r="64" spans="2:28">
      <c r="B64" s="115"/>
      <c r="C64" s="115"/>
      <c r="D64" s="116"/>
      <c r="E64" s="116"/>
      <c r="F64" s="428"/>
      <c r="G64" s="116"/>
      <c r="H64" s="116"/>
      <c r="I64" s="115"/>
      <c r="J64" s="429"/>
    </row>
    <row r="65" spans="2:10">
      <c r="B65" s="115"/>
      <c r="C65" s="115"/>
      <c r="D65" s="116"/>
      <c r="E65" s="116"/>
      <c r="F65" s="428"/>
      <c r="G65" s="116"/>
      <c r="H65" s="116"/>
      <c r="I65" s="115"/>
      <c r="J65" s="429"/>
    </row>
    <row r="66" spans="2:10">
      <c r="B66" s="115"/>
      <c r="C66" s="115"/>
      <c r="D66" s="116"/>
      <c r="E66" s="116"/>
      <c r="F66" s="428"/>
      <c r="G66" s="285"/>
      <c r="H66" s="285"/>
      <c r="I66" s="285"/>
      <c r="J66" s="430"/>
    </row>
    <row r="67" spans="2:10">
      <c r="B67" s="115"/>
      <c r="C67" s="115"/>
      <c r="D67" s="116"/>
      <c r="E67" s="116"/>
      <c r="F67" s="428"/>
      <c r="G67" s="285"/>
      <c r="H67" s="285"/>
      <c r="I67" s="285"/>
      <c r="J67" s="430"/>
    </row>
    <row r="68" spans="2:10">
      <c r="B68" s="126"/>
      <c r="C68" s="115"/>
      <c r="D68" s="116"/>
      <c r="E68" s="116"/>
      <c r="F68" s="428"/>
      <c r="G68" s="285"/>
      <c r="H68" s="285"/>
      <c r="I68" s="285"/>
      <c r="J68" s="430"/>
    </row>
    <row r="69" spans="2:10">
      <c r="B69" s="126"/>
      <c r="C69" s="115"/>
      <c r="D69" s="116"/>
      <c r="E69" s="116"/>
      <c r="F69" s="428"/>
      <c r="G69" s="116"/>
      <c r="H69" s="116"/>
      <c r="I69" s="115"/>
      <c r="J69" s="429"/>
    </row>
    <row r="70" spans="2:10">
      <c r="B70" s="114"/>
      <c r="C70" s="115"/>
      <c r="D70" s="116"/>
      <c r="E70" s="116"/>
      <c r="F70" s="423"/>
      <c r="G70" s="116"/>
      <c r="H70" s="116"/>
      <c r="I70" s="116"/>
      <c r="J70" s="132"/>
    </row>
    <row r="71" spans="2:10">
      <c r="B71" s="115"/>
      <c r="C71" s="115"/>
      <c r="D71" s="116"/>
      <c r="E71" s="116"/>
      <c r="F71" s="423"/>
      <c r="G71" s="116"/>
      <c r="H71" s="116"/>
      <c r="I71" s="116"/>
      <c r="J71" s="127"/>
    </row>
    <row r="72" spans="2:10">
      <c r="B72" s="115"/>
      <c r="C72" s="115"/>
      <c r="D72" s="116"/>
      <c r="E72" s="116"/>
      <c r="F72" s="423"/>
      <c r="G72" s="116"/>
      <c r="H72" s="116"/>
      <c r="I72" s="116"/>
      <c r="J72" s="127"/>
    </row>
    <row r="73" spans="2:10">
      <c r="B73" s="115"/>
      <c r="C73" s="115"/>
      <c r="D73" s="116"/>
      <c r="E73" s="116"/>
      <c r="F73" s="423"/>
      <c r="G73" s="116"/>
      <c r="H73" s="116"/>
      <c r="I73" s="116"/>
      <c r="J73" s="127"/>
    </row>
    <row r="74" spans="2:10">
      <c r="B74" s="115"/>
      <c r="C74" s="115"/>
      <c r="D74" s="116"/>
      <c r="E74" s="116"/>
      <c r="F74" s="423"/>
      <c r="G74" s="116"/>
      <c r="H74" s="116"/>
      <c r="I74" s="116"/>
      <c r="J74" s="127"/>
    </row>
    <row r="75" spans="2:10">
      <c r="B75" s="115"/>
      <c r="C75" s="115"/>
      <c r="D75" s="116"/>
      <c r="E75" s="116"/>
      <c r="F75" s="423"/>
      <c r="G75" s="116"/>
      <c r="H75" s="116"/>
      <c r="I75" s="115"/>
      <c r="J75" s="429"/>
    </row>
    <row r="76" spans="2:10">
      <c r="B76" s="115"/>
      <c r="C76" s="115"/>
      <c r="D76" s="116"/>
      <c r="E76" s="116"/>
      <c r="F76" s="423"/>
      <c r="G76" s="116"/>
      <c r="H76" s="116"/>
      <c r="I76" s="115"/>
      <c r="J76" s="429"/>
    </row>
    <row r="77" spans="2:10">
      <c r="B77" s="115"/>
      <c r="C77" s="115"/>
      <c r="D77" s="116"/>
      <c r="E77" s="116"/>
      <c r="F77" s="423"/>
      <c r="G77" s="116"/>
      <c r="H77" s="116"/>
      <c r="I77" s="115"/>
      <c r="J77" s="429"/>
    </row>
    <row r="78" spans="2:10">
      <c r="B78" s="115"/>
      <c r="C78" s="115"/>
      <c r="D78" s="116"/>
      <c r="E78" s="116"/>
      <c r="F78" s="423"/>
      <c r="G78" s="116"/>
      <c r="H78" s="116"/>
      <c r="I78" s="115"/>
      <c r="J78" s="429"/>
    </row>
    <row r="79" spans="2:10">
      <c r="B79" s="115"/>
      <c r="C79" s="115"/>
      <c r="D79" s="116"/>
      <c r="E79" s="116"/>
      <c r="F79" s="423"/>
      <c r="G79" s="116"/>
      <c r="H79" s="116"/>
      <c r="I79" s="115"/>
      <c r="J79" s="429"/>
    </row>
    <row r="80" spans="2:10">
      <c r="B80" s="115"/>
      <c r="C80" s="115"/>
      <c r="D80" s="116"/>
      <c r="E80" s="116"/>
      <c r="F80" s="423"/>
      <c r="G80" s="116"/>
      <c r="H80" s="116"/>
      <c r="I80" s="115"/>
      <c r="J80" s="429"/>
    </row>
    <row r="81" spans="5:10">
      <c r="E81" s="146"/>
      <c r="J81" s="420"/>
    </row>
  </sheetData>
  <dataValidations count="2">
    <dataValidation type="list" allowBlank="1" showInputMessage="1" showErrorMessage="1" errorTitle="Account Input Error" error="The account number entered is not valid." sqref="D42:D79 D10 D18 D30:D36">
      <formula1>ValidAccount</formula1>
    </dataValidation>
    <dataValidation type="list" allowBlank="1" showInputMessage="1" showErrorMessage="1" errorTitle="Adjsutment Type Input Error" error="An invalid adjustment type was entered._x000a__x000a_Valid values are 1, 2, or 3." sqref="E42:E79 E32:E36">
      <formula1>"1,2,3"</formula1>
    </dataValidation>
  </dataValidations>
  <pageMargins left="0.75" right="0.75" top="1.25" bottom="1" header="0.5" footer="0.25"/>
  <pageSetup scale="89" orientation="portrait" r:id="rId1"/>
  <headerFooter scaleWithDoc="0" alignWithMargins="0">
    <oddHeader>&amp;R&amp;"Times New Roman,Regular"Exhibit No. ___ (JH-2)
 Docket UE-130043
Page &amp;P of &amp;N</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3"/>
  <sheetViews>
    <sheetView topLeftCell="A10" workbookViewId="0">
      <selection activeCell="B1" sqref="B1:I58"/>
    </sheetView>
  </sheetViews>
  <sheetFormatPr defaultColWidth="9.109375" defaultRowHeight="13.8"/>
  <cols>
    <col min="1" max="1" width="4.6640625" style="81" customWidth="1"/>
    <col min="2" max="2" width="43.88671875" style="81" customWidth="1"/>
    <col min="3" max="3" width="2.6640625" style="81" customWidth="1"/>
    <col min="4" max="4" width="12" style="146" bestFit="1" customWidth="1"/>
    <col min="5" max="5" width="9.109375" style="146"/>
    <col min="6" max="6" width="12.21875" style="81" customWidth="1"/>
    <col min="7" max="7" width="9.109375" style="146"/>
    <col min="8" max="8" width="10.44140625" style="288" customWidth="1"/>
    <col min="9" max="9" width="13.109375" style="81" customWidth="1"/>
    <col min="10" max="10" width="9.109375" style="81"/>
    <col min="11" max="12" width="9.88671875" style="81" bestFit="1" customWidth="1"/>
    <col min="13" max="16384" width="9.109375" style="81"/>
  </cols>
  <sheetData>
    <row r="1" spans="2:11">
      <c r="B1" s="962" t="s">
        <v>122</v>
      </c>
      <c r="C1" s="961"/>
      <c r="D1" s="960"/>
      <c r="E1" s="960"/>
      <c r="F1" s="969"/>
      <c r="G1" s="960"/>
      <c r="H1" s="976"/>
      <c r="I1" s="965"/>
      <c r="J1" s="959"/>
      <c r="K1" s="961"/>
    </row>
    <row r="2" spans="2:11">
      <c r="B2" s="958" t="s">
        <v>666</v>
      </c>
      <c r="C2" s="961"/>
      <c r="D2" s="960"/>
      <c r="E2" s="960"/>
      <c r="F2" s="969"/>
      <c r="G2" s="960"/>
      <c r="H2" s="976"/>
      <c r="I2" s="965"/>
      <c r="J2" s="965"/>
      <c r="K2" s="961"/>
    </row>
    <row r="3" spans="2:11">
      <c r="B3" s="958" t="s">
        <v>592</v>
      </c>
      <c r="C3" s="961"/>
      <c r="D3" s="960"/>
      <c r="E3" s="960"/>
      <c r="F3" s="969"/>
      <c r="G3" s="960"/>
      <c r="H3" s="976"/>
      <c r="I3" s="965"/>
      <c r="J3" s="965"/>
      <c r="K3" s="961"/>
    </row>
    <row r="4" spans="2:11">
      <c r="B4" s="962" t="s">
        <v>1095</v>
      </c>
      <c r="C4" s="961"/>
      <c r="D4" s="960"/>
      <c r="E4" s="960"/>
      <c r="F4" s="969"/>
      <c r="G4" s="960"/>
      <c r="H4" s="976"/>
      <c r="I4" s="965"/>
      <c r="J4" s="965"/>
      <c r="K4" s="961"/>
    </row>
    <row r="5" spans="2:11">
      <c r="B5" s="961"/>
      <c r="C5" s="961"/>
      <c r="D5" s="960"/>
      <c r="E5" s="960"/>
      <c r="F5" s="969"/>
      <c r="G5" s="960"/>
      <c r="H5" s="976"/>
      <c r="I5" s="965"/>
      <c r="J5" s="965"/>
      <c r="K5" s="961"/>
    </row>
    <row r="6" spans="2:11">
      <c r="B6" s="961"/>
      <c r="C6" s="961"/>
      <c r="D6" s="960"/>
      <c r="E6" s="960"/>
      <c r="F6" s="969" t="s">
        <v>226</v>
      </c>
      <c r="G6" s="960"/>
      <c r="H6" s="976"/>
      <c r="I6" s="965" t="s">
        <v>376</v>
      </c>
      <c r="J6" s="960"/>
      <c r="K6" s="961"/>
    </row>
    <row r="7" spans="2:11">
      <c r="B7" s="961"/>
      <c r="C7" s="961"/>
      <c r="D7" s="964" t="s">
        <v>227</v>
      </c>
      <c r="E7" s="964" t="s">
        <v>228</v>
      </c>
      <c r="F7" s="957" t="s">
        <v>229</v>
      </c>
      <c r="G7" s="964" t="s">
        <v>230</v>
      </c>
      <c r="H7" s="956" t="s">
        <v>231</v>
      </c>
      <c r="I7" s="966" t="s">
        <v>232</v>
      </c>
      <c r="J7" s="964"/>
      <c r="K7" s="961"/>
    </row>
    <row r="8" spans="2:11">
      <c r="B8" s="984" t="s">
        <v>335</v>
      </c>
      <c r="C8" s="985"/>
      <c r="D8" s="986"/>
      <c r="E8" s="987"/>
      <c r="F8" s="986"/>
      <c r="G8" s="986"/>
      <c r="H8" s="968"/>
      <c r="I8" s="121"/>
      <c r="J8" s="960"/>
      <c r="K8" s="961"/>
    </row>
    <row r="9" spans="2:11">
      <c r="B9" s="990" t="s">
        <v>812</v>
      </c>
      <c r="C9" s="973"/>
      <c r="D9" s="986">
        <v>925</v>
      </c>
      <c r="E9" s="986" t="s">
        <v>236</v>
      </c>
      <c r="F9" s="991">
        <v>786154.34</v>
      </c>
      <c r="G9" s="986" t="s">
        <v>223</v>
      </c>
      <c r="H9" s="1680">
        <f>'WCA Allocation Factors'!E12</f>
        <v>6.8509279244491156E-2</v>
      </c>
      <c r="I9" s="121">
        <f>F9*H9</f>
        <v>53858.867208328644</v>
      </c>
      <c r="J9" s="960"/>
      <c r="K9" s="961"/>
    </row>
    <row r="10" spans="2:11">
      <c r="B10" s="990" t="s">
        <v>813</v>
      </c>
      <c r="C10" s="973"/>
      <c r="D10" s="986">
        <v>925</v>
      </c>
      <c r="E10" s="986" t="s">
        <v>236</v>
      </c>
      <c r="F10" s="988">
        <v>-7486205.1199999973</v>
      </c>
      <c r="G10" s="986" t="s">
        <v>223</v>
      </c>
      <c r="H10" s="1680">
        <f>'WCA Allocation Factors'!E12</f>
        <v>6.8509279244491156E-2</v>
      </c>
      <c r="I10" s="121">
        <f t="shared" ref="I10:I11" si="0">F10*H10</f>
        <v>-512874.51704761921</v>
      </c>
      <c r="J10" s="989"/>
      <c r="K10" s="961"/>
    </row>
    <row r="11" spans="2:11">
      <c r="B11" s="990" t="s">
        <v>814</v>
      </c>
      <c r="C11" s="974"/>
      <c r="D11" s="986">
        <v>924</v>
      </c>
      <c r="E11" s="986" t="s">
        <v>236</v>
      </c>
      <c r="F11" s="988">
        <v>-658783.06999999995</v>
      </c>
      <c r="G11" s="975" t="s">
        <v>223</v>
      </c>
      <c r="H11" s="1680">
        <f>'WCA Allocation Factors'!E12</f>
        <v>6.8509279244491156E-2</v>
      </c>
      <c r="I11" s="121">
        <f t="shared" si="0"/>
        <v>-45132.753304173159</v>
      </c>
      <c r="J11" s="989"/>
      <c r="K11" s="961"/>
    </row>
    <row r="12" spans="2:11">
      <c r="B12" s="985"/>
      <c r="C12" s="974"/>
      <c r="D12" s="986"/>
      <c r="E12" s="986"/>
      <c r="F12" s="988"/>
      <c r="G12" s="975"/>
      <c r="H12" s="968"/>
      <c r="I12" s="925"/>
      <c r="J12" s="989"/>
      <c r="K12" s="961"/>
    </row>
    <row r="13" spans="2:11">
      <c r="B13" s="992" t="s">
        <v>815</v>
      </c>
      <c r="C13" s="974"/>
      <c r="D13" s="987"/>
      <c r="E13" s="987"/>
      <c r="F13" s="988"/>
      <c r="G13" s="975"/>
      <c r="H13" s="968"/>
      <c r="I13" s="925"/>
      <c r="J13" s="989"/>
      <c r="K13" s="955"/>
    </row>
    <row r="14" spans="2:11">
      <c r="B14" s="990" t="s">
        <v>816</v>
      </c>
      <c r="C14" s="974"/>
      <c r="D14" s="986">
        <v>924</v>
      </c>
      <c r="E14" s="986" t="s">
        <v>236</v>
      </c>
      <c r="F14" s="988">
        <v>183732.21999999997</v>
      </c>
      <c r="G14" s="975" t="s">
        <v>223</v>
      </c>
      <c r="H14" s="1680">
        <f>'WCA Allocation Factors'!E12</f>
        <v>6.8509279244491156E-2</v>
      </c>
      <c r="I14" s="925">
        <f>F14*H14</f>
        <v>12587.361966190281</v>
      </c>
      <c r="J14" s="989"/>
      <c r="K14" s="955"/>
    </row>
    <row r="15" spans="2:11">
      <c r="B15" s="990" t="s">
        <v>817</v>
      </c>
      <c r="C15" s="974"/>
      <c r="D15" s="986">
        <v>924</v>
      </c>
      <c r="E15" s="986" t="s">
        <v>236</v>
      </c>
      <c r="F15" s="988">
        <v>-65940.55</v>
      </c>
      <c r="G15" s="975" t="s">
        <v>267</v>
      </c>
      <c r="H15" s="1680">
        <f>'WCA Allocation Factors'!C6</f>
        <v>0</v>
      </c>
      <c r="I15" s="925"/>
      <c r="J15" s="989"/>
      <c r="K15" s="955"/>
    </row>
    <row r="16" spans="2:11">
      <c r="B16" s="990" t="s">
        <v>818</v>
      </c>
      <c r="C16" s="974"/>
      <c r="D16" s="986">
        <v>924</v>
      </c>
      <c r="E16" s="986" t="s">
        <v>236</v>
      </c>
      <c r="F16" s="988">
        <v>-117791.66999999998</v>
      </c>
      <c r="G16" s="975" t="s">
        <v>268</v>
      </c>
      <c r="H16" s="1680">
        <f>'WCA Allocation Factors'!D6</f>
        <v>0</v>
      </c>
      <c r="I16" s="925"/>
      <c r="J16" s="989"/>
    </row>
    <row r="17" spans="2:11">
      <c r="B17" s="990"/>
      <c r="C17" s="970"/>
      <c r="D17" s="986"/>
      <c r="E17" s="986"/>
      <c r="F17" s="991"/>
      <c r="G17" s="986"/>
      <c r="H17" s="968"/>
      <c r="I17" s="925"/>
      <c r="J17" s="989"/>
    </row>
    <row r="18" spans="2:11">
      <c r="B18" s="990"/>
      <c r="C18" s="970"/>
      <c r="D18" s="986"/>
      <c r="E18" s="986"/>
      <c r="F18" s="988"/>
      <c r="G18" s="986"/>
      <c r="H18" s="968"/>
      <c r="I18" s="925"/>
      <c r="J18" s="989"/>
    </row>
    <row r="19" spans="2:11">
      <c r="B19" s="993" t="s">
        <v>819</v>
      </c>
      <c r="C19" s="977"/>
      <c r="D19" s="986"/>
      <c r="E19" s="986"/>
      <c r="F19" s="988"/>
      <c r="G19" s="986"/>
      <c r="H19" s="968"/>
      <c r="I19" s="925"/>
      <c r="J19" s="989"/>
    </row>
    <row r="20" spans="2:11">
      <c r="B20" s="990" t="s">
        <v>820</v>
      </c>
      <c r="C20" s="978"/>
      <c r="D20" s="986">
        <v>571</v>
      </c>
      <c r="E20" s="986" t="s">
        <v>236</v>
      </c>
      <c r="F20" s="994">
        <v>268998.39500000008</v>
      </c>
      <c r="G20" s="994" t="s">
        <v>341</v>
      </c>
      <c r="H20" s="1680">
        <f>'WCA Allocation Factors'!E16</f>
        <v>0.22605500000000001</v>
      </c>
      <c r="I20" s="925">
        <f>F20*H20</f>
        <v>60808.432181725017</v>
      </c>
      <c r="J20" s="989"/>
    </row>
    <row r="21" spans="2:11">
      <c r="B21" s="990" t="s">
        <v>821</v>
      </c>
      <c r="C21" s="978"/>
      <c r="D21" s="986">
        <v>593</v>
      </c>
      <c r="E21" s="986" t="s">
        <v>236</v>
      </c>
      <c r="F21" s="994">
        <v>143846.50991876365</v>
      </c>
      <c r="G21" s="994" t="s">
        <v>237</v>
      </c>
      <c r="H21" s="1680">
        <f>'WCA Allocation Factors'!E6</f>
        <v>1</v>
      </c>
      <c r="I21" s="925">
        <f t="shared" ref="I21:I22" si="1">F21*H21</f>
        <v>143846.50991876365</v>
      </c>
      <c r="J21" s="989"/>
    </row>
    <row r="22" spans="2:11">
      <c r="B22" s="990" t="s">
        <v>822</v>
      </c>
      <c r="C22" s="978"/>
      <c r="D22" s="986">
        <v>553</v>
      </c>
      <c r="E22" s="986" t="s">
        <v>236</v>
      </c>
      <c r="F22" s="994">
        <v>329187.27666666667</v>
      </c>
      <c r="G22" s="994" t="s">
        <v>341</v>
      </c>
      <c r="H22" s="1680">
        <f>'WCA Allocation Factors'!E16</f>
        <v>0.22605500000000001</v>
      </c>
      <c r="I22" s="925">
        <f t="shared" si="1"/>
        <v>74414.429826883337</v>
      </c>
      <c r="J22" s="989"/>
    </row>
    <row r="23" spans="2:11">
      <c r="B23" s="990"/>
      <c r="C23" s="971"/>
      <c r="D23" s="986"/>
      <c r="E23" s="986"/>
      <c r="F23" s="988"/>
      <c r="G23" s="972"/>
      <c r="H23" s="968"/>
      <c r="I23" s="926"/>
      <c r="J23" s="865"/>
    </row>
    <row r="24" spans="2:11">
      <c r="B24" s="879"/>
      <c r="C24" s="864"/>
      <c r="D24" s="879"/>
      <c r="E24" s="986"/>
      <c r="F24" s="925"/>
      <c r="G24" s="925"/>
      <c r="H24" s="968"/>
      <c r="I24" s="926"/>
      <c r="J24" s="865"/>
    </row>
    <row r="25" spans="2:11">
      <c r="B25" s="875"/>
      <c r="C25" s="864"/>
      <c r="D25" s="879"/>
      <c r="E25" s="986"/>
      <c r="F25" s="925"/>
      <c r="G25" s="925"/>
      <c r="H25" s="968"/>
      <c r="I25" s="926"/>
      <c r="J25" s="865"/>
    </row>
    <row r="26" spans="2:11">
      <c r="B26" s="879"/>
      <c r="C26" s="864"/>
      <c r="D26" s="879"/>
      <c r="E26" s="986"/>
      <c r="F26" s="925"/>
      <c r="G26" s="925"/>
      <c r="H26" s="968"/>
      <c r="I26" s="926"/>
      <c r="J26" s="865"/>
    </row>
    <row r="27" spans="2:11">
      <c r="B27" s="869" t="s">
        <v>373</v>
      </c>
      <c r="C27" s="864"/>
      <c r="D27" s="986"/>
      <c r="E27" s="986"/>
      <c r="F27" s="994"/>
      <c r="G27" s="879"/>
      <c r="H27" s="968"/>
      <c r="I27" s="868"/>
      <c r="J27" s="983"/>
      <c r="K27" s="954"/>
    </row>
    <row r="28" spans="2:11">
      <c r="B28" s="980" t="s">
        <v>374</v>
      </c>
      <c r="C28" s="981"/>
      <c r="D28" s="979" t="s">
        <v>323</v>
      </c>
      <c r="E28" s="979" t="s">
        <v>236</v>
      </c>
      <c r="F28" s="995">
        <v>-860679</v>
      </c>
      <c r="G28" s="979" t="s">
        <v>223</v>
      </c>
      <c r="H28" s="1680">
        <f>'WCA Allocation Factors'!E12</f>
        <v>6.8509279244491156E-2</v>
      </c>
      <c r="I28" s="868">
        <f>F28*H28</f>
        <v>-58964.497950869401</v>
      </c>
      <c r="J28" s="983"/>
      <c r="K28" s="954"/>
    </row>
    <row r="29" spans="2:11">
      <c r="B29" s="980" t="s">
        <v>374</v>
      </c>
      <c r="C29" s="982"/>
      <c r="D29" s="979" t="s">
        <v>326</v>
      </c>
      <c r="E29" s="979" t="s">
        <v>236</v>
      </c>
      <c r="F29" s="995">
        <v>-8817011</v>
      </c>
      <c r="G29" s="979" t="s">
        <v>223</v>
      </c>
      <c r="H29" s="1680">
        <f>'WCA Allocation Factors'!E12</f>
        <v>6.8509279244491156E-2</v>
      </c>
      <c r="I29" s="868">
        <f t="shared" ref="I29:I32" si="2">F29*H29</f>
        <v>-604047.06870075024</v>
      </c>
      <c r="J29" s="983"/>
      <c r="K29" s="954"/>
    </row>
    <row r="30" spans="2:11">
      <c r="B30" s="980" t="s">
        <v>374</v>
      </c>
      <c r="C30" s="982"/>
      <c r="D30" s="979" t="s">
        <v>327</v>
      </c>
      <c r="E30" s="979" t="s">
        <v>236</v>
      </c>
      <c r="F30" s="995">
        <v>-3031000</v>
      </c>
      <c r="G30" s="979" t="s">
        <v>223</v>
      </c>
      <c r="H30" s="1680">
        <f>'WCA Allocation Factors'!E12</f>
        <v>6.8509279244491156E-2</v>
      </c>
      <c r="I30" s="868">
        <f t="shared" si="2"/>
        <v>-207651.62539005268</v>
      </c>
      <c r="J30" s="983"/>
      <c r="K30" s="954"/>
    </row>
    <row r="31" spans="2:11">
      <c r="B31" s="980" t="s">
        <v>374</v>
      </c>
      <c r="C31" s="981"/>
      <c r="D31" s="979" t="s">
        <v>324</v>
      </c>
      <c r="E31" s="979" t="s">
        <v>236</v>
      </c>
      <c r="F31" s="995">
        <v>7340335</v>
      </c>
      <c r="G31" s="979" t="s">
        <v>223</v>
      </c>
      <c r="H31" s="1680">
        <f>'WCA Allocation Factors'!E12</f>
        <v>6.8509279244491156E-2</v>
      </c>
      <c r="I31" s="868">
        <f t="shared" si="2"/>
        <v>502881.06026311201</v>
      </c>
      <c r="J31" s="983"/>
    </row>
    <row r="32" spans="2:11">
      <c r="B32" s="980" t="s">
        <v>374</v>
      </c>
      <c r="C32" s="982"/>
      <c r="D32" s="979" t="s">
        <v>327</v>
      </c>
      <c r="E32" s="979" t="s">
        <v>236</v>
      </c>
      <c r="F32" s="995">
        <v>1552868</v>
      </c>
      <c r="G32" s="979" t="s">
        <v>223</v>
      </c>
      <c r="H32" s="1680">
        <f>'WCA Allocation Factors'!E12</f>
        <v>6.8509279244491156E-2</v>
      </c>
      <c r="I32" s="868">
        <f t="shared" si="2"/>
        <v>106385.86744183449</v>
      </c>
      <c r="J32" s="953"/>
    </row>
    <row r="33" spans="1:13">
      <c r="B33" s="866"/>
      <c r="C33" s="864"/>
      <c r="D33" s="879"/>
      <c r="E33" s="879"/>
      <c r="F33" s="1518"/>
      <c r="G33" s="917"/>
      <c r="H33" s="867"/>
      <c r="I33" s="876"/>
      <c r="J33" s="983"/>
    </row>
    <row r="34" spans="1:13">
      <c r="A34" s="115"/>
      <c r="B34" s="115"/>
      <c r="C34" s="115"/>
      <c r="D34" s="116"/>
      <c r="E34" s="116"/>
      <c r="F34" s="967"/>
      <c r="G34" s="116"/>
      <c r="H34" s="120"/>
      <c r="I34" s="967"/>
      <c r="J34" s="115"/>
      <c r="K34" s="115"/>
      <c r="L34" s="115"/>
      <c r="M34" s="115"/>
    </row>
    <row r="35" spans="1:13" ht="15.6">
      <c r="A35" s="115"/>
      <c r="B35" s="416" t="s">
        <v>350</v>
      </c>
      <c r="C35" s="115"/>
      <c r="D35" s="116"/>
      <c r="E35" s="116"/>
      <c r="F35" s="967"/>
      <c r="G35" s="116"/>
      <c r="H35" s="120"/>
      <c r="I35" s="967"/>
      <c r="J35" s="115"/>
      <c r="K35" s="115"/>
      <c r="L35" s="115"/>
      <c r="M35" s="115"/>
    </row>
    <row r="36" spans="1:13">
      <c r="A36" s="115"/>
      <c r="B36" s="115"/>
      <c r="C36" s="115"/>
      <c r="D36" s="116"/>
      <c r="E36" s="116"/>
      <c r="F36" s="967"/>
      <c r="G36" s="116"/>
      <c r="H36" s="120"/>
      <c r="I36" s="115"/>
      <c r="J36" s="115"/>
      <c r="K36" s="115"/>
      <c r="L36" s="115"/>
      <c r="M36" s="115"/>
    </row>
    <row r="37" spans="1:13">
      <c r="A37" s="115"/>
      <c r="B37" s="1181"/>
      <c r="C37" s="1509"/>
      <c r="D37" s="1510"/>
      <c r="E37" s="1510"/>
      <c r="F37" s="1558"/>
      <c r="G37" s="1510"/>
      <c r="H37" s="1559"/>
      <c r="I37" s="1560"/>
      <c r="J37" s="115"/>
      <c r="K37" s="115"/>
      <c r="L37" s="115"/>
      <c r="M37" s="115"/>
    </row>
    <row r="38" spans="1:13">
      <c r="A38" s="115"/>
      <c r="B38" s="137"/>
      <c r="C38" s="115"/>
      <c r="D38" s="116"/>
      <c r="E38" s="116"/>
      <c r="F38" s="967"/>
      <c r="G38" s="116"/>
      <c r="H38" s="120"/>
      <c r="I38" s="292"/>
      <c r="J38" s="115"/>
      <c r="K38" s="115"/>
      <c r="L38" s="115"/>
      <c r="M38" s="115"/>
    </row>
    <row r="39" spans="1:13">
      <c r="A39" s="115"/>
      <c r="B39" s="137"/>
      <c r="C39" s="115"/>
      <c r="D39" s="116"/>
      <c r="E39" s="116"/>
      <c r="F39" s="967"/>
      <c r="G39" s="116"/>
      <c r="H39" s="120"/>
      <c r="I39" s="292"/>
      <c r="J39" s="115"/>
      <c r="K39" s="115"/>
      <c r="L39" s="115"/>
      <c r="M39" s="115"/>
    </row>
    <row r="40" spans="1:13">
      <c r="A40" s="115"/>
      <c r="B40" s="137"/>
      <c r="C40" s="115"/>
      <c r="D40" s="116"/>
      <c r="E40" s="116"/>
      <c r="F40" s="967"/>
      <c r="G40" s="116"/>
      <c r="H40" s="120"/>
      <c r="I40" s="292"/>
      <c r="J40" s="115"/>
      <c r="K40" s="115"/>
      <c r="L40" s="115"/>
      <c r="M40" s="115"/>
    </row>
    <row r="41" spans="1:13">
      <c r="A41" s="115"/>
      <c r="B41" s="952"/>
      <c r="C41" s="951"/>
      <c r="D41" s="795"/>
      <c r="E41" s="795"/>
      <c r="F41" s="1561"/>
      <c r="G41" s="795"/>
      <c r="H41" s="1562"/>
      <c r="I41" s="950"/>
      <c r="J41" s="115"/>
      <c r="K41" s="115"/>
      <c r="L41" s="115"/>
      <c r="M41" s="115"/>
    </row>
    <row r="42" spans="1:13">
      <c r="A42" s="115"/>
      <c r="B42" s="115"/>
      <c r="C42" s="115"/>
      <c r="D42" s="116"/>
      <c r="E42" s="116"/>
      <c r="F42" s="967"/>
      <c r="G42" s="116"/>
      <c r="H42" s="120"/>
      <c r="I42" s="115"/>
      <c r="J42" s="115"/>
      <c r="K42" s="115"/>
      <c r="L42" s="115"/>
      <c r="M42" s="115"/>
    </row>
    <row r="43" spans="1:13">
      <c r="A43" s="115"/>
      <c r="B43" s="115"/>
      <c r="C43" s="115"/>
      <c r="D43" s="116"/>
      <c r="E43" s="116"/>
      <c r="F43" s="967"/>
      <c r="G43" s="116"/>
      <c r="H43" s="120"/>
      <c r="I43" s="115"/>
      <c r="J43" s="115"/>
      <c r="K43" s="115"/>
      <c r="L43" s="115"/>
      <c r="M43" s="115"/>
    </row>
    <row r="44" spans="1:13">
      <c r="A44" s="115"/>
      <c r="B44" s="115"/>
      <c r="C44" s="115"/>
      <c r="D44" s="116"/>
      <c r="E44" s="116"/>
      <c r="F44" s="967"/>
      <c r="G44" s="116"/>
      <c r="H44" s="120"/>
      <c r="I44" s="115"/>
      <c r="J44" s="115"/>
      <c r="K44" s="115"/>
      <c r="L44" s="115"/>
      <c r="M44" s="115"/>
    </row>
    <row r="45" spans="1:13">
      <c r="A45" s="115"/>
      <c r="F45" s="219"/>
      <c r="J45" s="115"/>
      <c r="K45" s="115"/>
      <c r="L45" s="115"/>
      <c r="M45" s="115"/>
    </row>
    <row r="46" spans="1:13">
      <c r="A46" s="115"/>
      <c r="F46" s="219"/>
      <c r="J46" s="115"/>
      <c r="K46" s="115"/>
      <c r="L46" s="115"/>
      <c r="M46" s="115"/>
    </row>
    <row r="47" spans="1:13">
      <c r="A47" s="115"/>
      <c r="F47" s="219"/>
      <c r="J47" s="115"/>
      <c r="K47" s="115"/>
      <c r="L47" s="115"/>
      <c r="M47" s="115"/>
    </row>
    <row r="48" spans="1:13">
      <c r="A48" s="115"/>
      <c r="F48" s="219"/>
      <c r="J48" s="115"/>
      <c r="K48" s="115"/>
      <c r="L48" s="115"/>
      <c r="M48" s="115"/>
    </row>
    <row r="49" spans="1:13">
      <c r="A49" s="115"/>
      <c r="F49" s="219"/>
      <c r="J49" s="115"/>
      <c r="K49" s="115"/>
      <c r="L49" s="115"/>
      <c r="M49" s="115"/>
    </row>
    <row r="50" spans="1:13">
      <c r="F50" s="219"/>
    </row>
    <row r="51" spans="1:13">
      <c r="F51" s="219"/>
    </row>
    <row r="52" spans="1:13">
      <c r="F52" s="219"/>
    </row>
    <row r="53" spans="1:13">
      <c r="F53" s="219"/>
    </row>
    <row r="54" spans="1:13">
      <c r="F54" s="219"/>
    </row>
    <row r="55" spans="1:13">
      <c r="F55" s="219"/>
    </row>
    <row r="56" spans="1:13">
      <c r="F56" s="219"/>
    </row>
    <row r="57" spans="1:13">
      <c r="F57" s="219"/>
    </row>
    <row r="58" spans="1:13">
      <c r="F58" s="219"/>
    </row>
    <row r="59" spans="1:13">
      <c r="F59" s="219"/>
    </row>
    <row r="60" spans="1:13">
      <c r="F60" s="219"/>
    </row>
    <row r="61" spans="1:13">
      <c r="F61" s="219"/>
    </row>
    <row r="62" spans="1:13">
      <c r="F62" s="219"/>
    </row>
    <row r="63" spans="1:13">
      <c r="F63" s="219"/>
    </row>
  </sheetData>
  <conditionalFormatting sqref="B19:B22 B8:B17">
    <cfRule type="cellIs" dxfId="58" priority="8" stopIfTrue="1" operator="equal">
      <formula>"Adjustment to Income/Expense/Rate Base:"</formula>
    </cfRule>
  </conditionalFormatting>
  <conditionalFormatting sqref="J1">
    <cfRule type="cellIs" dxfId="57" priority="7" stopIfTrue="1" operator="equal">
      <formula>"x.x"</formula>
    </cfRule>
  </conditionalFormatting>
  <conditionalFormatting sqref="B10:B12">
    <cfRule type="cellIs" dxfId="56" priority="4" stopIfTrue="1" operator="equal">
      <formula>"Title"</formula>
    </cfRule>
  </conditionalFormatting>
  <dataValidations count="1">
    <dataValidation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10:E33"/>
  </dataValidations>
  <pageMargins left="0.75" right="0.75" top="1.25" bottom="1" header="0.5" footer="0.25"/>
  <pageSetup scale="80" orientation="portrait" r:id="rId1"/>
  <headerFooter scaleWithDoc="0" alignWithMargins="0">
    <oddHeader>&amp;R&amp;"Times New Roman,Regular"Exhibit No. ___ (JH-2)
 Docket UE-130043
Page &amp;P of &amp;N</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0"/>
  <sheetViews>
    <sheetView workbookViewId="0">
      <selection activeCell="B1" sqref="B1:I58"/>
    </sheetView>
  </sheetViews>
  <sheetFormatPr defaultRowHeight="13.2"/>
  <cols>
    <col min="1" max="1" width="7.5546875" customWidth="1"/>
    <col min="2" max="2" width="33.5546875" customWidth="1"/>
    <col min="3" max="3" width="6.109375" customWidth="1"/>
    <col min="4" max="4" width="9.88671875" bestFit="1" customWidth="1"/>
    <col min="6" max="6" width="10.88671875" bestFit="1" customWidth="1"/>
    <col min="8" max="8" width="10.6640625" bestFit="1" customWidth="1"/>
    <col min="9" max="9" width="11.88671875" customWidth="1"/>
    <col min="10" max="10" width="10.33203125" bestFit="1" customWidth="1"/>
  </cols>
  <sheetData>
    <row r="1" spans="1:11" ht="14.4">
      <c r="A1" s="755"/>
      <c r="B1" s="2020" t="s">
        <v>122</v>
      </c>
      <c r="C1" s="2003"/>
      <c r="D1" s="2003"/>
      <c r="E1" s="2003"/>
      <c r="F1" s="2003"/>
      <c r="G1" s="2003"/>
      <c r="H1" s="2003"/>
      <c r="I1" s="2021"/>
      <c r="J1" s="772"/>
      <c r="K1" s="769"/>
    </row>
    <row r="2" spans="1:11" ht="14.4">
      <c r="A2" s="755"/>
      <c r="B2" s="2020" t="s">
        <v>800</v>
      </c>
      <c r="C2" s="2003"/>
      <c r="D2" s="2003"/>
      <c r="E2" s="2003"/>
      <c r="F2" s="2003"/>
      <c r="G2" s="2003"/>
      <c r="H2" s="2003"/>
      <c r="I2" s="2003"/>
      <c r="J2" s="771"/>
      <c r="K2" s="735"/>
    </row>
    <row r="3" spans="1:11" ht="14.4">
      <c r="A3" s="755"/>
      <c r="B3" s="2020" t="s">
        <v>673</v>
      </c>
      <c r="C3" s="2003"/>
      <c r="D3" s="2003"/>
      <c r="E3" s="2003"/>
      <c r="F3" s="2003"/>
      <c r="G3" s="2003"/>
      <c r="H3" s="2003"/>
      <c r="I3" s="2003"/>
      <c r="J3" s="771"/>
      <c r="K3" s="735"/>
    </row>
    <row r="4" spans="1:11" ht="14.4">
      <c r="A4" s="755"/>
      <c r="B4" s="2022" t="s">
        <v>744</v>
      </c>
      <c r="C4" s="2004"/>
      <c r="D4" s="2004"/>
      <c r="E4" s="2004"/>
      <c r="F4" s="2004"/>
      <c r="G4" s="2004"/>
      <c r="H4" s="2004"/>
      <c r="I4" s="2004"/>
      <c r="J4" s="735"/>
      <c r="K4" s="735"/>
    </row>
    <row r="5" spans="1:11" ht="14.4">
      <c r="A5" s="755"/>
      <c r="B5" s="2022"/>
      <c r="C5" s="2004"/>
      <c r="D5" s="2004"/>
      <c r="E5" s="2004"/>
      <c r="F5" s="2004"/>
      <c r="G5" s="2004"/>
      <c r="H5" s="2004"/>
      <c r="I5" s="2004"/>
      <c r="J5" s="735"/>
      <c r="K5" s="735"/>
    </row>
    <row r="6" spans="1:11" ht="14.4">
      <c r="A6" s="755"/>
      <c r="B6" s="2003"/>
      <c r="C6" s="2003"/>
      <c r="D6" s="2023"/>
      <c r="E6" s="2023"/>
      <c r="F6" s="2023" t="s">
        <v>226</v>
      </c>
      <c r="G6" s="2023"/>
      <c r="H6" s="2023"/>
      <c r="I6" s="2023" t="s">
        <v>237</v>
      </c>
      <c r="J6" s="774"/>
      <c r="K6" s="753"/>
    </row>
    <row r="7" spans="1:11" ht="14.4">
      <c r="A7" s="755"/>
      <c r="B7" s="2003"/>
      <c r="C7" s="2003"/>
      <c r="D7" s="2024" t="s">
        <v>227</v>
      </c>
      <c r="E7" s="2024" t="s">
        <v>228</v>
      </c>
      <c r="F7" s="2024" t="s">
        <v>229</v>
      </c>
      <c r="G7" s="2024" t="s">
        <v>230</v>
      </c>
      <c r="H7" s="2024" t="s">
        <v>231</v>
      </c>
      <c r="I7" s="2024" t="s">
        <v>232</v>
      </c>
      <c r="J7" s="775"/>
      <c r="K7" s="733"/>
    </row>
    <row r="8" spans="1:11" ht="14.4">
      <c r="A8" s="755"/>
      <c r="B8" s="2020" t="s">
        <v>335</v>
      </c>
      <c r="C8" s="2003"/>
      <c r="D8" s="2003"/>
      <c r="E8" s="2003"/>
      <c r="F8" s="2003"/>
      <c r="G8" s="2003"/>
      <c r="H8" s="2003"/>
      <c r="I8" s="2003"/>
      <c r="J8" s="771"/>
      <c r="K8" s="733"/>
    </row>
    <row r="9" spans="1:11" ht="14.4">
      <c r="A9" s="755"/>
      <c r="B9" s="2020"/>
      <c r="C9" s="2003"/>
      <c r="D9" s="2003"/>
      <c r="E9" s="2003"/>
      <c r="F9" s="2003"/>
      <c r="G9" s="2003"/>
      <c r="H9" s="2003"/>
      <c r="I9" s="2003"/>
      <c r="J9" s="771"/>
      <c r="K9" s="733"/>
    </row>
    <row r="10" spans="1:11" ht="14.4">
      <c r="A10" s="755"/>
      <c r="B10" s="2025" t="s">
        <v>823</v>
      </c>
      <c r="C10" s="2005"/>
      <c r="D10" s="2021">
        <v>909</v>
      </c>
      <c r="E10" s="2021" t="s">
        <v>236</v>
      </c>
      <c r="F10" s="2026">
        <v>-27.96</v>
      </c>
      <c r="G10" s="2021" t="s">
        <v>249</v>
      </c>
      <c r="H10" s="2027">
        <f>'WCA Allocation Factors'!E22</f>
        <v>6.9301032461305659E-2</v>
      </c>
      <c r="I10" s="2028">
        <f>F10*H10</f>
        <v>-1.9376568676181063</v>
      </c>
      <c r="J10" s="773"/>
      <c r="K10" s="735"/>
    </row>
    <row r="11" spans="1:11" ht="14.4">
      <c r="A11" s="755"/>
      <c r="B11" s="2025" t="s">
        <v>824</v>
      </c>
      <c r="C11" s="2005"/>
      <c r="D11" s="2021">
        <v>909</v>
      </c>
      <c r="E11" s="2021" t="s">
        <v>236</v>
      </c>
      <c r="F11" s="2026">
        <v>-315823.95000000013</v>
      </c>
      <c r="G11" s="2021" t="s">
        <v>249</v>
      </c>
      <c r="H11" s="2027">
        <f>'WCA Allocation Factors'!E22</f>
        <v>6.9301032461305659E-2</v>
      </c>
      <c r="I11" s="2028">
        <f t="shared" ref="I11:I17" si="0">F11*H11</f>
        <v>-21886.925811007783</v>
      </c>
      <c r="J11" s="773"/>
      <c r="K11" s="755"/>
    </row>
    <row r="12" spans="1:11" ht="14.4">
      <c r="A12" s="755"/>
      <c r="B12" s="2025" t="s">
        <v>825</v>
      </c>
      <c r="C12" s="2005"/>
      <c r="D12" s="2021">
        <v>909</v>
      </c>
      <c r="E12" s="2021" t="s">
        <v>236</v>
      </c>
      <c r="F12" s="2026">
        <v>31244.82</v>
      </c>
      <c r="G12" s="2021" t="s">
        <v>237</v>
      </c>
      <c r="H12" s="2027">
        <f>'WCA Allocation Factors'!E6</f>
        <v>1</v>
      </c>
      <c r="I12" s="2028">
        <f t="shared" si="0"/>
        <v>31244.82</v>
      </c>
      <c r="J12" s="773"/>
      <c r="K12" s="735"/>
    </row>
    <row r="13" spans="1:11" ht="14.4">
      <c r="A13" s="755"/>
      <c r="B13" s="2025" t="s">
        <v>826</v>
      </c>
      <c r="C13" s="2005"/>
      <c r="D13" s="2021">
        <v>909</v>
      </c>
      <c r="E13" s="2021" t="s">
        <v>236</v>
      </c>
      <c r="F13" s="2026">
        <v>166054.71000000005</v>
      </c>
      <c r="G13" s="2021" t="s">
        <v>268</v>
      </c>
      <c r="H13" s="2027">
        <f>'WCA Allocation Factors'!D6</f>
        <v>0</v>
      </c>
      <c r="I13" s="2028">
        <f t="shared" si="0"/>
        <v>0</v>
      </c>
      <c r="J13" s="773"/>
      <c r="K13" s="735"/>
    </row>
    <row r="14" spans="1:11" ht="14.4">
      <c r="A14" s="755"/>
      <c r="B14" s="2025" t="s">
        <v>827</v>
      </c>
      <c r="C14" s="2005"/>
      <c r="D14" s="2021">
        <v>909</v>
      </c>
      <c r="E14" s="2021" t="s">
        <v>236</v>
      </c>
      <c r="F14" s="2026">
        <v>967.0100000000001</v>
      </c>
      <c r="G14" s="2021" t="s">
        <v>267</v>
      </c>
      <c r="H14" s="2027">
        <f>'WCA Allocation Factors'!C6</f>
        <v>0</v>
      </c>
      <c r="I14" s="2028">
        <f t="shared" si="0"/>
        <v>0</v>
      </c>
      <c r="J14" s="771"/>
      <c r="K14" s="735"/>
    </row>
    <row r="15" spans="1:11" s="918" customFormat="1" ht="14.4">
      <c r="A15" s="877"/>
      <c r="B15" s="2025" t="s">
        <v>828</v>
      </c>
      <c r="C15" s="2005"/>
      <c r="D15" s="2021">
        <v>909</v>
      </c>
      <c r="E15" s="2021" t="s">
        <v>236</v>
      </c>
      <c r="F15" s="2026">
        <v>19358.839999999997</v>
      </c>
      <c r="G15" s="2021" t="s">
        <v>270</v>
      </c>
      <c r="H15" s="2027">
        <f>'WCA Allocation Factors'!I6</f>
        <v>0</v>
      </c>
      <c r="I15" s="2028">
        <f t="shared" si="0"/>
        <v>0</v>
      </c>
      <c r="J15" s="771"/>
      <c r="K15" s="735"/>
    </row>
    <row r="16" spans="1:11" s="918" customFormat="1" ht="14.4">
      <c r="A16" s="877"/>
      <c r="B16" s="2025" t="s">
        <v>829</v>
      </c>
      <c r="C16" s="2005"/>
      <c r="D16" s="2021">
        <v>909</v>
      </c>
      <c r="E16" s="2021" t="s">
        <v>236</v>
      </c>
      <c r="F16" s="2026">
        <v>44191.09</v>
      </c>
      <c r="G16" s="2021" t="s">
        <v>767</v>
      </c>
      <c r="H16" s="2027">
        <f>'WCA Allocation Factors'!K6</f>
        <v>0</v>
      </c>
      <c r="I16" s="2028">
        <f t="shared" si="0"/>
        <v>0</v>
      </c>
      <c r="J16" s="771"/>
      <c r="K16" s="735"/>
    </row>
    <row r="17" spans="1:11" s="918" customFormat="1" ht="14.4">
      <c r="A17" s="877"/>
      <c r="B17" s="2025" t="s">
        <v>830</v>
      </c>
      <c r="C17" s="2005"/>
      <c r="D17" s="2021">
        <v>909</v>
      </c>
      <c r="E17" s="2021" t="s">
        <v>236</v>
      </c>
      <c r="F17" s="2026">
        <v>54007.48</v>
      </c>
      <c r="G17" s="2021" t="s">
        <v>269</v>
      </c>
      <c r="H17" s="2027">
        <f>'WCA Allocation Factors'!H6</f>
        <v>0</v>
      </c>
      <c r="I17" s="2028">
        <f t="shared" si="0"/>
        <v>0</v>
      </c>
      <c r="J17" s="771"/>
      <c r="K17" s="735"/>
    </row>
    <row r="18" spans="1:11" s="918" customFormat="1" ht="15" thickBot="1">
      <c r="A18" s="877"/>
      <c r="B18" s="2003"/>
      <c r="C18" s="81"/>
      <c r="D18" s="2006" t="s">
        <v>5</v>
      </c>
      <c r="E18" s="2021"/>
      <c r="F18" s="2029">
        <f>SUM(F10:F17)</f>
        <v>-27.96000000010099</v>
      </c>
      <c r="G18" s="2021"/>
      <c r="H18" s="2030"/>
      <c r="I18" s="2007">
        <f>SUM(I10:I17)</f>
        <v>9355.9565321245973</v>
      </c>
      <c r="J18" s="771"/>
      <c r="K18" s="735"/>
    </row>
    <row r="19" spans="1:11" s="918" customFormat="1" ht="15" thickTop="1">
      <c r="A19" s="877"/>
      <c r="B19" s="2003"/>
      <c r="C19" s="2003"/>
      <c r="D19" s="2021"/>
      <c r="E19" s="2021"/>
      <c r="F19" s="2031"/>
      <c r="G19" s="2021"/>
      <c r="H19" s="2030"/>
      <c r="I19" s="2003"/>
      <c r="J19" s="771"/>
      <c r="K19" s="735"/>
    </row>
    <row r="20" spans="1:11" s="918" customFormat="1" ht="14.4">
      <c r="A20" s="877"/>
      <c r="B20" s="2025" t="s">
        <v>469</v>
      </c>
      <c r="C20" s="2008"/>
      <c r="D20" s="2021">
        <v>930</v>
      </c>
      <c r="E20" s="2021" t="s">
        <v>236</v>
      </c>
      <c r="F20" s="2026">
        <v>-112.87</v>
      </c>
      <c r="G20" s="2021" t="s">
        <v>223</v>
      </c>
      <c r="H20" s="2027">
        <f>'WCA Allocation Factors'!E12</f>
        <v>6.8509279244491156E-2</v>
      </c>
      <c r="I20" s="2009">
        <f>F20*H20</f>
        <v>-7.732642348325717</v>
      </c>
      <c r="J20" s="771"/>
      <c r="K20" s="735"/>
    </row>
    <row r="21" spans="1:11" s="918" customFormat="1" ht="14.4">
      <c r="A21" s="877"/>
      <c r="B21" s="2025" t="s">
        <v>826</v>
      </c>
      <c r="C21" s="2008"/>
      <c r="D21" s="2021">
        <v>930</v>
      </c>
      <c r="E21" s="2021" t="s">
        <v>236</v>
      </c>
      <c r="F21" s="2026">
        <v>-302.33</v>
      </c>
      <c r="G21" s="2021" t="s">
        <v>268</v>
      </c>
      <c r="H21" s="2027">
        <f>'WCA Allocation Factors'!D6</f>
        <v>0</v>
      </c>
      <c r="I21" s="2010">
        <f t="shared" ref="I21:I22" si="1">F21*H21</f>
        <v>0</v>
      </c>
      <c r="J21" s="771"/>
      <c r="K21" s="735"/>
    </row>
    <row r="22" spans="1:11" s="918" customFormat="1" ht="14.4">
      <c r="A22" s="877"/>
      <c r="B22" s="2025" t="s">
        <v>829</v>
      </c>
      <c r="C22" s="2008"/>
      <c r="D22" s="2021">
        <v>930</v>
      </c>
      <c r="E22" s="2021" t="s">
        <v>236</v>
      </c>
      <c r="F22" s="2026">
        <v>415.2</v>
      </c>
      <c r="G22" s="2021" t="s">
        <v>767</v>
      </c>
      <c r="H22" s="2027">
        <f>'WCA Allocation Factors'!K6</f>
        <v>0</v>
      </c>
      <c r="I22" s="2010">
        <f t="shared" si="1"/>
        <v>0</v>
      </c>
      <c r="J22" s="771"/>
      <c r="K22" s="735"/>
    </row>
    <row r="23" spans="1:11" s="918" customFormat="1" ht="15" thickBot="1">
      <c r="A23" s="877"/>
      <c r="B23" s="2008"/>
      <c r="C23" s="81"/>
      <c r="D23" s="2006" t="s">
        <v>5</v>
      </c>
      <c r="E23" s="2008"/>
      <c r="F23" s="2032">
        <v>0</v>
      </c>
      <c r="G23" s="2021"/>
      <c r="H23" s="2003"/>
      <c r="I23" s="2007">
        <f>SUM(I20:I22)</f>
        <v>-7.732642348325717</v>
      </c>
      <c r="J23" s="771"/>
      <c r="K23" s="735"/>
    </row>
    <row r="24" spans="1:11" s="918" customFormat="1" ht="15" thickTop="1">
      <c r="A24" s="877"/>
      <c r="B24" s="2003"/>
      <c r="C24" s="2003"/>
      <c r="D24" s="2021"/>
      <c r="E24" s="2021"/>
      <c r="F24" s="2031"/>
      <c r="G24" s="2021"/>
      <c r="H24" s="2003"/>
      <c r="I24" s="2003"/>
      <c r="J24" s="771"/>
      <c r="K24" s="735"/>
    </row>
    <row r="25" spans="1:11" s="918" customFormat="1" ht="14.4">
      <c r="A25" s="877"/>
      <c r="B25" s="2003"/>
      <c r="C25" s="2003"/>
      <c r="D25" s="2021"/>
      <c r="E25" s="2021"/>
      <c r="F25" s="2031"/>
      <c r="G25" s="2021"/>
      <c r="H25" s="2003"/>
      <c r="I25" s="2003"/>
      <c r="J25" s="771"/>
      <c r="K25" s="735"/>
    </row>
    <row r="26" spans="1:11" ht="14.4">
      <c r="A26" s="755"/>
      <c r="B26" s="2033"/>
      <c r="C26" s="2033"/>
      <c r="D26" s="2034"/>
      <c r="E26" s="2034"/>
      <c r="F26" s="2028"/>
      <c r="G26" s="2034"/>
      <c r="H26" s="2003"/>
      <c r="I26" s="2003"/>
      <c r="J26" s="771"/>
      <c r="K26" s="735"/>
    </row>
    <row r="27" spans="1:11" ht="14.4">
      <c r="A27" s="755"/>
      <c r="B27" s="2035" t="s">
        <v>1105</v>
      </c>
      <c r="C27" s="2033"/>
      <c r="D27" s="2034"/>
      <c r="E27" s="2034"/>
      <c r="F27" s="2028"/>
      <c r="G27" s="2034"/>
      <c r="H27" s="2003"/>
      <c r="I27" s="2003"/>
      <c r="J27" s="771"/>
      <c r="K27" s="735"/>
    </row>
    <row r="28" spans="1:11" ht="14.4">
      <c r="A28" s="755"/>
      <c r="B28" s="2033"/>
      <c r="C28" s="2033"/>
      <c r="D28" s="2033"/>
      <c r="E28" s="2033"/>
      <c r="F28" s="2028"/>
      <c r="G28" s="2034"/>
      <c r="H28" s="2003"/>
      <c r="I28" s="2003"/>
      <c r="J28" s="768"/>
      <c r="K28" s="755"/>
    </row>
    <row r="29" spans="1:11" ht="14.4">
      <c r="A29" s="755"/>
      <c r="B29" s="2011"/>
      <c r="C29" s="2012"/>
      <c r="D29" s="2012"/>
      <c r="E29" s="2012"/>
      <c r="F29" s="2012"/>
      <c r="G29" s="2036"/>
      <c r="H29" s="2012"/>
      <c r="I29" s="2013"/>
      <c r="J29" s="768"/>
      <c r="K29" s="755"/>
    </row>
    <row r="30" spans="1:11" ht="14.4">
      <c r="A30" s="755"/>
      <c r="B30" s="2014"/>
      <c r="C30" s="2015"/>
      <c r="D30" s="2015"/>
      <c r="E30" s="2015"/>
      <c r="F30" s="2015"/>
      <c r="G30" s="2034"/>
      <c r="H30" s="2015"/>
      <c r="I30" s="2016"/>
      <c r="J30" s="768"/>
      <c r="K30" s="755"/>
    </row>
    <row r="31" spans="1:11" ht="13.8">
      <c r="A31" s="755"/>
      <c r="B31" s="2037"/>
      <c r="C31" s="2033"/>
      <c r="D31" s="2034"/>
      <c r="E31" s="2034"/>
      <c r="F31" s="2028"/>
      <c r="G31" s="2034"/>
      <c r="H31" s="2033"/>
      <c r="I31" s="2038"/>
      <c r="J31" s="769"/>
      <c r="K31" s="755"/>
    </row>
    <row r="32" spans="1:11" ht="14.4">
      <c r="A32" s="755"/>
      <c r="B32" s="2037"/>
      <c r="C32" s="2033"/>
      <c r="D32" s="2034"/>
      <c r="E32" s="2034"/>
      <c r="F32" s="2028"/>
      <c r="G32" s="2034"/>
      <c r="H32" s="2039"/>
      <c r="I32" s="2038"/>
      <c r="J32" s="735"/>
      <c r="K32" s="755"/>
    </row>
    <row r="33" spans="1:12" ht="14.4">
      <c r="A33" s="755"/>
      <c r="B33" s="2037"/>
      <c r="C33" s="2033"/>
      <c r="D33" s="2034"/>
      <c r="E33" s="2034"/>
      <c r="F33" s="2028"/>
      <c r="G33" s="2034"/>
      <c r="H33" s="2033"/>
      <c r="I33" s="2038"/>
      <c r="J33" s="735"/>
      <c r="K33" s="755"/>
    </row>
    <row r="34" spans="1:12" ht="14.4">
      <c r="A34" s="755"/>
      <c r="B34" s="2037"/>
      <c r="C34" s="2033"/>
      <c r="D34" s="2033"/>
      <c r="E34" s="2033"/>
      <c r="F34" s="2028"/>
      <c r="G34" s="2034"/>
      <c r="H34" s="2033"/>
      <c r="I34" s="2038"/>
      <c r="J34" s="735"/>
      <c r="K34" s="755"/>
    </row>
    <row r="35" spans="1:12" ht="14.4">
      <c r="A35" s="755"/>
      <c r="B35" s="2017"/>
      <c r="C35" s="2004"/>
      <c r="D35" s="2004"/>
      <c r="E35" s="2004"/>
      <c r="F35" s="2004"/>
      <c r="G35" s="2004"/>
      <c r="H35" s="2040"/>
      <c r="I35" s="2041"/>
      <c r="J35" s="733"/>
      <c r="K35" s="755"/>
    </row>
    <row r="36" spans="1:12" ht="14.4">
      <c r="A36" s="755"/>
      <c r="B36" s="2017"/>
      <c r="C36" s="2004"/>
      <c r="D36" s="2004"/>
      <c r="E36" s="2004"/>
      <c r="F36" s="2004"/>
      <c r="G36" s="2004"/>
      <c r="H36" s="2040"/>
      <c r="I36" s="2041"/>
      <c r="J36" s="733"/>
      <c r="K36" s="755"/>
    </row>
    <row r="37" spans="1:12" ht="14.4">
      <c r="A37" s="755"/>
      <c r="B37" s="2017"/>
      <c r="C37" s="2004"/>
      <c r="D37" s="2004"/>
      <c r="E37" s="2004"/>
      <c r="F37" s="2004"/>
      <c r="G37" s="2004"/>
      <c r="H37" s="2040"/>
      <c r="I37" s="2042"/>
      <c r="J37" s="733"/>
      <c r="K37" s="755"/>
    </row>
    <row r="38" spans="1:12" ht="14.4">
      <c r="A38" s="755"/>
      <c r="B38" s="2017"/>
      <c r="C38" s="2004"/>
      <c r="D38" s="2004"/>
      <c r="E38" s="2004"/>
      <c r="F38" s="2004"/>
      <c r="G38" s="2004"/>
      <c r="H38" s="2043"/>
      <c r="I38" s="2042"/>
      <c r="J38" s="733"/>
      <c r="K38" s="755"/>
    </row>
    <row r="39" spans="1:12" ht="14.4">
      <c r="A39" s="755"/>
      <c r="B39" s="2017"/>
      <c r="C39" s="2004"/>
      <c r="D39" s="2004"/>
      <c r="E39" s="2004"/>
      <c r="F39" s="2004"/>
      <c r="G39" s="2004"/>
      <c r="H39" s="2040"/>
      <c r="I39" s="2041"/>
      <c r="J39" s="733"/>
      <c r="K39" s="755"/>
    </row>
    <row r="40" spans="1:12" ht="14.4">
      <c r="A40" s="755"/>
      <c r="B40" s="2017"/>
      <c r="C40" s="2004"/>
      <c r="D40" s="2004"/>
      <c r="E40" s="2004"/>
      <c r="F40" s="2004"/>
      <c r="G40" s="2004"/>
      <c r="H40" s="2040"/>
      <c r="I40" s="2044"/>
      <c r="J40" s="733"/>
      <c r="K40" s="755"/>
    </row>
    <row r="41" spans="1:12" ht="14.4">
      <c r="A41" s="755"/>
      <c r="B41" s="2018"/>
      <c r="C41" s="2019"/>
      <c r="D41" s="2019"/>
      <c r="E41" s="2019"/>
      <c r="F41" s="2019"/>
      <c r="G41" s="2019"/>
      <c r="H41" s="2045"/>
      <c r="I41" s="2046"/>
      <c r="J41" s="735"/>
      <c r="K41" s="755"/>
    </row>
    <row r="42" spans="1:12" ht="14.4">
      <c r="A42" s="755"/>
      <c r="B42" s="761"/>
      <c r="C42" s="735"/>
      <c r="D42" s="735"/>
      <c r="E42" s="735"/>
      <c r="F42" s="735"/>
      <c r="G42" s="735"/>
      <c r="H42" s="735"/>
      <c r="I42" s="735"/>
      <c r="J42" s="735"/>
      <c r="K42" s="755"/>
    </row>
    <row r="43" spans="1:12">
      <c r="A43" s="755"/>
      <c r="B43" s="755"/>
      <c r="C43" s="755"/>
      <c r="D43" s="755"/>
      <c r="E43" s="755"/>
      <c r="F43" s="755"/>
      <c r="G43" s="755"/>
      <c r="H43" s="755"/>
      <c r="I43" s="755"/>
      <c r="J43" s="755"/>
      <c r="K43" s="755"/>
    </row>
    <row r="44" spans="1:12">
      <c r="A44" s="755"/>
      <c r="B44" s="752"/>
      <c r="C44" s="751"/>
      <c r="D44" s="751"/>
      <c r="E44" s="750"/>
      <c r="F44" s="736"/>
      <c r="G44" s="734"/>
      <c r="H44" s="767"/>
      <c r="I44" s="750"/>
      <c r="J44" s="767"/>
      <c r="K44" s="767"/>
      <c r="L44" s="769"/>
    </row>
    <row r="45" spans="1:12">
      <c r="A45" s="755"/>
      <c r="B45" s="761"/>
      <c r="C45" s="761"/>
      <c r="D45" s="769"/>
      <c r="E45" s="763"/>
      <c r="F45" s="763"/>
      <c r="G45" s="769"/>
      <c r="H45" s="763"/>
      <c r="I45" s="763"/>
      <c r="J45" s="762"/>
      <c r="K45" s="762"/>
      <c r="L45" s="769"/>
    </row>
    <row r="46" spans="1:12">
      <c r="A46" s="755"/>
      <c r="B46" s="761"/>
      <c r="C46" s="761"/>
      <c r="D46" s="769"/>
      <c r="E46" s="763"/>
      <c r="F46" s="763"/>
      <c r="G46" s="769"/>
      <c r="H46" s="763"/>
      <c r="I46" s="763"/>
      <c r="J46" s="762"/>
      <c r="K46" s="762"/>
      <c r="L46" s="769"/>
    </row>
    <row r="47" spans="1:12">
      <c r="A47" s="755"/>
      <c r="B47" s="761"/>
      <c r="C47" s="761"/>
      <c r="D47" s="769"/>
      <c r="E47" s="763"/>
      <c r="F47" s="763"/>
      <c r="G47" s="769"/>
      <c r="H47" s="763"/>
      <c r="I47" s="763"/>
      <c r="J47" s="762"/>
      <c r="K47" s="762"/>
      <c r="L47" s="769"/>
    </row>
    <row r="48" spans="1:12" ht="17.399999999999999">
      <c r="A48" s="755"/>
      <c r="B48" s="761"/>
      <c r="C48" s="761"/>
      <c r="D48" s="769"/>
      <c r="E48" s="763"/>
      <c r="F48" s="763"/>
      <c r="G48" s="769"/>
      <c r="H48" s="763"/>
      <c r="I48" s="763"/>
      <c r="J48" s="903"/>
      <c r="K48" s="762"/>
      <c r="L48" s="769"/>
    </row>
    <row r="49" spans="1:12">
      <c r="A49" s="755"/>
      <c r="B49" s="761"/>
      <c r="C49" s="761"/>
      <c r="D49" s="769"/>
      <c r="E49" s="763"/>
      <c r="F49" s="763"/>
      <c r="G49" s="769"/>
      <c r="H49" s="763"/>
      <c r="I49" s="763"/>
      <c r="J49" s="762"/>
      <c r="K49" s="762"/>
      <c r="L49" s="769"/>
    </row>
    <row r="50" spans="1:12">
      <c r="A50" s="755"/>
      <c r="B50" s="761"/>
      <c r="C50" s="761"/>
      <c r="D50" s="769"/>
      <c r="E50" s="763"/>
      <c r="F50" s="763"/>
      <c r="G50" s="769"/>
      <c r="H50" s="763"/>
      <c r="I50" s="763"/>
      <c r="J50" s="762"/>
      <c r="K50" s="762"/>
      <c r="L50" s="769"/>
    </row>
    <row r="51" spans="1:12">
      <c r="A51" s="755"/>
      <c r="B51" s="761"/>
      <c r="C51" s="761"/>
      <c r="D51" s="769"/>
      <c r="E51" s="763"/>
      <c r="F51" s="763"/>
      <c r="G51" s="769"/>
      <c r="H51" s="763"/>
      <c r="I51" s="763"/>
      <c r="J51" s="762"/>
      <c r="K51" s="762"/>
      <c r="L51" s="769"/>
    </row>
    <row r="52" spans="1:12">
      <c r="A52" s="755"/>
      <c r="B52" s="761"/>
      <c r="C52" s="761"/>
      <c r="D52" s="769"/>
      <c r="E52" s="763"/>
      <c r="F52" s="763"/>
      <c r="G52" s="769"/>
      <c r="H52" s="763"/>
      <c r="I52" s="763"/>
      <c r="J52" s="762"/>
      <c r="K52" s="762"/>
      <c r="L52" s="769"/>
    </row>
    <row r="53" spans="1:12" ht="16.5" customHeight="1">
      <c r="A53" s="771"/>
      <c r="C53" s="771"/>
      <c r="D53" s="771"/>
      <c r="E53" s="771"/>
      <c r="F53" s="771"/>
      <c r="G53" s="771"/>
      <c r="H53" s="771"/>
      <c r="I53" s="771"/>
      <c r="J53" s="771"/>
      <c r="K53" s="762"/>
      <c r="L53" s="769"/>
    </row>
    <row r="54" spans="1:12">
      <c r="A54" s="776"/>
      <c r="B54" s="776"/>
      <c r="C54" s="776"/>
      <c r="D54" s="776"/>
      <c r="E54" s="776"/>
      <c r="F54" s="776"/>
      <c r="G54" s="776"/>
      <c r="H54" s="776"/>
      <c r="I54" s="776"/>
      <c r="J54" s="776"/>
      <c r="K54" s="762"/>
      <c r="L54" s="769"/>
    </row>
    <row r="55" spans="1:12">
      <c r="A55" s="755"/>
      <c r="B55" s="761"/>
      <c r="C55" s="761"/>
      <c r="D55" s="769"/>
      <c r="E55" s="763"/>
      <c r="F55" s="763"/>
      <c r="G55" s="769"/>
      <c r="H55" s="763"/>
      <c r="I55" s="763"/>
      <c r="J55" s="762"/>
      <c r="K55" s="762"/>
      <c r="L55" s="769"/>
    </row>
    <row r="56" spans="1:12">
      <c r="A56" s="755"/>
      <c r="B56" s="761"/>
      <c r="C56" s="761"/>
      <c r="D56" s="769"/>
      <c r="E56" s="763"/>
      <c r="F56" s="763"/>
      <c r="G56" s="769"/>
      <c r="H56" s="763"/>
      <c r="I56" s="763"/>
      <c r="J56" s="762"/>
      <c r="K56" s="762"/>
      <c r="L56" s="769"/>
    </row>
    <row r="57" spans="1:12">
      <c r="A57" s="755"/>
      <c r="B57" s="761"/>
      <c r="C57" s="761"/>
      <c r="D57" s="769"/>
      <c r="E57" s="763"/>
      <c r="F57" s="763"/>
      <c r="G57" s="769"/>
      <c r="H57" s="763"/>
      <c r="I57" s="763"/>
      <c r="J57" s="762"/>
      <c r="K57" s="762"/>
      <c r="L57" s="769"/>
    </row>
    <row r="58" spans="1:12">
      <c r="A58" s="755"/>
      <c r="B58" s="761"/>
      <c r="C58" s="761"/>
      <c r="D58" s="769"/>
      <c r="E58" s="763"/>
      <c r="F58" s="763"/>
      <c r="G58" s="769"/>
      <c r="H58" s="763"/>
      <c r="I58" s="763"/>
      <c r="J58" s="762"/>
      <c r="K58" s="762"/>
      <c r="L58" s="769"/>
    </row>
    <row r="59" spans="1:12">
      <c r="A59" s="755"/>
      <c r="B59" s="761"/>
      <c r="C59" s="761"/>
      <c r="D59" s="769"/>
      <c r="E59" s="763"/>
      <c r="F59" s="763"/>
      <c r="G59" s="769"/>
      <c r="H59" s="763"/>
      <c r="I59" s="763"/>
      <c r="J59" s="762"/>
      <c r="K59" s="762"/>
      <c r="L59" s="769"/>
    </row>
    <row r="60" spans="1:12" ht="14.4">
      <c r="A60" s="755"/>
      <c r="B60" s="735"/>
      <c r="C60" s="735"/>
      <c r="D60" s="735"/>
      <c r="E60" s="735"/>
      <c r="F60" s="735"/>
      <c r="G60" s="754"/>
      <c r="H60" s="763"/>
      <c r="I60" s="749"/>
      <c r="J60" s="760"/>
      <c r="K60" s="760"/>
      <c r="L60" s="770"/>
    </row>
    <row r="61" spans="1:12" ht="14.4">
      <c r="A61" s="755"/>
      <c r="B61" s="735"/>
      <c r="C61" s="735"/>
      <c r="D61" s="735"/>
      <c r="E61" s="735"/>
      <c r="F61" s="735"/>
      <c r="G61" s="754"/>
      <c r="H61" s="763"/>
      <c r="I61" s="749"/>
      <c r="J61" s="760"/>
      <c r="K61" s="760"/>
      <c r="L61" s="757"/>
    </row>
    <row r="62" spans="1:12" ht="14.4">
      <c r="A62" s="755"/>
      <c r="B62" s="735"/>
      <c r="C62" s="735"/>
      <c r="D62" s="735"/>
      <c r="E62" s="735"/>
      <c r="F62" s="735"/>
      <c r="G62" s="754"/>
      <c r="H62" s="763"/>
      <c r="I62" s="766"/>
      <c r="J62" s="760"/>
      <c r="K62" s="760"/>
      <c r="L62" s="757"/>
    </row>
    <row r="63" spans="1:12" ht="14.4">
      <c r="A63" s="755"/>
      <c r="B63" s="735"/>
      <c r="C63" s="735"/>
      <c r="D63" s="735"/>
      <c r="E63" s="735"/>
      <c r="F63" s="735"/>
      <c r="G63" s="754"/>
      <c r="H63" s="763"/>
      <c r="I63" s="1021"/>
      <c r="J63" s="762"/>
      <c r="K63" s="760"/>
      <c r="L63" s="757"/>
    </row>
    <row r="64" spans="1:12" ht="14.4">
      <c r="A64" s="755"/>
      <c r="B64" s="735"/>
      <c r="C64" s="735"/>
      <c r="D64" s="735"/>
      <c r="E64" s="735"/>
      <c r="F64" s="735"/>
      <c r="G64" s="754"/>
      <c r="H64" s="763"/>
      <c r="I64" s="759"/>
      <c r="J64" s="762"/>
      <c r="K64" s="760"/>
      <c r="L64" s="757"/>
    </row>
    <row r="65" spans="1:12" ht="14.4">
      <c r="A65" s="755"/>
      <c r="B65" s="735"/>
      <c r="C65" s="735"/>
      <c r="D65" s="735"/>
      <c r="E65" s="735"/>
      <c r="F65" s="735"/>
      <c r="G65" s="754"/>
      <c r="H65" s="763"/>
      <c r="I65" s="759"/>
      <c r="J65" s="762"/>
      <c r="K65" s="760"/>
      <c r="L65" s="757"/>
    </row>
    <row r="66" spans="1:12" ht="14.4">
      <c r="A66" s="755"/>
      <c r="B66" s="735"/>
      <c r="C66" s="735"/>
      <c r="D66" s="735"/>
      <c r="E66" s="735"/>
      <c r="F66" s="735"/>
      <c r="G66" s="754"/>
      <c r="H66" s="763"/>
      <c r="I66" s="759"/>
      <c r="J66" s="762"/>
      <c r="K66" s="760"/>
      <c r="L66" s="757"/>
    </row>
    <row r="67" spans="1:12" ht="14.4">
      <c r="A67" s="755"/>
      <c r="B67" s="735"/>
      <c r="C67" s="735"/>
      <c r="D67" s="735"/>
      <c r="E67" s="735"/>
      <c r="F67" s="735"/>
      <c r="G67" s="754"/>
      <c r="H67" s="763"/>
      <c r="I67" s="759"/>
      <c r="J67" s="762"/>
      <c r="K67" s="760"/>
      <c r="L67" s="757"/>
    </row>
    <row r="68" spans="1:12" ht="14.4">
      <c r="A68" s="755"/>
      <c r="B68" s="735"/>
      <c r="C68" s="735"/>
      <c r="D68" s="735"/>
      <c r="E68" s="735"/>
      <c r="F68" s="735"/>
      <c r="G68" s="754"/>
      <c r="H68" s="763"/>
      <c r="I68" s="759"/>
      <c r="J68" s="762"/>
      <c r="K68" s="760"/>
      <c r="L68" s="757"/>
    </row>
    <row r="69" spans="1:12" ht="14.4">
      <c r="A69" s="755"/>
      <c r="B69" s="735"/>
      <c r="C69" s="735"/>
      <c r="D69" s="735"/>
      <c r="E69" s="735"/>
      <c r="F69" s="735"/>
      <c r="G69" s="754"/>
      <c r="H69" s="763"/>
      <c r="I69" s="759"/>
      <c r="J69" s="762"/>
      <c r="K69" s="760"/>
      <c r="L69" s="757"/>
    </row>
    <row r="70" spans="1:12" ht="14.4">
      <c r="B70" s="761"/>
      <c r="C70" s="761"/>
      <c r="D70" s="761"/>
      <c r="E70" s="763"/>
      <c r="F70" s="761"/>
      <c r="G70" s="764"/>
      <c r="H70" s="763"/>
      <c r="I70" s="765"/>
      <c r="J70" s="758"/>
      <c r="K70" s="758"/>
      <c r="L70" s="756"/>
    </row>
  </sheetData>
  <pageMargins left="0.75" right="0.75" top="1.25" bottom="1" header="0.5" footer="0.25"/>
  <pageSetup scale="90" orientation="portrait" r:id="rId1"/>
  <headerFooter scaleWithDoc="0" alignWithMargins="0">
    <oddHeader>&amp;R&amp;"Times New Roman,Regular"Exhibit No. ___ (JH-2)
 Docket UE-130043
Page &amp;P of &amp;N</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
  <sheetViews>
    <sheetView topLeftCell="A13" zoomScaleNormal="100" workbookViewId="0">
      <selection activeCell="B1" sqref="B1:I58"/>
    </sheetView>
  </sheetViews>
  <sheetFormatPr defaultRowHeight="13.2"/>
  <cols>
    <col min="1" max="1" width="6.5546875" customWidth="1"/>
    <col min="2" max="2" width="46" bestFit="1" customWidth="1"/>
    <col min="3" max="3" width="2.44140625" customWidth="1"/>
    <col min="4" max="4" width="9.88671875" bestFit="1" customWidth="1"/>
    <col min="5" max="5" width="8.77734375" customWidth="1"/>
    <col min="6" max="6" width="10.88671875" customWidth="1"/>
    <col min="7" max="7" width="9.88671875" customWidth="1"/>
    <col min="8" max="8" width="9.5546875" customWidth="1"/>
    <col min="9" max="9" width="10.6640625" customWidth="1"/>
  </cols>
  <sheetData>
    <row r="1" spans="1:11" ht="15.6">
      <c r="A1" s="740"/>
      <c r="B1" s="2000" t="s">
        <v>122</v>
      </c>
      <c r="C1" s="1975"/>
      <c r="D1" s="1967"/>
      <c r="E1" s="1967"/>
      <c r="F1" s="1967"/>
      <c r="G1" s="1967"/>
      <c r="H1" s="1967"/>
      <c r="I1" s="1967"/>
      <c r="J1" s="743"/>
      <c r="K1" s="740"/>
    </row>
    <row r="2" spans="1:11" ht="15.6">
      <c r="A2" s="740"/>
      <c r="B2" s="2001" t="s">
        <v>672</v>
      </c>
      <c r="C2" s="1975"/>
      <c r="D2" s="1967"/>
      <c r="E2" s="1967"/>
      <c r="F2" s="1967"/>
      <c r="G2" s="1967"/>
      <c r="H2" s="1967"/>
      <c r="I2" s="1967"/>
      <c r="J2" s="739"/>
      <c r="K2" s="740"/>
    </row>
    <row r="3" spans="1:11" ht="15.6">
      <c r="A3" s="740"/>
      <c r="B3" s="2001" t="s">
        <v>674</v>
      </c>
      <c r="C3" s="1975"/>
      <c r="D3" s="1967"/>
      <c r="E3" s="1967"/>
      <c r="F3" s="1967"/>
      <c r="G3" s="1967"/>
      <c r="H3" s="1967"/>
      <c r="I3" s="1967"/>
      <c r="J3" s="739"/>
      <c r="K3" s="740"/>
    </row>
    <row r="4" spans="1:11" ht="15.6">
      <c r="A4" s="740"/>
      <c r="B4" s="2001" t="s">
        <v>745</v>
      </c>
      <c r="C4" s="1975"/>
      <c r="D4" s="1967"/>
      <c r="E4" s="1967"/>
      <c r="F4" s="1967"/>
      <c r="G4" s="1967"/>
      <c r="H4" s="1967"/>
      <c r="I4" s="1967"/>
      <c r="J4" s="739"/>
      <c r="K4" s="740"/>
    </row>
    <row r="5" spans="1:11" ht="15.6">
      <c r="A5" s="740"/>
      <c r="B5" s="1975"/>
      <c r="C5" s="1975"/>
      <c r="D5" s="1967"/>
      <c r="E5" s="1967"/>
      <c r="F5" s="1967"/>
      <c r="G5" s="1967"/>
      <c r="H5" s="1967"/>
      <c r="I5" s="1967"/>
      <c r="J5" s="739"/>
      <c r="K5" s="740"/>
    </row>
    <row r="6" spans="1:11" ht="15.6">
      <c r="A6" s="740"/>
      <c r="B6" s="1975"/>
      <c r="C6" s="1975"/>
      <c r="D6" s="1967"/>
      <c r="E6" s="1967"/>
      <c r="F6" s="1967" t="s">
        <v>226</v>
      </c>
      <c r="G6" s="1967"/>
      <c r="H6" s="2002"/>
      <c r="I6" s="1967" t="s">
        <v>237</v>
      </c>
      <c r="J6" s="739"/>
      <c r="K6" s="740"/>
    </row>
    <row r="7" spans="1:11" ht="15.6">
      <c r="A7" s="740"/>
      <c r="B7" s="1975"/>
      <c r="C7" s="1975"/>
      <c r="D7" s="1968" t="s">
        <v>227</v>
      </c>
      <c r="E7" s="1968" t="s">
        <v>228</v>
      </c>
      <c r="F7" s="1968" t="s">
        <v>229</v>
      </c>
      <c r="G7" s="1968" t="s">
        <v>230</v>
      </c>
      <c r="H7" s="1968" t="s">
        <v>231</v>
      </c>
      <c r="I7" s="1968" t="s">
        <v>232</v>
      </c>
      <c r="J7" s="745" t="s">
        <v>233</v>
      </c>
      <c r="K7" s="740"/>
    </row>
    <row r="8" spans="1:11" ht="15.6">
      <c r="A8" s="741"/>
      <c r="B8" s="1975"/>
      <c r="C8" s="1969"/>
      <c r="D8" s="1970"/>
      <c r="E8" s="1970"/>
      <c r="F8" s="1970"/>
      <c r="G8" s="1970"/>
      <c r="H8" s="1970"/>
      <c r="I8" s="1970"/>
      <c r="J8" s="739"/>
      <c r="K8" s="740"/>
    </row>
    <row r="9" spans="1:11" ht="15.6">
      <c r="A9" s="741"/>
      <c r="B9" s="1975"/>
      <c r="C9" s="1969"/>
      <c r="D9" s="1970"/>
      <c r="E9" s="1970"/>
      <c r="F9" s="1971"/>
      <c r="G9" s="1970"/>
      <c r="H9" s="1970"/>
      <c r="I9" s="1971"/>
      <c r="J9" s="739"/>
      <c r="K9" s="740"/>
    </row>
    <row r="10" spans="1:11" ht="15.6">
      <c r="A10" s="738"/>
      <c r="B10" s="1972" t="s">
        <v>335</v>
      </c>
      <c r="C10" s="1969"/>
      <c r="D10" s="1970"/>
      <c r="E10" s="1970"/>
      <c r="F10" s="1973"/>
      <c r="G10" s="1970"/>
      <c r="H10" s="1974"/>
      <c r="I10" s="1973"/>
      <c r="J10" s="740"/>
      <c r="K10" s="740"/>
    </row>
    <row r="11" spans="1:11" ht="15.6">
      <c r="A11" s="741"/>
      <c r="B11" s="1975" t="s">
        <v>675</v>
      </c>
      <c r="C11" s="1969"/>
      <c r="D11" s="1970">
        <v>930</v>
      </c>
      <c r="E11" s="1970" t="s">
        <v>236</v>
      </c>
      <c r="F11" s="1976">
        <v>-328045.3</v>
      </c>
      <c r="G11" s="1970" t="s">
        <v>223</v>
      </c>
      <c r="H11" s="1977">
        <f>'WCA Allocation Factors'!E12</f>
        <v>6.8509279244491156E-2</v>
      </c>
      <c r="I11" s="1973">
        <f>F11*H11</f>
        <v>-22474.147062542874</v>
      </c>
      <c r="J11" s="739" t="s">
        <v>676</v>
      </c>
      <c r="K11" s="740"/>
    </row>
    <row r="12" spans="1:11" ht="15.6">
      <c r="A12" s="741"/>
      <c r="B12" s="1975" t="s">
        <v>675</v>
      </c>
      <c r="C12" s="1969"/>
      <c r="D12" s="1970">
        <v>930</v>
      </c>
      <c r="E12" s="1970" t="s">
        <v>236</v>
      </c>
      <c r="F12" s="1976">
        <v>0</v>
      </c>
      <c r="G12" s="1970" t="s">
        <v>249</v>
      </c>
      <c r="H12" s="1977">
        <f>'WCA Allocation Factors'!E22</f>
        <v>6.9301032461305659E-2</v>
      </c>
      <c r="I12" s="1973">
        <f>F12*H12</f>
        <v>0</v>
      </c>
      <c r="J12" s="739" t="s">
        <v>676</v>
      </c>
      <c r="K12" s="740"/>
    </row>
    <row r="13" spans="1:11" ht="15.6">
      <c r="A13" s="741"/>
      <c r="B13" s="1975" t="s">
        <v>675</v>
      </c>
      <c r="C13" s="1969"/>
      <c r="D13" s="1970">
        <v>930</v>
      </c>
      <c r="E13" s="1970" t="s">
        <v>236</v>
      </c>
      <c r="F13" s="1976">
        <v>0</v>
      </c>
      <c r="G13" s="1970" t="s">
        <v>268</v>
      </c>
      <c r="H13" s="1977">
        <v>0</v>
      </c>
      <c r="I13" s="1978">
        <f>F13*H13</f>
        <v>0</v>
      </c>
      <c r="J13" s="739" t="s">
        <v>676</v>
      </c>
      <c r="K13" s="740"/>
    </row>
    <row r="14" spans="1:11" ht="15.6">
      <c r="A14" s="741"/>
      <c r="B14" s="1975" t="s">
        <v>675</v>
      </c>
      <c r="C14" s="1969"/>
      <c r="D14" s="1970">
        <v>930</v>
      </c>
      <c r="E14" s="1970" t="s">
        <v>236</v>
      </c>
      <c r="F14" s="1976">
        <v>0</v>
      </c>
      <c r="G14" s="1970" t="s">
        <v>237</v>
      </c>
      <c r="H14" s="1977">
        <v>1</v>
      </c>
      <c r="I14" s="1973">
        <f>F14</f>
        <v>0</v>
      </c>
      <c r="J14" s="739" t="s">
        <v>676</v>
      </c>
      <c r="K14" s="740"/>
    </row>
    <row r="15" spans="1:11" ht="15.6">
      <c r="A15" s="741"/>
      <c r="B15" s="1975" t="s">
        <v>675</v>
      </c>
      <c r="C15" s="1969"/>
      <c r="D15" s="1970">
        <v>930</v>
      </c>
      <c r="E15" s="1970" t="s">
        <v>236</v>
      </c>
      <c r="F15" s="1976">
        <v>-1250</v>
      </c>
      <c r="G15" s="1970" t="s">
        <v>269</v>
      </c>
      <c r="H15" s="1977">
        <v>0</v>
      </c>
      <c r="I15" s="1973">
        <f>F15*H15</f>
        <v>0</v>
      </c>
      <c r="J15" s="739" t="s">
        <v>676</v>
      </c>
      <c r="K15" s="740"/>
    </row>
    <row r="16" spans="1:11" ht="15.6">
      <c r="A16" s="741"/>
      <c r="B16" s="1975" t="s">
        <v>675</v>
      </c>
      <c r="C16" s="1969"/>
      <c r="D16" s="1970">
        <v>930</v>
      </c>
      <c r="E16" s="1970" t="s">
        <v>236</v>
      </c>
      <c r="F16" s="1976">
        <v>0</v>
      </c>
      <c r="G16" s="1970" t="s">
        <v>270</v>
      </c>
      <c r="H16" s="1977">
        <v>0</v>
      </c>
      <c r="I16" s="1973">
        <f t="shared" ref="I16:I17" si="0">F16*H16</f>
        <v>0</v>
      </c>
      <c r="J16" s="739" t="s">
        <v>676</v>
      </c>
      <c r="K16" s="740"/>
    </row>
    <row r="17" spans="1:11" ht="15.6">
      <c r="A17" s="741"/>
      <c r="B17" s="1975" t="s">
        <v>675</v>
      </c>
      <c r="C17" s="1969"/>
      <c r="D17" s="1970">
        <v>930</v>
      </c>
      <c r="E17" s="1970" t="s">
        <v>236</v>
      </c>
      <c r="F17" s="1976">
        <v>0</v>
      </c>
      <c r="G17" s="1967" t="s">
        <v>677</v>
      </c>
      <c r="H17" s="1977">
        <v>0</v>
      </c>
      <c r="I17" s="1973">
        <f t="shared" si="0"/>
        <v>0</v>
      </c>
      <c r="J17" s="739" t="s">
        <v>676</v>
      </c>
      <c r="K17" s="740"/>
    </row>
    <row r="18" spans="1:11" ht="13.8">
      <c r="A18" s="741"/>
      <c r="B18" s="1969"/>
      <c r="C18" s="1969"/>
      <c r="D18" s="1970"/>
      <c r="E18" s="1970"/>
      <c r="F18" s="1979">
        <f>SUM(F11:F17)</f>
        <v>-329295.3</v>
      </c>
      <c r="G18" s="1975"/>
      <c r="H18" s="1974"/>
      <c r="I18" s="1979">
        <f>SUM(I11:I17)</f>
        <v>-22474.147062542874</v>
      </c>
      <c r="J18" s="739" t="s">
        <v>676</v>
      </c>
      <c r="K18" s="747"/>
    </row>
    <row r="19" spans="1:11" ht="13.8">
      <c r="A19" s="741"/>
      <c r="B19" s="1969"/>
      <c r="C19" s="1969"/>
      <c r="D19" s="1970"/>
      <c r="E19" s="1970"/>
      <c r="F19" s="1973"/>
      <c r="G19" s="1967"/>
      <c r="H19" s="1974"/>
      <c r="I19" s="1973"/>
      <c r="J19" s="739"/>
      <c r="K19" s="747"/>
    </row>
    <row r="20" spans="1:11" ht="15.6">
      <c r="A20" s="741"/>
      <c r="B20" s="1969"/>
      <c r="C20" s="1969"/>
      <c r="D20" s="1970"/>
      <c r="E20" s="1970"/>
      <c r="F20" s="1973"/>
      <c r="G20" s="1970"/>
      <c r="H20" s="1974"/>
      <c r="I20" s="1973"/>
      <c r="J20" s="739"/>
      <c r="K20" s="740"/>
    </row>
    <row r="21" spans="1:11" ht="15.6">
      <c r="A21" s="742"/>
      <c r="B21" s="1980" t="s">
        <v>678</v>
      </c>
      <c r="C21" s="1975"/>
      <c r="D21" s="1970">
        <v>930</v>
      </c>
      <c r="E21" s="1970" t="s">
        <v>236</v>
      </c>
      <c r="F21" s="1981">
        <v>0</v>
      </c>
      <c r="G21" s="1967" t="s">
        <v>223</v>
      </c>
      <c r="H21" s="1977">
        <f>'WCA Allocation Factors'!E12</f>
        <v>6.8509279244491156E-2</v>
      </c>
      <c r="I21" s="1973">
        <f>F21*H21</f>
        <v>0</v>
      </c>
      <c r="J21" s="739" t="s">
        <v>676</v>
      </c>
      <c r="K21" s="740"/>
    </row>
    <row r="22" spans="1:11" ht="15.6">
      <c r="A22" s="740"/>
      <c r="B22" s="1980" t="s">
        <v>678</v>
      </c>
      <c r="C22" s="1969"/>
      <c r="D22" s="1970">
        <v>930</v>
      </c>
      <c r="E22" s="1970" t="s">
        <v>236</v>
      </c>
      <c r="F22" s="1981">
        <v>0</v>
      </c>
      <c r="G22" s="1967" t="s">
        <v>249</v>
      </c>
      <c r="H22" s="1977">
        <f>'WCA Allocation Factors'!E22</f>
        <v>6.9301032461305659E-2</v>
      </c>
      <c r="I22" s="1973">
        <f t="shared" ref="I22:I28" si="1">F22*H22</f>
        <v>0</v>
      </c>
      <c r="J22" s="739" t="s">
        <v>676</v>
      </c>
      <c r="K22" s="740"/>
    </row>
    <row r="23" spans="1:11" ht="13.8">
      <c r="A23" s="741"/>
      <c r="B23" s="1980" t="s">
        <v>678</v>
      </c>
      <c r="C23" s="1969"/>
      <c r="D23" s="1970">
        <v>930</v>
      </c>
      <c r="E23" s="1970" t="s">
        <v>236</v>
      </c>
      <c r="F23" s="1981">
        <v>5840</v>
      </c>
      <c r="G23" s="1967" t="s">
        <v>267</v>
      </c>
      <c r="H23" s="1977">
        <f>'WCA Allocation Factors'!C6</f>
        <v>0</v>
      </c>
      <c r="I23" s="1973">
        <f t="shared" si="1"/>
        <v>0</v>
      </c>
      <c r="J23" s="739" t="s">
        <v>676</v>
      </c>
      <c r="K23" s="747"/>
    </row>
    <row r="24" spans="1:11" ht="15.6">
      <c r="A24" s="741"/>
      <c r="B24" s="1980" t="s">
        <v>678</v>
      </c>
      <c r="C24" s="1969"/>
      <c r="D24" s="1970">
        <v>930</v>
      </c>
      <c r="E24" s="1970" t="s">
        <v>236</v>
      </c>
      <c r="F24" s="1981">
        <v>214929.8</v>
      </c>
      <c r="G24" s="1967" t="s">
        <v>268</v>
      </c>
      <c r="H24" s="1977">
        <f>'WCA Allocation Factors'!D6</f>
        <v>0</v>
      </c>
      <c r="I24" s="1973">
        <f t="shared" si="1"/>
        <v>0</v>
      </c>
      <c r="J24" s="739" t="s">
        <v>676</v>
      </c>
      <c r="K24" s="740"/>
    </row>
    <row r="25" spans="1:11" ht="15.6">
      <c r="A25" s="741"/>
      <c r="B25" s="1980" t="s">
        <v>678</v>
      </c>
      <c r="C25" s="1969"/>
      <c r="D25" s="1970">
        <v>930</v>
      </c>
      <c r="E25" s="1970" t="s">
        <v>236</v>
      </c>
      <c r="F25" s="1981">
        <v>24128</v>
      </c>
      <c r="G25" s="1967" t="s">
        <v>237</v>
      </c>
      <c r="H25" s="1977">
        <f>'WCA Allocation Factors'!E6</f>
        <v>1</v>
      </c>
      <c r="I25" s="1973">
        <f t="shared" si="1"/>
        <v>24128</v>
      </c>
      <c r="J25" s="739" t="s">
        <v>676</v>
      </c>
      <c r="K25" s="740"/>
    </row>
    <row r="26" spans="1:11" ht="15.6">
      <c r="A26" s="746"/>
      <c r="B26" s="1980" t="s">
        <v>678</v>
      </c>
      <c r="C26" s="1969"/>
      <c r="D26" s="1970">
        <v>930</v>
      </c>
      <c r="E26" s="1970" t="s">
        <v>236</v>
      </c>
      <c r="F26" s="1981">
        <v>54824</v>
      </c>
      <c r="G26" s="1967" t="s">
        <v>269</v>
      </c>
      <c r="H26" s="1977">
        <f>'WCA Allocation Factors'!H6</f>
        <v>0</v>
      </c>
      <c r="I26" s="1973">
        <f t="shared" si="1"/>
        <v>0</v>
      </c>
      <c r="J26" s="739" t="s">
        <v>676</v>
      </c>
      <c r="K26" s="740"/>
    </row>
    <row r="27" spans="1:11" ht="15.6">
      <c r="A27" s="741"/>
      <c r="B27" s="1980" t="s">
        <v>678</v>
      </c>
      <c r="C27" s="1969"/>
      <c r="D27" s="1970">
        <v>930</v>
      </c>
      <c r="E27" s="1970" t="s">
        <v>236</v>
      </c>
      <c r="F27" s="1981">
        <v>4184</v>
      </c>
      <c r="G27" s="1967" t="s">
        <v>270</v>
      </c>
      <c r="H27" s="1977">
        <f>'WCA Allocation Factors'!I6</f>
        <v>0</v>
      </c>
      <c r="I27" s="1973">
        <f t="shared" si="1"/>
        <v>0</v>
      </c>
      <c r="J27" s="739" t="s">
        <v>676</v>
      </c>
      <c r="K27" s="740"/>
    </row>
    <row r="28" spans="1:11" ht="15.6">
      <c r="A28" s="741"/>
      <c r="B28" s="1980" t="s">
        <v>678</v>
      </c>
      <c r="C28" s="1969"/>
      <c r="D28" s="1970">
        <v>930</v>
      </c>
      <c r="E28" s="1970" t="s">
        <v>236</v>
      </c>
      <c r="F28" s="1981">
        <v>25389.5</v>
      </c>
      <c r="G28" s="1967" t="s">
        <v>677</v>
      </c>
      <c r="H28" s="1977">
        <f>'WCA Allocation Factors'!K6</f>
        <v>0</v>
      </c>
      <c r="I28" s="1973">
        <f t="shared" si="1"/>
        <v>0</v>
      </c>
      <c r="J28" s="739" t="s">
        <v>676</v>
      </c>
      <c r="K28" s="740"/>
    </row>
    <row r="29" spans="1:11" ht="15.6">
      <c r="A29" s="741"/>
      <c r="B29" s="1980"/>
      <c r="C29" s="1969"/>
      <c r="D29" s="1970"/>
      <c r="E29" s="1970"/>
      <c r="F29" s="1982">
        <f>SUM(F21:F28)</f>
        <v>329295.3</v>
      </c>
      <c r="G29" s="1973"/>
      <c r="H29" s="1983"/>
      <c r="I29" s="1979">
        <f>SUM(I21:I28)</f>
        <v>24128</v>
      </c>
      <c r="J29" s="739" t="s">
        <v>676</v>
      </c>
      <c r="K29" s="740"/>
    </row>
    <row r="30" spans="1:11" ht="15.6">
      <c r="A30" s="741"/>
      <c r="B30" s="1984"/>
      <c r="C30" s="1969"/>
      <c r="D30" s="1970"/>
      <c r="E30" s="1970"/>
      <c r="F30" s="1973"/>
      <c r="G30" s="1970"/>
      <c r="H30" s="1974"/>
      <c r="I30" s="1973"/>
      <c r="J30" s="739"/>
      <c r="K30" s="740"/>
    </row>
    <row r="31" spans="1:11" ht="16.2" thickBot="1">
      <c r="A31" s="741"/>
      <c r="B31" s="1984"/>
      <c r="C31" s="1969" t="s">
        <v>5</v>
      </c>
      <c r="D31" s="1970"/>
      <c r="E31" s="1970"/>
      <c r="F31" s="1985">
        <v>0</v>
      </c>
      <c r="G31" s="1970"/>
      <c r="H31" s="1974"/>
      <c r="I31" s="1985">
        <f>I18+I29</f>
        <v>1653.8529374571262</v>
      </c>
      <c r="J31" s="739" t="s">
        <v>676</v>
      </c>
      <c r="K31" s="740"/>
    </row>
    <row r="32" spans="1:11" ht="16.2" thickTop="1">
      <c r="A32" s="741"/>
      <c r="B32" s="1984"/>
      <c r="C32" s="1969"/>
      <c r="D32" s="1970"/>
      <c r="E32" s="1970"/>
      <c r="F32" s="1986"/>
      <c r="G32" s="1970"/>
      <c r="H32" s="1974"/>
      <c r="I32" s="1986"/>
      <c r="J32" s="739"/>
      <c r="K32" s="740"/>
    </row>
    <row r="33" spans="1:10" ht="13.8">
      <c r="A33" s="741"/>
      <c r="B33" s="1984"/>
      <c r="C33" s="1969"/>
      <c r="D33" s="1970"/>
      <c r="E33" s="1970"/>
      <c r="F33" s="1973"/>
      <c r="G33" s="1970"/>
      <c r="H33" s="1974"/>
      <c r="I33" s="1973"/>
      <c r="J33" s="739"/>
    </row>
    <row r="34" spans="1:10" ht="13.8">
      <c r="A34" s="741"/>
      <c r="B34" s="81"/>
      <c r="C34" s="1969"/>
      <c r="D34" s="1970"/>
      <c r="E34" s="1970"/>
      <c r="F34" s="1973"/>
      <c r="G34" s="1970"/>
      <c r="H34" s="1974"/>
      <c r="I34" s="1973"/>
      <c r="J34" s="739"/>
    </row>
    <row r="35" spans="1:10" ht="13.8">
      <c r="A35" s="741"/>
      <c r="B35" s="1987" t="s">
        <v>242</v>
      </c>
      <c r="C35" s="1969"/>
      <c r="D35" s="1970"/>
      <c r="E35" s="1970"/>
      <c r="F35" s="1973"/>
      <c r="G35" s="1970"/>
      <c r="H35" s="1974"/>
      <c r="I35" s="1973"/>
      <c r="J35" s="739"/>
    </row>
    <row r="36" spans="1:10" ht="13.8">
      <c r="A36" s="741"/>
      <c r="B36" s="1984"/>
      <c r="C36" s="1969"/>
      <c r="D36" s="1970"/>
      <c r="E36" s="1970"/>
      <c r="F36" s="1973"/>
      <c r="G36" s="1970"/>
      <c r="H36" s="1988"/>
      <c r="I36" s="1973"/>
      <c r="J36" s="927"/>
    </row>
    <row r="37" spans="1:10" ht="17.399999999999999">
      <c r="A37" s="928"/>
      <c r="B37" s="1989"/>
      <c r="C37" s="1990"/>
      <c r="D37" s="1991"/>
      <c r="E37" s="1991"/>
      <c r="F37" s="1992"/>
      <c r="G37" s="1991"/>
      <c r="H37" s="1993"/>
      <c r="I37" s="1994"/>
      <c r="J37" s="1563"/>
    </row>
    <row r="38" spans="1:10" ht="15.6">
      <c r="A38" s="928"/>
      <c r="B38" s="1995"/>
      <c r="C38" s="1969"/>
      <c r="D38" s="1970"/>
      <c r="E38" s="1970"/>
      <c r="F38" s="1973"/>
      <c r="G38" s="1970"/>
      <c r="H38" s="1988"/>
      <c r="I38" s="1996"/>
      <c r="J38" s="927"/>
    </row>
    <row r="39" spans="1:10" ht="15.6">
      <c r="A39" s="928"/>
      <c r="B39" s="1995"/>
      <c r="C39" s="1969"/>
      <c r="D39" s="1970"/>
      <c r="E39" s="1970"/>
      <c r="F39" s="1973"/>
      <c r="G39" s="1970"/>
      <c r="H39" s="1988"/>
      <c r="I39" s="1996"/>
      <c r="J39" s="927"/>
    </row>
    <row r="40" spans="1:10" ht="15.6">
      <c r="A40" s="928"/>
      <c r="B40" s="1995"/>
      <c r="C40" s="1969"/>
      <c r="D40" s="1970"/>
      <c r="E40" s="1970"/>
      <c r="F40" s="1973"/>
      <c r="G40" s="1970"/>
      <c r="H40" s="1988"/>
      <c r="I40" s="1996"/>
      <c r="J40" s="927"/>
    </row>
    <row r="41" spans="1:10" ht="15.6">
      <c r="A41" s="928"/>
      <c r="B41" s="1995"/>
      <c r="C41" s="1969"/>
      <c r="D41" s="1970"/>
      <c r="E41" s="1970"/>
      <c r="F41" s="1973"/>
      <c r="G41" s="1970"/>
      <c r="H41" s="1988"/>
      <c r="I41" s="1996"/>
      <c r="J41" s="927"/>
    </row>
    <row r="42" spans="1:10" ht="15.6">
      <c r="A42" s="928"/>
      <c r="B42" s="1995"/>
      <c r="C42" s="1969"/>
      <c r="D42" s="1970"/>
      <c r="E42" s="1970"/>
      <c r="F42" s="1973"/>
      <c r="G42" s="1970"/>
      <c r="H42" s="1988"/>
      <c r="I42" s="1996"/>
      <c r="J42" s="927"/>
    </row>
    <row r="43" spans="1:10" ht="15.6">
      <c r="A43" s="928"/>
      <c r="B43" s="1995"/>
      <c r="C43" s="1969"/>
      <c r="D43" s="1970"/>
      <c r="E43" s="1970"/>
      <c r="F43" s="1973"/>
      <c r="G43" s="1970"/>
      <c r="H43" s="1988"/>
      <c r="I43" s="1996"/>
      <c r="J43" s="927"/>
    </row>
    <row r="44" spans="1:10" ht="15.6">
      <c r="A44" s="928"/>
      <c r="B44" s="1995"/>
      <c r="C44" s="1969"/>
      <c r="D44" s="1970"/>
      <c r="E44" s="1970"/>
      <c r="F44" s="1973"/>
      <c r="G44" s="1970"/>
      <c r="H44" s="1988"/>
      <c r="I44" s="1996"/>
      <c r="J44" s="927"/>
    </row>
    <row r="45" spans="1:10" ht="15.6">
      <c r="A45" s="928"/>
      <c r="B45" s="1995"/>
      <c r="C45" s="1969"/>
      <c r="D45" s="1970"/>
      <c r="E45" s="1970"/>
      <c r="F45" s="1973"/>
      <c r="G45" s="1970"/>
      <c r="H45" s="1988"/>
      <c r="I45" s="1996"/>
      <c r="J45" s="927"/>
    </row>
    <row r="46" spans="1:10" ht="13.8">
      <c r="A46" s="741"/>
      <c r="B46" s="952"/>
      <c r="C46" s="1997"/>
      <c r="D46" s="1998"/>
      <c r="E46" s="1998"/>
      <c r="F46" s="1998"/>
      <c r="G46" s="1998"/>
      <c r="H46" s="1998"/>
      <c r="I46" s="1999"/>
      <c r="J46" s="927"/>
    </row>
    <row r="48" spans="1:10" ht="15.6">
      <c r="A48" s="740"/>
      <c r="B48" s="740"/>
      <c r="C48" s="740"/>
      <c r="D48" s="744"/>
      <c r="E48" s="740"/>
      <c r="F48" s="740"/>
      <c r="G48" s="748"/>
      <c r="H48" s="740"/>
      <c r="I48" s="740"/>
      <c r="J48" s="740"/>
    </row>
    <row r="49" spans="4:9">
      <c r="D49" s="737"/>
    </row>
    <row r="50" spans="4:9">
      <c r="D50" s="737"/>
    </row>
    <row r="51" spans="4:9">
      <c r="D51" s="737"/>
    </row>
    <row r="52" spans="4:9">
      <c r="D52" s="737"/>
    </row>
    <row r="53" spans="4:9">
      <c r="D53" s="737"/>
    </row>
    <row r="54" spans="4:9">
      <c r="D54" s="737"/>
    </row>
    <row r="63" spans="4:9" ht="13.8">
      <c r="I63" s="81"/>
    </row>
  </sheetData>
  <pageMargins left="0.75" right="0.75" top="1.25" bottom="1" header="0.5" footer="0.25"/>
  <pageSetup scale="84" orientation="portrait" r:id="rId1"/>
  <headerFooter scaleWithDoc="0" alignWithMargins="0">
    <oddHeader>&amp;R&amp;"Times New Roman,Regular"Exhibit No. ___ (JH-2)
 Docket UE-130043
Page &amp;P of &amp;N</oddHeader>
  </headerFooter>
  <ignoredErrors>
    <ignoredError sqref="I14" formula="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05"/>
  <sheetViews>
    <sheetView workbookViewId="0">
      <selection activeCell="B1" sqref="B1:I58"/>
    </sheetView>
  </sheetViews>
  <sheetFormatPr defaultColWidth="10" defaultRowHeight="15.6"/>
  <cols>
    <col min="1" max="1" width="9.6640625" style="336" customWidth="1"/>
    <col min="2" max="2" width="22.21875" style="336" customWidth="1"/>
    <col min="3" max="3" width="14.88671875" style="336" customWidth="1"/>
    <col min="4" max="4" width="6.6640625" style="337" customWidth="1"/>
    <col min="5" max="5" width="11.33203125" style="336" customWidth="1"/>
    <col min="6" max="6" width="9" style="336" customWidth="1"/>
    <col min="7" max="7" width="10.6640625" style="336" customWidth="1"/>
    <col min="8" max="8" width="17" style="336" customWidth="1"/>
    <col min="9" max="9" width="1.88671875" style="336" customWidth="1"/>
    <col min="10" max="11" width="12.33203125" style="336" bestFit="1" customWidth="1"/>
    <col min="12" max="255" width="10" style="336"/>
    <col min="256" max="256" width="2.5546875" style="336" customWidth="1"/>
    <col min="257" max="257" width="7.109375" style="336" customWidth="1"/>
    <col min="258" max="258" width="37.109375" style="336" customWidth="1"/>
    <col min="259" max="259" width="9.6640625" style="336" customWidth="1"/>
    <col min="260" max="260" width="4.6640625" style="336" customWidth="1"/>
    <col min="261" max="261" width="14.44140625" style="336" customWidth="1"/>
    <col min="262" max="262" width="11.109375" style="336" customWidth="1"/>
    <col min="263" max="263" width="10.33203125" style="336" customWidth="1"/>
    <col min="264" max="264" width="13" style="336" customWidth="1"/>
    <col min="265" max="265" width="8.33203125" style="336" customWidth="1"/>
    <col min="266" max="511" width="10" style="336"/>
    <col min="512" max="512" width="2.5546875" style="336" customWidth="1"/>
    <col min="513" max="513" width="7.109375" style="336" customWidth="1"/>
    <col min="514" max="514" width="37.109375" style="336" customWidth="1"/>
    <col min="515" max="515" width="9.6640625" style="336" customWidth="1"/>
    <col min="516" max="516" width="4.6640625" style="336" customWidth="1"/>
    <col min="517" max="517" width="14.44140625" style="336" customWidth="1"/>
    <col min="518" max="518" width="11.109375" style="336" customWidth="1"/>
    <col min="519" max="519" width="10.33203125" style="336" customWidth="1"/>
    <col min="520" max="520" width="13" style="336" customWidth="1"/>
    <col min="521" max="521" width="8.33203125" style="336" customWidth="1"/>
    <col min="522" max="767" width="10" style="336"/>
    <col min="768" max="768" width="2.5546875" style="336" customWidth="1"/>
    <col min="769" max="769" width="7.109375" style="336" customWidth="1"/>
    <col min="770" max="770" width="37.109375" style="336" customWidth="1"/>
    <col min="771" max="771" width="9.6640625" style="336" customWidth="1"/>
    <col min="772" max="772" width="4.6640625" style="336" customWidth="1"/>
    <col min="773" max="773" width="14.44140625" style="336" customWidth="1"/>
    <col min="774" max="774" width="11.109375" style="336" customWidth="1"/>
    <col min="775" max="775" width="10.33203125" style="336" customWidth="1"/>
    <col min="776" max="776" width="13" style="336" customWidth="1"/>
    <col min="777" max="777" width="8.33203125" style="336" customWidth="1"/>
    <col min="778" max="1023" width="10" style="336"/>
    <col min="1024" max="1024" width="2.5546875" style="336" customWidth="1"/>
    <col min="1025" max="1025" width="7.109375" style="336" customWidth="1"/>
    <col min="1026" max="1026" width="37.109375" style="336" customWidth="1"/>
    <col min="1027" max="1027" width="9.6640625" style="336" customWidth="1"/>
    <col min="1028" max="1028" width="4.6640625" style="336" customWidth="1"/>
    <col min="1029" max="1029" width="14.44140625" style="336" customWidth="1"/>
    <col min="1030" max="1030" width="11.109375" style="336" customWidth="1"/>
    <col min="1031" max="1031" width="10.33203125" style="336" customWidth="1"/>
    <col min="1032" max="1032" width="13" style="336" customWidth="1"/>
    <col min="1033" max="1033" width="8.33203125" style="336" customWidth="1"/>
    <col min="1034" max="1279" width="10" style="336"/>
    <col min="1280" max="1280" width="2.5546875" style="336" customWidth="1"/>
    <col min="1281" max="1281" width="7.109375" style="336" customWidth="1"/>
    <col min="1282" max="1282" width="37.109375" style="336" customWidth="1"/>
    <col min="1283" max="1283" width="9.6640625" style="336" customWidth="1"/>
    <col min="1284" max="1284" width="4.6640625" style="336" customWidth="1"/>
    <col min="1285" max="1285" width="14.44140625" style="336" customWidth="1"/>
    <col min="1286" max="1286" width="11.109375" style="336" customWidth="1"/>
    <col min="1287" max="1287" width="10.33203125" style="336" customWidth="1"/>
    <col min="1288" max="1288" width="13" style="336" customWidth="1"/>
    <col min="1289" max="1289" width="8.33203125" style="336" customWidth="1"/>
    <col min="1290" max="1535" width="10" style="336"/>
    <col min="1536" max="1536" width="2.5546875" style="336" customWidth="1"/>
    <col min="1537" max="1537" width="7.109375" style="336" customWidth="1"/>
    <col min="1538" max="1538" width="37.109375" style="336" customWidth="1"/>
    <col min="1539" max="1539" width="9.6640625" style="336" customWidth="1"/>
    <col min="1540" max="1540" width="4.6640625" style="336" customWidth="1"/>
    <col min="1541" max="1541" width="14.44140625" style="336" customWidth="1"/>
    <col min="1542" max="1542" width="11.109375" style="336" customWidth="1"/>
    <col min="1543" max="1543" width="10.33203125" style="336" customWidth="1"/>
    <col min="1544" max="1544" width="13" style="336" customWidth="1"/>
    <col min="1545" max="1545" width="8.33203125" style="336" customWidth="1"/>
    <col min="1546" max="1791" width="10" style="336"/>
    <col min="1792" max="1792" width="2.5546875" style="336" customWidth="1"/>
    <col min="1793" max="1793" width="7.109375" style="336" customWidth="1"/>
    <col min="1794" max="1794" width="37.109375" style="336" customWidth="1"/>
    <col min="1795" max="1795" width="9.6640625" style="336" customWidth="1"/>
    <col min="1796" max="1796" width="4.6640625" style="336" customWidth="1"/>
    <col min="1797" max="1797" width="14.44140625" style="336" customWidth="1"/>
    <col min="1798" max="1798" width="11.109375" style="336" customWidth="1"/>
    <col min="1799" max="1799" width="10.33203125" style="336" customWidth="1"/>
    <col min="1800" max="1800" width="13" style="336" customWidth="1"/>
    <col min="1801" max="1801" width="8.33203125" style="336" customWidth="1"/>
    <col min="1802" max="2047" width="10" style="336"/>
    <col min="2048" max="2048" width="2.5546875" style="336" customWidth="1"/>
    <col min="2049" max="2049" width="7.109375" style="336" customWidth="1"/>
    <col min="2050" max="2050" width="37.109375" style="336" customWidth="1"/>
    <col min="2051" max="2051" width="9.6640625" style="336" customWidth="1"/>
    <col min="2052" max="2052" width="4.6640625" style="336" customWidth="1"/>
    <col min="2053" max="2053" width="14.44140625" style="336" customWidth="1"/>
    <col min="2054" max="2054" width="11.109375" style="336" customWidth="1"/>
    <col min="2055" max="2055" width="10.33203125" style="336" customWidth="1"/>
    <col min="2056" max="2056" width="13" style="336" customWidth="1"/>
    <col min="2057" max="2057" width="8.33203125" style="336" customWidth="1"/>
    <col min="2058" max="2303" width="10" style="336"/>
    <col min="2304" max="2304" width="2.5546875" style="336" customWidth="1"/>
    <col min="2305" max="2305" width="7.109375" style="336" customWidth="1"/>
    <col min="2306" max="2306" width="37.109375" style="336" customWidth="1"/>
    <col min="2307" max="2307" width="9.6640625" style="336" customWidth="1"/>
    <col min="2308" max="2308" width="4.6640625" style="336" customWidth="1"/>
    <col min="2309" max="2309" width="14.44140625" style="336" customWidth="1"/>
    <col min="2310" max="2310" width="11.109375" style="336" customWidth="1"/>
    <col min="2311" max="2311" width="10.33203125" style="336" customWidth="1"/>
    <col min="2312" max="2312" width="13" style="336" customWidth="1"/>
    <col min="2313" max="2313" width="8.33203125" style="336" customWidth="1"/>
    <col min="2314" max="2559" width="10" style="336"/>
    <col min="2560" max="2560" width="2.5546875" style="336" customWidth="1"/>
    <col min="2561" max="2561" width="7.109375" style="336" customWidth="1"/>
    <col min="2562" max="2562" width="37.109375" style="336" customWidth="1"/>
    <col min="2563" max="2563" width="9.6640625" style="336" customWidth="1"/>
    <col min="2564" max="2564" width="4.6640625" style="336" customWidth="1"/>
    <col min="2565" max="2565" width="14.44140625" style="336" customWidth="1"/>
    <col min="2566" max="2566" width="11.109375" style="336" customWidth="1"/>
    <col min="2567" max="2567" width="10.33203125" style="336" customWidth="1"/>
    <col min="2568" max="2568" width="13" style="336" customWidth="1"/>
    <col min="2569" max="2569" width="8.33203125" style="336" customWidth="1"/>
    <col min="2570" max="2815" width="10" style="336"/>
    <col min="2816" max="2816" width="2.5546875" style="336" customWidth="1"/>
    <col min="2817" max="2817" width="7.109375" style="336" customWidth="1"/>
    <col min="2818" max="2818" width="37.109375" style="336" customWidth="1"/>
    <col min="2819" max="2819" width="9.6640625" style="336" customWidth="1"/>
    <col min="2820" max="2820" width="4.6640625" style="336" customWidth="1"/>
    <col min="2821" max="2821" width="14.44140625" style="336" customWidth="1"/>
    <col min="2822" max="2822" width="11.109375" style="336" customWidth="1"/>
    <col min="2823" max="2823" width="10.33203125" style="336" customWidth="1"/>
    <col min="2824" max="2824" width="13" style="336" customWidth="1"/>
    <col min="2825" max="2825" width="8.33203125" style="336" customWidth="1"/>
    <col min="2826" max="3071" width="10" style="336"/>
    <col min="3072" max="3072" width="2.5546875" style="336" customWidth="1"/>
    <col min="3073" max="3073" width="7.109375" style="336" customWidth="1"/>
    <col min="3074" max="3074" width="37.109375" style="336" customWidth="1"/>
    <col min="3075" max="3075" width="9.6640625" style="336" customWidth="1"/>
    <col min="3076" max="3076" width="4.6640625" style="336" customWidth="1"/>
    <col min="3077" max="3077" width="14.44140625" style="336" customWidth="1"/>
    <col min="3078" max="3078" width="11.109375" style="336" customWidth="1"/>
    <col min="3079" max="3079" width="10.33203125" style="336" customWidth="1"/>
    <col min="3080" max="3080" width="13" style="336" customWidth="1"/>
    <col min="3081" max="3081" width="8.33203125" style="336" customWidth="1"/>
    <col min="3082" max="3327" width="10" style="336"/>
    <col min="3328" max="3328" width="2.5546875" style="336" customWidth="1"/>
    <col min="3329" max="3329" width="7.109375" style="336" customWidth="1"/>
    <col min="3330" max="3330" width="37.109375" style="336" customWidth="1"/>
    <col min="3331" max="3331" width="9.6640625" style="336" customWidth="1"/>
    <col min="3332" max="3332" width="4.6640625" style="336" customWidth="1"/>
    <col min="3333" max="3333" width="14.44140625" style="336" customWidth="1"/>
    <col min="3334" max="3334" width="11.109375" style="336" customWidth="1"/>
    <col min="3335" max="3335" width="10.33203125" style="336" customWidth="1"/>
    <col min="3336" max="3336" width="13" style="336" customWidth="1"/>
    <col min="3337" max="3337" width="8.33203125" style="336" customWidth="1"/>
    <col min="3338" max="3583" width="10" style="336"/>
    <col min="3584" max="3584" width="2.5546875" style="336" customWidth="1"/>
    <col min="3585" max="3585" width="7.109375" style="336" customWidth="1"/>
    <col min="3586" max="3586" width="37.109375" style="336" customWidth="1"/>
    <col min="3587" max="3587" width="9.6640625" style="336" customWidth="1"/>
    <col min="3588" max="3588" width="4.6640625" style="336" customWidth="1"/>
    <col min="3589" max="3589" width="14.44140625" style="336" customWidth="1"/>
    <col min="3590" max="3590" width="11.109375" style="336" customWidth="1"/>
    <col min="3591" max="3591" width="10.33203125" style="336" customWidth="1"/>
    <col min="3592" max="3592" width="13" style="336" customWidth="1"/>
    <col min="3593" max="3593" width="8.33203125" style="336" customWidth="1"/>
    <col min="3594" max="3839" width="10" style="336"/>
    <col min="3840" max="3840" width="2.5546875" style="336" customWidth="1"/>
    <col min="3841" max="3841" width="7.109375" style="336" customWidth="1"/>
    <col min="3842" max="3842" width="37.109375" style="336" customWidth="1"/>
    <col min="3843" max="3843" width="9.6640625" style="336" customWidth="1"/>
    <col min="3844" max="3844" width="4.6640625" style="336" customWidth="1"/>
    <col min="3845" max="3845" width="14.44140625" style="336" customWidth="1"/>
    <col min="3846" max="3846" width="11.109375" style="336" customWidth="1"/>
    <col min="3847" max="3847" width="10.33203125" style="336" customWidth="1"/>
    <col min="3848" max="3848" width="13" style="336" customWidth="1"/>
    <col min="3849" max="3849" width="8.33203125" style="336" customWidth="1"/>
    <col min="3850" max="4095" width="10" style="336"/>
    <col min="4096" max="4096" width="2.5546875" style="336" customWidth="1"/>
    <col min="4097" max="4097" width="7.109375" style="336" customWidth="1"/>
    <col min="4098" max="4098" width="37.109375" style="336" customWidth="1"/>
    <col min="4099" max="4099" width="9.6640625" style="336" customWidth="1"/>
    <col min="4100" max="4100" width="4.6640625" style="336" customWidth="1"/>
    <col min="4101" max="4101" width="14.44140625" style="336" customWidth="1"/>
    <col min="4102" max="4102" width="11.109375" style="336" customWidth="1"/>
    <col min="4103" max="4103" width="10.33203125" style="336" customWidth="1"/>
    <col min="4104" max="4104" width="13" style="336" customWidth="1"/>
    <col min="4105" max="4105" width="8.33203125" style="336" customWidth="1"/>
    <col min="4106" max="4351" width="10" style="336"/>
    <col min="4352" max="4352" width="2.5546875" style="336" customWidth="1"/>
    <col min="4353" max="4353" width="7.109375" style="336" customWidth="1"/>
    <col min="4354" max="4354" width="37.109375" style="336" customWidth="1"/>
    <col min="4355" max="4355" width="9.6640625" style="336" customWidth="1"/>
    <col min="4356" max="4356" width="4.6640625" style="336" customWidth="1"/>
    <col min="4357" max="4357" width="14.44140625" style="336" customWidth="1"/>
    <col min="4358" max="4358" width="11.109375" style="336" customWidth="1"/>
    <col min="4359" max="4359" width="10.33203125" style="336" customWidth="1"/>
    <col min="4360" max="4360" width="13" style="336" customWidth="1"/>
    <col min="4361" max="4361" width="8.33203125" style="336" customWidth="1"/>
    <col min="4362" max="4607" width="10" style="336"/>
    <col min="4608" max="4608" width="2.5546875" style="336" customWidth="1"/>
    <col min="4609" max="4609" width="7.109375" style="336" customWidth="1"/>
    <col min="4610" max="4610" width="37.109375" style="336" customWidth="1"/>
    <col min="4611" max="4611" width="9.6640625" style="336" customWidth="1"/>
    <col min="4612" max="4612" width="4.6640625" style="336" customWidth="1"/>
    <col min="4613" max="4613" width="14.44140625" style="336" customWidth="1"/>
    <col min="4614" max="4614" width="11.109375" style="336" customWidth="1"/>
    <col min="4615" max="4615" width="10.33203125" style="336" customWidth="1"/>
    <col min="4616" max="4616" width="13" style="336" customWidth="1"/>
    <col min="4617" max="4617" width="8.33203125" style="336" customWidth="1"/>
    <col min="4618" max="4863" width="10" style="336"/>
    <col min="4864" max="4864" width="2.5546875" style="336" customWidth="1"/>
    <col min="4865" max="4865" width="7.109375" style="336" customWidth="1"/>
    <col min="4866" max="4866" width="37.109375" style="336" customWidth="1"/>
    <col min="4867" max="4867" width="9.6640625" style="336" customWidth="1"/>
    <col min="4868" max="4868" width="4.6640625" style="336" customWidth="1"/>
    <col min="4869" max="4869" width="14.44140625" style="336" customWidth="1"/>
    <col min="4870" max="4870" width="11.109375" style="336" customWidth="1"/>
    <col min="4871" max="4871" width="10.33203125" style="336" customWidth="1"/>
    <col min="4872" max="4872" width="13" style="336" customWidth="1"/>
    <col min="4873" max="4873" width="8.33203125" style="336" customWidth="1"/>
    <col min="4874" max="5119" width="10" style="336"/>
    <col min="5120" max="5120" width="2.5546875" style="336" customWidth="1"/>
    <col min="5121" max="5121" width="7.109375" style="336" customWidth="1"/>
    <col min="5122" max="5122" width="37.109375" style="336" customWidth="1"/>
    <col min="5123" max="5123" width="9.6640625" style="336" customWidth="1"/>
    <col min="5124" max="5124" width="4.6640625" style="336" customWidth="1"/>
    <col min="5125" max="5125" width="14.44140625" style="336" customWidth="1"/>
    <col min="5126" max="5126" width="11.109375" style="336" customWidth="1"/>
    <col min="5127" max="5127" width="10.33203125" style="336" customWidth="1"/>
    <col min="5128" max="5128" width="13" style="336" customWidth="1"/>
    <col min="5129" max="5129" width="8.33203125" style="336" customWidth="1"/>
    <col min="5130" max="5375" width="10" style="336"/>
    <col min="5376" max="5376" width="2.5546875" style="336" customWidth="1"/>
    <col min="5377" max="5377" width="7.109375" style="336" customWidth="1"/>
    <col min="5378" max="5378" width="37.109375" style="336" customWidth="1"/>
    <col min="5379" max="5379" width="9.6640625" style="336" customWidth="1"/>
    <col min="5380" max="5380" width="4.6640625" style="336" customWidth="1"/>
    <col min="5381" max="5381" width="14.44140625" style="336" customWidth="1"/>
    <col min="5382" max="5382" width="11.109375" style="336" customWidth="1"/>
    <col min="5383" max="5383" width="10.33203125" style="336" customWidth="1"/>
    <col min="5384" max="5384" width="13" style="336" customWidth="1"/>
    <col min="5385" max="5385" width="8.33203125" style="336" customWidth="1"/>
    <col min="5386" max="5631" width="10" style="336"/>
    <col min="5632" max="5632" width="2.5546875" style="336" customWidth="1"/>
    <col min="5633" max="5633" width="7.109375" style="336" customWidth="1"/>
    <col min="5634" max="5634" width="37.109375" style="336" customWidth="1"/>
    <col min="5635" max="5635" width="9.6640625" style="336" customWidth="1"/>
    <col min="5636" max="5636" width="4.6640625" style="336" customWidth="1"/>
    <col min="5637" max="5637" width="14.44140625" style="336" customWidth="1"/>
    <col min="5638" max="5638" width="11.109375" style="336" customWidth="1"/>
    <col min="5639" max="5639" width="10.33203125" style="336" customWidth="1"/>
    <col min="5640" max="5640" width="13" style="336" customWidth="1"/>
    <col min="5641" max="5641" width="8.33203125" style="336" customWidth="1"/>
    <col min="5642" max="5887" width="10" style="336"/>
    <col min="5888" max="5888" width="2.5546875" style="336" customWidth="1"/>
    <col min="5889" max="5889" width="7.109375" style="336" customWidth="1"/>
    <col min="5890" max="5890" width="37.109375" style="336" customWidth="1"/>
    <col min="5891" max="5891" width="9.6640625" style="336" customWidth="1"/>
    <col min="5892" max="5892" width="4.6640625" style="336" customWidth="1"/>
    <col min="5893" max="5893" width="14.44140625" style="336" customWidth="1"/>
    <col min="5894" max="5894" width="11.109375" style="336" customWidth="1"/>
    <col min="5895" max="5895" width="10.33203125" style="336" customWidth="1"/>
    <col min="5896" max="5896" width="13" style="336" customWidth="1"/>
    <col min="5897" max="5897" width="8.33203125" style="336" customWidth="1"/>
    <col min="5898" max="6143" width="10" style="336"/>
    <col min="6144" max="6144" width="2.5546875" style="336" customWidth="1"/>
    <col min="6145" max="6145" width="7.109375" style="336" customWidth="1"/>
    <col min="6146" max="6146" width="37.109375" style="336" customWidth="1"/>
    <col min="6147" max="6147" width="9.6640625" style="336" customWidth="1"/>
    <col min="6148" max="6148" width="4.6640625" style="336" customWidth="1"/>
    <col min="6149" max="6149" width="14.44140625" style="336" customWidth="1"/>
    <col min="6150" max="6150" width="11.109375" style="336" customWidth="1"/>
    <col min="6151" max="6151" width="10.33203125" style="336" customWidth="1"/>
    <col min="6152" max="6152" width="13" style="336" customWidth="1"/>
    <col min="6153" max="6153" width="8.33203125" style="336" customWidth="1"/>
    <col min="6154" max="6399" width="10" style="336"/>
    <col min="6400" max="6400" width="2.5546875" style="336" customWidth="1"/>
    <col min="6401" max="6401" width="7.109375" style="336" customWidth="1"/>
    <col min="6402" max="6402" width="37.109375" style="336" customWidth="1"/>
    <col min="6403" max="6403" width="9.6640625" style="336" customWidth="1"/>
    <col min="6404" max="6404" width="4.6640625" style="336" customWidth="1"/>
    <col min="6405" max="6405" width="14.44140625" style="336" customWidth="1"/>
    <col min="6406" max="6406" width="11.109375" style="336" customWidth="1"/>
    <col min="6407" max="6407" width="10.33203125" style="336" customWidth="1"/>
    <col min="6408" max="6408" width="13" style="336" customWidth="1"/>
    <col min="6409" max="6409" width="8.33203125" style="336" customWidth="1"/>
    <col min="6410" max="6655" width="10" style="336"/>
    <col min="6656" max="6656" width="2.5546875" style="336" customWidth="1"/>
    <col min="6657" max="6657" width="7.109375" style="336" customWidth="1"/>
    <col min="6658" max="6658" width="37.109375" style="336" customWidth="1"/>
    <col min="6659" max="6659" width="9.6640625" style="336" customWidth="1"/>
    <col min="6660" max="6660" width="4.6640625" style="336" customWidth="1"/>
    <col min="6661" max="6661" width="14.44140625" style="336" customWidth="1"/>
    <col min="6662" max="6662" width="11.109375" style="336" customWidth="1"/>
    <col min="6663" max="6663" width="10.33203125" style="336" customWidth="1"/>
    <col min="6664" max="6664" width="13" style="336" customWidth="1"/>
    <col min="6665" max="6665" width="8.33203125" style="336" customWidth="1"/>
    <col min="6666" max="6911" width="10" style="336"/>
    <col min="6912" max="6912" width="2.5546875" style="336" customWidth="1"/>
    <col min="6913" max="6913" width="7.109375" style="336" customWidth="1"/>
    <col min="6914" max="6914" width="37.109375" style="336" customWidth="1"/>
    <col min="6915" max="6915" width="9.6640625" style="336" customWidth="1"/>
    <col min="6916" max="6916" width="4.6640625" style="336" customWidth="1"/>
    <col min="6917" max="6917" width="14.44140625" style="336" customWidth="1"/>
    <col min="6918" max="6918" width="11.109375" style="336" customWidth="1"/>
    <col min="6919" max="6919" width="10.33203125" style="336" customWidth="1"/>
    <col min="6920" max="6920" width="13" style="336" customWidth="1"/>
    <col min="6921" max="6921" width="8.33203125" style="336" customWidth="1"/>
    <col min="6922" max="7167" width="10" style="336"/>
    <col min="7168" max="7168" width="2.5546875" style="336" customWidth="1"/>
    <col min="7169" max="7169" width="7.109375" style="336" customWidth="1"/>
    <col min="7170" max="7170" width="37.109375" style="336" customWidth="1"/>
    <col min="7171" max="7171" width="9.6640625" style="336" customWidth="1"/>
    <col min="7172" max="7172" width="4.6640625" style="336" customWidth="1"/>
    <col min="7173" max="7173" width="14.44140625" style="336" customWidth="1"/>
    <col min="7174" max="7174" width="11.109375" style="336" customWidth="1"/>
    <col min="7175" max="7175" width="10.33203125" style="336" customWidth="1"/>
    <col min="7176" max="7176" width="13" style="336" customWidth="1"/>
    <col min="7177" max="7177" width="8.33203125" style="336" customWidth="1"/>
    <col min="7178" max="7423" width="10" style="336"/>
    <col min="7424" max="7424" width="2.5546875" style="336" customWidth="1"/>
    <col min="7425" max="7425" width="7.109375" style="336" customWidth="1"/>
    <col min="7426" max="7426" width="37.109375" style="336" customWidth="1"/>
    <col min="7427" max="7427" width="9.6640625" style="336" customWidth="1"/>
    <col min="7428" max="7428" width="4.6640625" style="336" customWidth="1"/>
    <col min="7429" max="7429" width="14.44140625" style="336" customWidth="1"/>
    <col min="7430" max="7430" width="11.109375" style="336" customWidth="1"/>
    <col min="7431" max="7431" width="10.33203125" style="336" customWidth="1"/>
    <col min="7432" max="7432" width="13" style="336" customWidth="1"/>
    <col min="7433" max="7433" width="8.33203125" style="336" customWidth="1"/>
    <col min="7434" max="7679" width="10" style="336"/>
    <col min="7680" max="7680" width="2.5546875" style="336" customWidth="1"/>
    <col min="7681" max="7681" width="7.109375" style="336" customWidth="1"/>
    <col min="7682" max="7682" width="37.109375" style="336" customWidth="1"/>
    <col min="7683" max="7683" width="9.6640625" style="336" customWidth="1"/>
    <col min="7684" max="7684" width="4.6640625" style="336" customWidth="1"/>
    <col min="7685" max="7685" width="14.44140625" style="336" customWidth="1"/>
    <col min="7686" max="7686" width="11.109375" style="336" customWidth="1"/>
    <col min="7687" max="7687" width="10.33203125" style="336" customWidth="1"/>
    <col min="7688" max="7688" width="13" style="336" customWidth="1"/>
    <col min="7689" max="7689" width="8.33203125" style="336" customWidth="1"/>
    <col min="7690" max="7935" width="10" style="336"/>
    <col min="7936" max="7936" width="2.5546875" style="336" customWidth="1"/>
    <col min="7937" max="7937" width="7.109375" style="336" customWidth="1"/>
    <col min="7938" max="7938" width="37.109375" style="336" customWidth="1"/>
    <col min="7939" max="7939" width="9.6640625" style="336" customWidth="1"/>
    <col min="7940" max="7940" width="4.6640625" style="336" customWidth="1"/>
    <col min="7941" max="7941" width="14.44140625" style="336" customWidth="1"/>
    <col min="7942" max="7942" width="11.109375" style="336" customWidth="1"/>
    <col min="7943" max="7943" width="10.33203125" style="336" customWidth="1"/>
    <col min="7944" max="7944" width="13" style="336" customWidth="1"/>
    <col min="7945" max="7945" width="8.33203125" style="336" customWidth="1"/>
    <col min="7946" max="8191" width="10" style="336"/>
    <col min="8192" max="8192" width="2.5546875" style="336" customWidth="1"/>
    <col min="8193" max="8193" width="7.109375" style="336" customWidth="1"/>
    <col min="8194" max="8194" width="37.109375" style="336" customWidth="1"/>
    <col min="8195" max="8195" width="9.6640625" style="336" customWidth="1"/>
    <col min="8196" max="8196" width="4.6640625" style="336" customWidth="1"/>
    <col min="8197" max="8197" width="14.44140625" style="336" customWidth="1"/>
    <col min="8198" max="8198" width="11.109375" style="336" customWidth="1"/>
    <col min="8199" max="8199" width="10.33203125" style="336" customWidth="1"/>
    <col min="8200" max="8200" width="13" style="336" customWidth="1"/>
    <col min="8201" max="8201" width="8.33203125" style="336" customWidth="1"/>
    <col min="8202" max="8447" width="10" style="336"/>
    <col min="8448" max="8448" width="2.5546875" style="336" customWidth="1"/>
    <col min="8449" max="8449" width="7.109375" style="336" customWidth="1"/>
    <col min="8450" max="8450" width="37.109375" style="336" customWidth="1"/>
    <col min="8451" max="8451" width="9.6640625" style="336" customWidth="1"/>
    <col min="8452" max="8452" width="4.6640625" style="336" customWidth="1"/>
    <col min="8453" max="8453" width="14.44140625" style="336" customWidth="1"/>
    <col min="8454" max="8454" width="11.109375" style="336" customWidth="1"/>
    <col min="8455" max="8455" width="10.33203125" style="336" customWidth="1"/>
    <col min="8456" max="8456" width="13" style="336" customWidth="1"/>
    <col min="8457" max="8457" width="8.33203125" style="336" customWidth="1"/>
    <col min="8458" max="8703" width="10" style="336"/>
    <col min="8704" max="8704" width="2.5546875" style="336" customWidth="1"/>
    <col min="8705" max="8705" width="7.109375" style="336" customWidth="1"/>
    <col min="8706" max="8706" width="37.109375" style="336" customWidth="1"/>
    <col min="8707" max="8707" width="9.6640625" style="336" customWidth="1"/>
    <col min="8708" max="8708" width="4.6640625" style="336" customWidth="1"/>
    <col min="8709" max="8709" width="14.44140625" style="336" customWidth="1"/>
    <col min="8710" max="8710" width="11.109375" style="336" customWidth="1"/>
    <col min="8711" max="8711" width="10.33203125" style="336" customWidth="1"/>
    <col min="8712" max="8712" width="13" style="336" customWidth="1"/>
    <col min="8713" max="8713" width="8.33203125" style="336" customWidth="1"/>
    <col min="8714" max="8959" width="10" style="336"/>
    <col min="8960" max="8960" width="2.5546875" style="336" customWidth="1"/>
    <col min="8961" max="8961" width="7.109375" style="336" customWidth="1"/>
    <col min="8962" max="8962" width="37.109375" style="336" customWidth="1"/>
    <col min="8963" max="8963" width="9.6640625" style="336" customWidth="1"/>
    <col min="8964" max="8964" width="4.6640625" style="336" customWidth="1"/>
    <col min="8965" max="8965" width="14.44140625" style="336" customWidth="1"/>
    <col min="8966" max="8966" width="11.109375" style="336" customWidth="1"/>
    <col min="8967" max="8967" width="10.33203125" style="336" customWidth="1"/>
    <col min="8968" max="8968" width="13" style="336" customWidth="1"/>
    <col min="8969" max="8969" width="8.33203125" style="336" customWidth="1"/>
    <col min="8970" max="9215" width="10" style="336"/>
    <col min="9216" max="9216" width="2.5546875" style="336" customWidth="1"/>
    <col min="9217" max="9217" width="7.109375" style="336" customWidth="1"/>
    <col min="9218" max="9218" width="37.109375" style="336" customWidth="1"/>
    <col min="9219" max="9219" width="9.6640625" style="336" customWidth="1"/>
    <col min="9220" max="9220" width="4.6640625" style="336" customWidth="1"/>
    <col min="9221" max="9221" width="14.44140625" style="336" customWidth="1"/>
    <col min="9222" max="9222" width="11.109375" style="336" customWidth="1"/>
    <col min="9223" max="9223" width="10.33203125" style="336" customWidth="1"/>
    <col min="9224" max="9224" width="13" style="336" customWidth="1"/>
    <col min="9225" max="9225" width="8.33203125" style="336" customWidth="1"/>
    <col min="9226" max="9471" width="10" style="336"/>
    <col min="9472" max="9472" width="2.5546875" style="336" customWidth="1"/>
    <col min="9473" max="9473" width="7.109375" style="336" customWidth="1"/>
    <col min="9474" max="9474" width="37.109375" style="336" customWidth="1"/>
    <col min="9475" max="9475" width="9.6640625" style="336" customWidth="1"/>
    <col min="9476" max="9476" width="4.6640625" style="336" customWidth="1"/>
    <col min="9477" max="9477" width="14.44140625" style="336" customWidth="1"/>
    <col min="9478" max="9478" width="11.109375" style="336" customWidth="1"/>
    <col min="9479" max="9479" width="10.33203125" style="336" customWidth="1"/>
    <col min="9480" max="9480" width="13" style="336" customWidth="1"/>
    <col min="9481" max="9481" width="8.33203125" style="336" customWidth="1"/>
    <col min="9482" max="9727" width="10" style="336"/>
    <col min="9728" max="9728" width="2.5546875" style="336" customWidth="1"/>
    <col min="9729" max="9729" width="7.109375" style="336" customWidth="1"/>
    <col min="9730" max="9730" width="37.109375" style="336" customWidth="1"/>
    <col min="9731" max="9731" width="9.6640625" style="336" customWidth="1"/>
    <col min="9732" max="9732" width="4.6640625" style="336" customWidth="1"/>
    <col min="9733" max="9733" width="14.44140625" style="336" customWidth="1"/>
    <col min="9734" max="9734" width="11.109375" style="336" customWidth="1"/>
    <col min="9735" max="9735" width="10.33203125" style="336" customWidth="1"/>
    <col min="9736" max="9736" width="13" style="336" customWidth="1"/>
    <col min="9737" max="9737" width="8.33203125" style="336" customWidth="1"/>
    <col min="9738" max="9983" width="10" style="336"/>
    <col min="9984" max="9984" width="2.5546875" style="336" customWidth="1"/>
    <col min="9985" max="9985" width="7.109375" style="336" customWidth="1"/>
    <col min="9986" max="9986" width="37.109375" style="336" customWidth="1"/>
    <col min="9987" max="9987" width="9.6640625" style="336" customWidth="1"/>
    <col min="9988" max="9988" width="4.6640625" style="336" customWidth="1"/>
    <col min="9989" max="9989" width="14.44140625" style="336" customWidth="1"/>
    <col min="9990" max="9990" width="11.109375" style="336" customWidth="1"/>
    <col min="9991" max="9991" width="10.33203125" style="336" customWidth="1"/>
    <col min="9992" max="9992" width="13" style="336" customWidth="1"/>
    <col min="9993" max="9993" width="8.33203125" style="336" customWidth="1"/>
    <col min="9994" max="10239" width="10" style="336"/>
    <col min="10240" max="10240" width="2.5546875" style="336" customWidth="1"/>
    <col min="10241" max="10241" width="7.109375" style="336" customWidth="1"/>
    <col min="10242" max="10242" width="37.109375" style="336" customWidth="1"/>
    <col min="10243" max="10243" width="9.6640625" style="336" customWidth="1"/>
    <col min="10244" max="10244" width="4.6640625" style="336" customWidth="1"/>
    <col min="10245" max="10245" width="14.44140625" style="336" customWidth="1"/>
    <col min="10246" max="10246" width="11.109375" style="336" customWidth="1"/>
    <col min="10247" max="10247" width="10.33203125" style="336" customWidth="1"/>
    <col min="10248" max="10248" width="13" style="336" customWidth="1"/>
    <col min="10249" max="10249" width="8.33203125" style="336" customWidth="1"/>
    <col min="10250" max="10495" width="10" style="336"/>
    <col min="10496" max="10496" width="2.5546875" style="336" customWidth="1"/>
    <col min="10497" max="10497" width="7.109375" style="336" customWidth="1"/>
    <col min="10498" max="10498" width="37.109375" style="336" customWidth="1"/>
    <col min="10499" max="10499" width="9.6640625" style="336" customWidth="1"/>
    <col min="10500" max="10500" width="4.6640625" style="336" customWidth="1"/>
    <col min="10501" max="10501" width="14.44140625" style="336" customWidth="1"/>
    <col min="10502" max="10502" width="11.109375" style="336" customWidth="1"/>
    <col min="10503" max="10503" width="10.33203125" style="336" customWidth="1"/>
    <col min="10504" max="10504" width="13" style="336" customWidth="1"/>
    <col min="10505" max="10505" width="8.33203125" style="336" customWidth="1"/>
    <col min="10506" max="10751" width="10" style="336"/>
    <col min="10752" max="10752" width="2.5546875" style="336" customWidth="1"/>
    <col min="10753" max="10753" width="7.109375" style="336" customWidth="1"/>
    <col min="10754" max="10754" width="37.109375" style="336" customWidth="1"/>
    <col min="10755" max="10755" width="9.6640625" style="336" customWidth="1"/>
    <col min="10756" max="10756" width="4.6640625" style="336" customWidth="1"/>
    <col min="10757" max="10757" width="14.44140625" style="336" customWidth="1"/>
    <col min="10758" max="10758" width="11.109375" style="336" customWidth="1"/>
    <col min="10759" max="10759" width="10.33203125" style="336" customWidth="1"/>
    <col min="10760" max="10760" width="13" style="336" customWidth="1"/>
    <col min="10761" max="10761" width="8.33203125" style="336" customWidth="1"/>
    <col min="10762" max="11007" width="10" style="336"/>
    <col min="11008" max="11008" width="2.5546875" style="336" customWidth="1"/>
    <col min="11009" max="11009" width="7.109375" style="336" customWidth="1"/>
    <col min="11010" max="11010" width="37.109375" style="336" customWidth="1"/>
    <col min="11011" max="11011" width="9.6640625" style="336" customWidth="1"/>
    <col min="11012" max="11012" width="4.6640625" style="336" customWidth="1"/>
    <col min="11013" max="11013" width="14.44140625" style="336" customWidth="1"/>
    <col min="11014" max="11014" width="11.109375" style="336" customWidth="1"/>
    <col min="11015" max="11015" width="10.33203125" style="336" customWidth="1"/>
    <col min="11016" max="11016" width="13" style="336" customWidth="1"/>
    <col min="11017" max="11017" width="8.33203125" style="336" customWidth="1"/>
    <col min="11018" max="11263" width="10" style="336"/>
    <col min="11264" max="11264" width="2.5546875" style="336" customWidth="1"/>
    <col min="11265" max="11265" width="7.109375" style="336" customWidth="1"/>
    <col min="11266" max="11266" width="37.109375" style="336" customWidth="1"/>
    <col min="11267" max="11267" width="9.6640625" style="336" customWidth="1"/>
    <col min="11268" max="11268" width="4.6640625" style="336" customWidth="1"/>
    <col min="11269" max="11269" width="14.44140625" style="336" customWidth="1"/>
    <col min="11270" max="11270" width="11.109375" style="336" customWidth="1"/>
    <col min="11271" max="11271" width="10.33203125" style="336" customWidth="1"/>
    <col min="11272" max="11272" width="13" style="336" customWidth="1"/>
    <col min="11273" max="11273" width="8.33203125" style="336" customWidth="1"/>
    <col min="11274" max="11519" width="10" style="336"/>
    <col min="11520" max="11520" width="2.5546875" style="336" customWidth="1"/>
    <col min="11521" max="11521" width="7.109375" style="336" customWidth="1"/>
    <col min="11522" max="11522" width="37.109375" style="336" customWidth="1"/>
    <col min="11523" max="11523" width="9.6640625" style="336" customWidth="1"/>
    <col min="11524" max="11524" width="4.6640625" style="336" customWidth="1"/>
    <col min="11525" max="11525" width="14.44140625" style="336" customWidth="1"/>
    <col min="11526" max="11526" width="11.109375" style="336" customWidth="1"/>
    <col min="11527" max="11527" width="10.33203125" style="336" customWidth="1"/>
    <col min="11528" max="11528" width="13" style="336" customWidth="1"/>
    <col min="11529" max="11529" width="8.33203125" style="336" customWidth="1"/>
    <col min="11530" max="11775" width="10" style="336"/>
    <col min="11776" max="11776" width="2.5546875" style="336" customWidth="1"/>
    <col min="11777" max="11777" width="7.109375" style="336" customWidth="1"/>
    <col min="11778" max="11778" width="37.109375" style="336" customWidth="1"/>
    <col min="11779" max="11779" width="9.6640625" style="336" customWidth="1"/>
    <col min="11780" max="11780" width="4.6640625" style="336" customWidth="1"/>
    <col min="11781" max="11781" width="14.44140625" style="336" customWidth="1"/>
    <col min="11782" max="11782" width="11.109375" style="336" customWidth="1"/>
    <col min="11783" max="11783" width="10.33203125" style="336" customWidth="1"/>
    <col min="11784" max="11784" width="13" style="336" customWidth="1"/>
    <col min="11785" max="11785" width="8.33203125" style="336" customWidth="1"/>
    <col min="11786" max="12031" width="10" style="336"/>
    <col min="12032" max="12032" width="2.5546875" style="336" customWidth="1"/>
    <col min="12033" max="12033" width="7.109375" style="336" customWidth="1"/>
    <col min="12034" max="12034" width="37.109375" style="336" customWidth="1"/>
    <col min="12035" max="12035" width="9.6640625" style="336" customWidth="1"/>
    <col min="12036" max="12036" width="4.6640625" style="336" customWidth="1"/>
    <col min="12037" max="12037" width="14.44140625" style="336" customWidth="1"/>
    <col min="12038" max="12038" width="11.109375" style="336" customWidth="1"/>
    <col min="12039" max="12039" width="10.33203125" style="336" customWidth="1"/>
    <col min="12040" max="12040" width="13" style="336" customWidth="1"/>
    <col min="12041" max="12041" width="8.33203125" style="336" customWidth="1"/>
    <col min="12042" max="12287" width="10" style="336"/>
    <col min="12288" max="12288" width="2.5546875" style="336" customWidth="1"/>
    <col min="12289" max="12289" width="7.109375" style="336" customWidth="1"/>
    <col min="12290" max="12290" width="37.109375" style="336" customWidth="1"/>
    <col min="12291" max="12291" width="9.6640625" style="336" customWidth="1"/>
    <col min="12292" max="12292" width="4.6640625" style="336" customWidth="1"/>
    <col min="12293" max="12293" width="14.44140625" style="336" customWidth="1"/>
    <col min="12294" max="12294" width="11.109375" style="336" customWidth="1"/>
    <col min="12295" max="12295" width="10.33203125" style="336" customWidth="1"/>
    <col min="12296" max="12296" width="13" style="336" customWidth="1"/>
    <col min="12297" max="12297" width="8.33203125" style="336" customWidth="1"/>
    <col min="12298" max="12543" width="10" style="336"/>
    <col min="12544" max="12544" width="2.5546875" style="336" customWidth="1"/>
    <col min="12545" max="12545" width="7.109375" style="336" customWidth="1"/>
    <col min="12546" max="12546" width="37.109375" style="336" customWidth="1"/>
    <col min="12547" max="12547" width="9.6640625" style="336" customWidth="1"/>
    <col min="12548" max="12548" width="4.6640625" style="336" customWidth="1"/>
    <col min="12549" max="12549" width="14.44140625" style="336" customWidth="1"/>
    <col min="12550" max="12550" width="11.109375" style="336" customWidth="1"/>
    <col min="12551" max="12551" width="10.33203125" style="336" customWidth="1"/>
    <col min="12552" max="12552" width="13" style="336" customWidth="1"/>
    <col min="12553" max="12553" width="8.33203125" style="336" customWidth="1"/>
    <col min="12554" max="12799" width="10" style="336"/>
    <col min="12800" max="12800" width="2.5546875" style="336" customWidth="1"/>
    <col min="12801" max="12801" width="7.109375" style="336" customWidth="1"/>
    <col min="12802" max="12802" width="37.109375" style="336" customWidth="1"/>
    <col min="12803" max="12803" width="9.6640625" style="336" customWidth="1"/>
    <col min="12804" max="12804" width="4.6640625" style="336" customWidth="1"/>
    <col min="12805" max="12805" width="14.44140625" style="336" customWidth="1"/>
    <col min="12806" max="12806" width="11.109375" style="336" customWidth="1"/>
    <col min="12807" max="12807" width="10.33203125" style="336" customWidth="1"/>
    <col min="12808" max="12808" width="13" style="336" customWidth="1"/>
    <col min="12809" max="12809" width="8.33203125" style="336" customWidth="1"/>
    <col min="12810" max="13055" width="10" style="336"/>
    <col min="13056" max="13056" width="2.5546875" style="336" customWidth="1"/>
    <col min="13057" max="13057" width="7.109375" style="336" customWidth="1"/>
    <col min="13058" max="13058" width="37.109375" style="336" customWidth="1"/>
    <col min="13059" max="13059" width="9.6640625" style="336" customWidth="1"/>
    <col min="13060" max="13060" width="4.6640625" style="336" customWidth="1"/>
    <col min="13061" max="13061" width="14.44140625" style="336" customWidth="1"/>
    <col min="13062" max="13062" width="11.109375" style="336" customWidth="1"/>
    <col min="13063" max="13063" width="10.33203125" style="336" customWidth="1"/>
    <col min="13064" max="13064" width="13" style="336" customWidth="1"/>
    <col min="13065" max="13065" width="8.33203125" style="336" customWidth="1"/>
    <col min="13066" max="13311" width="10" style="336"/>
    <col min="13312" max="13312" width="2.5546875" style="336" customWidth="1"/>
    <col min="13313" max="13313" width="7.109375" style="336" customWidth="1"/>
    <col min="13314" max="13314" width="37.109375" style="336" customWidth="1"/>
    <col min="13315" max="13315" width="9.6640625" style="336" customWidth="1"/>
    <col min="13316" max="13316" width="4.6640625" style="336" customWidth="1"/>
    <col min="13317" max="13317" width="14.44140625" style="336" customWidth="1"/>
    <col min="13318" max="13318" width="11.109375" style="336" customWidth="1"/>
    <col min="13319" max="13319" width="10.33203125" style="336" customWidth="1"/>
    <col min="13320" max="13320" width="13" style="336" customWidth="1"/>
    <col min="13321" max="13321" width="8.33203125" style="336" customWidth="1"/>
    <col min="13322" max="13567" width="10" style="336"/>
    <col min="13568" max="13568" width="2.5546875" style="336" customWidth="1"/>
    <col min="13569" max="13569" width="7.109375" style="336" customWidth="1"/>
    <col min="13570" max="13570" width="37.109375" style="336" customWidth="1"/>
    <col min="13571" max="13571" width="9.6640625" style="336" customWidth="1"/>
    <col min="13572" max="13572" width="4.6640625" style="336" customWidth="1"/>
    <col min="13573" max="13573" width="14.44140625" style="336" customWidth="1"/>
    <col min="13574" max="13574" width="11.109375" style="336" customWidth="1"/>
    <col min="13575" max="13575" width="10.33203125" style="336" customWidth="1"/>
    <col min="13576" max="13576" width="13" style="336" customWidth="1"/>
    <col min="13577" max="13577" width="8.33203125" style="336" customWidth="1"/>
    <col min="13578" max="13823" width="10" style="336"/>
    <col min="13824" max="13824" width="2.5546875" style="336" customWidth="1"/>
    <col min="13825" max="13825" width="7.109375" style="336" customWidth="1"/>
    <col min="13826" max="13826" width="37.109375" style="336" customWidth="1"/>
    <col min="13827" max="13827" width="9.6640625" style="336" customWidth="1"/>
    <col min="13828" max="13828" width="4.6640625" style="336" customWidth="1"/>
    <col min="13829" max="13829" width="14.44140625" style="336" customWidth="1"/>
    <col min="13830" max="13830" width="11.109375" style="336" customWidth="1"/>
    <col min="13831" max="13831" width="10.33203125" style="336" customWidth="1"/>
    <col min="13832" max="13832" width="13" style="336" customWidth="1"/>
    <col min="13833" max="13833" width="8.33203125" style="336" customWidth="1"/>
    <col min="13834" max="14079" width="10" style="336"/>
    <col min="14080" max="14080" width="2.5546875" style="336" customWidth="1"/>
    <col min="14081" max="14081" width="7.109375" style="336" customWidth="1"/>
    <col min="14082" max="14082" width="37.109375" style="336" customWidth="1"/>
    <col min="14083" max="14083" width="9.6640625" style="336" customWidth="1"/>
    <col min="14084" max="14084" width="4.6640625" style="336" customWidth="1"/>
    <col min="14085" max="14085" width="14.44140625" style="336" customWidth="1"/>
    <col min="14086" max="14086" width="11.109375" style="336" customWidth="1"/>
    <col min="14087" max="14087" width="10.33203125" style="336" customWidth="1"/>
    <col min="14088" max="14088" width="13" style="336" customWidth="1"/>
    <col min="14089" max="14089" width="8.33203125" style="336" customWidth="1"/>
    <col min="14090" max="14335" width="10" style="336"/>
    <col min="14336" max="14336" width="2.5546875" style="336" customWidth="1"/>
    <col min="14337" max="14337" width="7.109375" style="336" customWidth="1"/>
    <col min="14338" max="14338" width="37.109375" style="336" customWidth="1"/>
    <col min="14339" max="14339" width="9.6640625" style="336" customWidth="1"/>
    <col min="14340" max="14340" width="4.6640625" style="336" customWidth="1"/>
    <col min="14341" max="14341" width="14.44140625" style="336" customWidth="1"/>
    <col min="14342" max="14342" width="11.109375" style="336" customWidth="1"/>
    <col min="14343" max="14343" width="10.33203125" style="336" customWidth="1"/>
    <col min="14344" max="14344" width="13" style="336" customWidth="1"/>
    <col min="14345" max="14345" width="8.33203125" style="336" customWidth="1"/>
    <col min="14346" max="14591" width="10" style="336"/>
    <col min="14592" max="14592" width="2.5546875" style="336" customWidth="1"/>
    <col min="14593" max="14593" width="7.109375" style="336" customWidth="1"/>
    <col min="14594" max="14594" width="37.109375" style="336" customWidth="1"/>
    <col min="14595" max="14595" width="9.6640625" style="336" customWidth="1"/>
    <col min="14596" max="14596" width="4.6640625" style="336" customWidth="1"/>
    <col min="14597" max="14597" width="14.44140625" style="336" customWidth="1"/>
    <col min="14598" max="14598" width="11.109375" style="336" customWidth="1"/>
    <col min="14599" max="14599" width="10.33203125" style="336" customWidth="1"/>
    <col min="14600" max="14600" width="13" style="336" customWidth="1"/>
    <col min="14601" max="14601" width="8.33203125" style="336" customWidth="1"/>
    <col min="14602" max="14847" width="10" style="336"/>
    <col min="14848" max="14848" width="2.5546875" style="336" customWidth="1"/>
    <col min="14849" max="14849" width="7.109375" style="336" customWidth="1"/>
    <col min="14850" max="14850" width="37.109375" style="336" customWidth="1"/>
    <col min="14851" max="14851" width="9.6640625" style="336" customWidth="1"/>
    <col min="14852" max="14852" width="4.6640625" style="336" customWidth="1"/>
    <col min="14853" max="14853" width="14.44140625" style="336" customWidth="1"/>
    <col min="14854" max="14854" width="11.109375" style="336" customWidth="1"/>
    <col min="14855" max="14855" width="10.33203125" style="336" customWidth="1"/>
    <col min="14856" max="14856" width="13" style="336" customWidth="1"/>
    <col min="14857" max="14857" width="8.33203125" style="336" customWidth="1"/>
    <col min="14858" max="15103" width="10" style="336"/>
    <col min="15104" max="15104" width="2.5546875" style="336" customWidth="1"/>
    <col min="15105" max="15105" width="7.109375" style="336" customWidth="1"/>
    <col min="15106" max="15106" width="37.109375" style="336" customWidth="1"/>
    <col min="15107" max="15107" width="9.6640625" style="336" customWidth="1"/>
    <col min="15108" max="15108" width="4.6640625" style="336" customWidth="1"/>
    <col min="15109" max="15109" width="14.44140625" style="336" customWidth="1"/>
    <col min="15110" max="15110" width="11.109375" style="336" customWidth="1"/>
    <col min="15111" max="15111" width="10.33203125" style="336" customWidth="1"/>
    <col min="15112" max="15112" width="13" style="336" customWidth="1"/>
    <col min="15113" max="15113" width="8.33203125" style="336" customWidth="1"/>
    <col min="15114" max="15359" width="10" style="336"/>
    <col min="15360" max="15360" width="2.5546875" style="336" customWidth="1"/>
    <col min="15361" max="15361" width="7.109375" style="336" customWidth="1"/>
    <col min="15362" max="15362" width="37.109375" style="336" customWidth="1"/>
    <col min="15363" max="15363" width="9.6640625" style="336" customWidth="1"/>
    <col min="15364" max="15364" width="4.6640625" style="336" customWidth="1"/>
    <col min="15365" max="15365" width="14.44140625" style="336" customWidth="1"/>
    <col min="15366" max="15366" width="11.109375" style="336" customWidth="1"/>
    <col min="15367" max="15367" width="10.33203125" style="336" customWidth="1"/>
    <col min="15368" max="15368" width="13" style="336" customWidth="1"/>
    <col min="15369" max="15369" width="8.33203125" style="336" customWidth="1"/>
    <col min="15370" max="15615" width="10" style="336"/>
    <col min="15616" max="15616" width="2.5546875" style="336" customWidth="1"/>
    <col min="15617" max="15617" width="7.109375" style="336" customWidth="1"/>
    <col min="15618" max="15618" width="37.109375" style="336" customWidth="1"/>
    <col min="15619" max="15619" width="9.6640625" style="336" customWidth="1"/>
    <col min="15620" max="15620" width="4.6640625" style="336" customWidth="1"/>
    <col min="15621" max="15621" width="14.44140625" style="336" customWidth="1"/>
    <col min="15622" max="15622" width="11.109375" style="336" customWidth="1"/>
    <col min="15623" max="15623" width="10.33203125" style="336" customWidth="1"/>
    <col min="15624" max="15624" width="13" style="336" customWidth="1"/>
    <col min="15625" max="15625" width="8.33203125" style="336" customWidth="1"/>
    <col min="15626" max="15871" width="10" style="336"/>
    <col min="15872" max="15872" width="2.5546875" style="336" customWidth="1"/>
    <col min="15873" max="15873" width="7.109375" style="336" customWidth="1"/>
    <col min="15874" max="15874" width="37.109375" style="336" customWidth="1"/>
    <col min="15875" max="15875" width="9.6640625" style="336" customWidth="1"/>
    <col min="15876" max="15876" width="4.6640625" style="336" customWidth="1"/>
    <col min="15877" max="15877" width="14.44140625" style="336" customWidth="1"/>
    <col min="15878" max="15878" width="11.109375" style="336" customWidth="1"/>
    <col min="15879" max="15879" width="10.33203125" style="336" customWidth="1"/>
    <col min="15880" max="15880" width="13" style="336" customWidth="1"/>
    <col min="15881" max="15881" width="8.33203125" style="336" customWidth="1"/>
    <col min="15882" max="16127" width="10" style="336"/>
    <col min="16128" max="16128" width="2.5546875" style="336" customWidth="1"/>
    <col min="16129" max="16129" width="7.109375" style="336" customWidth="1"/>
    <col min="16130" max="16130" width="37.109375" style="336" customWidth="1"/>
    <col min="16131" max="16131" width="9.6640625" style="336" customWidth="1"/>
    <col min="16132" max="16132" width="4.6640625" style="336" customWidth="1"/>
    <col min="16133" max="16133" width="14.44140625" style="336" customWidth="1"/>
    <col min="16134" max="16134" width="11.109375" style="336" customWidth="1"/>
    <col min="16135" max="16135" width="10.33203125" style="336" customWidth="1"/>
    <col min="16136" max="16136" width="13" style="336" customWidth="1"/>
    <col min="16137" max="16137" width="8.33203125" style="336" customWidth="1"/>
    <col min="16138" max="16384" width="10" style="336"/>
  </cols>
  <sheetData>
    <row r="1" spans="1:10">
      <c r="A1" s="949" t="s">
        <v>122</v>
      </c>
      <c r="B1" s="435"/>
      <c r="C1" s="436"/>
      <c r="D1" s="436"/>
      <c r="E1" s="948"/>
      <c r="F1" s="436"/>
      <c r="G1" s="436"/>
      <c r="H1" s="947"/>
      <c r="I1" s="338"/>
    </row>
    <row r="2" spans="1:10">
      <c r="A2" s="949" t="s">
        <v>776</v>
      </c>
      <c r="B2" s="435"/>
      <c r="C2" s="436"/>
      <c r="D2" s="436"/>
      <c r="E2" s="948"/>
      <c r="F2" s="436"/>
      <c r="G2" s="436"/>
      <c r="H2" s="947"/>
      <c r="I2" s="434"/>
    </row>
    <row r="3" spans="1:10">
      <c r="A3" s="949" t="s">
        <v>669</v>
      </c>
      <c r="B3" s="435"/>
      <c r="C3" s="436"/>
      <c r="D3" s="436"/>
      <c r="E3" s="948"/>
      <c r="F3" s="436"/>
      <c r="G3" s="436"/>
      <c r="H3" s="947"/>
      <c r="I3" s="434"/>
    </row>
    <row r="4" spans="1:10">
      <c r="A4" s="949" t="s">
        <v>731</v>
      </c>
      <c r="B4" s="435"/>
      <c r="C4" s="436"/>
      <c r="D4" s="436"/>
      <c r="E4" s="948"/>
      <c r="F4" s="436"/>
      <c r="G4" s="436"/>
      <c r="H4" s="947"/>
      <c r="I4" s="434"/>
    </row>
    <row r="5" spans="1:10">
      <c r="A5" s="435"/>
      <c r="B5" s="435"/>
      <c r="C5" s="436"/>
      <c r="D5" s="436"/>
      <c r="E5" s="948"/>
      <c r="F5" s="436"/>
      <c r="G5" s="436"/>
      <c r="H5" s="947"/>
      <c r="I5" s="434"/>
    </row>
    <row r="6" spans="1:10">
      <c r="A6" s="435"/>
      <c r="B6" s="435"/>
      <c r="C6" s="436"/>
      <c r="D6" s="436"/>
      <c r="E6" s="948" t="s">
        <v>226</v>
      </c>
      <c r="F6" s="436"/>
      <c r="G6" s="436"/>
      <c r="H6" s="947" t="s">
        <v>376</v>
      </c>
      <c r="I6" s="337"/>
    </row>
    <row r="7" spans="1:10">
      <c r="A7" s="435"/>
      <c r="B7" s="435"/>
      <c r="C7" s="945" t="s">
        <v>227</v>
      </c>
      <c r="D7" s="945" t="s">
        <v>228</v>
      </c>
      <c r="E7" s="944" t="s">
        <v>229</v>
      </c>
      <c r="F7" s="945" t="s">
        <v>230</v>
      </c>
      <c r="G7" s="945" t="s">
        <v>231</v>
      </c>
      <c r="H7" s="943" t="s">
        <v>232</v>
      </c>
      <c r="I7" s="339"/>
    </row>
    <row r="8" spans="1:10">
      <c r="A8" s="176" t="s">
        <v>335</v>
      </c>
      <c r="B8" s="168"/>
      <c r="C8" s="169"/>
      <c r="D8" s="169"/>
      <c r="E8" s="939"/>
      <c r="F8" s="169"/>
      <c r="G8" s="169"/>
      <c r="H8" s="121"/>
      <c r="I8" s="337"/>
    </row>
    <row r="9" spans="1:10">
      <c r="A9" s="168" t="s">
        <v>585</v>
      </c>
      <c r="B9" s="168"/>
      <c r="C9" s="169">
        <v>902</v>
      </c>
      <c r="D9" s="169" t="s">
        <v>583</v>
      </c>
      <c r="E9" s="2595">
        <v>-974</v>
      </c>
      <c r="F9" s="169" t="s">
        <v>237</v>
      </c>
      <c r="G9" s="149" t="s">
        <v>238</v>
      </c>
      <c r="H9" s="1956">
        <f>+E9</f>
        <v>-974</v>
      </c>
      <c r="I9" s="337"/>
    </row>
    <row r="10" spans="1:10">
      <c r="A10" s="168"/>
      <c r="B10" s="168"/>
      <c r="C10" s="169"/>
      <c r="D10" s="169"/>
      <c r="E10" s="123"/>
      <c r="F10" s="169"/>
      <c r="G10" s="124"/>
      <c r="H10" s="121"/>
      <c r="I10" s="341"/>
      <c r="J10" s="340"/>
    </row>
    <row r="11" spans="1:10">
      <c r="A11" s="168"/>
      <c r="B11" s="168"/>
      <c r="C11" s="169"/>
      <c r="D11" s="169"/>
      <c r="E11" s="123"/>
      <c r="F11" s="169"/>
      <c r="G11" s="124"/>
      <c r="H11" s="121"/>
      <c r="I11" s="341"/>
      <c r="J11" s="340"/>
    </row>
    <row r="12" spans="1:10">
      <c r="A12" s="435"/>
      <c r="B12" s="435"/>
      <c r="C12" s="435"/>
      <c r="D12" s="435"/>
      <c r="E12" s="435"/>
      <c r="F12" s="435"/>
      <c r="G12" s="435"/>
      <c r="H12" s="435"/>
      <c r="I12" s="437"/>
    </row>
    <row r="13" spans="1:10">
      <c r="A13" s="949" t="s">
        <v>242</v>
      </c>
      <c r="B13" s="435"/>
      <c r="C13" s="1957"/>
      <c r="D13" s="436"/>
      <c r="E13" s="1958"/>
      <c r="F13" s="435"/>
      <c r="G13" s="1959"/>
      <c r="H13" s="723"/>
      <c r="I13" s="437"/>
    </row>
    <row r="14" spans="1:10">
      <c r="A14" s="168"/>
      <c r="B14" s="168"/>
      <c r="C14" s="258"/>
      <c r="D14" s="169"/>
      <c r="E14" s="1922"/>
      <c r="F14" s="168"/>
      <c r="G14" s="1911"/>
      <c r="H14" s="1517"/>
    </row>
    <row r="15" spans="1:10">
      <c r="A15" s="1214"/>
      <c r="B15" s="1502"/>
      <c r="C15" s="1960"/>
      <c r="D15" s="1503"/>
      <c r="E15" s="1961"/>
      <c r="F15" s="1502"/>
      <c r="G15" s="1502"/>
      <c r="H15" s="1918"/>
    </row>
    <row r="16" spans="1:10">
      <c r="A16" s="1962"/>
      <c r="B16" s="168"/>
      <c r="C16" s="258"/>
      <c r="D16" s="169"/>
      <c r="E16" s="1922"/>
      <c r="F16" s="168"/>
      <c r="G16" s="168"/>
      <c r="H16" s="1920"/>
    </row>
    <row r="17" spans="1:10" ht="17.399999999999999">
      <c r="A17" s="1962"/>
      <c r="B17" s="168"/>
      <c r="C17" s="258"/>
      <c r="D17" s="169"/>
      <c r="E17" s="1922"/>
      <c r="F17" s="168"/>
      <c r="G17" s="168"/>
      <c r="H17" s="1920"/>
      <c r="J17" s="904"/>
    </row>
    <row r="18" spans="1:10">
      <c r="A18" s="1962"/>
      <c r="B18" s="168"/>
      <c r="C18" s="258"/>
      <c r="D18" s="169"/>
      <c r="E18" s="1922"/>
      <c r="F18" s="168"/>
      <c r="G18" s="168"/>
      <c r="H18" s="1920"/>
    </row>
    <row r="19" spans="1:10">
      <c r="A19" s="1962"/>
      <c r="B19" s="168"/>
      <c r="C19" s="258"/>
      <c r="D19" s="169"/>
      <c r="E19" s="1922"/>
      <c r="F19" s="168"/>
      <c r="G19" s="168"/>
      <c r="H19" s="1920"/>
    </row>
    <row r="20" spans="1:10">
      <c r="A20" s="1962"/>
      <c r="B20" s="168"/>
      <c r="C20" s="258"/>
      <c r="D20" s="169"/>
      <c r="E20" s="1922"/>
      <c r="F20" s="168"/>
      <c r="G20" s="168"/>
      <c r="H20" s="1920"/>
    </row>
    <row r="21" spans="1:10">
      <c r="A21" s="1962"/>
      <c r="B21" s="168"/>
      <c r="C21" s="258"/>
      <c r="D21" s="169"/>
      <c r="E21" s="168"/>
      <c r="F21" s="168"/>
      <c r="G21" s="168"/>
      <c r="H21" s="933"/>
    </row>
    <row r="22" spans="1:10">
      <c r="A22" s="1963"/>
      <c r="B22" s="168"/>
      <c r="C22" s="169"/>
      <c r="D22" s="169"/>
      <c r="E22" s="939"/>
      <c r="F22" s="169"/>
      <c r="G22" s="169"/>
      <c r="H22" s="1964"/>
      <c r="I22" s="338"/>
    </row>
    <row r="23" spans="1:10">
      <c r="A23" s="1965"/>
      <c r="B23" s="796"/>
      <c r="C23" s="796"/>
      <c r="D23" s="797"/>
      <c r="E23" s="796"/>
      <c r="F23" s="796"/>
      <c r="G23" s="796"/>
      <c r="H23" s="1966"/>
    </row>
    <row r="24" spans="1:10">
      <c r="A24" s="435"/>
      <c r="B24" s="435"/>
      <c r="C24" s="1188"/>
      <c r="D24" s="436"/>
      <c r="E24" s="435"/>
      <c r="F24" s="435"/>
      <c r="G24" s="435"/>
      <c r="H24" s="435"/>
    </row>
    <row r="25" spans="1:10">
      <c r="C25" s="370"/>
    </row>
    <row r="26" spans="1:10">
      <c r="C26" s="370"/>
    </row>
    <row r="27" spans="1:10">
      <c r="C27" s="370"/>
    </row>
    <row r="28" spans="1:10">
      <c r="C28" s="370"/>
    </row>
    <row r="29" spans="1:10">
      <c r="C29" s="370"/>
    </row>
    <row r="30" spans="1:10">
      <c r="C30" s="370"/>
    </row>
    <row r="31" spans="1:10">
      <c r="C31" s="370"/>
    </row>
    <row r="32" spans="1:10">
      <c r="C32" s="370"/>
    </row>
    <row r="33" spans="3:3">
      <c r="C33" s="370"/>
    </row>
    <row r="34" spans="3:3">
      <c r="C34" s="370"/>
    </row>
    <row r="35" spans="3:3">
      <c r="C35" s="370"/>
    </row>
    <row r="36" spans="3:3">
      <c r="C36" s="370"/>
    </row>
    <row r="37" spans="3:3">
      <c r="C37" s="370"/>
    </row>
    <row r="38" spans="3:3">
      <c r="C38" s="370"/>
    </row>
    <row r="39" spans="3:3">
      <c r="C39" s="370"/>
    </row>
    <row r="40" spans="3:3">
      <c r="C40" s="370"/>
    </row>
    <row r="41" spans="3:3">
      <c r="C41" s="370"/>
    </row>
    <row r="42" spans="3:3">
      <c r="C42" s="370"/>
    </row>
    <row r="43" spans="3:3">
      <c r="C43" s="370"/>
    </row>
    <row r="44" spans="3:3">
      <c r="C44" s="370"/>
    </row>
    <row r="45" spans="3:3">
      <c r="C45" s="370"/>
    </row>
    <row r="46" spans="3:3">
      <c r="C46" s="370"/>
    </row>
    <row r="47" spans="3:3">
      <c r="C47" s="370"/>
    </row>
    <row r="48" spans="3:3">
      <c r="C48" s="370"/>
    </row>
    <row r="49" spans="3:8">
      <c r="C49" s="370"/>
    </row>
    <row r="50" spans="3:8">
      <c r="C50" s="370"/>
    </row>
    <row r="51" spans="3:8">
      <c r="C51" s="370"/>
    </row>
    <row r="52" spans="3:8">
      <c r="C52" s="370"/>
    </row>
    <row r="53" spans="3:8">
      <c r="C53" s="370"/>
    </row>
    <row r="54" spans="3:8">
      <c r="C54" s="370"/>
    </row>
    <row r="55" spans="3:8">
      <c r="C55" s="370"/>
    </row>
    <row r="56" spans="3:8">
      <c r="C56" s="370"/>
    </row>
    <row r="57" spans="3:8">
      <c r="C57" s="370"/>
    </row>
    <row r="58" spans="3:8">
      <c r="C58" s="370"/>
    </row>
    <row r="59" spans="3:8">
      <c r="C59" s="370"/>
    </row>
    <row r="60" spans="3:8">
      <c r="C60" s="370"/>
    </row>
    <row r="61" spans="3:8">
      <c r="C61" s="370"/>
    </row>
    <row r="62" spans="3:8">
      <c r="C62" s="370"/>
      <c r="H62" s="435"/>
    </row>
    <row r="63" spans="3:8">
      <c r="C63" s="370"/>
    </row>
    <row r="64" spans="3:8">
      <c r="C64" s="370"/>
    </row>
    <row r="65" spans="3:3">
      <c r="C65" s="370"/>
    </row>
    <row r="66" spans="3:3">
      <c r="C66" s="370"/>
    </row>
    <row r="67" spans="3:3">
      <c r="C67" s="370"/>
    </row>
    <row r="68" spans="3:3">
      <c r="C68" s="370"/>
    </row>
    <row r="69" spans="3:3">
      <c r="C69" s="370"/>
    </row>
    <row r="70" spans="3:3">
      <c r="C70" s="370"/>
    </row>
    <row r="71" spans="3:3">
      <c r="C71" s="370"/>
    </row>
    <row r="72" spans="3:3">
      <c r="C72" s="370"/>
    </row>
    <row r="73" spans="3:3">
      <c r="C73" s="370"/>
    </row>
    <row r="74" spans="3:3">
      <c r="C74" s="370"/>
    </row>
    <row r="75" spans="3:3">
      <c r="C75" s="370"/>
    </row>
    <row r="76" spans="3:3">
      <c r="C76" s="370"/>
    </row>
    <row r="77" spans="3:3">
      <c r="C77" s="370"/>
    </row>
    <row r="78" spans="3:3">
      <c r="C78" s="370"/>
    </row>
    <row r="79" spans="3:3">
      <c r="C79" s="370"/>
    </row>
    <row r="80" spans="3:3">
      <c r="C80" s="370"/>
    </row>
    <row r="81" spans="3:3">
      <c r="C81" s="370"/>
    </row>
    <row r="82" spans="3:3">
      <c r="C82" s="370"/>
    </row>
    <row r="83" spans="3:3">
      <c r="C83" s="370"/>
    </row>
    <row r="84" spans="3:3">
      <c r="C84" s="370"/>
    </row>
    <row r="85" spans="3:3">
      <c r="C85" s="370"/>
    </row>
    <row r="86" spans="3:3">
      <c r="C86" s="370"/>
    </row>
    <row r="87" spans="3:3">
      <c r="C87" s="370"/>
    </row>
    <row r="88" spans="3:3">
      <c r="C88" s="370"/>
    </row>
    <row r="89" spans="3:3">
      <c r="C89" s="370"/>
    </row>
    <row r="90" spans="3:3">
      <c r="C90" s="370"/>
    </row>
    <row r="91" spans="3:3">
      <c r="C91" s="370"/>
    </row>
    <row r="92" spans="3:3">
      <c r="C92" s="370"/>
    </row>
    <row r="93" spans="3:3">
      <c r="C93" s="370"/>
    </row>
    <row r="94" spans="3:3">
      <c r="C94" s="370"/>
    </row>
    <row r="95" spans="3:3">
      <c r="C95" s="370"/>
    </row>
    <row r="96" spans="3:3">
      <c r="C96" s="370"/>
    </row>
    <row r="97" spans="3:3">
      <c r="C97" s="370"/>
    </row>
    <row r="98" spans="3:3">
      <c r="C98" s="370"/>
    </row>
    <row r="99" spans="3:3">
      <c r="C99" s="370"/>
    </row>
    <row r="100" spans="3:3">
      <c r="C100" s="370"/>
    </row>
    <row r="101" spans="3:3">
      <c r="C101" s="370"/>
    </row>
    <row r="102" spans="3:3">
      <c r="C102" s="370"/>
    </row>
    <row r="103" spans="3:3">
      <c r="C103" s="370"/>
    </row>
    <row r="104" spans="3:3">
      <c r="C104" s="370"/>
    </row>
    <row r="105" spans="3:3">
      <c r="C105" s="370"/>
    </row>
    <row r="106" spans="3:3">
      <c r="C106" s="370"/>
    </row>
    <row r="107" spans="3:3">
      <c r="C107" s="370"/>
    </row>
    <row r="108" spans="3:3">
      <c r="C108" s="370"/>
    </row>
    <row r="109" spans="3:3">
      <c r="C109" s="370"/>
    </row>
    <row r="110" spans="3:3">
      <c r="C110" s="370"/>
    </row>
    <row r="111" spans="3:3">
      <c r="C111" s="370"/>
    </row>
    <row r="112" spans="3:3">
      <c r="C112" s="370"/>
    </row>
    <row r="113" spans="3:3">
      <c r="C113" s="370"/>
    </row>
    <row r="114" spans="3:3">
      <c r="C114" s="370"/>
    </row>
    <row r="115" spans="3:3">
      <c r="C115" s="370"/>
    </row>
    <row r="116" spans="3:3">
      <c r="C116" s="370"/>
    </row>
    <row r="117" spans="3:3">
      <c r="C117" s="370"/>
    </row>
    <row r="118" spans="3:3">
      <c r="C118" s="370"/>
    </row>
    <row r="119" spans="3:3">
      <c r="C119" s="370"/>
    </row>
    <row r="120" spans="3:3">
      <c r="C120" s="370"/>
    </row>
    <row r="121" spans="3:3">
      <c r="C121" s="370"/>
    </row>
    <row r="122" spans="3:3">
      <c r="C122" s="370"/>
    </row>
    <row r="123" spans="3:3">
      <c r="C123" s="370"/>
    </row>
    <row r="124" spans="3:3">
      <c r="C124" s="370"/>
    </row>
    <row r="125" spans="3:3">
      <c r="C125" s="370"/>
    </row>
    <row r="126" spans="3:3">
      <c r="C126" s="370"/>
    </row>
    <row r="127" spans="3:3">
      <c r="C127" s="370"/>
    </row>
    <row r="128" spans="3:3">
      <c r="C128" s="370"/>
    </row>
    <row r="129" spans="3:3">
      <c r="C129" s="370"/>
    </row>
    <row r="130" spans="3:3">
      <c r="C130" s="370"/>
    </row>
    <row r="131" spans="3:3">
      <c r="C131" s="370"/>
    </row>
    <row r="132" spans="3:3">
      <c r="C132" s="370"/>
    </row>
    <row r="133" spans="3:3">
      <c r="C133" s="370"/>
    </row>
    <row r="134" spans="3:3">
      <c r="C134" s="370"/>
    </row>
    <row r="135" spans="3:3">
      <c r="C135" s="370"/>
    </row>
    <row r="136" spans="3:3">
      <c r="C136" s="370"/>
    </row>
    <row r="137" spans="3:3">
      <c r="C137" s="370"/>
    </row>
    <row r="138" spans="3:3">
      <c r="C138" s="370"/>
    </row>
    <row r="139" spans="3:3">
      <c r="C139" s="370"/>
    </row>
    <row r="140" spans="3:3">
      <c r="C140" s="370"/>
    </row>
    <row r="141" spans="3:3">
      <c r="C141" s="370"/>
    </row>
    <row r="142" spans="3:3">
      <c r="C142" s="370"/>
    </row>
    <row r="143" spans="3:3">
      <c r="C143" s="370"/>
    </row>
    <row r="144" spans="3:3">
      <c r="C144" s="370"/>
    </row>
    <row r="145" spans="3:3">
      <c r="C145" s="370"/>
    </row>
    <row r="146" spans="3:3">
      <c r="C146" s="370"/>
    </row>
    <row r="147" spans="3:3">
      <c r="C147" s="370"/>
    </row>
    <row r="148" spans="3:3">
      <c r="C148" s="370"/>
    </row>
    <row r="149" spans="3:3">
      <c r="C149" s="370"/>
    </row>
    <row r="150" spans="3:3">
      <c r="C150" s="370"/>
    </row>
    <row r="151" spans="3:3">
      <c r="C151" s="370"/>
    </row>
    <row r="152" spans="3:3">
      <c r="C152" s="370"/>
    </row>
    <row r="153" spans="3:3">
      <c r="C153" s="370"/>
    </row>
    <row r="154" spans="3:3">
      <c r="C154" s="370"/>
    </row>
    <row r="155" spans="3:3">
      <c r="C155" s="370"/>
    </row>
    <row r="156" spans="3:3">
      <c r="C156" s="370"/>
    </row>
    <row r="157" spans="3:3">
      <c r="C157" s="370"/>
    </row>
    <row r="158" spans="3:3">
      <c r="C158" s="370"/>
    </row>
    <row r="159" spans="3:3">
      <c r="C159" s="370"/>
    </row>
    <row r="160" spans="3:3">
      <c r="C160" s="370"/>
    </row>
    <row r="161" spans="3:3">
      <c r="C161" s="370"/>
    </row>
    <row r="162" spans="3:3">
      <c r="C162" s="370"/>
    </row>
    <row r="163" spans="3:3">
      <c r="C163" s="370"/>
    </row>
    <row r="164" spans="3:3">
      <c r="C164" s="370"/>
    </row>
    <row r="165" spans="3:3">
      <c r="C165" s="370"/>
    </row>
    <row r="166" spans="3:3">
      <c r="C166" s="370"/>
    </row>
    <row r="167" spans="3:3">
      <c r="C167" s="370"/>
    </row>
    <row r="168" spans="3:3">
      <c r="C168" s="370"/>
    </row>
    <row r="169" spans="3:3">
      <c r="C169" s="370"/>
    </row>
    <row r="170" spans="3:3">
      <c r="C170" s="370"/>
    </row>
    <row r="171" spans="3:3">
      <c r="C171" s="370"/>
    </row>
    <row r="172" spans="3:3">
      <c r="C172" s="370"/>
    </row>
    <row r="173" spans="3:3">
      <c r="C173" s="370"/>
    </row>
    <row r="174" spans="3:3">
      <c r="C174" s="370"/>
    </row>
    <row r="175" spans="3:3">
      <c r="C175" s="370"/>
    </row>
    <row r="176" spans="3:3">
      <c r="C176" s="370"/>
    </row>
    <row r="177" spans="3:3">
      <c r="C177" s="370"/>
    </row>
    <row r="178" spans="3:3">
      <c r="C178" s="370"/>
    </row>
    <row r="179" spans="3:3">
      <c r="C179" s="370"/>
    </row>
    <row r="180" spans="3:3">
      <c r="C180" s="370"/>
    </row>
    <row r="181" spans="3:3">
      <c r="C181" s="370"/>
    </row>
    <row r="182" spans="3:3">
      <c r="C182" s="370"/>
    </row>
    <row r="183" spans="3:3">
      <c r="C183" s="370"/>
    </row>
    <row r="184" spans="3:3">
      <c r="C184" s="370"/>
    </row>
    <row r="185" spans="3:3">
      <c r="C185" s="370"/>
    </row>
    <row r="186" spans="3:3">
      <c r="C186" s="370"/>
    </row>
    <row r="187" spans="3:3">
      <c r="C187" s="370"/>
    </row>
    <row r="188" spans="3:3">
      <c r="C188" s="370"/>
    </row>
    <row r="189" spans="3:3">
      <c r="C189" s="370"/>
    </row>
    <row r="190" spans="3:3">
      <c r="C190" s="370"/>
    </row>
    <row r="191" spans="3:3">
      <c r="C191" s="370"/>
    </row>
    <row r="192" spans="3:3">
      <c r="C192" s="370"/>
    </row>
    <row r="193" spans="3:3">
      <c r="C193" s="370"/>
    </row>
    <row r="194" spans="3:3">
      <c r="C194" s="370"/>
    </row>
    <row r="195" spans="3:3">
      <c r="C195" s="370"/>
    </row>
    <row r="196" spans="3:3">
      <c r="C196" s="370"/>
    </row>
    <row r="197" spans="3:3">
      <c r="C197" s="370"/>
    </row>
    <row r="198" spans="3:3">
      <c r="C198" s="370"/>
    </row>
    <row r="199" spans="3:3">
      <c r="C199" s="370"/>
    </row>
    <row r="200" spans="3:3">
      <c r="C200" s="370"/>
    </row>
    <row r="201" spans="3:3">
      <c r="C201" s="370"/>
    </row>
    <row r="202" spans="3:3">
      <c r="C202" s="370"/>
    </row>
    <row r="203" spans="3:3">
      <c r="C203" s="370"/>
    </row>
    <row r="204" spans="3:3">
      <c r="C204" s="370"/>
    </row>
    <row r="205" spans="3:3">
      <c r="C205" s="370"/>
    </row>
    <row r="206" spans="3:3">
      <c r="C206" s="370"/>
    </row>
    <row r="207" spans="3:3">
      <c r="C207" s="370"/>
    </row>
    <row r="208" spans="3:3">
      <c r="C208" s="370"/>
    </row>
    <row r="209" spans="3:3">
      <c r="C209" s="370"/>
    </row>
    <row r="210" spans="3:3">
      <c r="C210" s="370"/>
    </row>
    <row r="211" spans="3:3">
      <c r="C211" s="370"/>
    </row>
    <row r="212" spans="3:3">
      <c r="C212" s="370"/>
    </row>
    <row r="213" spans="3:3">
      <c r="C213" s="370"/>
    </row>
    <row r="214" spans="3:3">
      <c r="C214" s="370"/>
    </row>
    <row r="215" spans="3:3">
      <c r="C215" s="370"/>
    </row>
    <row r="216" spans="3:3">
      <c r="C216" s="370"/>
    </row>
    <row r="217" spans="3:3">
      <c r="C217" s="370"/>
    </row>
    <row r="218" spans="3:3">
      <c r="C218" s="370"/>
    </row>
    <row r="219" spans="3:3">
      <c r="C219" s="370"/>
    </row>
    <row r="220" spans="3:3">
      <c r="C220" s="370"/>
    </row>
    <row r="221" spans="3:3">
      <c r="C221" s="370"/>
    </row>
    <row r="222" spans="3:3">
      <c r="C222" s="370"/>
    </row>
    <row r="223" spans="3:3">
      <c r="C223" s="370"/>
    </row>
    <row r="224" spans="3:3">
      <c r="C224" s="370"/>
    </row>
    <row r="225" spans="3:3">
      <c r="C225" s="370"/>
    </row>
    <row r="226" spans="3:3">
      <c r="C226" s="370"/>
    </row>
    <row r="227" spans="3:3">
      <c r="C227" s="370"/>
    </row>
    <row r="228" spans="3:3">
      <c r="C228" s="370"/>
    </row>
    <row r="229" spans="3:3">
      <c r="C229" s="370"/>
    </row>
    <row r="230" spans="3:3">
      <c r="C230" s="370"/>
    </row>
    <row r="231" spans="3:3">
      <c r="C231" s="370"/>
    </row>
    <row r="232" spans="3:3">
      <c r="C232" s="370"/>
    </row>
    <row r="233" spans="3:3">
      <c r="C233" s="370"/>
    </row>
    <row r="234" spans="3:3">
      <c r="C234" s="370"/>
    </row>
    <row r="235" spans="3:3">
      <c r="C235" s="370"/>
    </row>
    <row r="236" spans="3:3">
      <c r="C236" s="370"/>
    </row>
    <row r="237" spans="3:3">
      <c r="C237" s="370"/>
    </row>
    <row r="238" spans="3:3">
      <c r="C238" s="370"/>
    </row>
    <row r="239" spans="3:3">
      <c r="C239" s="370"/>
    </row>
    <row r="240" spans="3:3">
      <c r="C240" s="370"/>
    </row>
    <row r="241" spans="3:3">
      <c r="C241" s="370"/>
    </row>
    <row r="242" spans="3:3">
      <c r="C242" s="370"/>
    </row>
    <row r="243" spans="3:3">
      <c r="C243" s="370"/>
    </row>
    <row r="244" spans="3:3">
      <c r="C244" s="370"/>
    </row>
    <row r="245" spans="3:3">
      <c r="C245" s="370"/>
    </row>
    <row r="246" spans="3:3">
      <c r="C246" s="370"/>
    </row>
    <row r="247" spans="3:3">
      <c r="C247" s="370"/>
    </row>
    <row r="248" spans="3:3">
      <c r="C248" s="370"/>
    </row>
    <row r="249" spans="3:3">
      <c r="C249" s="370"/>
    </row>
    <row r="250" spans="3:3">
      <c r="C250" s="370"/>
    </row>
    <row r="251" spans="3:3">
      <c r="C251" s="370"/>
    </row>
    <row r="252" spans="3:3">
      <c r="C252" s="370"/>
    </row>
    <row r="253" spans="3:3">
      <c r="C253" s="370"/>
    </row>
    <row r="254" spans="3:3">
      <c r="C254" s="370"/>
    </row>
    <row r="255" spans="3:3">
      <c r="C255" s="370"/>
    </row>
    <row r="256" spans="3:3">
      <c r="C256" s="370"/>
    </row>
    <row r="257" spans="3:3">
      <c r="C257" s="370"/>
    </row>
    <row r="258" spans="3:3">
      <c r="C258" s="370"/>
    </row>
    <row r="259" spans="3:3">
      <c r="C259" s="370"/>
    </row>
    <row r="260" spans="3:3">
      <c r="C260" s="370"/>
    </row>
    <row r="261" spans="3:3">
      <c r="C261" s="370"/>
    </row>
    <row r="262" spans="3:3">
      <c r="C262" s="370"/>
    </row>
    <row r="263" spans="3:3">
      <c r="C263" s="370"/>
    </row>
    <row r="264" spans="3:3">
      <c r="C264" s="370"/>
    </row>
    <row r="265" spans="3:3">
      <c r="C265" s="370"/>
    </row>
    <row r="266" spans="3:3">
      <c r="C266" s="370"/>
    </row>
    <row r="267" spans="3:3">
      <c r="C267" s="370"/>
    </row>
    <row r="268" spans="3:3">
      <c r="C268" s="370"/>
    </row>
    <row r="269" spans="3:3">
      <c r="C269" s="370"/>
    </row>
    <row r="270" spans="3:3">
      <c r="C270" s="370"/>
    </row>
    <row r="271" spans="3:3">
      <c r="C271" s="370"/>
    </row>
    <row r="272" spans="3:3">
      <c r="C272" s="370"/>
    </row>
    <row r="273" spans="3:3">
      <c r="C273" s="370"/>
    </row>
    <row r="274" spans="3:3">
      <c r="C274" s="370"/>
    </row>
    <row r="275" spans="3:3">
      <c r="C275" s="370"/>
    </row>
    <row r="276" spans="3:3">
      <c r="C276" s="370"/>
    </row>
    <row r="277" spans="3:3">
      <c r="C277" s="370"/>
    </row>
    <row r="278" spans="3:3">
      <c r="C278" s="370"/>
    </row>
    <row r="279" spans="3:3">
      <c r="C279" s="370"/>
    </row>
    <row r="280" spans="3:3">
      <c r="C280" s="370"/>
    </row>
    <row r="281" spans="3:3">
      <c r="C281" s="370"/>
    </row>
    <row r="282" spans="3:3">
      <c r="C282" s="370"/>
    </row>
    <row r="283" spans="3:3">
      <c r="C283" s="370"/>
    </row>
    <row r="284" spans="3:3">
      <c r="C284" s="370"/>
    </row>
    <row r="285" spans="3:3">
      <c r="C285" s="370"/>
    </row>
    <row r="286" spans="3:3">
      <c r="C286" s="370"/>
    </row>
    <row r="287" spans="3:3">
      <c r="C287" s="370"/>
    </row>
    <row r="288" spans="3:3">
      <c r="C288" s="370"/>
    </row>
    <row r="289" spans="3:3">
      <c r="C289" s="370"/>
    </row>
    <row r="290" spans="3:3">
      <c r="C290" s="370"/>
    </row>
    <row r="291" spans="3:3">
      <c r="C291" s="370"/>
    </row>
    <row r="292" spans="3:3">
      <c r="C292" s="370"/>
    </row>
    <row r="293" spans="3:3">
      <c r="C293" s="370"/>
    </row>
    <row r="294" spans="3:3">
      <c r="C294" s="370"/>
    </row>
    <row r="295" spans="3:3">
      <c r="C295" s="370"/>
    </row>
    <row r="296" spans="3:3">
      <c r="C296" s="370"/>
    </row>
    <row r="297" spans="3:3">
      <c r="C297" s="370"/>
    </row>
    <row r="298" spans="3:3">
      <c r="C298" s="370"/>
    </row>
    <row r="299" spans="3:3">
      <c r="C299" s="370"/>
    </row>
    <row r="300" spans="3:3">
      <c r="C300" s="370"/>
    </row>
    <row r="301" spans="3:3">
      <c r="C301" s="370"/>
    </row>
    <row r="302" spans="3:3">
      <c r="C302" s="370"/>
    </row>
    <row r="303" spans="3:3">
      <c r="C303" s="370"/>
    </row>
    <row r="304" spans="3:3">
      <c r="C304" s="370"/>
    </row>
    <row r="305" spans="3:3">
      <c r="C305" s="370"/>
    </row>
  </sheetData>
  <conditionalFormatting sqref="A8">
    <cfRule type="cellIs" dxfId="55" priority="2" stopIfTrue="1" operator="equal">
      <formula>"Adjustment to Income/Expense/Rate Base:"</formula>
    </cfRule>
  </conditionalFormatting>
  <conditionalFormatting sqref="I1 I22">
    <cfRule type="cellIs" dxfId="54" priority="1" stopIfTrue="1" operator="equal">
      <formula>"x.x"</formula>
    </cfRule>
  </conditionalFormatting>
  <dataValidations count="8">
    <dataValidation type="list" allowBlank="1" showInputMessage="1" showErrorMessage="1" errorTitle="Adjustment Type Entry Error" error="An invalid adjustment type was entered._x000a__x000a_Valid values are 1, 2, or 3. " sqref="D65448:D65457 IZ65449:IZ65458 SV65449:SV65458 ACR65449:ACR65458 AMN65449:AMN65458 AWJ65449:AWJ65458 BGF65449:BGF65458 BQB65449:BQB65458 BZX65449:BZX65458 CJT65449:CJT65458 CTP65449:CTP65458 DDL65449:DDL65458 DNH65449:DNH65458 DXD65449:DXD65458 EGZ65449:EGZ65458 EQV65449:EQV65458 FAR65449:FAR65458 FKN65449:FKN65458 FUJ65449:FUJ65458 GEF65449:GEF65458 GOB65449:GOB65458 GXX65449:GXX65458 HHT65449:HHT65458 HRP65449:HRP65458 IBL65449:IBL65458 ILH65449:ILH65458 IVD65449:IVD65458 JEZ65449:JEZ65458 JOV65449:JOV65458 JYR65449:JYR65458 KIN65449:KIN65458 KSJ65449:KSJ65458 LCF65449:LCF65458 LMB65449:LMB65458 LVX65449:LVX65458 MFT65449:MFT65458 MPP65449:MPP65458 MZL65449:MZL65458 NJH65449:NJH65458 NTD65449:NTD65458 OCZ65449:OCZ65458 OMV65449:OMV65458 OWR65449:OWR65458 PGN65449:PGN65458 PQJ65449:PQJ65458 QAF65449:QAF65458 QKB65449:QKB65458 QTX65449:QTX65458 RDT65449:RDT65458 RNP65449:RNP65458 RXL65449:RXL65458 SHH65449:SHH65458 SRD65449:SRD65458 TAZ65449:TAZ65458 TKV65449:TKV65458 TUR65449:TUR65458 UEN65449:UEN65458 UOJ65449:UOJ65458 UYF65449:UYF65458 VIB65449:VIB65458 VRX65449:VRX65458 WBT65449:WBT65458 WLP65449:WLP65458 WVL65449:WVL65458 D130984:D130993 IZ130985:IZ130994 SV130985:SV130994 ACR130985:ACR130994 AMN130985:AMN130994 AWJ130985:AWJ130994 BGF130985:BGF130994 BQB130985:BQB130994 BZX130985:BZX130994 CJT130985:CJT130994 CTP130985:CTP130994 DDL130985:DDL130994 DNH130985:DNH130994 DXD130985:DXD130994 EGZ130985:EGZ130994 EQV130985:EQV130994 FAR130985:FAR130994 FKN130985:FKN130994 FUJ130985:FUJ130994 GEF130985:GEF130994 GOB130985:GOB130994 GXX130985:GXX130994 HHT130985:HHT130994 HRP130985:HRP130994 IBL130985:IBL130994 ILH130985:ILH130994 IVD130985:IVD130994 JEZ130985:JEZ130994 JOV130985:JOV130994 JYR130985:JYR130994 KIN130985:KIN130994 KSJ130985:KSJ130994 LCF130985:LCF130994 LMB130985:LMB130994 LVX130985:LVX130994 MFT130985:MFT130994 MPP130985:MPP130994 MZL130985:MZL130994 NJH130985:NJH130994 NTD130985:NTD130994 OCZ130985:OCZ130994 OMV130985:OMV130994 OWR130985:OWR130994 PGN130985:PGN130994 PQJ130985:PQJ130994 QAF130985:QAF130994 QKB130985:QKB130994 QTX130985:QTX130994 RDT130985:RDT130994 RNP130985:RNP130994 RXL130985:RXL130994 SHH130985:SHH130994 SRD130985:SRD130994 TAZ130985:TAZ130994 TKV130985:TKV130994 TUR130985:TUR130994 UEN130985:UEN130994 UOJ130985:UOJ130994 UYF130985:UYF130994 VIB130985:VIB130994 VRX130985:VRX130994 WBT130985:WBT130994 WLP130985:WLP130994 WVL130985:WVL130994 D196520:D196529 IZ196521:IZ196530 SV196521:SV196530 ACR196521:ACR196530 AMN196521:AMN196530 AWJ196521:AWJ196530 BGF196521:BGF196530 BQB196521:BQB196530 BZX196521:BZX196530 CJT196521:CJT196530 CTP196521:CTP196530 DDL196521:DDL196530 DNH196521:DNH196530 DXD196521:DXD196530 EGZ196521:EGZ196530 EQV196521:EQV196530 FAR196521:FAR196530 FKN196521:FKN196530 FUJ196521:FUJ196530 GEF196521:GEF196530 GOB196521:GOB196530 GXX196521:GXX196530 HHT196521:HHT196530 HRP196521:HRP196530 IBL196521:IBL196530 ILH196521:ILH196530 IVD196521:IVD196530 JEZ196521:JEZ196530 JOV196521:JOV196530 JYR196521:JYR196530 KIN196521:KIN196530 KSJ196521:KSJ196530 LCF196521:LCF196530 LMB196521:LMB196530 LVX196521:LVX196530 MFT196521:MFT196530 MPP196521:MPP196530 MZL196521:MZL196530 NJH196521:NJH196530 NTD196521:NTD196530 OCZ196521:OCZ196530 OMV196521:OMV196530 OWR196521:OWR196530 PGN196521:PGN196530 PQJ196521:PQJ196530 QAF196521:QAF196530 QKB196521:QKB196530 QTX196521:QTX196530 RDT196521:RDT196530 RNP196521:RNP196530 RXL196521:RXL196530 SHH196521:SHH196530 SRD196521:SRD196530 TAZ196521:TAZ196530 TKV196521:TKV196530 TUR196521:TUR196530 UEN196521:UEN196530 UOJ196521:UOJ196530 UYF196521:UYF196530 VIB196521:VIB196530 VRX196521:VRX196530 WBT196521:WBT196530 WLP196521:WLP196530 WVL196521:WVL196530 D262056:D262065 IZ262057:IZ262066 SV262057:SV262066 ACR262057:ACR262066 AMN262057:AMN262066 AWJ262057:AWJ262066 BGF262057:BGF262066 BQB262057:BQB262066 BZX262057:BZX262066 CJT262057:CJT262066 CTP262057:CTP262066 DDL262057:DDL262066 DNH262057:DNH262066 DXD262057:DXD262066 EGZ262057:EGZ262066 EQV262057:EQV262066 FAR262057:FAR262066 FKN262057:FKN262066 FUJ262057:FUJ262066 GEF262057:GEF262066 GOB262057:GOB262066 GXX262057:GXX262066 HHT262057:HHT262066 HRP262057:HRP262066 IBL262057:IBL262066 ILH262057:ILH262066 IVD262057:IVD262066 JEZ262057:JEZ262066 JOV262057:JOV262066 JYR262057:JYR262066 KIN262057:KIN262066 KSJ262057:KSJ262066 LCF262057:LCF262066 LMB262057:LMB262066 LVX262057:LVX262066 MFT262057:MFT262066 MPP262057:MPP262066 MZL262057:MZL262066 NJH262057:NJH262066 NTD262057:NTD262066 OCZ262057:OCZ262066 OMV262057:OMV262066 OWR262057:OWR262066 PGN262057:PGN262066 PQJ262057:PQJ262066 QAF262057:QAF262066 QKB262057:QKB262066 QTX262057:QTX262066 RDT262057:RDT262066 RNP262057:RNP262066 RXL262057:RXL262066 SHH262057:SHH262066 SRD262057:SRD262066 TAZ262057:TAZ262066 TKV262057:TKV262066 TUR262057:TUR262066 UEN262057:UEN262066 UOJ262057:UOJ262066 UYF262057:UYF262066 VIB262057:VIB262066 VRX262057:VRX262066 WBT262057:WBT262066 WLP262057:WLP262066 WVL262057:WVL262066 D327592:D327601 IZ327593:IZ327602 SV327593:SV327602 ACR327593:ACR327602 AMN327593:AMN327602 AWJ327593:AWJ327602 BGF327593:BGF327602 BQB327593:BQB327602 BZX327593:BZX327602 CJT327593:CJT327602 CTP327593:CTP327602 DDL327593:DDL327602 DNH327593:DNH327602 DXD327593:DXD327602 EGZ327593:EGZ327602 EQV327593:EQV327602 FAR327593:FAR327602 FKN327593:FKN327602 FUJ327593:FUJ327602 GEF327593:GEF327602 GOB327593:GOB327602 GXX327593:GXX327602 HHT327593:HHT327602 HRP327593:HRP327602 IBL327593:IBL327602 ILH327593:ILH327602 IVD327593:IVD327602 JEZ327593:JEZ327602 JOV327593:JOV327602 JYR327593:JYR327602 KIN327593:KIN327602 KSJ327593:KSJ327602 LCF327593:LCF327602 LMB327593:LMB327602 LVX327593:LVX327602 MFT327593:MFT327602 MPP327593:MPP327602 MZL327593:MZL327602 NJH327593:NJH327602 NTD327593:NTD327602 OCZ327593:OCZ327602 OMV327593:OMV327602 OWR327593:OWR327602 PGN327593:PGN327602 PQJ327593:PQJ327602 QAF327593:QAF327602 QKB327593:QKB327602 QTX327593:QTX327602 RDT327593:RDT327602 RNP327593:RNP327602 RXL327593:RXL327602 SHH327593:SHH327602 SRD327593:SRD327602 TAZ327593:TAZ327602 TKV327593:TKV327602 TUR327593:TUR327602 UEN327593:UEN327602 UOJ327593:UOJ327602 UYF327593:UYF327602 VIB327593:VIB327602 VRX327593:VRX327602 WBT327593:WBT327602 WLP327593:WLP327602 WVL327593:WVL327602 D393128:D393137 IZ393129:IZ393138 SV393129:SV393138 ACR393129:ACR393138 AMN393129:AMN393138 AWJ393129:AWJ393138 BGF393129:BGF393138 BQB393129:BQB393138 BZX393129:BZX393138 CJT393129:CJT393138 CTP393129:CTP393138 DDL393129:DDL393138 DNH393129:DNH393138 DXD393129:DXD393138 EGZ393129:EGZ393138 EQV393129:EQV393138 FAR393129:FAR393138 FKN393129:FKN393138 FUJ393129:FUJ393138 GEF393129:GEF393138 GOB393129:GOB393138 GXX393129:GXX393138 HHT393129:HHT393138 HRP393129:HRP393138 IBL393129:IBL393138 ILH393129:ILH393138 IVD393129:IVD393138 JEZ393129:JEZ393138 JOV393129:JOV393138 JYR393129:JYR393138 KIN393129:KIN393138 KSJ393129:KSJ393138 LCF393129:LCF393138 LMB393129:LMB393138 LVX393129:LVX393138 MFT393129:MFT393138 MPP393129:MPP393138 MZL393129:MZL393138 NJH393129:NJH393138 NTD393129:NTD393138 OCZ393129:OCZ393138 OMV393129:OMV393138 OWR393129:OWR393138 PGN393129:PGN393138 PQJ393129:PQJ393138 QAF393129:QAF393138 QKB393129:QKB393138 QTX393129:QTX393138 RDT393129:RDT393138 RNP393129:RNP393138 RXL393129:RXL393138 SHH393129:SHH393138 SRD393129:SRD393138 TAZ393129:TAZ393138 TKV393129:TKV393138 TUR393129:TUR393138 UEN393129:UEN393138 UOJ393129:UOJ393138 UYF393129:UYF393138 VIB393129:VIB393138 VRX393129:VRX393138 WBT393129:WBT393138 WLP393129:WLP393138 WVL393129:WVL393138 D458664:D458673 IZ458665:IZ458674 SV458665:SV458674 ACR458665:ACR458674 AMN458665:AMN458674 AWJ458665:AWJ458674 BGF458665:BGF458674 BQB458665:BQB458674 BZX458665:BZX458674 CJT458665:CJT458674 CTP458665:CTP458674 DDL458665:DDL458674 DNH458665:DNH458674 DXD458665:DXD458674 EGZ458665:EGZ458674 EQV458665:EQV458674 FAR458665:FAR458674 FKN458665:FKN458674 FUJ458665:FUJ458674 GEF458665:GEF458674 GOB458665:GOB458674 GXX458665:GXX458674 HHT458665:HHT458674 HRP458665:HRP458674 IBL458665:IBL458674 ILH458665:ILH458674 IVD458665:IVD458674 JEZ458665:JEZ458674 JOV458665:JOV458674 JYR458665:JYR458674 KIN458665:KIN458674 KSJ458665:KSJ458674 LCF458665:LCF458674 LMB458665:LMB458674 LVX458665:LVX458674 MFT458665:MFT458674 MPP458665:MPP458674 MZL458665:MZL458674 NJH458665:NJH458674 NTD458665:NTD458674 OCZ458665:OCZ458674 OMV458665:OMV458674 OWR458665:OWR458674 PGN458665:PGN458674 PQJ458665:PQJ458674 QAF458665:QAF458674 QKB458665:QKB458674 QTX458665:QTX458674 RDT458665:RDT458674 RNP458665:RNP458674 RXL458665:RXL458674 SHH458665:SHH458674 SRD458665:SRD458674 TAZ458665:TAZ458674 TKV458665:TKV458674 TUR458665:TUR458674 UEN458665:UEN458674 UOJ458665:UOJ458674 UYF458665:UYF458674 VIB458665:VIB458674 VRX458665:VRX458674 WBT458665:WBT458674 WLP458665:WLP458674 WVL458665:WVL458674 D524200:D524209 IZ524201:IZ524210 SV524201:SV524210 ACR524201:ACR524210 AMN524201:AMN524210 AWJ524201:AWJ524210 BGF524201:BGF524210 BQB524201:BQB524210 BZX524201:BZX524210 CJT524201:CJT524210 CTP524201:CTP524210 DDL524201:DDL524210 DNH524201:DNH524210 DXD524201:DXD524210 EGZ524201:EGZ524210 EQV524201:EQV524210 FAR524201:FAR524210 FKN524201:FKN524210 FUJ524201:FUJ524210 GEF524201:GEF524210 GOB524201:GOB524210 GXX524201:GXX524210 HHT524201:HHT524210 HRP524201:HRP524210 IBL524201:IBL524210 ILH524201:ILH524210 IVD524201:IVD524210 JEZ524201:JEZ524210 JOV524201:JOV524210 JYR524201:JYR524210 KIN524201:KIN524210 KSJ524201:KSJ524210 LCF524201:LCF524210 LMB524201:LMB524210 LVX524201:LVX524210 MFT524201:MFT524210 MPP524201:MPP524210 MZL524201:MZL524210 NJH524201:NJH524210 NTD524201:NTD524210 OCZ524201:OCZ524210 OMV524201:OMV524210 OWR524201:OWR524210 PGN524201:PGN524210 PQJ524201:PQJ524210 QAF524201:QAF524210 QKB524201:QKB524210 QTX524201:QTX524210 RDT524201:RDT524210 RNP524201:RNP524210 RXL524201:RXL524210 SHH524201:SHH524210 SRD524201:SRD524210 TAZ524201:TAZ524210 TKV524201:TKV524210 TUR524201:TUR524210 UEN524201:UEN524210 UOJ524201:UOJ524210 UYF524201:UYF524210 VIB524201:VIB524210 VRX524201:VRX524210 WBT524201:WBT524210 WLP524201:WLP524210 WVL524201:WVL524210 D589736:D589745 IZ589737:IZ589746 SV589737:SV589746 ACR589737:ACR589746 AMN589737:AMN589746 AWJ589737:AWJ589746 BGF589737:BGF589746 BQB589737:BQB589746 BZX589737:BZX589746 CJT589737:CJT589746 CTP589737:CTP589746 DDL589737:DDL589746 DNH589737:DNH589746 DXD589737:DXD589746 EGZ589737:EGZ589746 EQV589737:EQV589746 FAR589737:FAR589746 FKN589737:FKN589746 FUJ589737:FUJ589746 GEF589737:GEF589746 GOB589737:GOB589746 GXX589737:GXX589746 HHT589737:HHT589746 HRP589737:HRP589746 IBL589737:IBL589746 ILH589737:ILH589746 IVD589737:IVD589746 JEZ589737:JEZ589746 JOV589737:JOV589746 JYR589737:JYR589746 KIN589737:KIN589746 KSJ589737:KSJ589746 LCF589737:LCF589746 LMB589737:LMB589746 LVX589737:LVX589746 MFT589737:MFT589746 MPP589737:MPP589746 MZL589737:MZL589746 NJH589737:NJH589746 NTD589737:NTD589746 OCZ589737:OCZ589746 OMV589737:OMV589746 OWR589737:OWR589746 PGN589737:PGN589746 PQJ589737:PQJ589746 QAF589737:QAF589746 QKB589737:QKB589746 QTX589737:QTX589746 RDT589737:RDT589746 RNP589737:RNP589746 RXL589737:RXL589746 SHH589737:SHH589746 SRD589737:SRD589746 TAZ589737:TAZ589746 TKV589737:TKV589746 TUR589737:TUR589746 UEN589737:UEN589746 UOJ589737:UOJ589746 UYF589737:UYF589746 VIB589737:VIB589746 VRX589737:VRX589746 WBT589737:WBT589746 WLP589737:WLP589746 WVL589737:WVL589746 D655272:D655281 IZ655273:IZ655282 SV655273:SV655282 ACR655273:ACR655282 AMN655273:AMN655282 AWJ655273:AWJ655282 BGF655273:BGF655282 BQB655273:BQB655282 BZX655273:BZX655282 CJT655273:CJT655282 CTP655273:CTP655282 DDL655273:DDL655282 DNH655273:DNH655282 DXD655273:DXD655282 EGZ655273:EGZ655282 EQV655273:EQV655282 FAR655273:FAR655282 FKN655273:FKN655282 FUJ655273:FUJ655282 GEF655273:GEF655282 GOB655273:GOB655282 GXX655273:GXX655282 HHT655273:HHT655282 HRP655273:HRP655282 IBL655273:IBL655282 ILH655273:ILH655282 IVD655273:IVD655282 JEZ655273:JEZ655282 JOV655273:JOV655282 JYR655273:JYR655282 KIN655273:KIN655282 KSJ655273:KSJ655282 LCF655273:LCF655282 LMB655273:LMB655282 LVX655273:LVX655282 MFT655273:MFT655282 MPP655273:MPP655282 MZL655273:MZL655282 NJH655273:NJH655282 NTD655273:NTD655282 OCZ655273:OCZ655282 OMV655273:OMV655282 OWR655273:OWR655282 PGN655273:PGN655282 PQJ655273:PQJ655282 QAF655273:QAF655282 QKB655273:QKB655282 QTX655273:QTX655282 RDT655273:RDT655282 RNP655273:RNP655282 RXL655273:RXL655282 SHH655273:SHH655282 SRD655273:SRD655282 TAZ655273:TAZ655282 TKV655273:TKV655282 TUR655273:TUR655282 UEN655273:UEN655282 UOJ655273:UOJ655282 UYF655273:UYF655282 VIB655273:VIB655282 VRX655273:VRX655282 WBT655273:WBT655282 WLP655273:WLP655282 WVL655273:WVL655282 D720808:D720817 IZ720809:IZ720818 SV720809:SV720818 ACR720809:ACR720818 AMN720809:AMN720818 AWJ720809:AWJ720818 BGF720809:BGF720818 BQB720809:BQB720818 BZX720809:BZX720818 CJT720809:CJT720818 CTP720809:CTP720818 DDL720809:DDL720818 DNH720809:DNH720818 DXD720809:DXD720818 EGZ720809:EGZ720818 EQV720809:EQV720818 FAR720809:FAR720818 FKN720809:FKN720818 FUJ720809:FUJ720818 GEF720809:GEF720818 GOB720809:GOB720818 GXX720809:GXX720818 HHT720809:HHT720818 HRP720809:HRP720818 IBL720809:IBL720818 ILH720809:ILH720818 IVD720809:IVD720818 JEZ720809:JEZ720818 JOV720809:JOV720818 JYR720809:JYR720818 KIN720809:KIN720818 KSJ720809:KSJ720818 LCF720809:LCF720818 LMB720809:LMB720818 LVX720809:LVX720818 MFT720809:MFT720818 MPP720809:MPP720818 MZL720809:MZL720818 NJH720809:NJH720818 NTD720809:NTD720818 OCZ720809:OCZ720818 OMV720809:OMV720818 OWR720809:OWR720818 PGN720809:PGN720818 PQJ720809:PQJ720818 QAF720809:QAF720818 QKB720809:QKB720818 QTX720809:QTX720818 RDT720809:RDT720818 RNP720809:RNP720818 RXL720809:RXL720818 SHH720809:SHH720818 SRD720809:SRD720818 TAZ720809:TAZ720818 TKV720809:TKV720818 TUR720809:TUR720818 UEN720809:UEN720818 UOJ720809:UOJ720818 UYF720809:UYF720818 VIB720809:VIB720818 VRX720809:VRX720818 WBT720809:WBT720818 WLP720809:WLP720818 WVL720809:WVL720818 D786344:D786353 IZ786345:IZ786354 SV786345:SV786354 ACR786345:ACR786354 AMN786345:AMN786354 AWJ786345:AWJ786354 BGF786345:BGF786354 BQB786345:BQB786354 BZX786345:BZX786354 CJT786345:CJT786354 CTP786345:CTP786354 DDL786345:DDL786354 DNH786345:DNH786354 DXD786345:DXD786354 EGZ786345:EGZ786354 EQV786345:EQV786354 FAR786345:FAR786354 FKN786345:FKN786354 FUJ786345:FUJ786354 GEF786345:GEF786354 GOB786345:GOB786354 GXX786345:GXX786354 HHT786345:HHT786354 HRP786345:HRP786354 IBL786345:IBL786354 ILH786345:ILH786354 IVD786345:IVD786354 JEZ786345:JEZ786354 JOV786345:JOV786354 JYR786345:JYR786354 KIN786345:KIN786354 KSJ786345:KSJ786354 LCF786345:LCF786354 LMB786345:LMB786354 LVX786345:LVX786354 MFT786345:MFT786354 MPP786345:MPP786354 MZL786345:MZL786354 NJH786345:NJH786354 NTD786345:NTD786354 OCZ786345:OCZ786354 OMV786345:OMV786354 OWR786345:OWR786354 PGN786345:PGN786354 PQJ786345:PQJ786354 QAF786345:QAF786354 QKB786345:QKB786354 QTX786345:QTX786354 RDT786345:RDT786354 RNP786345:RNP786354 RXL786345:RXL786354 SHH786345:SHH786354 SRD786345:SRD786354 TAZ786345:TAZ786354 TKV786345:TKV786354 TUR786345:TUR786354 UEN786345:UEN786354 UOJ786345:UOJ786354 UYF786345:UYF786354 VIB786345:VIB786354 VRX786345:VRX786354 WBT786345:WBT786354 WLP786345:WLP786354 WVL786345:WVL786354 D851880:D851889 IZ851881:IZ851890 SV851881:SV851890 ACR851881:ACR851890 AMN851881:AMN851890 AWJ851881:AWJ851890 BGF851881:BGF851890 BQB851881:BQB851890 BZX851881:BZX851890 CJT851881:CJT851890 CTP851881:CTP851890 DDL851881:DDL851890 DNH851881:DNH851890 DXD851881:DXD851890 EGZ851881:EGZ851890 EQV851881:EQV851890 FAR851881:FAR851890 FKN851881:FKN851890 FUJ851881:FUJ851890 GEF851881:GEF851890 GOB851881:GOB851890 GXX851881:GXX851890 HHT851881:HHT851890 HRP851881:HRP851890 IBL851881:IBL851890 ILH851881:ILH851890 IVD851881:IVD851890 JEZ851881:JEZ851890 JOV851881:JOV851890 JYR851881:JYR851890 KIN851881:KIN851890 KSJ851881:KSJ851890 LCF851881:LCF851890 LMB851881:LMB851890 LVX851881:LVX851890 MFT851881:MFT851890 MPP851881:MPP851890 MZL851881:MZL851890 NJH851881:NJH851890 NTD851881:NTD851890 OCZ851881:OCZ851890 OMV851881:OMV851890 OWR851881:OWR851890 PGN851881:PGN851890 PQJ851881:PQJ851890 QAF851881:QAF851890 QKB851881:QKB851890 QTX851881:QTX851890 RDT851881:RDT851890 RNP851881:RNP851890 RXL851881:RXL851890 SHH851881:SHH851890 SRD851881:SRD851890 TAZ851881:TAZ851890 TKV851881:TKV851890 TUR851881:TUR851890 UEN851881:UEN851890 UOJ851881:UOJ851890 UYF851881:UYF851890 VIB851881:VIB851890 VRX851881:VRX851890 WBT851881:WBT851890 WLP851881:WLP851890 WVL851881:WVL851890 D917416:D917425 IZ917417:IZ917426 SV917417:SV917426 ACR917417:ACR917426 AMN917417:AMN917426 AWJ917417:AWJ917426 BGF917417:BGF917426 BQB917417:BQB917426 BZX917417:BZX917426 CJT917417:CJT917426 CTP917417:CTP917426 DDL917417:DDL917426 DNH917417:DNH917426 DXD917417:DXD917426 EGZ917417:EGZ917426 EQV917417:EQV917426 FAR917417:FAR917426 FKN917417:FKN917426 FUJ917417:FUJ917426 GEF917417:GEF917426 GOB917417:GOB917426 GXX917417:GXX917426 HHT917417:HHT917426 HRP917417:HRP917426 IBL917417:IBL917426 ILH917417:ILH917426 IVD917417:IVD917426 JEZ917417:JEZ917426 JOV917417:JOV917426 JYR917417:JYR917426 KIN917417:KIN917426 KSJ917417:KSJ917426 LCF917417:LCF917426 LMB917417:LMB917426 LVX917417:LVX917426 MFT917417:MFT917426 MPP917417:MPP917426 MZL917417:MZL917426 NJH917417:NJH917426 NTD917417:NTD917426 OCZ917417:OCZ917426 OMV917417:OMV917426 OWR917417:OWR917426 PGN917417:PGN917426 PQJ917417:PQJ917426 QAF917417:QAF917426 QKB917417:QKB917426 QTX917417:QTX917426 RDT917417:RDT917426 RNP917417:RNP917426 RXL917417:RXL917426 SHH917417:SHH917426 SRD917417:SRD917426 TAZ917417:TAZ917426 TKV917417:TKV917426 TUR917417:TUR917426 UEN917417:UEN917426 UOJ917417:UOJ917426 UYF917417:UYF917426 VIB917417:VIB917426 VRX917417:VRX917426 WBT917417:WBT917426 WLP917417:WLP917426 WVL917417:WVL917426 D982952:D982961 IZ982953:IZ982962 SV982953:SV982962 ACR982953:ACR982962 AMN982953:AMN982962 AWJ982953:AWJ982962 BGF982953:BGF982962 BQB982953:BQB982962 BZX982953:BZX982962 CJT982953:CJT982962 CTP982953:CTP982962 DDL982953:DDL982962 DNH982953:DNH982962 DXD982953:DXD982962 EGZ982953:EGZ982962 EQV982953:EQV982962 FAR982953:FAR982962 FKN982953:FKN982962 FUJ982953:FUJ982962 GEF982953:GEF982962 GOB982953:GOB982962 GXX982953:GXX982962 HHT982953:HHT982962 HRP982953:HRP982962 IBL982953:IBL982962 ILH982953:ILH982962 IVD982953:IVD982962 JEZ982953:JEZ982962 JOV982953:JOV982962 JYR982953:JYR982962 KIN982953:KIN982962 KSJ982953:KSJ982962 LCF982953:LCF982962 LMB982953:LMB982962 LVX982953:LVX982962 MFT982953:MFT982962 MPP982953:MPP982962 MZL982953:MZL982962 NJH982953:NJH982962 NTD982953:NTD982962 OCZ982953:OCZ982962 OMV982953:OMV982962 OWR982953:OWR982962 PGN982953:PGN982962 PQJ982953:PQJ982962 QAF982953:QAF982962 QKB982953:QKB982962 QTX982953:QTX982962 RDT982953:RDT982962 RNP982953:RNP982962 RXL982953:RXL982962 SHH982953:SHH982962 SRD982953:SRD982962 TAZ982953:TAZ982962 TKV982953:TKV982962 TUR982953:TUR982962 UEN982953:UEN982962 UOJ982953:UOJ982962 UYF982953:UYF982962 VIB982953:VIB982962 VRX982953:VRX982962 WBT982953:WBT982962 WLP982953:WLP982962 WVL982953:WVL982962">
      <formula1>"1,2,3"</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D65446:D65447 IZ65447:IZ65448 SV65447:SV65448 ACR65447:ACR65448 AMN65447:AMN65448 AWJ65447:AWJ65448 BGF65447:BGF65448 BQB65447:BQB65448 BZX65447:BZX65448 CJT65447:CJT65448 CTP65447:CTP65448 DDL65447:DDL65448 DNH65447:DNH65448 DXD65447:DXD65448 EGZ65447:EGZ65448 EQV65447:EQV65448 FAR65447:FAR65448 FKN65447:FKN65448 FUJ65447:FUJ65448 GEF65447:GEF65448 GOB65447:GOB65448 GXX65447:GXX65448 HHT65447:HHT65448 HRP65447:HRP65448 IBL65447:IBL65448 ILH65447:ILH65448 IVD65447:IVD65448 JEZ65447:JEZ65448 JOV65447:JOV65448 JYR65447:JYR65448 KIN65447:KIN65448 KSJ65447:KSJ65448 LCF65447:LCF65448 LMB65447:LMB65448 LVX65447:LVX65448 MFT65447:MFT65448 MPP65447:MPP65448 MZL65447:MZL65448 NJH65447:NJH65448 NTD65447:NTD65448 OCZ65447:OCZ65448 OMV65447:OMV65448 OWR65447:OWR65448 PGN65447:PGN65448 PQJ65447:PQJ65448 QAF65447:QAF65448 QKB65447:QKB65448 QTX65447:QTX65448 RDT65447:RDT65448 RNP65447:RNP65448 RXL65447:RXL65448 SHH65447:SHH65448 SRD65447:SRD65448 TAZ65447:TAZ65448 TKV65447:TKV65448 TUR65447:TUR65448 UEN65447:UEN65448 UOJ65447:UOJ65448 UYF65447:UYF65448 VIB65447:VIB65448 VRX65447:VRX65448 WBT65447:WBT65448 WLP65447:WLP65448 WVL65447:WVL65448 D130982:D130983 IZ130983:IZ130984 SV130983:SV130984 ACR130983:ACR130984 AMN130983:AMN130984 AWJ130983:AWJ130984 BGF130983:BGF130984 BQB130983:BQB130984 BZX130983:BZX130984 CJT130983:CJT130984 CTP130983:CTP130984 DDL130983:DDL130984 DNH130983:DNH130984 DXD130983:DXD130984 EGZ130983:EGZ130984 EQV130983:EQV130984 FAR130983:FAR130984 FKN130983:FKN130984 FUJ130983:FUJ130984 GEF130983:GEF130984 GOB130983:GOB130984 GXX130983:GXX130984 HHT130983:HHT130984 HRP130983:HRP130984 IBL130983:IBL130984 ILH130983:ILH130984 IVD130983:IVD130984 JEZ130983:JEZ130984 JOV130983:JOV130984 JYR130983:JYR130984 KIN130983:KIN130984 KSJ130983:KSJ130984 LCF130983:LCF130984 LMB130983:LMB130984 LVX130983:LVX130984 MFT130983:MFT130984 MPP130983:MPP130984 MZL130983:MZL130984 NJH130983:NJH130984 NTD130983:NTD130984 OCZ130983:OCZ130984 OMV130983:OMV130984 OWR130983:OWR130984 PGN130983:PGN130984 PQJ130983:PQJ130984 QAF130983:QAF130984 QKB130983:QKB130984 QTX130983:QTX130984 RDT130983:RDT130984 RNP130983:RNP130984 RXL130983:RXL130984 SHH130983:SHH130984 SRD130983:SRD130984 TAZ130983:TAZ130984 TKV130983:TKV130984 TUR130983:TUR130984 UEN130983:UEN130984 UOJ130983:UOJ130984 UYF130983:UYF130984 VIB130983:VIB130984 VRX130983:VRX130984 WBT130983:WBT130984 WLP130983:WLP130984 WVL130983:WVL130984 D196518:D196519 IZ196519:IZ196520 SV196519:SV196520 ACR196519:ACR196520 AMN196519:AMN196520 AWJ196519:AWJ196520 BGF196519:BGF196520 BQB196519:BQB196520 BZX196519:BZX196520 CJT196519:CJT196520 CTP196519:CTP196520 DDL196519:DDL196520 DNH196519:DNH196520 DXD196519:DXD196520 EGZ196519:EGZ196520 EQV196519:EQV196520 FAR196519:FAR196520 FKN196519:FKN196520 FUJ196519:FUJ196520 GEF196519:GEF196520 GOB196519:GOB196520 GXX196519:GXX196520 HHT196519:HHT196520 HRP196519:HRP196520 IBL196519:IBL196520 ILH196519:ILH196520 IVD196519:IVD196520 JEZ196519:JEZ196520 JOV196519:JOV196520 JYR196519:JYR196520 KIN196519:KIN196520 KSJ196519:KSJ196520 LCF196519:LCF196520 LMB196519:LMB196520 LVX196519:LVX196520 MFT196519:MFT196520 MPP196519:MPP196520 MZL196519:MZL196520 NJH196519:NJH196520 NTD196519:NTD196520 OCZ196519:OCZ196520 OMV196519:OMV196520 OWR196519:OWR196520 PGN196519:PGN196520 PQJ196519:PQJ196520 QAF196519:QAF196520 QKB196519:QKB196520 QTX196519:QTX196520 RDT196519:RDT196520 RNP196519:RNP196520 RXL196519:RXL196520 SHH196519:SHH196520 SRD196519:SRD196520 TAZ196519:TAZ196520 TKV196519:TKV196520 TUR196519:TUR196520 UEN196519:UEN196520 UOJ196519:UOJ196520 UYF196519:UYF196520 VIB196519:VIB196520 VRX196519:VRX196520 WBT196519:WBT196520 WLP196519:WLP196520 WVL196519:WVL196520 D262054:D262055 IZ262055:IZ262056 SV262055:SV262056 ACR262055:ACR262056 AMN262055:AMN262056 AWJ262055:AWJ262056 BGF262055:BGF262056 BQB262055:BQB262056 BZX262055:BZX262056 CJT262055:CJT262056 CTP262055:CTP262056 DDL262055:DDL262056 DNH262055:DNH262056 DXD262055:DXD262056 EGZ262055:EGZ262056 EQV262055:EQV262056 FAR262055:FAR262056 FKN262055:FKN262056 FUJ262055:FUJ262056 GEF262055:GEF262056 GOB262055:GOB262056 GXX262055:GXX262056 HHT262055:HHT262056 HRP262055:HRP262056 IBL262055:IBL262056 ILH262055:ILH262056 IVD262055:IVD262056 JEZ262055:JEZ262056 JOV262055:JOV262056 JYR262055:JYR262056 KIN262055:KIN262056 KSJ262055:KSJ262056 LCF262055:LCF262056 LMB262055:LMB262056 LVX262055:LVX262056 MFT262055:MFT262056 MPP262055:MPP262056 MZL262055:MZL262056 NJH262055:NJH262056 NTD262055:NTD262056 OCZ262055:OCZ262056 OMV262055:OMV262056 OWR262055:OWR262056 PGN262055:PGN262056 PQJ262055:PQJ262056 QAF262055:QAF262056 QKB262055:QKB262056 QTX262055:QTX262056 RDT262055:RDT262056 RNP262055:RNP262056 RXL262055:RXL262056 SHH262055:SHH262056 SRD262055:SRD262056 TAZ262055:TAZ262056 TKV262055:TKV262056 TUR262055:TUR262056 UEN262055:UEN262056 UOJ262055:UOJ262056 UYF262055:UYF262056 VIB262055:VIB262056 VRX262055:VRX262056 WBT262055:WBT262056 WLP262055:WLP262056 WVL262055:WVL262056 D327590:D327591 IZ327591:IZ327592 SV327591:SV327592 ACR327591:ACR327592 AMN327591:AMN327592 AWJ327591:AWJ327592 BGF327591:BGF327592 BQB327591:BQB327592 BZX327591:BZX327592 CJT327591:CJT327592 CTP327591:CTP327592 DDL327591:DDL327592 DNH327591:DNH327592 DXD327591:DXD327592 EGZ327591:EGZ327592 EQV327591:EQV327592 FAR327591:FAR327592 FKN327591:FKN327592 FUJ327591:FUJ327592 GEF327591:GEF327592 GOB327591:GOB327592 GXX327591:GXX327592 HHT327591:HHT327592 HRP327591:HRP327592 IBL327591:IBL327592 ILH327591:ILH327592 IVD327591:IVD327592 JEZ327591:JEZ327592 JOV327591:JOV327592 JYR327591:JYR327592 KIN327591:KIN327592 KSJ327591:KSJ327592 LCF327591:LCF327592 LMB327591:LMB327592 LVX327591:LVX327592 MFT327591:MFT327592 MPP327591:MPP327592 MZL327591:MZL327592 NJH327591:NJH327592 NTD327591:NTD327592 OCZ327591:OCZ327592 OMV327591:OMV327592 OWR327591:OWR327592 PGN327591:PGN327592 PQJ327591:PQJ327592 QAF327591:QAF327592 QKB327591:QKB327592 QTX327591:QTX327592 RDT327591:RDT327592 RNP327591:RNP327592 RXL327591:RXL327592 SHH327591:SHH327592 SRD327591:SRD327592 TAZ327591:TAZ327592 TKV327591:TKV327592 TUR327591:TUR327592 UEN327591:UEN327592 UOJ327591:UOJ327592 UYF327591:UYF327592 VIB327591:VIB327592 VRX327591:VRX327592 WBT327591:WBT327592 WLP327591:WLP327592 WVL327591:WVL327592 D393126:D393127 IZ393127:IZ393128 SV393127:SV393128 ACR393127:ACR393128 AMN393127:AMN393128 AWJ393127:AWJ393128 BGF393127:BGF393128 BQB393127:BQB393128 BZX393127:BZX393128 CJT393127:CJT393128 CTP393127:CTP393128 DDL393127:DDL393128 DNH393127:DNH393128 DXD393127:DXD393128 EGZ393127:EGZ393128 EQV393127:EQV393128 FAR393127:FAR393128 FKN393127:FKN393128 FUJ393127:FUJ393128 GEF393127:GEF393128 GOB393127:GOB393128 GXX393127:GXX393128 HHT393127:HHT393128 HRP393127:HRP393128 IBL393127:IBL393128 ILH393127:ILH393128 IVD393127:IVD393128 JEZ393127:JEZ393128 JOV393127:JOV393128 JYR393127:JYR393128 KIN393127:KIN393128 KSJ393127:KSJ393128 LCF393127:LCF393128 LMB393127:LMB393128 LVX393127:LVX393128 MFT393127:MFT393128 MPP393127:MPP393128 MZL393127:MZL393128 NJH393127:NJH393128 NTD393127:NTD393128 OCZ393127:OCZ393128 OMV393127:OMV393128 OWR393127:OWR393128 PGN393127:PGN393128 PQJ393127:PQJ393128 QAF393127:QAF393128 QKB393127:QKB393128 QTX393127:QTX393128 RDT393127:RDT393128 RNP393127:RNP393128 RXL393127:RXL393128 SHH393127:SHH393128 SRD393127:SRD393128 TAZ393127:TAZ393128 TKV393127:TKV393128 TUR393127:TUR393128 UEN393127:UEN393128 UOJ393127:UOJ393128 UYF393127:UYF393128 VIB393127:VIB393128 VRX393127:VRX393128 WBT393127:WBT393128 WLP393127:WLP393128 WVL393127:WVL393128 D458662:D458663 IZ458663:IZ458664 SV458663:SV458664 ACR458663:ACR458664 AMN458663:AMN458664 AWJ458663:AWJ458664 BGF458663:BGF458664 BQB458663:BQB458664 BZX458663:BZX458664 CJT458663:CJT458664 CTP458663:CTP458664 DDL458663:DDL458664 DNH458663:DNH458664 DXD458663:DXD458664 EGZ458663:EGZ458664 EQV458663:EQV458664 FAR458663:FAR458664 FKN458663:FKN458664 FUJ458663:FUJ458664 GEF458663:GEF458664 GOB458663:GOB458664 GXX458663:GXX458664 HHT458663:HHT458664 HRP458663:HRP458664 IBL458663:IBL458664 ILH458663:ILH458664 IVD458663:IVD458664 JEZ458663:JEZ458664 JOV458663:JOV458664 JYR458663:JYR458664 KIN458663:KIN458664 KSJ458663:KSJ458664 LCF458663:LCF458664 LMB458663:LMB458664 LVX458663:LVX458664 MFT458663:MFT458664 MPP458663:MPP458664 MZL458663:MZL458664 NJH458663:NJH458664 NTD458663:NTD458664 OCZ458663:OCZ458664 OMV458663:OMV458664 OWR458663:OWR458664 PGN458663:PGN458664 PQJ458663:PQJ458664 QAF458663:QAF458664 QKB458663:QKB458664 QTX458663:QTX458664 RDT458663:RDT458664 RNP458663:RNP458664 RXL458663:RXL458664 SHH458663:SHH458664 SRD458663:SRD458664 TAZ458663:TAZ458664 TKV458663:TKV458664 TUR458663:TUR458664 UEN458663:UEN458664 UOJ458663:UOJ458664 UYF458663:UYF458664 VIB458663:VIB458664 VRX458663:VRX458664 WBT458663:WBT458664 WLP458663:WLP458664 WVL458663:WVL458664 D524198:D524199 IZ524199:IZ524200 SV524199:SV524200 ACR524199:ACR524200 AMN524199:AMN524200 AWJ524199:AWJ524200 BGF524199:BGF524200 BQB524199:BQB524200 BZX524199:BZX524200 CJT524199:CJT524200 CTP524199:CTP524200 DDL524199:DDL524200 DNH524199:DNH524200 DXD524199:DXD524200 EGZ524199:EGZ524200 EQV524199:EQV524200 FAR524199:FAR524200 FKN524199:FKN524200 FUJ524199:FUJ524200 GEF524199:GEF524200 GOB524199:GOB524200 GXX524199:GXX524200 HHT524199:HHT524200 HRP524199:HRP524200 IBL524199:IBL524200 ILH524199:ILH524200 IVD524199:IVD524200 JEZ524199:JEZ524200 JOV524199:JOV524200 JYR524199:JYR524200 KIN524199:KIN524200 KSJ524199:KSJ524200 LCF524199:LCF524200 LMB524199:LMB524200 LVX524199:LVX524200 MFT524199:MFT524200 MPP524199:MPP524200 MZL524199:MZL524200 NJH524199:NJH524200 NTD524199:NTD524200 OCZ524199:OCZ524200 OMV524199:OMV524200 OWR524199:OWR524200 PGN524199:PGN524200 PQJ524199:PQJ524200 QAF524199:QAF524200 QKB524199:QKB524200 QTX524199:QTX524200 RDT524199:RDT524200 RNP524199:RNP524200 RXL524199:RXL524200 SHH524199:SHH524200 SRD524199:SRD524200 TAZ524199:TAZ524200 TKV524199:TKV524200 TUR524199:TUR524200 UEN524199:UEN524200 UOJ524199:UOJ524200 UYF524199:UYF524200 VIB524199:VIB524200 VRX524199:VRX524200 WBT524199:WBT524200 WLP524199:WLP524200 WVL524199:WVL524200 D589734:D589735 IZ589735:IZ589736 SV589735:SV589736 ACR589735:ACR589736 AMN589735:AMN589736 AWJ589735:AWJ589736 BGF589735:BGF589736 BQB589735:BQB589736 BZX589735:BZX589736 CJT589735:CJT589736 CTP589735:CTP589736 DDL589735:DDL589736 DNH589735:DNH589736 DXD589735:DXD589736 EGZ589735:EGZ589736 EQV589735:EQV589736 FAR589735:FAR589736 FKN589735:FKN589736 FUJ589735:FUJ589736 GEF589735:GEF589736 GOB589735:GOB589736 GXX589735:GXX589736 HHT589735:HHT589736 HRP589735:HRP589736 IBL589735:IBL589736 ILH589735:ILH589736 IVD589735:IVD589736 JEZ589735:JEZ589736 JOV589735:JOV589736 JYR589735:JYR589736 KIN589735:KIN589736 KSJ589735:KSJ589736 LCF589735:LCF589736 LMB589735:LMB589736 LVX589735:LVX589736 MFT589735:MFT589736 MPP589735:MPP589736 MZL589735:MZL589736 NJH589735:NJH589736 NTD589735:NTD589736 OCZ589735:OCZ589736 OMV589735:OMV589736 OWR589735:OWR589736 PGN589735:PGN589736 PQJ589735:PQJ589736 QAF589735:QAF589736 QKB589735:QKB589736 QTX589735:QTX589736 RDT589735:RDT589736 RNP589735:RNP589736 RXL589735:RXL589736 SHH589735:SHH589736 SRD589735:SRD589736 TAZ589735:TAZ589736 TKV589735:TKV589736 TUR589735:TUR589736 UEN589735:UEN589736 UOJ589735:UOJ589736 UYF589735:UYF589736 VIB589735:VIB589736 VRX589735:VRX589736 WBT589735:WBT589736 WLP589735:WLP589736 WVL589735:WVL589736 D655270:D655271 IZ655271:IZ655272 SV655271:SV655272 ACR655271:ACR655272 AMN655271:AMN655272 AWJ655271:AWJ655272 BGF655271:BGF655272 BQB655271:BQB655272 BZX655271:BZX655272 CJT655271:CJT655272 CTP655271:CTP655272 DDL655271:DDL655272 DNH655271:DNH655272 DXD655271:DXD655272 EGZ655271:EGZ655272 EQV655271:EQV655272 FAR655271:FAR655272 FKN655271:FKN655272 FUJ655271:FUJ655272 GEF655271:GEF655272 GOB655271:GOB655272 GXX655271:GXX655272 HHT655271:HHT655272 HRP655271:HRP655272 IBL655271:IBL655272 ILH655271:ILH655272 IVD655271:IVD655272 JEZ655271:JEZ655272 JOV655271:JOV655272 JYR655271:JYR655272 KIN655271:KIN655272 KSJ655271:KSJ655272 LCF655271:LCF655272 LMB655271:LMB655272 LVX655271:LVX655272 MFT655271:MFT655272 MPP655271:MPP655272 MZL655271:MZL655272 NJH655271:NJH655272 NTD655271:NTD655272 OCZ655271:OCZ655272 OMV655271:OMV655272 OWR655271:OWR655272 PGN655271:PGN655272 PQJ655271:PQJ655272 QAF655271:QAF655272 QKB655271:QKB655272 QTX655271:QTX655272 RDT655271:RDT655272 RNP655271:RNP655272 RXL655271:RXL655272 SHH655271:SHH655272 SRD655271:SRD655272 TAZ655271:TAZ655272 TKV655271:TKV655272 TUR655271:TUR655272 UEN655271:UEN655272 UOJ655271:UOJ655272 UYF655271:UYF655272 VIB655271:VIB655272 VRX655271:VRX655272 WBT655271:WBT655272 WLP655271:WLP655272 WVL655271:WVL655272 D720806:D720807 IZ720807:IZ720808 SV720807:SV720808 ACR720807:ACR720808 AMN720807:AMN720808 AWJ720807:AWJ720808 BGF720807:BGF720808 BQB720807:BQB720808 BZX720807:BZX720808 CJT720807:CJT720808 CTP720807:CTP720808 DDL720807:DDL720808 DNH720807:DNH720808 DXD720807:DXD720808 EGZ720807:EGZ720808 EQV720807:EQV720808 FAR720807:FAR720808 FKN720807:FKN720808 FUJ720807:FUJ720808 GEF720807:GEF720808 GOB720807:GOB720808 GXX720807:GXX720808 HHT720807:HHT720808 HRP720807:HRP720808 IBL720807:IBL720808 ILH720807:ILH720808 IVD720807:IVD720808 JEZ720807:JEZ720808 JOV720807:JOV720808 JYR720807:JYR720808 KIN720807:KIN720808 KSJ720807:KSJ720808 LCF720807:LCF720808 LMB720807:LMB720808 LVX720807:LVX720808 MFT720807:MFT720808 MPP720807:MPP720808 MZL720807:MZL720808 NJH720807:NJH720808 NTD720807:NTD720808 OCZ720807:OCZ720808 OMV720807:OMV720808 OWR720807:OWR720808 PGN720807:PGN720808 PQJ720807:PQJ720808 QAF720807:QAF720808 QKB720807:QKB720808 QTX720807:QTX720808 RDT720807:RDT720808 RNP720807:RNP720808 RXL720807:RXL720808 SHH720807:SHH720808 SRD720807:SRD720808 TAZ720807:TAZ720808 TKV720807:TKV720808 TUR720807:TUR720808 UEN720807:UEN720808 UOJ720807:UOJ720808 UYF720807:UYF720808 VIB720807:VIB720808 VRX720807:VRX720808 WBT720807:WBT720808 WLP720807:WLP720808 WVL720807:WVL720808 D786342:D786343 IZ786343:IZ786344 SV786343:SV786344 ACR786343:ACR786344 AMN786343:AMN786344 AWJ786343:AWJ786344 BGF786343:BGF786344 BQB786343:BQB786344 BZX786343:BZX786344 CJT786343:CJT786344 CTP786343:CTP786344 DDL786343:DDL786344 DNH786343:DNH786344 DXD786343:DXD786344 EGZ786343:EGZ786344 EQV786343:EQV786344 FAR786343:FAR786344 FKN786343:FKN786344 FUJ786343:FUJ786344 GEF786343:GEF786344 GOB786343:GOB786344 GXX786343:GXX786344 HHT786343:HHT786344 HRP786343:HRP786344 IBL786343:IBL786344 ILH786343:ILH786344 IVD786343:IVD786344 JEZ786343:JEZ786344 JOV786343:JOV786344 JYR786343:JYR786344 KIN786343:KIN786344 KSJ786343:KSJ786344 LCF786343:LCF786344 LMB786343:LMB786344 LVX786343:LVX786344 MFT786343:MFT786344 MPP786343:MPP786344 MZL786343:MZL786344 NJH786343:NJH786344 NTD786343:NTD786344 OCZ786343:OCZ786344 OMV786343:OMV786344 OWR786343:OWR786344 PGN786343:PGN786344 PQJ786343:PQJ786344 QAF786343:QAF786344 QKB786343:QKB786344 QTX786343:QTX786344 RDT786343:RDT786344 RNP786343:RNP786344 RXL786343:RXL786344 SHH786343:SHH786344 SRD786343:SRD786344 TAZ786343:TAZ786344 TKV786343:TKV786344 TUR786343:TUR786344 UEN786343:UEN786344 UOJ786343:UOJ786344 UYF786343:UYF786344 VIB786343:VIB786344 VRX786343:VRX786344 WBT786343:WBT786344 WLP786343:WLP786344 WVL786343:WVL786344 D851878:D851879 IZ851879:IZ851880 SV851879:SV851880 ACR851879:ACR851880 AMN851879:AMN851880 AWJ851879:AWJ851880 BGF851879:BGF851880 BQB851879:BQB851880 BZX851879:BZX851880 CJT851879:CJT851880 CTP851879:CTP851880 DDL851879:DDL851880 DNH851879:DNH851880 DXD851879:DXD851880 EGZ851879:EGZ851880 EQV851879:EQV851880 FAR851879:FAR851880 FKN851879:FKN851880 FUJ851879:FUJ851880 GEF851879:GEF851880 GOB851879:GOB851880 GXX851879:GXX851880 HHT851879:HHT851880 HRP851879:HRP851880 IBL851879:IBL851880 ILH851879:ILH851880 IVD851879:IVD851880 JEZ851879:JEZ851880 JOV851879:JOV851880 JYR851879:JYR851880 KIN851879:KIN851880 KSJ851879:KSJ851880 LCF851879:LCF851880 LMB851879:LMB851880 LVX851879:LVX851880 MFT851879:MFT851880 MPP851879:MPP851880 MZL851879:MZL851880 NJH851879:NJH851880 NTD851879:NTD851880 OCZ851879:OCZ851880 OMV851879:OMV851880 OWR851879:OWR851880 PGN851879:PGN851880 PQJ851879:PQJ851880 QAF851879:QAF851880 QKB851879:QKB851880 QTX851879:QTX851880 RDT851879:RDT851880 RNP851879:RNP851880 RXL851879:RXL851880 SHH851879:SHH851880 SRD851879:SRD851880 TAZ851879:TAZ851880 TKV851879:TKV851880 TUR851879:TUR851880 UEN851879:UEN851880 UOJ851879:UOJ851880 UYF851879:UYF851880 VIB851879:VIB851880 VRX851879:VRX851880 WBT851879:WBT851880 WLP851879:WLP851880 WVL851879:WVL851880 D917414:D917415 IZ917415:IZ917416 SV917415:SV917416 ACR917415:ACR917416 AMN917415:AMN917416 AWJ917415:AWJ917416 BGF917415:BGF917416 BQB917415:BQB917416 BZX917415:BZX917416 CJT917415:CJT917416 CTP917415:CTP917416 DDL917415:DDL917416 DNH917415:DNH917416 DXD917415:DXD917416 EGZ917415:EGZ917416 EQV917415:EQV917416 FAR917415:FAR917416 FKN917415:FKN917416 FUJ917415:FUJ917416 GEF917415:GEF917416 GOB917415:GOB917416 GXX917415:GXX917416 HHT917415:HHT917416 HRP917415:HRP917416 IBL917415:IBL917416 ILH917415:ILH917416 IVD917415:IVD917416 JEZ917415:JEZ917416 JOV917415:JOV917416 JYR917415:JYR917416 KIN917415:KIN917416 KSJ917415:KSJ917416 LCF917415:LCF917416 LMB917415:LMB917416 LVX917415:LVX917416 MFT917415:MFT917416 MPP917415:MPP917416 MZL917415:MZL917416 NJH917415:NJH917416 NTD917415:NTD917416 OCZ917415:OCZ917416 OMV917415:OMV917416 OWR917415:OWR917416 PGN917415:PGN917416 PQJ917415:PQJ917416 QAF917415:QAF917416 QKB917415:QKB917416 QTX917415:QTX917416 RDT917415:RDT917416 RNP917415:RNP917416 RXL917415:RXL917416 SHH917415:SHH917416 SRD917415:SRD917416 TAZ917415:TAZ917416 TKV917415:TKV917416 TUR917415:TUR917416 UEN917415:UEN917416 UOJ917415:UOJ917416 UYF917415:UYF917416 VIB917415:VIB917416 VRX917415:VRX917416 WBT917415:WBT917416 WLP917415:WLP917416 WVL917415:WVL917416 D982950:D982951 IZ982951:IZ982952 SV982951:SV982952 ACR982951:ACR982952 AMN982951:AMN982952 AWJ982951:AWJ982952 BGF982951:BGF982952 BQB982951:BQB982952 BZX982951:BZX982952 CJT982951:CJT982952 CTP982951:CTP982952 DDL982951:DDL982952 DNH982951:DNH982952 DXD982951:DXD982952 EGZ982951:EGZ982952 EQV982951:EQV982952 FAR982951:FAR982952 FKN982951:FKN982952 FUJ982951:FUJ982952 GEF982951:GEF982952 GOB982951:GOB982952 GXX982951:GXX982952 HHT982951:HHT982952 HRP982951:HRP982952 IBL982951:IBL982952 ILH982951:ILH982952 IVD982951:IVD982952 JEZ982951:JEZ982952 JOV982951:JOV982952 JYR982951:JYR982952 KIN982951:KIN982952 KSJ982951:KSJ982952 LCF982951:LCF982952 LMB982951:LMB982952 LVX982951:LVX982952 MFT982951:MFT982952 MPP982951:MPP982952 MZL982951:MZL982952 NJH982951:NJH982952 NTD982951:NTD982952 OCZ982951:OCZ982952 OMV982951:OMV982952 OWR982951:OWR982952 PGN982951:PGN982952 PQJ982951:PQJ982952 QAF982951:QAF982952 QKB982951:QKB982952 QTX982951:QTX982952 RDT982951:RDT982952 RNP982951:RNP982952 RXL982951:RXL982952 SHH982951:SHH982952 SRD982951:SRD982952 TAZ982951:TAZ982952 TKV982951:TKV982952 TUR982951:TUR982952 UEN982951:UEN982952 UOJ982951:UOJ982952 UYF982951:UYF982952 VIB982951:VIB982952 VRX982951:VRX982952 WBT982951:WBT982952 WLP982951:WLP982952 WVL982951:WVL982952 D65458 IZ65459 SV65459 ACR65459 AMN65459 AWJ65459 BGF65459 BQB65459 BZX65459 CJT65459 CTP65459 DDL65459 DNH65459 DXD65459 EGZ65459 EQV65459 FAR65459 FKN65459 FUJ65459 GEF65459 GOB65459 GXX65459 HHT65459 HRP65459 IBL65459 ILH65459 IVD65459 JEZ65459 JOV65459 JYR65459 KIN65459 KSJ65459 LCF65459 LMB65459 LVX65459 MFT65459 MPP65459 MZL65459 NJH65459 NTD65459 OCZ65459 OMV65459 OWR65459 PGN65459 PQJ65459 QAF65459 QKB65459 QTX65459 RDT65459 RNP65459 RXL65459 SHH65459 SRD65459 TAZ65459 TKV65459 TUR65459 UEN65459 UOJ65459 UYF65459 VIB65459 VRX65459 WBT65459 WLP65459 WVL65459 D130994 IZ130995 SV130995 ACR130995 AMN130995 AWJ130995 BGF130995 BQB130995 BZX130995 CJT130995 CTP130995 DDL130995 DNH130995 DXD130995 EGZ130995 EQV130995 FAR130995 FKN130995 FUJ130995 GEF130995 GOB130995 GXX130995 HHT130995 HRP130995 IBL130995 ILH130995 IVD130995 JEZ130995 JOV130995 JYR130995 KIN130995 KSJ130995 LCF130995 LMB130995 LVX130995 MFT130995 MPP130995 MZL130995 NJH130995 NTD130995 OCZ130995 OMV130995 OWR130995 PGN130995 PQJ130995 QAF130995 QKB130995 QTX130995 RDT130995 RNP130995 RXL130995 SHH130995 SRD130995 TAZ130995 TKV130995 TUR130995 UEN130995 UOJ130995 UYF130995 VIB130995 VRX130995 WBT130995 WLP130995 WVL130995 D196530 IZ196531 SV196531 ACR196531 AMN196531 AWJ196531 BGF196531 BQB196531 BZX196531 CJT196531 CTP196531 DDL196531 DNH196531 DXD196531 EGZ196531 EQV196531 FAR196531 FKN196531 FUJ196531 GEF196531 GOB196531 GXX196531 HHT196531 HRP196531 IBL196531 ILH196531 IVD196531 JEZ196531 JOV196531 JYR196531 KIN196531 KSJ196531 LCF196531 LMB196531 LVX196531 MFT196531 MPP196531 MZL196531 NJH196531 NTD196531 OCZ196531 OMV196531 OWR196531 PGN196531 PQJ196531 QAF196531 QKB196531 QTX196531 RDT196531 RNP196531 RXL196531 SHH196531 SRD196531 TAZ196531 TKV196531 TUR196531 UEN196531 UOJ196531 UYF196531 VIB196531 VRX196531 WBT196531 WLP196531 WVL196531 D262066 IZ262067 SV262067 ACR262067 AMN262067 AWJ262067 BGF262067 BQB262067 BZX262067 CJT262067 CTP262067 DDL262067 DNH262067 DXD262067 EGZ262067 EQV262067 FAR262067 FKN262067 FUJ262067 GEF262067 GOB262067 GXX262067 HHT262067 HRP262067 IBL262067 ILH262067 IVD262067 JEZ262067 JOV262067 JYR262067 KIN262067 KSJ262067 LCF262067 LMB262067 LVX262067 MFT262067 MPP262067 MZL262067 NJH262067 NTD262067 OCZ262067 OMV262067 OWR262067 PGN262067 PQJ262067 QAF262067 QKB262067 QTX262067 RDT262067 RNP262067 RXL262067 SHH262067 SRD262067 TAZ262067 TKV262067 TUR262067 UEN262067 UOJ262067 UYF262067 VIB262067 VRX262067 WBT262067 WLP262067 WVL262067 D327602 IZ327603 SV327603 ACR327603 AMN327603 AWJ327603 BGF327603 BQB327603 BZX327603 CJT327603 CTP327603 DDL327603 DNH327603 DXD327603 EGZ327603 EQV327603 FAR327603 FKN327603 FUJ327603 GEF327603 GOB327603 GXX327603 HHT327603 HRP327603 IBL327603 ILH327603 IVD327603 JEZ327603 JOV327603 JYR327603 KIN327603 KSJ327603 LCF327603 LMB327603 LVX327603 MFT327603 MPP327603 MZL327603 NJH327603 NTD327603 OCZ327603 OMV327603 OWR327603 PGN327603 PQJ327603 QAF327603 QKB327603 QTX327603 RDT327603 RNP327603 RXL327603 SHH327603 SRD327603 TAZ327603 TKV327603 TUR327603 UEN327603 UOJ327603 UYF327603 VIB327603 VRX327603 WBT327603 WLP327603 WVL327603 D393138 IZ393139 SV393139 ACR393139 AMN393139 AWJ393139 BGF393139 BQB393139 BZX393139 CJT393139 CTP393139 DDL393139 DNH393139 DXD393139 EGZ393139 EQV393139 FAR393139 FKN393139 FUJ393139 GEF393139 GOB393139 GXX393139 HHT393139 HRP393139 IBL393139 ILH393139 IVD393139 JEZ393139 JOV393139 JYR393139 KIN393139 KSJ393139 LCF393139 LMB393139 LVX393139 MFT393139 MPP393139 MZL393139 NJH393139 NTD393139 OCZ393139 OMV393139 OWR393139 PGN393139 PQJ393139 QAF393139 QKB393139 QTX393139 RDT393139 RNP393139 RXL393139 SHH393139 SRD393139 TAZ393139 TKV393139 TUR393139 UEN393139 UOJ393139 UYF393139 VIB393139 VRX393139 WBT393139 WLP393139 WVL393139 D458674 IZ458675 SV458675 ACR458675 AMN458675 AWJ458675 BGF458675 BQB458675 BZX458675 CJT458675 CTP458675 DDL458675 DNH458675 DXD458675 EGZ458675 EQV458675 FAR458675 FKN458675 FUJ458675 GEF458675 GOB458675 GXX458675 HHT458675 HRP458675 IBL458675 ILH458675 IVD458675 JEZ458675 JOV458675 JYR458675 KIN458675 KSJ458675 LCF458675 LMB458675 LVX458675 MFT458675 MPP458675 MZL458675 NJH458675 NTD458675 OCZ458675 OMV458675 OWR458675 PGN458675 PQJ458675 QAF458675 QKB458675 QTX458675 RDT458675 RNP458675 RXL458675 SHH458675 SRD458675 TAZ458675 TKV458675 TUR458675 UEN458675 UOJ458675 UYF458675 VIB458675 VRX458675 WBT458675 WLP458675 WVL458675 D524210 IZ524211 SV524211 ACR524211 AMN524211 AWJ524211 BGF524211 BQB524211 BZX524211 CJT524211 CTP524211 DDL524211 DNH524211 DXD524211 EGZ524211 EQV524211 FAR524211 FKN524211 FUJ524211 GEF524211 GOB524211 GXX524211 HHT524211 HRP524211 IBL524211 ILH524211 IVD524211 JEZ524211 JOV524211 JYR524211 KIN524211 KSJ524211 LCF524211 LMB524211 LVX524211 MFT524211 MPP524211 MZL524211 NJH524211 NTD524211 OCZ524211 OMV524211 OWR524211 PGN524211 PQJ524211 QAF524211 QKB524211 QTX524211 RDT524211 RNP524211 RXL524211 SHH524211 SRD524211 TAZ524211 TKV524211 TUR524211 UEN524211 UOJ524211 UYF524211 VIB524211 VRX524211 WBT524211 WLP524211 WVL524211 D589746 IZ589747 SV589747 ACR589747 AMN589747 AWJ589747 BGF589747 BQB589747 BZX589747 CJT589747 CTP589747 DDL589747 DNH589747 DXD589747 EGZ589747 EQV589747 FAR589747 FKN589747 FUJ589747 GEF589747 GOB589747 GXX589747 HHT589747 HRP589747 IBL589747 ILH589747 IVD589747 JEZ589747 JOV589747 JYR589747 KIN589747 KSJ589747 LCF589747 LMB589747 LVX589747 MFT589747 MPP589747 MZL589747 NJH589747 NTD589747 OCZ589747 OMV589747 OWR589747 PGN589747 PQJ589747 QAF589747 QKB589747 QTX589747 RDT589747 RNP589747 RXL589747 SHH589747 SRD589747 TAZ589747 TKV589747 TUR589747 UEN589747 UOJ589747 UYF589747 VIB589747 VRX589747 WBT589747 WLP589747 WVL589747 D655282 IZ655283 SV655283 ACR655283 AMN655283 AWJ655283 BGF655283 BQB655283 BZX655283 CJT655283 CTP655283 DDL655283 DNH655283 DXD655283 EGZ655283 EQV655283 FAR655283 FKN655283 FUJ655283 GEF655283 GOB655283 GXX655283 HHT655283 HRP655283 IBL655283 ILH655283 IVD655283 JEZ655283 JOV655283 JYR655283 KIN655283 KSJ655283 LCF655283 LMB655283 LVX655283 MFT655283 MPP655283 MZL655283 NJH655283 NTD655283 OCZ655283 OMV655283 OWR655283 PGN655283 PQJ655283 QAF655283 QKB655283 QTX655283 RDT655283 RNP655283 RXL655283 SHH655283 SRD655283 TAZ655283 TKV655283 TUR655283 UEN655283 UOJ655283 UYF655283 VIB655283 VRX655283 WBT655283 WLP655283 WVL655283 D720818 IZ720819 SV720819 ACR720819 AMN720819 AWJ720819 BGF720819 BQB720819 BZX720819 CJT720819 CTP720819 DDL720819 DNH720819 DXD720819 EGZ720819 EQV720819 FAR720819 FKN720819 FUJ720819 GEF720819 GOB720819 GXX720819 HHT720819 HRP720819 IBL720819 ILH720819 IVD720819 JEZ720819 JOV720819 JYR720819 KIN720819 KSJ720819 LCF720819 LMB720819 LVX720819 MFT720819 MPP720819 MZL720819 NJH720819 NTD720819 OCZ720819 OMV720819 OWR720819 PGN720819 PQJ720819 QAF720819 QKB720819 QTX720819 RDT720819 RNP720819 RXL720819 SHH720819 SRD720819 TAZ720819 TKV720819 TUR720819 UEN720819 UOJ720819 UYF720819 VIB720819 VRX720819 WBT720819 WLP720819 WVL720819 D786354 IZ786355 SV786355 ACR786355 AMN786355 AWJ786355 BGF786355 BQB786355 BZX786355 CJT786355 CTP786355 DDL786355 DNH786355 DXD786355 EGZ786355 EQV786355 FAR786355 FKN786355 FUJ786355 GEF786355 GOB786355 GXX786355 HHT786355 HRP786355 IBL786355 ILH786355 IVD786355 JEZ786355 JOV786355 JYR786355 KIN786355 KSJ786355 LCF786355 LMB786355 LVX786355 MFT786355 MPP786355 MZL786355 NJH786355 NTD786355 OCZ786355 OMV786355 OWR786355 PGN786355 PQJ786355 QAF786355 QKB786355 QTX786355 RDT786355 RNP786355 RXL786355 SHH786355 SRD786355 TAZ786355 TKV786355 TUR786355 UEN786355 UOJ786355 UYF786355 VIB786355 VRX786355 WBT786355 WLP786355 WVL786355 D851890 IZ851891 SV851891 ACR851891 AMN851891 AWJ851891 BGF851891 BQB851891 BZX851891 CJT851891 CTP851891 DDL851891 DNH851891 DXD851891 EGZ851891 EQV851891 FAR851891 FKN851891 FUJ851891 GEF851891 GOB851891 GXX851891 HHT851891 HRP851891 IBL851891 ILH851891 IVD851891 JEZ851891 JOV851891 JYR851891 KIN851891 KSJ851891 LCF851891 LMB851891 LVX851891 MFT851891 MPP851891 MZL851891 NJH851891 NTD851891 OCZ851891 OMV851891 OWR851891 PGN851891 PQJ851891 QAF851891 QKB851891 QTX851891 RDT851891 RNP851891 RXL851891 SHH851891 SRD851891 TAZ851891 TKV851891 TUR851891 UEN851891 UOJ851891 UYF851891 VIB851891 VRX851891 WBT851891 WLP851891 WVL851891 D917426 IZ917427 SV917427 ACR917427 AMN917427 AWJ917427 BGF917427 BQB917427 BZX917427 CJT917427 CTP917427 DDL917427 DNH917427 DXD917427 EGZ917427 EQV917427 FAR917427 FKN917427 FUJ917427 GEF917427 GOB917427 GXX917427 HHT917427 HRP917427 IBL917427 ILH917427 IVD917427 JEZ917427 JOV917427 JYR917427 KIN917427 KSJ917427 LCF917427 LMB917427 LVX917427 MFT917427 MPP917427 MZL917427 NJH917427 NTD917427 OCZ917427 OMV917427 OWR917427 PGN917427 PQJ917427 QAF917427 QKB917427 QTX917427 RDT917427 RNP917427 RXL917427 SHH917427 SRD917427 TAZ917427 TKV917427 TUR917427 UEN917427 UOJ917427 UYF917427 VIB917427 VRX917427 WBT917427 WLP917427 WVL917427 D982962 IZ982963 SV982963 ACR982963 AMN982963 AWJ982963 BGF982963 BQB982963 BZX982963 CJT982963 CTP982963 DDL982963 DNH982963 DXD982963 EGZ982963 EQV982963 FAR982963 FKN982963 FUJ982963 GEF982963 GOB982963 GXX982963 HHT982963 HRP982963 IBL982963 ILH982963 IVD982963 JEZ982963 JOV982963 JYR982963 KIN982963 KSJ982963 LCF982963 LMB982963 LVX982963 MFT982963 MPP982963 MZL982963 NJH982963 NTD982963 OCZ982963 OMV982963 OWR982963 PGN982963 PQJ982963 QAF982963 QKB982963 QTX982963 RDT982963 RNP982963 RXL982963 SHH982963 SRD982963 TAZ982963 TKV982963 TUR982963 UEN982963 UOJ982963 UYF982963 VIB982963 VRX982963 WBT982963 WLP982963 WVL982963 D65460:D65493 IZ65461:IZ65494 SV65461:SV65494 ACR65461:ACR65494 AMN65461:AMN65494 AWJ65461:AWJ65494 BGF65461:BGF65494 BQB65461:BQB65494 BZX65461:BZX65494 CJT65461:CJT65494 CTP65461:CTP65494 DDL65461:DDL65494 DNH65461:DNH65494 DXD65461:DXD65494 EGZ65461:EGZ65494 EQV65461:EQV65494 FAR65461:FAR65494 FKN65461:FKN65494 FUJ65461:FUJ65494 GEF65461:GEF65494 GOB65461:GOB65494 GXX65461:GXX65494 HHT65461:HHT65494 HRP65461:HRP65494 IBL65461:IBL65494 ILH65461:ILH65494 IVD65461:IVD65494 JEZ65461:JEZ65494 JOV65461:JOV65494 JYR65461:JYR65494 KIN65461:KIN65494 KSJ65461:KSJ65494 LCF65461:LCF65494 LMB65461:LMB65494 LVX65461:LVX65494 MFT65461:MFT65494 MPP65461:MPP65494 MZL65461:MZL65494 NJH65461:NJH65494 NTD65461:NTD65494 OCZ65461:OCZ65494 OMV65461:OMV65494 OWR65461:OWR65494 PGN65461:PGN65494 PQJ65461:PQJ65494 QAF65461:QAF65494 QKB65461:QKB65494 QTX65461:QTX65494 RDT65461:RDT65494 RNP65461:RNP65494 RXL65461:RXL65494 SHH65461:SHH65494 SRD65461:SRD65494 TAZ65461:TAZ65494 TKV65461:TKV65494 TUR65461:TUR65494 UEN65461:UEN65494 UOJ65461:UOJ65494 UYF65461:UYF65494 VIB65461:VIB65494 VRX65461:VRX65494 WBT65461:WBT65494 WLP65461:WLP65494 WVL65461:WVL65494 D130996:D131029 IZ130997:IZ131030 SV130997:SV131030 ACR130997:ACR131030 AMN130997:AMN131030 AWJ130997:AWJ131030 BGF130997:BGF131030 BQB130997:BQB131030 BZX130997:BZX131030 CJT130997:CJT131030 CTP130997:CTP131030 DDL130997:DDL131030 DNH130997:DNH131030 DXD130997:DXD131030 EGZ130997:EGZ131030 EQV130997:EQV131030 FAR130997:FAR131030 FKN130997:FKN131030 FUJ130997:FUJ131030 GEF130997:GEF131030 GOB130997:GOB131030 GXX130997:GXX131030 HHT130997:HHT131030 HRP130997:HRP131030 IBL130997:IBL131030 ILH130997:ILH131030 IVD130997:IVD131030 JEZ130997:JEZ131030 JOV130997:JOV131030 JYR130997:JYR131030 KIN130997:KIN131030 KSJ130997:KSJ131030 LCF130997:LCF131030 LMB130997:LMB131030 LVX130997:LVX131030 MFT130997:MFT131030 MPP130997:MPP131030 MZL130997:MZL131030 NJH130997:NJH131030 NTD130997:NTD131030 OCZ130997:OCZ131030 OMV130997:OMV131030 OWR130997:OWR131030 PGN130997:PGN131030 PQJ130997:PQJ131030 QAF130997:QAF131030 QKB130997:QKB131030 QTX130997:QTX131030 RDT130997:RDT131030 RNP130997:RNP131030 RXL130997:RXL131030 SHH130997:SHH131030 SRD130997:SRD131030 TAZ130997:TAZ131030 TKV130997:TKV131030 TUR130997:TUR131030 UEN130997:UEN131030 UOJ130997:UOJ131030 UYF130997:UYF131030 VIB130997:VIB131030 VRX130997:VRX131030 WBT130997:WBT131030 WLP130997:WLP131030 WVL130997:WVL131030 D196532:D196565 IZ196533:IZ196566 SV196533:SV196566 ACR196533:ACR196566 AMN196533:AMN196566 AWJ196533:AWJ196566 BGF196533:BGF196566 BQB196533:BQB196566 BZX196533:BZX196566 CJT196533:CJT196566 CTP196533:CTP196566 DDL196533:DDL196566 DNH196533:DNH196566 DXD196533:DXD196566 EGZ196533:EGZ196566 EQV196533:EQV196566 FAR196533:FAR196566 FKN196533:FKN196566 FUJ196533:FUJ196566 GEF196533:GEF196566 GOB196533:GOB196566 GXX196533:GXX196566 HHT196533:HHT196566 HRP196533:HRP196566 IBL196533:IBL196566 ILH196533:ILH196566 IVD196533:IVD196566 JEZ196533:JEZ196566 JOV196533:JOV196566 JYR196533:JYR196566 KIN196533:KIN196566 KSJ196533:KSJ196566 LCF196533:LCF196566 LMB196533:LMB196566 LVX196533:LVX196566 MFT196533:MFT196566 MPP196533:MPP196566 MZL196533:MZL196566 NJH196533:NJH196566 NTD196533:NTD196566 OCZ196533:OCZ196566 OMV196533:OMV196566 OWR196533:OWR196566 PGN196533:PGN196566 PQJ196533:PQJ196566 QAF196533:QAF196566 QKB196533:QKB196566 QTX196533:QTX196566 RDT196533:RDT196566 RNP196533:RNP196566 RXL196533:RXL196566 SHH196533:SHH196566 SRD196533:SRD196566 TAZ196533:TAZ196566 TKV196533:TKV196566 TUR196533:TUR196566 UEN196533:UEN196566 UOJ196533:UOJ196566 UYF196533:UYF196566 VIB196533:VIB196566 VRX196533:VRX196566 WBT196533:WBT196566 WLP196533:WLP196566 WVL196533:WVL196566 D262068:D262101 IZ262069:IZ262102 SV262069:SV262102 ACR262069:ACR262102 AMN262069:AMN262102 AWJ262069:AWJ262102 BGF262069:BGF262102 BQB262069:BQB262102 BZX262069:BZX262102 CJT262069:CJT262102 CTP262069:CTP262102 DDL262069:DDL262102 DNH262069:DNH262102 DXD262069:DXD262102 EGZ262069:EGZ262102 EQV262069:EQV262102 FAR262069:FAR262102 FKN262069:FKN262102 FUJ262069:FUJ262102 GEF262069:GEF262102 GOB262069:GOB262102 GXX262069:GXX262102 HHT262069:HHT262102 HRP262069:HRP262102 IBL262069:IBL262102 ILH262069:ILH262102 IVD262069:IVD262102 JEZ262069:JEZ262102 JOV262069:JOV262102 JYR262069:JYR262102 KIN262069:KIN262102 KSJ262069:KSJ262102 LCF262069:LCF262102 LMB262069:LMB262102 LVX262069:LVX262102 MFT262069:MFT262102 MPP262069:MPP262102 MZL262069:MZL262102 NJH262069:NJH262102 NTD262069:NTD262102 OCZ262069:OCZ262102 OMV262069:OMV262102 OWR262069:OWR262102 PGN262069:PGN262102 PQJ262069:PQJ262102 QAF262069:QAF262102 QKB262069:QKB262102 QTX262069:QTX262102 RDT262069:RDT262102 RNP262069:RNP262102 RXL262069:RXL262102 SHH262069:SHH262102 SRD262069:SRD262102 TAZ262069:TAZ262102 TKV262069:TKV262102 TUR262069:TUR262102 UEN262069:UEN262102 UOJ262069:UOJ262102 UYF262069:UYF262102 VIB262069:VIB262102 VRX262069:VRX262102 WBT262069:WBT262102 WLP262069:WLP262102 WVL262069:WVL262102 D327604:D327637 IZ327605:IZ327638 SV327605:SV327638 ACR327605:ACR327638 AMN327605:AMN327638 AWJ327605:AWJ327638 BGF327605:BGF327638 BQB327605:BQB327638 BZX327605:BZX327638 CJT327605:CJT327638 CTP327605:CTP327638 DDL327605:DDL327638 DNH327605:DNH327638 DXD327605:DXD327638 EGZ327605:EGZ327638 EQV327605:EQV327638 FAR327605:FAR327638 FKN327605:FKN327638 FUJ327605:FUJ327638 GEF327605:GEF327638 GOB327605:GOB327638 GXX327605:GXX327638 HHT327605:HHT327638 HRP327605:HRP327638 IBL327605:IBL327638 ILH327605:ILH327638 IVD327605:IVD327638 JEZ327605:JEZ327638 JOV327605:JOV327638 JYR327605:JYR327638 KIN327605:KIN327638 KSJ327605:KSJ327638 LCF327605:LCF327638 LMB327605:LMB327638 LVX327605:LVX327638 MFT327605:MFT327638 MPP327605:MPP327638 MZL327605:MZL327638 NJH327605:NJH327638 NTD327605:NTD327638 OCZ327605:OCZ327638 OMV327605:OMV327638 OWR327605:OWR327638 PGN327605:PGN327638 PQJ327605:PQJ327638 QAF327605:QAF327638 QKB327605:QKB327638 QTX327605:QTX327638 RDT327605:RDT327638 RNP327605:RNP327638 RXL327605:RXL327638 SHH327605:SHH327638 SRD327605:SRD327638 TAZ327605:TAZ327638 TKV327605:TKV327638 TUR327605:TUR327638 UEN327605:UEN327638 UOJ327605:UOJ327638 UYF327605:UYF327638 VIB327605:VIB327638 VRX327605:VRX327638 WBT327605:WBT327638 WLP327605:WLP327638 WVL327605:WVL327638 D393140:D393173 IZ393141:IZ393174 SV393141:SV393174 ACR393141:ACR393174 AMN393141:AMN393174 AWJ393141:AWJ393174 BGF393141:BGF393174 BQB393141:BQB393174 BZX393141:BZX393174 CJT393141:CJT393174 CTP393141:CTP393174 DDL393141:DDL393174 DNH393141:DNH393174 DXD393141:DXD393174 EGZ393141:EGZ393174 EQV393141:EQV393174 FAR393141:FAR393174 FKN393141:FKN393174 FUJ393141:FUJ393174 GEF393141:GEF393174 GOB393141:GOB393174 GXX393141:GXX393174 HHT393141:HHT393174 HRP393141:HRP393174 IBL393141:IBL393174 ILH393141:ILH393174 IVD393141:IVD393174 JEZ393141:JEZ393174 JOV393141:JOV393174 JYR393141:JYR393174 KIN393141:KIN393174 KSJ393141:KSJ393174 LCF393141:LCF393174 LMB393141:LMB393174 LVX393141:LVX393174 MFT393141:MFT393174 MPP393141:MPP393174 MZL393141:MZL393174 NJH393141:NJH393174 NTD393141:NTD393174 OCZ393141:OCZ393174 OMV393141:OMV393174 OWR393141:OWR393174 PGN393141:PGN393174 PQJ393141:PQJ393174 QAF393141:QAF393174 QKB393141:QKB393174 QTX393141:QTX393174 RDT393141:RDT393174 RNP393141:RNP393174 RXL393141:RXL393174 SHH393141:SHH393174 SRD393141:SRD393174 TAZ393141:TAZ393174 TKV393141:TKV393174 TUR393141:TUR393174 UEN393141:UEN393174 UOJ393141:UOJ393174 UYF393141:UYF393174 VIB393141:VIB393174 VRX393141:VRX393174 WBT393141:WBT393174 WLP393141:WLP393174 WVL393141:WVL393174 D458676:D458709 IZ458677:IZ458710 SV458677:SV458710 ACR458677:ACR458710 AMN458677:AMN458710 AWJ458677:AWJ458710 BGF458677:BGF458710 BQB458677:BQB458710 BZX458677:BZX458710 CJT458677:CJT458710 CTP458677:CTP458710 DDL458677:DDL458710 DNH458677:DNH458710 DXD458677:DXD458710 EGZ458677:EGZ458710 EQV458677:EQV458710 FAR458677:FAR458710 FKN458677:FKN458710 FUJ458677:FUJ458710 GEF458677:GEF458710 GOB458677:GOB458710 GXX458677:GXX458710 HHT458677:HHT458710 HRP458677:HRP458710 IBL458677:IBL458710 ILH458677:ILH458710 IVD458677:IVD458710 JEZ458677:JEZ458710 JOV458677:JOV458710 JYR458677:JYR458710 KIN458677:KIN458710 KSJ458677:KSJ458710 LCF458677:LCF458710 LMB458677:LMB458710 LVX458677:LVX458710 MFT458677:MFT458710 MPP458677:MPP458710 MZL458677:MZL458710 NJH458677:NJH458710 NTD458677:NTD458710 OCZ458677:OCZ458710 OMV458677:OMV458710 OWR458677:OWR458710 PGN458677:PGN458710 PQJ458677:PQJ458710 QAF458677:QAF458710 QKB458677:QKB458710 QTX458677:QTX458710 RDT458677:RDT458710 RNP458677:RNP458710 RXL458677:RXL458710 SHH458677:SHH458710 SRD458677:SRD458710 TAZ458677:TAZ458710 TKV458677:TKV458710 TUR458677:TUR458710 UEN458677:UEN458710 UOJ458677:UOJ458710 UYF458677:UYF458710 VIB458677:VIB458710 VRX458677:VRX458710 WBT458677:WBT458710 WLP458677:WLP458710 WVL458677:WVL458710 D524212:D524245 IZ524213:IZ524246 SV524213:SV524246 ACR524213:ACR524246 AMN524213:AMN524246 AWJ524213:AWJ524246 BGF524213:BGF524246 BQB524213:BQB524246 BZX524213:BZX524246 CJT524213:CJT524246 CTP524213:CTP524246 DDL524213:DDL524246 DNH524213:DNH524246 DXD524213:DXD524246 EGZ524213:EGZ524246 EQV524213:EQV524246 FAR524213:FAR524246 FKN524213:FKN524246 FUJ524213:FUJ524246 GEF524213:GEF524246 GOB524213:GOB524246 GXX524213:GXX524246 HHT524213:HHT524246 HRP524213:HRP524246 IBL524213:IBL524246 ILH524213:ILH524246 IVD524213:IVD524246 JEZ524213:JEZ524246 JOV524213:JOV524246 JYR524213:JYR524246 KIN524213:KIN524246 KSJ524213:KSJ524246 LCF524213:LCF524246 LMB524213:LMB524246 LVX524213:LVX524246 MFT524213:MFT524246 MPP524213:MPP524246 MZL524213:MZL524246 NJH524213:NJH524246 NTD524213:NTD524246 OCZ524213:OCZ524246 OMV524213:OMV524246 OWR524213:OWR524246 PGN524213:PGN524246 PQJ524213:PQJ524246 QAF524213:QAF524246 QKB524213:QKB524246 QTX524213:QTX524246 RDT524213:RDT524246 RNP524213:RNP524246 RXL524213:RXL524246 SHH524213:SHH524246 SRD524213:SRD524246 TAZ524213:TAZ524246 TKV524213:TKV524246 TUR524213:TUR524246 UEN524213:UEN524246 UOJ524213:UOJ524246 UYF524213:UYF524246 VIB524213:VIB524246 VRX524213:VRX524246 WBT524213:WBT524246 WLP524213:WLP524246 WVL524213:WVL524246 D589748:D589781 IZ589749:IZ589782 SV589749:SV589782 ACR589749:ACR589782 AMN589749:AMN589782 AWJ589749:AWJ589782 BGF589749:BGF589782 BQB589749:BQB589782 BZX589749:BZX589782 CJT589749:CJT589782 CTP589749:CTP589782 DDL589749:DDL589782 DNH589749:DNH589782 DXD589749:DXD589782 EGZ589749:EGZ589782 EQV589749:EQV589782 FAR589749:FAR589782 FKN589749:FKN589782 FUJ589749:FUJ589782 GEF589749:GEF589782 GOB589749:GOB589782 GXX589749:GXX589782 HHT589749:HHT589782 HRP589749:HRP589782 IBL589749:IBL589782 ILH589749:ILH589782 IVD589749:IVD589782 JEZ589749:JEZ589782 JOV589749:JOV589782 JYR589749:JYR589782 KIN589749:KIN589782 KSJ589749:KSJ589782 LCF589749:LCF589782 LMB589749:LMB589782 LVX589749:LVX589782 MFT589749:MFT589782 MPP589749:MPP589782 MZL589749:MZL589782 NJH589749:NJH589782 NTD589749:NTD589782 OCZ589749:OCZ589782 OMV589749:OMV589782 OWR589749:OWR589782 PGN589749:PGN589782 PQJ589749:PQJ589782 QAF589749:QAF589782 QKB589749:QKB589782 QTX589749:QTX589782 RDT589749:RDT589782 RNP589749:RNP589782 RXL589749:RXL589782 SHH589749:SHH589782 SRD589749:SRD589782 TAZ589749:TAZ589782 TKV589749:TKV589782 TUR589749:TUR589782 UEN589749:UEN589782 UOJ589749:UOJ589782 UYF589749:UYF589782 VIB589749:VIB589782 VRX589749:VRX589782 WBT589749:WBT589782 WLP589749:WLP589782 WVL589749:WVL589782 D655284:D655317 IZ655285:IZ655318 SV655285:SV655318 ACR655285:ACR655318 AMN655285:AMN655318 AWJ655285:AWJ655318 BGF655285:BGF655318 BQB655285:BQB655318 BZX655285:BZX655318 CJT655285:CJT655318 CTP655285:CTP655318 DDL655285:DDL655318 DNH655285:DNH655318 DXD655285:DXD655318 EGZ655285:EGZ655318 EQV655285:EQV655318 FAR655285:FAR655318 FKN655285:FKN655318 FUJ655285:FUJ655318 GEF655285:GEF655318 GOB655285:GOB655318 GXX655285:GXX655318 HHT655285:HHT655318 HRP655285:HRP655318 IBL655285:IBL655318 ILH655285:ILH655318 IVD655285:IVD655318 JEZ655285:JEZ655318 JOV655285:JOV655318 JYR655285:JYR655318 KIN655285:KIN655318 KSJ655285:KSJ655318 LCF655285:LCF655318 LMB655285:LMB655318 LVX655285:LVX655318 MFT655285:MFT655318 MPP655285:MPP655318 MZL655285:MZL655318 NJH655285:NJH655318 NTD655285:NTD655318 OCZ655285:OCZ655318 OMV655285:OMV655318 OWR655285:OWR655318 PGN655285:PGN655318 PQJ655285:PQJ655318 QAF655285:QAF655318 QKB655285:QKB655318 QTX655285:QTX655318 RDT655285:RDT655318 RNP655285:RNP655318 RXL655285:RXL655318 SHH655285:SHH655318 SRD655285:SRD655318 TAZ655285:TAZ655318 TKV655285:TKV655318 TUR655285:TUR655318 UEN655285:UEN655318 UOJ655285:UOJ655318 UYF655285:UYF655318 VIB655285:VIB655318 VRX655285:VRX655318 WBT655285:WBT655318 WLP655285:WLP655318 WVL655285:WVL655318 D720820:D720853 IZ720821:IZ720854 SV720821:SV720854 ACR720821:ACR720854 AMN720821:AMN720854 AWJ720821:AWJ720854 BGF720821:BGF720854 BQB720821:BQB720854 BZX720821:BZX720854 CJT720821:CJT720854 CTP720821:CTP720854 DDL720821:DDL720854 DNH720821:DNH720854 DXD720821:DXD720854 EGZ720821:EGZ720854 EQV720821:EQV720854 FAR720821:FAR720854 FKN720821:FKN720854 FUJ720821:FUJ720854 GEF720821:GEF720854 GOB720821:GOB720854 GXX720821:GXX720854 HHT720821:HHT720854 HRP720821:HRP720854 IBL720821:IBL720854 ILH720821:ILH720854 IVD720821:IVD720854 JEZ720821:JEZ720854 JOV720821:JOV720854 JYR720821:JYR720854 KIN720821:KIN720854 KSJ720821:KSJ720854 LCF720821:LCF720854 LMB720821:LMB720854 LVX720821:LVX720854 MFT720821:MFT720854 MPP720821:MPP720854 MZL720821:MZL720854 NJH720821:NJH720854 NTD720821:NTD720854 OCZ720821:OCZ720854 OMV720821:OMV720854 OWR720821:OWR720854 PGN720821:PGN720854 PQJ720821:PQJ720854 QAF720821:QAF720854 QKB720821:QKB720854 QTX720821:QTX720854 RDT720821:RDT720854 RNP720821:RNP720854 RXL720821:RXL720854 SHH720821:SHH720854 SRD720821:SRD720854 TAZ720821:TAZ720854 TKV720821:TKV720854 TUR720821:TUR720854 UEN720821:UEN720854 UOJ720821:UOJ720854 UYF720821:UYF720854 VIB720821:VIB720854 VRX720821:VRX720854 WBT720821:WBT720854 WLP720821:WLP720854 WVL720821:WVL720854 D786356:D786389 IZ786357:IZ786390 SV786357:SV786390 ACR786357:ACR786390 AMN786357:AMN786390 AWJ786357:AWJ786390 BGF786357:BGF786390 BQB786357:BQB786390 BZX786357:BZX786390 CJT786357:CJT786390 CTP786357:CTP786390 DDL786357:DDL786390 DNH786357:DNH786390 DXD786357:DXD786390 EGZ786357:EGZ786390 EQV786357:EQV786390 FAR786357:FAR786390 FKN786357:FKN786390 FUJ786357:FUJ786390 GEF786357:GEF786390 GOB786357:GOB786390 GXX786357:GXX786390 HHT786357:HHT786390 HRP786357:HRP786390 IBL786357:IBL786390 ILH786357:ILH786390 IVD786357:IVD786390 JEZ786357:JEZ786390 JOV786357:JOV786390 JYR786357:JYR786390 KIN786357:KIN786390 KSJ786357:KSJ786390 LCF786357:LCF786390 LMB786357:LMB786390 LVX786357:LVX786390 MFT786357:MFT786390 MPP786357:MPP786390 MZL786357:MZL786390 NJH786357:NJH786390 NTD786357:NTD786390 OCZ786357:OCZ786390 OMV786357:OMV786390 OWR786357:OWR786390 PGN786357:PGN786390 PQJ786357:PQJ786390 QAF786357:QAF786390 QKB786357:QKB786390 QTX786357:QTX786390 RDT786357:RDT786390 RNP786357:RNP786390 RXL786357:RXL786390 SHH786357:SHH786390 SRD786357:SRD786390 TAZ786357:TAZ786390 TKV786357:TKV786390 TUR786357:TUR786390 UEN786357:UEN786390 UOJ786357:UOJ786390 UYF786357:UYF786390 VIB786357:VIB786390 VRX786357:VRX786390 WBT786357:WBT786390 WLP786357:WLP786390 WVL786357:WVL786390 D851892:D851925 IZ851893:IZ851926 SV851893:SV851926 ACR851893:ACR851926 AMN851893:AMN851926 AWJ851893:AWJ851926 BGF851893:BGF851926 BQB851893:BQB851926 BZX851893:BZX851926 CJT851893:CJT851926 CTP851893:CTP851926 DDL851893:DDL851926 DNH851893:DNH851926 DXD851893:DXD851926 EGZ851893:EGZ851926 EQV851893:EQV851926 FAR851893:FAR851926 FKN851893:FKN851926 FUJ851893:FUJ851926 GEF851893:GEF851926 GOB851893:GOB851926 GXX851893:GXX851926 HHT851893:HHT851926 HRP851893:HRP851926 IBL851893:IBL851926 ILH851893:ILH851926 IVD851893:IVD851926 JEZ851893:JEZ851926 JOV851893:JOV851926 JYR851893:JYR851926 KIN851893:KIN851926 KSJ851893:KSJ851926 LCF851893:LCF851926 LMB851893:LMB851926 LVX851893:LVX851926 MFT851893:MFT851926 MPP851893:MPP851926 MZL851893:MZL851926 NJH851893:NJH851926 NTD851893:NTD851926 OCZ851893:OCZ851926 OMV851893:OMV851926 OWR851893:OWR851926 PGN851893:PGN851926 PQJ851893:PQJ851926 QAF851893:QAF851926 QKB851893:QKB851926 QTX851893:QTX851926 RDT851893:RDT851926 RNP851893:RNP851926 RXL851893:RXL851926 SHH851893:SHH851926 SRD851893:SRD851926 TAZ851893:TAZ851926 TKV851893:TKV851926 TUR851893:TUR851926 UEN851893:UEN851926 UOJ851893:UOJ851926 UYF851893:UYF851926 VIB851893:VIB851926 VRX851893:VRX851926 WBT851893:WBT851926 WLP851893:WLP851926 WVL851893:WVL851926 D917428:D917461 IZ917429:IZ917462 SV917429:SV917462 ACR917429:ACR917462 AMN917429:AMN917462 AWJ917429:AWJ917462 BGF917429:BGF917462 BQB917429:BQB917462 BZX917429:BZX917462 CJT917429:CJT917462 CTP917429:CTP917462 DDL917429:DDL917462 DNH917429:DNH917462 DXD917429:DXD917462 EGZ917429:EGZ917462 EQV917429:EQV917462 FAR917429:FAR917462 FKN917429:FKN917462 FUJ917429:FUJ917462 GEF917429:GEF917462 GOB917429:GOB917462 GXX917429:GXX917462 HHT917429:HHT917462 HRP917429:HRP917462 IBL917429:IBL917462 ILH917429:ILH917462 IVD917429:IVD917462 JEZ917429:JEZ917462 JOV917429:JOV917462 JYR917429:JYR917462 KIN917429:KIN917462 KSJ917429:KSJ917462 LCF917429:LCF917462 LMB917429:LMB917462 LVX917429:LVX917462 MFT917429:MFT917462 MPP917429:MPP917462 MZL917429:MZL917462 NJH917429:NJH917462 NTD917429:NTD917462 OCZ917429:OCZ917462 OMV917429:OMV917462 OWR917429:OWR917462 PGN917429:PGN917462 PQJ917429:PQJ917462 QAF917429:QAF917462 QKB917429:QKB917462 QTX917429:QTX917462 RDT917429:RDT917462 RNP917429:RNP917462 RXL917429:RXL917462 SHH917429:SHH917462 SRD917429:SRD917462 TAZ917429:TAZ917462 TKV917429:TKV917462 TUR917429:TUR917462 UEN917429:UEN917462 UOJ917429:UOJ917462 UYF917429:UYF917462 VIB917429:VIB917462 VRX917429:VRX917462 WBT917429:WBT917462 WLP917429:WLP917462 WVL917429:WVL917462 D982964:D982997 IZ982965:IZ982998 SV982965:SV982998 ACR982965:ACR982998 AMN982965:AMN982998 AWJ982965:AWJ982998 BGF982965:BGF982998 BQB982965:BQB982998 BZX982965:BZX982998 CJT982965:CJT982998 CTP982965:CTP982998 DDL982965:DDL982998 DNH982965:DNH982998 DXD982965:DXD982998 EGZ982965:EGZ982998 EQV982965:EQV982998 FAR982965:FAR982998 FKN982965:FKN982998 FUJ982965:FUJ982998 GEF982965:GEF982998 GOB982965:GOB982998 GXX982965:GXX982998 HHT982965:HHT982998 HRP982965:HRP982998 IBL982965:IBL982998 ILH982965:ILH982998 IVD982965:IVD982998 JEZ982965:JEZ982998 JOV982965:JOV982998 JYR982965:JYR982998 KIN982965:KIN982998 KSJ982965:KSJ982998 LCF982965:LCF982998 LMB982965:LMB982998 LVX982965:LVX982998 MFT982965:MFT982998 MPP982965:MPP982998 MZL982965:MZL982998 NJH982965:NJH982998 NTD982965:NTD982998 OCZ982965:OCZ982998 OMV982965:OMV982998 OWR982965:OWR982998 PGN982965:PGN982998 PQJ982965:PQJ982998 QAF982965:QAF982998 QKB982965:QKB982998 QTX982965:QTX982998 RDT982965:RDT982998 RNP982965:RNP982998 RXL982965:RXL982998 SHH982965:SHH982998 SRD982965:SRD982998 TAZ982965:TAZ982998 TKV982965:TKV982998 TUR982965:TUR982998 UEN982965:UEN982998 UOJ982965:UOJ982998 UYF982965:UYF982998 VIB982965:VIB982998 VRX982965:VRX982998 WBT982965:WBT982998 WLP982965:WLP982998 WVL982965:WVL982998 WVL9:WVL11 IZ9:IZ11 SV9:SV11 ACR9:ACR11 AMN9:AMN11 AWJ9:AWJ11 BGF9:BGF11 BQB9:BQB11 BZX9:BZX11 CJT9:CJT11 CTP9:CTP11 DDL9:DDL11 DNH9:DNH11 DXD9:DXD11 EGZ9:EGZ11 EQV9:EQV11 FAR9:FAR11 FKN9:FKN11 FUJ9:FUJ11 GEF9:GEF11 GOB9:GOB11 GXX9:GXX11 HHT9:HHT11 HRP9:HRP11 IBL9:IBL11 ILH9:ILH11 IVD9:IVD11 JEZ9:JEZ11 JOV9:JOV11 JYR9:JYR11 KIN9:KIN11 KSJ9:KSJ11 LCF9:LCF11 LMB9:LMB11 LVX9:LVX11 MFT9:MFT11 MPP9:MPP11 MZL9:MZL11 NJH9:NJH11 NTD9:NTD11 OCZ9:OCZ11 OMV9:OMV11 OWR9:OWR11 PGN9:PGN11 PQJ9:PQJ11 QAF9:QAF11 QKB9:QKB11 QTX9:QTX11 RDT9:RDT11 RNP9:RNP11 RXL9:RXL11 SHH9:SHH11 SRD9:SRD11 TAZ9:TAZ11 TKV9:TKV11 TUR9:TUR11 UEN9:UEN11 UOJ9:UOJ11 UYF9:UYF11 VIB9:VIB11 VRX9:VRX11 WBT9:WBT11 WLP9:WLP11">
      <formula1>"1, 2, 3"</formula1>
    </dataValidation>
    <dataValidation type="list" errorStyle="warning" allowBlank="1" showInputMessage="1" showErrorMessage="1" errorTitle="FERC ACCOUNT" error="This FERC Account is not included in the drop-down list. Is this the account you want to use?" sqref="C65448 IY65449 SU65449 ACQ65449 AMM65449 AWI65449 BGE65449 BQA65449 BZW65449 CJS65449 CTO65449 DDK65449 DNG65449 DXC65449 EGY65449 EQU65449 FAQ65449 FKM65449 FUI65449 GEE65449 GOA65449 GXW65449 HHS65449 HRO65449 IBK65449 ILG65449 IVC65449 JEY65449 JOU65449 JYQ65449 KIM65449 KSI65449 LCE65449 LMA65449 LVW65449 MFS65449 MPO65449 MZK65449 NJG65449 NTC65449 OCY65449 OMU65449 OWQ65449 PGM65449 PQI65449 QAE65449 QKA65449 QTW65449 RDS65449 RNO65449 RXK65449 SHG65449 SRC65449 TAY65449 TKU65449 TUQ65449 UEM65449 UOI65449 UYE65449 VIA65449 VRW65449 WBS65449 WLO65449 WVK65449 C130984 IY130985 SU130985 ACQ130985 AMM130985 AWI130985 BGE130985 BQA130985 BZW130985 CJS130985 CTO130985 DDK130985 DNG130985 DXC130985 EGY130985 EQU130985 FAQ130985 FKM130985 FUI130985 GEE130985 GOA130985 GXW130985 HHS130985 HRO130985 IBK130985 ILG130985 IVC130985 JEY130985 JOU130985 JYQ130985 KIM130985 KSI130985 LCE130985 LMA130985 LVW130985 MFS130985 MPO130985 MZK130985 NJG130985 NTC130985 OCY130985 OMU130985 OWQ130985 PGM130985 PQI130985 QAE130985 QKA130985 QTW130985 RDS130985 RNO130985 RXK130985 SHG130985 SRC130985 TAY130985 TKU130985 TUQ130985 UEM130985 UOI130985 UYE130985 VIA130985 VRW130985 WBS130985 WLO130985 WVK130985 C196520 IY196521 SU196521 ACQ196521 AMM196521 AWI196521 BGE196521 BQA196521 BZW196521 CJS196521 CTO196521 DDK196521 DNG196521 DXC196521 EGY196521 EQU196521 FAQ196521 FKM196521 FUI196521 GEE196521 GOA196521 GXW196521 HHS196521 HRO196521 IBK196521 ILG196521 IVC196521 JEY196521 JOU196521 JYQ196521 KIM196521 KSI196521 LCE196521 LMA196521 LVW196521 MFS196521 MPO196521 MZK196521 NJG196521 NTC196521 OCY196521 OMU196521 OWQ196521 PGM196521 PQI196521 QAE196521 QKA196521 QTW196521 RDS196521 RNO196521 RXK196521 SHG196521 SRC196521 TAY196521 TKU196521 TUQ196521 UEM196521 UOI196521 UYE196521 VIA196521 VRW196521 WBS196521 WLO196521 WVK196521 C262056 IY262057 SU262057 ACQ262057 AMM262057 AWI262057 BGE262057 BQA262057 BZW262057 CJS262057 CTO262057 DDK262057 DNG262057 DXC262057 EGY262057 EQU262057 FAQ262057 FKM262057 FUI262057 GEE262057 GOA262057 GXW262057 HHS262057 HRO262057 IBK262057 ILG262057 IVC262057 JEY262057 JOU262057 JYQ262057 KIM262057 KSI262057 LCE262057 LMA262057 LVW262057 MFS262057 MPO262057 MZK262057 NJG262057 NTC262057 OCY262057 OMU262057 OWQ262057 PGM262057 PQI262057 QAE262057 QKA262057 QTW262057 RDS262057 RNO262057 RXK262057 SHG262057 SRC262057 TAY262057 TKU262057 TUQ262057 UEM262057 UOI262057 UYE262057 VIA262057 VRW262057 WBS262057 WLO262057 WVK262057 C327592 IY327593 SU327593 ACQ327593 AMM327593 AWI327593 BGE327593 BQA327593 BZW327593 CJS327593 CTO327593 DDK327593 DNG327593 DXC327593 EGY327593 EQU327593 FAQ327593 FKM327593 FUI327593 GEE327593 GOA327593 GXW327593 HHS327593 HRO327593 IBK327593 ILG327593 IVC327593 JEY327593 JOU327593 JYQ327593 KIM327593 KSI327593 LCE327593 LMA327593 LVW327593 MFS327593 MPO327593 MZK327593 NJG327593 NTC327593 OCY327593 OMU327593 OWQ327593 PGM327593 PQI327593 QAE327593 QKA327593 QTW327593 RDS327593 RNO327593 RXK327593 SHG327593 SRC327593 TAY327593 TKU327593 TUQ327593 UEM327593 UOI327593 UYE327593 VIA327593 VRW327593 WBS327593 WLO327593 WVK327593 C393128 IY393129 SU393129 ACQ393129 AMM393129 AWI393129 BGE393129 BQA393129 BZW393129 CJS393129 CTO393129 DDK393129 DNG393129 DXC393129 EGY393129 EQU393129 FAQ393129 FKM393129 FUI393129 GEE393129 GOA393129 GXW393129 HHS393129 HRO393129 IBK393129 ILG393129 IVC393129 JEY393129 JOU393129 JYQ393129 KIM393129 KSI393129 LCE393129 LMA393129 LVW393129 MFS393129 MPO393129 MZK393129 NJG393129 NTC393129 OCY393129 OMU393129 OWQ393129 PGM393129 PQI393129 QAE393129 QKA393129 QTW393129 RDS393129 RNO393129 RXK393129 SHG393129 SRC393129 TAY393129 TKU393129 TUQ393129 UEM393129 UOI393129 UYE393129 VIA393129 VRW393129 WBS393129 WLO393129 WVK393129 C458664 IY458665 SU458665 ACQ458665 AMM458665 AWI458665 BGE458665 BQA458665 BZW458665 CJS458665 CTO458665 DDK458665 DNG458665 DXC458665 EGY458665 EQU458665 FAQ458665 FKM458665 FUI458665 GEE458665 GOA458665 GXW458665 HHS458665 HRO458665 IBK458665 ILG458665 IVC458665 JEY458665 JOU458665 JYQ458665 KIM458665 KSI458665 LCE458665 LMA458665 LVW458665 MFS458665 MPO458665 MZK458665 NJG458665 NTC458665 OCY458665 OMU458665 OWQ458665 PGM458665 PQI458665 QAE458665 QKA458665 QTW458665 RDS458665 RNO458665 RXK458665 SHG458665 SRC458665 TAY458665 TKU458665 TUQ458665 UEM458665 UOI458665 UYE458665 VIA458665 VRW458665 WBS458665 WLO458665 WVK458665 C524200 IY524201 SU524201 ACQ524201 AMM524201 AWI524201 BGE524201 BQA524201 BZW524201 CJS524201 CTO524201 DDK524201 DNG524201 DXC524201 EGY524201 EQU524201 FAQ524201 FKM524201 FUI524201 GEE524201 GOA524201 GXW524201 HHS524201 HRO524201 IBK524201 ILG524201 IVC524201 JEY524201 JOU524201 JYQ524201 KIM524201 KSI524201 LCE524201 LMA524201 LVW524201 MFS524201 MPO524201 MZK524201 NJG524201 NTC524201 OCY524201 OMU524201 OWQ524201 PGM524201 PQI524201 QAE524201 QKA524201 QTW524201 RDS524201 RNO524201 RXK524201 SHG524201 SRC524201 TAY524201 TKU524201 TUQ524201 UEM524201 UOI524201 UYE524201 VIA524201 VRW524201 WBS524201 WLO524201 WVK524201 C589736 IY589737 SU589737 ACQ589737 AMM589737 AWI589737 BGE589737 BQA589737 BZW589737 CJS589737 CTO589737 DDK589737 DNG589737 DXC589737 EGY589737 EQU589737 FAQ589737 FKM589737 FUI589737 GEE589737 GOA589737 GXW589737 HHS589737 HRO589737 IBK589737 ILG589737 IVC589737 JEY589737 JOU589737 JYQ589737 KIM589737 KSI589737 LCE589737 LMA589737 LVW589737 MFS589737 MPO589737 MZK589737 NJG589737 NTC589737 OCY589737 OMU589737 OWQ589737 PGM589737 PQI589737 QAE589737 QKA589737 QTW589737 RDS589737 RNO589737 RXK589737 SHG589737 SRC589737 TAY589737 TKU589737 TUQ589737 UEM589737 UOI589737 UYE589737 VIA589737 VRW589737 WBS589737 WLO589737 WVK589737 C655272 IY655273 SU655273 ACQ655273 AMM655273 AWI655273 BGE655273 BQA655273 BZW655273 CJS655273 CTO655273 DDK655273 DNG655273 DXC655273 EGY655273 EQU655273 FAQ655273 FKM655273 FUI655273 GEE655273 GOA655273 GXW655273 HHS655273 HRO655273 IBK655273 ILG655273 IVC655273 JEY655273 JOU655273 JYQ655273 KIM655273 KSI655273 LCE655273 LMA655273 LVW655273 MFS655273 MPO655273 MZK655273 NJG655273 NTC655273 OCY655273 OMU655273 OWQ655273 PGM655273 PQI655273 QAE655273 QKA655273 QTW655273 RDS655273 RNO655273 RXK655273 SHG655273 SRC655273 TAY655273 TKU655273 TUQ655273 UEM655273 UOI655273 UYE655273 VIA655273 VRW655273 WBS655273 WLO655273 WVK655273 C720808 IY720809 SU720809 ACQ720809 AMM720809 AWI720809 BGE720809 BQA720809 BZW720809 CJS720809 CTO720809 DDK720809 DNG720809 DXC720809 EGY720809 EQU720809 FAQ720809 FKM720809 FUI720809 GEE720809 GOA720809 GXW720809 HHS720809 HRO720809 IBK720809 ILG720809 IVC720809 JEY720809 JOU720809 JYQ720809 KIM720809 KSI720809 LCE720809 LMA720809 LVW720809 MFS720809 MPO720809 MZK720809 NJG720809 NTC720809 OCY720809 OMU720809 OWQ720809 PGM720809 PQI720809 QAE720809 QKA720809 QTW720809 RDS720809 RNO720809 RXK720809 SHG720809 SRC720809 TAY720809 TKU720809 TUQ720809 UEM720809 UOI720809 UYE720809 VIA720809 VRW720809 WBS720809 WLO720809 WVK720809 C786344 IY786345 SU786345 ACQ786345 AMM786345 AWI786345 BGE786345 BQA786345 BZW786345 CJS786345 CTO786345 DDK786345 DNG786345 DXC786345 EGY786345 EQU786345 FAQ786345 FKM786345 FUI786345 GEE786345 GOA786345 GXW786345 HHS786345 HRO786345 IBK786345 ILG786345 IVC786345 JEY786345 JOU786345 JYQ786345 KIM786345 KSI786345 LCE786345 LMA786345 LVW786345 MFS786345 MPO786345 MZK786345 NJG786345 NTC786345 OCY786345 OMU786345 OWQ786345 PGM786345 PQI786345 QAE786345 QKA786345 QTW786345 RDS786345 RNO786345 RXK786345 SHG786345 SRC786345 TAY786345 TKU786345 TUQ786345 UEM786345 UOI786345 UYE786345 VIA786345 VRW786345 WBS786345 WLO786345 WVK786345 C851880 IY851881 SU851881 ACQ851881 AMM851881 AWI851881 BGE851881 BQA851881 BZW851881 CJS851881 CTO851881 DDK851881 DNG851881 DXC851881 EGY851881 EQU851881 FAQ851881 FKM851881 FUI851881 GEE851881 GOA851881 GXW851881 HHS851881 HRO851881 IBK851881 ILG851881 IVC851881 JEY851881 JOU851881 JYQ851881 KIM851881 KSI851881 LCE851881 LMA851881 LVW851881 MFS851881 MPO851881 MZK851881 NJG851881 NTC851881 OCY851881 OMU851881 OWQ851881 PGM851881 PQI851881 QAE851881 QKA851881 QTW851881 RDS851881 RNO851881 RXK851881 SHG851881 SRC851881 TAY851881 TKU851881 TUQ851881 UEM851881 UOI851881 UYE851881 VIA851881 VRW851881 WBS851881 WLO851881 WVK851881 C917416 IY917417 SU917417 ACQ917417 AMM917417 AWI917417 BGE917417 BQA917417 BZW917417 CJS917417 CTO917417 DDK917417 DNG917417 DXC917417 EGY917417 EQU917417 FAQ917417 FKM917417 FUI917417 GEE917417 GOA917417 GXW917417 HHS917417 HRO917417 IBK917417 ILG917417 IVC917417 JEY917417 JOU917417 JYQ917417 KIM917417 KSI917417 LCE917417 LMA917417 LVW917417 MFS917417 MPO917417 MZK917417 NJG917417 NTC917417 OCY917417 OMU917417 OWQ917417 PGM917417 PQI917417 QAE917417 QKA917417 QTW917417 RDS917417 RNO917417 RXK917417 SHG917417 SRC917417 TAY917417 TKU917417 TUQ917417 UEM917417 UOI917417 UYE917417 VIA917417 VRW917417 WBS917417 WLO917417 WVK917417 C982952 IY982953 SU982953 ACQ982953 AMM982953 AWI982953 BGE982953 BQA982953 BZW982953 CJS982953 CTO982953 DDK982953 DNG982953 DXC982953 EGY982953 EQU982953 FAQ982953 FKM982953 FUI982953 GEE982953 GOA982953 GXW982953 HHS982953 HRO982953 IBK982953 ILG982953 IVC982953 JEY982953 JOU982953 JYQ982953 KIM982953 KSI982953 LCE982953 LMA982953 LVW982953 MFS982953 MPO982953 MZK982953 NJG982953 NTC982953 OCY982953 OMU982953 OWQ982953 PGM982953 PQI982953 QAE982953 QKA982953 QTW982953 RDS982953 RNO982953 RXK982953 SHG982953 SRC982953 TAY982953 TKU982953 TUQ982953 UEM982953 UOI982953 UYE982953 VIA982953 VRW982953 WBS982953 WLO982953 WVK982953">
      <formula1>$C$12:$C$308</formula1>
    </dataValidation>
    <dataValidation type="list" errorStyle="warning" allowBlank="1" showInputMessage="1" showErrorMessage="1" errorTitle="Factor" error="This factor is not included in the drop-down list. Is this the factor you want to use?" sqref="F65446:F65447 F9:F11 JB9:JB11 SX9:SX11 ACT9:ACT11 AMP9:AMP11 AWL9:AWL11 BGH9:BGH11 BQD9:BQD11 BZZ9:BZZ11 CJV9:CJV11 CTR9:CTR11 DDN9:DDN11 DNJ9:DNJ11 DXF9:DXF11 EHB9:EHB11 EQX9:EQX11 FAT9:FAT11 FKP9:FKP11 FUL9:FUL11 GEH9:GEH11 GOD9:GOD11 GXZ9:GXZ11 HHV9:HHV11 HRR9:HRR11 IBN9:IBN11 ILJ9:ILJ11 IVF9:IVF11 JFB9:JFB11 JOX9:JOX11 JYT9:JYT11 KIP9:KIP11 KSL9:KSL11 LCH9:LCH11 LMD9:LMD11 LVZ9:LVZ11 MFV9:MFV11 MPR9:MPR11 MZN9:MZN11 NJJ9:NJJ11 NTF9:NTF11 ODB9:ODB11 OMX9:OMX11 OWT9:OWT11 PGP9:PGP11 PQL9:PQL11 QAH9:QAH11 QKD9:QKD11 QTZ9:QTZ11 RDV9:RDV11 RNR9:RNR11 RXN9:RXN11 SHJ9:SHJ11 SRF9:SRF11 TBB9:TBB11 TKX9:TKX11 TUT9:TUT11 UEP9:UEP11 UOL9:UOL11 UYH9:UYH11 VID9:VID11 VRZ9:VRZ11 WBV9:WBV11 WLR9:WLR11 WVN9:WVN11 JB65447:JB65448 SX65447:SX65448 ACT65447:ACT65448 AMP65447:AMP65448 AWL65447:AWL65448 BGH65447:BGH65448 BQD65447:BQD65448 BZZ65447:BZZ65448 CJV65447:CJV65448 CTR65447:CTR65448 DDN65447:DDN65448 DNJ65447:DNJ65448 DXF65447:DXF65448 EHB65447:EHB65448 EQX65447:EQX65448 FAT65447:FAT65448 FKP65447:FKP65448 FUL65447:FUL65448 GEH65447:GEH65448 GOD65447:GOD65448 GXZ65447:GXZ65448 HHV65447:HHV65448 HRR65447:HRR65448 IBN65447:IBN65448 ILJ65447:ILJ65448 IVF65447:IVF65448 JFB65447:JFB65448 JOX65447:JOX65448 JYT65447:JYT65448 KIP65447:KIP65448 KSL65447:KSL65448 LCH65447:LCH65448 LMD65447:LMD65448 LVZ65447:LVZ65448 MFV65447:MFV65448 MPR65447:MPR65448 MZN65447:MZN65448 NJJ65447:NJJ65448 NTF65447:NTF65448 ODB65447:ODB65448 OMX65447:OMX65448 OWT65447:OWT65448 PGP65447:PGP65448 PQL65447:PQL65448 QAH65447:QAH65448 QKD65447:QKD65448 QTZ65447:QTZ65448 RDV65447:RDV65448 RNR65447:RNR65448 RXN65447:RXN65448 SHJ65447:SHJ65448 SRF65447:SRF65448 TBB65447:TBB65448 TKX65447:TKX65448 TUT65447:TUT65448 UEP65447:UEP65448 UOL65447:UOL65448 UYH65447:UYH65448 VID65447:VID65448 VRZ65447:VRZ65448 WBV65447:WBV65448 WLR65447:WLR65448 WVN65447:WVN65448 F130982:F130983 JB130983:JB130984 SX130983:SX130984 ACT130983:ACT130984 AMP130983:AMP130984 AWL130983:AWL130984 BGH130983:BGH130984 BQD130983:BQD130984 BZZ130983:BZZ130984 CJV130983:CJV130984 CTR130983:CTR130984 DDN130983:DDN130984 DNJ130983:DNJ130984 DXF130983:DXF130984 EHB130983:EHB130984 EQX130983:EQX130984 FAT130983:FAT130984 FKP130983:FKP130984 FUL130983:FUL130984 GEH130983:GEH130984 GOD130983:GOD130984 GXZ130983:GXZ130984 HHV130983:HHV130984 HRR130983:HRR130984 IBN130983:IBN130984 ILJ130983:ILJ130984 IVF130983:IVF130984 JFB130983:JFB130984 JOX130983:JOX130984 JYT130983:JYT130984 KIP130983:KIP130984 KSL130983:KSL130984 LCH130983:LCH130984 LMD130983:LMD130984 LVZ130983:LVZ130984 MFV130983:MFV130984 MPR130983:MPR130984 MZN130983:MZN130984 NJJ130983:NJJ130984 NTF130983:NTF130984 ODB130983:ODB130984 OMX130983:OMX130984 OWT130983:OWT130984 PGP130983:PGP130984 PQL130983:PQL130984 QAH130983:QAH130984 QKD130983:QKD130984 QTZ130983:QTZ130984 RDV130983:RDV130984 RNR130983:RNR130984 RXN130983:RXN130984 SHJ130983:SHJ130984 SRF130983:SRF130984 TBB130983:TBB130984 TKX130983:TKX130984 TUT130983:TUT130984 UEP130983:UEP130984 UOL130983:UOL130984 UYH130983:UYH130984 VID130983:VID130984 VRZ130983:VRZ130984 WBV130983:WBV130984 WLR130983:WLR130984 WVN130983:WVN130984 F196518:F196519 JB196519:JB196520 SX196519:SX196520 ACT196519:ACT196520 AMP196519:AMP196520 AWL196519:AWL196520 BGH196519:BGH196520 BQD196519:BQD196520 BZZ196519:BZZ196520 CJV196519:CJV196520 CTR196519:CTR196520 DDN196519:DDN196520 DNJ196519:DNJ196520 DXF196519:DXF196520 EHB196519:EHB196520 EQX196519:EQX196520 FAT196519:FAT196520 FKP196519:FKP196520 FUL196519:FUL196520 GEH196519:GEH196520 GOD196519:GOD196520 GXZ196519:GXZ196520 HHV196519:HHV196520 HRR196519:HRR196520 IBN196519:IBN196520 ILJ196519:ILJ196520 IVF196519:IVF196520 JFB196519:JFB196520 JOX196519:JOX196520 JYT196519:JYT196520 KIP196519:KIP196520 KSL196519:KSL196520 LCH196519:LCH196520 LMD196519:LMD196520 LVZ196519:LVZ196520 MFV196519:MFV196520 MPR196519:MPR196520 MZN196519:MZN196520 NJJ196519:NJJ196520 NTF196519:NTF196520 ODB196519:ODB196520 OMX196519:OMX196520 OWT196519:OWT196520 PGP196519:PGP196520 PQL196519:PQL196520 QAH196519:QAH196520 QKD196519:QKD196520 QTZ196519:QTZ196520 RDV196519:RDV196520 RNR196519:RNR196520 RXN196519:RXN196520 SHJ196519:SHJ196520 SRF196519:SRF196520 TBB196519:TBB196520 TKX196519:TKX196520 TUT196519:TUT196520 UEP196519:UEP196520 UOL196519:UOL196520 UYH196519:UYH196520 VID196519:VID196520 VRZ196519:VRZ196520 WBV196519:WBV196520 WLR196519:WLR196520 WVN196519:WVN196520 F262054:F262055 JB262055:JB262056 SX262055:SX262056 ACT262055:ACT262056 AMP262055:AMP262056 AWL262055:AWL262056 BGH262055:BGH262056 BQD262055:BQD262056 BZZ262055:BZZ262056 CJV262055:CJV262056 CTR262055:CTR262056 DDN262055:DDN262056 DNJ262055:DNJ262056 DXF262055:DXF262056 EHB262055:EHB262056 EQX262055:EQX262056 FAT262055:FAT262056 FKP262055:FKP262056 FUL262055:FUL262056 GEH262055:GEH262056 GOD262055:GOD262056 GXZ262055:GXZ262056 HHV262055:HHV262056 HRR262055:HRR262056 IBN262055:IBN262056 ILJ262055:ILJ262056 IVF262055:IVF262056 JFB262055:JFB262056 JOX262055:JOX262056 JYT262055:JYT262056 KIP262055:KIP262056 KSL262055:KSL262056 LCH262055:LCH262056 LMD262055:LMD262056 LVZ262055:LVZ262056 MFV262055:MFV262056 MPR262055:MPR262056 MZN262055:MZN262056 NJJ262055:NJJ262056 NTF262055:NTF262056 ODB262055:ODB262056 OMX262055:OMX262056 OWT262055:OWT262056 PGP262055:PGP262056 PQL262055:PQL262056 QAH262055:QAH262056 QKD262055:QKD262056 QTZ262055:QTZ262056 RDV262055:RDV262056 RNR262055:RNR262056 RXN262055:RXN262056 SHJ262055:SHJ262056 SRF262055:SRF262056 TBB262055:TBB262056 TKX262055:TKX262056 TUT262055:TUT262056 UEP262055:UEP262056 UOL262055:UOL262056 UYH262055:UYH262056 VID262055:VID262056 VRZ262055:VRZ262056 WBV262055:WBV262056 WLR262055:WLR262056 WVN262055:WVN262056 F327590:F327591 JB327591:JB327592 SX327591:SX327592 ACT327591:ACT327592 AMP327591:AMP327592 AWL327591:AWL327592 BGH327591:BGH327592 BQD327591:BQD327592 BZZ327591:BZZ327592 CJV327591:CJV327592 CTR327591:CTR327592 DDN327591:DDN327592 DNJ327591:DNJ327592 DXF327591:DXF327592 EHB327591:EHB327592 EQX327591:EQX327592 FAT327591:FAT327592 FKP327591:FKP327592 FUL327591:FUL327592 GEH327591:GEH327592 GOD327591:GOD327592 GXZ327591:GXZ327592 HHV327591:HHV327592 HRR327591:HRR327592 IBN327591:IBN327592 ILJ327591:ILJ327592 IVF327591:IVF327592 JFB327591:JFB327592 JOX327591:JOX327592 JYT327591:JYT327592 KIP327591:KIP327592 KSL327591:KSL327592 LCH327591:LCH327592 LMD327591:LMD327592 LVZ327591:LVZ327592 MFV327591:MFV327592 MPR327591:MPR327592 MZN327591:MZN327592 NJJ327591:NJJ327592 NTF327591:NTF327592 ODB327591:ODB327592 OMX327591:OMX327592 OWT327591:OWT327592 PGP327591:PGP327592 PQL327591:PQL327592 QAH327591:QAH327592 QKD327591:QKD327592 QTZ327591:QTZ327592 RDV327591:RDV327592 RNR327591:RNR327592 RXN327591:RXN327592 SHJ327591:SHJ327592 SRF327591:SRF327592 TBB327591:TBB327592 TKX327591:TKX327592 TUT327591:TUT327592 UEP327591:UEP327592 UOL327591:UOL327592 UYH327591:UYH327592 VID327591:VID327592 VRZ327591:VRZ327592 WBV327591:WBV327592 WLR327591:WLR327592 WVN327591:WVN327592 F393126:F393127 JB393127:JB393128 SX393127:SX393128 ACT393127:ACT393128 AMP393127:AMP393128 AWL393127:AWL393128 BGH393127:BGH393128 BQD393127:BQD393128 BZZ393127:BZZ393128 CJV393127:CJV393128 CTR393127:CTR393128 DDN393127:DDN393128 DNJ393127:DNJ393128 DXF393127:DXF393128 EHB393127:EHB393128 EQX393127:EQX393128 FAT393127:FAT393128 FKP393127:FKP393128 FUL393127:FUL393128 GEH393127:GEH393128 GOD393127:GOD393128 GXZ393127:GXZ393128 HHV393127:HHV393128 HRR393127:HRR393128 IBN393127:IBN393128 ILJ393127:ILJ393128 IVF393127:IVF393128 JFB393127:JFB393128 JOX393127:JOX393128 JYT393127:JYT393128 KIP393127:KIP393128 KSL393127:KSL393128 LCH393127:LCH393128 LMD393127:LMD393128 LVZ393127:LVZ393128 MFV393127:MFV393128 MPR393127:MPR393128 MZN393127:MZN393128 NJJ393127:NJJ393128 NTF393127:NTF393128 ODB393127:ODB393128 OMX393127:OMX393128 OWT393127:OWT393128 PGP393127:PGP393128 PQL393127:PQL393128 QAH393127:QAH393128 QKD393127:QKD393128 QTZ393127:QTZ393128 RDV393127:RDV393128 RNR393127:RNR393128 RXN393127:RXN393128 SHJ393127:SHJ393128 SRF393127:SRF393128 TBB393127:TBB393128 TKX393127:TKX393128 TUT393127:TUT393128 UEP393127:UEP393128 UOL393127:UOL393128 UYH393127:UYH393128 VID393127:VID393128 VRZ393127:VRZ393128 WBV393127:WBV393128 WLR393127:WLR393128 WVN393127:WVN393128 F458662:F458663 JB458663:JB458664 SX458663:SX458664 ACT458663:ACT458664 AMP458663:AMP458664 AWL458663:AWL458664 BGH458663:BGH458664 BQD458663:BQD458664 BZZ458663:BZZ458664 CJV458663:CJV458664 CTR458663:CTR458664 DDN458663:DDN458664 DNJ458663:DNJ458664 DXF458663:DXF458664 EHB458663:EHB458664 EQX458663:EQX458664 FAT458663:FAT458664 FKP458663:FKP458664 FUL458663:FUL458664 GEH458663:GEH458664 GOD458663:GOD458664 GXZ458663:GXZ458664 HHV458663:HHV458664 HRR458663:HRR458664 IBN458663:IBN458664 ILJ458663:ILJ458664 IVF458663:IVF458664 JFB458663:JFB458664 JOX458663:JOX458664 JYT458663:JYT458664 KIP458663:KIP458664 KSL458663:KSL458664 LCH458663:LCH458664 LMD458663:LMD458664 LVZ458663:LVZ458664 MFV458663:MFV458664 MPR458663:MPR458664 MZN458663:MZN458664 NJJ458663:NJJ458664 NTF458663:NTF458664 ODB458663:ODB458664 OMX458663:OMX458664 OWT458663:OWT458664 PGP458663:PGP458664 PQL458663:PQL458664 QAH458663:QAH458664 QKD458663:QKD458664 QTZ458663:QTZ458664 RDV458663:RDV458664 RNR458663:RNR458664 RXN458663:RXN458664 SHJ458663:SHJ458664 SRF458663:SRF458664 TBB458663:TBB458664 TKX458663:TKX458664 TUT458663:TUT458664 UEP458663:UEP458664 UOL458663:UOL458664 UYH458663:UYH458664 VID458663:VID458664 VRZ458663:VRZ458664 WBV458663:WBV458664 WLR458663:WLR458664 WVN458663:WVN458664 F524198:F524199 JB524199:JB524200 SX524199:SX524200 ACT524199:ACT524200 AMP524199:AMP524200 AWL524199:AWL524200 BGH524199:BGH524200 BQD524199:BQD524200 BZZ524199:BZZ524200 CJV524199:CJV524200 CTR524199:CTR524200 DDN524199:DDN524200 DNJ524199:DNJ524200 DXF524199:DXF524200 EHB524199:EHB524200 EQX524199:EQX524200 FAT524199:FAT524200 FKP524199:FKP524200 FUL524199:FUL524200 GEH524199:GEH524200 GOD524199:GOD524200 GXZ524199:GXZ524200 HHV524199:HHV524200 HRR524199:HRR524200 IBN524199:IBN524200 ILJ524199:ILJ524200 IVF524199:IVF524200 JFB524199:JFB524200 JOX524199:JOX524200 JYT524199:JYT524200 KIP524199:KIP524200 KSL524199:KSL524200 LCH524199:LCH524200 LMD524199:LMD524200 LVZ524199:LVZ524200 MFV524199:MFV524200 MPR524199:MPR524200 MZN524199:MZN524200 NJJ524199:NJJ524200 NTF524199:NTF524200 ODB524199:ODB524200 OMX524199:OMX524200 OWT524199:OWT524200 PGP524199:PGP524200 PQL524199:PQL524200 QAH524199:QAH524200 QKD524199:QKD524200 QTZ524199:QTZ524200 RDV524199:RDV524200 RNR524199:RNR524200 RXN524199:RXN524200 SHJ524199:SHJ524200 SRF524199:SRF524200 TBB524199:TBB524200 TKX524199:TKX524200 TUT524199:TUT524200 UEP524199:UEP524200 UOL524199:UOL524200 UYH524199:UYH524200 VID524199:VID524200 VRZ524199:VRZ524200 WBV524199:WBV524200 WLR524199:WLR524200 WVN524199:WVN524200 F589734:F589735 JB589735:JB589736 SX589735:SX589736 ACT589735:ACT589736 AMP589735:AMP589736 AWL589735:AWL589736 BGH589735:BGH589736 BQD589735:BQD589736 BZZ589735:BZZ589736 CJV589735:CJV589736 CTR589735:CTR589736 DDN589735:DDN589736 DNJ589735:DNJ589736 DXF589735:DXF589736 EHB589735:EHB589736 EQX589735:EQX589736 FAT589735:FAT589736 FKP589735:FKP589736 FUL589735:FUL589736 GEH589735:GEH589736 GOD589735:GOD589736 GXZ589735:GXZ589736 HHV589735:HHV589736 HRR589735:HRR589736 IBN589735:IBN589736 ILJ589735:ILJ589736 IVF589735:IVF589736 JFB589735:JFB589736 JOX589735:JOX589736 JYT589735:JYT589736 KIP589735:KIP589736 KSL589735:KSL589736 LCH589735:LCH589736 LMD589735:LMD589736 LVZ589735:LVZ589736 MFV589735:MFV589736 MPR589735:MPR589736 MZN589735:MZN589736 NJJ589735:NJJ589736 NTF589735:NTF589736 ODB589735:ODB589736 OMX589735:OMX589736 OWT589735:OWT589736 PGP589735:PGP589736 PQL589735:PQL589736 QAH589735:QAH589736 QKD589735:QKD589736 QTZ589735:QTZ589736 RDV589735:RDV589736 RNR589735:RNR589736 RXN589735:RXN589736 SHJ589735:SHJ589736 SRF589735:SRF589736 TBB589735:TBB589736 TKX589735:TKX589736 TUT589735:TUT589736 UEP589735:UEP589736 UOL589735:UOL589736 UYH589735:UYH589736 VID589735:VID589736 VRZ589735:VRZ589736 WBV589735:WBV589736 WLR589735:WLR589736 WVN589735:WVN589736 F655270:F655271 JB655271:JB655272 SX655271:SX655272 ACT655271:ACT655272 AMP655271:AMP655272 AWL655271:AWL655272 BGH655271:BGH655272 BQD655271:BQD655272 BZZ655271:BZZ655272 CJV655271:CJV655272 CTR655271:CTR655272 DDN655271:DDN655272 DNJ655271:DNJ655272 DXF655271:DXF655272 EHB655271:EHB655272 EQX655271:EQX655272 FAT655271:FAT655272 FKP655271:FKP655272 FUL655271:FUL655272 GEH655271:GEH655272 GOD655271:GOD655272 GXZ655271:GXZ655272 HHV655271:HHV655272 HRR655271:HRR655272 IBN655271:IBN655272 ILJ655271:ILJ655272 IVF655271:IVF655272 JFB655271:JFB655272 JOX655271:JOX655272 JYT655271:JYT655272 KIP655271:KIP655272 KSL655271:KSL655272 LCH655271:LCH655272 LMD655271:LMD655272 LVZ655271:LVZ655272 MFV655271:MFV655272 MPR655271:MPR655272 MZN655271:MZN655272 NJJ655271:NJJ655272 NTF655271:NTF655272 ODB655271:ODB655272 OMX655271:OMX655272 OWT655271:OWT655272 PGP655271:PGP655272 PQL655271:PQL655272 QAH655271:QAH655272 QKD655271:QKD655272 QTZ655271:QTZ655272 RDV655271:RDV655272 RNR655271:RNR655272 RXN655271:RXN655272 SHJ655271:SHJ655272 SRF655271:SRF655272 TBB655271:TBB655272 TKX655271:TKX655272 TUT655271:TUT655272 UEP655271:UEP655272 UOL655271:UOL655272 UYH655271:UYH655272 VID655271:VID655272 VRZ655271:VRZ655272 WBV655271:WBV655272 WLR655271:WLR655272 WVN655271:WVN655272 F720806:F720807 JB720807:JB720808 SX720807:SX720808 ACT720807:ACT720808 AMP720807:AMP720808 AWL720807:AWL720808 BGH720807:BGH720808 BQD720807:BQD720808 BZZ720807:BZZ720808 CJV720807:CJV720808 CTR720807:CTR720808 DDN720807:DDN720808 DNJ720807:DNJ720808 DXF720807:DXF720808 EHB720807:EHB720808 EQX720807:EQX720808 FAT720807:FAT720808 FKP720807:FKP720808 FUL720807:FUL720808 GEH720807:GEH720808 GOD720807:GOD720808 GXZ720807:GXZ720808 HHV720807:HHV720808 HRR720807:HRR720808 IBN720807:IBN720808 ILJ720807:ILJ720808 IVF720807:IVF720808 JFB720807:JFB720808 JOX720807:JOX720808 JYT720807:JYT720808 KIP720807:KIP720808 KSL720807:KSL720808 LCH720807:LCH720808 LMD720807:LMD720808 LVZ720807:LVZ720808 MFV720807:MFV720808 MPR720807:MPR720808 MZN720807:MZN720808 NJJ720807:NJJ720808 NTF720807:NTF720808 ODB720807:ODB720808 OMX720807:OMX720808 OWT720807:OWT720808 PGP720807:PGP720808 PQL720807:PQL720808 QAH720807:QAH720808 QKD720807:QKD720808 QTZ720807:QTZ720808 RDV720807:RDV720808 RNR720807:RNR720808 RXN720807:RXN720808 SHJ720807:SHJ720808 SRF720807:SRF720808 TBB720807:TBB720808 TKX720807:TKX720808 TUT720807:TUT720808 UEP720807:UEP720808 UOL720807:UOL720808 UYH720807:UYH720808 VID720807:VID720808 VRZ720807:VRZ720808 WBV720807:WBV720808 WLR720807:WLR720808 WVN720807:WVN720808 F786342:F786343 JB786343:JB786344 SX786343:SX786344 ACT786343:ACT786344 AMP786343:AMP786344 AWL786343:AWL786344 BGH786343:BGH786344 BQD786343:BQD786344 BZZ786343:BZZ786344 CJV786343:CJV786344 CTR786343:CTR786344 DDN786343:DDN786344 DNJ786343:DNJ786344 DXF786343:DXF786344 EHB786343:EHB786344 EQX786343:EQX786344 FAT786343:FAT786344 FKP786343:FKP786344 FUL786343:FUL786344 GEH786343:GEH786344 GOD786343:GOD786344 GXZ786343:GXZ786344 HHV786343:HHV786344 HRR786343:HRR786344 IBN786343:IBN786344 ILJ786343:ILJ786344 IVF786343:IVF786344 JFB786343:JFB786344 JOX786343:JOX786344 JYT786343:JYT786344 KIP786343:KIP786344 KSL786343:KSL786344 LCH786343:LCH786344 LMD786343:LMD786344 LVZ786343:LVZ786344 MFV786343:MFV786344 MPR786343:MPR786344 MZN786343:MZN786344 NJJ786343:NJJ786344 NTF786343:NTF786344 ODB786343:ODB786344 OMX786343:OMX786344 OWT786343:OWT786344 PGP786343:PGP786344 PQL786343:PQL786344 QAH786343:QAH786344 QKD786343:QKD786344 QTZ786343:QTZ786344 RDV786343:RDV786344 RNR786343:RNR786344 RXN786343:RXN786344 SHJ786343:SHJ786344 SRF786343:SRF786344 TBB786343:TBB786344 TKX786343:TKX786344 TUT786343:TUT786344 UEP786343:UEP786344 UOL786343:UOL786344 UYH786343:UYH786344 VID786343:VID786344 VRZ786343:VRZ786344 WBV786343:WBV786344 WLR786343:WLR786344 WVN786343:WVN786344 F851878:F851879 JB851879:JB851880 SX851879:SX851880 ACT851879:ACT851880 AMP851879:AMP851880 AWL851879:AWL851880 BGH851879:BGH851880 BQD851879:BQD851880 BZZ851879:BZZ851880 CJV851879:CJV851880 CTR851879:CTR851880 DDN851879:DDN851880 DNJ851879:DNJ851880 DXF851879:DXF851880 EHB851879:EHB851880 EQX851879:EQX851880 FAT851879:FAT851880 FKP851879:FKP851880 FUL851879:FUL851880 GEH851879:GEH851880 GOD851879:GOD851880 GXZ851879:GXZ851880 HHV851879:HHV851880 HRR851879:HRR851880 IBN851879:IBN851880 ILJ851879:ILJ851880 IVF851879:IVF851880 JFB851879:JFB851880 JOX851879:JOX851880 JYT851879:JYT851880 KIP851879:KIP851880 KSL851879:KSL851880 LCH851879:LCH851880 LMD851879:LMD851880 LVZ851879:LVZ851880 MFV851879:MFV851880 MPR851879:MPR851880 MZN851879:MZN851880 NJJ851879:NJJ851880 NTF851879:NTF851880 ODB851879:ODB851880 OMX851879:OMX851880 OWT851879:OWT851880 PGP851879:PGP851880 PQL851879:PQL851880 QAH851879:QAH851880 QKD851879:QKD851880 QTZ851879:QTZ851880 RDV851879:RDV851880 RNR851879:RNR851880 RXN851879:RXN851880 SHJ851879:SHJ851880 SRF851879:SRF851880 TBB851879:TBB851880 TKX851879:TKX851880 TUT851879:TUT851880 UEP851879:UEP851880 UOL851879:UOL851880 UYH851879:UYH851880 VID851879:VID851880 VRZ851879:VRZ851880 WBV851879:WBV851880 WLR851879:WLR851880 WVN851879:WVN851880 F917414:F917415 JB917415:JB917416 SX917415:SX917416 ACT917415:ACT917416 AMP917415:AMP917416 AWL917415:AWL917416 BGH917415:BGH917416 BQD917415:BQD917416 BZZ917415:BZZ917416 CJV917415:CJV917416 CTR917415:CTR917416 DDN917415:DDN917416 DNJ917415:DNJ917416 DXF917415:DXF917416 EHB917415:EHB917416 EQX917415:EQX917416 FAT917415:FAT917416 FKP917415:FKP917416 FUL917415:FUL917416 GEH917415:GEH917416 GOD917415:GOD917416 GXZ917415:GXZ917416 HHV917415:HHV917416 HRR917415:HRR917416 IBN917415:IBN917416 ILJ917415:ILJ917416 IVF917415:IVF917416 JFB917415:JFB917416 JOX917415:JOX917416 JYT917415:JYT917416 KIP917415:KIP917416 KSL917415:KSL917416 LCH917415:LCH917416 LMD917415:LMD917416 LVZ917415:LVZ917416 MFV917415:MFV917416 MPR917415:MPR917416 MZN917415:MZN917416 NJJ917415:NJJ917416 NTF917415:NTF917416 ODB917415:ODB917416 OMX917415:OMX917416 OWT917415:OWT917416 PGP917415:PGP917416 PQL917415:PQL917416 QAH917415:QAH917416 QKD917415:QKD917416 QTZ917415:QTZ917416 RDV917415:RDV917416 RNR917415:RNR917416 RXN917415:RXN917416 SHJ917415:SHJ917416 SRF917415:SRF917416 TBB917415:TBB917416 TKX917415:TKX917416 TUT917415:TUT917416 UEP917415:UEP917416 UOL917415:UOL917416 UYH917415:UYH917416 VID917415:VID917416 VRZ917415:VRZ917416 WBV917415:WBV917416 WLR917415:WLR917416 WVN917415:WVN917416 F982950:F982951 JB982951:JB982952 SX982951:SX982952 ACT982951:ACT982952 AMP982951:AMP982952 AWL982951:AWL982952 BGH982951:BGH982952 BQD982951:BQD982952 BZZ982951:BZZ982952 CJV982951:CJV982952 CTR982951:CTR982952 DDN982951:DDN982952 DNJ982951:DNJ982952 DXF982951:DXF982952 EHB982951:EHB982952 EQX982951:EQX982952 FAT982951:FAT982952 FKP982951:FKP982952 FUL982951:FUL982952 GEH982951:GEH982952 GOD982951:GOD982952 GXZ982951:GXZ982952 HHV982951:HHV982952 HRR982951:HRR982952 IBN982951:IBN982952 ILJ982951:ILJ982952 IVF982951:IVF982952 JFB982951:JFB982952 JOX982951:JOX982952 JYT982951:JYT982952 KIP982951:KIP982952 KSL982951:KSL982952 LCH982951:LCH982952 LMD982951:LMD982952 LVZ982951:LVZ982952 MFV982951:MFV982952 MPR982951:MPR982952 MZN982951:MZN982952 NJJ982951:NJJ982952 NTF982951:NTF982952 ODB982951:ODB982952 OMX982951:OMX982952 OWT982951:OWT982952 PGP982951:PGP982952 PQL982951:PQL982952 QAH982951:QAH982952 QKD982951:QKD982952 QTZ982951:QTZ982952 RDV982951:RDV982952 RNR982951:RNR982952 RXN982951:RXN982952 SHJ982951:SHJ982952 SRF982951:SRF982952 TBB982951:TBB982952 TKX982951:TKX982952 TUT982951:TUT982952 UEP982951:UEP982952 UOL982951:UOL982952 UYH982951:UYH982952 VID982951:VID982952 VRZ982951:VRZ982952 WBV982951:WBV982952 WLR982951:WLR982952 WVN982951:WVN982952">
      <formula1>$F$12:$F$63</formula1>
    </dataValidation>
    <dataValidation type="list" errorStyle="warning" allowBlank="1" showInputMessage="1" showErrorMessage="1" errorTitle="FERC ACCOUNT" error="This FERC Account is not included in the drop-down list. Is this the account you want to use?" sqref="C65449:C65450 IY65450:IY65451 SU65450:SU65451 ACQ65450:ACQ65451 AMM65450:AMM65451 AWI65450:AWI65451 BGE65450:BGE65451 BQA65450:BQA65451 BZW65450:BZW65451 CJS65450:CJS65451 CTO65450:CTO65451 DDK65450:DDK65451 DNG65450:DNG65451 DXC65450:DXC65451 EGY65450:EGY65451 EQU65450:EQU65451 FAQ65450:FAQ65451 FKM65450:FKM65451 FUI65450:FUI65451 GEE65450:GEE65451 GOA65450:GOA65451 GXW65450:GXW65451 HHS65450:HHS65451 HRO65450:HRO65451 IBK65450:IBK65451 ILG65450:ILG65451 IVC65450:IVC65451 JEY65450:JEY65451 JOU65450:JOU65451 JYQ65450:JYQ65451 KIM65450:KIM65451 KSI65450:KSI65451 LCE65450:LCE65451 LMA65450:LMA65451 LVW65450:LVW65451 MFS65450:MFS65451 MPO65450:MPO65451 MZK65450:MZK65451 NJG65450:NJG65451 NTC65450:NTC65451 OCY65450:OCY65451 OMU65450:OMU65451 OWQ65450:OWQ65451 PGM65450:PGM65451 PQI65450:PQI65451 QAE65450:QAE65451 QKA65450:QKA65451 QTW65450:QTW65451 RDS65450:RDS65451 RNO65450:RNO65451 RXK65450:RXK65451 SHG65450:SHG65451 SRC65450:SRC65451 TAY65450:TAY65451 TKU65450:TKU65451 TUQ65450:TUQ65451 UEM65450:UEM65451 UOI65450:UOI65451 UYE65450:UYE65451 VIA65450:VIA65451 VRW65450:VRW65451 WBS65450:WBS65451 WLO65450:WLO65451 WVK65450:WVK65451 C130985:C130986 IY130986:IY130987 SU130986:SU130987 ACQ130986:ACQ130987 AMM130986:AMM130987 AWI130986:AWI130987 BGE130986:BGE130987 BQA130986:BQA130987 BZW130986:BZW130987 CJS130986:CJS130987 CTO130986:CTO130987 DDK130986:DDK130987 DNG130986:DNG130987 DXC130986:DXC130987 EGY130986:EGY130987 EQU130986:EQU130987 FAQ130986:FAQ130987 FKM130986:FKM130987 FUI130986:FUI130987 GEE130986:GEE130987 GOA130986:GOA130987 GXW130986:GXW130987 HHS130986:HHS130987 HRO130986:HRO130987 IBK130986:IBK130987 ILG130986:ILG130987 IVC130986:IVC130987 JEY130986:JEY130987 JOU130986:JOU130987 JYQ130986:JYQ130987 KIM130986:KIM130987 KSI130986:KSI130987 LCE130986:LCE130987 LMA130986:LMA130987 LVW130986:LVW130987 MFS130986:MFS130987 MPO130986:MPO130987 MZK130986:MZK130987 NJG130986:NJG130987 NTC130986:NTC130987 OCY130986:OCY130987 OMU130986:OMU130987 OWQ130986:OWQ130987 PGM130986:PGM130987 PQI130986:PQI130987 QAE130986:QAE130987 QKA130986:QKA130987 QTW130986:QTW130987 RDS130986:RDS130987 RNO130986:RNO130987 RXK130986:RXK130987 SHG130986:SHG130987 SRC130986:SRC130987 TAY130986:TAY130987 TKU130986:TKU130987 TUQ130986:TUQ130987 UEM130986:UEM130987 UOI130986:UOI130987 UYE130986:UYE130987 VIA130986:VIA130987 VRW130986:VRW130987 WBS130986:WBS130987 WLO130986:WLO130987 WVK130986:WVK130987 C196521:C196522 IY196522:IY196523 SU196522:SU196523 ACQ196522:ACQ196523 AMM196522:AMM196523 AWI196522:AWI196523 BGE196522:BGE196523 BQA196522:BQA196523 BZW196522:BZW196523 CJS196522:CJS196523 CTO196522:CTO196523 DDK196522:DDK196523 DNG196522:DNG196523 DXC196522:DXC196523 EGY196522:EGY196523 EQU196522:EQU196523 FAQ196522:FAQ196523 FKM196522:FKM196523 FUI196522:FUI196523 GEE196522:GEE196523 GOA196522:GOA196523 GXW196522:GXW196523 HHS196522:HHS196523 HRO196522:HRO196523 IBK196522:IBK196523 ILG196522:ILG196523 IVC196522:IVC196523 JEY196522:JEY196523 JOU196522:JOU196523 JYQ196522:JYQ196523 KIM196522:KIM196523 KSI196522:KSI196523 LCE196522:LCE196523 LMA196522:LMA196523 LVW196522:LVW196523 MFS196522:MFS196523 MPO196522:MPO196523 MZK196522:MZK196523 NJG196522:NJG196523 NTC196522:NTC196523 OCY196522:OCY196523 OMU196522:OMU196523 OWQ196522:OWQ196523 PGM196522:PGM196523 PQI196522:PQI196523 QAE196522:QAE196523 QKA196522:QKA196523 QTW196522:QTW196523 RDS196522:RDS196523 RNO196522:RNO196523 RXK196522:RXK196523 SHG196522:SHG196523 SRC196522:SRC196523 TAY196522:TAY196523 TKU196522:TKU196523 TUQ196522:TUQ196523 UEM196522:UEM196523 UOI196522:UOI196523 UYE196522:UYE196523 VIA196522:VIA196523 VRW196522:VRW196523 WBS196522:WBS196523 WLO196522:WLO196523 WVK196522:WVK196523 C262057:C262058 IY262058:IY262059 SU262058:SU262059 ACQ262058:ACQ262059 AMM262058:AMM262059 AWI262058:AWI262059 BGE262058:BGE262059 BQA262058:BQA262059 BZW262058:BZW262059 CJS262058:CJS262059 CTO262058:CTO262059 DDK262058:DDK262059 DNG262058:DNG262059 DXC262058:DXC262059 EGY262058:EGY262059 EQU262058:EQU262059 FAQ262058:FAQ262059 FKM262058:FKM262059 FUI262058:FUI262059 GEE262058:GEE262059 GOA262058:GOA262059 GXW262058:GXW262059 HHS262058:HHS262059 HRO262058:HRO262059 IBK262058:IBK262059 ILG262058:ILG262059 IVC262058:IVC262059 JEY262058:JEY262059 JOU262058:JOU262059 JYQ262058:JYQ262059 KIM262058:KIM262059 KSI262058:KSI262059 LCE262058:LCE262059 LMA262058:LMA262059 LVW262058:LVW262059 MFS262058:MFS262059 MPO262058:MPO262059 MZK262058:MZK262059 NJG262058:NJG262059 NTC262058:NTC262059 OCY262058:OCY262059 OMU262058:OMU262059 OWQ262058:OWQ262059 PGM262058:PGM262059 PQI262058:PQI262059 QAE262058:QAE262059 QKA262058:QKA262059 QTW262058:QTW262059 RDS262058:RDS262059 RNO262058:RNO262059 RXK262058:RXK262059 SHG262058:SHG262059 SRC262058:SRC262059 TAY262058:TAY262059 TKU262058:TKU262059 TUQ262058:TUQ262059 UEM262058:UEM262059 UOI262058:UOI262059 UYE262058:UYE262059 VIA262058:VIA262059 VRW262058:VRW262059 WBS262058:WBS262059 WLO262058:WLO262059 WVK262058:WVK262059 C327593:C327594 IY327594:IY327595 SU327594:SU327595 ACQ327594:ACQ327595 AMM327594:AMM327595 AWI327594:AWI327595 BGE327594:BGE327595 BQA327594:BQA327595 BZW327594:BZW327595 CJS327594:CJS327595 CTO327594:CTO327595 DDK327594:DDK327595 DNG327594:DNG327595 DXC327594:DXC327595 EGY327594:EGY327595 EQU327594:EQU327595 FAQ327594:FAQ327595 FKM327594:FKM327595 FUI327594:FUI327595 GEE327594:GEE327595 GOA327594:GOA327595 GXW327594:GXW327595 HHS327594:HHS327595 HRO327594:HRO327595 IBK327594:IBK327595 ILG327594:ILG327595 IVC327594:IVC327595 JEY327594:JEY327595 JOU327594:JOU327595 JYQ327594:JYQ327595 KIM327594:KIM327595 KSI327594:KSI327595 LCE327594:LCE327595 LMA327594:LMA327595 LVW327594:LVW327595 MFS327594:MFS327595 MPO327594:MPO327595 MZK327594:MZK327595 NJG327594:NJG327595 NTC327594:NTC327595 OCY327594:OCY327595 OMU327594:OMU327595 OWQ327594:OWQ327595 PGM327594:PGM327595 PQI327594:PQI327595 QAE327594:QAE327595 QKA327594:QKA327595 QTW327594:QTW327595 RDS327594:RDS327595 RNO327594:RNO327595 RXK327594:RXK327595 SHG327594:SHG327595 SRC327594:SRC327595 TAY327594:TAY327595 TKU327594:TKU327595 TUQ327594:TUQ327595 UEM327594:UEM327595 UOI327594:UOI327595 UYE327594:UYE327595 VIA327594:VIA327595 VRW327594:VRW327595 WBS327594:WBS327595 WLO327594:WLO327595 WVK327594:WVK327595 C393129:C393130 IY393130:IY393131 SU393130:SU393131 ACQ393130:ACQ393131 AMM393130:AMM393131 AWI393130:AWI393131 BGE393130:BGE393131 BQA393130:BQA393131 BZW393130:BZW393131 CJS393130:CJS393131 CTO393130:CTO393131 DDK393130:DDK393131 DNG393130:DNG393131 DXC393130:DXC393131 EGY393130:EGY393131 EQU393130:EQU393131 FAQ393130:FAQ393131 FKM393130:FKM393131 FUI393130:FUI393131 GEE393130:GEE393131 GOA393130:GOA393131 GXW393130:GXW393131 HHS393130:HHS393131 HRO393130:HRO393131 IBK393130:IBK393131 ILG393130:ILG393131 IVC393130:IVC393131 JEY393130:JEY393131 JOU393130:JOU393131 JYQ393130:JYQ393131 KIM393130:KIM393131 KSI393130:KSI393131 LCE393130:LCE393131 LMA393130:LMA393131 LVW393130:LVW393131 MFS393130:MFS393131 MPO393130:MPO393131 MZK393130:MZK393131 NJG393130:NJG393131 NTC393130:NTC393131 OCY393130:OCY393131 OMU393130:OMU393131 OWQ393130:OWQ393131 PGM393130:PGM393131 PQI393130:PQI393131 QAE393130:QAE393131 QKA393130:QKA393131 QTW393130:QTW393131 RDS393130:RDS393131 RNO393130:RNO393131 RXK393130:RXK393131 SHG393130:SHG393131 SRC393130:SRC393131 TAY393130:TAY393131 TKU393130:TKU393131 TUQ393130:TUQ393131 UEM393130:UEM393131 UOI393130:UOI393131 UYE393130:UYE393131 VIA393130:VIA393131 VRW393130:VRW393131 WBS393130:WBS393131 WLO393130:WLO393131 WVK393130:WVK393131 C458665:C458666 IY458666:IY458667 SU458666:SU458667 ACQ458666:ACQ458667 AMM458666:AMM458667 AWI458666:AWI458667 BGE458666:BGE458667 BQA458666:BQA458667 BZW458666:BZW458667 CJS458666:CJS458667 CTO458666:CTO458667 DDK458666:DDK458667 DNG458666:DNG458667 DXC458666:DXC458667 EGY458666:EGY458667 EQU458666:EQU458667 FAQ458666:FAQ458667 FKM458666:FKM458667 FUI458666:FUI458667 GEE458666:GEE458667 GOA458666:GOA458667 GXW458666:GXW458667 HHS458666:HHS458667 HRO458666:HRO458667 IBK458666:IBK458667 ILG458666:ILG458667 IVC458666:IVC458667 JEY458666:JEY458667 JOU458666:JOU458667 JYQ458666:JYQ458667 KIM458666:KIM458667 KSI458666:KSI458667 LCE458666:LCE458667 LMA458666:LMA458667 LVW458666:LVW458667 MFS458666:MFS458667 MPO458666:MPO458667 MZK458666:MZK458667 NJG458666:NJG458667 NTC458666:NTC458667 OCY458666:OCY458667 OMU458666:OMU458667 OWQ458666:OWQ458667 PGM458666:PGM458667 PQI458666:PQI458667 QAE458666:QAE458667 QKA458666:QKA458667 QTW458666:QTW458667 RDS458666:RDS458667 RNO458666:RNO458667 RXK458666:RXK458667 SHG458666:SHG458667 SRC458666:SRC458667 TAY458666:TAY458667 TKU458666:TKU458667 TUQ458666:TUQ458667 UEM458666:UEM458667 UOI458666:UOI458667 UYE458666:UYE458667 VIA458666:VIA458667 VRW458666:VRW458667 WBS458666:WBS458667 WLO458666:WLO458667 WVK458666:WVK458667 C524201:C524202 IY524202:IY524203 SU524202:SU524203 ACQ524202:ACQ524203 AMM524202:AMM524203 AWI524202:AWI524203 BGE524202:BGE524203 BQA524202:BQA524203 BZW524202:BZW524203 CJS524202:CJS524203 CTO524202:CTO524203 DDK524202:DDK524203 DNG524202:DNG524203 DXC524202:DXC524203 EGY524202:EGY524203 EQU524202:EQU524203 FAQ524202:FAQ524203 FKM524202:FKM524203 FUI524202:FUI524203 GEE524202:GEE524203 GOA524202:GOA524203 GXW524202:GXW524203 HHS524202:HHS524203 HRO524202:HRO524203 IBK524202:IBK524203 ILG524202:ILG524203 IVC524202:IVC524203 JEY524202:JEY524203 JOU524202:JOU524203 JYQ524202:JYQ524203 KIM524202:KIM524203 KSI524202:KSI524203 LCE524202:LCE524203 LMA524202:LMA524203 LVW524202:LVW524203 MFS524202:MFS524203 MPO524202:MPO524203 MZK524202:MZK524203 NJG524202:NJG524203 NTC524202:NTC524203 OCY524202:OCY524203 OMU524202:OMU524203 OWQ524202:OWQ524203 PGM524202:PGM524203 PQI524202:PQI524203 QAE524202:QAE524203 QKA524202:QKA524203 QTW524202:QTW524203 RDS524202:RDS524203 RNO524202:RNO524203 RXK524202:RXK524203 SHG524202:SHG524203 SRC524202:SRC524203 TAY524202:TAY524203 TKU524202:TKU524203 TUQ524202:TUQ524203 UEM524202:UEM524203 UOI524202:UOI524203 UYE524202:UYE524203 VIA524202:VIA524203 VRW524202:VRW524203 WBS524202:WBS524203 WLO524202:WLO524203 WVK524202:WVK524203 C589737:C589738 IY589738:IY589739 SU589738:SU589739 ACQ589738:ACQ589739 AMM589738:AMM589739 AWI589738:AWI589739 BGE589738:BGE589739 BQA589738:BQA589739 BZW589738:BZW589739 CJS589738:CJS589739 CTO589738:CTO589739 DDK589738:DDK589739 DNG589738:DNG589739 DXC589738:DXC589739 EGY589738:EGY589739 EQU589738:EQU589739 FAQ589738:FAQ589739 FKM589738:FKM589739 FUI589738:FUI589739 GEE589738:GEE589739 GOA589738:GOA589739 GXW589738:GXW589739 HHS589738:HHS589739 HRO589738:HRO589739 IBK589738:IBK589739 ILG589738:ILG589739 IVC589738:IVC589739 JEY589738:JEY589739 JOU589738:JOU589739 JYQ589738:JYQ589739 KIM589738:KIM589739 KSI589738:KSI589739 LCE589738:LCE589739 LMA589738:LMA589739 LVW589738:LVW589739 MFS589738:MFS589739 MPO589738:MPO589739 MZK589738:MZK589739 NJG589738:NJG589739 NTC589738:NTC589739 OCY589738:OCY589739 OMU589738:OMU589739 OWQ589738:OWQ589739 PGM589738:PGM589739 PQI589738:PQI589739 QAE589738:QAE589739 QKA589738:QKA589739 QTW589738:QTW589739 RDS589738:RDS589739 RNO589738:RNO589739 RXK589738:RXK589739 SHG589738:SHG589739 SRC589738:SRC589739 TAY589738:TAY589739 TKU589738:TKU589739 TUQ589738:TUQ589739 UEM589738:UEM589739 UOI589738:UOI589739 UYE589738:UYE589739 VIA589738:VIA589739 VRW589738:VRW589739 WBS589738:WBS589739 WLO589738:WLO589739 WVK589738:WVK589739 C655273:C655274 IY655274:IY655275 SU655274:SU655275 ACQ655274:ACQ655275 AMM655274:AMM655275 AWI655274:AWI655275 BGE655274:BGE655275 BQA655274:BQA655275 BZW655274:BZW655275 CJS655274:CJS655275 CTO655274:CTO655275 DDK655274:DDK655275 DNG655274:DNG655275 DXC655274:DXC655275 EGY655274:EGY655275 EQU655274:EQU655275 FAQ655274:FAQ655275 FKM655274:FKM655275 FUI655274:FUI655275 GEE655274:GEE655275 GOA655274:GOA655275 GXW655274:GXW655275 HHS655274:HHS655275 HRO655274:HRO655275 IBK655274:IBK655275 ILG655274:ILG655275 IVC655274:IVC655275 JEY655274:JEY655275 JOU655274:JOU655275 JYQ655274:JYQ655275 KIM655274:KIM655275 KSI655274:KSI655275 LCE655274:LCE655275 LMA655274:LMA655275 LVW655274:LVW655275 MFS655274:MFS655275 MPO655274:MPO655275 MZK655274:MZK655275 NJG655274:NJG655275 NTC655274:NTC655275 OCY655274:OCY655275 OMU655274:OMU655275 OWQ655274:OWQ655275 PGM655274:PGM655275 PQI655274:PQI655275 QAE655274:QAE655275 QKA655274:QKA655275 QTW655274:QTW655275 RDS655274:RDS655275 RNO655274:RNO655275 RXK655274:RXK655275 SHG655274:SHG655275 SRC655274:SRC655275 TAY655274:TAY655275 TKU655274:TKU655275 TUQ655274:TUQ655275 UEM655274:UEM655275 UOI655274:UOI655275 UYE655274:UYE655275 VIA655274:VIA655275 VRW655274:VRW655275 WBS655274:WBS655275 WLO655274:WLO655275 WVK655274:WVK655275 C720809:C720810 IY720810:IY720811 SU720810:SU720811 ACQ720810:ACQ720811 AMM720810:AMM720811 AWI720810:AWI720811 BGE720810:BGE720811 BQA720810:BQA720811 BZW720810:BZW720811 CJS720810:CJS720811 CTO720810:CTO720811 DDK720810:DDK720811 DNG720810:DNG720811 DXC720810:DXC720811 EGY720810:EGY720811 EQU720810:EQU720811 FAQ720810:FAQ720811 FKM720810:FKM720811 FUI720810:FUI720811 GEE720810:GEE720811 GOA720810:GOA720811 GXW720810:GXW720811 HHS720810:HHS720811 HRO720810:HRO720811 IBK720810:IBK720811 ILG720810:ILG720811 IVC720810:IVC720811 JEY720810:JEY720811 JOU720810:JOU720811 JYQ720810:JYQ720811 KIM720810:KIM720811 KSI720810:KSI720811 LCE720810:LCE720811 LMA720810:LMA720811 LVW720810:LVW720811 MFS720810:MFS720811 MPO720810:MPO720811 MZK720810:MZK720811 NJG720810:NJG720811 NTC720810:NTC720811 OCY720810:OCY720811 OMU720810:OMU720811 OWQ720810:OWQ720811 PGM720810:PGM720811 PQI720810:PQI720811 QAE720810:QAE720811 QKA720810:QKA720811 QTW720810:QTW720811 RDS720810:RDS720811 RNO720810:RNO720811 RXK720810:RXK720811 SHG720810:SHG720811 SRC720810:SRC720811 TAY720810:TAY720811 TKU720810:TKU720811 TUQ720810:TUQ720811 UEM720810:UEM720811 UOI720810:UOI720811 UYE720810:UYE720811 VIA720810:VIA720811 VRW720810:VRW720811 WBS720810:WBS720811 WLO720810:WLO720811 WVK720810:WVK720811 C786345:C786346 IY786346:IY786347 SU786346:SU786347 ACQ786346:ACQ786347 AMM786346:AMM786347 AWI786346:AWI786347 BGE786346:BGE786347 BQA786346:BQA786347 BZW786346:BZW786347 CJS786346:CJS786347 CTO786346:CTO786347 DDK786346:DDK786347 DNG786346:DNG786347 DXC786346:DXC786347 EGY786346:EGY786347 EQU786346:EQU786347 FAQ786346:FAQ786347 FKM786346:FKM786347 FUI786346:FUI786347 GEE786346:GEE786347 GOA786346:GOA786347 GXW786346:GXW786347 HHS786346:HHS786347 HRO786346:HRO786347 IBK786346:IBK786347 ILG786346:ILG786347 IVC786346:IVC786347 JEY786346:JEY786347 JOU786346:JOU786347 JYQ786346:JYQ786347 KIM786346:KIM786347 KSI786346:KSI786347 LCE786346:LCE786347 LMA786346:LMA786347 LVW786346:LVW786347 MFS786346:MFS786347 MPO786346:MPO786347 MZK786346:MZK786347 NJG786346:NJG786347 NTC786346:NTC786347 OCY786346:OCY786347 OMU786346:OMU786347 OWQ786346:OWQ786347 PGM786346:PGM786347 PQI786346:PQI786347 QAE786346:QAE786347 QKA786346:QKA786347 QTW786346:QTW786347 RDS786346:RDS786347 RNO786346:RNO786347 RXK786346:RXK786347 SHG786346:SHG786347 SRC786346:SRC786347 TAY786346:TAY786347 TKU786346:TKU786347 TUQ786346:TUQ786347 UEM786346:UEM786347 UOI786346:UOI786347 UYE786346:UYE786347 VIA786346:VIA786347 VRW786346:VRW786347 WBS786346:WBS786347 WLO786346:WLO786347 WVK786346:WVK786347 C851881:C851882 IY851882:IY851883 SU851882:SU851883 ACQ851882:ACQ851883 AMM851882:AMM851883 AWI851882:AWI851883 BGE851882:BGE851883 BQA851882:BQA851883 BZW851882:BZW851883 CJS851882:CJS851883 CTO851882:CTO851883 DDK851882:DDK851883 DNG851882:DNG851883 DXC851882:DXC851883 EGY851882:EGY851883 EQU851882:EQU851883 FAQ851882:FAQ851883 FKM851882:FKM851883 FUI851882:FUI851883 GEE851882:GEE851883 GOA851882:GOA851883 GXW851882:GXW851883 HHS851882:HHS851883 HRO851882:HRO851883 IBK851882:IBK851883 ILG851882:ILG851883 IVC851882:IVC851883 JEY851882:JEY851883 JOU851882:JOU851883 JYQ851882:JYQ851883 KIM851882:KIM851883 KSI851882:KSI851883 LCE851882:LCE851883 LMA851882:LMA851883 LVW851882:LVW851883 MFS851882:MFS851883 MPO851882:MPO851883 MZK851882:MZK851883 NJG851882:NJG851883 NTC851882:NTC851883 OCY851882:OCY851883 OMU851882:OMU851883 OWQ851882:OWQ851883 PGM851882:PGM851883 PQI851882:PQI851883 QAE851882:QAE851883 QKA851882:QKA851883 QTW851882:QTW851883 RDS851882:RDS851883 RNO851882:RNO851883 RXK851882:RXK851883 SHG851882:SHG851883 SRC851882:SRC851883 TAY851882:TAY851883 TKU851882:TKU851883 TUQ851882:TUQ851883 UEM851882:UEM851883 UOI851882:UOI851883 UYE851882:UYE851883 VIA851882:VIA851883 VRW851882:VRW851883 WBS851882:WBS851883 WLO851882:WLO851883 WVK851882:WVK851883 C917417:C917418 IY917418:IY917419 SU917418:SU917419 ACQ917418:ACQ917419 AMM917418:AMM917419 AWI917418:AWI917419 BGE917418:BGE917419 BQA917418:BQA917419 BZW917418:BZW917419 CJS917418:CJS917419 CTO917418:CTO917419 DDK917418:DDK917419 DNG917418:DNG917419 DXC917418:DXC917419 EGY917418:EGY917419 EQU917418:EQU917419 FAQ917418:FAQ917419 FKM917418:FKM917419 FUI917418:FUI917419 GEE917418:GEE917419 GOA917418:GOA917419 GXW917418:GXW917419 HHS917418:HHS917419 HRO917418:HRO917419 IBK917418:IBK917419 ILG917418:ILG917419 IVC917418:IVC917419 JEY917418:JEY917419 JOU917418:JOU917419 JYQ917418:JYQ917419 KIM917418:KIM917419 KSI917418:KSI917419 LCE917418:LCE917419 LMA917418:LMA917419 LVW917418:LVW917419 MFS917418:MFS917419 MPO917418:MPO917419 MZK917418:MZK917419 NJG917418:NJG917419 NTC917418:NTC917419 OCY917418:OCY917419 OMU917418:OMU917419 OWQ917418:OWQ917419 PGM917418:PGM917419 PQI917418:PQI917419 QAE917418:QAE917419 QKA917418:QKA917419 QTW917418:QTW917419 RDS917418:RDS917419 RNO917418:RNO917419 RXK917418:RXK917419 SHG917418:SHG917419 SRC917418:SRC917419 TAY917418:TAY917419 TKU917418:TKU917419 TUQ917418:TUQ917419 UEM917418:UEM917419 UOI917418:UOI917419 UYE917418:UYE917419 VIA917418:VIA917419 VRW917418:VRW917419 WBS917418:WBS917419 WLO917418:WLO917419 WVK917418:WVK917419 C982953:C982954 IY982954:IY982955 SU982954:SU982955 ACQ982954:ACQ982955 AMM982954:AMM982955 AWI982954:AWI982955 BGE982954:BGE982955 BQA982954:BQA982955 BZW982954:BZW982955 CJS982954:CJS982955 CTO982954:CTO982955 DDK982954:DDK982955 DNG982954:DNG982955 DXC982954:DXC982955 EGY982954:EGY982955 EQU982954:EQU982955 FAQ982954:FAQ982955 FKM982954:FKM982955 FUI982954:FUI982955 GEE982954:GEE982955 GOA982954:GOA982955 GXW982954:GXW982955 HHS982954:HHS982955 HRO982954:HRO982955 IBK982954:IBK982955 ILG982954:ILG982955 IVC982954:IVC982955 JEY982954:JEY982955 JOU982954:JOU982955 JYQ982954:JYQ982955 KIM982954:KIM982955 KSI982954:KSI982955 LCE982954:LCE982955 LMA982954:LMA982955 LVW982954:LVW982955 MFS982954:MFS982955 MPO982954:MPO982955 MZK982954:MZK982955 NJG982954:NJG982955 NTC982954:NTC982955 OCY982954:OCY982955 OMU982954:OMU982955 OWQ982954:OWQ982955 PGM982954:PGM982955 PQI982954:PQI982955 QAE982954:QAE982955 QKA982954:QKA982955 QTW982954:QTW982955 RDS982954:RDS982955 RNO982954:RNO982955 RXK982954:RXK982955 SHG982954:SHG982955 SRC982954:SRC982955 TAY982954:TAY982955 TKU982954:TKU982955 TUQ982954:TUQ982955 UEM982954:UEM982955 UOI982954:UOI982955 UYE982954:UYE982955 VIA982954:VIA982955 VRW982954:VRW982955 WBS982954:WBS982955 WLO982954:WLO982955 WVK982954:WVK982955">
      <formula1>$C$12:$C$307</formula1>
    </dataValidation>
    <dataValidation type="list" errorStyle="warning" allowBlank="1" showInputMessage="1" showErrorMessage="1" errorTitle="FERC ACCOUNT" error="This FERC Account is not included in the drop-down list. Is this the account you want to use?" sqref="C65460 ACQ65461 AMM65461 AWI65461 BGE65461 BQA65461 BZW65461 CJS65461 CTO65461 DDK65461 DNG65461 DXC65461 EGY65461 EQU65461 FAQ65461 FKM65461 FUI65461 GEE65461 GOA65461 GXW65461 HHS65461 HRO65461 IBK65461 ILG65461 IVC65461 JEY65461 JOU65461 JYQ65461 KIM65461 KSI65461 LCE65461 LMA65461 LVW65461 MFS65461 MPO65461 MZK65461 NJG65461 NTC65461 OCY65461 OMU65461 OWQ65461 PGM65461 PQI65461 QAE65461 QKA65461 QTW65461 RDS65461 RNO65461 RXK65461 SHG65461 SRC65461 TAY65461 TKU65461 TUQ65461 UEM65461 UOI65461 UYE65461 VIA65461 VRW65461 WBS65461 WLO65461 WVK65461 C130996 IY130997 SU130997 ACQ130997 AMM130997 AWI130997 BGE130997 BQA130997 BZW130997 CJS130997 CTO130997 DDK130997 DNG130997 DXC130997 EGY130997 EQU130997 FAQ130997 FKM130997 FUI130997 GEE130997 GOA130997 GXW130997 HHS130997 HRO130997 IBK130997 ILG130997 IVC130997 JEY130997 JOU130997 JYQ130997 KIM130997 KSI130997 LCE130997 LMA130997 LVW130997 MFS130997 MPO130997 MZK130997 NJG130997 NTC130997 OCY130997 OMU130997 OWQ130997 PGM130997 PQI130997 QAE130997 QKA130997 QTW130997 RDS130997 RNO130997 RXK130997 SHG130997 SRC130997 TAY130997 TKU130997 TUQ130997 UEM130997 UOI130997 UYE130997 VIA130997 VRW130997 WBS130997 WLO130997 WVK130997 C196532 IY196533 SU196533 ACQ196533 AMM196533 AWI196533 BGE196533 BQA196533 BZW196533 CJS196533 CTO196533 DDK196533 DNG196533 DXC196533 EGY196533 EQU196533 FAQ196533 FKM196533 FUI196533 GEE196533 GOA196533 GXW196533 HHS196533 HRO196533 IBK196533 ILG196533 IVC196533 JEY196533 JOU196533 JYQ196533 KIM196533 KSI196533 LCE196533 LMA196533 LVW196533 MFS196533 MPO196533 MZK196533 NJG196533 NTC196533 OCY196533 OMU196533 OWQ196533 PGM196533 PQI196533 QAE196533 QKA196533 QTW196533 RDS196533 RNO196533 RXK196533 SHG196533 SRC196533 TAY196533 TKU196533 TUQ196533 UEM196533 UOI196533 UYE196533 VIA196533 VRW196533 WBS196533 WLO196533 WVK196533 C262068 IY262069 SU262069 ACQ262069 AMM262069 AWI262069 BGE262069 BQA262069 BZW262069 CJS262069 CTO262069 DDK262069 DNG262069 DXC262069 EGY262069 EQU262069 FAQ262069 FKM262069 FUI262069 GEE262069 GOA262069 GXW262069 HHS262069 HRO262069 IBK262069 ILG262069 IVC262069 JEY262069 JOU262069 JYQ262069 KIM262069 KSI262069 LCE262069 LMA262069 LVW262069 MFS262069 MPO262069 MZK262069 NJG262069 NTC262069 OCY262069 OMU262069 OWQ262069 PGM262069 PQI262069 QAE262069 QKA262069 QTW262069 RDS262069 RNO262069 RXK262069 SHG262069 SRC262069 TAY262069 TKU262069 TUQ262069 UEM262069 UOI262069 UYE262069 VIA262069 VRW262069 WBS262069 WLO262069 WVK262069 C327604 IY327605 SU327605 ACQ327605 AMM327605 AWI327605 BGE327605 BQA327605 BZW327605 CJS327605 CTO327605 DDK327605 DNG327605 DXC327605 EGY327605 EQU327605 FAQ327605 FKM327605 FUI327605 GEE327605 GOA327605 GXW327605 HHS327605 HRO327605 IBK327605 ILG327605 IVC327605 JEY327605 JOU327605 JYQ327605 KIM327605 KSI327605 LCE327605 LMA327605 LVW327605 MFS327605 MPO327605 MZK327605 NJG327605 NTC327605 OCY327605 OMU327605 OWQ327605 PGM327605 PQI327605 QAE327605 QKA327605 QTW327605 RDS327605 RNO327605 RXK327605 SHG327605 SRC327605 TAY327605 TKU327605 TUQ327605 UEM327605 UOI327605 UYE327605 VIA327605 VRW327605 WBS327605 WLO327605 WVK327605 C393140 IY393141 SU393141 ACQ393141 AMM393141 AWI393141 BGE393141 BQA393141 BZW393141 CJS393141 CTO393141 DDK393141 DNG393141 DXC393141 EGY393141 EQU393141 FAQ393141 FKM393141 FUI393141 GEE393141 GOA393141 GXW393141 HHS393141 HRO393141 IBK393141 ILG393141 IVC393141 JEY393141 JOU393141 JYQ393141 KIM393141 KSI393141 LCE393141 LMA393141 LVW393141 MFS393141 MPO393141 MZK393141 NJG393141 NTC393141 OCY393141 OMU393141 OWQ393141 PGM393141 PQI393141 QAE393141 QKA393141 QTW393141 RDS393141 RNO393141 RXK393141 SHG393141 SRC393141 TAY393141 TKU393141 TUQ393141 UEM393141 UOI393141 UYE393141 VIA393141 VRW393141 WBS393141 WLO393141 WVK393141 C458676 IY458677 SU458677 ACQ458677 AMM458677 AWI458677 BGE458677 BQA458677 BZW458677 CJS458677 CTO458677 DDK458677 DNG458677 DXC458677 EGY458677 EQU458677 FAQ458677 FKM458677 FUI458677 GEE458677 GOA458677 GXW458677 HHS458677 HRO458677 IBK458677 ILG458677 IVC458677 JEY458677 JOU458677 JYQ458677 KIM458677 KSI458677 LCE458677 LMA458677 LVW458677 MFS458677 MPO458677 MZK458677 NJG458677 NTC458677 OCY458677 OMU458677 OWQ458677 PGM458677 PQI458677 QAE458677 QKA458677 QTW458677 RDS458677 RNO458677 RXK458677 SHG458677 SRC458677 TAY458677 TKU458677 TUQ458677 UEM458677 UOI458677 UYE458677 VIA458677 VRW458677 WBS458677 WLO458677 WVK458677 C524212 IY524213 SU524213 ACQ524213 AMM524213 AWI524213 BGE524213 BQA524213 BZW524213 CJS524213 CTO524213 DDK524213 DNG524213 DXC524213 EGY524213 EQU524213 FAQ524213 FKM524213 FUI524213 GEE524213 GOA524213 GXW524213 HHS524213 HRO524213 IBK524213 ILG524213 IVC524213 JEY524213 JOU524213 JYQ524213 KIM524213 KSI524213 LCE524213 LMA524213 LVW524213 MFS524213 MPO524213 MZK524213 NJG524213 NTC524213 OCY524213 OMU524213 OWQ524213 PGM524213 PQI524213 QAE524213 QKA524213 QTW524213 RDS524213 RNO524213 RXK524213 SHG524213 SRC524213 TAY524213 TKU524213 TUQ524213 UEM524213 UOI524213 UYE524213 VIA524213 VRW524213 WBS524213 WLO524213 WVK524213 C589748 IY589749 SU589749 ACQ589749 AMM589749 AWI589749 BGE589749 BQA589749 BZW589749 CJS589749 CTO589749 DDK589749 DNG589749 DXC589749 EGY589749 EQU589749 FAQ589749 FKM589749 FUI589749 GEE589749 GOA589749 GXW589749 HHS589749 HRO589749 IBK589749 ILG589749 IVC589749 JEY589749 JOU589749 JYQ589749 KIM589749 KSI589749 LCE589749 LMA589749 LVW589749 MFS589749 MPO589749 MZK589749 NJG589749 NTC589749 OCY589749 OMU589749 OWQ589749 PGM589749 PQI589749 QAE589749 QKA589749 QTW589749 RDS589749 RNO589749 RXK589749 SHG589749 SRC589749 TAY589749 TKU589749 TUQ589749 UEM589749 UOI589749 UYE589749 VIA589749 VRW589749 WBS589749 WLO589749 WVK589749 C655284 IY655285 SU655285 ACQ655285 AMM655285 AWI655285 BGE655285 BQA655285 BZW655285 CJS655285 CTO655285 DDK655285 DNG655285 DXC655285 EGY655285 EQU655285 FAQ655285 FKM655285 FUI655285 GEE655285 GOA655285 GXW655285 HHS655285 HRO655285 IBK655285 ILG655285 IVC655285 JEY655285 JOU655285 JYQ655285 KIM655285 KSI655285 LCE655285 LMA655285 LVW655285 MFS655285 MPO655285 MZK655285 NJG655285 NTC655285 OCY655285 OMU655285 OWQ655285 PGM655285 PQI655285 QAE655285 QKA655285 QTW655285 RDS655285 RNO655285 RXK655285 SHG655285 SRC655285 TAY655285 TKU655285 TUQ655285 UEM655285 UOI655285 UYE655285 VIA655285 VRW655285 WBS655285 WLO655285 WVK655285 C720820 IY720821 SU720821 ACQ720821 AMM720821 AWI720821 BGE720821 BQA720821 BZW720821 CJS720821 CTO720821 DDK720821 DNG720821 DXC720821 EGY720821 EQU720821 FAQ720821 FKM720821 FUI720821 GEE720821 GOA720821 GXW720821 HHS720821 HRO720821 IBK720821 ILG720821 IVC720821 JEY720821 JOU720821 JYQ720821 KIM720821 KSI720821 LCE720821 LMA720821 LVW720821 MFS720821 MPO720821 MZK720821 NJG720821 NTC720821 OCY720821 OMU720821 OWQ720821 PGM720821 PQI720821 QAE720821 QKA720821 QTW720821 RDS720821 RNO720821 RXK720821 SHG720821 SRC720821 TAY720821 TKU720821 TUQ720821 UEM720821 UOI720821 UYE720821 VIA720821 VRW720821 WBS720821 WLO720821 WVK720821 C786356 IY786357 SU786357 ACQ786357 AMM786357 AWI786357 BGE786357 BQA786357 BZW786357 CJS786357 CTO786357 DDK786357 DNG786357 DXC786357 EGY786357 EQU786357 FAQ786357 FKM786357 FUI786357 GEE786357 GOA786357 GXW786357 HHS786357 HRO786357 IBK786357 ILG786357 IVC786357 JEY786357 JOU786357 JYQ786357 KIM786357 KSI786357 LCE786357 LMA786357 LVW786357 MFS786357 MPO786357 MZK786357 NJG786357 NTC786357 OCY786357 OMU786357 OWQ786357 PGM786357 PQI786357 QAE786357 QKA786357 QTW786357 RDS786357 RNO786357 RXK786357 SHG786357 SRC786357 TAY786357 TKU786357 TUQ786357 UEM786357 UOI786357 UYE786357 VIA786357 VRW786357 WBS786357 WLO786357 WVK786357 C851892 IY851893 SU851893 ACQ851893 AMM851893 AWI851893 BGE851893 BQA851893 BZW851893 CJS851893 CTO851893 DDK851893 DNG851893 DXC851893 EGY851893 EQU851893 FAQ851893 FKM851893 FUI851893 GEE851893 GOA851893 GXW851893 HHS851893 HRO851893 IBK851893 ILG851893 IVC851893 JEY851893 JOU851893 JYQ851893 KIM851893 KSI851893 LCE851893 LMA851893 LVW851893 MFS851893 MPO851893 MZK851893 NJG851893 NTC851893 OCY851893 OMU851893 OWQ851893 PGM851893 PQI851893 QAE851893 QKA851893 QTW851893 RDS851893 RNO851893 RXK851893 SHG851893 SRC851893 TAY851893 TKU851893 TUQ851893 UEM851893 UOI851893 UYE851893 VIA851893 VRW851893 WBS851893 WLO851893 WVK851893 C917428 IY917429 SU917429 ACQ917429 AMM917429 AWI917429 BGE917429 BQA917429 BZW917429 CJS917429 CTO917429 DDK917429 DNG917429 DXC917429 EGY917429 EQU917429 FAQ917429 FKM917429 FUI917429 GEE917429 GOA917429 GXW917429 HHS917429 HRO917429 IBK917429 ILG917429 IVC917429 JEY917429 JOU917429 JYQ917429 KIM917429 KSI917429 LCE917429 LMA917429 LVW917429 MFS917429 MPO917429 MZK917429 NJG917429 NTC917429 OCY917429 OMU917429 OWQ917429 PGM917429 PQI917429 QAE917429 QKA917429 QTW917429 RDS917429 RNO917429 RXK917429 SHG917429 SRC917429 TAY917429 TKU917429 TUQ917429 UEM917429 UOI917429 UYE917429 VIA917429 VRW917429 WBS917429 WLO917429 WVK917429 C982964 IY982965 SU982965 ACQ982965 AMM982965 AWI982965 BGE982965 BQA982965 BZW982965 CJS982965 CTO982965 DDK982965 DNG982965 DXC982965 EGY982965 EQU982965 FAQ982965 FKM982965 FUI982965 GEE982965 GOA982965 GXW982965 HHS982965 HRO982965 IBK982965 ILG982965 IVC982965 JEY982965 JOU982965 JYQ982965 KIM982965 KSI982965 LCE982965 LMA982965 LVW982965 MFS982965 MPO982965 MZK982965 NJG982965 NTC982965 OCY982965 OMU982965 OWQ982965 PGM982965 PQI982965 QAE982965 QKA982965 QTW982965 RDS982965 RNO982965 RXK982965 SHG982965 SRC982965 TAY982965 TKU982965 TUQ982965 UEM982965 UOI982965 UYE982965 VIA982965 VRW982965 WBS982965 WLO982965 WVK982965 IY65461 C65452:C65454 IY65453:IY65455 SU65453:SU65455 ACQ65453:ACQ65455 AMM65453:AMM65455 AWI65453:AWI65455 BGE65453:BGE65455 BQA65453:BQA65455 BZW65453:BZW65455 CJS65453:CJS65455 CTO65453:CTO65455 DDK65453:DDK65455 DNG65453:DNG65455 DXC65453:DXC65455 EGY65453:EGY65455 EQU65453:EQU65455 FAQ65453:FAQ65455 FKM65453:FKM65455 FUI65453:FUI65455 GEE65453:GEE65455 GOA65453:GOA65455 GXW65453:GXW65455 HHS65453:HHS65455 HRO65453:HRO65455 IBK65453:IBK65455 ILG65453:ILG65455 IVC65453:IVC65455 JEY65453:JEY65455 JOU65453:JOU65455 JYQ65453:JYQ65455 KIM65453:KIM65455 KSI65453:KSI65455 LCE65453:LCE65455 LMA65453:LMA65455 LVW65453:LVW65455 MFS65453:MFS65455 MPO65453:MPO65455 MZK65453:MZK65455 NJG65453:NJG65455 NTC65453:NTC65455 OCY65453:OCY65455 OMU65453:OMU65455 OWQ65453:OWQ65455 PGM65453:PGM65455 PQI65453:PQI65455 QAE65453:QAE65455 QKA65453:QKA65455 QTW65453:QTW65455 RDS65453:RDS65455 RNO65453:RNO65455 RXK65453:RXK65455 SHG65453:SHG65455 SRC65453:SRC65455 TAY65453:TAY65455 TKU65453:TKU65455 TUQ65453:TUQ65455 UEM65453:UEM65455 UOI65453:UOI65455 UYE65453:UYE65455 VIA65453:VIA65455 VRW65453:VRW65455 WBS65453:WBS65455 WLO65453:WLO65455 WVK65453:WVK65455 C130988:C130990 IY130989:IY130991 SU130989:SU130991 ACQ130989:ACQ130991 AMM130989:AMM130991 AWI130989:AWI130991 BGE130989:BGE130991 BQA130989:BQA130991 BZW130989:BZW130991 CJS130989:CJS130991 CTO130989:CTO130991 DDK130989:DDK130991 DNG130989:DNG130991 DXC130989:DXC130991 EGY130989:EGY130991 EQU130989:EQU130991 FAQ130989:FAQ130991 FKM130989:FKM130991 FUI130989:FUI130991 GEE130989:GEE130991 GOA130989:GOA130991 GXW130989:GXW130991 HHS130989:HHS130991 HRO130989:HRO130991 IBK130989:IBK130991 ILG130989:ILG130991 IVC130989:IVC130991 JEY130989:JEY130991 JOU130989:JOU130991 JYQ130989:JYQ130991 KIM130989:KIM130991 KSI130989:KSI130991 LCE130989:LCE130991 LMA130989:LMA130991 LVW130989:LVW130991 MFS130989:MFS130991 MPO130989:MPO130991 MZK130989:MZK130991 NJG130989:NJG130991 NTC130989:NTC130991 OCY130989:OCY130991 OMU130989:OMU130991 OWQ130989:OWQ130991 PGM130989:PGM130991 PQI130989:PQI130991 QAE130989:QAE130991 QKA130989:QKA130991 QTW130989:QTW130991 RDS130989:RDS130991 RNO130989:RNO130991 RXK130989:RXK130991 SHG130989:SHG130991 SRC130989:SRC130991 TAY130989:TAY130991 TKU130989:TKU130991 TUQ130989:TUQ130991 UEM130989:UEM130991 UOI130989:UOI130991 UYE130989:UYE130991 VIA130989:VIA130991 VRW130989:VRW130991 WBS130989:WBS130991 WLO130989:WLO130991 WVK130989:WVK130991 C196524:C196526 IY196525:IY196527 SU196525:SU196527 ACQ196525:ACQ196527 AMM196525:AMM196527 AWI196525:AWI196527 BGE196525:BGE196527 BQA196525:BQA196527 BZW196525:BZW196527 CJS196525:CJS196527 CTO196525:CTO196527 DDK196525:DDK196527 DNG196525:DNG196527 DXC196525:DXC196527 EGY196525:EGY196527 EQU196525:EQU196527 FAQ196525:FAQ196527 FKM196525:FKM196527 FUI196525:FUI196527 GEE196525:GEE196527 GOA196525:GOA196527 GXW196525:GXW196527 HHS196525:HHS196527 HRO196525:HRO196527 IBK196525:IBK196527 ILG196525:ILG196527 IVC196525:IVC196527 JEY196525:JEY196527 JOU196525:JOU196527 JYQ196525:JYQ196527 KIM196525:KIM196527 KSI196525:KSI196527 LCE196525:LCE196527 LMA196525:LMA196527 LVW196525:LVW196527 MFS196525:MFS196527 MPO196525:MPO196527 MZK196525:MZK196527 NJG196525:NJG196527 NTC196525:NTC196527 OCY196525:OCY196527 OMU196525:OMU196527 OWQ196525:OWQ196527 PGM196525:PGM196527 PQI196525:PQI196527 QAE196525:QAE196527 QKA196525:QKA196527 QTW196525:QTW196527 RDS196525:RDS196527 RNO196525:RNO196527 RXK196525:RXK196527 SHG196525:SHG196527 SRC196525:SRC196527 TAY196525:TAY196527 TKU196525:TKU196527 TUQ196525:TUQ196527 UEM196525:UEM196527 UOI196525:UOI196527 UYE196525:UYE196527 VIA196525:VIA196527 VRW196525:VRW196527 WBS196525:WBS196527 WLO196525:WLO196527 WVK196525:WVK196527 C262060:C262062 IY262061:IY262063 SU262061:SU262063 ACQ262061:ACQ262063 AMM262061:AMM262063 AWI262061:AWI262063 BGE262061:BGE262063 BQA262061:BQA262063 BZW262061:BZW262063 CJS262061:CJS262063 CTO262061:CTO262063 DDK262061:DDK262063 DNG262061:DNG262063 DXC262061:DXC262063 EGY262061:EGY262063 EQU262061:EQU262063 FAQ262061:FAQ262063 FKM262061:FKM262063 FUI262061:FUI262063 GEE262061:GEE262063 GOA262061:GOA262063 GXW262061:GXW262063 HHS262061:HHS262063 HRO262061:HRO262063 IBK262061:IBK262063 ILG262061:ILG262063 IVC262061:IVC262063 JEY262061:JEY262063 JOU262061:JOU262063 JYQ262061:JYQ262063 KIM262061:KIM262063 KSI262061:KSI262063 LCE262061:LCE262063 LMA262061:LMA262063 LVW262061:LVW262063 MFS262061:MFS262063 MPO262061:MPO262063 MZK262061:MZK262063 NJG262061:NJG262063 NTC262061:NTC262063 OCY262061:OCY262063 OMU262061:OMU262063 OWQ262061:OWQ262063 PGM262061:PGM262063 PQI262061:PQI262063 QAE262061:QAE262063 QKA262061:QKA262063 QTW262061:QTW262063 RDS262061:RDS262063 RNO262061:RNO262063 RXK262061:RXK262063 SHG262061:SHG262063 SRC262061:SRC262063 TAY262061:TAY262063 TKU262061:TKU262063 TUQ262061:TUQ262063 UEM262061:UEM262063 UOI262061:UOI262063 UYE262061:UYE262063 VIA262061:VIA262063 VRW262061:VRW262063 WBS262061:WBS262063 WLO262061:WLO262063 WVK262061:WVK262063 C327596:C327598 IY327597:IY327599 SU327597:SU327599 ACQ327597:ACQ327599 AMM327597:AMM327599 AWI327597:AWI327599 BGE327597:BGE327599 BQA327597:BQA327599 BZW327597:BZW327599 CJS327597:CJS327599 CTO327597:CTO327599 DDK327597:DDK327599 DNG327597:DNG327599 DXC327597:DXC327599 EGY327597:EGY327599 EQU327597:EQU327599 FAQ327597:FAQ327599 FKM327597:FKM327599 FUI327597:FUI327599 GEE327597:GEE327599 GOA327597:GOA327599 GXW327597:GXW327599 HHS327597:HHS327599 HRO327597:HRO327599 IBK327597:IBK327599 ILG327597:ILG327599 IVC327597:IVC327599 JEY327597:JEY327599 JOU327597:JOU327599 JYQ327597:JYQ327599 KIM327597:KIM327599 KSI327597:KSI327599 LCE327597:LCE327599 LMA327597:LMA327599 LVW327597:LVW327599 MFS327597:MFS327599 MPO327597:MPO327599 MZK327597:MZK327599 NJG327597:NJG327599 NTC327597:NTC327599 OCY327597:OCY327599 OMU327597:OMU327599 OWQ327597:OWQ327599 PGM327597:PGM327599 PQI327597:PQI327599 QAE327597:QAE327599 QKA327597:QKA327599 QTW327597:QTW327599 RDS327597:RDS327599 RNO327597:RNO327599 RXK327597:RXK327599 SHG327597:SHG327599 SRC327597:SRC327599 TAY327597:TAY327599 TKU327597:TKU327599 TUQ327597:TUQ327599 UEM327597:UEM327599 UOI327597:UOI327599 UYE327597:UYE327599 VIA327597:VIA327599 VRW327597:VRW327599 WBS327597:WBS327599 WLO327597:WLO327599 WVK327597:WVK327599 C393132:C393134 IY393133:IY393135 SU393133:SU393135 ACQ393133:ACQ393135 AMM393133:AMM393135 AWI393133:AWI393135 BGE393133:BGE393135 BQA393133:BQA393135 BZW393133:BZW393135 CJS393133:CJS393135 CTO393133:CTO393135 DDK393133:DDK393135 DNG393133:DNG393135 DXC393133:DXC393135 EGY393133:EGY393135 EQU393133:EQU393135 FAQ393133:FAQ393135 FKM393133:FKM393135 FUI393133:FUI393135 GEE393133:GEE393135 GOA393133:GOA393135 GXW393133:GXW393135 HHS393133:HHS393135 HRO393133:HRO393135 IBK393133:IBK393135 ILG393133:ILG393135 IVC393133:IVC393135 JEY393133:JEY393135 JOU393133:JOU393135 JYQ393133:JYQ393135 KIM393133:KIM393135 KSI393133:KSI393135 LCE393133:LCE393135 LMA393133:LMA393135 LVW393133:LVW393135 MFS393133:MFS393135 MPO393133:MPO393135 MZK393133:MZK393135 NJG393133:NJG393135 NTC393133:NTC393135 OCY393133:OCY393135 OMU393133:OMU393135 OWQ393133:OWQ393135 PGM393133:PGM393135 PQI393133:PQI393135 QAE393133:QAE393135 QKA393133:QKA393135 QTW393133:QTW393135 RDS393133:RDS393135 RNO393133:RNO393135 RXK393133:RXK393135 SHG393133:SHG393135 SRC393133:SRC393135 TAY393133:TAY393135 TKU393133:TKU393135 TUQ393133:TUQ393135 UEM393133:UEM393135 UOI393133:UOI393135 UYE393133:UYE393135 VIA393133:VIA393135 VRW393133:VRW393135 WBS393133:WBS393135 WLO393133:WLO393135 WVK393133:WVK393135 C458668:C458670 IY458669:IY458671 SU458669:SU458671 ACQ458669:ACQ458671 AMM458669:AMM458671 AWI458669:AWI458671 BGE458669:BGE458671 BQA458669:BQA458671 BZW458669:BZW458671 CJS458669:CJS458671 CTO458669:CTO458671 DDK458669:DDK458671 DNG458669:DNG458671 DXC458669:DXC458671 EGY458669:EGY458671 EQU458669:EQU458671 FAQ458669:FAQ458671 FKM458669:FKM458671 FUI458669:FUI458671 GEE458669:GEE458671 GOA458669:GOA458671 GXW458669:GXW458671 HHS458669:HHS458671 HRO458669:HRO458671 IBK458669:IBK458671 ILG458669:ILG458671 IVC458669:IVC458671 JEY458669:JEY458671 JOU458669:JOU458671 JYQ458669:JYQ458671 KIM458669:KIM458671 KSI458669:KSI458671 LCE458669:LCE458671 LMA458669:LMA458671 LVW458669:LVW458671 MFS458669:MFS458671 MPO458669:MPO458671 MZK458669:MZK458671 NJG458669:NJG458671 NTC458669:NTC458671 OCY458669:OCY458671 OMU458669:OMU458671 OWQ458669:OWQ458671 PGM458669:PGM458671 PQI458669:PQI458671 QAE458669:QAE458671 QKA458669:QKA458671 QTW458669:QTW458671 RDS458669:RDS458671 RNO458669:RNO458671 RXK458669:RXK458671 SHG458669:SHG458671 SRC458669:SRC458671 TAY458669:TAY458671 TKU458669:TKU458671 TUQ458669:TUQ458671 UEM458669:UEM458671 UOI458669:UOI458671 UYE458669:UYE458671 VIA458669:VIA458671 VRW458669:VRW458671 WBS458669:WBS458671 WLO458669:WLO458671 WVK458669:WVK458671 C524204:C524206 IY524205:IY524207 SU524205:SU524207 ACQ524205:ACQ524207 AMM524205:AMM524207 AWI524205:AWI524207 BGE524205:BGE524207 BQA524205:BQA524207 BZW524205:BZW524207 CJS524205:CJS524207 CTO524205:CTO524207 DDK524205:DDK524207 DNG524205:DNG524207 DXC524205:DXC524207 EGY524205:EGY524207 EQU524205:EQU524207 FAQ524205:FAQ524207 FKM524205:FKM524207 FUI524205:FUI524207 GEE524205:GEE524207 GOA524205:GOA524207 GXW524205:GXW524207 HHS524205:HHS524207 HRO524205:HRO524207 IBK524205:IBK524207 ILG524205:ILG524207 IVC524205:IVC524207 JEY524205:JEY524207 JOU524205:JOU524207 JYQ524205:JYQ524207 KIM524205:KIM524207 KSI524205:KSI524207 LCE524205:LCE524207 LMA524205:LMA524207 LVW524205:LVW524207 MFS524205:MFS524207 MPO524205:MPO524207 MZK524205:MZK524207 NJG524205:NJG524207 NTC524205:NTC524207 OCY524205:OCY524207 OMU524205:OMU524207 OWQ524205:OWQ524207 PGM524205:PGM524207 PQI524205:PQI524207 QAE524205:QAE524207 QKA524205:QKA524207 QTW524205:QTW524207 RDS524205:RDS524207 RNO524205:RNO524207 RXK524205:RXK524207 SHG524205:SHG524207 SRC524205:SRC524207 TAY524205:TAY524207 TKU524205:TKU524207 TUQ524205:TUQ524207 UEM524205:UEM524207 UOI524205:UOI524207 UYE524205:UYE524207 VIA524205:VIA524207 VRW524205:VRW524207 WBS524205:WBS524207 WLO524205:WLO524207 WVK524205:WVK524207 C589740:C589742 IY589741:IY589743 SU589741:SU589743 ACQ589741:ACQ589743 AMM589741:AMM589743 AWI589741:AWI589743 BGE589741:BGE589743 BQA589741:BQA589743 BZW589741:BZW589743 CJS589741:CJS589743 CTO589741:CTO589743 DDK589741:DDK589743 DNG589741:DNG589743 DXC589741:DXC589743 EGY589741:EGY589743 EQU589741:EQU589743 FAQ589741:FAQ589743 FKM589741:FKM589743 FUI589741:FUI589743 GEE589741:GEE589743 GOA589741:GOA589743 GXW589741:GXW589743 HHS589741:HHS589743 HRO589741:HRO589743 IBK589741:IBK589743 ILG589741:ILG589743 IVC589741:IVC589743 JEY589741:JEY589743 JOU589741:JOU589743 JYQ589741:JYQ589743 KIM589741:KIM589743 KSI589741:KSI589743 LCE589741:LCE589743 LMA589741:LMA589743 LVW589741:LVW589743 MFS589741:MFS589743 MPO589741:MPO589743 MZK589741:MZK589743 NJG589741:NJG589743 NTC589741:NTC589743 OCY589741:OCY589743 OMU589741:OMU589743 OWQ589741:OWQ589743 PGM589741:PGM589743 PQI589741:PQI589743 QAE589741:QAE589743 QKA589741:QKA589743 QTW589741:QTW589743 RDS589741:RDS589743 RNO589741:RNO589743 RXK589741:RXK589743 SHG589741:SHG589743 SRC589741:SRC589743 TAY589741:TAY589743 TKU589741:TKU589743 TUQ589741:TUQ589743 UEM589741:UEM589743 UOI589741:UOI589743 UYE589741:UYE589743 VIA589741:VIA589743 VRW589741:VRW589743 WBS589741:WBS589743 WLO589741:WLO589743 WVK589741:WVK589743 C655276:C655278 IY655277:IY655279 SU655277:SU655279 ACQ655277:ACQ655279 AMM655277:AMM655279 AWI655277:AWI655279 BGE655277:BGE655279 BQA655277:BQA655279 BZW655277:BZW655279 CJS655277:CJS655279 CTO655277:CTO655279 DDK655277:DDK655279 DNG655277:DNG655279 DXC655277:DXC655279 EGY655277:EGY655279 EQU655277:EQU655279 FAQ655277:FAQ655279 FKM655277:FKM655279 FUI655277:FUI655279 GEE655277:GEE655279 GOA655277:GOA655279 GXW655277:GXW655279 HHS655277:HHS655279 HRO655277:HRO655279 IBK655277:IBK655279 ILG655277:ILG655279 IVC655277:IVC655279 JEY655277:JEY655279 JOU655277:JOU655279 JYQ655277:JYQ655279 KIM655277:KIM655279 KSI655277:KSI655279 LCE655277:LCE655279 LMA655277:LMA655279 LVW655277:LVW655279 MFS655277:MFS655279 MPO655277:MPO655279 MZK655277:MZK655279 NJG655277:NJG655279 NTC655277:NTC655279 OCY655277:OCY655279 OMU655277:OMU655279 OWQ655277:OWQ655279 PGM655277:PGM655279 PQI655277:PQI655279 QAE655277:QAE655279 QKA655277:QKA655279 QTW655277:QTW655279 RDS655277:RDS655279 RNO655277:RNO655279 RXK655277:RXK655279 SHG655277:SHG655279 SRC655277:SRC655279 TAY655277:TAY655279 TKU655277:TKU655279 TUQ655277:TUQ655279 UEM655277:UEM655279 UOI655277:UOI655279 UYE655277:UYE655279 VIA655277:VIA655279 VRW655277:VRW655279 WBS655277:WBS655279 WLO655277:WLO655279 WVK655277:WVK655279 C720812:C720814 IY720813:IY720815 SU720813:SU720815 ACQ720813:ACQ720815 AMM720813:AMM720815 AWI720813:AWI720815 BGE720813:BGE720815 BQA720813:BQA720815 BZW720813:BZW720815 CJS720813:CJS720815 CTO720813:CTO720815 DDK720813:DDK720815 DNG720813:DNG720815 DXC720813:DXC720815 EGY720813:EGY720815 EQU720813:EQU720815 FAQ720813:FAQ720815 FKM720813:FKM720815 FUI720813:FUI720815 GEE720813:GEE720815 GOA720813:GOA720815 GXW720813:GXW720815 HHS720813:HHS720815 HRO720813:HRO720815 IBK720813:IBK720815 ILG720813:ILG720815 IVC720813:IVC720815 JEY720813:JEY720815 JOU720813:JOU720815 JYQ720813:JYQ720815 KIM720813:KIM720815 KSI720813:KSI720815 LCE720813:LCE720815 LMA720813:LMA720815 LVW720813:LVW720815 MFS720813:MFS720815 MPO720813:MPO720815 MZK720813:MZK720815 NJG720813:NJG720815 NTC720813:NTC720815 OCY720813:OCY720815 OMU720813:OMU720815 OWQ720813:OWQ720815 PGM720813:PGM720815 PQI720813:PQI720815 QAE720813:QAE720815 QKA720813:QKA720815 QTW720813:QTW720815 RDS720813:RDS720815 RNO720813:RNO720815 RXK720813:RXK720815 SHG720813:SHG720815 SRC720813:SRC720815 TAY720813:TAY720815 TKU720813:TKU720815 TUQ720813:TUQ720815 UEM720813:UEM720815 UOI720813:UOI720815 UYE720813:UYE720815 VIA720813:VIA720815 VRW720813:VRW720815 WBS720813:WBS720815 WLO720813:WLO720815 WVK720813:WVK720815 C786348:C786350 IY786349:IY786351 SU786349:SU786351 ACQ786349:ACQ786351 AMM786349:AMM786351 AWI786349:AWI786351 BGE786349:BGE786351 BQA786349:BQA786351 BZW786349:BZW786351 CJS786349:CJS786351 CTO786349:CTO786351 DDK786349:DDK786351 DNG786349:DNG786351 DXC786349:DXC786351 EGY786349:EGY786351 EQU786349:EQU786351 FAQ786349:FAQ786351 FKM786349:FKM786351 FUI786349:FUI786351 GEE786349:GEE786351 GOA786349:GOA786351 GXW786349:GXW786351 HHS786349:HHS786351 HRO786349:HRO786351 IBK786349:IBK786351 ILG786349:ILG786351 IVC786349:IVC786351 JEY786349:JEY786351 JOU786349:JOU786351 JYQ786349:JYQ786351 KIM786349:KIM786351 KSI786349:KSI786351 LCE786349:LCE786351 LMA786349:LMA786351 LVW786349:LVW786351 MFS786349:MFS786351 MPO786349:MPO786351 MZK786349:MZK786351 NJG786349:NJG786351 NTC786349:NTC786351 OCY786349:OCY786351 OMU786349:OMU786351 OWQ786349:OWQ786351 PGM786349:PGM786351 PQI786349:PQI786351 QAE786349:QAE786351 QKA786349:QKA786351 QTW786349:QTW786351 RDS786349:RDS786351 RNO786349:RNO786351 RXK786349:RXK786351 SHG786349:SHG786351 SRC786349:SRC786351 TAY786349:TAY786351 TKU786349:TKU786351 TUQ786349:TUQ786351 UEM786349:UEM786351 UOI786349:UOI786351 UYE786349:UYE786351 VIA786349:VIA786351 VRW786349:VRW786351 WBS786349:WBS786351 WLO786349:WLO786351 WVK786349:WVK786351 C851884:C851886 IY851885:IY851887 SU851885:SU851887 ACQ851885:ACQ851887 AMM851885:AMM851887 AWI851885:AWI851887 BGE851885:BGE851887 BQA851885:BQA851887 BZW851885:BZW851887 CJS851885:CJS851887 CTO851885:CTO851887 DDK851885:DDK851887 DNG851885:DNG851887 DXC851885:DXC851887 EGY851885:EGY851887 EQU851885:EQU851887 FAQ851885:FAQ851887 FKM851885:FKM851887 FUI851885:FUI851887 GEE851885:GEE851887 GOA851885:GOA851887 GXW851885:GXW851887 HHS851885:HHS851887 HRO851885:HRO851887 IBK851885:IBK851887 ILG851885:ILG851887 IVC851885:IVC851887 JEY851885:JEY851887 JOU851885:JOU851887 JYQ851885:JYQ851887 KIM851885:KIM851887 KSI851885:KSI851887 LCE851885:LCE851887 LMA851885:LMA851887 LVW851885:LVW851887 MFS851885:MFS851887 MPO851885:MPO851887 MZK851885:MZK851887 NJG851885:NJG851887 NTC851885:NTC851887 OCY851885:OCY851887 OMU851885:OMU851887 OWQ851885:OWQ851887 PGM851885:PGM851887 PQI851885:PQI851887 QAE851885:QAE851887 QKA851885:QKA851887 QTW851885:QTW851887 RDS851885:RDS851887 RNO851885:RNO851887 RXK851885:RXK851887 SHG851885:SHG851887 SRC851885:SRC851887 TAY851885:TAY851887 TKU851885:TKU851887 TUQ851885:TUQ851887 UEM851885:UEM851887 UOI851885:UOI851887 UYE851885:UYE851887 VIA851885:VIA851887 VRW851885:VRW851887 WBS851885:WBS851887 WLO851885:WLO851887 WVK851885:WVK851887 C917420:C917422 IY917421:IY917423 SU917421:SU917423 ACQ917421:ACQ917423 AMM917421:AMM917423 AWI917421:AWI917423 BGE917421:BGE917423 BQA917421:BQA917423 BZW917421:BZW917423 CJS917421:CJS917423 CTO917421:CTO917423 DDK917421:DDK917423 DNG917421:DNG917423 DXC917421:DXC917423 EGY917421:EGY917423 EQU917421:EQU917423 FAQ917421:FAQ917423 FKM917421:FKM917423 FUI917421:FUI917423 GEE917421:GEE917423 GOA917421:GOA917423 GXW917421:GXW917423 HHS917421:HHS917423 HRO917421:HRO917423 IBK917421:IBK917423 ILG917421:ILG917423 IVC917421:IVC917423 JEY917421:JEY917423 JOU917421:JOU917423 JYQ917421:JYQ917423 KIM917421:KIM917423 KSI917421:KSI917423 LCE917421:LCE917423 LMA917421:LMA917423 LVW917421:LVW917423 MFS917421:MFS917423 MPO917421:MPO917423 MZK917421:MZK917423 NJG917421:NJG917423 NTC917421:NTC917423 OCY917421:OCY917423 OMU917421:OMU917423 OWQ917421:OWQ917423 PGM917421:PGM917423 PQI917421:PQI917423 QAE917421:QAE917423 QKA917421:QKA917423 QTW917421:QTW917423 RDS917421:RDS917423 RNO917421:RNO917423 RXK917421:RXK917423 SHG917421:SHG917423 SRC917421:SRC917423 TAY917421:TAY917423 TKU917421:TKU917423 TUQ917421:TUQ917423 UEM917421:UEM917423 UOI917421:UOI917423 UYE917421:UYE917423 VIA917421:VIA917423 VRW917421:VRW917423 WBS917421:WBS917423 WLO917421:WLO917423 WVK917421:WVK917423 C982956:C982958 IY982957:IY982959 SU982957:SU982959 ACQ982957:ACQ982959 AMM982957:AMM982959 AWI982957:AWI982959 BGE982957:BGE982959 BQA982957:BQA982959 BZW982957:BZW982959 CJS982957:CJS982959 CTO982957:CTO982959 DDK982957:DDK982959 DNG982957:DNG982959 DXC982957:DXC982959 EGY982957:EGY982959 EQU982957:EQU982959 FAQ982957:FAQ982959 FKM982957:FKM982959 FUI982957:FUI982959 GEE982957:GEE982959 GOA982957:GOA982959 GXW982957:GXW982959 HHS982957:HHS982959 HRO982957:HRO982959 IBK982957:IBK982959 ILG982957:ILG982959 IVC982957:IVC982959 JEY982957:JEY982959 JOU982957:JOU982959 JYQ982957:JYQ982959 KIM982957:KIM982959 KSI982957:KSI982959 LCE982957:LCE982959 LMA982957:LMA982959 LVW982957:LVW982959 MFS982957:MFS982959 MPO982957:MPO982959 MZK982957:MZK982959 NJG982957:NJG982959 NTC982957:NTC982959 OCY982957:OCY982959 OMU982957:OMU982959 OWQ982957:OWQ982959 PGM982957:PGM982959 PQI982957:PQI982959 QAE982957:QAE982959 QKA982957:QKA982959 QTW982957:QTW982959 RDS982957:RDS982959 RNO982957:RNO982959 RXK982957:RXK982959 SHG982957:SHG982959 SRC982957:SRC982959 TAY982957:TAY982959 TKU982957:TKU982959 TUQ982957:TUQ982959 UEM982957:UEM982959 UOI982957:UOI982959 UYE982957:UYE982959 VIA982957:VIA982959 VRW982957:VRW982959 WBS982957:WBS982959 WLO982957:WLO982959 WVK982957:WVK982959 SU65461 IY9:IY11 SU9:SU11 ACQ9:ACQ11 AMM9:AMM11 AWI9:AWI11 BGE9:BGE11 BQA9:BQA11 BZW9:BZW11 CJS9:CJS11 CTO9:CTO11 DDK9:DDK11 DNG9:DNG11 DXC9:DXC11 EGY9:EGY11 EQU9:EQU11 FAQ9:FAQ11 FKM9:FKM11 FUI9:FUI11 GEE9:GEE11 GOA9:GOA11 GXW9:GXW11 HHS9:HHS11 HRO9:HRO11 IBK9:IBK11 ILG9:ILG11 IVC9:IVC11 JEY9:JEY11 JOU9:JOU11 JYQ9:JYQ11 KIM9:KIM11 KSI9:KSI11 LCE9:LCE11 LMA9:LMA11 LVW9:LVW11 MFS9:MFS11 MPO9:MPO11 MZK9:MZK11 NJG9:NJG11 NTC9:NTC11 OCY9:OCY11 OMU9:OMU11 OWQ9:OWQ11 PGM9:PGM11 PQI9:PQI11 QAE9:QAE11 QKA9:QKA11 QTW9:QTW11 RDS9:RDS11 RNO9:RNO11 RXK9:RXK11 SHG9:SHG11 SRC9:SRC11 TAY9:TAY11 TKU9:TKU11 TUQ9:TUQ11 UEM9:UEM11 UOI9:UOI11 UYE9:UYE11 VIA9:VIA11 VRW9:VRW11 WBS9:WBS11 WLO9:WLO11 WVK9:WVK11 C65446:C65447 IY65447:IY65448 SU65447:SU65448 ACQ65447:ACQ65448 AMM65447:AMM65448 AWI65447:AWI65448 BGE65447:BGE65448 BQA65447:BQA65448 BZW65447:BZW65448 CJS65447:CJS65448 CTO65447:CTO65448 DDK65447:DDK65448 DNG65447:DNG65448 DXC65447:DXC65448 EGY65447:EGY65448 EQU65447:EQU65448 FAQ65447:FAQ65448 FKM65447:FKM65448 FUI65447:FUI65448 GEE65447:GEE65448 GOA65447:GOA65448 GXW65447:GXW65448 HHS65447:HHS65448 HRO65447:HRO65448 IBK65447:IBK65448 ILG65447:ILG65448 IVC65447:IVC65448 JEY65447:JEY65448 JOU65447:JOU65448 JYQ65447:JYQ65448 KIM65447:KIM65448 KSI65447:KSI65448 LCE65447:LCE65448 LMA65447:LMA65448 LVW65447:LVW65448 MFS65447:MFS65448 MPO65447:MPO65448 MZK65447:MZK65448 NJG65447:NJG65448 NTC65447:NTC65448 OCY65447:OCY65448 OMU65447:OMU65448 OWQ65447:OWQ65448 PGM65447:PGM65448 PQI65447:PQI65448 QAE65447:QAE65448 QKA65447:QKA65448 QTW65447:QTW65448 RDS65447:RDS65448 RNO65447:RNO65448 RXK65447:RXK65448 SHG65447:SHG65448 SRC65447:SRC65448 TAY65447:TAY65448 TKU65447:TKU65448 TUQ65447:TUQ65448 UEM65447:UEM65448 UOI65447:UOI65448 UYE65447:UYE65448 VIA65447:VIA65448 VRW65447:VRW65448 WBS65447:WBS65448 WLO65447:WLO65448 WVK65447:WVK65448 C130982:C130983 IY130983:IY130984 SU130983:SU130984 ACQ130983:ACQ130984 AMM130983:AMM130984 AWI130983:AWI130984 BGE130983:BGE130984 BQA130983:BQA130984 BZW130983:BZW130984 CJS130983:CJS130984 CTO130983:CTO130984 DDK130983:DDK130984 DNG130983:DNG130984 DXC130983:DXC130984 EGY130983:EGY130984 EQU130983:EQU130984 FAQ130983:FAQ130984 FKM130983:FKM130984 FUI130983:FUI130984 GEE130983:GEE130984 GOA130983:GOA130984 GXW130983:GXW130984 HHS130983:HHS130984 HRO130983:HRO130984 IBK130983:IBK130984 ILG130983:ILG130984 IVC130983:IVC130984 JEY130983:JEY130984 JOU130983:JOU130984 JYQ130983:JYQ130984 KIM130983:KIM130984 KSI130983:KSI130984 LCE130983:LCE130984 LMA130983:LMA130984 LVW130983:LVW130984 MFS130983:MFS130984 MPO130983:MPO130984 MZK130983:MZK130984 NJG130983:NJG130984 NTC130983:NTC130984 OCY130983:OCY130984 OMU130983:OMU130984 OWQ130983:OWQ130984 PGM130983:PGM130984 PQI130983:PQI130984 QAE130983:QAE130984 QKA130983:QKA130984 QTW130983:QTW130984 RDS130983:RDS130984 RNO130983:RNO130984 RXK130983:RXK130984 SHG130983:SHG130984 SRC130983:SRC130984 TAY130983:TAY130984 TKU130983:TKU130984 TUQ130983:TUQ130984 UEM130983:UEM130984 UOI130983:UOI130984 UYE130983:UYE130984 VIA130983:VIA130984 VRW130983:VRW130984 WBS130983:WBS130984 WLO130983:WLO130984 WVK130983:WVK130984 C196518:C196519 IY196519:IY196520 SU196519:SU196520 ACQ196519:ACQ196520 AMM196519:AMM196520 AWI196519:AWI196520 BGE196519:BGE196520 BQA196519:BQA196520 BZW196519:BZW196520 CJS196519:CJS196520 CTO196519:CTO196520 DDK196519:DDK196520 DNG196519:DNG196520 DXC196519:DXC196520 EGY196519:EGY196520 EQU196519:EQU196520 FAQ196519:FAQ196520 FKM196519:FKM196520 FUI196519:FUI196520 GEE196519:GEE196520 GOA196519:GOA196520 GXW196519:GXW196520 HHS196519:HHS196520 HRO196519:HRO196520 IBK196519:IBK196520 ILG196519:ILG196520 IVC196519:IVC196520 JEY196519:JEY196520 JOU196519:JOU196520 JYQ196519:JYQ196520 KIM196519:KIM196520 KSI196519:KSI196520 LCE196519:LCE196520 LMA196519:LMA196520 LVW196519:LVW196520 MFS196519:MFS196520 MPO196519:MPO196520 MZK196519:MZK196520 NJG196519:NJG196520 NTC196519:NTC196520 OCY196519:OCY196520 OMU196519:OMU196520 OWQ196519:OWQ196520 PGM196519:PGM196520 PQI196519:PQI196520 QAE196519:QAE196520 QKA196519:QKA196520 QTW196519:QTW196520 RDS196519:RDS196520 RNO196519:RNO196520 RXK196519:RXK196520 SHG196519:SHG196520 SRC196519:SRC196520 TAY196519:TAY196520 TKU196519:TKU196520 TUQ196519:TUQ196520 UEM196519:UEM196520 UOI196519:UOI196520 UYE196519:UYE196520 VIA196519:VIA196520 VRW196519:VRW196520 WBS196519:WBS196520 WLO196519:WLO196520 WVK196519:WVK196520 C262054:C262055 IY262055:IY262056 SU262055:SU262056 ACQ262055:ACQ262056 AMM262055:AMM262056 AWI262055:AWI262056 BGE262055:BGE262056 BQA262055:BQA262056 BZW262055:BZW262056 CJS262055:CJS262056 CTO262055:CTO262056 DDK262055:DDK262056 DNG262055:DNG262056 DXC262055:DXC262056 EGY262055:EGY262056 EQU262055:EQU262056 FAQ262055:FAQ262056 FKM262055:FKM262056 FUI262055:FUI262056 GEE262055:GEE262056 GOA262055:GOA262056 GXW262055:GXW262056 HHS262055:HHS262056 HRO262055:HRO262056 IBK262055:IBK262056 ILG262055:ILG262056 IVC262055:IVC262056 JEY262055:JEY262056 JOU262055:JOU262056 JYQ262055:JYQ262056 KIM262055:KIM262056 KSI262055:KSI262056 LCE262055:LCE262056 LMA262055:LMA262056 LVW262055:LVW262056 MFS262055:MFS262056 MPO262055:MPO262056 MZK262055:MZK262056 NJG262055:NJG262056 NTC262055:NTC262056 OCY262055:OCY262056 OMU262055:OMU262056 OWQ262055:OWQ262056 PGM262055:PGM262056 PQI262055:PQI262056 QAE262055:QAE262056 QKA262055:QKA262056 QTW262055:QTW262056 RDS262055:RDS262056 RNO262055:RNO262056 RXK262055:RXK262056 SHG262055:SHG262056 SRC262055:SRC262056 TAY262055:TAY262056 TKU262055:TKU262056 TUQ262055:TUQ262056 UEM262055:UEM262056 UOI262055:UOI262056 UYE262055:UYE262056 VIA262055:VIA262056 VRW262055:VRW262056 WBS262055:WBS262056 WLO262055:WLO262056 WVK262055:WVK262056 C327590:C327591 IY327591:IY327592 SU327591:SU327592 ACQ327591:ACQ327592 AMM327591:AMM327592 AWI327591:AWI327592 BGE327591:BGE327592 BQA327591:BQA327592 BZW327591:BZW327592 CJS327591:CJS327592 CTO327591:CTO327592 DDK327591:DDK327592 DNG327591:DNG327592 DXC327591:DXC327592 EGY327591:EGY327592 EQU327591:EQU327592 FAQ327591:FAQ327592 FKM327591:FKM327592 FUI327591:FUI327592 GEE327591:GEE327592 GOA327591:GOA327592 GXW327591:GXW327592 HHS327591:HHS327592 HRO327591:HRO327592 IBK327591:IBK327592 ILG327591:ILG327592 IVC327591:IVC327592 JEY327591:JEY327592 JOU327591:JOU327592 JYQ327591:JYQ327592 KIM327591:KIM327592 KSI327591:KSI327592 LCE327591:LCE327592 LMA327591:LMA327592 LVW327591:LVW327592 MFS327591:MFS327592 MPO327591:MPO327592 MZK327591:MZK327592 NJG327591:NJG327592 NTC327591:NTC327592 OCY327591:OCY327592 OMU327591:OMU327592 OWQ327591:OWQ327592 PGM327591:PGM327592 PQI327591:PQI327592 QAE327591:QAE327592 QKA327591:QKA327592 QTW327591:QTW327592 RDS327591:RDS327592 RNO327591:RNO327592 RXK327591:RXK327592 SHG327591:SHG327592 SRC327591:SRC327592 TAY327591:TAY327592 TKU327591:TKU327592 TUQ327591:TUQ327592 UEM327591:UEM327592 UOI327591:UOI327592 UYE327591:UYE327592 VIA327591:VIA327592 VRW327591:VRW327592 WBS327591:WBS327592 WLO327591:WLO327592 WVK327591:WVK327592 C393126:C393127 IY393127:IY393128 SU393127:SU393128 ACQ393127:ACQ393128 AMM393127:AMM393128 AWI393127:AWI393128 BGE393127:BGE393128 BQA393127:BQA393128 BZW393127:BZW393128 CJS393127:CJS393128 CTO393127:CTO393128 DDK393127:DDK393128 DNG393127:DNG393128 DXC393127:DXC393128 EGY393127:EGY393128 EQU393127:EQU393128 FAQ393127:FAQ393128 FKM393127:FKM393128 FUI393127:FUI393128 GEE393127:GEE393128 GOA393127:GOA393128 GXW393127:GXW393128 HHS393127:HHS393128 HRO393127:HRO393128 IBK393127:IBK393128 ILG393127:ILG393128 IVC393127:IVC393128 JEY393127:JEY393128 JOU393127:JOU393128 JYQ393127:JYQ393128 KIM393127:KIM393128 KSI393127:KSI393128 LCE393127:LCE393128 LMA393127:LMA393128 LVW393127:LVW393128 MFS393127:MFS393128 MPO393127:MPO393128 MZK393127:MZK393128 NJG393127:NJG393128 NTC393127:NTC393128 OCY393127:OCY393128 OMU393127:OMU393128 OWQ393127:OWQ393128 PGM393127:PGM393128 PQI393127:PQI393128 QAE393127:QAE393128 QKA393127:QKA393128 QTW393127:QTW393128 RDS393127:RDS393128 RNO393127:RNO393128 RXK393127:RXK393128 SHG393127:SHG393128 SRC393127:SRC393128 TAY393127:TAY393128 TKU393127:TKU393128 TUQ393127:TUQ393128 UEM393127:UEM393128 UOI393127:UOI393128 UYE393127:UYE393128 VIA393127:VIA393128 VRW393127:VRW393128 WBS393127:WBS393128 WLO393127:WLO393128 WVK393127:WVK393128 C458662:C458663 IY458663:IY458664 SU458663:SU458664 ACQ458663:ACQ458664 AMM458663:AMM458664 AWI458663:AWI458664 BGE458663:BGE458664 BQA458663:BQA458664 BZW458663:BZW458664 CJS458663:CJS458664 CTO458663:CTO458664 DDK458663:DDK458664 DNG458663:DNG458664 DXC458663:DXC458664 EGY458663:EGY458664 EQU458663:EQU458664 FAQ458663:FAQ458664 FKM458663:FKM458664 FUI458663:FUI458664 GEE458663:GEE458664 GOA458663:GOA458664 GXW458663:GXW458664 HHS458663:HHS458664 HRO458663:HRO458664 IBK458663:IBK458664 ILG458663:ILG458664 IVC458663:IVC458664 JEY458663:JEY458664 JOU458663:JOU458664 JYQ458663:JYQ458664 KIM458663:KIM458664 KSI458663:KSI458664 LCE458663:LCE458664 LMA458663:LMA458664 LVW458663:LVW458664 MFS458663:MFS458664 MPO458663:MPO458664 MZK458663:MZK458664 NJG458663:NJG458664 NTC458663:NTC458664 OCY458663:OCY458664 OMU458663:OMU458664 OWQ458663:OWQ458664 PGM458663:PGM458664 PQI458663:PQI458664 QAE458663:QAE458664 QKA458663:QKA458664 QTW458663:QTW458664 RDS458663:RDS458664 RNO458663:RNO458664 RXK458663:RXK458664 SHG458663:SHG458664 SRC458663:SRC458664 TAY458663:TAY458664 TKU458663:TKU458664 TUQ458663:TUQ458664 UEM458663:UEM458664 UOI458663:UOI458664 UYE458663:UYE458664 VIA458663:VIA458664 VRW458663:VRW458664 WBS458663:WBS458664 WLO458663:WLO458664 WVK458663:WVK458664 C524198:C524199 IY524199:IY524200 SU524199:SU524200 ACQ524199:ACQ524200 AMM524199:AMM524200 AWI524199:AWI524200 BGE524199:BGE524200 BQA524199:BQA524200 BZW524199:BZW524200 CJS524199:CJS524200 CTO524199:CTO524200 DDK524199:DDK524200 DNG524199:DNG524200 DXC524199:DXC524200 EGY524199:EGY524200 EQU524199:EQU524200 FAQ524199:FAQ524200 FKM524199:FKM524200 FUI524199:FUI524200 GEE524199:GEE524200 GOA524199:GOA524200 GXW524199:GXW524200 HHS524199:HHS524200 HRO524199:HRO524200 IBK524199:IBK524200 ILG524199:ILG524200 IVC524199:IVC524200 JEY524199:JEY524200 JOU524199:JOU524200 JYQ524199:JYQ524200 KIM524199:KIM524200 KSI524199:KSI524200 LCE524199:LCE524200 LMA524199:LMA524200 LVW524199:LVW524200 MFS524199:MFS524200 MPO524199:MPO524200 MZK524199:MZK524200 NJG524199:NJG524200 NTC524199:NTC524200 OCY524199:OCY524200 OMU524199:OMU524200 OWQ524199:OWQ524200 PGM524199:PGM524200 PQI524199:PQI524200 QAE524199:QAE524200 QKA524199:QKA524200 QTW524199:QTW524200 RDS524199:RDS524200 RNO524199:RNO524200 RXK524199:RXK524200 SHG524199:SHG524200 SRC524199:SRC524200 TAY524199:TAY524200 TKU524199:TKU524200 TUQ524199:TUQ524200 UEM524199:UEM524200 UOI524199:UOI524200 UYE524199:UYE524200 VIA524199:VIA524200 VRW524199:VRW524200 WBS524199:WBS524200 WLO524199:WLO524200 WVK524199:WVK524200 C589734:C589735 IY589735:IY589736 SU589735:SU589736 ACQ589735:ACQ589736 AMM589735:AMM589736 AWI589735:AWI589736 BGE589735:BGE589736 BQA589735:BQA589736 BZW589735:BZW589736 CJS589735:CJS589736 CTO589735:CTO589736 DDK589735:DDK589736 DNG589735:DNG589736 DXC589735:DXC589736 EGY589735:EGY589736 EQU589735:EQU589736 FAQ589735:FAQ589736 FKM589735:FKM589736 FUI589735:FUI589736 GEE589735:GEE589736 GOA589735:GOA589736 GXW589735:GXW589736 HHS589735:HHS589736 HRO589735:HRO589736 IBK589735:IBK589736 ILG589735:ILG589736 IVC589735:IVC589736 JEY589735:JEY589736 JOU589735:JOU589736 JYQ589735:JYQ589736 KIM589735:KIM589736 KSI589735:KSI589736 LCE589735:LCE589736 LMA589735:LMA589736 LVW589735:LVW589736 MFS589735:MFS589736 MPO589735:MPO589736 MZK589735:MZK589736 NJG589735:NJG589736 NTC589735:NTC589736 OCY589735:OCY589736 OMU589735:OMU589736 OWQ589735:OWQ589736 PGM589735:PGM589736 PQI589735:PQI589736 QAE589735:QAE589736 QKA589735:QKA589736 QTW589735:QTW589736 RDS589735:RDS589736 RNO589735:RNO589736 RXK589735:RXK589736 SHG589735:SHG589736 SRC589735:SRC589736 TAY589735:TAY589736 TKU589735:TKU589736 TUQ589735:TUQ589736 UEM589735:UEM589736 UOI589735:UOI589736 UYE589735:UYE589736 VIA589735:VIA589736 VRW589735:VRW589736 WBS589735:WBS589736 WLO589735:WLO589736 WVK589735:WVK589736 C655270:C655271 IY655271:IY655272 SU655271:SU655272 ACQ655271:ACQ655272 AMM655271:AMM655272 AWI655271:AWI655272 BGE655271:BGE655272 BQA655271:BQA655272 BZW655271:BZW655272 CJS655271:CJS655272 CTO655271:CTO655272 DDK655271:DDK655272 DNG655271:DNG655272 DXC655271:DXC655272 EGY655271:EGY655272 EQU655271:EQU655272 FAQ655271:FAQ655272 FKM655271:FKM655272 FUI655271:FUI655272 GEE655271:GEE655272 GOA655271:GOA655272 GXW655271:GXW655272 HHS655271:HHS655272 HRO655271:HRO655272 IBK655271:IBK655272 ILG655271:ILG655272 IVC655271:IVC655272 JEY655271:JEY655272 JOU655271:JOU655272 JYQ655271:JYQ655272 KIM655271:KIM655272 KSI655271:KSI655272 LCE655271:LCE655272 LMA655271:LMA655272 LVW655271:LVW655272 MFS655271:MFS655272 MPO655271:MPO655272 MZK655271:MZK655272 NJG655271:NJG655272 NTC655271:NTC655272 OCY655271:OCY655272 OMU655271:OMU655272 OWQ655271:OWQ655272 PGM655271:PGM655272 PQI655271:PQI655272 QAE655271:QAE655272 QKA655271:QKA655272 QTW655271:QTW655272 RDS655271:RDS655272 RNO655271:RNO655272 RXK655271:RXK655272 SHG655271:SHG655272 SRC655271:SRC655272 TAY655271:TAY655272 TKU655271:TKU655272 TUQ655271:TUQ655272 UEM655271:UEM655272 UOI655271:UOI655272 UYE655271:UYE655272 VIA655271:VIA655272 VRW655271:VRW655272 WBS655271:WBS655272 WLO655271:WLO655272 WVK655271:WVK655272 C720806:C720807 IY720807:IY720808 SU720807:SU720808 ACQ720807:ACQ720808 AMM720807:AMM720808 AWI720807:AWI720808 BGE720807:BGE720808 BQA720807:BQA720808 BZW720807:BZW720808 CJS720807:CJS720808 CTO720807:CTO720808 DDK720807:DDK720808 DNG720807:DNG720808 DXC720807:DXC720808 EGY720807:EGY720808 EQU720807:EQU720808 FAQ720807:FAQ720808 FKM720807:FKM720808 FUI720807:FUI720808 GEE720807:GEE720808 GOA720807:GOA720808 GXW720807:GXW720808 HHS720807:HHS720808 HRO720807:HRO720808 IBK720807:IBK720808 ILG720807:ILG720808 IVC720807:IVC720808 JEY720807:JEY720808 JOU720807:JOU720808 JYQ720807:JYQ720808 KIM720807:KIM720808 KSI720807:KSI720808 LCE720807:LCE720808 LMA720807:LMA720808 LVW720807:LVW720808 MFS720807:MFS720808 MPO720807:MPO720808 MZK720807:MZK720808 NJG720807:NJG720808 NTC720807:NTC720808 OCY720807:OCY720808 OMU720807:OMU720808 OWQ720807:OWQ720808 PGM720807:PGM720808 PQI720807:PQI720808 QAE720807:QAE720808 QKA720807:QKA720808 QTW720807:QTW720808 RDS720807:RDS720808 RNO720807:RNO720808 RXK720807:RXK720808 SHG720807:SHG720808 SRC720807:SRC720808 TAY720807:TAY720808 TKU720807:TKU720808 TUQ720807:TUQ720808 UEM720807:UEM720808 UOI720807:UOI720808 UYE720807:UYE720808 VIA720807:VIA720808 VRW720807:VRW720808 WBS720807:WBS720808 WLO720807:WLO720808 WVK720807:WVK720808 C786342:C786343 IY786343:IY786344 SU786343:SU786344 ACQ786343:ACQ786344 AMM786343:AMM786344 AWI786343:AWI786344 BGE786343:BGE786344 BQA786343:BQA786344 BZW786343:BZW786344 CJS786343:CJS786344 CTO786343:CTO786344 DDK786343:DDK786344 DNG786343:DNG786344 DXC786343:DXC786344 EGY786343:EGY786344 EQU786343:EQU786344 FAQ786343:FAQ786344 FKM786343:FKM786344 FUI786343:FUI786344 GEE786343:GEE786344 GOA786343:GOA786344 GXW786343:GXW786344 HHS786343:HHS786344 HRO786343:HRO786344 IBK786343:IBK786344 ILG786343:ILG786344 IVC786343:IVC786344 JEY786343:JEY786344 JOU786343:JOU786344 JYQ786343:JYQ786344 KIM786343:KIM786344 KSI786343:KSI786344 LCE786343:LCE786344 LMA786343:LMA786344 LVW786343:LVW786344 MFS786343:MFS786344 MPO786343:MPO786344 MZK786343:MZK786344 NJG786343:NJG786344 NTC786343:NTC786344 OCY786343:OCY786344 OMU786343:OMU786344 OWQ786343:OWQ786344 PGM786343:PGM786344 PQI786343:PQI786344 QAE786343:QAE786344 QKA786343:QKA786344 QTW786343:QTW786344 RDS786343:RDS786344 RNO786343:RNO786344 RXK786343:RXK786344 SHG786343:SHG786344 SRC786343:SRC786344 TAY786343:TAY786344 TKU786343:TKU786344 TUQ786343:TUQ786344 UEM786343:UEM786344 UOI786343:UOI786344 UYE786343:UYE786344 VIA786343:VIA786344 VRW786343:VRW786344 WBS786343:WBS786344 WLO786343:WLO786344 WVK786343:WVK786344 C851878:C851879 IY851879:IY851880 SU851879:SU851880 ACQ851879:ACQ851880 AMM851879:AMM851880 AWI851879:AWI851880 BGE851879:BGE851880 BQA851879:BQA851880 BZW851879:BZW851880 CJS851879:CJS851880 CTO851879:CTO851880 DDK851879:DDK851880 DNG851879:DNG851880 DXC851879:DXC851880 EGY851879:EGY851880 EQU851879:EQU851880 FAQ851879:FAQ851880 FKM851879:FKM851880 FUI851879:FUI851880 GEE851879:GEE851880 GOA851879:GOA851880 GXW851879:GXW851880 HHS851879:HHS851880 HRO851879:HRO851880 IBK851879:IBK851880 ILG851879:ILG851880 IVC851879:IVC851880 JEY851879:JEY851880 JOU851879:JOU851880 JYQ851879:JYQ851880 KIM851879:KIM851880 KSI851879:KSI851880 LCE851879:LCE851880 LMA851879:LMA851880 LVW851879:LVW851880 MFS851879:MFS851880 MPO851879:MPO851880 MZK851879:MZK851880 NJG851879:NJG851880 NTC851879:NTC851880 OCY851879:OCY851880 OMU851879:OMU851880 OWQ851879:OWQ851880 PGM851879:PGM851880 PQI851879:PQI851880 QAE851879:QAE851880 QKA851879:QKA851880 QTW851879:QTW851880 RDS851879:RDS851880 RNO851879:RNO851880 RXK851879:RXK851880 SHG851879:SHG851880 SRC851879:SRC851880 TAY851879:TAY851880 TKU851879:TKU851880 TUQ851879:TUQ851880 UEM851879:UEM851880 UOI851879:UOI851880 UYE851879:UYE851880 VIA851879:VIA851880 VRW851879:VRW851880 WBS851879:WBS851880 WLO851879:WLO851880 WVK851879:WVK851880 C917414:C917415 IY917415:IY917416 SU917415:SU917416 ACQ917415:ACQ917416 AMM917415:AMM917416 AWI917415:AWI917416 BGE917415:BGE917416 BQA917415:BQA917416 BZW917415:BZW917416 CJS917415:CJS917416 CTO917415:CTO917416 DDK917415:DDK917416 DNG917415:DNG917416 DXC917415:DXC917416 EGY917415:EGY917416 EQU917415:EQU917416 FAQ917415:FAQ917416 FKM917415:FKM917416 FUI917415:FUI917416 GEE917415:GEE917416 GOA917415:GOA917416 GXW917415:GXW917416 HHS917415:HHS917416 HRO917415:HRO917416 IBK917415:IBK917416 ILG917415:ILG917416 IVC917415:IVC917416 JEY917415:JEY917416 JOU917415:JOU917416 JYQ917415:JYQ917416 KIM917415:KIM917416 KSI917415:KSI917416 LCE917415:LCE917416 LMA917415:LMA917416 LVW917415:LVW917416 MFS917415:MFS917416 MPO917415:MPO917416 MZK917415:MZK917416 NJG917415:NJG917416 NTC917415:NTC917416 OCY917415:OCY917416 OMU917415:OMU917416 OWQ917415:OWQ917416 PGM917415:PGM917416 PQI917415:PQI917416 QAE917415:QAE917416 QKA917415:QKA917416 QTW917415:QTW917416 RDS917415:RDS917416 RNO917415:RNO917416 RXK917415:RXK917416 SHG917415:SHG917416 SRC917415:SRC917416 TAY917415:TAY917416 TKU917415:TKU917416 TUQ917415:TUQ917416 UEM917415:UEM917416 UOI917415:UOI917416 UYE917415:UYE917416 VIA917415:VIA917416 VRW917415:VRW917416 WBS917415:WBS917416 WLO917415:WLO917416 WVK917415:WVK917416 C982950:C982951 IY982951:IY982952 SU982951:SU982952 ACQ982951:ACQ982952 AMM982951:AMM982952 AWI982951:AWI982952 BGE982951:BGE982952 BQA982951:BQA982952 BZW982951:BZW982952 CJS982951:CJS982952 CTO982951:CTO982952 DDK982951:DDK982952 DNG982951:DNG982952 DXC982951:DXC982952 EGY982951:EGY982952 EQU982951:EQU982952 FAQ982951:FAQ982952 FKM982951:FKM982952 FUI982951:FUI982952 GEE982951:GEE982952 GOA982951:GOA982952 GXW982951:GXW982952 HHS982951:HHS982952 HRO982951:HRO982952 IBK982951:IBK982952 ILG982951:ILG982952 IVC982951:IVC982952 JEY982951:JEY982952 JOU982951:JOU982952 JYQ982951:JYQ982952 KIM982951:KIM982952 KSI982951:KSI982952 LCE982951:LCE982952 LMA982951:LMA982952 LVW982951:LVW982952 MFS982951:MFS982952 MPO982951:MPO982952 MZK982951:MZK982952 NJG982951:NJG982952 NTC982951:NTC982952 OCY982951:OCY982952 OMU982951:OMU982952 OWQ982951:OWQ982952 PGM982951:PGM982952 PQI982951:PQI982952 QAE982951:QAE982952 QKA982951:QKA982952 QTW982951:QTW982952 RDS982951:RDS982952 RNO982951:RNO982952 RXK982951:RXK982952 SHG982951:SHG982952 SRC982951:SRC982952 TAY982951:TAY982952 TKU982951:TKU982952 TUQ982951:TUQ982952 UEM982951:UEM982952 UOI982951:UOI982952 UYE982951:UYE982952 VIA982951:VIA982952 VRW982951:VRW982952 WBS982951:WBS982952 WLO982951:WLO982952 WVK982951:WVK982952">
      <formula1>$C$12:$C$306</formula1>
    </dataValidation>
    <dataValidation type="list" errorStyle="warning" allowBlank="1" showInputMessage="1" showErrorMessage="1" errorTitle="Factor" error="This factor is not included in the drop-down list. Is this the factor you want to use?" sqref="F65492:F65493 WLR982960:WLR982961 SX65493:SX65494 ACT65493:ACT65494 AMP65493:AMP65494 AWL65493:AWL65494 BGH65493:BGH65494 BQD65493:BQD65494 BZZ65493:BZZ65494 CJV65493:CJV65494 CTR65493:CTR65494 DDN65493:DDN65494 DNJ65493:DNJ65494 DXF65493:DXF65494 EHB65493:EHB65494 EQX65493:EQX65494 FAT65493:FAT65494 FKP65493:FKP65494 FUL65493:FUL65494 GEH65493:GEH65494 GOD65493:GOD65494 GXZ65493:GXZ65494 HHV65493:HHV65494 HRR65493:HRR65494 IBN65493:IBN65494 ILJ65493:ILJ65494 IVF65493:IVF65494 JFB65493:JFB65494 JOX65493:JOX65494 JYT65493:JYT65494 KIP65493:KIP65494 KSL65493:KSL65494 LCH65493:LCH65494 LMD65493:LMD65494 LVZ65493:LVZ65494 MFV65493:MFV65494 MPR65493:MPR65494 MZN65493:MZN65494 NJJ65493:NJJ65494 NTF65493:NTF65494 ODB65493:ODB65494 OMX65493:OMX65494 OWT65493:OWT65494 PGP65493:PGP65494 PQL65493:PQL65494 QAH65493:QAH65494 QKD65493:QKD65494 QTZ65493:QTZ65494 RDV65493:RDV65494 RNR65493:RNR65494 RXN65493:RXN65494 SHJ65493:SHJ65494 SRF65493:SRF65494 TBB65493:TBB65494 TKX65493:TKX65494 TUT65493:TUT65494 UEP65493:UEP65494 UOL65493:UOL65494 UYH65493:UYH65494 VID65493:VID65494 VRZ65493:VRZ65494 WBV65493:WBV65494 WLR65493:WLR65494 WVN65493:WVN65494 F131028:F131029 JB131029:JB131030 SX131029:SX131030 ACT131029:ACT131030 AMP131029:AMP131030 AWL131029:AWL131030 BGH131029:BGH131030 BQD131029:BQD131030 BZZ131029:BZZ131030 CJV131029:CJV131030 CTR131029:CTR131030 DDN131029:DDN131030 DNJ131029:DNJ131030 DXF131029:DXF131030 EHB131029:EHB131030 EQX131029:EQX131030 FAT131029:FAT131030 FKP131029:FKP131030 FUL131029:FUL131030 GEH131029:GEH131030 GOD131029:GOD131030 GXZ131029:GXZ131030 HHV131029:HHV131030 HRR131029:HRR131030 IBN131029:IBN131030 ILJ131029:ILJ131030 IVF131029:IVF131030 JFB131029:JFB131030 JOX131029:JOX131030 JYT131029:JYT131030 KIP131029:KIP131030 KSL131029:KSL131030 LCH131029:LCH131030 LMD131029:LMD131030 LVZ131029:LVZ131030 MFV131029:MFV131030 MPR131029:MPR131030 MZN131029:MZN131030 NJJ131029:NJJ131030 NTF131029:NTF131030 ODB131029:ODB131030 OMX131029:OMX131030 OWT131029:OWT131030 PGP131029:PGP131030 PQL131029:PQL131030 QAH131029:QAH131030 QKD131029:QKD131030 QTZ131029:QTZ131030 RDV131029:RDV131030 RNR131029:RNR131030 RXN131029:RXN131030 SHJ131029:SHJ131030 SRF131029:SRF131030 TBB131029:TBB131030 TKX131029:TKX131030 TUT131029:TUT131030 UEP131029:UEP131030 UOL131029:UOL131030 UYH131029:UYH131030 VID131029:VID131030 VRZ131029:VRZ131030 WBV131029:WBV131030 WLR131029:WLR131030 WVN131029:WVN131030 F196564:F196565 JB196565:JB196566 SX196565:SX196566 ACT196565:ACT196566 AMP196565:AMP196566 AWL196565:AWL196566 BGH196565:BGH196566 BQD196565:BQD196566 BZZ196565:BZZ196566 CJV196565:CJV196566 CTR196565:CTR196566 DDN196565:DDN196566 DNJ196565:DNJ196566 DXF196565:DXF196566 EHB196565:EHB196566 EQX196565:EQX196566 FAT196565:FAT196566 FKP196565:FKP196566 FUL196565:FUL196566 GEH196565:GEH196566 GOD196565:GOD196566 GXZ196565:GXZ196566 HHV196565:HHV196566 HRR196565:HRR196566 IBN196565:IBN196566 ILJ196565:ILJ196566 IVF196565:IVF196566 JFB196565:JFB196566 JOX196565:JOX196566 JYT196565:JYT196566 KIP196565:KIP196566 KSL196565:KSL196566 LCH196565:LCH196566 LMD196565:LMD196566 LVZ196565:LVZ196566 MFV196565:MFV196566 MPR196565:MPR196566 MZN196565:MZN196566 NJJ196565:NJJ196566 NTF196565:NTF196566 ODB196565:ODB196566 OMX196565:OMX196566 OWT196565:OWT196566 PGP196565:PGP196566 PQL196565:PQL196566 QAH196565:QAH196566 QKD196565:QKD196566 QTZ196565:QTZ196566 RDV196565:RDV196566 RNR196565:RNR196566 RXN196565:RXN196566 SHJ196565:SHJ196566 SRF196565:SRF196566 TBB196565:TBB196566 TKX196565:TKX196566 TUT196565:TUT196566 UEP196565:UEP196566 UOL196565:UOL196566 UYH196565:UYH196566 VID196565:VID196566 VRZ196565:VRZ196566 WBV196565:WBV196566 WLR196565:WLR196566 WVN196565:WVN196566 F262100:F262101 JB262101:JB262102 SX262101:SX262102 ACT262101:ACT262102 AMP262101:AMP262102 AWL262101:AWL262102 BGH262101:BGH262102 BQD262101:BQD262102 BZZ262101:BZZ262102 CJV262101:CJV262102 CTR262101:CTR262102 DDN262101:DDN262102 DNJ262101:DNJ262102 DXF262101:DXF262102 EHB262101:EHB262102 EQX262101:EQX262102 FAT262101:FAT262102 FKP262101:FKP262102 FUL262101:FUL262102 GEH262101:GEH262102 GOD262101:GOD262102 GXZ262101:GXZ262102 HHV262101:HHV262102 HRR262101:HRR262102 IBN262101:IBN262102 ILJ262101:ILJ262102 IVF262101:IVF262102 JFB262101:JFB262102 JOX262101:JOX262102 JYT262101:JYT262102 KIP262101:KIP262102 KSL262101:KSL262102 LCH262101:LCH262102 LMD262101:LMD262102 LVZ262101:LVZ262102 MFV262101:MFV262102 MPR262101:MPR262102 MZN262101:MZN262102 NJJ262101:NJJ262102 NTF262101:NTF262102 ODB262101:ODB262102 OMX262101:OMX262102 OWT262101:OWT262102 PGP262101:PGP262102 PQL262101:PQL262102 QAH262101:QAH262102 QKD262101:QKD262102 QTZ262101:QTZ262102 RDV262101:RDV262102 RNR262101:RNR262102 RXN262101:RXN262102 SHJ262101:SHJ262102 SRF262101:SRF262102 TBB262101:TBB262102 TKX262101:TKX262102 TUT262101:TUT262102 UEP262101:UEP262102 UOL262101:UOL262102 UYH262101:UYH262102 VID262101:VID262102 VRZ262101:VRZ262102 WBV262101:WBV262102 WLR262101:WLR262102 WVN262101:WVN262102 F327636:F327637 JB327637:JB327638 SX327637:SX327638 ACT327637:ACT327638 AMP327637:AMP327638 AWL327637:AWL327638 BGH327637:BGH327638 BQD327637:BQD327638 BZZ327637:BZZ327638 CJV327637:CJV327638 CTR327637:CTR327638 DDN327637:DDN327638 DNJ327637:DNJ327638 DXF327637:DXF327638 EHB327637:EHB327638 EQX327637:EQX327638 FAT327637:FAT327638 FKP327637:FKP327638 FUL327637:FUL327638 GEH327637:GEH327638 GOD327637:GOD327638 GXZ327637:GXZ327638 HHV327637:HHV327638 HRR327637:HRR327638 IBN327637:IBN327638 ILJ327637:ILJ327638 IVF327637:IVF327638 JFB327637:JFB327638 JOX327637:JOX327638 JYT327637:JYT327638 KIP327637:KIP327638 KSL327637:KSL327638 LCH327637:LCH327638 LMD327637:LMD327638 LVZ327637:LVZ327638 MFV327637:MFV327638 MPR327637:MPR327638 MZN327637:MZN327638 NJJ327637:NJJ327638 NTF327637:NTF327638 ODB327637:ODB327638 OMX327637:OMX327638 OWT327637:OWT327638 PGP327637:PGP327638 PQL327637:PQL327638 QAH327637:QAH327638 QKD327637:QKD327638 QTZ327637:QTZ327638 RDV327637:RDV327638 RNR327637:RNR327638 RXN327637:RXN327638 SHJ327637:SHJ327638 SRF327637:SRF327638 TBB327637:TBB327638 TKX327637:TKX327638 TUT327637:TUT327638 UEP327637:UEP327638 UOL327637:UOL327638 UYH327637:UYH327638 VID327637:VID327638 VRZ327637:VRZ327638 WBV327637:WBV327638 WLR327637:WLR327638 WVN327637:WVN327638 F393172:F393173 JB393173:JB393174 SX393173:SX393174 ACT393173:ACT393174 AMP393173:AMP393174 AWL393173:AWL393174 BGH393173:BGH393174 BQD393173:BQD393174 BZZ393173:BZZ393174 CJV393173:CJV393174 CTR393173:CTR393174 DDN393173:DDN393174 DNJ393173:DNJ393174 DXF393173:DXF393174 EHB393173:EHB393174 EQX393173:EQX393174 FAT393173:FAT393174 FKP393173:FKP393174 FUL393173:FUL393174 GEH393173:GEH393174 GOD393173:GOD393174 GXZ393173:GXZ393174 HHV393173:HHV393174 HRR393173:HRR393174 IBN393173:IBN393174 ILJ393173:ILJ393174 IVF393173:IVF393174 JFB393173:JFB393174 JOX393173:JOX393174 JYT393173:JYT393174 KIP393173:KIP393174 KSL393173:KSL393174 LCH393173:LCH393174 LMD393173:LMD393174 LVZ393173:LVZ393174 MFV393173:MFV393174 MPR393173:MPR393174 MZN393173:MZN393174 NJJ393173:NJJ393174 NTF393173:NTF393174 ODB393173:ODB393174 OMX393173:OMX393174 OWT393173:OWT393174 PGP393173:PGP393174 PQL393173:PQL393174 QAH393173:QAH393174 QKD393173:QKD393174 QTZ393173:QTZ393174 RDV393173:RDV393174 RNR393173:RNR393174 RXN393173:RXN393174 SHJ393173:SHJ393174 SRF393173:SRF393174 TBB393173:TBB393174 TKX393173:TKX393174 TUT393173:TUT393174 UEP393173:UEP393174 UOL393173:UOL393174 UYH393173:UYH393174 VID393173:VID393174 VRZ393173:VRZ393174 WBV393173:WBV393174 WLR393173:WLR393174 WVN393173:WVN393174 F458708:F458709 JB458709:JB458710 SX458709:SX458710 ACT458709:ACT458710 AMP458709:AMP458710 AWL458709:AWL458710 BGH458709:BGH458710 BQD458709:BQD458710 BZZ458709:BZZ458710 CJV458709:CJV458710 CTR458709:CTR458710 DDN458709:DDN458710 DNJ458709:DNJ458710 DXF458709:DXF458710 EHB458709:EHB458710 EQX458709:EQX458710 FAT458709:FAT458710 FKP458709:FKP458710 FUL458709:FUL458710 GEH458709:GEH458710 GOD458709:GOD458710 GXZ458709:GXZ458710 HHV458709:HHV458710 HRR458709:HRR458710 IBN458709:IBN458710 ILJ458709:ILJ458710 IVF458709:IVF458710 JFB458709:JFB458710 JOX458709:JOX458710 JYT458709:JYT458710 KIP458709:KIP458710 KSL458709:KSL458710 LCH458709:LCH458710 LMD458709:LMD458710 LVZ458709:LVZ458710 MFV458709:MFV458710 MPR458709:MPR458710 MZN458709:MZN458710 NJJ458709:NJJ458710 NTF458709:NTF458710 ODB458709:ODB458710 OMX458709:OMX458710 OWT458709:OWT458710 PGP458709:PGP458710 PQL458709:PQL458710 QAH458709:QAH458710 QKD458709:QKD458710 QTZ458709:QTZ458710 RDV458709:RDV458710 RNR458709:RNR458710 RXN458709:RXN458710 SHJ458709:SHJ458710 SRF458709:SRF458710 TBB458709:TBB458710 TKX458709:TKX458710 TUT458709:TUT458710 UEP458709:UEP458710 UOL458709:UOL458710 UYH458709:UYH458710 VID458709:VID458710 VRZ458709:VRZ458710 WBV458709:WBV458710 WLR458709:WLR458710 WVN458709:WVN458710 F524244:F524245 JB524245:JB524246 SX524245:SX524246 ACT524245:ACT524246 AMP524245:AMP524246 AWL524245:AWL524246 BGH524245:BGH524246 BQD524245:BQD524246 BZZ524245:BZZ524246 CJV524245:CJV524246 CTR524245:CTR524246 DDN524245:DDN524246 DNJ524245:DNJ524246 DXF524245:DXF524246 EHB524245:EHB524246 EQX524245:EQX524246 FAT524245:FAT524246 FKP524245:FKP524246 FUL524245:FUL524246 GEH524245:GEH524246 GOD524245:GOD524246 GXZ524245:GXZ524246 HHV524245:HHV524246 HRR524245:HRR524246 IBN524245:IBN524246 ILJ524245:ILJ524246 IVF524245:IVF524246 JFB524245:JFB524246 JOX524245:JOX524246 JYT524245:JYT524246 KIP524245:KIP524246 KSL524245:KSL524246 LCH524245:LCH524246 LMD524245:LMD524246 LVZ524245:LVZ524246 MFV524245:MFV524246 MPR524245:MPR524246 MZN524245:MZN524246 NJJ524245:NJJ524246 NTF524245:NTF524246 ODB524245:ODB524246 OMX524245:OMX524246 OWT524245:OWT524246 PGP524245:PGP524246 PQL524245:PQL524246 QAH524245:QAH524246 QKD524245:QKD524246 QTZ524245:QTZ524246 RDV524245:RDV524246 RNR524245:RNR524246 RXN524245:RXN524246 SHJ524245:SHJ524246 SRF524245:SRF524246 TBB524245:TBB524246 TKX524245:TKX524246 TUT524245:TUT524246 UEP524245:UEP524246 UOL524245:UOL524246 UYH524245:UYH524246 VID524245:VID524246 VRZ524245:VRZ524246 WBV524245:WBV524246 WLR524245:WLR524246 WVN524245:WVN524246 F589780:F589781 JB589781:JB589782 SX589781:SX589782 ACT589781:ACT589782 AMP589781:AMP589782 AWL589781:AWL589782 BGH589781:BGH589782 BQD589781:BQD589782 BZZ589781:BZZ589782 CJV589781:CJV589782 CTR589781:CTR589782 DDN589781:DDN589782 DNJ589781:DNJ589782 DXF589781:DXF589782 EHB589781:EHB589782 EQX589781:EQX589782 FAT589781:FAT589782 FKP589781:FKP589782 FUL589781:FUL589782 GEH589781:GEH589782 GOD589781:GOD589782 GXZ589781:GXZ589782 HHV589781:HHV589782 HRR589781:HRR589782 IBN589781:IBN589782 ILJ589781:ILJ589782 IVF589781:IVF589782 JFB589781:JFB589782 JOX589781:JOX589782 JYT589781:JYT589782 KIP589781:KIP589782 KSL589781:KSL589782 LCH589781:LCH589782 LMD589781:LMD589782 LVZ589781:LVZ589782 MFV589781:MFV589782 MPR589781:MPR589782 MZN589781:MZN589782 NJJ589781:NJJ589782 NTF589781:NTF589782 ODB589781:ODB589782 OMX589781:OMX589782 OWT589781:OWT589782 PGP589781:PGP589782 PQL589781:PQL589782 QAH589781:QAH589782 QKD589781:QKD589782 QTZ589781:QTZ589782 RDV589781:RDV589782 RNR589781:RNR589782 RXN589781:RXN589782 SHJ589781:SHJ589782 SRF589781:SRF589782 TBB589781:TBB589782 TKX589781:TKX589782 TUT589781:TUT589782 UEP589781:UEP589782 UOL589781:UOL589782 UYH589781:UYH589782 VID589781:VID589782 VRZ589781:VRZ589782 WBV589781:WBV589782 WLR589781:WLR589782 WVN589781:WVN589782 F655316:F655317 JB655317:JB655318 SX655317:SX655318 ACT655317:ACT655318 AMP655317:AMP655318 AWL655317:AWL655318 BGH655317:BGH655318 BQD655317:BQD655318 BZZ655317:BZZ655318 CJV655317:CJV655318 CTR655317:CTR655318 DDN655317:DDN655318 DNJ655317:DNJ655318 DXF655317:DXF655318 EHB655317:EHB655318 EQX655317:EQX655318 FAT655317:FAT655318 FKP655317:FKP655318 FUL655317:FUL655318 GEH655317:GEH655318 GOD655317:GOD655318 GXZ655317:GXZ655318 HHV655317:HHV655318 HRR655317:HRR655318 IBN655317:IBN655318 ILJ655317:ILJ655318 IVF655317:IVF655318 JFB655317:JFB655318 JOX655317:JOX655318 JYT655317:JYT655318 KIP655317:KIP655318 KSL655317:KSL655318 LCH655317:LCH655318 LMD655317:LMD655318 LVZ655317:LVZ655318 MFV655317:MFV655318 MPR655317:MPR655318 MZN655317:MZN655318 NJJ655317:NJJ655318 NTF655317:NTF655318 ODB655317:ODB655318 OMX655317:OMX655318 OWT655317:OWT655318 PGP655317:PGP655318 PQL655317:PQL655318 QAH655317:QAH655318 QKD655317:QKD655318 QTZ655317:QTZ655318 RDV655317:RDV655318 RNR655317:RNR655318 RXN655317:RXN655318 SHJ655317:SHJ655318 SRF655317:SRF655318 TBB655317:TBB655318 TKX655317:TKX655318 TUT655317:TUT655318 UEP655317:UEP655318 UOL655317:UOL655318 UYH655317:UYH655318 VID655317:VID655318 VRZ655317:VRZ655318 WBV655317:WBV655318 WLR655317:WLR655318 WVN655317:WVN655318 F720852:F720853 JB720853:JB720854 SX720853:SX720854 ACT720853:ACT720854 AMP720853:AMP720854 AWL720853:AWL720854 BGH720853:BGH720854 BQD720853:BQD720854 BZZ720853:BZZ720854 CJV720853:CJV720854 CTR720853:CTR720854 DDN720853:DDN720854 DNJ720853:DNJ720854 DXF720853:DXF720854 EHB720853:EHB720854 EQX720853:EQX720854 FAT720853:FAT720854 FKP720853:FKP720854 FUL720853:FUL720854 GEH720853:GEH720854 GOD720853:GOD720854 GXZ720853:GXZ720854 HHV720853:HHV720854 HRR720853:HRR720854 IBN720853:IBN720854 ILJ720853:ILJ720854 IVF720853:IVF720854 JFB720853:JFB720854 JOX720853:JOX720854 JYT720853:JYT720854 KIP720853:KIP720854 KSL720853:KSL720854 LCH720853:LCH720854 LMD720853:LMD720854 LVZ720853:LVZ720854 MFV720853:MFV720854 MPR720853:MPR720854 MZN720853:MZN720854 NJJ720853:NJJ720854 NTF720853:NTF720854 ODB720853:ODB720854 OMX720853:OMX720854 OWT720853:OWT720854 PGP720853:PGP720854 PQL720853:PQL720854 QAH720853:QAH720854 QKD720853:QKD720854 QTZ720853:QTZ720854 RDV720853:RDV720854 RNR720853:RNR720854 RXN720853:RXN720854 SHJ720853:SHJ720854 SRF720853:SRF720854 TBB720853:TBB720854 TKX720853:TKX720854 TUT720853:TUT720854 UEP720853:UEP720854 UOL720853:UOL720854 UYH720853:UYH720854 VID720853:VID720854 VRZ720853:VRZ720854 WBV720853:WBV720854 WLR720853:WLR720854 WVN720853:WVN720854 F786388:F786389 JB786389:JB786390 SX786389:SX786390 ACT786389:ACT786390 AMP786389:AMP786390 AWL786389:AWL786390 BGH786389:BGH786390 BQD786389:BQD786390 BZZ786389:BZZ786390 CJV786389:CJV786390 CTR786389:CTR786390 DDN786389:DDN786390 DNJ786389:DNJ786390 DXF786389:DXF786390 EHB786389:EHB786390 EQX786389:EQX786390 FAT786389:FAT786390 FKP786389:FKP786390 FUL786389:FUL786390 GEH786389:GEH786390 GOD786389:GOD786390 GXZ786389:GXZ786390 HHV786389:HHV786390 HRR786389:HRR786390 IBN786389:IBN786390 ILJ786389:ILJ786390 IVF786389:IVF786390 JFB786389:JFB786390 JOX786389:JOX786390 JYT786389:JYT786390 KIP786389:KIP786390 KSL786389:KSL786390 LCH786389:LCH786390 LMD786389:LMD786390 LVZ786389:LVZ786390 MFV786389:MFV786390 MPR786389:MPR786390 MZN786389:MZN786390 NJJ786389:NJJ786390 NTF786389:NTF786390 ODB786389:ODB786390 OMX786389:OMX786390 OWT786389:OWT786390 PGP786389:PGP786390 PQL786389:PQL786390 QAH786389:QAH786390 QKD786389:QKD786390 QTZ786389:QTZ786390 RDV786389:RDV786390 RNR786389:RNR786390 RXN786389:RXN786390 SHJ786389:SHJ786390 SRF786389:SRF786390 TBB786389:TBB786390 TKX786389:TKX786390 TUT786389:TUT786390 UEP786389:UEP786390 UOL786389:UOL786390 UYH786389:UYH786390 VID786389:VID786390 VRZ786389:VRZ786390 WBV786389:WBV786390 WLR786389:WLR786390 WVN786389:WVN786390 F851924:F851925 JB851925:JB851926 SX851925:SX851926 ACT851925:ACT851926 AMP851925:AMP851926 AWL851925:AWL851926 BGH851925:BGH851926 BQD851925:BQD851926 BZZ851925:BZZ851926 CJV851925:CJV851926 CTR851925:CTR851926 DDN851925:DDN851926 DNJ851925:DNJ851926 DXF851925:DXF851926 EHB851925:EHB851926 EQX851925:EQX851926 FAT851925:FAT851926 FKP851925:FKP851926 FUL851925:FUL851926 GEH851925:GEH851926 GOD851925:GOD851926 GXZ851925:GXZ851926 HHV851925:HHV851926 HRR851925:HRR851926 IBN851925:IBN851926 ILJ851925:ILJ851926 IVF851925:IVF851926 JFB851925:JFB851926 JOX851925:JOX851926 JYT851925:JYT851926 KIP851925:KIP851926 KSL851925:KSL851926 LCH851925:LCH851926 LMD851925:LMD851926 LVZ851925:LVZ851926 MFV851925:MFV851926 MPR851925:MPR851926 MZN851925:MZN851926 NJJ851925:NJJ851926 NTF851925:NTF851926 ODB851925:ODB851926 OMX851925:OMX851926 OWT851925:OWT851926 PGP851925:PGP851926 PQL851925:PQL851926 QAH851925:QAH851926 QKD851925:QKD851926 QTZ851925:QTZ851926 RDV851925:RDV851926 RNR851925:RNR851926 RXN851925:RXN851926 SHJ851925:SHJ851926 SRF851925:SRF851926 TBB851925:TBB851926 TKX851925:TKX851926 TUT851925:TUT851926 UEP851925:UEP851926 UOL851925:UOL851926 UYH851925:UYH851926 VID851925:VID851926 VRZ851925:VRZ851926 WBV851925:WBV851926 WLR851925:WLR851926 WVN851925:WVN851926 F917460:F917461 JB917461:JB917462 SX917461:SX917462 ACT917461:ACT917462 AMP917461:AMP917462 AWL917461:AWL917462 BGH917461:BGH917462 BQD917461:BQD917462 BZZ917461:BZZ917462 CJV917461:CJV917462 CTR917461:CTR917462 DDN917461:DDN917462 DNJ917461:DNJ917462 DXF917461:DXF917462 EHB917461:EHB917462 EQX917461:EQX917462 FAT917461:FAT917462 FKP917461:FKP917462 FUL917461:FUL917462 GEH917461:GEH917462 GOD917461:GOD917462 GXZ917461:GXZ917462 HHV917461:HHV917462 HRR917461:HRR917462 IBN917461:IBN917462 ILJ917461:ILJ917462 IVF917461:IVF917462 JFB917461:JFB917462 JOX917461:JOX917462 JYT917461:JYT917462 KIP917461:KIP917462 KSL917461:KSL917462 LCH917461:LCH917462 LMD917461:LMD917462 LVZ917461:LVZ917462 MFV917461:MFV917462 MPR917461:MPR917462 MZN917461:MZN917462 NJJ917461:NJJ917462 NTF917461:NTF917462 ODB917461:ODB917462 OMX917461:OMX917462 OWT917461:OWT917462 PGP917461:PGP917462 PQL917461:PQL917462 QAH917461:QAH917462 QKD917461:QKD917462 QTZ917461:QTZ917462 RDV917461:RDV917462 RNR917461:RNR917462 RXN917461:RXN917462 SHJ917461:SHJ917462 SRF917461:SRF917462 TBB917461:TBB917462 TKX917461:TKX917462 TUT917461:TUT917462 UEP917461:UEP917462 UOL917461:UOL917462 UYH917461:UYH917462 VID917461:VID917462 VRZ917461:VRZ917462 WBV917461:WBV917462 WLR917461:WLR917462 WVN917461:WVN917462 F982996:F982997 JB982997:JB982998 SX982997:SX982998 ACT982997:ACT982998 AMP982997:AMP982998 AWL982997:AWL982998 BGH982997:BGH982998 BQD982997:BQD982998 BZZ982997:BZZ982998 CJV982997:CJV982998 CTR982997:CTR982998 DDN982997:DDN982998 DNJ982997:DNJ982998 DXF982997:DXF982998 EHB982997:EHB982998 EQX982997:EQX982998 FAT982997:FAT982998 FKP982997:FKP982998 FUL982997:FUL982998 GEH982997:GEH982998 GOD982997:GOD982998 GXZ982997:GXZ982998 HHV982997:HHV982998 HRR982997:HRR982998 IBN982997:IBN982998 ILJ982997:ILJ982998 IVF982997:IVF982998 JFB982997:JFB982998 JOX982997:JOX982998 JYT982997:JYT982998 KIP982997:KIP982998 KSL982997:KSL982998 LCH982997:LCH982998 LMD982997:LMD982998 LVZ982997:LVZ982998 MFV982997:MFV982998 MPR982997:MPR982998 MZN982997:MZN982998 NJJ982997:NJJ982998 NTF982997:NTF982998 ODB982997:ODB982998 OMX982997:OMX982998 OWT982997:OWT982998 PGP982997:PGP982998 PQL982997:PQL982998 QAH982997:QAH982998 QKD982997:QKD982998 QTZ982997:QTZ982998 RDV982997:RDV982998 RNR982997:RNR982998 RXN982997:RXN982998 SHJ982997:SHJ982998 SRF982997:SRF982998 TBB982997:TBB982998 TKX982997:TKX982998 TUT982997:TUT982998 UEP982997:UEP982998 UOL982997:UOL982998 UYH982997:UYH982998 VID982997:VID982998 VRZ982997:VRZ982998 WBV982997:WBV982998 WLR982997:WLR982998 WVN982997:WVN982998 WVN982960:WVN982961 F65451 JB65452 SX65452 ACT65452 AMP65452 AWL65452 BGH65452 BQD65452 BZZ65452 CJV65452 CTR65452 DDN65452 DNJ65452 DXF65452 EHB65452 EQX65452 FAT65452 FKP65452 FUL65452 GEH65452 GOD65452 GXZ65452 HHV65452 HRR65452 IBN65452 ILJ65452 IVF65452 JFB65452 JOX65452 JYT65452 KIP65452 KSL65452 LCH65452 LMD65452 LVZ65452 MFV65452 MPR65452 MZN65452 NJJ65452 NTF65452 ODB65452 OMX65452 OWT65452 PGP65452 PQL65452 QAH65452 QKD65452 QTZ65452 RDV65452 RNR65452 RXN65452 SHJ65452 SRF65452 TBB65452 TKX65452 TUT65452 UEP65452 UOL65452 UYH65452 VID65452 VRZ65452 WBV65452 WLR65452 WVN65452 F130987 JB130988 SX130988 ACT130988 AMP130988 AWL130988 BGH130988 BQD130988 BZZ130988 CJV130988 CTR130988 DDN130988 DNJ130988 DXF130988 EHB130988 EQX130988 FAT130988 FKP130988 FUL130988 GEH130988 GOD130988 GXZ130988 HHV130988 HRR130988 IBN130988 ILJ130988 IVF130988 JFB130988 JOX130988 JYT130988 KIP130988 KSL130988 LCH130988 LMD130988 LVZ130988 MFV130988 MPR130988 MZN130988 NJJ130988 NTF130988 ODB130988 OMX130988 OWT130988 PGP130988 PQL130988 QAH130988 QKD130988 QTZ130988 RDV130988 RNR130988 RXN130988 SHJ130988 SRF130988 TBB130988 TKX130988 TUT130988 UEP130988 UOL130988 UYH130988 VID130988 VRZ130988 WBV130988 WLR130988 WVN130988 F196523 JB196524 SX196524 ACT196524 AMP196524 AWL196524 BGH196524 BQD196524 BZZ196524 CJV196524 CTR196524 DDN196524 DNJ196524 DXF196524 EHB196524 EQX196524 FAT196524 FKP196524 FUL196524 GEH196524 GOD196524 GXZ196524 HHV196524 HRR196524 IBN196524 ILJ196524 IVF196524 JFB196524 JOX196524 JYT196524 KIP196524 KSL196524 LCH196524 LMD196524 LVZ196524 MFV196524 MPR196524 MZN196524 NJJ196524 NTF196524 ODB196524 OMX196524 OWT196524 PGP196524 PQL196524 QAH196524 QKD196524 QTZ196524 RDV196524 RNR196524 RXN196524 SHJ196524 SRF196524 TBB196524 TKX196524 TUT196524 UEP196524 UOL196524 UYH196524 VID196524 VRZ196524 WBV196524 WLR196524 WVN196524 F262059 JB262060 SX262060 ACT262060 AMP262060 AWL262060 BGH262060 BQD262060 BZZ262060 CJV262060 CTR262060 DDN262060 DNJ262060 DXF262060 EHB262060 EQX262060 FAT262060 FKP262060 FUL262060 GEH262060 GOD262060 GXZ262060 HHV262060 HRR262060 IBN262060 ILJ262060 IVF262060 JFB262060 JOX262060 JYT262060 KIP262060 KSL262060 LCH262060 LMD262060 LVZ262060 MFV262060 MPR262060 MZN262060 NJJ262060 NTF262060 ODB262060 OMX262060 OWT262060 PGP262060 PQL262060 QAH262060 QKD262060 QTZ262060 RDV262060 RNR262060 RXN262060 SHJ262060 SRF262060 TBB262060 TKX262060 TUT262060 UEP262060 UOL262060 UYH262060 VID262060 VRZ262060 WBV262060 WLR262060 WVN262060 F327595 JB327596 SX327596 ACT327596 AMP327596 AWL327596 BGH327596 BQD327596 BZZ327596 CJV327596 CTR327596 DDN327596 DNJ327596 DXF327596 EHB327596 EQX327596 FAT327596 FKP327596 FUL327596 GEH327596 GOD327596 GXZ327596 HHV327596 HRR327596 IBN327596 ILJ327596 IVF327596 JFB327596 JOX327596 JYT327596 KIP327596 KSL327596 LCH327596 LMD327596 LVZ327596 MFV327596 MPR327596 MZN327596 NJJ327596 NTF327596 ODB327596 OMX327596 OWT327596 PGP327596 PQL327596 QAH327596 QKD327596 QTZ327596 RDV327596 RNR327596 RXN327596 SHJ327596 SRF327596 TBB327596 TKX327596 TUT327596 UEP327596 UOL327596 UYH327596 VID327596 VRZ327596 WBV327596 WLR327596 WVN327596 F393131 JB393132 SX393132 ACT393132 AMP393132 AWL393132 BGH393132 BQD393132 BZZ393132 CJV393132 CTR393132 DDN393132 DNJ393132 DXF393132 EHB393132 EQX393132 FAT393132 FKP393132 FUL393132 GEH393132 GOD393132 GXZ393132 HHV393132 HRR393132 IBN393132 ILJ393132 IVF393132 JFB393132 JOX393132 JYT393132 KIP393132 KSL393132 LCH393132 LMD393132 LVZ393132 MFV393132 MPR393132 MZN393132 NJJ393132 NTF393132 ODB393132 OMX393132 OWT393132 PGP393132 PQL393132 QAH393132 QKD393132 QTZ393132 RDV393132 RNR393132 RXN393132 SHJ393132 SRF393132 TBB393132 TKX393132 TUT393132 UEP393132 UOL393132 UYH393132 VID393132 VRZ393132 WBV393132 WLR393132 WVN393132 F458667 JB458668 SX458668 ACT458668 AMP458668 AWL458668 BGH458668 BQD458668 BZZ458668 CJV458668 CTR458668 DDN458668 DNJ458668 DXF458668 EHB458668 EQX458668 FAT458668 FKP458668 FUL458668 GEH458668 GOD458668 GXZ458668 HHV458668 HRR458668 IBN458668 ILJ458668 IVF458668 JFB458668 JOX458668 JYT458668 KIP458668 KSL458668 LCH458668 LMD458668 LVZ458668 MFV458668 MPR458668 MZN458668 NJJ458668 NTF458668 ODB458668 OMX458668 OWT458668 PGP458668 PQL458668 QAH458668 QKD458668 QTZ458668 RDV458668 RNR458668 RXN458668 SHJ458668 SRF458668 TBB458668 TKX458668 TUT458668 UEP458668 UOL458668 UYH458668 VID458668 VRZ458668 WBV458668 WLR458668 WVN458668 F524203 JB524204 SX524204 ACT524204 AMP524204 AWL524204 BGH524204 BQD524204 BZZ524204 CJV524204 CTR524204 DDN524204 DNJ524204 DXF524204 EHB524204 EQX524204 FAT524204 FKP524204 FUL524204 GEH524204 GOD524204 GXZ524204 HHV524204 HRR524204 IBN524204 ILJ524204 IVF524204 JFB524204 JOX524204 JYT524204 KIP524204 KSL524204 LCH524204 LMD524204 LVZ524204 MFV524204 MPR524204 MZN524204 NJJ524204 NTF524204 ODB524204 OMX524204 OWT524204 PGP524204 PQL524204 QAH524204 QKD524204 QTZ524204 RDV524204 RNR524204 RXN524204 SHJ524204 SRF524204 TBB524204 TKX524204 TUT524204 UEP524204 UOL524204 UYH524204 VID524204 VRZ524204 WBV524204 WLR524204 WVN524204 F589739 JB589740 SX589740 ACT589740 AMP589740 AWL589740 BGH589740 BQD589740 BZZ589740 CJV589740 CTR589740 DDN589740 DNJ589740 DXF589740 EHB589740 EQX589740 FAT589740 FKP589740 FUL589740 GEH589740 GOD589740 GXZ589740 HHV589740 HRR589740 IBN589740 ILJ589740 IVF589740 JFB589740 JOX589740 JYT589740 KIP589740 KSL589740 LCH589740 LMD589740 LVZ589740 MFV589740 MPR589740 MZN589740 NJJ589740 NTF589740 ODB589740 OMX589740 OWT589740 PGP589740 PQL589740 QAH589740 QKD589740 QTZ589740 RDV589740 RNR589740 RXN589740 SHJ589740 SRF589740 TBB589740 TKX589740 TUT589740 UEP589740 UOL589740 UYH589740 VID589740 VRZ589740 WBV589740 WLR589740 WVN589740 F655275 JB655276 SX655276 ACT655276 AMP655276 AWL655276 BGH655276 BQD655276 BZZ655276 CJV655276 CTR655276 DDN655276 DNJ655276 DXF655276 EHB655276 EQX655276 FAT655276 FKP655276 FUL655276 GEH655276 GOD655276 GXZ655276 HHV655276 HRR655276 IBN655276 ILJ655276 IVF655276 JFB655276 JOX655276 JYT655276 KIP655276 KSL655276 LCH655276 LMD655276 LVZ655276 MFV655276 MPR655276 MZN655276 NJJ655276 NTF655276 ODB655276 OMX655276 OWT655276 PGP655276 PQL655276 QAH655276 QKD655276 QTZ655276 RDV655276 RNR655276 RXN655276 SHJ655276 SRF655276 TBB655276 TKX655276 TUT655276 UEP655276 UOL655276 UYH655276 VID655276 VRZ655276 WBV655276 WLR655276 WVN655276 F720811 JB720812 SX720812 ACT720812 AMP720812 AWL720812 BGH720812 BQD720812 BZZ720812 CJV720812 CTR720812 DDN720812 DNJ720812 DXF720812 EHB720812 EQX720812 FAT720812 FKP720812 FUL720812 GEH720812 GOD720812 GXZ720812 HHV720812 HRR720812 IBN720812 ILJ720812 IVF720812 JFB720812 JOX720812 JYT720812 KIP720812 KSL720812 LCH720812 LMD720812 LVZ720812 MFV720812 MPR720812 MZN720812 NJJ720812 NTF720812 ODB720812 OMX720812 OWT720812 PGP720812 PQL720812 QAH720812 QKD720812 QTZ720812 RDV720812 RNR720812 RXN720812 SHJ720812 SRF720812 TBB720812 TKX720812 TUT720812 UEP720812 UOL720812 UYH720812 VID720812 VRZ720812 WBV720812 WLR720812 WVN720812 F786347 JB786348 SX786348 ACT786348 AMP786348 AWL786348 BGH786348 BQD786348 BZZ786348 CJV786348 CTR786348 DDN786348 DNJ786348 DXF786348 EHB786348 EQX786348 FAT786348 FKP786348 FUL786348 GEH786348 GOD786348 GXZ786348 HHV786348 HRR786348 IBN786348 ILJ786348 IVF786348 JFB786348 JOX786348 JYT786348 KIP786348 KSL786348 LCH786348 LMD786348 LVZ786348 MFV786348 MPR786348 MZN786348 NJJ786348 NTF786348 ODB786348 OMX786348 OWT786348 PGP786348 PQL786348 QAH786348 QKD786348 QTZ786348 RDV786348 RNR786348 RXN786348 SHJ786348 SRF786348 TBB786348 TKX786348 TUT786348 UEP786348 UOL786348 UYH786348 VID786348 VRZ786348 WBV786348 WLR786348 WVN786348 F851883 JB851884 SX851884 ACT851884 AMP851884 AWL851884 BGH851884 BQD851884 BZZ851884 CJV851884 CTR851884 DDN851884 DNJ851884 DXF851884 EHB851884 EQX851884 FAT851884 FKP851884 FUL851884 GEH851884 GOD851884 GXZ851884 HHV851884 HRR851884 IBN851884 ILJ851884 IVF851884 JFB851884 JOX851884 JYT851884 KIP851884 KSL851884 LCH851884 LMD851884 LVZ851884 MFV851884 MPR851884 MZN851884 NJJ851884 NTF851884 ODB851884 OMX851884 OWT851884 PGP851884 PQL851884 QAH851884 QKD851884 QTZ851884 RDV851884 RNR851884 RXN851884 SHJ851884 SRF851884 TBB851884 TKX851884 TUT851884 UEP851884 UOL851884 UYH851884 VID851884 VRZ851884 WBV851884 WLR851884 WVN851884 F917419 JB917420 SX917420 ACT917420 AMP917420 AWL917420 BGH917420 BQD917420 BZZ917420 CJV917420 CTR917420 DDN917420 DNJ917420 DXF917420 EHB917420 EQX917420 FAT917420 FKP917420 FUL917420 GEH917420 GOD917420 GXZ917420 HHV917420 HRR917420 IBN917420 ILJ917420 IVF917420 JFB917420 JOX917420 JYT917420 KIP917420 KSL917420 LCH917420 LMD917420 LVZ917420 MFV917420 MPR917420 MZN917420 NJJ917420 NTF917420 ODB917420 OMX917420 OWT917420 PGP917420 PQL917420 QAH917420 QKD917420 QTZ917420 RDV917420 RNR917420 RXN917420 SHJ917420 SRF917420 TBB917420 TKX917420 TUT917420 UEP917420 UOL917420 UYH917420 VID917420 VRZ917420 WBV917420 WLR917420 WVN917420 F982955 JB982956 SX982956 ACT982956 AMP982956 AWL982956 BGH982956 BQD982956 BZZ982956 CJV982956 CTR982956 DDN982956 DNJ982956 DXF982956 EHB982956 EQX982956 FAT982956 FKP982956 FUL982956 GEH982956 GOD982956 GXZ982956 HHV982956 HRR982956 IBN982956 ILJ982956 IVF982956 JFB982956 JOX982956 JYT982956 KIP982956 KSL982956 LCH982956 LMD982956 LVZ982956 MFV982956 MPR982956 MZN982956 NJJ982956 NTF982956 ODB982956 OMX982956 OWT982956 PGP982956 PQL982956 QAH982956 QKD982956 QTZ982956 RDV982956 RNR982956 RXN982956 SHJ982956 SRF982956 TBB982956 TKX982956 TUT982956 UEP982956 UOL982956 UYH982956 VID982956 VRZ982956 WBV982956 WLR982956 WVN982956 F65458:F65463 JB65459:JB65464 SX65459:SX65464 ACT65459:ACT65464 AMP65459:AMP65464 AWL65459:AWL65464 BGH65459:BGH65464 BQD65459:BQD65464 BZZ65459:BZZ65464 CJV65459:CJV65464 CTR65459:CTR65464 DDN65459:DDN65464 DNJ65459:DNJ65464 DXF65459:DXF65464 EHB65459:EHB65464 EQX65459:EQX65464 FAT65459:FAT65464 FKP65459:FKP65464 FUL65459:FUL65464 GEH65459:GEH65464 GOD65459:GOD65464 GXZ65459:GXZ65464 HHV65459:HHV65464 HRR65459:HRR65464 IBN65459:IBN65464 ILJ65459:ILJ65464 IVF65459:IVF65464 JFB65459:JFB65464 JOX65459:JOX65464 JYT65459:JYT65464 KIP65459:KIP65464 KSL65459:KSL65464 LCH65459:LCH65464 LMD65459:LMD65464 LVZ65459:LVZ65464 MFV65459:MFV65464 MPR65459:MPR65464 MZN65459:MZN65464 NJJ65459:NJJ65464 NTF65459:NTF65464 ODB65459:ODB65464 OMX65459:OMX65464 OWT65459:OWT65464 PGP65459:PGP65464 PQL65459:PQL65464 QAH65459:QAH65464 QKD65459:QKD65464 QTZ65459:QTZ65464 RDV65459:RDV65464 RNR65459:RNR65464 RXN65459:RXN65464 SHJ65459:SHJ65464 SRF65459:SRF65464 TBB65459:TBB65464 TKX65459:TKX65464 TUT65459:TUT65464 UEP65459:UEP65464 UOL65459:UOL65464 UYH65459:UYH65464 VID65459:VID65464 VRZ65459:VRZ65464 WBV65459:WBV65464 WLR65459:WLR65464 WVN65459:WVN65464 F130994:F130999 JB130995:JB131000 SX130995:SX131000 ACT130995:ACT131000 AMP130995:AMP131000 AWL130995:AWL131000 BGH130995:BGH131000 BQD130995:BQD131000 BZZ130995:BZZ131000 CJV130995:CJV131000 CTR130995:CTR131000 DDN130995:DDN131000 DNJ130995:DNJ131000 DXF130995:DXF131000 EHB130995:EHB131000 EQX130995:EQX131000 FAT130995:FAT131000 FKP130995:FKP131000 FUL130995:FUL131000 GEH130995:GEH131000 GOD130995:GOD131000 GXZ130995:GXZ131000 HHV130995:HHV131000 HRR130995:HRR131000 IBN130995:IBN131000 ILJ130995:ILJ131000 IVF130995:IVF131000 JFB130995:JFB131000 JOX130995:JOX131000 JYT130995:JYT131000 KIP130995:KIP131000 KSL130995:KSL131000 LCH130995:LCH131000 LMD130995:LMD131000 LVZ130995:LVZ131000 MFV130995:MFV131000 MPR130995:MPR131000 MZN130995:MZN131000 NJJ130995:NJJ131000 NTF130995:NTF131000 ODB130995:ODB131000 OMX130995:OMX131000 OWT130995:OWT131000 PGP130995:PGP131000 PQL130995:PQL131000 QAH130995:QAH131000 QKD130995:QKD131000 QTZ130995:QTZ131000 RDV130995:RDV131000 RNR130995:RNR131000 RXN130995:RXN131000 SHJ130995:SHJ131000 SRF130995:SRF131000 TBB130995:TBB131000 TKX130995:TKX131000 TUT130995:TUT131000 UEP130995:UEP131000 UOL130995:UOL131000 UYH130995:UYH131000 VID130995:VID131000 VRZ130995:VRZ131000 WBV130995:WBV131000 WLR130995:WLR131000 WVN130995:WVN131000 F196530:F196535 JB196531:JB196536 SX196531:SX196536 ACT196531:ACT196536 AMP196531:AMP196536 AWL196531:AWL196536 BGH196531:BGH196536 BQD196531:BQD196536 BZZ196531:BZZ196536 CJV196531:CJV196536 CTR196531:CTR196536 DDN196531:DDN196536 DNJ196531:DNJ196536 DXF196531:DXF196536 EHB196531:EHB196536 EQX196531:EQX196536 FAT196531:FAT196536 FKP196531:FKP196536 FUL196531:FUL196536 GEH196531:GEH196536 GOD196531:GOD196536 GXZ196531:GXZ196536 HHV196531:HHV196536 HRR196531:HRR196536 IBN196531:IBN196536 ILJ196531:ILJ196536 IVF196531:IVF196536 JFB196531:JFB196536 JOX196531:JOX196536 JYT196531:JYT196536 KIP196531:KIP196536 KSL196531:KSL196536 LCH196531:LCH196536 LMD196531:LMD196536 LVZ196531:LVZ196536 MFV196531:MFV196536 MPR196531:MPR196536 MZN196531:MZN196536 NJJ196531:NJJ196536 NTF196531:NTF196536 ODB196531:ODB196536 OMX196531:OMX196536 OWT196531:OWT196536 PGP196531:PGP196536 PQL196531:PQL196536 QAH196531:QAH196536 QKD196531:QKD196536 QTZ196531:QTZ196536 RDV196531:RDV196536 RNR196531:RNR196536 RXN196531:RXN196536 SHJ196531:SHJ196536 SRF196531:SRF196536 TBB196531:TBB196536 TKX196531:TKX196536 TUT196531:TUT196536 UEP196531:UEP196536 UOL196531:UOL196536 UYH196531:UYH196536 VID196531:VID196536 VRZ196531:VRZ196536 WBV196531:WBV196536 WLR196531:WLR196536 WVN196531:WVN196536 F262066:F262071 JB262067:JB262072 SX262067:SX262072 ACT262067:ACT262072 AMP262067:AMP262072 AWL262067:AWL262072 BGH262067:BGH262072 BQD262067:BQD262072 BZZ262067:BZZ262072 CJV262067:CJV262072 CTR262067:CTR262072 DDN262067:DDN262072 DNJ262067:DNJ262072 DXF262067:DXF262072 EHB262067:EHB262072 EQX262067:EQX262072 FAT262067:FAT262072 FKP262067:FKP262072 FUL262067:FUL262072 GEH262067:GEH262072 GOD262067:GOD262072 GXZ262067:GXZ262072 HHV262067:HHV262072 HRR262067:HRR262072 IBN262067:IBN262072 ILJ262067:ILJ262072 IVF262067:IVF262072 JFB262067:JFB262072 JOX262067:JOX262072 JYT262067:JYT262072 KIP262067:KIP262072 KSL262067:KSL262072 LCH262067:LCH262072 LMD262067:LMD262072 LVZ262067:LVZ262072 MFV262067:MFV262072 MPR262067:MPR262072 MZN262067:MZN262072 NJJ262067:NJJ262072 NTF262067:NTF262072 ODB262067:ODB262072 OMX262067:OMX262072 OWT262067:OWT262072 PGP262067:PGP262072 PQL262067:PQL262072 QAH262067:QAH262072 QKD262067:QKD262072 QTZ262067:QTZ262072 RDV262067:RDV262072 RNR262067:RNR262072 RXN262067:RXN262072 SHJ262067:SHJ262072 SRF262067:SRF262072 TBB262067:TBB262072 TKX262067:TKX262072 TUT262067:TUT262072 UEP262067:UEP262072 UOL262067:UOL262072 UYH262067:UYH262072 VID262067:VID262072 VRZ262067:VRZ262072 WBV262067:WBV262072 WLR262067:WLR262072 WVN262067:WVN262072 F327602:F327607 JB327603:JB327608 SX327603:SX327608 ACT327603:ACT327608 AMP327603:AMP327608 AWL327603:AWL327608 BGH327603:BGH327608 BQD327603:BQD327608 BZZ327603:BZZ327608 CJV327603:CJV327608 CTR327603:CTR327608 DDN327603:DDN327608 DNJ327603:DNJ327608 DXF327603:DXF327608 EHB327603:EHB327608 EQX327603:EQX327608 FAT327603:FAT327608 FKP327603:FKP327608 FUL327603:FUL327608 GEH327603:GEH327608 GOD327603:GOD327608 GXZ327603:GXZ327608 HHV327603:HHV327608 HRR327603:HRR327608 IBN327603:IBN327608 ILJ327603:ILJ327608 IVF327603:IVF327608 JFB327603:JFB327608 JOX327603:JOX327608 JYT327603:JYT327608 KIP327603:KIP327608 KSL327603:KSL327608 LCH327603:LCH327608 LMD327603:LMD327608 LVZ327603:LVZ327608 MFV327603:MFV327608 MPR327603:MPR327608 MZN327603:MZN327608 NJJ327603:NJJ327608 NTF327603:NTF327608 ODB327603:ODB327608 OMX327603:OMX327608 OWT327603:OWT327608 PGP327603:PGP327608 PQL327603:PQL327608 QAH327603:QAH327608 QKD327603:QKD327608 QTZ327603:QTZ327608 RDV327603:RDV327608 RNR327603:RNR327608 RXN327603:RXN327608 SHJ327603:SHJ327608 SRF327603:SRF327608 TBB327603:TBB327608 TKX327603:TKX327608 TUT327603:TUT327608 UEP327603:UEP327608 UOL327603:UOL327608 UYH327603:UYH327608 VID327603:VID327608 VRZ327603:VRZ327608 WBV327603:WBV327608 WLR327603:WLR327608 WVN327603:WVN327608 F393138:F393143 JB393139:JB393144 SX393139:SX393144 ACT393139:ACT393144 AMP393139:AMP393144 AWL393139:AWL393144 BGH393139:BGH393144 BQD393139:BQD393144 BZZ393139:BZZ393144 CJV393139:CJV393144 CTR393139:CTR393144 DDN393139:DDN393144 DNJ393139:DNJ393144 DXF393139:DXF393144 EHB393139:EHB393144 EQX393139:EQX393144 FAT393139:FAT393144 FKP393139:FKP393144 FUL393139:FUL393144 GEH393139:GEH393144 GOD393139:GOD393144 GXZ393139:GXZ393144 HHV393139:HHV393144 HRR393139:HRR393144 IBN393139:IBN393144 ILJ393139:ILJ393144 IVF393139:IVF393144 JFB393139:JFB393144 JOX393139:JOX393144 JYT393139:JYT393144 KIP393139:KIP393144 KSL393139:KSL393144 LCH393139:LCH393144 LMD393139:LMD393144 LVZ393139:LVZ393144 MFV393139:MFV393144 MPR393139:MPR393144 MZN393139:MZN393144 NJJ393139:NJJ393144 NTF393139:NTF393144 ODB393139:ODB393144 OMX393139:OMX393144 OWT393139:OWT393144 PGP393139:PGP393144 PQL393139:PQL393144 QAH393139:QAH393144 QKD393139:QKD393144 QTZ393139:QTZ393144 RDV393139:RDV393144 RNR393139:RNR393144 RXN393139:RXN393144 SHJ393139:SHJ393144 SRF393139:SRF393144 TBB393139:TBB393144 TKX393139:TKX393144 TUT393139:TUT393144 UEP393139:UEP393144 UOL393139:UOL393144 UYH393139:UYH393144 VID393139:VID393144 VRZ393139:VRZ393144 WBV393139:WBV393144 WLR393139:WLR393144 WVN393139:WVN393144 F458674:F458679 JB458675:JB458680 SX458675:SX458680 ACT458675:ACT458680 AMP458675:AMP458680 AWL458675:AWL458680 BGH458675:BGH458680 BQD458675:BQD458680 BZZ458675:BZZ458680 CJV458675:CJV458680 CTR458675:CTR458680 DDN458675:DDN458680 DNJ458675:DNJ458680 DXF458675:DXF458680 EHB458675:EHB458680 EQX458675:EQX458680 FAT458675:FAT458680 FKP458675:FKP458680 FUL458675:FUL458680 GEH458675:GEH458680 GOD458675:GOD458680 GXZ458675:GXZ458680 HHV458675:HHV458680 HRR458675:HRR458680 IBN458675:IBN458680 ILJ458675:ILJ458680 IVF458675:IVF458680 JFB458675:JFB458680 JOX458675:JOX458680 JYT458675:JYT458680 KIP458675:KIP458680 KSL458675:KSL458680 LCH458675:LCH458680 LMD458675:LMD458680 LVZ458675:LVZ458680 MFV458675:MFV458680 MPR458675:MPR458680 MZN458675:MZN458680 NJJ458675:NJJ458680 NTF458675:NTF458680 ODB458675:ODB458680 OMX458675:OMX458680 OWT458675:OWT458680 PGP458675:PGP458680 PQL458675:PQL458680 QAH458675:QAH458680 QKD458675:QKD458680 QTZ458675:QTZ458680 RDV458675:RDV458680 RNR458675:RNR458680 RXN458675:RXN458680 SHJ458675:SHJ458680 SRF458675:SRF458680 TBB458675:TBB458680 TKX458675:TKX458680 TUT458675:TUT458680 UEP458675:UEP458680 UOL458675:UOL458680 UYH458675:UYH458680 VID458675:VID458680 VRZ458675:VRZ458680 WBV458675:WBV458680 WLR458675:WLR458680 WVN458675:WVN458680 F524210:F524215 JB524211:JB524216 SX524211:SX524216 ACT524211:ACT524216 AMP524211:AMP524216 AWL524211:AWL524216 BGH524211:BGH524216 BQD524211:BQD524216 BZZ524211:BZZ524216 CJV524211:CJV524216 CTR524211:CTR524216 DDN524211:DDN524216 DNJ524211:DNJ524216 DXF524211:DXF524216 EHB524211:EHB524216 EQX524211:EQX524216 FAT524211:FAT524216 FKP524211:FKP524216 FUL524211:FUL524216 GEH524211:GEH524216 GOD524211:GOD524216 GXZ524211:GXZ524216 HHV524211:HHV524216 HRR524211:HRR524216 IBN524211:IBN524216 ILJ524211:ILJ524216 IVF524211:IVF524216 JFB524211:JFB524216 JOX524211:JOX524216 JYT524211:JYT524216 KIP524211:KIP524216 KSL524211:KSL524216 LCH524211:LCH524216 LMD524211:LMD524216 LVZ524211:LVZ524216 MFV524211:MFV524216 MPR524211:MPR524216 MZN524211:MZN524216 NJJ524211:NJJ524216 NTF524211:NTF524216 ODB524211:ODB524216 OMX524211:OMX524216 OWT524211:OWT524216 PGP524211:PGP524216 PQL524211:PQL524216 QAH524211:QAH524216 QKD524211:QKD524216 QTZ524211:QTZ524216 RDV524211:RDV524216 RNR524211:RNR524216 RXN524211:RXN524216 SHJ524211:SHJ524216 SRF524211:SRF524216 TBB524211:TBB524216 TKX524211:TKX524216 TUT524211:TUT524216 UEP524211:UEP524216 UOL524211:UOL524216 UYH524211:UYH524216 VID524211:VID524216 VRZ524211:VRZ524216 WBV524211:WBV524216 WLR524211:WLR524216 WVN524211:WVN524216 F589746:F589751 JB589747:JB589752 SX589747:SX589752 ACT589747:ACT589752 AMP589747:AMP589752 AWL589747:AWL589752 BGH589747:BGH589752 BQD589747:BQD589752 BZZ589747:BZZ589752 CJV589747:CJV589752 CTR589747:CTR589752 DDN589747:DDN589752 DNJ589747:DNJ589752 DXF589747:DXF589752 EHB589747:EHB589752 EQX589747:EQX589752 FAT589747:FAT589752 FKP589747:FKP589752 FUL589747:FUL589752 GEH589747:GEH589752 GOD589747:GOD589752 GXZ589747:GXZ589752 HHV589747:HHV589752 HRR589747:HRR589752 IBN589747:IBN589752 ILJ589747:ILJ589752 IVF589747:IVF589752 JFB589747:JFB589752 JOX589747:JOX589752 JYT589747:JYT589752 KIP589747:KIP589752 KSL589747:KSL589752 LCH589747:LCH589752 LMD589747:LMD589752 LVZ589747:LVZ589752 MFV589747:MFV589752 MPR589747:MPR589752 MZN589747:MZN589752 NJJ589747:NJJ589752 NTF589747:NTF589752 ODB589747:ODB589752 OMX589747:OMX589752 OWT589747:OWT589752 PGP589747:PGP589752 PQL589747:PQL589752 QAH589747:QAH589752 QKD589747:QKD589752 QTZ589747:QTZ589752 RDV589747:RDV589752 RNR589747:RNR589752 RXN589747:RXN589752 SHJ589747:SHJ589752 SRF589747:SRF589752 TBB589747:TBB589752 TKX589747:TKX589752 TUT589747:TUT589752 UEP589747:UEP589752 UOL589747:UOL589752 UYH589747:UYH589752 VID589747:VID589752 VRZ589747:VRZ589752 WBV589747:WBV589752 WLR589747:WLR589752 WVN589747:WVN589752 F655282:F655287 JB655283:JB655288 SX655283:SX655288 ACT655283:ACT655288 AMP655283:AMP655288 AWL655283:AWL655288 BGH655283:BGH655288 BQD655283:BQD655288 BZZ655283:BZZ655288 CJV655283:CJV655288 CTR655283:CTR655288 DDN655283:DDN655288 DNJ655283:DNJ655288 DXF655283:DXF655288 EHB655283:EHB655288 EQX655283:EQX655288 FAT655283:FAT655288 FKP655283:FKP655288 FUL655283:FUL655288 GEH655283:GEH655288 GOD655283:GOD655288 GXZ655283:GXZ655288 HHV655283:HHV655288 HRR655283:HRR655288 IBN655283:IBN655288 ILJ655283:ILJ655288 IVF655283:IVF655288 JFB655283:JFB655288 JOX655283:JOX655288 JYT655283:JYT655288 KIP655283:KIP655288 KSL655283:KSL655288 LCH655283:LCH655288 LMD655283:LMD655288 LVZ655283:LVZ655288 MFV655283:MFV655288 MPR655283:MPR655288 MZN655283:MZN655288 NJJ655283:NJJ655288 NTF655283:NTF655288 ODB655283:ODB655288 OMX655283:OMX655288 OWT655283:OWT655288 PGP655283:PGP655288 PQL655283:PQL655288 QAH655283:QAH655288 QKD655283:QKD655288 QTZ655283:QTZ655288 RDV655283:RDV655288 RNR655283:RNR655288 RXN655283:RXN655288 SHJ655283:SHJ655288 SRF655283:SRF655288 TBB655283:TBB655288 TKX655283:TKX655288 TUT655283:TUT655288 UEP655283:UEP655288 UOL655283:UOL655288 UYH655283:UYH655288 VID655283:VID655288 VRZ655283:VRZ655288 WBV655283:WBV655288 WLR655283:WLR655288 WVN655283:WVN655288 F720818:F720823 JB720819:JB720824 SX720819:SX720824 ACT720819:ACT720824 AMP720819:AMP720824 AWL720819:AWL720824 BGH720819:BGH720824 BQD720819:BQD720824 BZZ720819:BZZ720824 CJV720819:CJV720824 CTR720819:CTR720824 DDN720819:DDN720824 DNJ720819:DNJ720824 DXF720819:DXF720824 EHB720819:EHB720824 EQX720819:EQX720824 FAT720819:FAT720824 FKP720819:FKP720824 FUL720819:FUL720824 GEH720819:GEH720824 GOD720819:GOD720824 GXZ720819:GXZ720824 HHV720819:HHV720824 HRR720819:HRR720824 IBN720819:IBN720824 ILJ720819:ILJ720824 IVF720819:IVF720824 JFB720819:JFB720824 JOX720819:JOX720824 JYT720819:JYT720824 KIP720819:KIP720824 KSL720819:KSL720824 LCH720819:LCH720824 LMD720819:LMD720824 LVZ720819:LVZ720824 MFV720819:MFV720824 MPR720819:MPR720824 MZN720819:MZN720824 NJJ720819:NJJ720824 NTF720819:NTF720824 ODB720819:ODB720824 OMX720819:OMX720824 OWT720819:OWT720824 PGP720819:PGP720824 PQL720819:PQL720824 QAH720819:QAH720824 QKD720819:QKD720824 QTZ720819:QTZ720824 RDV720819:RDV720824 RNR720819:RNR720824 RXN720819:RXN720824 SHJ720819:SHJ720824 SRF720819:SRF720824 TBB720819:TBB720824 TKX720819:TKX720824 TUT720819:TUT720824 UEP720819:UEP720824 UOL720819:UOL720824 UYH720819:UYH720824 VID720819:VID720824 VRZ720819:VRZ720824 WBV720819:WBV720824 WLR720819:WLR720824 WVN720819:WVN720824 F786354:F786359 JB786355:JB786360 SX786355:SX786360 ACT786355:ACT786360 AMP786355:AMP786360 AWL786355:AWL786360 BGH786355:BGH786360 BQD786355:BQD786360 BZZ786355:BZZ786360 CJV786355:CJV786360 CTR786355:CTR786360 DDN786355:DDN786360 DNJ786355:DNJ786360 DXF786355:DXF786360 EHB786355:EHB786360 EQX786355:EQX786360 FAT786355:FAT786360 FKP786355:FKP786360 FUL786355:FUL786360 GEH786355:GEH786360 GOD786355:GOD786360 GXZ786355:GXZ786360 HHV786355:HHV786360 HRR786355:HRR786360 IBN786355:IBN786360 ILJ786355:ILJ786360 IVF786355:IVF786360 JFB786355:JFB786360 JOX786355:JOX786360 JYT786355:JYT786360 KIP786355:KIP786360 KSL786355:KSL786360 LCH786355:LCH786360 LMD786355:LMD786360 LVZ786355:LVZ786360 MFV786355:MFV786360 MPR786355:MPR786360 MZN786355:MZN786360 NJJ786355:NJJ786360 NTF786355:NTF786360 ODB786355:ODB786360 OMX786355:OMX786360 OWT786355:OWT786360 PGP786355:PGP786360 PQL786355:PQL786360 QAH786355:QAH786360 QKD786355:QKD786360 QTZ786355:QTZ786360 RDV786355:RDV786360 RNR786355:RNR786360 RXN786355:RXN786360 SHJ786355:SHJ786360 SRF786355:SRF786360 TBB786355:TBB786360 TKX786355:TKX786360 TUT786355:TUT786360 UEP786355:UEP786360 UOL786355:UOL786360 UYH786355:UYH786360 VID786355:VID786360 VRZ786355:VRZ786360 WBV786355:WBV786360 WLR786355:WLR786360 WVN786355:WVN786360 F851890:F851895 JB851891:JB851896 SX851891:SX851896 ACT851891:ACT851896 AMP851891:AMP851896 AWL851891:AWL851896 BGH851891:BGH851896 BQD851891:BQD851896 BZZ851891:BZZ851896 CJV851891:CJV851896 CTR851891:CTR851896 DDN851891:DDN851896 DNJ851891:DNJ851896 DXF851891:DXF851896 EHB851891:EHB851896 EQX851891:EQX851896 FAT851891:FAT851896 FKP851891:FKP851896 FUL851891:FUL851896 GEH851891:GEH851896 GOD851891:GOD851896 GXZ851891:GXZ851896 HHV851891:HHV851896 HRR851891:HRR851896 IBN851891:IBN851896 ILJ851891:ILJ851896 IVF851891:IVF851896 JFB851891:JFB851896 JOX851891:JOX851896 JYT851891:JYT851896 KIP851891:KIP851896 KSL851891:KSL851896 LCH851891:LCH851896 LMD851891:LMD851896 LVZ851891:LVZ851896 MFV851891:MFV851896 MPR851891:MPR851896 MZN851891:MZN851896 NJJ851891:NJJ851896 NTF851891:NTF851896 ODB851891:ODB851896 OMX851891:OMX851896 OWT851891:OWT851896 PGP851891:PGP851896 PQL851891:PQL851896 QAH851891:QAH851896 QKD851891:QKD851896 QTZ851891:QTZ851896 RDV851891:RDV851896 RNR851891:RNR851896 RXN851891:RXN851896 SHJ851891:SHJ851896 SRF851891:SRF851896 TBB851891:TBB851896 TKX851891:TKX851896 TUT851891:TUT851896 UEP851891:UEP851896 UOL851891:UOL851896 UYH851891:UYH851896 VID851891:VID851896 VRZ851891:VRZ851896 WBV851891:WBV851896 WLR851891:WLR851896 WVN851891:WVN851896 F917426:F917431 JB917427:JB917432 SX917427:SX917432 ACT917427:ACT917432 AMP917427:AMP917432 AWL917427:AWL917432 BGH917427:BGH917432 BQD917427:BQD917432 BZZ917427:BZZ917432 CJV917427:CJV917432 CTR917427:CTR917432 DDN917427:DDN917432 DNJ917427:DNJ917432 DXF917427:DXF917432 EHB917427:EHB917432 EQX917427:EQX917432 FAT917427:FAT917432 FKP917427:FKP917432 FUL917427:FUL917432 GEH917427:GEH917432 GOD917427:GOD917432 GXZ917427:GXZ917432 HHV917427:HHV917432 HRR917427:HRR917432 IBN917427:IBN917432 ILJ917427:ILJ917432 IVF917427:IVF917432 JFB917427:JFB917432 JOX917427:JOX917432 JYT917427:JYT917432 KIP917427:KIP917432 KSL917427:KSL917432 LCH917427:LCH917432 LMD917427:LMD917432 LVZ917427:LVZ917432 MFV917427:MFV917432 MPR917427:MPR917432 MZN917427:MZN917432 NJJ917427:NJJ917432 NTF917427:NTF917432 ODB917427:ODB917432 OMX917427:OMX917432 OWT917427:OWT917432 PGP917427:PGP917432 PQL917427:PQL917432 QAH917427:QAH917432 QKD917427:QKD917432 QTZ917427:QTZ917432 RDV917427:RDV917432 RNR917427:RNR917432 RXN917427:RXN917432 SHJ917427:SHJ917432 SRF917427:SRF917432 TBB917427:TBB917432 TKX917427:TKX917432 TUT917427:TUT917432 UEP917427:UEP917432 UOL917427:UOL917432 UYH917427:UYH917432 VID917427:VID917432 VRZ917427:VRZ917432 WBV917427:WBV917432 WLR917427:WLR917432 WVN917427:WVN917432 F982962:F982967 JB982963:JB982968 SX982963:SX982968 ACT982963:ACT982968 AMP982963:AMP982968 AWL982963:AWL982968 BGH982963:BGH982968 BQD982963:BQD982968 BZZ982963:BZZ982968 CJV982963:CJV982968 CTR982963:CTR982968 DDN982963:DDN982968 DNJ982963:DNJ982968 DXF982963:DXF982968 EHB982963:EHB982968 EQX982963:EQX982968 FAT982963:FAT982968 FKP982963:FKP982968 FUL982963:FUL982968 GEH982963:GEH982968 GOD982963:GOD982968 GXZ982963:GXZ982968 HHV982963:HHV982968 HRR982963:HRR982968 IBN982963:IBN982968 ILJ982963:ILJ982968 IVF982963:IVF982968 JFB982963:JFB982968 JOX982963:JOX982968 JYT982963:JYT982968 KIP982963:KIP982968 KSL982963:KSL982968 LCH982963:LCH982968 LMD982963:LMD982968 LVZ982963:LVZ982968 MFV982963:MFV982968 MPR982963:MPR982968 MZN982963:MZN982968 NJJ982963:NJJ982968 NTF982963:NTF982968 ODB982963:ODB982968 OMX982963:OMX982968 OWT982963:OWT982968 PGP982963:PGP982968 PQL982963:PQL982968 QAH982963:QAH982968 QKD982963:QKD982968 QTZ982963:QTZ982968 RDV982963:RDV982968 RNR982963:RNR982968 RXN982963:RXN982968 SHJ982963:SHJ982968 SRF982963:SRF982968 TBB982963:TBB982968 TKX982963:TKX982968 TUT982963:TUT982968 UEP982963:UEP982968 UOL982963:UOL982968 UYH982963:UYH982968 VID982963:VID982968 VRZ982963:VRZ982968 WBV982963:WBV982968 WLR982963:WLR982968 WVN982963:WVN982968 JB65493:JB65494 F65455:F65456 JB65456:JB65457 SX65456:SX65457 ACT65456:ACT65457 AMP65456:AMP65457 AWL65456:AWL65457 BGH65456:BGH65457 BQD65456:BQD65457 BZZ65456:BZZ65457 CJV65456:CJV65457 CTR65456:CTR65457 DDN65456:DDN65457 DNJ65456:DNJ65457 DXF65456:DXF65457 EHB65456:EHB65457 EQX65456:EQX65457 FAT65456:FAT65457 FKP65456:FKP65457 FUL65456:FUL65457 GEH65456:GEH65457 GOD65456:GOD65457 GXZ65456:GXZ65457 HHV65456:HHV65457 HRR65456:HRR65457 IBN65456:IBN65457 ILJ65456:ILJ65457 IVF65456:IVF65457 JFB65456:JFB65457 JOX65456:JOX65457 JYT65456:JYT65457 KIP65456:KIP65457 KSL65456:KSL65457 LCH65456:LCH65457 LMD65456:LMD65457 LVZ65456:LVZ65457 MFV65456:MFV65457 MPR65456:MPR65457 MZN65456:MZN65457 NJJ65456:NJJ65457 NTF65456:NTF65457 ODB65456:ODB65457 OMX65456:OMX65457 OWT65456:OWT65457 PGP65456:PGP65457 PQL65456:PQL65457 QAH65456:QAH65457 QKD65456:QKD65457 QTZ65456:QTZ65457 RDV65456:RDV65457 RNR65456:RNR65457 RXN65456:RXN65457 SHJ65456:SHJ65457 SRF65456:SRF65457 TBB65456:TBB65457 TKX65456:TKX65457 TUT65456:TUT65457 UEP65456:UEP65457 UOL65456:UOL65457 UYH65456:UYH65457 VID65456:VID65457 VRZ65456:VRZ65457 WBV65456:WBV65457 WLR65456:WLR65457 WVN65456:WVN65457 F130991:F130992 JB130992:JB130993 SX130992:SX130993 ACT130992:ACT130993 AMP130992:AMP130993 AWL130992:AWL130993 BGH130992:BGH130993 BQD130992:BQD130993 BZZ130992:BZZ130993 CJV130992:CJV130993 CTR130992:CTR130993 DDN130992:DDN130993 DNJ130992:DNJ130993 DXF130992:DXF130993 EHB130992:EHB130993 EQX130992:EQX130993 FAT130992:FAT130993 FKP130992:FKP130993 FUL130992:FUL130993 GEH130992:GEH130993 GOD130992:GOD130993 GXZ130992:GXZ130993 HHV130992:HHV130993 HRR130992:HRR130993 IBN130992:IBN130993 ILJ130992:ILJ130993 IVF130992:IVF130993 JFB130992:JFB130993 JOX130992:JOX130993 JYT130992:JYT130993 KIP130992:KIP130993 KSL130992:KSL130993 LCH130992:LCH130993 LMD130992:LMD130993 LVZ130992:LVZ130993 MFV130992:MFV130993 MPR130992:MPR130993 MZN130992:MZN130993 NJJ130992:NJJ130993 NTF130992:NTF130993 ODB130992:ODB130993 OMX130992:OMX130993 OWT130992:OWT130993 PGP130992:PGP130993 PQL130992:PQL130993 QAH130992:QAH130993 QKD130992:QKD130993 QTZ130992:QTZ130993 RDV130992:RDV130993 RNR130992:RNR130993 RXN130992:RXN130993 SHJ130992:SHJ130993 SRF130992:SRF130993 TBB130992:TBB130993 TKX130992:TKX130993 TUT130992:TUT130993 UEP130992:UEP130993 UOL130992:UOL130993 UYH130992:UYH130993 VID130992:VID130993 VRZ130992:VRZ130993 WBV130992:WBV130993 WLR130992:WLR130993 WVN130992:WVN130993 F196527:F196528 JB196528:JB196529 SX196528:SX196529 ACT196528:ACT196529 AMP196528:AMP196529 AWL196528:AWL196529 BGH196528:BGH196529 BQD196528:BQD196529 BZZ196528:BZZ196529 CJV196528:CJV196529 CTR196528:CTR196529 DDN196528:DDN196529 DNJ196528:DNJ196529 DXF196528:DXF196529 EHB196528:EHB196529 EQX196528:EQX196529 FAT196528:FAT196529 FKP196528:FKP196529 FUL196528:FUL196529 GEH196528:GEH196529 GOD196528:GOD196529 GXZ196528:GXZ196529 HHV196528:HHV196529 HRR196528:HRR196529 IBN196528:IBN196529 ILJ196528:ILJ196529 IVF196528:IVF196529 JFB196528:JFB196529 JOX196528:JOX196529 JYT196528:JYT196529 KIP196528:KIP196529 KSL196528:KSL196529 LCH196528:LCH196529 LMD196528:LMD196529 LVZ196528:LVZ196529 MFV196528:MFV196529 MPR196528:MPR196529 MZN196528:MZN196529 NJJ196528:NJJ196529 NTF196528:NTF196529 ODB196528:ODB196529 OMX196528:OMX196529 OWT196528:OWT196529 PGP196528:PGP196529 PQL196528:PQL196529 QAH196528:QAH196529 QKD196528:QKD196529 QTZ196528:QTZ196529 RDV196528:RDV196529 RNR196528:RNR196529 RXN196528:RXN196529 SHJ196528:SHJ196529 SRF196528:SRF196529 TBB196528:TBB196529 TKX196528:TKX196529 TUT196528:TUT196529 UEP196528:UEP196529 UOL196528:UOL196529 UYH196528:UYH196529 VID196528:VID196529 VRZ196528:VRZ196529 WBV196528:WBV196529 WLR196528:WLR196529 WVN196528:WVN196529 F262063:F262064 JB262064:JB262065 SX262064:SX262065 ACT262064:ACT262065 AMP262064:AMP262065 AWL262064:AWL262065 BGH262064:BGH262065 BQD262064:BQD262065 BZZ262064:BZZ262065 CJV262064:CJV262065 CTR262064:CTR262065 DDN262064:DDN262065 DNJ262064:DNJ262065 DXF262064:DXF262065 EHB262064:EHB262065 EQX262064:EQX262065 FAT262064:FAT262065 FKP262064:FKP262065 FUL262064:FUL262065 GEH262064:GEH262065 GOD262064:GOD262065 GXZ262064:GXZ262065 HHV262064:HHV262065 HRR262064:HRR262065 IBN262064:IBN262065 ILJ262064:ILJ262065 IVF262064:IVF262065 JFB262064:JFB262065 JOX262064:JOX262065 JYT262064:JYT262065 KIP262064:KIP262065 KSL262064:KSL262065 LCH262064:LCH262065 LMD262064:LMD262065 LVZ262064:LVZ262065 MFV262064:MFV262065 MPR262064:MPR262065 MZN262064:MZN262065 NJJ262064:NJJ262065 NTF262064:NTF262065 ODB262064:ODB262065 OMX262064:OMX262065 OWT262064:OWT262065 PGP262064:PGP262065 PQL262064:PQL262065 QAH262064:QAH262065 QKD262064:QKD262065 QTZ262064:QTZ262065 RDV262064:RDV262065 RNR262064:RNR262065 RXN262064:RXN262065 SHJ262064:SHJ262065 SRF262064:SRF262065 TBB262064:TBB262065 TKX262064:TKX262065 TUT262064:TUT262065 UEP262064:UEP262065 UOL262064:UOL262065 UYH262064:UYH262065 VID262064:VID262065 VRZ262064:VRZ262065 WBV262064:WBV262065 WLR262064:WLR262065 WVN262064:WVN262065 F327599:F327600 JB327600:JB327601 SX327600:SX327601 ACT327600:ACT327601 AMP327600:AMP327601 AWL327600:AWL327601 BGH327600:BGH327601 BQD327600:BQD327601 BZZ327600:BZZ327601 CJV327600:CJV327601 CTR327600:CTR327601 DDN327600:DDN327601 DNJ327600:DNJ327601 DXF327600:DXF327601 EHB327600:EHB327601 EQX327600:EQX327601 FAT327600:FAT327601 FKP327600:FKP327601 FUL327600:FUL327601 GEH327600:GEH327601 GOD327600:GOD327601 GXZ327600:GXZ327601 HHV327600:HHV327601 HRR327600:HRR327601 IBN327600:IBN327601 ILJ327600:ILJ327601 IVF327600:IVF327601 JFB327600:JFB327601 JOX327600:JOX327601 JYT327600:JYT327601 KIP327600:KIP327601 KSL327600:KSL327601 LCH327600:LCH327601 LMD327600:LMD327601 LVZ327600:LVZ327601 MFV327600:MFV327601 MPR327600:MPR327601 MZN327600:MZN327601 NJJ327600:NJJ327601 NTF327600:NTF327601 ODB327600:ODB327601 OMX327600:OMX327601 OWT327600:OWT327601 PGP327600:PGP327601 PQL327600:PQL327601 QAH327600:QAH327601 QKD327600:QKD327601 QTZ327600:QTZ327601 RDV327600:RDV327601 RNR327600:RNR327601 RXN327600:RXN327601 SHJ327600:SHJ327601 SRF327600:SRF327601 TBB327600:TBB327601 TKX327600:TKX327601 TUT327600:TUT327601 UEP327600:UEP327601 UOL327600:UOL327601 UYH327600:UYH327601 VID327600:VID327601 VRZ327600:VRZ327601 WBV327600:WBV327601 WLR327600:WLR327601 WVN327600:WVN327601 F393135:F393136 JB393136:JB393137 SX393136:SX393137 ACT393136:ACT393137 AMP393136:AMP393137 AWL393136:AWL393137 BGH393136:BGH393137 BQD393136:BQD393137 BZZ393136:BZZ393137 CJV393136:CJV393137 CTR393136:CTR393137 DDN393136:DDN393137 DNJ393136:DNJ393137 DXF393136:DXF393137 EHB393136:EHB393137 EQX393136:EQX393137 FAT393136:FAT393137 FKP393136:FKP393137 FUL393136:FUL393137 GEH393136:GEH393137 GOD393136:GOD393137 GXZ393136:GXZ393137 HHV393136:HHV393137 HRR393136:HRR393137 IBN393136:IBN393137 ILJ393136:ILJ393137 IVF393136:IVF393137 JFB393136:JFB393137 JOX393136:JOX393137 JYT393136:JYT393137 KIP393136:KIP393137 KSL393136:KSL393137 LCH393136:LCH393137 LMD393136:LMD393137 LVZ393136:LVZ393137 MFV393136:MFV393137 MPR393136:MPR393137 MZN393136:MZN393137 NJJ393136:NJJ393137 NTF393136:NTF393137 ODB393136:ODB393137 OMX393136:OMX393137 OWT393136:OWT393137 PGP393136:PGP393137 PQL393136:PQL393137 QAH393136:QAH393137 QKD393136:QKD393137 QTZ393136:QTZ393137 RDV393136:RDV393137 RNR393136:RNR393137 RXN393136:RXN393137 SHJ393136:SHJ393137 SRF393136:SRF393137 TBB393136:TBB393137 TKX393136:TKX393137 TUT393136:TUT393137 UEP393136:UEP393137 UOL393136:UOL393137 UYH393136:UYH393137 VID393136:VID393137 VRZ393136:VRZ393137 WBV393136:WBV393137 WLR393136:WLR393137 WVN393136:WVN393137 F458671:F458672 JB458672:JB458673 SX458672:SX458673 ACT458672:ACT458673 AMP458672:AMP458673 AWL458672:AWL458673 BGH458672:BGH458673 BQD458672:BQD458673 BZZ458672:BZZ458673 CJV458672:CJV458673 CTR458672:CTR458673 DDN458672:DDN458673 DNJ458672:DNJ458673 DXF458672:DXF458673 EHB458672:EHB458673 EQX458672:EQX458673 FAT458672:FAT458673 FKP458672:FKP458673 FUL458672:FUL458673 GEH458672:GEH458673 GOD458672:GOD458673 GXZ458672:GXZ458673 HHV458672:HHV458673 HRR458672:HRR458673 IBN458672:IBN458673 ILJ458672:ILJ458673 IVF458672:IVF458673 JFB458672:JFB458673 JOX458672:JOX458673 JYT458672:JYT458673 KIP458672:KIP458673 KSL458672:KSL458673 LCH458672:LCH458673 LMD458672:LMD458673 LVZ458672:LVZ458673 MFV458672:MFV458673 MPR458672:MPR458673 MZN458672:MZN458673 NJJ458672:NJJ458673 NTF458672:NTF458673 ODB458672:ODB458673 OMX458672:OMX458673 OWT458672:OWT458673 PGP458672:PGP458673 PQL458672:PQL458673 QAH458672:QAH458673 QKD458672:QKD458673 QTZ458672:QTZ458673 RDV458672:RDV458673 RNR458672:RNR458673 RXN458672:RXN458673 SHJ458672:SHJ458673 SRF458672:SRF458673 TBB458672:TBB458673 TKX458672:TKX458673 TUT458672:TUT458673 UEP458672:UEP458673 UOL458672:UOL458673 UYH458672:UYH458673 VID458672:VID458673 VRZ458672:VRZ458673 WBV458672:WBV458673 WLR458672:WLR458673 WVN458672:WVN458673 F524207:F524208 JB524208:JB524209 SX524208:SX524209 ACT524208:ACT524209 AMP524208:AMP524209 AWL524208:AWL524209 BGH524208:BGH524209 BQD524208:BQD524209 BZZ524208:BZZ524209 CJV524208:CJV524209 CTR524208:CTR524209 DDN524208:DDN524209 DNJ524208:DNJ524209 DXF524208:DXF524209 EHB524208:EHB524209 EQX524208:EQX524209 FAT524208:FAT524209 FKP524208:FKP524209 FUL524208:FUL524209 GEH524208:GEH524209 GOD524208:GOD524209 GXZ524208:GXZ524209 HHV524208:HHV524209 HRR524208:HRR524209 IBN524208:IBN524209 ILJ524208:ILJ524209 IVF524208:IVF524209 JFB524208:JFB524209 JOX524208:JOX524209 JYT524208:JYT524209 KIP524208:KIP524209 KSL524208:KSL524209 LCH524208:LCH524209 LMD524208:LMD524209 LVZ524208:LVZ524209 MFV524208:MFV524209 MPR524208:MPR524209 MZN524208:MZN524209 NJJ524208:NJJ524209 NTF524208:NTF524209 ODB524208:ODB524209 OMX524208:OMX524209 OWT524208:OWT524209 PGP524208:PGP524209 PQL524208:PQL524209 QAH524208:QAH524209 QKD524208:QKD524209 QTZ524208:QTZ524209 RDV524208:RDV524209 RNR524208:RNR524209 RXN524208:RXN524209 SHJ524208:SHJ524209 SRF524208:SRF524209 TBB524208:TBB524209 TKX524208:TKX524209 TUT524208:TUT524209 UEP524208:UEP524209 UOL524208:UOL524209 UYH524208:UYH524209 VID524208:VID524209 VRZ524208:VRZ524209 WBV524208:WBV524209 WLR524208:WLR524209 WVN524208:WVN524209 F589743:F589744 JB589744:JB589745 SX589744:SX589745 ACT589744:ACT589745 AMP589744:AMP589745 AWL589744:AWL589745 BGH589744:BGH589745 BQD589744:BQD589745 BZZ589744:BZZ589745 CJV589744:CJV589745 CTR589744:CTR589745 DDN589744:DDN589745 DNJ589744:DNJ589745 DXF589744:DXF589745 EHB589744:EHB589745 EQX589744:EQX589745 FAT589744:FAT589745 FKP589744:FKP589745 FUL589744:FUL589745 GEH589744:GEH589745 GOD589744:GOD589745 GXZ589744:GXZ589745 HHV589744:HHV589745 HRR589744:HRR589745 IBN589744:IBN589745 ILJ589744:ILJ589745 IVF589744:IVF589745 JFB589744:JFB589745 JOX589744:JOX589745 JYT589744:JYT589745 KIP589744:KIP589745 KSL589744:KSL589745 LCH589744:LCH589745 LMD589744:LMD589745 LVZ589744:LVZ589745 MFV589744:MFV589745 MPR589744:MPR589745 MZN589744:MZN589745 NJJ589744:NJJ589745 NTF589744:NTF589745 ODB589744:ODB589745 OMX589744:OMX589745 OWT589744:OWT589745 PGP589744:PGP589745 PQL589744:PQL589745 QAH589744:QAH589745 QKD589744:QKD589745 QTZ589744:QTZ589745 RDV589744:RDV589745 RNR589744:RNR589745 RXN589744:RXN589745 SHJ589744:SHJ589745 SRF589744:SRF589745 TBB589744:TBB589745 TKX589744:TKX589745 TUT589744:TUT589745 UEP589744:UEP589745 UOL589744:UOL589745 UYH589744:UYH589745 VID589744:VID589745 VRZ589744:VRZ589745 WBV589744:WBV589745 WLR589744:WLR589745 WVN589744:WVN589745 F655279:F655280 JB655280:JB655281 SX655280:SX655281 ACT655280:ACT655281 AMP655280:AMP655281 AWL655280:AWL655281 BGH655280:BGH655281 BQD655280:BQD655281 BZZ655280:BZZ655281 CJV655280:CJV655281 CTR655280:CTR655281 DDN655280:DDN655281 DNJ655280:DNJ655281 DXF655280:DXF655281 EHB655280:EHB655281 EQX655280:EQX655281 FAT655280:FAT655281 FKP655280:FKP655281 FUL655280:FUL655281 GEH655280:GEH655281 GOD655280:GOD655281 GXZ655280:GXZ655281 HHV655280:HHV655281 HRR655280:HRR655281 IBN655280:IBN655281 ILJ655280:ILJ655281 IVF655280:IVF655281 JFB655280:JFB655281 JOX655280:JOX655281 JYT655280:JYT655281 KIP655280:KIP655281 KSL655280:KSL655281 LCH655280:LCH655281 LMD655280:LMD655281 LVZ655280:LVZ655281 MFV655280:MFV655281 MPR655280:MPR655281 MZN655280:MZN655281 NJJ655280:NJJ655281 NTF655280:NTF655281 ODB655280:ODB655281 OMX655280:OMX655281 OWT655280:OWT655281 PGP655280:PGP655281 PQL655280:PQL655281 QAH655280:QAH655281 QKD655280:QKD655281 QTZ655280:QTZ655281 RDV655280:RDV655281 RNR655280:RNR655281 RXN655280:RXN655281 SHJ655280:SHJ655281 SRF655280:SRF655281 TBB655280:TBB655281 TKX655280:TKX655281 TUT655280:TUT655281 UEP655280:UEP655281 UOL655280:UOL655281 UYH655280:UYH655281 VID655280:VID655281 VRZ655280:VRZ655281 WBV655280:WBV655281 WLR655280:WLR655281 WVN655280:WVN655281 F720815:F720816 JB720816:JB720817 SX720816:SX720817 ACT720816:ACT720817 AMP720816:AMP720817 AWL720816:AWL720817 BGH720816:BGH720817 BQD720816:BQD720817 BZZ720816:BZZ720817 CJV720816:CJV720817 CTR720816:CTR720817 DDN720816:DDN720817 DNJ720816:DNJ720817 DXF720816:DXF720817 EHB720816:EHB720817 EQX720816:EQX720817 FAT720816:FAT720817 FKP720816:FKP720817 FUL720816:FUL720817 GEH720816:GEH720817 GOD720816:GOD720817 GXZ720816:GXZ720817 HHV720816:HHV720817 HRR720816:HRR720817 IBN720816:IBN720817 ILJ720816:ILJ720817 IVF720816:IVF720817 JFB720816:JFB720817 JOX720816:JOX720817 JYT720816:JYT720817 KIP720816:KIP720817 KSL720816:KSL720817 LCH720816:LCH720817 LMD720816:LMD720817 LVZ720816:LVZ720817 MFV720816:MFV720817 MPR720816:MPR720817 MZN720816:MZN720817 NJJ720816:NJJ720817 NTF720816:NTF720817 ODB720816:ODB720817 OMX720816:OMX720817 OWT720816:OWT720817 PGP720816:PGP720817 PQL720816:PQL720817 QAH720816:QAH720817 QKD720816:QKD720817 QTZ720816:QTZ720817 RDV720816:RDV720817 RNR720816:RNR720817 RXN720816:RXN720817 SHJ720816:SHJ720817 SRF720816:SRF720817 TBB720816:TBB720817 TKX720816:TKX720817 TUT720816:TUT720817 UEP720816:UEP720817 UOL720816:UOL720817 UYH720816:UYH720817 VID720816:VID720817 VRZ720816:VRZ720817 WBV720816:WBV720817 WLR720816:WLR720817 WVN720816:WVN720817 F786351:F786352 JB786352:JB786353 SX786352:SX786353 ACT786352:ACT786353 AMP786352:AMP786353 AWL786352:AWL786353 BGH786352:BGH786353 BQD786352:BQD786353 BZZ786352:BZZ786353 CJV786352:CJV786353 CTR786352:CTR786353 DDN786352:DDN786353 DNJ786352:DNJ786353 DXF786352:DXF786353 EHB786352:EHB786353 EQX786352:EQX786353 FAT786352:FAT786353 FKP786352:FKP786353 FUL786352:FUL786353 GEH786352:GEH786353 GOD786352:GOD786353 GXZ786352:GXZ786353 HHV786352:HHV786353 HRR786352:HRR786353 IBN786352:IBN786353 ILJ786352:ILJ786353 IVF786352:IVF786353 JFB786352:JFB786353 JOX786352:JOX786353 JYT786352:JYT786353 KIP786352:KIP786353 KSL786352:KSL786353 LCH786352:LCH786353 LMD786352:LMD786353 LVZ786352:LVZ786353 MFV786352:MFV786353 MPR786352:MPR786353 MZN786352:MZN786353 NJJ786352:NJJ786353 NTF786352:NTF786353 ODB786352:ODB786353 OMX786352:OMX786353 OWT786352:OWT786353 PGP786352:PGP786353 PQL786352:PQL786353 QAH786352:QAH786353 QKD786352:QKD786353 QTZ786352:QTZ786353 RDV786352:RDV786353 RNR786352:RNR786353 RXN786352:RXN786353 SHJ786352:SHJ786353 SRF786352:SRF786353 TBB786352:TBB786353 TKX786352:TKX786353 TUT786352:TUT786353 UEP786352:UEP786353 UOL786352:UOL786353 UYH786352:UYH786353 VID786352:VID786353 VRZ786352:VRZ786353 WBV786352:WBV786353 WLR786352:WLR786353 WVN786352:WVN786353 F851887:F851888 JB851888:JB851889 SX851888:SX851889 ACT851888:ACT851889 AMP851888:AMP851889 AWL851888:AWL851889 BGH851888:BGH851889 BQD851888:BQD851889 BZZ851888:BZZ851889 CJV851888:CJV851889 CTR851888:CTR851889 DDN851888:DDN851889 DNJ851888:DNJ851889 DXF851888:DXF851889 EHB851888:EHB851889 EQX851888:EQX851889 FAT851888:FAT851889 FKP851888:FKP851889 FUL851888:FUL851889 GEH851888:GEH851889 GOD851888:GOD851889 GXZ851888:GXZ851889 HHV851888:HHV851889 HRR851888:HRR851889 IBN851888:IBN851889 ILJ851888:ILJ851889 IVF851888:IVF851889 JFB851888:JFB851889 JOX851888:JOX851889 JYT851888:JYT851889 KIP851888:KIP851889 KSL851888:KSL851889 LCH851888:LCH851889 LMD851888:LMD851889 LVZ851888:LVZ851889 MFV851888:MFV851889 MPR851888:MPR851889 MZN851888:MZN851889 NJJ851888:NJJ851889 NTF851888:NTF851889 ODB851888:ODB851889 OMX851888:OMX851889 OWT851888:OWT851889 PGP851888:PGP851889 PQL851888:PQL851889 QAH851888:QAH851889 QKD851888:QKD851889 QTZ851888:QTZ851889 RDV851888:RDV851889 RNR851888:RNR851889 RXN851888:RXN851889 SHJ851888:SHJ851889 SRF851888:SRF851889 TBB851888:TBB851889 TKX851888:TKX851889 TUT851888:TUT851889 UEP851888:UEP851889 UOL851888:UOL851889 UYH851888:UYH851889 VID851888:VID851889 VRZ851888:VRZ851889 WBV851888:WBV851889 WLR851888:WLR851889 WVN851888:WVN851889 F917423:F917424 JB917424:JB917425 SX917424:SX917425 ACT917424:ACT917425 AMP917424:AMP917425 AWL917424:AWL917425 BGH917424:BGH917425 BQD917424:BQD917425 BZZ917424:BZZ917425 CJV917424:CJV917425 CTR917424:CTR917425 DDN917424:DDN917425 DNJ917424:DNJ917425 DXF917424:DXF917425 EHB917424:EHB917425 EQX917424:EQX917425 FAT917424:FAT917425 FKP917424:FKP917425 FUL917424:FUL917425 GEH917424:GEH917425 GOD917424:GOD917425 GXZ917424:GXZ917425 HHV917424:HHV917425 HRR917424:HRR917425 IBN917424:IBN917425 ILJ917424:ILJ917425 IVF917424:IVF917425 JFB917424:JFB917425 JOX917424:JOX917425 JYT917424:JYT917425 KIP917424:KIP917425 KSL917424:KSL917425 LCH917424:LCH917425 LMD917424:LMD917425 LVZ917424:LVZ917425 MFV917424:MFV917425 MPR917424:MPR917425 MZN917424:MZN917425 NJJ917424:NJJ917425 NTF917424:NTF917425 ODB917424:ODB917425 OMX917424:OMX917425 OWT917424:OWT917425 PGP917424:PGP917425 PQL917424:PQL917425 QAH917424:QAH917425 QKD917424:QKD917425 QTZ917424:QTZ917425 RDV917424:RDV917425 RNR917424:RNR917425 RXN917424:RXN917425 SHJ917424:SHJ917425 SRF917424:SRF917425 TBB917424:TBB917425 TKX917424:TKX917425 TUT917424:TUT917425 UEP917424:UEP917425 UOL917424:UOL917425 UYH917424:UYH917425 VID917424:VID917425 VRZ917424:VRZ917425 WBV917424:WBV917425 WLR917424:WLR917425 WVN917424:WVN917425 F982959:F982960 JB982960:JB982961 SX982960:SX982961 ACT982960:ACT982961 AMP982960:AMP982961 AWL982960:AWL982961 BGH982960:BGH982961 BQD982960:BQD982961 BZZ982960:BZZ982961 CJV982960:CJV982961 CTR982960:CTR982961 DDN982960:DDN982961 DNJ982960:DNJ982961 DXF982960:DXF982961 EHB982960:EHB982961 EQX982960:EQX982961 FAT982960:FAT982961 FKP982960:FKP982961 FUL982960:FUL982961 GEH982960:GEH982961 GOD982960:GOD982961 GXZ982960:GXZ982961 HHV982960:HHV982961 HRR982960:HRR982961 IBN982960:IBN982961 ILJ982960:ILJ982961 IVF982960:IVF982961 JFB982960:JFB982961 JOX982960:JOX982961 JYT982960:JYT982961 KIP982960:KIP982961 KSL982960:KSL982961 LCH982960:LCH982961 LMD982960:LMD982961 LVZ982960:LVZ982961 MFV982960:MFV982961 MPR982960:MPR982961 MZN982960:MZN982961 NJJ982960:NJJ982961 NTF982960:NTF982961 ODB982960:ODB982961 OMX982960:OMX982961 OWT982960:OWT982961 PGP982960:PGP982961 PQL982960:PQL982961 QAH982960:QAH982961 QKD982960:QKD982961 QTZ982960:QTZ982961 RDV982960:RDV982961 RNR982960:RNR982961 RXN982960:RXN982961 SHJ982960:SHJ982961 SRF982960:SRF982961 TBB982960:TBB982961 TKX982960:TKX982961 TUT982960:TUT982961 UEP982960:UEP982961 UOL982960:UOL982961 UYH982960:UYH982961 VID982960:VID982961 VRZ982960:VRZ982961 WBV982960:WBV982961">
      <formula1>$F$12:$F$62</formula1>
    </dataValidation>
    <dataValidation type="list" errorStyle="warning" allowBlank="1" showInputMessage="1" showErrorMessage="1" errorTitle="FERC ACCOUNT" error="This FERC Account is not included in the drop-down list. Is this the account you want to use?" sqref="C65492:C65493 ACQ65493:ACQ65494 AMM65493:AMM65494 AWI65493:AWI65494 BGE65493:BGE65494 BQA65493:BQA65494 BZW65493:BZW65494 CJS65493:CJS65494 CTO65493:CTO65494 DDK65493:DDK65494 DNG65493:DNG65494 DXC65493:DXC65494 EGY65493:EGY65494 EQU65493:EQU65494 FAQ65493:FAQ65494 FKM65493:FKM65494 FUI65493:FUI65494 GEE65493:GEE65494 GOA65493:GOA65494 GXW65493:GXW65494 HHS65493:HHS65494 HRO65493:HRO65494 IBK65493:IBK65494 ILG65493:ILG65494 IVC65493:IVC65494 JEY65493:JEY65494 JOU65493:JOU65494 JYQ65493:JYQ65494 KIM65493:KIM65494 KSI65493:KSI65494 LCE65493:LCE65494 LMA65493:LMA65494 LVW65493:LVW65494 MFS65493:MFS65494 MPO65493:MPO65494 MZK65493:MZK65494 NJG65493:NJG65494 NTC65493:NTC65494 OCY65493:OCY65494 OMU65493:OMU65494 OWQ65493:OWQ65494 PGM65493:PGM65494 PQI65493:PQI65494 QAE65493:QAE65494 QKA65493:QKA65494 QTW65493:QTW65494 RDS65493:RDS65494 RNO65493:RNO65494 RXK65493:RXK65494 SHG65493:SHG65494 SRC65493:SRC65494 TAY65493:TAY65494 TKU65493:TKU65494 TUQ65493:TUQ65494 UEM65493:UEM65494 UOI65493:UOI65494 UYE65493:UYE65494 VIA65493:VIA65494 VRW65493:VRW65494 WBS65493:WBS65494 WLO65493:WLO65494 WVK65493:WVK65494 C131028:C131029 IY131029:IY131030 SU131029:SU131030 ACQ131029:ACQ131030 AMM131029:AMM131030 AWI131029:AWI131030 BGE131029:BGE131030 BQA131029:BQA131030 BZW131029:BZW131030 CJS131029:CJS131030 CTO131029:CTO131030 DDK131029:DDK131030 DNG131029:DNG131030 DXC131029:DXC131030 EGY131029:EGY131030 EQU131029:EQU131030 FAQ131029:FAQ131030 FKM131029:FKM131030 FUI131029:FUI131030 GEE131029:GEE131030 GOA131029:GOA131030 GXW131029:GXW131030 HHS131029:HHS131030 HRO131029:HRO131030 IBK131029:IBK131030 ILG131029:ILG131030 IVC131029:IVC131030 JEY131029:JEY131030 JOU131029:JOU131030 JYQ131029:JYQ131030 KIM131029:KIM131030 KSI131029:KSI131030 LCE131029:LCE131030 LMA131029:LMA131030 LVW131029:LVW131030 MFS131029:MFS131030 MPO131029:MPO131030 MZK131029:MZK131030 NJG131029:NJG131030 NTC131029:NTC131030 OCY131029:OCY131030 OMU131029:OMU131030 OWQ131029:OWQ131030 PGM131029:PGM131030 PQI131029:PQI131030 QAE131029:QAE131030 QKA131029:QKA131030 QTW131029:QTW131030 RDS131029:RDS131030 RNO131029:RNO131030 RXK131029:RXK131030 SHG131029:SHG131030 SRC131029:SRC131030 TAY131029:TAY131030 TKU131029:TKU131030 TUQ131029:TUQ131030 UEM131029:UEM131030 UOI131029:UOI131030 UYE131029:UYE131030 VIA131029:VIA131030 VRW131029:VRW131030 WBS131029:WBS131030 WLO131029:WLO131030 WVK131029:WVK131030 C196564:C196565 IY196565:IY196566 SU196565:SU196566 ACQ196565:ACQ196566 AMM196565:AMM196566 AWI196565:AWI196566 BGE196565:BGE196566 BQA196565:BQA196566 BZW196565:BZW196566 CJS196565:CJS196566 CTO196565:CTO196566 DDK196565:DDK196566 DNG196565:DNG196566 DXC196565:DXC196566 EGY196565:EGY196566 EQU196565:EQU196566 FAQ196565:FAQ196566 FKM196565:FKM196566 FUI196565:FUI196566 GEE196565:GEE196566 GOA196565:GOA196566 GXW196565:GXW196566 HHS196565:HHS196566 HRO196565:HRO196566 IBK196565:IBK196566 ILG196565:ILG196566 IVC196565:IVC196566 JEY196565:JEY196566 JOU196565:JOU196566 JYQ196565:JYQ196566 KIM196565:KIM196566 KSI196565:KSI196566 LCE196565:LCE196566 LMA196565:LMA196566 LVW196565:LVW196566 MFS196565:MFS196566 MPO196565:MPO196566 MZK196565:MZK196566 NJG196565:NJG196566 NTC196565:NTC196566 OCY196565:OCY196566 OMU196565:OMU196566 OWQ196565:OWQ196566 PGM196565:PGM196566 PQI196565:PQI196566 QAE196565:QAE196566 QKA196565:QKA196566 QTW196565:QTW196566 RDS196565:RDS196566 RNO196565:RNO196566 RXK196565:RXK196566 SHG196565:SHG196566 SRC196565:SRC196566 TAY196565:TAY196566 TKU196565:TKU196566 TUQ196565:TUQ196566 UEM196565:UEM196566 UOI196565:UOI196566 UYE196565:UYE196566 VIA196565:VIA196566 VRW196565:VRW196566 WBS196565:WBS196566 WLO196565:WLO196566 WVK196565:WVK196566 C262100:C262101 IY262101:IY262102 SU262101:SU262102 ACQ262101:ACQ262102 AMM262101:AMM262102 AWI262101:AWI262102 BGE262101:BGE262102 BQA262101:BQA262102 BZW262101:BZW262102 CJS262101:CJS262102 CTO262101:CTO262102 DDK262101:DDK262102 DNG262101:DNG262102 DXC262101:DXC262102 EGY262101:EGY262102 EQU262101:EQU262102 FAQ262101:FAQ262102 FKM262101:FKM262102 FUI262101:FUI262102 GEE262101:GEE262102 GOA262101:GOA262102 GXW262101:GXW262102 HHS262101:HHS262102 HRO262101:HRO262102 IBK262101:IBK262102 ILG262101:ILG262102 IVC262101:IVC262102 JEY262101:JEY262102 JOU262101:JOU262102 JYQ262101:JYQ262102 KIM262101:KIM262102 KSI262101:KSI262102 LCE262101:LCE262102 LMA262101:LMA262102 LVW262101:LVW262102 MFS262101:MFS262102 MPO262101:MPO262102 MZK262101:MZK262102 NJG262101:NJG262102 NTC262101:NTC262102 OCY262101:OCY262102 OMU262101:OMU262102 OWQ262101:OWQ262102 PGM262101:PGM262102 PQI262101:PQI262102 QAE262101:QAE262102 QKA262101:QKA262102 QTW262101:QTW262102 RDS262101:RDS262102 RNO262101:RNO262102 RXK262101:RXK262102 SHG262101:SHG262102 SRC262101:SRC262102 TAY262101:TAY262102 TKU262101:TKU262102 TUQ262101:TUQ262102 UEM262101:UEM262102 UOI262101:UOI262102 UYE262101:UYE262102 VIA262101:VIA262102 VRW262101:VRW262102 WBS262101:WBS262102 WLO262101:WLO262102 WVK262101:WVK262102 C327636:C327637 IY327637:IY327638 SU327637:SU327638 ACQ327637:ACQ327638 AMM327637:AMM327638 AWI327637:AWI327638 BGE327637:BGE327638 BQA327637:BQA327638 BZW327637:BZW327638 CJS327637:CJS327638 CTO327637:CTO327638 DDK327637:DDK327638 DNG327637:DNG327638 DXC327637:DXC327638 EGY327637:EGY327638 EQU327637:EQU327638 FAQ327637:FAQ327638 FKM327637:FKM327638 FUI327637:FUI327638 GEE327637:GEE327638 GOA327637:GOA327638 GXW327637:GXW327638 HHS327637:HHS327638 HRO327637:HRO327638 IBK327637:IBK327638 ILG327637:ILG327638 IVC327637:IVC327638 JEY327637:JEY327638 JOU327637:JOU327638 JYQ327637:JYQ327638 KIM327637:KIM327638 KSI327637:KSI327638 LCE327637:LCE327638 LMA327637:LMA327638 LVW327637:LVW327638 MFS327637:MFS327638 MPO327637:MPO327638 MZK327637:MZK327638 NJG327637:NJG327638 NTC327637:NTC327638 OCY327637:OCY327638 OMU327637:OMU327638 OWQ327637:OWQ327638 PGM327637:PGM327638 PQI327637:PQI327638 QAE327637:QAE327638 QKA327637:QKA327638 QTW327637:QTW327638 RDS327637:RDS327638 RNO327637:RNO327638 RXK327637:RXK327638 SHG327637:SHG327638 SRC327637:SRC327638 TAY327637:TAY327638 TKU327637:TKU327638 TUQ327637:TUQ327638 UEM327637:UEM327638 UOI327637:UOI327638 UYE327637:UYE327638 VIA327637:VIA327638 VRW327637:VRW327638 WBS327637:WBS327638 WLO327637:WLO327638 WVK327637:WVK327638 C393172:C393173 IY393173:IY393174 SU393173:SU393174 ACQ393173:ACQ393174 AMM393173:AMM393174 AWI393173:AWI393174 BGE393173:BGE393174 BQA393173:BQA393174 BZW393173:BZW393174 CJS393173:CJS393174 CTO393173:CTO393174 DDK393173:DDK393174 DNG393173:DNG393174 DXC393173:DXC393174 EGY393173:EGY393174 EQU393173:EQU393174 FAQ393173:FAQ393174 FKM393173:FKM393174 FUI393173:FUI393174 GEE393173:GEE393174 GOA393173:GOA393174 GXW393173:GXW393174 HHS393173:HHS393174 HRO393173:HRO393174 IBK393173:IBK393174 ILG393173:ILG393174 IVC393173:IVC393174 JEY393173:JEY393174 JOU393173:JOU393174 JYQ393173:JYQ393174 KIM393173:KIM393174 KSI393173:KSI393174 LCE393173:LCE393174 LMA393173:LMA393174 LVW393173:LVW393174 MFS393173:MFS393174 MPO393173:MPO393174 MZK393173:MZK393174 NJG393173:NJG393174 NTC393173:NTC393174 OCY393173:OCY393174 OMU393173:OMU393174 OWQ393173:OWQ393174 PGM393173:PGM393174 PQI393173:PQI393174 QAE393173:QAE393174 QKA393173:QKA393174 QTW393173:QTW393174 RDS393173:RDS393174 RNO393173:RNO393174 RXK393173:RXK393174 SHG393173:SHG393174 SRC393173:SRC393174 TAY393173:TAY393174 TKU393173:TKU393174 TUQ393173:TUQ393174 UEM393173:UEM393174 UOI393173:UOI393174 UYE393173:UYE393174 VIA393173:VIA393174 VRW393173:VRW393174 WBS393173:WBS393174 WLO393173:WLO393174 WVK393173:WVK393174 C458708:C458709 IY458709:IY458710 SU458709:SU458710 ACQ458709:ACQ458710 AMM458709:AMM458710 AWI458709:AWI458710 BGE458709:BGE458710 BQA458709:BQA458710 BZW458709:BZW458710 CJS458709:CJS458710 CTO458709:CTO458710 DDK458709:DDK458710 DNG458709:DNG458710 DXC458709:DXC458710 EGY458709:EGY458710 EQU458709:EQU458710 FAQ458709:FAQ458710 FKM458709:FKM458710 FUI458709:FUI458710 GEE458709:GEE458710 GOA458709:GOA458710 GXW458709:GXW458710 HHS458709:HHS458710 HRO458709:HRO458710 IBK458709:IBK458710 ILG458709:ILG458710 IVC458709:IVC458710 JEY458709:JEY458710 JOU458709:JOU458710 JYQ458709:JYQ458710 KIM458709:KIM458710 KSI458709:KSI458710 LCE458709:LCE458710 LMA458709:LMA458710 LVW458709:LVW458710 MFS458709:MFS458710 MPO458709:MPO458710 MZK458709:MZK458710 NJG458709:NJG458710 NTC458709:NTC458710 OCY458709:OCY458710 OMU458709:OMU458710 OWQ458709:OWQ458710 PGM458709:PGM458710 PQI458709:PQI458710 QAE458709:QAE458710 QKA458709:QKA458710 QTW458709:QTW458710 RDS458709:RDS458710 RNO458709:RNO458710 RXK458709:RXK458710 SHG458709:SHG458710 SRC458709:SRC458710 TAY458709:TAY458710 TKU458709:TKU458710 TUQ458709:TUQ458710 UEM458709:UEM458710 UOI458709:UOI458710 UYE458709:UYE458710 VIA458709:VIA458710 VRW458709:VRW458710 WBS458709:WBS458710 WLO458709:WLO458710 WVK458709:WVK458710 C524244:C524245 IY524245:IY524246 SU524245:SU524246 ACQ524245:ACQ524246 AMM524245:AMM524246 AWI524245:AWI524246 BGE524245:BGE524246 BQA524245:BQA524246 BZW524245:BZW524246 CJS524245:CJS524246 CTO524245:CTO524246 DDK524245:DDK524246 DNG524245:DNG524246 DXC524245:DXC524246 EGY524245:EGY524246 EQU524245:EQU524246 FAQ524245:FAQ524246 FKM524245:FKM524246 FUI524245:FUI524246 GEE524245:GEE524246 GOA524245:GOA524246 GXW524245:GXW524246 HHS524245:HHS524246 HRO524245:HRO524246 IBK524245:IBK524246 ILG524245:ILG524246 IVC524245:IVC524246 JEY524245:JEY524246 JOU524245:JOU524246 JYQ524245:JYQ524246 KIM524245:KIM524246 KSI524245:KSI524246 LCE524245:LCE524246 LMA524245:LMA524246 LVW524245:LVW524246 MFS524245:MFS524246 MPO524245:MPO524246 MZK524245:MZK524246 NJG524245:NJG524246 NTC524245:NTC524246 OCY524245:OCY524246 OMU524245:OMU524246 OWQ524245:OWQ524246 PGM524245:PGM524246 PQI524245:PQI524246 QAE524245:QAE524246 QKA524245:QKA524246 QTW524245:QTW524246 RDS524245:RDS524246 RNO524245:RNO524246 RXK524245:RXK524246 SHG524245:SHG524246 SRC524245:SRC524246 TAY524245:TAY524246 TKU524245:TKU524246 TUQ524245:TUQ524246 UEM524245:UEM524246 UOI524245:UOI524246 UYE524245:UYE524246 VIA524245:VIA524246 VRW524245:VRW524246 WBS524245:WBS524246 WLO524245:WLO524246 WVK524245:WVK524246 C589780:C589781 IY589781:IY589782 SU589781:SU589782 ACQ589781:ACQ589782 AMM589781:AMM589782 AWI589781:AWI589782 BGE589781:BGE589782 BQA589781:BQA589782 BZW589781:BZW589782 CJS589781:CJS589782 CTO589781:CTO589782 DDK589781:DDK589782 DNG589781:DNG589782 DXC589781:DXC589782 EGY589781:EGY589782 EQU589781:EQU589782 FAQ589781:FAQ589782 FKM589781:FKM589782 FUI589781:FUI589782 GEE589781:GEE589782 GOA589781:GOA589782 GXW589781:GXW589782 HHS589781:HHS589782 HRO589781:HRO589782 IBK589781:IBK589782 ILG589781:ILG589782 IVC589781:IVC589782 JEY589781:JEY589782 JOU589781:JOU589782 JYQ589781:JYQ589782 KIM589781:KIM589782 KSI589781:KSI589782 LCE589781:LCE589782 LMA589781:LMA589782 LVW589781:LVW589782 MFS589781:MFS589782 MPO589781:MPO589782 MZK589781:MZK589782 NJG589781:NJG589782 NTC589781:NTC589782 OCY589781:OCY589782 OMU589781:OMU589782 OWQ589781:OWQ589782 PGM589781:PGM589782 PQI589781:PQI589782 QAE589781:QAE589782 QKA589781:QKA589782 QTW589781:QTW589782 RDS589781:RDS589782 RNO589781:RNO589782 RXK589781:RXK589782 SHG589781:SHG589782 SRC589781:SRC589782 TAY589781:TAY589782 TKU589781:TKU589782 TUQ589781:TUQ589782 UEM589781:UEM589782 UOI589781:UOI589782 UYE589781:UYE589782 VIA589781:VIA589782 VRW589781:VRW589782 WBS589781:WBS589782 WLO589781:WLO589782 WVK589781:WVK589782 C655316:C655317 IY655317:IY655318 SU655317:SU655318 ACQ655317:ACQ655318 AMM655317:AMM655318 AWI655317:AWI655318 BGE655317:BGE655318 BQA655317:BQA655318 BZW655317:BZW655318 CJS655317:CJS655318 CTO655317:CTO655318 DDK655317:DDK655318 DNG655317:DNG655318 DXC655317:DXC655318 EGY655317:EGY655318 EQU655317:EQU655318 FAQ655317:FAQ655318 FKM655317:FKM655318 FUI655317:FUI655318 GEE655317:GEE655318 GOA655317:GOA655318 GXW655317:GXW655318 HHS655317:HHS655318 HRO655317:HRO655318 IBK655317:IBK655318 ILG655317:ILG655318 IVC655317:IVC655318 JEY655317:JEY655318 JOU655317:JOU655318 JYQ655317:JYQ655318 KIM655317:KIM655318 KSI655317:KSI655318 LCE655317:LCE655318 LMA655317:LMA655318 LVW655317:LVW655318 MFS655317:MFS655318 MPO655317:MPO655318 MZK655317:MZK655318 NJG655317:NJG655318 NTC655317:NTC655318 OCY655317:OCY655318 OMU655317:OMU655318 OWQ655317:OWQ655318 PGM655317:PGM655318 PQI655317:PQI655318 QAE655317:QAE655318 QKA655317:QKA655318 QTW655317:QTW655318 RDS655317:RDS655318 RNO655317:RNO655318 RXK655317:RXK655318 SHG655317:SHG655318 SRC655317:SRC655318 TAY655317:TAY655318 TKU655317:TKU655318 TUQ655317:TUQ655318 UEM655317:UEM655318 UOI655317:UOI655318 UYE655317:UYE655318 VIA655317:VIA655318 VRW655317:VRW655318 WBS655317:WBS655318 WLO655317:WLO655318 WVK655317:WVK655318 C720852:C720853 IY720853:IY720854 SU720853:SU720854 ACQ720853:ACQ720854 AMM720853:AMM720854 AWI720853:AWI720854 BGE720853:BGE720854 BQA720853:BQA720854 BZW720853:BZW720854 CJS720853:CJS720854 CTO720853:CTO720854 DDK720853:DDK720854 DNG720853:DNG720854 DXC720853:DXC720854 EGY720853:EGY720854 EQU720853:EQU720854 FAQ720853:FAQ720854 FKM720853:FKM720854 FUI720853:FUI720854 GEE720853:GEE720854 GOA720853:GOA720854 GXW720853:GXW720854 HHS720853:HHS720854 HRO720853:HRO720854 IBK720853:IBK720854 ILG720853:ILG720854 IVC720853:IVC720854 JEY720853:JEY720854 JOU720853:JOU720854 JYQ720853:JYQ720854 KIM720853:KIM720854 KSI720853:KSI720854 LCE720853:LCE720854 LMA720853:LMA720854 LVW720853:LVW720854 MFS720853:MFS720854 MPO720853:MPO720854 MZK720853:MZK720854 NJG720853:NJG720854 NTC720853:NTC720854 OCY720853:OCY720854 OMU720853:OMU720854 OWQ720853:OWQ720854 PGM720853:PGM720854 PQI720853:PQI720854 QAE720853:QAE720854 QKA720853:QKA720854 QTW720853:QTW720854 RDS720853:RDS720854 RNO720853:RNO720854 RXK720853:RXK720854 SHG720853:SHG720854 SRC720853:SRC720854 TAY720853:TAY720854 TKU720853:TKU720854 TUQ720853:TUQ720854 UEM720853:UEM720854 UOI720853:UOI720854 UYE720853:UYE720854 VIA720853:VIA720854 VRW720853:VRW720854 WBS720853:WBS720854 WLO720853:WLO720854 WVK720853:WVK720854 C786388:C786389 IY786389:IY786390 SU786389:SU786390 ACQ786389:ACQ786390 AMM786389:AMM786390 AWI786389:AWI786390 BGE786389:BGE786390 BQA786389:BQA786390 BZW786389:BZW786390 CJS786389:CJS786390 CTO786389:CTO786390 DDK786389:DDK786390 DNG786389:DNG786390 DXC786389:DXC786390 EGY786389:EGY786390 EQU786389:EQU786390 FAQ786389:FAQ786390 FKM786389:FKM786390 FUI786389:FUI786390 GEE786389:GEE786390 GOA786389:GOA786390 GXW786389:GXW786390 HHS786389:HHS786390 HRO786389:HRO786390 IBK786389:IBK786390 ILG786389:ILG786390 IVC786389:IVC786390 JEY786389:JEY786390 JOU786389:JOU786390 JYQ786389:JYQ786390 KIM786389:KIM786390 KSI786389:KSI786390 LCE786389:LCE786390 LMA786389:LMA786390 LVW786389:LVW786390 MFS786389:MFS786390 MPO786389:MPO786390 MZK786389:MZK786390 NJG786389:NJG786390 NTC786389:NTC786390 OCY786389:OCY786390 OMU786389:OMU786390 OWQ786389:OWQ786390 PGM786389:PGM786390 PQI786389:PQI786390 QAE786389:QAE786390 QKA786389:QKA786390 QTW786389:QTW786390 RDS786389:RDS786390 RNO786389:RNO786390 RXK786389:RXK786390 SHG786389:SHG786390 SRC786389:SRC786390 TAY786389:TAY786390 TKU786389:TKU786390 TUQ786389:TUQ786390 UEM786389:UEM786390 UOI786389:UOI786390 UYE786389:UYE786390 VIA786389:VIA786390 VRW786389:VRW786390 WBS786389:WBS786390 WLO786389:WLO786390 WVK786389:WVK786390 C851924:C851925 IY851925:IY851926 SU851925:SU851926 ACQ851925:ACQ851926 AMM851925:AMM851926 AWI851925:AWI851926 BGE851925:BGE851926 BQA851925:BQA851926 BZW851925:BZW851926 CJS851925:CJS851926 CTO851925:CTO851926 DDK851925:DDK851926 DNG851925:DNG851926 DXC851925:DXC851926 EGY851925:EGY851926 EQU851925:EQU851926 FAQ851925:FAQ851926 FKM851925:FKM851926 FUI851925:FUI851926 GEE851925:GEE851926 GOA851925:GOA851926 GXW851925:GXW851926 HHS851925:HHS851926 HRO851925:HRO851926 IBK851925:IBK851926 ILG851925:ILG851926 IVC851925:IVC851926 JEY851925:JEY851926 JOU851925:JOU851926 JYQ851925:JYQ851926 KIM851925:KIM851926 KSI851925:KSI851926 LCE851925:LCE851926 LMA851925:LMA851926 LVW851925:LVW851926 MFS851925:MFS851926 MPO851925:MPO851926 MZK851925:MZK851926 NJG851925:NJG851926 NTC851925:NTC851926 OCY851925:OCY851926 OMU851925:OMU851926 OWQ851925:OWQ851926 PGM851925:PGM851926 PQI851925:PQI851926 QAE851925:QAE851926 QKA851925:QKA851926 QTW851925:QTW851926 RDS851925:RDS851926 RNO851925:RNO851926 RXK851925:RXK851926 SHG851925:SHG851926 SRC851925:SRC851926 TAY851925:TAY851926 TKU851925:TKU851926 TUQ851925:TUQ851926 UEM851925:UEM851926 UOI851925:UOI851926 UYE851925:UYE851926 VIA851925:VIA851926 VRW851925:VRW851926 WBS851925:WBS851926 WLO851925:WLO851926 WVK851925:WVK851926 C917460:C917461 IY917461:IY917462 SU917461:SU917462 ACQ917461:ACQ917462 AMM917461:AMM917462 AWI917461:AWI917462 BGE917461:BGE917462 BQA917461:BQA917462 BZW917461:BZW917462 CJS917461:CJS917462 CTO917461:CTO917462 DDK917461:DDK917462 DNG917461:DNG917462 DXC917461:DXC917462 EGY917461:EGY917462 EQU917461:EQU917462 FAQ917461:FAQ917462 FKM917461:FKM917462 FUI917461:FUI917462 GEE917461:GEE917462 GOA917461:GOA917462 GXW917461:GXW917462 HHS917461:HHS917462 HRO917461:HRO917462 IBK917461:IBK917462 ILG917461:ILG917462 IVC917461:IVC917462 JEY917461:JEY917462 JOU917461:JOU917462 JYQ917461:JYQ917462 KIM917461:KIM917462 KSI917461:KSI917462 LCE917461:LCE917462 LMA917461:LMA917462 LVW917461:LVW917462 MFS917461:MFS917462 MPO917461:MPO917462 MZK917461:MZK917462 NJG917461:NJG917462 NTC917461:NTC917462 OCY917461:OCY917462 OMU917461:OMU917462 OWQ917461:OWQ917462 PGM917461:PGM917462 PQI917461:PQI917462 QAE917461:QAE917462 QKA917461:QKA917462 QTW917461:QTW917462 RDS917461:RDS917462 RNO917461:RNO917462 RXK917461:RXK917462 SHG917461:SHG917462 SRC917461:SRC917462 TAY917461:TAY917462 TKU917461:TKU917462 TUQ917461:TUQ917462 UEM917461:UEM917462 UOI917461:UOI917462 UYE917461:UYE917462 VIA917461:VIA917462 VRW917461:VRW917462 WBS917461:WBS917462 WLO917461:WLO917462 WVK917461:WVK917462 C982996:C982997 IY982997:IY982998 SU982997:SU982998 ACQ982997:ACQ982998 AMM982997:AMM982998 AWI982997:AWI982998 BGE982997:BGE982998 BQA982997:BQA982998 BZW982997:BZW982998 CJS982997:CJS982998 CTO982997:CTO982998 DDK982997:DDK982998 DNG982997:DNG982998 DXC982997:DXC982998 EGY982997:EGY982998 EQU982997:EQU982998 FAQ982997:FAQ982998 FKM982997:FKM982998 FUI982997:FUI982998 GEE982997:GEE982998 GOA982997:GOA982998 GXW982997:GXW982998 HHS982997:HHS982998 HRO982997:HRO982998 IBK982997:IBK982998 ILG982997:ILG982998 IVC982997:IVC982998 JEY982997:JEY982998 JOU982997:JOU982998 JYQ982997:JYQ982998 KIM982997:KIM982998 KSI982997:KSI982998 LCE982997:LCE982998 LMA982997:LMA982998 LVW982997:LVW982998 MFS982997:MFS982998 MPO982997:MPO982998 MZK982997:MZK982998 NJG982997:NJG982998 NTC982997:NTC982998 OCY982997:OCY982998 OMU982997:OMU982998 OWQ982997:OWQ982998 PGM982997:PGM982998 PQI982997:PQI982998 QAE982997:QAE982998 QKA982997:QKA982998 QTW982997:QTW982998 RDS982997:RDS982998 RNO982997:RNO982998 RXK982997:RXK982998 SHG982997:SHG982998 SRC982997:SRC982998 TAY982997:TAY982998 TKU982997:TKU982998 TUQ982997:TUQ982998 UEM982997:UEM982998 UOI982997:UOI982998 UYE982997:UYE982998 VIA982997:VIA982998 VRW982997:VRW982998 WBS982997:WBS982998 WLO982997:WLO982998 WVK982997:WVK982998 IY65493:IY65494 C65451 IY65452 SU65452 ACQ65452 AMM65452 AWI65452 BGE65452 BQA65452 BZW65452 CJS65452 CTO65452 DDK65452 DNG65452 DXC65452 EGY65452 EQU65452 FAQ65452 FKM65452 FUI65452 GEE65452 GOA65452 GXW65452 HHS65452 HRO65452 IBK65452 ILG65452 IVC65452 JEY65452 JOU65452 JYQ65452 KIM65452 KSI65452 LCE65452 LMA65452 LVW65452 MFS65452 MPO65452 MZK65452 NJG65452 NTC65452 OCY65452 OMU65452 OWQ65452 PGM65452 PQI65452 QAE65452 QKA65452 QTW65452 RDS65452 RNO65452 RXK65452 SHG65452 SRC65452 TAY65452 TKU65452 TUQ65452 UEM65452 UOI65452 UYE65452 VIA65452 VRW65452 WBS65452 WLO65452 WVK65452 C130987 IY130988 SU130988 ACQ130988 AMM130988 AWI130988 BGE130988 BQA130988 BZW130988 CJS130988 CTO130988 DDK130988 DNG130988 DXC130988 EGY130988 EQU130988 FAQ130988 FKM130988 FUI130988 GEE130988 GOA130988 GXW130988 HHS130988 HRO130988 IBK130988 ILG130988 IVC130988 JEY130988 JOU130988 JYQ130988 KIM130988 KSI130988 LCE130988 LMA130988 LVW130988 MFS130988 MPO130988 MZK130988 NJG130988 NTC130988 OCY130988 OMU130988 OWQ130988 PGM130988 PQI130988 QAE130988 QKA130988 QTW130988 RDS130988 RNO130988 RXK130988 SHG130988 SRC130988 TAY130988 TKU130988 TUQ130988 UEM130988 UOI130988 UYE130988 VIA130988 VRW130988 WBS130988 WLO130988 WVK130988 C196523 IY196524 SU196524 ACQ196524 AMM196524 AWI196524 BGE196524 BQA196524 BZW196524 CJS196524 CTO196524 DDK196524 DNG196524 DXC196524 EGY196524 EQU196524 FAQ196524 FKM196524 FUI196524 GEE196524 GOA196524 GXW196524 HHS196524 HRO196524 IBK196524 ILG196524 IVC196524 JEY196524 JOU196524 JYQ196524 KIM196524 KSI196524 LCE196524 LMA196524 LVW196524 MFS196524 MPO196524 MZK196524 NJG196524 NTC196524 OCY196524 OMU196524 OWQ196524 PGM196524 PQI196524 QAE196524 QKA196524 QTW196524 RDS196524 RNO196524 RXK196524 SHG196524 SRC196524 TAY196524 TKU196524 TUQ196524 UEM196524 UOI196524 UYE196524 VIA196524 VRW196524 WBS196524 WLO196524 WVK196524 C262059 IY262060 SU262060 ACQ262060 AMM262060 AWI262060 BGE262060 BQA262060 BZW262060 CJS262060 CTO262060 DDK262060 DNG262060 DXC262060 EGY262060 EQU262060 FAQ262060 FKM262060 FUI262060 GEE262060 GOA262060 GXW262060 HHS262060 HRO262060 IBK262060 ILG262060 IVC262060 JEY262060 JOU262060 JYQ262060 KIM262060 KSI262060 LCE262060 LMA262060 LVW262060 MFS262060 MPO262060 MZK262060 NJG262060 NTC262060 OCY262060 OMU262060 OWQ262060 PGM262060 PQI262060 QAE262060 QKA262060 QTW262060 RDS262060 RNO262060 RXK262060 SHG262060 SRC262060 TAY262060 TKU262060 TUQ262060 UEM262060 UOI262060 UYE262060 VIA262060 VRW262060 WBS262060 WLO262060 WVK262060 C327595 IY327596 SU327596 ACQ327596 AMM327596 AWI327596 BGE327596 BQA327596 BZW327596 CJS327596 CTO327596 DDK327596 DNG327596 DXC327596 EGY327596 EQU327596 FAQ327596 FKM327596 FUI327596 GEE327596 GOA327596 GXW327596 HHS327596 HRO327596 IBK327596 ILG327596 IVC327596 JEY327596 JOU327596 JYQ327596 KIM327596 KSI327596 LCE327596 LMA327596 LVW327596 MFS327596 MPO327596 MZK327596 NJG327596 NTC327596 OCY327596 OMU327596 OWQ327596 PGM327596 PQI327596 QAE327596 QKA327596 QTW327596 RDS327596 RNO327596 RXK327596 SHG327596 SRC327596 TAY327596 TKU327596 TUQ327596 UEM327596 UOI327596 UYE327596 VIA327596 VRW327596 WBS327596 WLO327596 WVK327596 C393131 IY393132 SU393132 ACQ393132 AMM393132 AWI393132 BGE393132 BQA393132 BZW393132 CJS393132 CTO393132 DDK393132 DNG393132 DXC393132 EGY393132 EQU393132 FAQ393132 FKM393132 FUI393132 GEE393132 GOA393132 GXW393132 HHS393132 HRO393132 IBK393132 ILG393132 IVC393132 JEY393132 JOU393132 JYQ393132 KIM393132 KSI393132 LCE393132 LMA393132 LVW393132 MFS393132 MPO393132 MZK393132 NJG393132 NTC393132 OCY393132 OMU393132 OWQ393132 PGM393132 PQI393132 QAE393132 QKA393132 QTW393132 RDS393132 RNO393132 RXK393132 SHG393132 SRC393132 TAY393132 TKU393132 TUQ393132 UEM393132 UOI393132 UYE393132 VIA393132 VRW393132 WBS393132 WLO393132 WVK393132 C458667 IY458668 SU458668 ACQ458668 AMM458668 AWI458668 BGE458668 BQA458668 BZW458668 CJS458668 CTO458668 DDK458668 DNG458668 DXC458668 EGY458668 EQU458668 FAQ458668 FKM458668 FUI458668 GEE458668 GOA458668 GXW458668 HHS458668 HRO458668 IBK458668 ILG458668 IVC458668 JEY458668 JOU458668 JYQ458668 KIM458668 KSI458668 LCE458668 LMA458668 LVW458668 MFS458668 MPO458668 MZK458668 NJG458668 NTC458668 OCY458668 OMU458668 OWQ458668 PGM458668 PQI458668 QAE458668 QKA458668 QTW458668 RDS458668 RNO458668 RXK458668 SHG458668 SRC458668 TAY458668 TKU458668 TUQ458668 UEM458668 UOI458668 UYE458668 VIA458668 VRW458668 WBS458668 WLO458668 WVK458668 C524203 IY524204 SU524204 ACQ524204 AMM524204 AWI524204 BGE524204 BQA524204 BZW524204 CJS524204 CTO524204 DDK524204 DNG524204 DXC524204 EGY524204 EQU524204 FAQ524204 FKM524204 FUI524204 GEE524204 GOA524204 GXW524204 HHS524204 HRO524204 IBK524204 ILG524204 IVC524204 JEY524204 JOU524204 JYQ524204 KIM524204 KSI524204 LCE524204 LMA524204 LVW524204 MFS524204 MPO524204 MZK524204 NJG524204 NTC524204 OCY524204 OMU524204 OWQ524204 PGM524204 PQI524204 QAE524204 QKA524204 QTW524204 RDS524204 RNO524204 RXK524204 SHG524204 SRC524204 TAY524204 TKU524204 TUQ524204 UEM524204 UOI524204 UYE524204 VIA524204 VRW524204 WBS524204 WLO524204 WVK524204 C589739 IY589740 SU589740 ACQ589740 AMM589740 AWI589740 BGE589740 BQA589740 BZW589740 CJS589740 CTO589740 DDK589740 DNG589740 DXC589740 EGY589740 EQU589740 FAQ589740 FKM589740 FUI589740 GEE589740 GOA589740 GXW589740 HHS589740 HRO589740 IBK589740 ILG589740 IVC589740 JEY589740 JOU589740 JYQ589740 KIM589740 KSI589740 LCE589740 LMA589740 LVW589740 MFS589740 MPO589740 MZK589740 NJG589740 NTC589740 OCY589740 OMU589740 OWQ589740 PGM589740 PQI589740 QAE589740 QKA589740 QTW589740 RDS589740 RNO589740 RXK589740 SHG589740 SRC589740 TAY589740 TKU589740 TUQ589740 UEM589740 UOI589740 UYE589740 VIA589740 VRW589740 WBS589740 WLO589740 WVK589740 C655275 IY655276 SU655276 ACQ655276 AMM655276 AWI655276 BGE655276 BQA655276 BZW655276 CJS655276 CTO655276 DDK655276 DNG655276 DXC655276 EGY655276 EQU655276 FAQ655276 FKM655276 FUI655276 GEE655276 GOA655276 GXW655276 HHS655276 HRO655276 IBK655276 ILG655276 IVC655276 JEY655276 JOU655276 JYQ655276 KIM655276 KSI655276 LCE655276 LMA655276 LVW655276 MFS655276 MPO655276 MZK655276 NJG655276 NTC655276 OCY655276 OMU655276 OWQ655276 PGM655276 PQI655276 QAE655276 QKA655276 QTW655276 RDS655276 RNO655276 RXK655276 SHG655276 SRC655276 TAY655276 TKU655276 TUQ655276 UEM655276 UOI655276 UYE655276 VIA655276 VRW655276 WBS655276 WLO655276 WVK655276 C720811 IY720812 SU720812 ACQ720812 AMM720812 AWI720812 BGE720812 BQA720812 BZW720812 CJS720812 CTO720812 DDK720812 DNG720812 DXC720812 EGY720812 EQU720812 FAQ720812 FKM720812 FUI720812 GEE720812 GOA720812 GXW720812 HHS720812 HRO720812 IBK720812 ILG720812 IVC720812 JEY720812 JOU720812 JYQ720812 KIM720812 KSI720812 LCE720812 LMA720812 LVW720812 MFS720812 MPO720812 MZK720812 NJG720812 NTC720812 OCY720812 OMU720812 OWQ720812 PGM720812 PQI720812 QAE720812 QKA720812 QTW720812 RDS720812 RNO720812 RXK720812 SHG720812 SRC720812 TAY720812 TKU720812 TUQ720812 UEM720812 UOI720812 UYE720812 VIA720812 VRW720812 WBS720812 WLO720812 WVK720812 C786347 IY786348 SU786348 ACQ786348 AMM786348 AWI786348 BGE786348 BQA786348 BZW786348 CJS786348 CTO786348 DDK786348 DNG786348 DXC786348 EGY786348 EQU786348 FAQ786348 FKM786348 FUI786348 GEE786348 GOA786348 GXW786348 HHS786348 HRO786348 IBK786348 ILG786348 IVC786348 JEY786348 JOU786348 JYQ786348 KIM786348 KSI786348 LCE786348 LMA786348 LVW786348 MFS786348 MPO786348 MZK786348 NJG786348 NTC786348 OCY786348 OMU786348 OWQ786348 PGM786348 PQI786348 QAE786348 QKA786348 QTW786348 RDS786348 RNO786348 RXK786348 SHG786348 SRC786348 TAY786348 TKU786348 TUQ786348 UEM786348 UOI786348 UYE786348 VIA786348 VRW786348 WBS786348 WLO786348 WVK786348 C851883 IY851884 SU851884 ACQ851884 AMM851884 AWI851884 BGE851884 BQA851884 BZW851884 CJS851884 CTO851884 DDK851884 DNG851884 DXC851884 EGY851884 EQU851884 FAQ851884 FKM851884 FUI851884 GEE851884 GOA851884 GXW851884 HHS851884 HRO851884 IBK851884 ILG851884 IVC851884 JEY851884 JOU851884 JYQ851884 KIM851884 KSI851884 LCE851884 LMA851884 LVW851884 MFS851884 MPO851884 MZK851884 NJG851884 NTC851884 OCY851884 OMU851884 OWQ851884 PGM851884 PQI851884 QAE851884 QKA851884 QTW851884 RDS851884 RNO851884 RXK851884 SHG851884 SRC851884 TAY851884 TKU851884 TUQ851884 UEM851884 UOI851884 UYE851884 VIA851884 VRW851884 WBS851884 WLO851884 WVK851884 C917419 IY917420 SU917420 ACQ917420 AMM917420 AWI917420 BGE917420 BQA917420 BZW917420 CJS917420 CTO917420 DDK917420 DNG917420 DXC917420 EGY917420 EQU917420 FAQ917420 FKM917420 FUI917420 GEE917420 GOA917420 GXW917420 HHS917420 HRO917420 IBK917420 ILG917420 IVC917420 JEY917420 JOU917420 JYQ917420 KIM917420 KSI917420 LCE917420 LMA917420 LVW917420 MFS917420 MPO917420 MZK917420 NJG917420 NTC917420 OCY917420 OMU917420 OWQ917420 PGM917420 PQI917420 QAE917420 QKA917420 QTW917420 RDS917420 RNO917420 RXK917420 SHG917420 SRC917420 TAY917420 TKU917420 TUQ917420 UEM917420 UOI917420 UYE917420 VIA917420 VRW917420 WBS917420 WLO917420 WVK917420 C982955 IY982956 SU982956 ACQ982956 AMM982956 AWI982956 BGE982956 BQA982956 BZW982956 CJS982956 CTO982956 DDK982956 DNG982956 DXC982956 EGY982956 EQU982956 FAQ982956 FKM982956 FUI982956 GEE982956 GOA982956 GXW982956 HHS982956 HRO982956 IBK982956 ILG982956 IVC982956 JEY982956 JOU982956 JYQ982956 KIM982956 KSI982956 LCE982956 LMA982956 LVW982956 MFS982956 MPO982956 MZK982956 NJG982956 NTC982956 OCY982956 OMU982956 OWQ982956 PGM982956 PQI982956 QAE982956 QKA982956 QTW982956 RDS982956 RNO982956 RXK982956 SHG982956 SRC982956 TAY982956 TKU982956 TUQ982956 UEM982956 UOI982956 UYE982956 VIA982956 VRW982956 WBS982956 WLO982956 WVK982956 C65461:C65464 IY65462:IY65465 SU65462:SU65465 ACQ65462:ACQ65465 AMM65462:AMM65465 AWI65462:AWI65465 BGE65462:BGE65465 BQA65462:BQA65465 BZW65462:BZW65465 CJS65462:CJS65465 CTO65462:CTO65465 DDK65462:DDK65465 DNG65462:DNG65465 DXC65462:DXC65465 EGY65462:EGY65465 EQU65462:EQU65465 FAQ65462:FAQ65465 FKM65462:FKM65465 FUI65462:FUI65465 GEE65462:GEE65465 GOA65462:GOA65465 GXW65462:GXW65465 HHS65462:HHS65465 HRO65462:HRO65465 IBK65462:IBK65465 ILG65462:ILG65465 IVC65462:IVC65465 JEY65462:JEY65465 JOU65462:JOU65465 JYQ65462:JYQ65465 KIM65462:KIM65465 KSI65462:KSI65465 LCE65462:LCE65465 LMA65462:LMA65465 LVW65462:LVW65465 MFS65462:MFS65465 MPO65462:MPO65465 MZK65462:MZK65465 NJG65462:NJG65465 NTC65462:NTC65465 OCY65462:OCY65465 OMU65462:OMU65465 OWQ65462:OWQ65465 PGM65462:PGM65465 PQI65462:PQI65465 QAE65462:QAE65465 QKA65462:QKA65465 QTW65462:QTW65465 RDS65462:RDS65465 RNO65462:RNO65465 RXK65462:RXK65465 SHG65462:SHG65465 SRC65462:SRC65465 TAY65462:TAY65465 TKU65462:TKU65465 TUQ65462:TUQ65465 UEM65462:UEM65465 UOI65462:UOI65465 UYE65462:UYE65465 VIA65462:VIA65465 VRW65462:VRW65465 WBS65462:WBS65465 WLO65462:WLO65465 WVK65462:WVK65465 C130997:C131000 IY130998:IY131001 SU130998:SU131001 ACQ130998:ACQ131001 AMM130998:AMM131001 AWI130998:AWI131001 BGE130998:BGE131001 BQA130998:BQA131001 BZW130998:BZW131001 CJS130998:CJS131001 CTO130998:CTO131001 DDK130998:DDK131001 DNG130998:DNG131001 DXC130998:DXC131001 EGY130998:EGY131001 EQU130998:EQU131001 FAQ130998:FAQ131001 FKM130998:FKM131001 FUI130998:FUI131001 GEE130998:GEE131001 GOA130998:GOA131001 GXW130998:GXW131001 HHS130998:HHS131001 HRO130998:HRO131001 IBK130998:IBK131001 ILG130998:ILG131001 IVC130998:IVC131001 JEY130998:JEY131001 JOU130998:JOU131001 JYQ130998:JYQ131001 KIM130998:KIM131001 KSI130998:KSI131001 LCE130998:LCE131001 LMA130998:LMA131001 LVW130998:LVW131001 MFS130998:MFS131001 MPO130998:MPO131001 MZK130998:MZK131001 NJG130998:NJG131001 NTC130998:NTC131001 OCY130998:OCY131001 OMU130998:OMU131001 OWQ130998:OWQ131001 PGM130998:PGM131001 PQI130998:PQI131001 QAE130998:QAE131001 QKA130998:QKA131001 QTW130998:QTW131001 RDS130998:RDS131001 RNO130998:RNO131001 RXK130998:RXK131001 SHG130998:SHG131001 SRC130998:SRC131001 TAY130998:TAY131001 TKU130998:TKU131001 TUQ130998:TUQ131001 UEM130998:UEM131001 UOI130998:UOI131001 UYE130998:UYE131001 VIA130998:VIA131001 VRW130998:VRW131001 WBS130998:WBS131001 WLO130998:WLO131001 WVK130998:WVK131001 C196533:C196536 IY196534:IY196537 SU196534:SU196537 ACQ196534:ACQ196537 AMM196534:AMM196537 AWI196534:AWI196537 BGE196534:BGE196537 BQA196534:BQA196537 BZW196534:BZW196537 CJS196534:CJS196537 CTO196534:CTO196537 DDK196534:DDK196537 DNG196534:DNG196537 DXC196534:DXC196537 EGY196534:EGY196537 EQU196534:EQU196537 FAQ196534:FAQ196537 FKM196534:FKM196537 FUI196534:FUI196537 GEE196534:GEE196537 GOA196534:GOA196537 GXW196534:GXW196537 HHS196534:HHS196537 HRO196534:HRO196537 IBK196534:IBK196537 ILG196534:ILG196537 IVC196534:IVC196537 JEY196534:JEY196537 JOU196534:JOU196537 JYQ196534:JYQ196537 KIM196534:KIM196537 KSI196534:KSI196537 LCE196534:LCE196537 LMA196534:LMA196537 LVW196534:LVW196537 MFS196534:MFS196537 MPO196534:MPO196537 MZK196534:MZK196537 NJG196534:NJG196537 NTC196534:NTC196537 OCY196534:OCY196537 OMU196534:OMU196537 OWQ196534:OWQ196537 PGM196534:PGM196537 PQI196534:PQI196537 QAE196534:QAE196537 QKA196534:QKA196537 QTW196534:QTW196537 RDS196534:RDS196537 RNO196534:RNO196537 RXK196534:RXK196537 SHG196534:SHG196537 SRC196534:SRC196537 TAY196534:TAY196537 TKU196534:TKU196537 TUQ196534:TUQ196537 UEM196534:UEM196537 UOI196534:UOI196537 UYE196534:UYE196537 VIA196534:VIA196537 VRW196534:VRW196537 WBS196534:WBS196537 WLO196534:WLO196537 WVK196534:WVK196537 C262069:C262072 IY262070:IY262073 SU262070:SU262073 ACQ262070:ACQ262073 AMM262070:AMM262073 AWI262070:AWI262073 BGE262070:BGE262073 BQA262070:BQA262073 BZW262070:BZW262073 CJS262070:CJS262073 CTO262070:CTO262073 DDK262070:DDK262073 DNG262070:DNG262073 DXC262070:DXC262073 EGY262070:EGY262073 EQU262070:EQU262073 FAQ262070:FAQ262073 FKM262070:FKM262073 FUI262070:FUI262073 GEE262070:GEE262073 GOA262070:GOA262073 GXW262070:GXW262073 HHS262070:HHS262073 HRO262070:HRO262073 IBK262070:IBK262073 ILG262070:ILG262073 IVC262070:IVC262073 JEY262070:JEY262073 JOU262070:JOU262073 JYQ262070:JYQ262073 KIM262070:KIM262073 KSI262070:KSI262073 LCE262070:LCE262073 LMA262070:LMA262073 LVW262070:LVW262073 MFS262070:MFS262073 MPO262070:MPO262073 MZK262070:MZK262073 NJG262070:NJG262073 NTC262070:NTC262073 OCY262070:OCY262073 OMU262070:OMU262073 OWQ262070:OWQ262073 PGM262070:PGM262073 PQI262070:PQI262073 QAE262070:QAE262073 QKA262070:QKA262073 QTW262070:QTW262073 RDS262070:RDS262073 RNO262070:RNO262073 RXK262070:RXK262073 SHG262070:SHG262073 SRC262070:SRC262073 TAY262070:TAY262073 TKU262070:TKU262073 TUQ262070:TUQ262073 UEM262070:UEM262073 UOI262070:UOI262073 UYE262070:UYE262073 VIA262070:VIA262073 VRW262070:VRW262073 WBS262070:WBS262073 WLO262070:WLO262073 WVK262070:WVK262073 C327605:C327608 IY327606:IY327609 SU327606:SU327609 ACQ327606:ACQ327609 AMM327606:AMM327609 AWI327606:AWI327609 BGE327606:BGE327609 BQA327606:BQA327609 BZW327606:BZW327609 CJS327606:CJS327609 CTO327606:CTO327609 DDK327606:DDK327609 DNG327606:DNG327609 DXC327606:DXC327609 EGY327606:EGY327609 EQU327606:EQU327609 FAQ327606:FAQ327609 FKM327606:FKM327609 FUI327606:FUI327609 GEE327606:GEE327609 GOA327606:GOA327609 GXW327606:GXW327609 HHS327606:HHS327609 HRO327606:HRO327609 IBK327606:IBK327609 ILG327606:ILG327609 IVC327606:IVC327609 JEY327606:JEY327609 JOU327606:JOU327609 JYQ327606:JYQ327609 KIM327606:KIM327609 KSI327606:KSI327609 LCE327606:LCE327609 LMA327606:LMA327609 LVW327606:LVW327609 MFS327606:MFS327609 MPO327606:MPO327609 MZK327606:MZK327609 NJG327606:NJG327609 NTC327606:NTC327609 OCY327606:OCY327609 OMU327606:OMU327609 OWQ327606:OWQ327609 PGM327606:PGM327609 PQI327606:PQI327609 QAE327606:QAE327609 QKA327606:QKA327609 QTW327606:QTW327609 RDS327606:RDS327609 RNO327606:RNO327609 RXK327606:RXK327609 SHG327606:SHG327609 SRC327606:SRC327609 TAY327606:TAY327609 TKU327606:TKU327609 TUQ327606:TUQ327609 UEM327606:UEM327609 UOI327606:UOI327609 UYE327606:UYE327609 VIA327606:VIA327609 VRW327606:VRW327609 WBS327606:WBS327609 WLO327606:WLO327609 WVK327606:WVK327609 C393141:C393144 IY393142:IY393145 SU393142:SU393145 ACQ393142:ACQ393145 AMM393142:AMM393145 AWI393142:AWI393145 BGE393142:BGE393145 BQA393142:BQA393145 BZW393142:BZW393145 CJS393142:CJS393145 CTO393142:CTO393145 DDK393142:DDK393145 DNG393142:DNG393145 DXC393142:DXC393145 EGY393142:EGY393145 EQU393142:EQU393145 FAQ393142:FAQ393145 FKM393142:FKM393145 FUI393142:FUI393145 GEE393142:GEE393145 GOA393142:GOA393145 GXW393142:GXW393145 HHS393142:HHS393145 HRO393142:HRO393145 IBK393142:IBK393145 ILG393142:ILG393145 IVC393142:IVC393145 JEY393142:JEY393145 JOU393142:JOU393145 JYQ393142:JYQ393145 KIM393142:KIM393145 KSI393142:KSI393145 LCE393142:LCE393145 LMA393142:LMA393145 LVW393142:LVW393145 MFS393142:MFS393145 MPO393142:MPO393145 MZK393142:MZK393145 NJG393142:NJG393145 NTC393142:NTC393145 OCY393142:OCY393145 OMU393142:OMU393145 OWQ393142:OWQ393145 PGM393142:PGM393145 PQI393142:PQI393145 QAE393142:QAE393145 QKA393142:QKA393145 QTW393142:QTW393145 RDS393142:RDS393145 RNO393142:RNO393145 RXK393142:RXK393145 SHG393142:SHG393145 SRC393142:SRC393145 TAY393142:TAY393145 TKU393142:TKU393145 TUQ393142:TUQ393145 UEM393142:UEM393145 UOI393142:UOI393145 UYE393142:UYE393145 VIA393142:VIA393145 VRW393142:VRW393145 WBS393142:WBS393145 WLO393142:WLO393145 WVK393142:WVK393145 C458677:C458680 IY458678:IY458681 SU458678:SU458681 ACQ458678:ACQ458681 AMM458678:AMM458681 AWI458678:AWI458681 BGE458678:BGE458681 BQA458678:BQA458681 BZW458678:BZW458681 CJS458678:CJS458681 CTO458678:CTO458681 DDK458678:DDK458681 DNG458678:DNG458681 DXC458678:DXC458681 EGY458678:EGY458681 EQU458678:EQU458681 FAQ458678:FAQ458681 FKM458678:FKM458681 FUI458678:FUI458681 GEE458678:GEE458681 GOA458678:GOA458681 GXW458678:GXW458681 HHS458678:HHS458681 HRO458678:HRO458681 IBK458678:IBK458681 ILG458678:ILG458681 IVC458678:IVC458681 JEY458678:JEY458681 JOU458678:JOU458681 JYQ458678:JYQ458681 KIM458678:KIM458681 KSI458678:KSI458681 LCE458678:LCE458681 LMA458678:LMA458681 LVW458678:LVW458681 MFS458678:MFS458681 MPO458678:MPO458681 MZK458678:MZK458681 NJG458678:NJG458681 NTC458678:NTC458681 OCY458678:OCY458681 OMU458678:OMU458681 OWQ458678:OWQ458681 PGM458678:PGM458681 PQI458678:PQI458681 QAE458678:QAE458681 QKA458678:QKA458681 QTW458678:QTW458681 RDS458678:RDS458681 RNO458678:RNO458681 RXK458678:RXK458681 SHG458678:SHG458681 SRC458678:SRC458681 TAY458678:TAY458681 TKU458678:TKU458681 TUQ458678:TUQ458681 UEM458678:UEM458681 UOI458678:UOI458681 UYE458678:UYE458681 VIA458678:VIA458681 VRW458678:VRW458681 WBS458678:WBS458681 WLO458678:WLO458681 WVK458678:WVK458681 C524213:C524216 IY524214:IY524217 SU524214:SU524217 ACQ524214:ACQ524217 AMM524214:AMM524217 AWI524214:AWI524217 BGE524214:BGE524217 BQA524214:BQA524217 BZW524214:BZW524217 CJS524214:CJS524217 CTO524214:CTO524217 DDK524214:DDK524217 DNG524214:DNG524217 DXC524214:DXC524217 EGY524214:EGY524217 EQU524214:EQU524217 FAQ524214:FAQ524217 FKM524214:FKM524217 FUI524214:FUI524217 GEE524214:GEE524217 GOA524214:GOA524217 GXW524214:GXW524217 HHS524214:HHS524217 HRO524214:HRO524217 IBK524214:IBK524217 ILG524214:ILG524217 IVC524214:IVC524217 JEY524214:JEY524217 JOU524214:JOU524217 JYQ524214:JYQ524217 KIM524214:KIM524217 KSI524214:KSI524217 LCE524214:LCE524217 LMA524214:LMA524217 LVW524214:LVW524217 MFS524214:MFS524217 MPO524214:MPO524217 MZK524214:MZK524217 NJG524214:NJG524217 NTC524214:NTC524217 OCY524214:OCY524217 OMU524214:OMU524217 OWQ524214:OWQ524217 PGM524214:PGM524217 PQI524214:PQI524217 QAE524214:QAE524217 QKA524214:QKA524217 QTW524214:QTW524217 RDS524214:RDS524217 RNO524214:RNO524217 RXK524214:RXK524217 SHG524214:SHG524217 SRC524214:SRC524217 TAY524214:TAY524217 TKU524214:TKU524217 TUQ524214:TUQ524217 UEM524214:UEM524217 UOI524214:UOI524217 UYE524214:UYE524217 VIA524214:VIA524217 VRW524214:VRW524217 WBS524214:WBS524217 WLO524214:WLO524217 WVK524214:WVK524217 C589749:C589752 IY589750:IY589753 SU589750:SU589753 ACQ589750:ACQ589753 AMM589750:AMM589753 AWI589750:AWI589753 BGE589750:BGE589753 BQA589750:BQA589753 BZW589750:BZW589753 CJS589750:CJS589753 CTO589750:CTO589753 DDK589750:DDK589753 DNG589750:DNG589753 DXC589750:DXC589753 EGY589750:EGY589753 EQU589750:EQU589753 FAQ589750:FAQ589753 FKM589750:FKM589753 FUI589750:FUI589753 GEE589750:GEE589753 GOA589750:GOA589753 GXW589750:GXW589753 HHS589750:HHS589753 HRO589750:HRO589753 IBK589750:IBK589753 ILG589750:ILG589753 IVC589750:IVC589753 JEY589750:JEY589753 JOU589750:JOU589753 JYQ589750:JYQ589753 KIM589750:KIM589753 KSI589750:KSI589753 LCE589750:LCE589753 LMA589750:LMA589753 LVW589750:LVW589753 MFS589750:MFS589753 MPO589750:MPO589753 MZK589750:MZK589753 NJG589750:NJG589753 NTC589750:NTC589753 OCY589750:OCY589753 OMU589750:OMU589753 OWQ589750:OWQ589753 PGM589750:PGM589753 PQI589750:PQI589753 QAE589750:QAE589753 QKA589750:QKA589753 QTW589750:QTW589753 RDS589750:RDS589753 RNO589750:RNO589753 RXK589750:RXK589753 SHG589750:SHG589753 SRC589750:SRC589753 TAY589750:TAY589753 TKU589750:TKU589753 TUQ589750:TUQ589753 UEM589750:UEM589753 UOI589750:UOI589753 UYE589750:UYE589753 VIA589750:VIA589753 VRW589750:VRW589753 WBS589750:WBS589753 WLO589750:WLO589753 WVK589750:WVK589753 C655285:C655288 IY655286:IY655289 SU655286:SU655289 ACQ655286:ACQ655289 AMM655286:AMM655289 AWI655286:AWI655289 BGE655286:BGE655289 BQA655286:BQA655289 BZW655286:BZW655289 CJS655286:CJS655289 CTO655286:CTO655289 DDK655286:DDK655289 DNG655286:DNG655289 DXC655286:DXC655289 EGY655286:EGY655289 EQU655286:EQU655289 FAQ655286:FAQ655289 FKM655286:FKM655289 FUI655286:FUI655289 GEE655286:GEE655289 GOA655286:GOA655289 GXW655286:GXW655289 HHS655286:HHS655289 HRO655286:HRO655289 IBK655286:IBK655289 ILG655286:ILG655289 IVC655286:IVC655289 JEY655286:JEY655289 JOU655286:JOU655289 JYQ655286:JYQ655289 KIM655286:KIM655289 KSI655286:KSI655289 LCE655286:LCE655289 LMA655286:LMA655289 LVW655286:LVW655289 MFS655286:MFS655289 MPO655286:MPO655289 MZK655286:MZK655289 NJG655286:NJG655289 NTC655286:NTC655289 OCY655286:OCY655289 OMU655286:OMU655289 OWQ655286:OWQ655289 PGM655286:PGM655289 PQI655286:PQI655289 QAE655286:QAE655289 QKA655286:QKA655289 QTW655286:QTW655289 RDS655286:RDS655289 RNO655286:RNO655289 RXK655286:RXK655289 SHG655286:SHG655289 SRC655286:SRC655289 TAY655286:TAY655289 TKU655286:TKU655289 TUQ655286:TUQ655289 UEM655286:UEM655289 UOI655286:UOI655289 UYE655286:UYE655289 VIA655286:VIA655289 VRW655286:VRW655289 WBS655286:WBS655289 WLO655286:WLO655289 WVK655286:WVK655289 C720821:C720824 IY720822:IY720825 SU720822:SU720825 ACQ720822:ACQ720825 AMM720822:AMM720825 AWI720822:AWI720825 BGE720822:BGE720825 BQA720822:BQA720825 BZW720822:BZW720825 CJS720822:CJS720825 CTO720822:CTO720825 DDK720822:DDK720825 DNG720822:DNG720825 DXC720822:DXC720825 EGY720822:EGY720825 EQU720822:EQU720825 FAQ720822:FAQ720825 FKM720822:FKM720825 FUI720822:FUI720825 GEE720822:GEE720825 GOA720822:GOA720825 GXW720822:GXW720825 HHS720822:HHS720825 HRO720822:HRO720825 IBK720822:IBK720825 ILG720822:ILG720825 IVC720822:IVC720825 JEY720822:JEY720825 JOU720822:JOU720825 JYQ720822:JYQ720825 KIM720822:KIM720825 KSI720822:KSI720825 LCE720822:LCE720825 LMA720822:LMA720825 LVW720822:LVW720825 MFS720822:MFS720825 MPO720822:MPO720825 MZK720822:MZK720825 NJG720822:NJG720825 NTC720822:NTC720825 OCY720822:OCY720825 OMU720822:OMU720825 OWQ720822:OWQ720825 PGM720822:PGM720825 PQI720822:PQI720825 QAE720822:QAE720825 QKA720822:QKA720825 QTW720822:QTW720825 RDS720822:RDS720825 RNO720822:RNO720825 RXK720822:RXK720825 SHG720822:SHG720825 SRC720822:SRC720825 TAY720822:TAY720825 TKU720822:TKU720825 TUQ720822:TUQ720825 UEM720822:UEM720825 UOI720822:UOI720825 UYE720822:UYE720825 VIA720822:VIA720825 VRW720822:VRW720825 WBS720822:WBS720825 WLO720822:WLO720825 WVK720822:WVK720825 C786357:C786360 IY786358:IY786361 SU786358:SU786361 ACQ786358:ACQ786361 AMM786358:AMM786361 AWI786358:AWI786361 BGE786358:BGE786361 BQA786358:BQA786361 BZW786358:BZW786361 CJS786358:CJS786361 CTO786358:CTO786361 DDK786358:DDK786361 DNG786358:DNG786361 DXC786358:DXC786361 EGY786358:EGY786361 EQU786358:EQU786361 FAQ786358:FAQ786361 FKM786358:FKM786361 FUI786358:FUI786361 GEE786358:GEE786361 GOA786358:GOA786361 GXW786358:GXW786361 HHS786358:HHS786361 HRO786358:HRO786361 IBK786358:IBK786361 ILG786358:ILG786361 IVC786358:IVC786361 JEY786358:JEY786361 JOU786358:JOU786361 JYQ786358:JYQ786361 KIM786358:KIM786361 KSI786358:KSI786361 LCE786358:LCE786361 LMA786358:LMA786361 LVW786358:LVW786361 MFS786358:MFS786361 MPO786358:MPO786361 MZK786358:MZK786361 NJG786358:NJG786361 NTC786358:NTC786361 OCY786358:OCY786361 OMU786358:OMU786361 OWQ786358:OWQ786361 PGM786358:PGM786361 PQI786358:PQI786361 QAE786358:QAE786361 QKA786358:QKA786361 QTW786358:QTW786361 RDS786358:RDS786361 RNO786358:RNO786361 RXK786358:RXK786361 SHG786358:SHG786361 SRC786358:SRC786361 TAY786358:TAY786361 TKU786358:TKU786361 TUQ786358:TUQ786361 UEM786358:UEM786361 UOI786358:UOI786361 UYE786358:UYE786361 VIA786358:VIA786361 VRW786358:VRW786361 WBS786358:WBS786361 WLO786358:WLO786361 WVK786358:WVK786361 C851893:C851896 IY851894:IY851897 SU851894:SU851897 ACQ851894:ACQ851897 AMM851894:AMM851897 AWI851894:AWI851897 BGE851894:BGE851897 BQA851894:BQA851897 BZW851894:BZW851897 CJS851894:CJS851897 CTO851894:CTO851897 DDK851894:DDK851897 DNG851894:DNG851897 DXC851894:DXC851897 EGY851894:EGY851897 EQU851894:EQU851897 FAQ851894:FAQ851897 FKM851894:FKM851897 FUI851894:FUI851897 GEE851894:GEE851897 GOA851894:GOA851897 GXW851894:GXW851897 HHS851894:HHS851897 HRO851894:HRO851897 IBK851894:IBK851897 ILG851894:ILG851897 IVC851894:IVC851897 JEY851894:JEY851897 JOU851894:JOU851897 JYQ851894:JYQ851897 KIM851894:KIM851897 KSI851894:KSI851897 LCE851894:LCE851897 LMA851894:LMA851897 LVW851894:LVW851897 MFS851894:MFS851897 MPO851894:MPO851897 MZK851894:MZK851897 NJG851894:NJG851897 NTC851894:NTC851897 OCY851894:OCY851897 OMU851894:OMU851897 OWQ851894:OWQ851897 PGM851894:PGM851897 PQI851894:PQI851897 QAE851894:QAE851897 QKA851894:QKA851897 QTW851894:QTW851897 RDS851894:RDS851897 RNO851894:RNO851897 RXK851894:RXK851897 SHG851894:SHG851897 SRC851894:SRC851897 TAY851894:TAY851897 TKU851894:TKU851897 TUQ851894:TUQ851897 UEM851894:UEM851897 UOI851894:UOI851897 UYE851894:UYE851897 VIA851894:VIA851897 VRW851894:VRW851897 WBS851894:WBS851897 WLO851894:WLO851897 WVK851894:WVK851897 C917429:C917432 IY917430:IY917433 SU917430:SU917433 ACQ917430:ACQ917433 AMM917430:AMM917433 AWI917430:AWI917433 BGE917430:BGE917433 BQA917430:BQA917433 BZW917430:BZW917433 CJS917430:CJS917433 CTO917430:CTO917433 DDK917430:DDK917433 DNG917430:DNG917433 DXC917430:DXC917433 EGY917430:EGY917433 EQU917430:EQU917433 FAQ917430:FAQ917433 FKM917430:FKM917433 FUI917430:FUI917433 GEE917430:GEE917433 GOA917430:GOA917433 GXW917430:GXW917433 HHS917430:HHS917433 HRO917430:HRO917433 IBK917430:IBK917433 ILG917430:ILG917433 IVC917430:IVC917433 JEY917430:JEY917433 JOU917430:JOU917433 JYQ917430:JYQ917433 KIM917430:KIM917433 KSI917430:KSI917433 LCE917430:LCE917433 LMA917430:LMA917433 LVW917430:LVW917433 MFS917430:MFS917433 MPO917430:MPO917433 MZK917430:MZK917433 NJG917430:NJG917433 NTC917430:NTC917433 OCY917430:OCY917433 OMU917430:OMU917433 OWQ917430:OWQ917433 PGM917430:PGM917433 PQI917430:PQI917433 QAE917430:QAE917433 QKA917430:QKA917433 QTW917430:QTW917433 RDS917430:RDS917433 RNO917430:RNO917433 RXK917430:RXK917433 SHG917430:SHG917433 SRC917430:SRC917433 TAY917430:TAY917433 TKU917430:TKU917433 TUQ917430:TUQ917433 UEM917430:UEM917433 UOI917430:UOI917433 UYE917430:UYE917433 VIA917430:VIA917433 VRW917430:VRW917433 WBS917430:WBS917433 WLO917430:WLO917433 WVK917430:WVK917433 C982965:C982968 IY982966:IY982969 SU982966:SU982969 ACQ982966:ACQ982969 AMM982966:AMM982969 AWI982966:AWI982969 BGE982966:BGE982969 BQA982966:BQA982969 BZW982966:BZW982969 CJS982966:CJS982969 CTO982966:CTO982969 DDK982966:DDK982969 DNG982966:DNG982969 DXC982966:DXC982969 EGY982966:EGY982969 EQU982966:EQU982969 FAQ982966:FAQ982969 FKM982966:FKM982969 FUI982966:FUI982969 GEE982966:GEE982969 GOA982966:GOA982969 GXW982966:GXW982969 HHS982966:HHS982969 HRO982966:HRO982969 IBK982966:IBK982969 ILG982966:ILG982969 IVC982966:IVC982969 JEY982966:JEY982969 JOU982966:JOU982969 JYQ982966:JYQ982969 KIM982966:KIM982969 KSI982966:KSI982969 LCE982966:LCE982969 LMA982966:LMA982969 LVW982966:LVW982969 MFS982966:MFS982969 MPO982966:MPO982969 MZK982966:MZK982969 NJG982966:NJG982969 NTC982966:NTC982969 OCY982966:OCY982969 OMU982966:OMU982969 OWQ982966:OWQ982969 PGM982966:PGM982969 PQI982966:PQI982969 QAE982966:QAE982969 QKA982966:QKA982969 QTW982966:QTW982969 RDS982966:RDS982969 RNO982966:RNO982969 RXK982966:RXK982969 SHG982966:SHG982969 SRC982966:SRC982969 TAY982966:TAY982969 TKU982966:TKU982969 TUQ982966:TUQ982969 UEM982966:UEM982969 UOI982966:UOI982969 UYE982966:UYE982969 VIA982966:VIA982969 VRW982966:VRW982969 WBS982966:WBS982969 WLO982966:WLO982969 WVK982966:WVK982969 C65458:C65459 IY65459:IY65460 SU65459:SU65460 ACQ65459:ACQ65460 AMM65459:AMM65460 AWI65459:AWI65460 BGE65459:BGE65460 BQA65459:BQA65460 BZW65459:BZW65460 CJS65459:CJS65460 CTO65459:CTO65460 DDK65459:DDK65460 DNG65459:DNG65460 DXC65459:DXC65460 EGY65459:EGY65460 EQU65459:EQU65460 FAQ65459:FAQ65460 FKM65459:FKM65460 FUI65459:FUI65460 GEE65459:GEE65460 GOA65459:GOA65460 GXW65459:GXW65460 HHS65459:HHS65460 HRO65459:HRO65460 IBK65459:IBK65460 ILG65459:ILG65460 IVC65459:IVC65460 JEY65459:JEY65460 JOU65459:JOU65460 JYQ65459:JYQ65460 KIM65459:KIM65460 KSI65459:KSI65460 LCE65459:LCE65460 LMA65459:LMA65460 LVW65459:LVW65460 MFS65459:MFS65460 MPO65459:MPO65460 MZK65459:MZK65460 NJG65459:NJG65460 NTC65459:NTC65460 OCY65459:OCY65460 OMU65459:OMU65460 OWQ65459:OWQ65460 PGM65459:PGM65460 PQI65459:PQI65460 QAE65459:QAE65460 QKA65459:QKA65460 QTW65459:QTW65460 RDS65459:RDS65460 RNO65459:RNO65460 RXK65459:RXK65460 SHG65459:SHG65460 SRC65459:SRC65460 TAY65459:TAY65460 TKU65459:TKU65460 TUQ65459:TUQ65460 UEM65459:UEM65460 UOI65459:UOI65460 UYE65459:UYE65460 VIA65459:VIA65460 VRW65459:VRW65460 WBS65459:WBS65460 WLO65459:WLO65460 WVK65459:WVK65460 C130994:C130995 IY130995:IY130996 SU130995:SU130996 ACQ130995:ACQ130996 AMM130995:AMM130996 AWI130995:AWI130996 BGE130995:BGE130996 BQA130995:BQA130996 BZW130995:BZW130996 CJS130995:CJS130996 CTO130995:CTO130996 DDK130995:DDK130996 DNG130995:DNG130996 DXC130995:DXC130996 EGY130995:EGY130996 EQU130995:EQU130996 FAQ130995:FAQ130996 FKM130995:FKM130996 FUI130995:FUI130996 GEE130995:GEE130996 GOA130995:GOA130996 GXW130995:GXW130996 HHS130995:HHS130996 HRO130995:HRO130996 IBK130995:IBK130996 ILG130995:ILG130996 IVC130995:IVC130996 JEY130995:JEY130996 JOU130995:JOU130996 JYQ130995:JYQ130996 KIM130995:KIM130996 KSI130995:KSI130996 LCE130995:LCE130996 LMA130995:LMA130996 LVW130995:LVW130996 MFS130995:MFS130996 MPO130995:MPO130996 MZK130995:MZK130996 NJG130995:NJG130996 NTC130995:NTC130996 OCY130995:OCY130996 OMU130995:OMU130996 OWQ130995:OWQ130996 PGM130995:PGM130996 PQI130995:PQI130996 QAE130995:QAE130996 QKA130995:QKA130996 QTW130995:QTW130996 RDS130995:RDS130996 RNO130995:RNO130996 RXK130995:RXK130996 SHG130995:SHG130996 SRC130995:SRC130996 TAY130995:TAY130996 TKU130995:TKU130996 TUQ130995:TUQ130996 UEM130995:UEM130996 UOI130995:UOI130996 UYE130995:UYE130996 VIA130995:VIA130996 VRW130995:VRW130996 WBS130995:WBS130996 WLO130995:WLO130996 WVK130995:WVK130996 C196530:C196531 IY196531:IY196532 SU196531:SU196532 ACQ196531:ACQ196532 AMM196531:AMM196532 AWI196531:AWI196532 BGE196531:BGE196532 BQA196531:BQA196532 BZW196531:BZW196532 CJS196531:CJS196532 CTO196531:CTO196532 DDK196531:DDK196532 DNG196531:DNG196532 DXC196531:DXC196532 EGY196531:EGY196532 EQU196531:EQU196532 FAQ196531:FAQ196532 FKM196531:FKM196532 FUI196531:FUI196532 GEE196531:GEE196532 GOA196531:GOA196532 GXW196531:GXW196532 HHS196531:HHS196532 HRO196531:HRO196532 IBK196531:IBK196532 ILG196531:ILG196532 IVC196531:IVC196532 JEY196531:JEY196532 JOU196531:JOU196532 JYQ196531:JYQ196532 KIM196531:KIM196532 KSI196531:KSI196532 LCE196531:LCE196532 LMA196531:LMA196532 LVW196531:LVW196532 MFS196531:MFS196532 MPO196531:MPO196532 MZK196531:MZK196532 NJG196531:NJG196532 NTC196531:NTC196532 OCY196531:OCY196532 OMU196531:OMU196532 OWQ196531:OWQ196532 PGM196531:PGM196532 PQI196531:PQI196532 QAE196531:QAE196532 QKA196531:QKA196532 QTW196531:QTW196532 RDS196531:RDS196532 RNO196531:RNO196532 RXK196531:RXK196532 SHG196531:SHG196532 SRC196531:SRC196532 TAY196531:TAY196532 TKU196531:TKU196532 TUQ196531:TUQ196532 UEM196531:UEM196532 UOI196531:UOI196532 UYE196531:UYE196532 VIA196531:VIA196532 VRW196531:VRW196532 WBS196531:WBS196532 WLO196531:WLO196532 WVK196531:WVK196532 C262066:C262067 IY262067:IY262068 SU262067:SU262068 ACQ262067:ACQ262068 AMM262067:AMM262068 AWI262067:AWI262068 BGE262067:BGE262068 BQA262067:BQA262068 BZW262067:BZW262068 CJS262067:CJS262068 CTO262067:CTO262068 DDK262067:DDK262068 DNG262067:DNG262068 DXC262067:DXC262068 EGY262067:EGY262068 EQU262067:EQU262068 FAQ262067:FAQ262068 FKM262067:FKM262068 FUI262067:FUI262068 GEE262067:GEE262068 GOA262067:GOA262068 GXW262067:GXW262068 HHS262067:HHS262068 HRO262067:HRO262068 IBK262067:IBK262068 ILG262067:ILG262068 IVC262067:IVC262068 JEY262067:JEY262068 JOU262067:JOU262068 JYQ262067:JYQ262068 KIM262067:KIM262068 KSI262067:KSI262068 LCE262067:LCE262068 LMA262067:LMA262068 LVW262067:LVW262068 MFS262067:MFS262068 MPO262067:MPO262068 MZK262067:MZK262068 NJG262067:NJG262068 NTC262067:NTC262068 OCY262067:OCY262068 OMU262067:OMU262068 OWQ262067:OWQ262068 PGM262067:PGM262068 PQI262067:PQI262068 QAE262067:QAE262068 QKA262067:QKA262068 QTW262067:QTW262068 RDS262067:RDS262068 RNO262067:RNO262068 RXK262067:RXK262068 SHG262067:SHG262068 SRC262067:SRC262068 TAY262067:TAY262068 TKU262067:TKU262068 TUQ262067:TUQ262068 UEM262067:UEM262068 UOI262067:UOI262068 UYE262067:UYE262068 VIA262067:VIA262068 VRW262067:VRW262068 WBS262067:WBS262068 WLO262067:WLO262068 WVK262067:WVK262068 C327602:C327603 IY327603:IY327604 SU327603:SU327604 ACQ327603:ACQ327604 AMM327603:AMM327604 AWI327603:AWI327604 BGE327603:BGE327604 BQA327603:BQA327604 BZW327603:BZW327604 CJS327603:CJS327604 CTO327603:CTO327604 DDK327603:DDK327604 DNG327603:DNG327604 DXC327603:DXC327604 EGY327603:EGY327604 EQU327603:EQU327604 FAQ327603:FAQ327604 FKM327603:FKM327604 FUI327603:FUI327604 GEE327603:GEE327604 GOA327603:GOA327604 GXW327603:GXW327604 HHS327603:HHS327604 HRO327603:HRO327604 IBK327603:IBK327604 ILG327603:ILG327604 IVC327603:IVC327604 JEY327603:JEY327604 JOU327603:JOU327604 JYQ327603:JYQ327604 KIM327603:KIM327604 KSI327603:KSI327604 LCE327603:LCE327604 LMA327603:LMA327604 LVW327603:LVW327604 MFS327603:MFS327604 MPO327603:MPO327604 MZK327603:MZK327604 NJG327603:NJG327604 NTC327603:NTC327604 OCY327603:OCY327604 OMU327603:OMU327604 OWQ327603:OWQ327604 PGM327603:PGM327604 PQI327603:PQI327604 QAE327603:QAE327604 QKA327603:QKA327604 QTW327603:QTW327604 RDS327603:RDS327604 RNO327603:RNO327604 RXK327603:RXK327604 SHG327603:SHG327604 SRC327603:SRC327604 TAY327603:TAY327604 TKU327603:TKU327604 TUQ327603:TUQ327604 UEM327603:UEM327604 UOI327603:UOI327604 UYE327603:UYE327604 VIA327603:VIA327604 VRW327603:VRW327604 WBS327603:WBS327604 WLO327603:WLO327604 WVK327603:WVK327604 C393138:C393139 IY393139:IY393140 SU393139:SU393140 ACQ393139:ACQ393140 AMM393139:AMM393140 AWI393139:AWI393140 BGE393139:BGE393140 BQA393139:BQA393140 BZW393139:BZW393140 CJS393139:CJS393140 CTO393139:CTO393140 DDK393139:DDK393140 DNG393139:DNG393140 DXC393139:DXC393140 EGY393139:EGY393140 EQU393139:EQU393140 FAQ393139:FAQ393140 FKM393139:FKM393140 FUI393139:FUI393140 GEE393139:GEE393140 GOA393139:GOA393140 GXW393139:GXW393140 HHS393139:HHS393140 HRO393139:HRO393140 IBK393139:IBK393140 ILG393139:ILG393140 IVC393139:IVC393140 JEY393139:JEY393140 JOU393139:JOU393140 JYQ393139:JYQ393140 KIM393139:KIM393140 KSI393139:KSI393140 LCE393139:LCE393140 LMA393139:LMA393140 LVW393139:LVW393140 MFS393139:MFS393140 MPO393139:MPO393140 MZK393139:MZK393140 NJG393139:NJG393140 NTC393139:NTC393140 OCY393139:OCY393140 OMU393139:OMU393140 OWQ393139:OWQ393140 PGM393139:PGM393140 PQI393139:PQI393140 QAE393139:QAE393140 QKA393139:QKA393140 QTW393139:QTW393140 RDS393139:RDS393140 RNO393139:RNO393140 RXK393139:RXK393140 SHG393139:SHG393140 SRC393139:SRC393140 TAY393139:TAY393140 TKU393139:TKU393140 TUQ393139:TUQ393140 UEM393139:UEM393140 UOI393139:UOI393140 UYE393139:UYE393140 VIA393139:VIA393140 VRW393139:VRW393140 WBS393139:WBS393140 WLO393139:WLO393140 WVK393139:WVK393140 C458674:C458675 IY458675:IY458676 SU458675:SU458676 ACQ458675:ACQ458676 AMM458675:AMM458676 AWI458675:AWI458676 BGE458675:BGE458676 BQA458675:BQA458676 BZW458675:BZW458676 CJS458675:CJS458676 CTO458675:CTO458676 DDK458675:DDK458676 DNG458675:DNG458676 DXC458675:DXC458676 EGY458675:EGY458676 EQU458675:EQU458676 FAQ458675:FAQ458676 FKM458675:FKM458676 FUI458675:FUI458676 GEE458675:GEE458676 GOA458675:GOA458676 GXW458675:GXW458676 HHS458675:HHS458676 HRO458675:HRO458676 IBK458675:IBK458676 ILG458675:ILG458676 IVC458675:IVC458676 JEY458675:JEY458676 JOU458675:JOU458676 JYQ458675:JYQ458676 KIM458675:KIM458676 KSI458675:KSI458676 LCE458675:LCE458676 LMA458675:LMA458676 LVW458675:LVW458676 MFS458675:MFS458676 MPO458675:MPO458676 MZK458675:MZK458676 NJG458675:NJG458676 NTC458675:NTC458676 OCY458675:OCY458676 OMU458675:OMU458676 OWQ458675:OWQ458676 PGM458675:PGM458676 PQI458675:PQI458676 QAE458675:QAE458676 QKA458675:QKA458676 QTW458675:QTW458676 RDS458675:RDS458676 RNO458675:RNO458676 RXK458675:RXK458676 SHG458675:SHG458676 SRC458675:SRC458676 TAY458675:TAY458676 TKU458675:TKU458676 TUQ458675:TUQ458676 UEM458675:UEM458676 UOI458675:UOI458676 UYE458675:UYE458676 VIA458675:VIA458676 VRW458675:VRW458676 WBS458675:WBS458676 WLO458675:WLO458676 WVK458675:WVK458676 C524210:C524211 IY524211:IY524212 SU524211:SU524212 ACQ524211:ACQ524212 AMM524211:AMM524212 AWI524211:AWI524212 BGE524211:BGE524212 BQA524211:BQA524212 BZW524211:BZW524212 CJS524211:CJS524212 CTO524211:CTO524212 DDK524211:DDK524212 DNG524211:DNG524212 DXC524211:DXC524212 EGY524211:EGY524212 EQU524211:EQU524212 FAQ524211:FAQ524212 FKM524211:FKM524212 FUI524211:FUI524212 GEE524211:GEE524212 GOA524211:GOA524212 GXW524211:GXW524212 HHS524211:HHS524212 HRO524211:HRO524212 IBK524211:IBK524212 ILG524211:ILG524212 IVC524211:IVC524212 JEY524211:JEY524212 JOU524211:JOU524212 JYQ524211:JYQ524212 KIM524211:KIM524212 KSI524211:KSI524212 LCE524211:LCE524212 LMA524211:LMA524212 LVW524211:LVW524212 MFS524211:MFS524212 MPO524211:MPO524212 MZK524211:MZK524212 NJG524211:NJG524212 NTC524211:NTC524212 OCY524211:OCY524212 OMU524211:OMU524212 OWQ524211:OWQ524212 PGM524211:PGM524212 PQI524211:PQI524212 QAE524211:QAE524212 QKA524211:QKA524212 QTW524211:QTW524212 RDS524211:RDS524212 RNO524211:RNO524212 RXK524211:RXK524212 SHG524211:SHG524212 SRC524211:SRC524212 TAY524211:TAY524212 TKU524211:TKU524212 TUQ524211:TUQ524212 UEM524211:UEM524212 UOI524211:UOI524212 UYE524211:UYE524212 VIA524211:VIA524212 VRW524211:VRW524212 WBS524211:WBS524212 WLO524211:WLO524212 WVK524211:WVK524212 C589746:C589747 IY589747:IY589748 SU589747:SU589748 ACQ589747:ACQ589748 AMM589747:AMM589748 AWI589747:AWI589748 BGE589747:BGE589748 BQA589747:BQA589748 BZW589747:BZW589748 CJS589747:CJS589748 CTO589747:CTO589748 DDK589747:DDK589748 DNG589747:DNG589748 DXC589747:DXC589748 EGY589747:EGY589748 EQU589747:EQU589748 FAQ589747:FAQ589748 FKM589747:FKM589748 FUI589747:FUI589748 GEE589747:GEE589748 GOA589747:GOA589748 GXW589747:GXW589748 HHS589747:HHS589748 HRO589747:HRO589748 IBK589747:IBK589748 ILG589747:ILG589748 IVC589747:IVC589748 JEY589747:JEY589748 JOU589747:JOU589748 JYQ589747:JYQ589748 KIM589747:KIM589748 KSI589747:KSI589748 LCE589747:LCE589748 LMA589747:LMA589748 LVW589747:LVW589748 MFS589747:MFS589748 MPO589747:MPO589748 MZK589747:MZK589748 NJG589747:NJG589748 NTC589747:NTC589748 OCY589747:OCY589748 OMU589747:OMU589748 OWQ589747:OWQ589748 PGM589747:PGM589748 PQI589747:PQI589748 QAE589747:QAE589748 QKA589747:QKA589748 QTW589747:QTW589748 RDS589747:RDS589748 RNO589747:RNO589748 RXK589747:RXK589748 SHG589747:SHG589748 SRC589747:SRC589748 TAY589747:TAY589748 TKU589747:TKU589748 TUQ589747:TUQ589748 UEM589747:UEM589748 UOI589747:UOI589748 UYE589747:UYE589748 VIA589747:VIA589748 VRW589747:VRW589748 WBS589747:WBS589748 WLO589747:WLO589748 WVK589747:WVK589748 C655282:C655283 IY655283:IY655284 SU655283:SU655284 ACQ655283:ACQ655284 AMM655283:AMM655284 AWI655283:AWI655284 BGE655283:BGE655284 BQA655283:BQA655284 BZW655283:BZW655284 CJS655283:CJS655284 CTO655283:CTO655284 DDK655283:DDK655284 DNG655283:DNG655284 DXC655283:DXC655284 EGY655283:EGY655284 EQU655283:EQU655284 FAQ655283:FAQ655284 FKM655283:FKM655284 FUI655283:FUI655284 GEE655283:GEE655284 GOA655283:GOA655284 GXW655283:GXW655284 HHS655283:HHS655284 HRO655283:HRO655284 IBK655283:IBK655284 ILG655283:ILG655284 IVC655283:IVC655284 JEY655283:JEY655284 JOU655283:JOU655284 JYQ655283:JYQ655284 KIM655283:KIM655284 KSI655283:KSI655284 LCE655283:LCE655284 LMA655283:LMA655284 LVW655283:LVW655284 MFS655283:MFS655284 MPO655283:MPO655284 MZK655283:MZK655284 NJG655283:NJG655284 NTC655283:NTC655284 OCY655283:OCY655284 OMU655283:OMU655284 OWQ655283:OWQ655284 PGM655283:PGM655284 PQI655283:PQI655284 QAE655283:QAE655284 QKA655283:QKA655284 QTW655283:QTW655284 RDS655283:RDS655284 RNO655283:RNO655284 RXK655283:RXK655284 SHG655283:SHG655284 SRC655283:SRC655284 TAY655283:TAY655284 TKU655283:TKU655284 TUQ655283:TUQ655284 UEM655283:UEM655284 UOI655283:UOI655284 UYE655283:UYE655284 VIA655283:VIA655284 VRW655283:VRW655284 WBS655283:WBS655284 WLO655283:WLO655284 WVK655283:WVK655284 C720818:C720819 IY720819:IY720820 SU720819:SU720820 ACQ720819:ACQ720820 AMM720819:AMM720820 AWI720819:AWI720820 BGE720819:BGE720820 BQA720819:BQA720820 BZW720819:BZW720820 CJS720819:CJS720820 CTO720819:CTO720820 DDK720819:DDK720820 DNG720819:DNG720820 DXC720819:DXC720820 EGY720819:EGY720820 EQU720819:EQU720820 FAQ720819:FAQ720820 FKM720819:FKM720820 FUI720819:FUI720820 GEE720819:GEE720820 GOA720819:GOA720820 GXW720819:GXW720820 HHS720819:HHS720820 HRO720819:HRO720820 IBK720819:IBK720820 ILG720819:ILG720820 IVC720819:IVC720820 JEY720819:JEY720820 JOU720819:JOU720820 JYQ720819:JYQ720820 KIM720819:KIM720820 KSI720819:KSI720820 LCE720819:LCE720820 LMA720819:LMA720820 LVW720819:LVW720820 MFS720819:MFS720820 MPO720819:MPO720820 MZK720819:MZK720820 NJG720819:NJG720820 NTC720819:NTC720820 OCY720819:OCY720820 OMU720819:OMU720820 OWQ720819:OWQ720820 PGM720819:PGM720820 PQI720819:PQI720820 QAE720819:QAE720820 QKA720819:QKA720820 QTW720819:QTW720820 RDS720819:RDS720820 RNO720819:RNO720820 RXK720819:RXK720820 SHG720819:SHG720820 SRC720819:SRC720820 TAY720819:TAY720820 TKU720819:TKU720820 TUQ720819:TUQ720820 UEM720819:UEM720820 UOI720819:UOI720820 UYE720819:UYE720820 VIA720819:VIA720820 VRW720819:VRW720820 WBS720819:WBS720820 WLO720819:WLO720820 WVK720819:WVK720820 C786354:C786355 IY786355:IY786356 SU786355:SU786356 ACQ786355:ACQ786356 AMM786355:AMM786356 AWI786355:AWI786356 BGE786355:BGE786356 BQA786355:BQA786356 BZW786355:BZW786356 CJS786355:CJS786356 CTO786355:CTO786356 DDK786355:DDK786356 DNG786355:DNG786356 DXC786355:DXC786356 EGY786355:EGY786356 EQU786355:EQU786356 FAQ786355:FAQ786356 FKM786355:FKM786356 FUI786355:FUI786356 GEE786355:GEE786356 GOA786355:GOA786356 GXW786355:GXW786356 HHS786355:HHS786356 HRO786355:HRO786356 IBK786355:IBK786356 ILG786355:ILG786356 IVC786355:IVC786356 JEY786355:JEY786356 JOU786355:JOU786356 JYQ786355:JYQ786356 KIM786355:KIM786356 KSI786355:KSI786356 LCE786355:LCE786356 LMA786355:LMA786356 LVW786355:LVW786356 MFS786355:MFS786356 MPO786355:MPO786356 MZK786355:MZK786356 NJG786355:NJG786356 NTC786355:NTC786356 OCY786355:OCY786356 OMU786355:OMU786356 OWQ786355:OWQ786356 PGM786355:PGM786356 PQI786355:PQI786356 QAE786355:QAE786356 QKA786355:QKA786356 QTW786355:QTW786356 RDS786355:RDS786356 RNO786355:RNO786356 RXK786355:RXK786356 SHG786355:SHG786356 SRC786355:SRC786356 TAY786355:TAY786356 TKU786355:TKU786356 TUQ786355:TUQ786356 UEM786355:UEM786356 UOI786355:UOI786356 UYE786355:UYE786356 VIA786355:VIA786356 VRW786355:VRW786356 WBS786355:WBS786356 WLO786355:WLO786356 WVK786355:WVK786356 C851890:C851891 IY851891:IY851892 SU851891:SU851892 ACQ851891:ACQ851892 AMM851891:AMM851892 AWI851891:AWI851892 BGE851891:BGE851892 BQA851891:BQA851892 BZW851891:BZW851892 CJS851891:CJS851892 CTO851891:CTO851892 DDK851891:DDK851892 DNG851891:DNG851892 DXC851891:DXC851892 EGY851891:EGY851892 EQU851891:EQU851892 FAQ851891:FAQ851892 FKM851891:FKM851892 FUI851891:FUI851892 GEE851891:GEE851892 GOA851891:GOA851892 GXW851891:GXW851892 HHS851891:HHS851892 HRO851891:HRO851892 IBK851891:IBK851892 ILG851891:ILG851892 IVC851891:IVC851892 JEY851891:JEY851892 JOU851891:JOU851892 JYQ851891:JYQ851892 KIM851891:KIM851892 KSI851891:KSI851892 LCE851891:LCE851892 LMA851891:LMA851892 LVW851891:LVW851892 MFS851891:MFS851892 MPO851891:MPO851892 MZK851891:MZK851892 NJG851891:NJG851892 NTC851891:NTC851892 OCY851891:OCY851892 OMU851891:OMU851892 OWQ851891:OWQ851892 PGM851891:PGM851892 PQI851891:PQI851892 QAE851891:QAE851892 QKA851891:QKA851892 QTW851891:QTW851892 RDS851891:RDS851892 RNO851891:RNO851892 RXK851891:RXK851892 SHG851891:SHG851892 SRC851891:SRC851892 TAY851891:TAY851892 TKU851891:TKU851892 TUQ851891:TUQ851892 UEM851891:UEM851892 UOI851891:UOI851892 UYE851891:UYE851892 VIA851891:VIA851892 VRW851891:VRW851892 WBS851891:WBS851892 WLO851891:WLO851892 WVK851891:WVK851892 C917426:C917427 IY917427:IY917428 SU917427:SU917428 ACQ917427:ACQ917428 AMM917427:AMM917428 AWI917427:AWI917428 BGE917427:BGE917428 BQA917427:BQA917428 BZW917427:BZW917428 CJS917427:CJS917428 CTO917427:CTO917428 DDK917427:DDK917428 DNG917427:DNG917428 DXC917427:DXC917428 EGY917427:EGY917428 EQU917427:EQU917428 FAQ917427:FAQ917428 FKM917427:FKM917428 FUI917427:FUI917428 GEE917427:GEE917428 GOA917427:GOA917428 GXW917427:GXW917428 HHS917427:HHS917428 HRO917427:HRO917428 IBK917427:IBK917428 ILG917427:ILG917428 IVC917427:IVC917428 JEY917427:JEY917428 JOU917427:JOU917428 JYQ917427:JYQ917428 KIM917427:KIM917428 KSI917427:KSI917428 LCE917427:LCE917428 LMA917427:LMA917428 LVW917427:LVW917428 MFS917427:MFS917428 MPO917427:MPO917428 MZK917427:MZK917428 NJG917427:NJG917428 NTC917427:NTC917428 OCY917427:OCY917428 OMU917427:OMU917428 OWQ917427:OWQ917428 PGM917427:PGM917428 PQI917427:PQI917428 QAE917427:QAE917428 QKA917427:QKA917428 QTW917427:QTW917428 RDS917427:RDS917428 RNO917427:RNO917428 RXK917427:RXK917428 SHG917427:SHG917428 SRC917427:SRC917428 TAY917427:TAY917428 TKU917427:TKU917428 TUQ917427:TUQ917428 UEM917427:UEM917428 UOI917427:UOI917428 UYE917427:UYE917428 VIA917427:VIA917428 VRW917427:VRW917428 WBS917427:WBS917428 WLO917427:WLO917428 WVK917427:WVK917428 C982962:C982963 IY982963:IY982964 SU982963:SU982964 ACQ982963:ACQ982964 AMM982963:AMM982964 AWI982963:AWI982964 BGE982963:BGE982964 BQA982963:BQA982964 BZW982963:BZW982964 CJS982963:CJS982964 CTO982963:CTO982964 DDK982963:DDK982964 DNG982963:DNG982964 DXC982963:DXC982964 EGY982963:EGY982964 EQU982963:EQU982964 FAQ982963:FAQ982964 FKM982963:FKM982964 FUI982963:FUI982964 GEE982963:GEE982964 GOA982963:GOA982964 GXW982963:GXW982964 HHS982963:HHS982964 HRO982963:HRO982964 IBK982963:IBK982964 ILG982963:ILG982964 IVC982963:IVC982964 JEY982963:JEY982964 JOU982963:JOU982964 JYQ982963:JYQ982964 KIM982963:KIM982964 KSI982963:KSI982964 LCE982963:LCE982964 LMA982963:LMA982964 LVW982963:LVW982964 MFS982963:MFS982964 MPO982963:MPO982964 MZK982963:MZK982964 NJG982963:NJG982964 NTC982963:NTC982964 OCY982963:OCY982964 OMU982963:OMU982964 OWQ982963:OWQ982964 PGM982963:PGM982964 PQI982963:PQI982964 QAE982963:QAE982964 QKA982963:QKA982964 QTW982963:QTW982964 RDS982963:RDS982964 RNO982963:RNO982964 RXK982963:RXK982964 SHG982963:SHG982964 SRC982963:SRC982964 TAY982963:TAY982964 TKU982963:TKU982964 TUQ982963:TUQ982964 UEM982963:UEM982964 UOI982963:UOI982964 UYE982963:UYE982964 VIA982963:VIA982964 VRW982963:VRW982964 WBS982963:WBS982964 WLO982963:WLO982964 WVK982963:WVK982964 SU65493:SU65494 C65455:C65456 IY65456:IY65457 SU65456:SU65457 ACQ65456:ACQ65457 AMM65456:AMM65457 AWI65456:AWI65457 BGE65456:BGE65457 BQA65456:BQA65457 BZW65456:BZW65457 CJS65456:CJS65457 CTO65456:CTO65457 DDK65456:DDK65457 DNG65456:DNG65457 DXC65456:DXC65457 EGY65456:EGY65457 EQU65456:EQU65457 FAQ65456:FAQ65457 FKM65456:FKM65457 FUI65456:FUI65457 GEE65456:GEE65457 GOA65456:GOA65457 GXW65456:GXW65457 HHS65456:HHS65457 HRO65456:HRO65457 IBK65456:IBK65457 ILG65456:ILG65457 IVC65456:IVC65457 JEY65456:JEY65457 JOU65456:JOU65457 JYQ65456:JYQ65457 KIM65456:KIM65457 KSI65456:KSI65457 LCE65456:LCE65457 LMA65456:LMA65457 LVW65456:LVW65457 MFS65456:MFS65457 MPO65456:MPO65457 MZK65456:MZK65457 NJG65456:NJG65457 NTC65456:NTC65457 OCY65456:OCY65457 OMU65456:OMU65457 OWQ65456:OWQ65457 PGM65456:PGM65457 PQI65456:PQI65457 QAE65456:QAE65457 QKA65456:QKA65457 QTW65456:QTW65457 RDS65456:RDS65457 RNO65456:RNO65457 RXK65456:RXK65457 SHG65456:SHG65457 SRC65456:SRC65457 TAY65456:TAY65457 TKU65456:TKU65457 TUQ65456:TUQ65457 UEM65456:UEM65457 UOI65456:UOI65457 UYE65456:UYE65457 VIA65456:VIA65457 VRW65456:VRW65457 WBS65456:WBS65457 WLO65456:WLO65457 WVK65456:WVK65457 C130991:C130992 IY130992:IY130993 SU130992:SU130993 ACQ130992:ACQ130993 AMM130992:AMM130993 AWI130992:AWI130993 BGE130992:BGE130993 BQA130992:BQA130993 BZW130992:BZW130993 CJS130992:CJS130993 CTO130992:CTO130993 DDK130992:DDK130993 DNG130992:DNG130993 DXC130992:DXC130993 EGY130992:EGY130993 EQU130992:EQU130993 FAQ130992:FAQ130993 FKM130992:FKM130993 FUI130992:FUI130993 GEE130992:GEE130993 GOA130992:GOA130993 GXW130992:GXW130993 HHS130992:HHS130993 HRO130992:HRO130993 IBK130992:IBK130993 ILG130992:ILG130993 IVC130992:IVC130993 JEY130992:JEY130993 JOU130992:JOU130993 JYQ130992:JYQ130993 KIM130992:KIM130993 KSI130992:KSI130993 LCE130992:LCE130993 LMA130992:LMA130993 LVW130992:LVW130993 MFS130992:MFS130993 MPO130992:MPO130993 MZK130992:MZK130993 NJG130992:NJG130993 NTC130992:NTC130993 OCY130992:OCY130993 OMU130992:OMU130993 OWQ130992:OWQ130993 PGM130992:PGM130993 PQI130992:PQI130993 QAE130992:QAE130993 QKA130992:QKA130993 QTW130992:QTW130993 RDS130992:RDS130993 RNO130992:RNO130993 RXK130992:RXK130993 SHG130992:SHG130993 SRC130992:SRC130993 TAY130992:TAY130993 TKU130992:TKU130993 TUQ130992:TUQ130993 UEM130992:UEM130993 UOI130992:UOI130993 UYE130992:UYE130993 VIA130992:VIA130993 VRW130992:VRW130993 WBS130992:WBS130993 WLO130992:WLO130993 WVK130992:WVK130993 C196527:C196528 IY196528:IY196529 SU196528:SU196529 ACQ196528:ACQ196529 AMM196528:AMM196529 AWI196528:AWI196529 BGE196528:BGE196529 BQA196528:BQA196529 BZW196528:BZW196529 CJS196528:CJS196529 CTO196528:CTO196529 DDK196528:DDK196529 DNG196528:DNG196529 DXC196528:DXC196529 EGY196528:EGY196529 EQU196528:EQU196529 FAQ196528:FAQ196529 FKM196528:FKM196529 FUI196528:FUI196529 GEE196528:GEE196529 GOA196528:GOA196529 GXW196528:GXW196529 HHS196528:HHS196529 HRO196528:HRO196529 IBK196528:IBK196529 ILG196528:ILG196529 IVC196528:IVC196529 JEY196528:JEY196529 JOU196528:JOU196529 JYQ196528:JYQ196529 KIM196528:KIM196529 KSI196528:KSI196529 LCE196528:LCE196529 LMA196528:LMA196529 LVW196528:LVW196529 MFS196528:MFS196529 MPO196528:MPO196529 MZK196528:MZK196529 NJG196528:NJG196529 NTC196528:NTC196529 OCY196528:OCY196529 OMU196528:OMU196529 OWQ196528:OWQ196529 PGM196528:PGM196529 PQI196528:PQI196529 QAE196528:QAE196529 QKA196528:QKA196529 QTW196528:QTW196529 RDS196528:RDS196529 RNO196528:RNO196529 RXK196528:RXK196529 SHG196528:SHG196529 SRC196528:SRC196529 TAY196528:TAY196529 TKU196528:TKU196529 TUQ196528:TUQ196529 UEM196528:UEM196529 UOI196528:UOI196529 UYE196528:UYE196529 VIA196528:VIA196529 VRW196528:VRW196529 WBS196528:WBS196529 WLO196528:WLO196529 WVK196528:WVK196529 C262063:C262064 IY262064:IY262065 SU262064:SU262065 ACQ262064:ACQ262065 AMM262064:AMM262065 AWI262064:AWI262065 BGE262064:BGE262065 BQA262064:BQA262065 BZW262064:BZW262065 CJS262064:CJS262065 CTO262064:CTO262065 DDK262064:DDK262065 DNG262064:DNG262065 DXC262064:DXC262065 EGY262064:EGY262065 EQU262064:EQU262065 FAQ262064:FAQ262065 FKM262064:FKM262065 FUI262064:FUI262065 GEE262064:GEE262065 GOA262064:GOA262065 GXW262064:GXW262065 HHS262064:HHS262065 HRO262064:HRO262065 IBK262064:IBK262065 ILG262064:ILG262065 IVC262064:IVC262065 JEY262064:JEY262065 JOU262064:JOU262065 JYQ262064:JYQ262065 KIM262064:KIM262065 KSI262064:KSI262065 LCE262064:LCE262065 LMA262064:LMA262065 LVW262064:LVW262065 MFS262064:MFS262065 MPO262064:MPO262065 MZK262064:MZK262065 NJG262064:NJG262065 NTC262064:NTC262065 OCY262064:OCY262065 OMU262064:OMU262065 OWQ262064:OWQ262065 PGM262064:PGM262065 PQI262064:PQI262065 QAE262064:QAE262065 QKA262064:QKA262065 QTW262064:QTW262065 RDS262064:RDS262065 RNO262064:RNO262065 RXK262064:RXK262065 SHG262064:SHG262065 SRC262064:SRC262065 TAY262064:TAY262065 TKU262064:TKU262065 TUQ262064:TUQ262065 UEM262064:UEM262065 UOI262064:UOI262065 UYE262064:UYE262065 VIA262064:VIA262065 VRW262064:VRW262065 WBS262064:WBS262065 WLO262064:WLO262065 WVK262064:WVK262065 C327599:C327600 IY327600:IY327601 SU327600:SU327601 ACQ327600:ACQ327601 AMM327600:AMM327601 AWI327600:AWI327601 BGE327600:BGE327601 BQA327600:BQA327601 BZW327600:BZW327601 CJS327600:CJS327601 CTO327600:CTO327601 DDK327600:DDK327601 DNG327600:DNG327601 DXC327600:DXC327601 EGY327600:EGY327601 EQU327600:EQU327601 FAQ327600:FAQ327601 FKM327600:FKM327601 FUI327600:FUI327601 GEE327600:GEE327601 GOA327600:GOA327601 GXW327600:GXW327601 HHS327600:HHS327601 HRO327600:HRO327601 IBK327600:IBK327601 ILG327600:ILG327601 IVC327600:IVC327601 JEY327600:JEY327601 JOU327600:JOU327601 JYQ327600:JYQ327601 KIM327600:KIM327601 KSI327600:KSI327601 LCE327600:LCE327601 LMA327600:LMA327601 LVW327600:LVW327601 MFS327600:MFS327601 MPO327600:MPO327601 MZK327600:MZK327601 NJG327600:NJG327601 NTC327600:NTC327601 OCY327600:OCY327601 OMU327600:OMU327601 OWQ327600:OWQ327601 PGM327600:PGM327601 PQI327600:PQI327601 QAE327600:QAE327601 QKA327600:QKA327601 QTW327600:QTW327601 RDS327600:RDS327601 RNO327600:RNO327601 RXK327600:RXK327601 SHG327600:SHG327601 SRC327600:SRC327601 TAY327600:TAY327601 TKU327600:TKU327601 TUQ327600:TUQ327601 UEM327600:UEM327601 UOI327600:UOI327601 UYE327600:UYE327601 VIA327600:VIA327601 VRW327600:VRW327601 WBS327600:WBS327601 WLO327600:WLO327601 WVK327600:WVK327601 C393135:C393136 IY393136:IY393137 SU393136:SU393137 ACQ393136:ACQ393137 AMM393136:AMM393137 AWI393136:AWI393137 BGE393136:BGE393137 BQA393136:BQA393137 BZW393136:BZW393137 CJS393136:CJS393137 CTO393136:CTO393137 DDK393136:DDK393137 DNG393136:DNG393137 DXC393136:DXC393137 EGY393136:EGY393137 EQU393136:EQU393137 FAQ393136:FAQ393137 FKM393136:FKM393137 FUI393136:FUI393137 GEE393136:GEE393137 GOA393136:GOA393137 GXW393136:GXW393137 HHS393136:HHS393137 HRO393136:HRO393137 IBK393136:IBK393137 ILG393136:ILG393137 IVC393136:IVC393137 JEY393136:JEY393137 JOU393136:JOU393137 JYQ393136:JYQ393137 KIM393136:KIM393137 KSI393136:KSI393137 LCE393136:LCE393137 LMA393136:LMA393137 LVW393136:LVW393137 MFS393136:MFS393137 MPO393136:MPO393137 MZK393136:MZK393137 NJG393136:NJG393137 NTC393136:NTC393137 OCY393136:OCY393137 OMU393136:OMU393137 OWQ393136:OWQ393137 PGM393136:PGM393137 PQI393136:PQI393137 QAE393136:QAE393137 QKA393136:QKA393137 QTW393136:QTW393137 RDS393136:RDS393137 RNO393136:RNO393137 RXK393136:RXK393137 SHG393136:SHG393137 SRC393136:SRC393137 TAY393136:TAY393137 TKU393136:TKU393137 TUQ393136:TUQ393137 UEM393136:UEM393137 UOI393136:UOI393137 UYE393136:UYE393137 VIA393136:VIA393137 VRW393136:VRW393137 WBS393136:WBS393137 WLO393136:WLO393137 WVK393136:WVK393137 C458671:C458672 IY458672:IY458673 SU458672:SU458673 ACQ458672:ACQ458673 AMM458672:AMM458673 AWI458672:AWI458673 BGE458672:BGE458673 BQA458672:BQA458673 BZW458672:BZW458673 CJS458672:CJS458673 CTO458672:CTO458673 DDK458672:DDK458673 DNG458672:DNG458673 DXC458672:DXC458673 EGY458672:EGY458673 EQU458672:EQU458673 FAQ458672:FAQ458673 FKM458672:FKM458673 FUI458672:FUI458673 GEE458672:GEE458673 GOA458672:GOA458673 GXW458672:GXW458673 HHS458672:HHS458673 HRO458672:HRO458673 IBK458672:IBK458673 ILG458672:ILG458673 IVC458672:IVC458673 JEY458672:JEY458673 JOU458672:JOU458673 JYQ458672:JYQ458673 KIM458672:KIM458673 KSI458672:KSI458673 LCE458672:LCE458673 LMA458672:LMA458673 LVW458672:LVW458673 MFS458672:MFS458673 MPO458672:MPO458673 MZK458672:MZK458673 NJG458672:NJG458673 NTC458672:NTC458673 OCY458672:OCY458673 OMU458672:OMU458673 OWQ458672:OWQ458673 PGM458672:PGM458673 PQI458672:PQI458673 QAE458672:QAE458673 QKA458672:QKA458673 QTW458672:QTW458673 RDS458672:RDS458673 RNO458672:RNO458673 RXK458672:RXK458673 SHG458672:SHG458673 SRC458672:SRC458673 TAY458672:TAY458673 TKU458672:TKU458673 TUQ458672:TUQ458673 UEM458672:UEM458673 UOI458672:UOI458673 UYE458672:UYE458673 VIA458672:VIA458673 VRW458672:VRW458673 WBS458672:WBS458673 WLO458672:WLO458673 WVK458672:WVK458673 C524207:C524208 IY524208:IY524209 SU524208:SU524209 ACQ524208:ACQ524209 AMM524208:AMM524209 AWI524208:AWI524209 BGE524208:BGE524209 BQA524208:BQA524209 BZW524208:BZW524209 CJS524208:CJS524209 CTO524208:CTO524209 DDK524208:DDK524209 DNG524208:DNG524209 DXC524208:DXC524209 EGY524208:EGY524209 EQU524208:EQU524209 FAQ524208:FAQ524209 FKM524208:FKM524209 FUI524208:FUI524209 GEE524208:GEE524209 GOA524208:GOA524209 GXW524208:GXW524209 HHS524208:HHS524209 HRO524208:HRO524209 IBK524208:IBK524209 ILG524208:ILG524209 IVC524208:IVC524209 JEY524208:JEY524209 JOU524208:JOU524209 JYQ524208:JYQ524209 KIM524208:KIM524209 KSI524208:KSI524209 LCE524208:LCE524209 LMA524208:LMA524209 LVW524208:LVW524209 MFS524208:MFS524209 MPO524208:MPO524209 MZK524208:MZK524209 NJG524208:NJG524209 NTC524208:NTC524209 OCY524208:OCY524209 OMU524208:OMU524209 OWQ524208:OWQ524209 PGM524208:PGM524209 PQI524208:PQI524209 QAE524208:QAE524209 QKA524208:QKA524209 QTW524208:QTW524209 RDS524208:RDS524209 RNO524208:RNO524209 RXK524208:RXK524209 SHG524208:SHG524209 SRC524208:SRC524209 TAY524208:TAY524209 TKU524208:TKU524209 TUQ524208:TUQ524209 UEM524208:UEM524209 UOI524208:UOI524209 UYE524208:UYE524209 VIA524208:VIA524209 VRW524208:VRW524209 WBS524208:WBS524209 WLO524208:WLO524209 WVK524208:WVK524209 C589743:C589744 IY589744:IY589745 SU589744:SU589745 ACQ589744:ACQ589745 AMM589744:AMM589745 AWI589744:AWI589745 BGE589744:BGE589745 BQA589744:BQA589745 BZW589744:BZW589745 CJS589744:CJS589745 CTO589744:CTO589745 DDK589744:DDK589745 DNG589744:DNG589745 DXC589744:DXC589745 EGY589744:EGY589745 EQU589744:EQU589745 FAQ589744:FAQ589745 FKM589744:FKM589745 FUI589744:FUI589745 GEE589744:GEE589745 GOA589744:GOA589745 GXW589744:GXW589745 HHS589744:HHS589745 HRO589744:HRO589745 IBK589744:IBK589745 ILG589744:ILG589745 IVC589744:IVC589745 JEY589744:JEY589745 JOU589744:JOU589745 JYQ589744:JYQ589745 KIM589744:KIM589745 KSI589744:KSI589745 LCE589744:LCE589745 LMA589744:LMA589745 LVW589744:LVW589745 MFS589744:MFS589745 MPO589744:MPO589745 MZK589744:MZK589745 NJG589744:NJG589745 NTC589744:NTC589745 OCY589744:OCY589745 OMU589744:OMU589745 OWQ589744:OWQ589745 PGM589744:PGM589745 PQI589744:PQI589745 QAE589744:QAE589745 QKA589744:QKA589745 QTW589744:QTW589745 RDS589744:RDS589745 RNO589744:RNO589745 RXK589744:RXK589745 SHG589744:SHG589745 SRC589744:SRC589745 TAY589744:TAY589745 TKU589744:TKU589745 TUQ589744:TUQ589745 UEM589744:UEM589745 UOI589744:UOI589745 UYE589744:UYE589745 VIA589744:VIA589745 VRW589744:VRW589745 WBS589744:WBS589745 WLO589744:WLO589745 WVK589744:WVK589745 C655279:C655280 IY655280:IY655281 SU655280:SU655281 ACQ655280:ACQ655281 AMM655280:AMM655281 AWI655280:AWI655281 BGE655280:BGE655281 BQA655280:BQA655281 BZW655280:BZW655281 CJS655280:CJS655281 CTO655280:CTO655281 DDK655280:DDK655281 DNG655280:DNG655281 DXC655280:DXC655281 EGY655280:EGY655281 EQU655280:EQU655281 FAQ655280:FAQ655281 FKM655280:FKM655281 FUI655280:FUI655281 GEE655280:GEE655281 GOA655280:GOA655281 GXW655280:GXW655281 HHS655280:HHS655281 HRO655280:HRO655281 IBK655280:IBK655281 ILG655280:ILG655281 IVC655280:IVC655281 JEY655280:JEY655281 JOU655280:JOU655281 JYQ655280:JYQ655281 KIM655280:KIM655281 KSI655280:KSI655281 LCE655280:LCE655281 LMA655280:LMA655281 LVW655280:LVW655281 MFS655280:MFS655281 MPO655280:MPO655281 MZK655280:MZK655281 NJG655280:NJG655281 NTC655280:NTC655281 OCY655280:OCY655281 OMU655280:OMU655281 OWQ655280:OWQ655281 PGM655280:PGM655281 PQI655280:PQI655281 QAE655280:QAE655281 QKA655280:QKA655281 QTW655280:QTW655281 RDS655280:RDS655281 RNO655280:RNO655281 RXK655280:RXK655281 SHG655280:SHG655281 SRC655280:SRC655281 TAY655280:TAY655281 TKU655280:TKU655281 TUQ655280:TUQ655281 UEM655280:UEM655281 UOI655280:UOI655281 UYE655280:UYE655281 VIA655280:VIA655281 VRW655280:VRW655281 WBS655280:WBS655281 WLO655280:WLO655281 WVK655280:WVK655281 C720815:C720816 IY720816:IY720817 SU720816:SU720817 ACQ720816:ACQ720817 AMM720816:AMM720817 AWI720816:AWI720817 BGE720816:BGE720817 BQA720816:BQA720817 BZW720816:BZW720817 CJS720816:CJS720817 CTO720816:CTO720817 DDK720816:DDK720817 DNG720816:DNG720817 DXC720816:DXC720817 EGY720816:EGY720817 EQU720816:EQU720817 FAQ720816:FAQ720817 FKM720816:FKM720817 FUI720816:FUI720817 GEE720816:GEE720817 GOA720816:GOA720817 GXW720816:GXW720817 HHS720816:HHS720817 HRO720816:HRO720817 IBK720816:IBK720817 ILG720816:ILG720817 IVC720816:IVC720817 JEY720816:JEY720817 JOU720816:JOU720817 JYQ720816:JYQ720817 KIM720816:KIM720817 KSI720816:KSI720817 LCE720816:LCE720817 LMA720816:LMA720817 LVW720816:LVW720817 MFS720816:MFS720817 MPO720816:MPO720817 MZK720816:MZK720817 NJG720816:NJG720817 NTC720816:NTC720817 OCY720816:OCY720817 OMU720816:OMU720817 OWQ720816:OWQ720817 PGM720816:PGM720817 PQI720816:PQI720817 QAE720816:QAE720817 QKA720816:QKA720817 QTW720816:QTW720817 RDS720816:RDS720817 RNO720816:RNO720817 RXK720816:RXK720817 SHG720816:SHG720817 SRC720816:SRC720817 TAY720816:TAY720817 TKU720816:TKU720817 TUQ720816:TUQ720817 UEM720816:UEM720817 UOI720816:UOI720817 UYE720816:UYE720817 VIA720816:VIA720817 VRW720816:VRW720817 WBS720816:WBS720817 WLO720816:WLO720817 WVK720816:WVK720817 C786351:C786352 IY786352:IY786353 SU786352:SU786353 ACQ786352:ACQ786353 AMM786352:AMM786353 AWI786352:AWI786353 BGE786352:BGE786353 BQA786352:BQA786353 BZW786352:BZW786353 CJS786352:CJS786353 CTO786352:CTO786353 DDK786352:DDK786353 DNG786352:DNG786353 DXC786352:DXC786353 EGY786352:EGY786353 EQU786352:EQU786353 FAQ786352:FAQ786353 FKM786352:FKM786353 FUI786352:FUI786353 GEE786352:GEE786353 GOA786352:GOA786353 GXW786352:GXW786353 HHS786352:HHS786353 HRO786352:HRO786353 IBK786352:IBK786353 ILG786352:ILG786353 IVC786352:IVC786353 JEY786352:JEY786353 JOU786352:JOU786353 JYQ786352:JYQ786353 KIM786352:KIM786353 KSI786352:KSI786353 LCE786352:LCE786353 LMA786352:LMA786353 LVW786352:LVW786353 MFS786352:MFS786353 MPO786352:MPO786353 MZK786352:MZK786353 NJG786352:NJG786353 NTC786352:NTC786353 OCY786352:OCY786353 OMU786352:OMU786353 OWQ786352:OWQ786353 PGM786352:PGM786353 PQI786352:PQI786353 QAE786352:QAE786353 QKA786352:QKA786353 QTW786352:QTW786353 RDS786352:RDS786353 RNO786352:RNO786353 RXK786352:RXK786353 SHG786352:SHG786353 SRC786352:SRC786353 TAY786352:TAY786353 TKU786352:TKU786353 TUQ786352:TUQ786353 UEM786352:UEM786353 UOI786352:UOI786353 UYE786352:UYE786353 VIA786352:VIA786353 VRW786352:VRW786353 WBS786352:WBS786353 WLO786352:WLO786353 WVK786352:WVK786353 C851887:C851888 IY851888:IY851889 SU851888:SU851889 ACQ851888:ACQ851889 AMM851888:AMM851889 AWI851888:AWI851889 BGE851888:BGE851889 BQA851888:BQA851889 BZW851888:BZW851889 CJS851888:CJS851889 CTO851888:CTO851889 DDK851888:DDK851889 DNG851888:DNG851889 DXC851888:DXC851889 EGY851888:EGY851889 EQU851888:EQU851889 FAQ851888:FAQ851889 FKM851888:FKM851889 FUI851888:FUI851889 GEE851888:GEE851889 GOA851888:GOA851889 GXW851888:GXW851889 HHS851888:HHS851889 HRO851888:HRO851889 IBK851888:IBK851889 ILG851888:ILG851889 IVC851888:IVC851889 JEY851888:JEY851889 JOU851888:JOU851889 JYQ851888:JYQ851889 KIM851888:KIM851889 KSI851888:KSI851889 LCE851888:LCE851889 LMA851888:LMA851889 LVW851888:LVW851889 MFS851888:MFS851889 MPO851888:MPO851889 MZK851888:MZK851889 NJG851888:NJG851889 NTC851888:NTC851889 OCY851888:OCY851889 OMU851888:OMU851889 OWQ851888:OWQ851889 PGM851888:PGM851889 PQI851888:PQI851889 QAE851888:QAE851889 QKA851888:QKA851889 QTW851888:QTW851889 RDS851888:RDS851889 RNO851888:RNO851889 RXK851888:RXK851889 SHG851888:SHG851889 SRC851888:SRC851889 TAY851888:TAY851889 TKU851888:TKU851889 TUQ851888:TUQ851889 UEM851888:UEM851889 UOI851888:UOI851889 UYE851888:UYE851889 VIA851888:VIA851889 VRW851888:VRW851889 WBS851888:WBS851889 WLO851888:WLO851889 WVK851888:WVK851889 C917423:C917424 IY917424:IY917425 SU917424:SU917425 ACQ917424:ACQ917425 AMM917424:AMM917425 AWI917424:AWI917425 BGE917424:BGE917425 BQA917424:BQA917425 BZW917424:BZW917425 CJS917424:CJS917425 CTO917424:CTO917425 DDK917424:DDK917425 DNG917424:DNG917425 DXC917424:DXC917425 EGY917424:EGY917425 EQU917424:EQU917425 FAQ917424:FAQ917425 FKM917424:FKM917425 FUI917424:FUI917425 GEE917424:GEE917425 GOA917424:GOA917425 GXW917424:GXW917425 HHS917424:HHS917425 HRO917424:HRO917425 IBK917424:IBK917425 ILG917424:ILG917425 IVC917424:IVC917425 JEY917424:JEY917425 JOU917424:JOU917425 JYQ917424:JYQ917425 KIM917424:KIM917425 KSI917424:KSI917425 LCE917424:LCE917425 LMA917424:LMA917425 LVW917424:LVW917425 MFS917424:MFS917425 MPO917424:MPO917425 MZK917424:MZK917425 NJG917424:NJG917425 NTC917424:NTC917425 OCY917424:OCY917425 OMU917424:OMU917425 OWQ917424:OWQ917425 PGM917424:PGM917425 PQI917424:PQI917425 QAE917424:QAE917425 QKA917424:QKA917425 QTW917424:QTW917425 RDS917424:RDS917425 RNO917424:RNO917425 RXK917424:RXK917425 SHG917424:SHG917425 SRC917424:SRC917425 TAY917424:TAY917425 TKU917424:TKU917425 TUQ917424:TUQ917425 UEM917424:UEM917425 UOI917424:UOI917425 UYE917424:UYE917425 VIA917424:VIA917425 VRW917424:VRW917425 WBS917424:WBS917425 WLO917424:WLO917425 WVK917424:WVK917425 C982959:C982960 IY982960:IY982961 SU982960:SU982961 ACQ982960:ACQ982961 AMM982960:AMM982961 AWI982960:AWI982961 BGE982960:BGE982961 BQA982960:BQA982961 BZW982960:BZW982961 CJS982960:CJS982961 CTO982960:CTO982961 DDK982960:DDK982961 DNG982960:DNG982961 DXC982960:DXC982961 EGY982960:EGY982961 EQU982960:EQU982961 FAQ982960:FAQ982961 FKM982960:FKM982961 FUI982960:FUI982961 GEE982960:GEE982961 GOA982960:GOA982961 GXW982960:GXW982961 HHS982960:HHS982961 HRO982960:HRO982961 IBK982960:IBK982961 ILG982960:ILG982961 IVC982960:IVC982961 JEY982960:JEY982961 JOU982960:JOU982961 JYQ982960:JYQ982961 KIM982960:KIM982961 KSI982960:KSI982961 LCE982960:LCE982961 LMA982960:LMA982961 LVW982960:LVW982961 MFS982960:MFS982961 MPO982960:MPO982961 MZK982960:MZK982961 NJG982960:NJG982961 NTC982960:NTC982961 OCY982960:OCY982961 OMU982960:OMU982961 OWQ982960:OWQ982961 PGM982960:PGM982961 PQI982960:PQI982961 QAE982960:QAE982961 QKA982960:QKA982961 QTW982960:QTW982961 RDS982960:RDS982961 RNO982960:RNO982961 RXK982960:RXK982961 SHG982960:SHG982961 SRC982960:SRC982961 TAY982960:TAY982961 TKU982960:TKU982961 TUQ982960:TUQ982961 UEM982960:UEM982961 UOI982960:UOI982961 UYE982960:UYE982961 VIA982960:VIA982961 VRW982960:VRW982961 WBS982960:WBS982961 WLO982960:WLO982961 WVK982960:WVK982961">
      <formula1>$C$12:$C$305</formula1>
    </dataValidation>
  </dataValidations>
  <pageMargins left="0.75" right="0.75" top="1.25" bottom="1" header="0.5" footer="0.25"/>
  <pageSetup scale="89" orientation="portrait" r:id="rId1"/>
  <headerFooter scaleWithDoc="0" alignWithMargins="0">
    <oddHeader>&amp;R&amp;"Times New Roman,Regular"Exhibit No. ___ (JH-2)
 Docket UE-130043
Page &amp;P of &amp;N</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8"/>
  <sheetViews>
    <sheetView topLeftCell="A10" workbookViewId="0">
      <selection activeCell="B1" sqref="B1:I58"/>
    </sheetView>
  </sheetViews>
  <sheetFormatPr defaultColWidth="9.109375" defaultRowHeight="15.6"/>
  <cols>
    <col min="1" max="1" width="3.44140625" style="111" customWidth="1"/>
    <col min="2" max="2" width="33.21875" style="111" customWidth="1"/>
    <col min="3" max="3" width="6.109375" style="111" customWidth="1"/>
    <col min="4" max="4" width="12" style="111" bestFit="1" customWidth="1"/>
    <col min="5" max="5" width="9.109375" style="111"/>
    <col min="6" max="6" width="10.33203125" style="111" customWidth="1"/>
    <col min="7" max="7" width="10.5546875" style="111" customWidth="1"/>
    <col min="8" max="8" width="11.109375" style="111" bestFit="1" customWidth="1"/>
    <col min="9" max="9" width="12.44140625" style="111" customWidth="1"/>
    <col min="10" max="16384" width="9.109375" style="111"/>
  </cols>
  <sheetData>
    <row r="1" spans="1:11">
      <c r="B1" s="962" t="s">
        <v>122</v>
      </c>
      <c r="C1" s="961"/>
      <c r="D1" s="961"/>
      <c r="E1" s="960"/>
      <c r="F1" s="969"/>
      <c r="G1" s="960"/>
      <c r="H1" s="960"/>
      <c r="I1" s="965"/>
      <c r="J1" s="402"/>
      <c r="K1" s="399"/>
    </row>
    <row r="2" spans="1:11">
      <c r="B2" s="958" t="s">
        <v>776</v>
      </c>
      <c r="C2" s="961"/>
      <c r="D2" s="960"/>
      <c r="E2" s="960"/>
      <c r="F2" s="969"/>
      <c r="G2" s="960"/>
      <c r="H2" s="960"/>
      <c r="I2" s="965"/>
      <c r="J2" s="401"/>
      <c r="K2" s="399"/>
    </row>
    <row r="3" spans="1:11">
      <c r="B3" s="958" t="s">
        <v>831</v>
      </c>
      <c r="C3" s="961"/>
      <c r="D3" s="960"/>
      <c r="E3" s="960"/>
      <c r="F3" s="969"/>
      <c r="G3" s="960"/>
      <c r="H3" s="960"/>
      <c r="I3" s="965"/>
      <c r="J3" s="401"/>
      <c r="K3" s="399"/>
    </row>
    <row r="4" spans="1:11">
      <c r="B4" s="962" t="s">
        <v>746</v>
      </c>
      <c r="C4" s="961"/>
      <c r="D4" s="960"/>
      <c r="E4" s="960"/>
      <c r="F4" s="969"/>
      <c r="G4" s="960"/>
      <c r="H4" s="960"/>
      <c r="I4" s="965"/>
      <c r="J4" s="401"/>
      <c r="K4" s="399"/>
    </row>
    <row r="5" spans="1:11">
      <c r="B5" s="961"/>
      <c r="C5" s="961"/>
      <c r="D5" s="960"/>
      <c r="E5" s="960"/>
      <c r="F5" s="969"/>
      <c r="G5" s="960"/>
      <c r="H5" s="960"/>
      <c r="I5" s="965"/>
      <c r="J5" s="401"/>
      <c r="K5" s="399"/>
    </row>
    <row r="6" spans="1:11">
      <c r="B6" s="961"/>
      <c r="C6" s="961"/>
      <c r="D6" s="960"/>
      <c r="E6" s="960"/>
      <c r="F6" s="969" t="s">
        <v>226</v>
      </c>
      <c r="G6" s="960"/>
      <c r="H6" s="960"/>
      <c r="I6" s="965" t="s">
        <v>376</v>
      </c>
      <c r="J6" s="400"/>
      <c r="K6" s="399"/>
    </row>
    <row r="7" spans="1:11">
      <c r="B7" s="961"/>
      <c r="C7" s="961"/>
      <c r="D7" s="964" t="s">
        <v>227</v>
      </c>
      <c r="E7" s="964" t="s">
        <v>228</v>
      </c>
      <c r="F7" s="957" t="s">
        <v>229</v>
      </c>
      <c r="G7" s="964" t="s">
        <v>230</v>
      </c>
      <c r="H7" s="964" t="s">
        <v>231</v>
      </c>
      <c r="I7" s="966" t="s">
        <v>232</v>
      </c>
      <c r="J7" s="403"/>
      <c r="K7" s="399"/>
    </row>
    <row r="8" spans="1:11" s="1412" customFormat="1" ht="14.4">
      <c r="A8" s="1411"/>
      <c r="B8" s="118" t="s">
        <v>335</v>
      </c>
      <c r="C8" s="116"/>
      <c r="D8" s="81"/>
      <c r="E8" s="116"/>
      <c r="F8" s="116"/>
      <c r="G8" s="1948"/>
      <c r="H8" s="293"/>
      <c r="I8" s="81"/>
    </row>
    <row r="9" spans="1:11" s="1412" customFormat="1" ht="14.4">
      <c r="A9" s="1411"/>
      <c r="B9" s="301" t="s">
        <v>831</v>
      </c>
      <c r="C9" s="81"/>
      <c r="D9" s="1048">
        <v>904</v>
      </c>
      <c r="E9" s="1016" t="s">
        <v>236</v>
      </c>
      <c r="F9" s="1949">
        <v>-156349</v>
      </c>
      <c r="G9" s="1048" t="s">
        <v>237</v>
      </c>
      <c r="H9" s="1950" t="s">
        <v>238</v>
      </c>
      <c r="I9" s="1949">
        <f>F9</f>
        <v>-156349</v>
      </c>
    </row>
    <row r="10" spans="1:11" s="1412" customFormat="1" ht="14.4">
      <c r="A10" s="1411"/>
      <c r="B10" s="891"/>
      <c r="C10" s="81"/>
      <c r="D10" s="1048"/>
      <c r="E10" s="81"/>
      <c r="F10" s="1951"/>
      <c r="G10" s="1048"/>
      <c r="H10" s="1950"/>
      <c r="I10" s="1949"/>
      <c r="J10" s="1414"/>
      <c r="K10" s="1416"/>
    </row>
    <row r="11" spans="1:11" s="1412" customFormat="1" ht="14.4">
      <c r="A11" s="1411"/>
      <c r="B11" s="1126" t="s">
        <v>1064</v>
      </c>
      <c r="C11" s="81"/>
      <c r="D11" s="891"/>
      <c r="E11" s="81"/>
      <c r="F11" s="289"/>
      <c r="G11" s="892"/>
      <c r="H11" s="891"/>
      <c r="I11" s="891"/>
      <c r="J11" s="1415"/>
      <c r="K11" s="1416"/>
    </row>
    <row r="12" spans="1:11" s="1412" customFormat="1" ht="14.4">
      <c r="A12" s="1411"/>
      <c r="B12" s="81" t="s">
        <v>1065</v>
      </c>
      <c r="C12" s="81"/>
      <c r="D12" s="81"/>
      <c r="E12" s="1016" t="s">
        <v>236</v>
      </c>
      <c r="F12" s="1952">
        <v>54722</v>
      </c>
      <c r="G12" s="1048" t="s">
        <v>237</v>
      </c>
      <c r="H12" s="1950" t="s">
        <v>238</v>
      </c>
      <c r="I12" s="1953">
        <f>F12</f>
        <v>54722</v>
      </c>
      <c r="J12" s="1417"/>
      <c r="K12" s="1416"/>
    </row>
    <row r="13" spans="1:11" s="1412" customFormat="1" ht="14.4">
      <c r="A13" s="1411"/>
      <c r="B13" s="81"/>
      <c r="C13" s="81"/>
      <c r="D13" s="81"/>
      <c r="E13" s="81"/>
      <c r="F13" s="1952"/>
      <c r="G13" s="1048"/>
      <c r="H13" s="1950"/>
      <c r="I13" s="1953"/>
      <c r="J13" s="1417"/>
      <c r="K13" s="1416"/>
    </row>
    <row r="14" spans="1:11" s="1412" customFormat="1" ht="14.4">
      <c r="A14" s="1411"/>
      <c r="B14" s="1126" t="s">
        <v>1066</v>
      </c>
      <c r="C14" s="81"/>
      <c r="D14" s="891"/>
      <c r="E14" s="81"/>
      <c r="F14" s="289"/>
      <c r="G14" s="81"/>
      <c r="H14" s="891"/>
      <c r="I14" s="891"/>
      <c r="J14" s="1417"/>
      <c r="K14" s="1416"/>
    </row>
    <row r="15" spans="1:11" s="1412" customFormat="1" ht="14.4">
      <c r="A15" s="1411"/>
      <c r="B15" s="81" t="s">
        <v>1067</v>
      </c>
      <c r="C15" s="81"/>
      <c r="D15" s="81"/>
      <c r="E15" s="1016" t="s">
        <v>236</v>
      </c>
      <c r="F15" s="1952">
        <v>101627</v>
      </c>
      <c r="G15" s="1048" t="s">
        <v>237</v>
      </c>
      <c r="H15" s="1950" t="s">
        <v>238</v>
      </c>
      <c r="I15" s="1953">
        <f>F15</f>
        <v>101627</v>
      </c>
      <c r="J15" s="1418" t="s">
        <v>1068</v>
      </c>
      <c r="K15" s="1416"/>
    </row>
    <row r="16" spans="1:11" s="1412" customFormat="1" ht="14.4">
      <c r="A16" s="1411"/>
      <c r="B16" s="81"/>
      <c r="C16" s="81"/>
      <c r="D16" s="81"/>
      <c r="E16" s="81"/>
      <c r="F16" s="81"/>
      <c r="G16" s="116"/>
      <c r="H16" s="1950"/>
      <c r="I16" s="1954"/>
      <c r="J16" s="1417"/>
    </row>
    <row r="17" spans="1:11" s="1412" customFormat="1" ht="14.4">
      <c r="A17" s="1411"/>
      <c r="B17" s="118" t="s">
        <v>335</v>
      </c>
      <c r="C17" s="81"/>
      <c r="D17" s="116"/>
      <c r="E17" s="81"/>
      <c r="F17" s="81"/>
      <c r="G17" s="81"/>
      <c r="H17" s="116"/>
      <c r="I17" s="1948"/>
      <c r="J17" s="1413"/>
    </row>
    <row r="18" spans="1:11" s="1412" customFormat="1" ht="14.4">
      <c r="A18" s="1411"/>
      <c r="B18" s="301" t="s">
        <v>831</v>
      </c>
      <c r="C18" s="81"/>
      <c r="D18" s="1048">
        <v>904</v>
      </c>
      <c r="E18" s="1016" t="s">
        <v>583</v>
      </c>
      <c r="F18" s="1949">
        <v>82677</v>
      </c>
      <c r="G18" s="1048" t="s">
        <v>237</v>
      </c>
      <c r="H18" s="1950" t="s">
        <v>238</v>
      </c>
      <c r="I18" s="1949">
        <f>F18</f>
        <v>82677</v>
      </c>
      <c r="J18" s="1418" t="s">
        <v>1069</v>
      </c>
    </row>
    <row r="19" spans="1:11" s="1412" customFormat="1" ht="14.4">
      <c r="A19" s="1411"/>
      <c r="B19" s="891"/>
      <c r="C19" s="81"/>
      <c r="D19" s="1048"/>
      <c r="E19" s="81"/>
      <c r="F19" s="1951"/>
      <c r="G19" s="1048"/>
      <c r="H19" s="1950"/>
      <c r="I19" s="1949"/>
      <c r="J19" s="1414"/>
      <c r="K19" s="1416"/>
    </row>
    <row r="20" spans="1:11" s="1412" customFormat="1" ht="14.4">
      <c r="A20" s="1411"/>
      <c r="B20" s="1126" t="s">
        <v>373</v>
      </c>
      <c r="C20" s="81"/>
      <c r="D20" s="891"/>
      <c r="E20" s="81"/>
      <c r="F20" s="289"/>
      <c r="G20" s="892"/>
      <c r="H20" s="891"/>
      <c r="I20" s="891"/>
      <c r="J20" s="1415"/>
      <c r="K20" s="1416"/>
    </row>
    <row r="21" spans="1:11" s="1412" customFormat="1" ht="14.4">
      <c r="A21" s="1411"/>
      <c r="B21" s="81" t="s">
        <v>374</v>
      </c>
      <c r="C21" s="81"/>
      <c r="D21" s="1294" t="s">
        <v>324</v>
      </c>
      <c r="E21" s="1016" t="str">
        <f>+E18</f>
        <v>PRO</v>
      </c>
      <c r="F21" s="1952">
        <f>F18</f>
        <v>82677</v>
      </c>
      <c r="G21" s="1048" t="s">
        <v>237</v>
      </c>
      <c r="H21" s="1950" t="s">
        <v>238</v>
      </c>
      <c r="I21" s="1953">
        <f>F21</f>
        <v>82677</v>
      </c>
      <c r="J21" s="1418"/>
      <c r="K21" s="1416"/>
    </row>
    <row r="22" spans="1:11" s="1412" customFormat="1" ht="14.4">
      <c r="A22" s="1411"/>
      <c r="B22" s="81"/>
      <c r="C22" s="81"/>
      <c r="D22" s="81"/>
      <c r="E22" s="1016"/>
      <c r="F22" s="1952"/>
      <c r="G22" s="1048"/>
      <c r="H22" s="1950"/>
      <c r="I22" s="1953"/>
      <c r="J22" s="1418"/>
      <c r="K22" s="1416"/>
    </row>
    <row r="23" spans="1:11">
      <c r="B23" s="1955" t="s">
        <v>242</v>
      </c>
      <c r="C23" s="81"/>
      <c r="D23" s="81"/>
      <c r="E23" s="81"/>
      <c r="F23" s="81"/>
      <c r="G23" s="81"/>
      <c r="H23" s="81"/>
      <c r="I23" s="81"/>
    </row>
    <row r="24" spans="1:11">
      <c r="B24" s="81"/>
      <c r="C24" s="81"/>
      <c r="D24" s="81"/>
      <c r="E24" s="81"/>
      <c r="F24" s="81"/>
      <c r="G24" s="81"/>
      <c r="H24" s="81"/>
      <c r="I24" s="81"/>
    </row>
    <row r="25" spans="1:11">
      <c r="B25" s="1181"/>
      <c r="C25" s="1509"/>
      <c r="D25" s="1509"/>
      <c r="E25" s="1509"/>
      <c r="F25" s="1509"/>
      <c r="G25" s="1509"/>
      <c r="H25" s="1509"/>
      <c r="I25" s="1560"/>
    </row>
    <row r="26" spans="1:11">
      <c r="B26" s="137"/>
      <c r="C26" s="115"/>
      <c r="D26" s="115"/>
      <c r="E26" s="115"/>
      <c r="F26" s="115"/>
      <c r="G26" s="115"/>
      <c r="H26" s="115"/>
      <c r="I26" s="292"/>
    </row>
    <row r="27" spans="1:11">
      <c r="B27" s="137"/>
      <c r="C27" s="115"/>
      <c r="D27" s="115"/>
      <c r="E27" s="115"/>
      <c r="F27" s="115"/>
      <c r="G27" s="115"/>
      <c r="H27" s="115"/>
      <c r="I27" s="292"/>
    </row>
    <row r="28" spans="1:11">
      <c r="B28" s="2660" t="s">
        <v>1138</v>
      </c>
      <c r="C28" s="2661"/>
      <c r="D28" s="2661"/>
      <c r="E28" s="2661"/>
      <c r="F28" s="2661"/>
      <c r="G28" s="2661"/>
      <c r="H28" s="2661"/>
      <c r="I28" s="2662"/>
    </row>
    <row r="29" spans="1:11">
      <c r="B29" s="2660"/>
      <c r="C29" s="2661"/>
      <c r="D29" s="2661"/>
      <c r="E29" s="2661"/>
      <c r="F29" s="2661"/>
      <c r="G29" s="2661"/>
      <c r="H29" s="2661"/>
      <c r="I29" s="2662"/>
    </row>
    <row r="30" spans="1:11">
      <c r="B30" s="2660"/>
      <c r="C30" s="2661"/>
      <c r="D30" s="2661"/>
      <c r="E30" s="2661"/>
      <c r="F30" s="2661"/>
      <c r="G30" s="2661"/>
      <c r="H30" s="2661"/>
      <c r="I30" s="2662"/>
    </row>
    <row r="31" spans="1:11">
      <c r="B31" s="2663"/>
      <c r="C31" s="2664"/>
      <c r="D31" s="2664"/>
      <c r="E31" s="2664"/>
      <c r="F31" s="2664"/>
      <c r="G31" s="2664"/>
      <c r="H31" s="2664"/>
      <c r="I31" s="2665"/>
    </row>
    <row r="32" spans="1:11">
      <c r="B32" s="81"/>
      <c r="C32" s="81"/>
      <c r="D32" s="81"/>
      <c r="E32" s="81"/>
      <c r="F32" s="81"/>
      <c r="G32" s="81"/>
      <c r="H32" s="81"/>
      <c r="I32" s="81"/>
    </row>
    <row r="33" spans="2:11">
      <c r="B33" s="81"/>
      <c r="C33" s="81"/>
      <c r="D33" s="81"/>
      <c r="E33" s="81"/>
      <c r="F33" s="81"/>
      <c r="G33" s="81"/>
      <c r="H33" s="81"/>
      <c r="I33" s="81"/>
    </row>
    <row r="41" spans="2:11" ht="17.399999999999999">
      <c r="K41" s="894"/>
    </row>
    <row r="68" spans="9:9">
      <c r="I68" s="81"/>
    </row>
  </sheetData>
  <mergeCells count="1">
    <mergeCell ref="B28:I31"/>
  </mergeCells>
  <conditionalFormatting sqref="J1">
    <cfRule type="cellIs" dxfId="53" priority="3" stopIfTrue="1" operator="equal">
      <formula>"x.x"</formula>
    </cfRule>
  </conditionalFormatting>
  <conditionalFormatting sqref="B8">
    <cfRule type="cellIs" dxfId="52" priority="2" stopIfTrue="1" operator="equal">
      <formula>"Adjustment to Income/Expense/Rate Base:"</formula>
    </cfRule>
  </conditionalFormatting>
  <conditionalFormatting sqref="B17">
    <cfRule type="cellIs" dxfId="51" priority="1" stopIfTrue="1" operator="equal">
      <formula>"Adjustment to Income/Expense/Rate Base:"</formula>
    </cfRule>
  </conditionalFormatting>
  <dataValidations count="1">
    <dataValidation type="list" errorStyle="warning" allowBlank="1" showInputMessage="1" showErrorMessage="1" errorTitle="Factor" error="This factor is not included in the drop-down list. Is this the factor you want to use?" sqref="G21:G22 G15 G12">
      <formula1>$E$42:$E$133</formula1>
    </dataValidation>
  </dataValidations>
  <pageMargins left="0.75" right="0.75" top="1.25" bottom="0.5" header="0.5" footer="0.25"/>
  <pageSetup scale="86" orientation="portrait" r:id="rId1"/>
  <headerFooter scaleWithDoc="0" alignWithMargins="0">
    <oddHeader>&amp;R&amp;"Times New Roman,Regular"Exhibit No. ___ (JH-2)
 Docket UE-130043
Page &amp;P of &amp;N</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1"/>
  <sheetViews>
    <sheetView topLeftCell="A25" workbookViewId="0">
      <selection activeCell="B1" sqref="B1:I58"/>
    </sheetView>
  </sheetViews>
  <sheetFormatPr defaultRowHeight="13.2"/>
  <cols>
    <col min="1" max="1" width="4.109375" customWidth="1"/>
    <col min="2" max="2" width="33.21875" customWidth="1"/>
    <col min="3" max="3" width="6.109375" customWidth="1"/>
    <col min="4" max="4" width="5.5546875" bestFit="1" customWidth="1"/>
    <col min="5" max="5" width="5.44140625" bestFit="1" customWidth="1"/>
    <col min="6" max="6" width="11.5546875" style="918" bestFit="1" customWidth="1"/>
    <col min="7" max="7" width="12.44140625" customWidth="1"/>
    <col min="8" max="8" width="11.88671875" style="997" customWidth="1"/>
    <col min="9" max="9" width="15.21875" style="998" customWidth="1"/>
    <col min="10" max="10" width="13.33203125" bestFit="1" customWidth="1"/>
    <col min="11" max="11" width="11.5546875" bestFit="1" customWidth="1"/>
    <col min="12" max="12" width="13.5546875" customWidth="1"/>
  </cols>
  <sheetData>
    <row r="1" spans="1:12" ht="14.4">
      <c r="B1" s="1739" t="s">
        <v>122</v>
      </c>
      <c r="C1" s="2587"/>
      <c r="D1" s="2587"/>
      <c r="E1" s="2588"/>
      <c r="F1" s="2588"/>
      <c r="G1" s="2588"/>
      <c r="H1" s="2589"/>
      <c r="I1" s="2590"/>
      <c r="J1" s="858"/>
      <c r="K1" s="858"/>
    </row>
    <row r="2" spans="1:12" ht="14.4">
      <c r="B2" s="958" t="s">
        <v>776</v>
      </c>
      <c r="C2" s="2587"/>
      <c r="D2" s="2587"/>
      <c r="E2" s="2588"/>
      <c r="F2" s="2588"/>
      <c r="G2" s="2588"/>
      <c r="H2" s="2589"/>
      <c r="I2" s="2590"/>
      <c r="J2" s="858"/>
      <c r="K2" s="858"/>
    </row>
    <row r="3" spans="1:12" ht="14.4">
      <c r="B3" s="1740" t="s">
        <v>832</v>
      </c>
      <c r="C3" s="2587"/>
      <c r="D3" s="2587"/>
      <c r="E3" s="2588"/>
      <c r="F3" s="81"/>
      <c r="G3" s="2588"/>
      <c r="H3" s="2589"/>
      <c r="I3" s="2590"/>
      <c r="J3" s="858"/>
      <c r="K3" s="858"/>
    </row>
    <row r="4" spans="1:12" ht="13.8">
      <c r="A4" s="81"/>
      <c r="B4" s="81"/>
      <c r="C4" s="81"/>
      <c r="D4" s="81"/>
      <c r="E4" s="81"/>
      <c r="F4" s="1743" t="s">
        <v>226</v>
      </c>
      <c r="G4" s="81"/>
      <c r="H4" s="491"/>
      <c r="I4" s="215"/>
    </row>
    <row r="5" spans="1:12" ht="14.4">
      <c r="A5" s="915"/>
      <c r="B5" s="1741"/>
      <c r="C5" s="1741"/>
      <c r="D5" s="1745" t="s">
        <v>768</v>
      </c>
      <c r="E5" s="2591" t="s">
        <v>228</v>
      </c>
      <c r="F5" s="1744" t="s">
        <v>229</v>
      </c>
      <c r="G5" s="1745" t="s">
        <v>230</v>
      </c>
      <c r="H5" s="1746" t="s">
        <v>854</v>
      </c>
      <c r="I5" s="1747" t="s">
        <v>855</v>
      </c>
    </row>
    <row r="6" spans="1:12" ht="14.4">
      <c r="A6" s="915"/>
      <c r="B6" s="1742" t="s">
        <v>335</v>
      </c>
      <c r="C6" s="2592"/>
      <c r="D6" s="2592"/>
      <c r="E6" s="2593"/>
      <c r="F6" s="81"/>
      <c r="G6" s="2593"/>
      <c r="H6" s="724"/>
      <c r="I6" s="2594"/>
    </row>
    <row r="7" spans="1:12" ht="14.4">
      <c r="A7" s="915"/>
      <c r="B7" s="1748" t="s">
        <v>833</v>
      </c>
      <c r="C7" s="1749"/>
      <c r="D7" s="1750"/>
      <c r="E7" s="1750"/>
      <c r="F7" s="1751"/>
      <c r="G7" s="1752"/>
      <c r="H7" s="124"/>
      <c r="I7" s="1020"/>
      <c r="J7" s="877"/>
      <c r="K7" s="877"/>
    </row>
    <row r="8" spans="1:12" ht="14.4">
      <c r="A8" s="915"/>
      <c r="B8" s="1749"/>
      <c r="C8" s="1749"/>
      <c r="D8" s="1750" t="s">
        <v>834</v>
      </c>
      <c r="E8" s="1750" t="s">
        <v>236</v>
      </c>
      <c r="F8" s="1753">
        <v>0</v>
      </c>
      <c r="G8" s="1750" t="s">
        <v>369</v>
      </c>
      <c r="H8" s="1701">
        <f>'WCA Allocation Factors'!E18</f>
        <v>0.22476648699999999</v>
      </c>
      <c r="I8" s="1020">
        <v>0</v>
      </c>
      <c r="J8" s="996"/>
      <c r="K8" s="996"/>
      <c r="L8" s="871"/>
    </row>
    <row r="9" spans="1:12" ht="14.4">
      <c r="A9" s="915"/>
      <c r="B9" s="1748"/>
      <c r="C9" s="1749"/>
      <c r="D9" s="1750" t="s">
        <v>834</v>
      </c>
      <c r="E9" s="1750" t="s">
        <v>236</v>
      </c>
      <c r="F9" s="1753">
        <v>0</v>
      </c>
      <c r="G9" s="1750" t="s">
        <v>245</v>
      </c>
      <c r="H9" s="1701">
        <f>'WCA Allocation Factors'!E9</f>
        <v>7.5708155171090544E-2</v>
      </c>
      <c r="I9" s="1020">
        <f t="shared" ref="I9:I71" si="0">F9*H9</f>
        <v>0</v>
      </c>
      <c r="J9" s="877"/>
      <c r="K9" s="877"/>
    </row>
    <row r="10" spans="1:12" ht="13.8">
      <c r="A10" s="81"/>
      <c r="B10" s="1748"/>
      <c r="C10" s="1749"/>
      <c r="D10" s="1750" t="s">
        <v>835</v>
      </c>
      <c r="E10" s="1750" t="s">
        <v>236</v>
      </c>
      <c r="F10" s="1753">
        <v>0</v>
      </c>
      <c r="G10" s="1750" t="s">
        <v>352</v>
      </c>
      <c r="H10" s="1701">
        <f>'WCA Allocation Factors'!E17</f>
        <v>0</v>
      </c>
      <c r="I10" s="1020">
        <f t="shared" si="0"/>
        <v>0</v>
      </c>
      <c r="J10" s="877"/>
      <c r="K10" s="877"/>
    </row>
    <row r="11" spans="1:12" ht="14.4">
      <c r="A11" s="914"/>
      <c r="B11" s="1748"/>
      <c r="C11" s="1749"/>
      <c r="D11" s="1750" t="s">
        <v>836</v>
      </c>
      <c r="E11" s="1750" t="s">
        <v>236</v>
      </c>
      <c r="F11" s="1753">
        <v>0</v>
      </c>
      <c r="G11" s="1750" t="s">
        <v>352</v>
      </c>
      <c r="H11" s="1701">
        <f>'WCA Allocation Factors'!E21</f>
        <v>4.9894843207717421E-2</v>
      </c>
      <c r="I11" s="1020">
        <f t="shared" si="0"/>
        <v>0</v>
      </c>
      <c r="J11" s="877"/>
      <c r="K11" s="877"/>
    </row>
    <row r="12" spans="1:12" ht="13.8">
      <c r="A12" s="81"/>
      <c r="B12" s="1748"/>
      <c r="C12" s="1749"/>
      <c r="D12" s="1750" t="s">
        <v>837</v>
      </c>
      <c r="E12" s="1750" t="s">
        <v>236</v>
      </c>
      <c r="F12" s="1753">
        <v>0</v>
      </c>
      <c r="G12" s="1750" t="s">
        <v>352</v>
      </c>
      <c r="H12" s="1701">
        <f>'WCA Allocation Factors'!E17</f>
        <v>0</v>
      </c>
      <c r="I12" s="1020">
        <f t="shared" si="0"/>
        <v>0</v>
      </c>
      <c r="J12" s="877"/>
      <c r="K12" s="877"/>
    </row>
    <row r="13" spans="1:12" ht="13.8">
      <c r="A13" s="81"/>
      <c r="B13" s="1748"/>
      <c r="C13" s="1749"/>
      <c r="D13" s="1750" t="s">
        <v>837</v>
      </c>
      <c r="E13" s="1750" t="s">
        <v>236</v>
      </c>
      <c r="F13" s="1753">
        <v>0</v>
      </c>
      <c r="G13" s="1750" t="s">
        <v>341</v>
      </c>
      <c r="H13" s="1701">
        <f>'WCA Allocation Factors'!E16</f>
        <v>0.22605500000000001</v>
      </c>
      <c r="I13" s="1020">
        <f t="shared" si="0"/>
        <v>0</v>
      </c>
      <c r="J13" s="877"/>
      <c r="K13" s="877"/>
    </row>
    <row r="14" spans="1:12" ht="13.8">
      <c r="A14" s="625"/>
      <c r="B14" s="1748"/>
      <c r="C14" s="1749"/>
      <c r="D14" s="1750" t="s">
        <v>838</v>
      </c>
      <c r="E14" s="1750" t="s">
        <v>236</v>
      </c>
      <c r="F14" s="1753">
        <v>0</v>
      </c>
      <c r="G14" s="1750" t="s">
        <v>352</v>
      </c>
      <c r="H14" s="1701">
        <f>'WCA Allocation Factors'!E17</f>
        <v>0</v>
      </c>
      <c r="I14" s="1020">
        <f t="shared" si="0"/>
        <v>0</v>
      </c>
      <c r="J14" s="877"/>
      <c r="K14" s="877"/>
    </row>
    <row r="15" spans="1:12" ht="13.8">
      <c r="B15" s="1748"/>
      <c r="C15" s="1749"/>
      <c r="D15" s="1750" t="s">
        <v>839</v>
      </c>
      <c r="E15" s="1750" t="s">
        <v>236</v>
      </c>
      <c r="F15" s="1753">
        <v>0</v>
      </c>
      <c r="G15" s="1750" t="s">
        <v>352</v>
      </c>
      <c r="H15" s="1701">
        <f>'WCA Allocation Factors'!E17</f>
        <v>0</v>
      </c>
      <c r="I15" s="1020">
        <f t="shared" si="0"/>
        <v>0</v>
      </c>
      <c r="J15" s="877"/>
      <c r="K15" s="877"/>
    </row>
    <row r="16" spans="1:12" ht="13.8">
      <c r="B16" s="1748"/>
      <c r="C16" s="1749"/>
      <c r="D16" s="1750" t="s">
        <v>839</v>
      </c>
      <c r="E16" s="1750" t="s">
        <v>236</v>
      </c>
      <c r="F16" s="1753">
        <v>0</v>
      </c>
      <c r="G16" s="1750" t="s">
        <v>341</v>
      </c>
      <c r="H16" s="1701">
        <f>'WCA Allocation Factors'!E16</f>
        <v>0.22605500000000001</v>
      </c>
      <c r="I16" s="1020">
        <f t="shared" si="0"/>
        <v>0</v>
      </c>
      <c r="J16" s="877"/>
      <c r="K16" s="877"/>
    </row>
    <row r="17" spans="2:11" ht="13.8">
      <c r="B17" s="1748"/>
      <c r="C17" s="1749"/>
      <c r="D17" s="1750" t="s">
        <v>839</v>
      </c>
      <c r="E17" s="1750" t="s">
        <v>236</v>
      </c>
      <c r="F17" s="1753">
        <v>0</v>
      </c>
      <c r="G17" s="1750" t="s">
        <v>243</v>
      </c>
      <c r="H17" s="1701">
        <f>'WCA Allocation Factors'!E7</f>
        <v>8.043396137671209E-2</v>
      </c>
      <c r="I17" s="1020">
        <f t="shared" si="0"/>
        <v>0</v>
      </c>
      <c r="J17" s="877"/>
      <c r="K17" s="877"/>
    </row>
    <row r="18" spans="2:11" ht="13.8">
      <c r="B18" s="1748"/>
      <c r="C18" s="1749"/>
      <c r="D18" s="1750" t="s">
        <v>840</v>
      </c>
      <c r="E18" s="1750" t="s">
        <v>236</v>
      </c>
      <c r="F18" s="1753">
        <v>0</v>
      </c>
      <c r="G18" s="1750" t="s">
        <v>341</v>
      </c>
      <c r="H18" s="1701">
        <f>'WCA Allocation Factors'!E16</f>
        <v>0.22605500000000001</v>
      </c>
      <c r="I18" s="1020">
        <f t="shared" si="0"/>
        <v>0</v>
      </c>
      <c r="J18" s="877"/>
      <c r="K18" s="877"/>
    </row>
    <row r="19" spans="2:11" ht="13.8">
      <c r="B19" s="1748"/>
      <c r="C19" s="1749"/>
      <c r="D19" s="1750" t="s">
        <v>841</v>
      </c>
      <c r="E19" s="1750" t="s">
        <v>236</v>
      </c>
      <c r="F19" s="1753">
        <v>3080841.0799999987</v>
      </c>
      <c r="G19" s="1750" t="s">
        <v>352</v>
      </c>
      <c r="H19" s="1701">
        <f>'WCA Allocation Factors'!E17</f>
        <v>0</v>
      </c>
      <c r="I19" s="1020">
        <f t="shared" si="0"/>
        <v>0</v>
      </c>
      <c r="J19" s="877"/>
      <c r="K19" s="877"/>
    </row>
    <row r="20" spans="2:11" ht="13.8">
      <c r="B20" s="1748"/>
      <c r="C20" s="1749"/>
      <c r="D20" s="1750" t="s">
        <v>841</v>
      </c>
      <c r="E20" s="1750" t="s">
        <v>236</v>
      </c>
      <c r="F20" s="1753">
        <v>3065127.4099999983</v>
      </c>
      <c r="G20" s="1750" t="s">
        <v>341</v>
      </c>
      <c r="H20" s="1701">
        <f>'WCA Allocation Factors'!E16</f>
        <v>0.22605500000000001</v>
      </c>
      <c r="I20" s="1020">
        <f t="shared" si="0"/>
        <v>692887.3766675496</v>
      </c>
      <c r="J20" s="877"/>
      <c r="K20" s="877"/>
    </row>
    <row r="21" spans="2:11" ht="13.8">
      <c r="B21" s="1748"/>
      <c r="C21" s="1749"/>
      <c r="D21" s="1750" t="s">
        <v>841</v>
      </c>
      <c r="E21" s="1750" t="s">
        <v>236</v>
      </c>
      <c r="F21" s="1753">
        <v>6035.06</v>
      </c>
      <c r="G21" s="1750" t="s">
        <v>270</v>
      </c>
      <c r="H21" s="1701">
        <f>'WCA Allocation Factors'!I6</f>
        <v>0</v>
      </c>
      <c r="I21" s="1020">
        <f t="shared" si="0"/>
        <v>0</v>
      </c>
      <c r="J21" s="877"/>
      <c r="K21" s="877"/>
    </row>
    <row r="22" spans="2:11" ht="13.8">
      <c r="B22" s="1748"/>
      <c r="C22" s="1749"/>
      <c r="D22" s="1750" t="s">
        <v>841</v>
      </c>
      <c r="E22" s="1750" t="s">
        <v>236</v>
      </c>
      <c r="F22" s="1753">
        <v>57465.340000000011</v>
      </c>
      <c r="G22" s="1750" t="s">
        <v>369</v>
      </c>
      <c r="H22" s="1701">
        <f>'WCA Allocation Factors'!E18</f>
        <v>0.22476648699999999</v>
      </c>
      <c r="I22" s="1020">
        <f t="shared" si="0"/>
        <v>12916.282596060582</v>
      </c>
      <c r="J22" s="877"/>
      <c r="K22" s="877"/>
    </row>
    <row r="23" spans="2:11" ht="13.8">
      <c r="B23" s="1748"/>
      <c r="C23" s="1749"/>
      <c r="D23" s="1750" t="s">
        <v>841</v>
      </c>
      <c r="E23" s="1750" t="s">
        <v>236</v>
      </c>
      <c r="F23" s="1753">
        <v>305456.28999999998</v>
      </c>
      <c r="G23" s="1750" t="s">
        <v>268</v>
      </c>
      <c r="H23" s="1701">
        <f>'WCA Allocation Factors'!D6</f>
        <v>0</v>
      </c>
      <c r="I23" s="1020">
        <f t="shared" si="0"/>
        <v>0</v>
      </c>
      <c r="J23" s="877"/>
      <c r="K23" s="877"/>
    </row>
    <row r="24" spans="2:11" ht="13.8">
      <c r="B24" s="1748"/>
      <c r="C24" s="1749"/>
      <c r="D24" s="1750" t="s">
        <v>841</v>
      </c>
      <c r="E24" s="1750" t="s">
        <v>236</v>
      </c>
      <c r="F24" s="1753">
        <v>-6561986.1299999952</v>
      </c>
      <c r="G24" s="1750" t="s">
        <v>243</v>
      </c>
      <c r="H24" s="1701">
        <f>'WCA Allocation Factors'!E7</f>
        <v>8.043396137671209E-2</v>
      </c>
      <c r="I24" s="1020">
        <f t="shared" si="0"/>
        <v>-527806.53893494001</v>
      </c>
      <c r="J24" s="877"/>
      <c r="K24" s="877"/>
    </row>
    <row r="25" spans="2:11" ht="13.8">
      <c r="B25" s="1748"/>
      <c r="C25" s="1749"/>
      <c r="D25" s="1750" t="s">
        <v>841</v>
      </c>
      <c r="E25" s="1750" t="s">
        <v>236</v>
      </c>
      <c r="F25" s="1753">
        <v>16850.800000000003</v>
      </c>
      <c r="G25" s="1750" t="s">
        <v>269</v>
      </c>
      <c r="H25" s="1701">
        <f>'WCA Allocation Factors'!H6</f>
        <v>0</v>
      </c>
      <c r="I25" s="1020">
        <f t="shared" si="0"/>
        <v>0</v>
      </c>
      <c r="J25" s="877"/>
      <c r="K25" s="877"/>
    </row>
    <row r="26" spans="2:11" ht="13.8">
      <c r="B26" s="1748"/>
      <c r="C26" s="1749"/>
      <c r="D26" s="1750" t="s">
        <v>841</v>
      </c>
      <c r="E26" s="1750" t="s">
        <v>236</v>
      </c>
      <c r="F26" s="1753">
        <v>23181.41</v>
      </c>
      <c r="G26" s="1750" t="s">
        <v>237</v>
      </c>
      <c r="H26" s="1701">
        <f>'WCA Allocation Factors'!E6</f>
        <v>1</v>
      </c>
      <c r="I26" s="1020">
        <f t="shared" si="0"/>
        <v>23181.41</v>
      </c>
      <c r="J26" s="877"/>
      <c r="K26" s="877"/>
    </row>
    <row r="27" spans="2:11" ht="13.8">
      <c r="B27" s="1748"/>
      <c r="C27" s="1749"/>
      <c r="D27" s="1750" t="s">
        <v>841</v>
      </c>
      <c r="E27" s="1750" t="s">
        <v>236</v>
      </c>
      <c r="F27" s="1753">
        <v>0</v>
      </c>
      <c r="G27" s="1750" t="s">
        <v>767</v>
      </c>
      <c r="H27" s="1701">
        <f>'WCA Allocation Factors'!K6</f>
        <v>0</v>
      </c>
      <c r="I27" s="1020">
        <f t="shared" si="0"/>
        <v>0</v>
      </c>
    </row>
    <row r="28" spans="2:11" ht="13.8">
      <c r="B28" s="1749"/>
      <c r="C28" s="1749"/>
      <c r="D28" s="1750" t="s">
        <v>841</v>
      </c>
      <c r="E28" s="1750" t="s">
        <v>236</v>
      </c>
      <c r="F28" s="1753">
        <v>7028.7400000000016</v>
      </c>
      <c r="G28" s="1750" t="s">
        <v>683</v>
      </c>
      <c r="H28" s="1701">
        <f>'WCA Allocation Factors'!K6</f>
        <v>0</v>
      </c>
      <c r="I28" s="1020">
        <f t="shared" si="0"/>
        <v>0</v>
      </c>
    </row>
    <row r="29" spans="2:11" ht="13.8">
      <c r="B29" s="1748"/>
      <c r="C29" s="1754"/>
      <c r="D29" s="1750" t="s">
        <v>842</v>
      </c>
      <c r="E29" s="1750" t="s">
        <v>236</v>
      </c>
      <c r="F29" s="1753">
        <v>0</v>
      </c>
      <c r="G29" s="1750" t="s">
        <v>243</v>
      </c>
      <c r="H29" s="1701">
        <f>'WCA Allocation Factors'!E7</f>
        <v>8.043396137671209E-2</v>
      </c>
      <c r="I29" s="1020">
        <f t="shared" si="0"/>
        <v>0</v>
      </c>
    </row>
    <row r="30" spans="2:11" ht="13.8">
      <c r="B30" s="1748"/>
      <c r="C30" s="1749"/>
      <c r="D30" s="1750" t="s">
        <v>843</v>
      </c>
      <c r="E30" s="1750" t="s">
        <v>236</v>
      </c>
      <c r="F30" s="1753">
        <v>0</v>
      </c>
      <c r="G30" s="1750" t="s">
        <v>243</v>
      </c>
      <c r="H30" s="1701">
        <f>'WCA Allocation Factors'!E7</f>
        <v>8.043396137671209E-2</v>
      </c>
      <c r="I30" s="1020">
        <f t="shared" si="0"/>
        <v>0</v>
      </c>
    </row>
    <row r="31" spans="2:11" ht="13.8">
      <c r="B31" s="1748"/>
      <c r="C31" s="1749"/>
      <c r="D31" s="1750" t="s">
        <v>844</v>
      </c>
      <c r="E31" s="1750" t="s">
        <v>236</v>
      </c>
      <c r="F31" s="1753">
        <v>58322.569999999861</v>
      </c>
      <c r="G31" s="1750" t="s">
        <v>352</v>
      </c>
      <c r="H31" s="1701">
        <f>'WCA Allocation Factors'!E17</f>
        <v>0</v>
      </c>
      <c r="I31" s="1020">
        <f t="shared" si="0"/>
        <v>0</v>
      </c>
    </row>
    <row r="32" spans="2:11" ht="13.8">
      <c r="B32" s="1748"/>
      <c r="C32" s="1749"/>
      <c r="D32" s="1750" t="s">
        <v>844</v>
      </c>
      <c r="E32" s="1750" t="s">
        <v>236</v>
      </c>
      <c r="F32" s="1753">
        <v>-70299.969999999797</v>
      </c>
      <c r="G32" s="1750" t="s">
        <v>243</v>
      </c>
      <c r="H32" s="1701">
        <f>'WCA Allocation Factors'!E7</f>
        <v>8.043396137671209E-2</v>
      </c>
      <c r="I32" s="1020">
        <f t="shared" si="0"/>
        <v>-5654.5050717640024</v>
      </c>
    </row>
    <row r="33" spans="2:11" ht="17.399999999999999">
      <c r="B33" s="1748"/>
      <c r="C33" s="1749"/>
      <c r="D33" s="1750" t="s">
        <v>844</v>
      </c>
      <c r="E33" s="1750" t="s">
        <v>236</v>
      </c>
      <c r="F33" s="1753">
        <v>11977.400000000001</v>
      </c>
      <c r="G33" s="1750" t="s">
        <v>269</v>
      </c>
      <c r="H33" s="1701">
        <f>'WCA Allocation Factors'!H6</f>
        <v>0</v>
      </c>
      <c r="I33" s="1020">
        <f t="shared" si="0"/>
        <v>0</v>
      </c>
      <c r="K33" s="894"/>
    </row>
    <row r="34" spans="2:11" ht="13.8">
      <c r="B34" s="1755"/>
      <c r="C34" s="1749"/>
      <c r="D34" s="1750" t="s">
        <v>845</v>
      </c>
      <c r="E34" s="1750" t="s">
        <v>236</v>
      </c>
      <c r="F34" s="1753">
        <v>-1965.3400000000001</v>
      </c>
      <c r="G34" s="1750" t="s">
        <v>352</v>
      </c>
      <c r="H34" s="1701">
        <f>'WCA Allocation Factors'!E17</f>
        <v>0</v>
      </c>
      <c r="I34" s="1020">
        <f t="shared" si="0"/>
        <v>0</v>
      </c>
    </row>
    <row r="35" spans="2:11" ht="13.8">
      <c r="B35" s="1756"/>
      <c r="C35" s="1749"/>
      <c r="D35" s="1750" t="s">
        <v>845</v>
      </c>
      <c r="E35" s="1750" t="s">
        <v>236</v>
      </c>
      <c r="F35" s="1753">
        <v>1965.3400000000001</v>
      </c>
      <c r="G35" s="1750" t="s">
        <v>269</v>
      </c>
      <c r="H35" s="1701">
        <f>'WCA Allocation Factors'!H6</f>
        <v>0</v>
      </c>
      <c r="I35" s="1020">
        <f t="shared" si="0"/>
        <v>0</v>
      </c>
    </row>
    <row r="36" spans="2:11" ht="13.8">
      <c r="B36" s="1757"/>
      <c r="C36" s="1749"/>
      <c r="D36" s="1750" t="s">
        <v>846</v>
      </c>
      <c r="E36" s="1750" t="s">
        <v>236</v>
      </c>
      <c r="F36" s="1753">
        <v>-5097.5</v>
      </c>
      <c r="G36" s="1750" t="s">
        <v>248</v>
      </c>
      <c r="H36" s="1701">
        <f>'WCA Allocation Factors'!E15</f>
        <v>6.4658033670252593E-2</v>
      </c>
      <c r="I36" s="1020">
        <f t="shared" si="0"/>
        <v>-329.59432663411258</v>
      </c>
    </row>
    <row r="37" spans="2:11" ht="13.8">
      <c r="B37" s="1757"/>
      <c r="C37" s="1749"/>
      <c r="D37" s="1750" t="s">
        <v>846</v>
      </c>
      <c r="E37" s="1750" t="s">
        <v>236</v>
      </c>
      <c r="F37" s="1753">
        <v>5097.5</v>
      </c>
      <c r="G37" s="1750" t="s">
        <v>269</v>
      </c>
      <c r="H37" s="1701">
        <f>'WCA Allocation Factors'!H6</f>
        <v>0</v>
      </c>
      <c r="I37" s="1020">
        <f t="shared" si="0"/>
        <v>0</v>
      </c>
    </row>
    <row r="38" spans="2:11" ht="13.8">
      <c r="B38" s="1749"/>
      <c r="C38" s="1749"/>
      <c r="D38" s="1750" t="s">
        <v>847</v>
      </c>
      <c r="E38" s="1750" t="s">
        <v>236</v>
      </c>
      <c r="F38" s="1753">
        <v>0</v>
      </c>
      <c r="G38" s="1750" t="s">
        <v>248</v>
      </c>
      <c r="H38" s="1701">
        <f>'WCA Allocation Factors'!E15</f>
        <v>6.4658033670252593E-2</v>
      </c>
      <c r="I38" s="1020">
        <f t="shared" si="0"/>
        <v>0</v>
      </c>
    </row>
    <row r="39" spans="2:11" ht="13.8">
      <c r="B39" s="1749"/>
      <c r="C39" s="1749"/>
      <c r="D39" s="1750" t="s">
        <v>848</v>
      </c>
      <c r="E39" s="1750" t="s">
        <v>236</v>
      </c>
      <c r="F39" s="1753">
        <v>-51661.130000000063</v>
      </c>
      <c r="G39" s="1750" t="s">
        <v>248</v>
      </c>
      <c r="H39" s="1701">
        <f>'WCA Allocation Factors'!E15</f>
        <v>6.4658033670252593E-2</v>
      </c>
      <c r="I39" s="1020">
        <f t="shared" si="0"/>
        <v>-3340.3070829833005</v>
      </c>
    </row>
    <row r="40" spans="2:11" ht="13.8">
      <c r="B40" s="1749"/>
      <c r="C40" s="1749"/>
      <c r="D40" s="1750" t="s">
        <v>848</v>
      </c>
      <c r="E40" s="1750" t="s">
        <v>236</v>
      </c>
      <c r="F40" s="1753">
        <v>10257.120000000019</v>
      </c>
      <c r="G40" s="1750" t="s">
        <v>269</v>
      </c>
      <c r="H40" s="1701">
        <f>'WCA Allocation Factors'!H6</f>
        <v>0</v>
      </c>
      <c r="I40" s="1020">
        <f t="shared" si="0"/>
        <v>0</v>
      </c>
    </row>
    <row r="41" spans="2:11" ht="13.8">
      <c r="B41" s="1749"/>
      <c r="C41" s="1749"/>
      <c r="D41" s="1750" t="s">
        <v>848</v>
      </c>
      <c r="E41" s="1750" t="s">
        <v>236</v>
      </c>
      <c r="F41" s="1753">
        <v>41404.01</v>
      </c>
      <c r="G41" s="1750" t="s">
        <v>683</v>
      </c>
      <c r="H41" s="1701">
        <f>'WCA Allocation Factors'!K6</f>
        <v>0</v>
      </c>
      <c r="I41" s="1020">
        <f t="shared" si="0"/>
        <v>0</v>
      </c>
    </row>
    <row r="42" spans="2:11" ht="13.8">
      <c r="B42" s="1749"/>
      <c r="C42" s="1749"/>
      <c r="D42" s="1750" t="s">
        <v>849</v>
      </c>
      <c r="E42" s="1750" t="s">
        <v>236</v>
      </c>
      <c r="F42" s="1753">
        <v>0</v>
      </c>
      <c r="G42" s="1750" t="s">
        <v>267</v>
      </c>
      <c r="H42" s="1701">
        <f>'WCA Allocation Factors'!C6</f>
        <v>0</v>
      </c>
      <c r="I42" s="1020">
        <f t="shared" si="0"/>
        <v>0</v>
      </c>
    </row>
    <row r="43" spans="2:11" ht="13.8">
      <c r="B43" s="1749"/>
      <c r="C43" s="1749"/>
      <c r="D43" s="1750" t="s">
        <v>849</v>
      </c>
      <c r="E43" s="1750" t="s">
        <v>236</v>
      </c>
      <c r="F43" s="1753">
        <v>0</v>
      </c>
      <c r="G43" s="1750" t="s">
        <v>268</v>
      </c>
      <c r="H43" s="1701">
        <f>'WCA Allocation Factors'!D6</f>
        <v>0</v>
      </c>
      <c r="I43" s="1020">
        <f t="shared" si="0"/>
        <v>0</v>
      </c>
    </row>
    <row r="44" spans="2:11" ht="13.8">
      <c r="B44" s="1749"/>
      <c r="C44" s="1749"/>
      <c r="D44" s="1750" t="s">
        <v>849</v>
      </c>
      <c r="E44" s="1750" t="s">
        <v>236</v>
      </c>
      <c r="F44" s="1753">
        <v>0</v>
      </c>
      <c r="G44" s="1750" t="s">
        <v>248</v>
      </c>
      <c r="H44" s="1701">
        <f>'WCA Allocation Factors'!E15</f>
        <v>6.4658033670252593E-2</v>
      </c>
      <c r="I44" s="1020">
        <v>0</v>
      </c>
    </row>
    <row r="45" spans="2:11" ht="13.8">
      <c r="B45" s="1749"/>
      <c r="C45" s="1749"/>
      <c r="D45" s="1750" t="s">
        <v>849</v>
      </c>
      <c r="E45" s="1750" t="s">
        <v>236</v>
      </c>
      <c r="F45" s="1753">
        <v>0</v>
      </c>
      <c r="G45" s="1750" t="s">
        <v>269</v>
      </c>
      <c r="H45" s="1701">
        <f>'WCA Allocation Factors'!H6</f>
        <v>0</v>
      </c>
      <c r="I45" s="1020">
        <f t="shared" si="0"/>
        <v>0</v>
      </c>
    </row>
    <row r="46" spans="2:11" ht="13.8">
      <c r="B46" s="1749"/>
      <c r="C46" s="1749"/>
      <c r="D46" s="1750" t="s">
        <v>849</v>
      </c>
      <c r="E46" s="1750" t="s">
        <v>236</v>
      </c>
      <c r="F46" s="1753">
        <v>0</v>
      </c>
      <c r="G46" s="1750" t="s">
        <v>237</v>
      </c>
      <c r="H46" s="1701">
        <f>'WCA Allocation Factors'!E6</f>
        <v>1</v>
      </c>
      <c r="I46" s="1020">
        <f t="shared" si="0"/>
        <v>0</v>
      </c>
    </row>
    <row r="47" spans="2:11" ht="13.8">
      <c r="B47" s="1749"/>
      <c r="C47" s="1749"/>
      <c r="D47" s="1750" t="s">
        <v>850</v>
      </c>
      <c r="E47" s="1750" t="s">
        <v>236</v>
      </c>
      <c r="F47" s="1753">
        <v>0</v>
      </c>
      <c r="G47" s="1750" t="s">
        <v>249</v>
      </c>
      <c r="H47" s="1701">
        <f>'WCA Allocation Factors'!E22</f>
        <v>6.9301032461305659E-2</v>
      </c>
      <c r="I47" s="1020">
        <f t="shared" si="0"/>
        <v>0</v>
      </c>
    </row>
    <row r="48" spans="2:11" ht="13.8">
      <c r="B48" s="1749"/>
      <c r="C48" s="1749"/>
      <c r="D48" s="1750" t="s">
        <v>851</v>
      </c>
      <c r="E48" s="1750" t="s">
        <v>236</v>
      </c>
      <c r="F48" s="1753">
        <v>6049.6799999999994</v>
      </c>
      <c r="G48" s="1750" t="s">
        <v>352</v>
      </c>
      <c r="H48" s="1701">
        <f>'WCA Allocation Factors'!E17</f>
        <v>0</v>
      </c>
      <c r="I48" s="1020">
        <f t="shared" si="0"/>
        <v>0</v>
      </c>
    </row>
    <row r="49" spans="2:9" ht="13.8">
      <c r="B49" s="1749"/>
      <c r="C49" s="1749"/>
      <c r="D49" s="1750" t="s">
        <v>851</v>
      </c>
      <c r="E49" s="1750" t="s">
        <v>236</v>
      </c>
      <c r="F49" s="1753">
        <v>-9989.2299999999959</v>
      </c>
      <c r="G49" s="1750" t="s">
        <v>249</v>
      </c>
      <c r="H49" s="1701">
        <f>'WCA Allocation Factors'!E22</f>
        <v>6.9301032461305659E-2</v>
      </c>
      <c r="I49" s="1020">
        <f t="shared" si="0"/>
        <v>-692.26395249344807</v>
      </c>
    </row>
    <row r="50" spans="2:9" ht="13.8">
      <c r="B50" s="1749"/>
      <c r="C50" s="1749"/>
      <c r="D50" s="1750" t="s">
        <v>851</v>
      </c>
      <c r="E50" s="1750" t="s">
        <v>236</v>
      </c>
      <c r="F50" s="1753">
        <v>22</v>
      </c>
      <c r="G50" s="1750" t="s">
        <v>269</v>
      </c>
      <c r="H50" s="1701">
        <f>'WCA Allocation Factors'!H6</f>
        <v>0</v>
      </c>
      <c r="I50" s="1020">
        <f t="shared" si="0"/>
        <v>0</v>
      </c>
    </row>
    <row r="51" spans="2:9" ht="13.8">
      <c r="B51" s="1749"/>
      <c r="C51" s="1749"/>
      <c r="D51" s="1750" t="s">
        <v>851</v>
      </c>
      <c r="E51" s="1750" t="s">
        <v>236</v>
      </c>
      <c r="F51" s="1753">
        <v>3917.5499999999988</v>
      </c>
      <c r="G51" s="1750" t="s">
        <v>683</v>
      </c>
      <c r="H51" s="1701">
        <f>'WCA Allocation Factors'!K6</f>
        <v>0</v>
      </c>
      <c r="I51" s="1020">
        <f t="shared" si="0"/>
        <v>0</v>
      </c>
    </row>
    <row r="52" spans="2:9" ht="13.8">
      <c r="B52" s="1749"/>
      <c r="C52" s="1749"/>
      <c r="D52" s="1750" t="s">
        <v>852</v>
      </c>
      <c r="E52" s="1750" t="s">
        <v>236</v>
      </c>
      <c r="F52" s="1753">
        <v>0</v>
      </c>
      <c r="G52" s="1750" t="s">
        <v>267</v>
      </c>
      <c r="H52" s="1701">
        <f>'WCA Allocation Factors'!C6</f>
        <v>0</v>
      </c>
      <c r="I52" s="1020">
        <f t="shared" si="0"/>
        <v>0</v>
      </c>
    </row>
    <row r="53" spans="2:9" ht="13.8">
      <c r="B53" s="1749"/>
      <c r="C53" s="1749"/>
      <c r="D53" s="1750" t="s">
        <v>852</v>
      </c>
      <c r="E53" s="1750" t="s">
        <v>236</v>
      </c>
      <c r="F53" s="1753">
        <v>31871.03</v>
      </c>
      <c r="G53" s="1750" t="s">
        <v>352</v>
      </c>
      <c r="H53" s="1701">
        <f>'WCA Allocation Factors'!E17</f>
        <v>0</v>
      </c>
      <c r="I53" s="1020">
        <f t="shared" si="0"/>
        <v>0</v>
      </c>
    </row>
    <row r="54" spans="2:9" ht="13.8">
      <c r="B54" s="1749"/>
      <c r="C54" s="1749"/>
      <c r="D54" s="1750" t="s">
        <v>852</v>
      </c>
      <c r="E54" s="1750" t="s">
        <v>236</v>
      </c>
      <c r="F54" s="1753">
        <v>-583206.04000000015</v>
      </c>
      <c r="G54" s="1750" t="s">
        <v>341</v>
      </c>
      <c r="H54" s="1701">
        <f>'WCA Allocation Factors'!E16</f>
        <v>0.22605500000000001</v>
      </c>
      <c r="I54" s="1020">
        <f t="shared" si="0"/>
        <v>-131836.64137220004</v>
      </c>
    </row>
    <row r="55" spans="2:9" ht="13.8">
      <c r="B55" s="1749"/>
      <c r="C55" s="1749"/>
      <c r="D55" s="1750" t="s">
        <v>852</v>
      </c>
      <c r="E55" s="1750" t="s">
        <v>236</v>
      </c>
      <c r="F55" s="1753">
        <v>65748.789999999994</v>
      </c>
      <c r="G55" s="1750" t="s">
        <v>270</v>
      </c>
      <c r="H55" s="1701">
        <f>'WCA Allocation Factors'!I6</f>
        <v>0</v>
      </c>
      <c r="I55" s="1020">
        <f t="shared" si="0"/>
        <v>0</v>
      </c>
    </row>
    <row r="56" spans="2:9" ht="13.8">
      <c r="B56" s="1749"/>
      <c r="C56" s="1749"/>
      <c r="D56" s="1750" t="s">
        <v>852</v>
      </c>
      <c r="E56" s="1750" t="s">
        <v>236</v>
      </c>
      <c r="F56" s="1753">
        <v>39828</v>
      </c>
      <c r="G56" s="1750" t="s">
        <v>262</v>
      </c>
      <c r="H56" s="1701">
        <f>'WCA Allocation Factors'!E32</f>
        <v>0</v>
      </c>
      <c r="I56" s="1020">
        <f t="shared" si="0"/>
        <v>0</v>
      </c>
    </row>
    <row r="57" spans="2:9" ht="13.8">
      <c r="B57" s="1749"/>
      <c r="C57" s="1749"/>
      <c r="D57" s="1750" t="s">
        <v>852</v>
      </c>
      <c r="E57" s="1750" t="s">
        <v>236</v>
      </c>
      <c r="F57" s="1753">
        <v>296615.55</v>
      </c>
      <c r="G57" s="1750" t="s">
        <v>268</v>
      </c>
      <c r="H57" s="1701">
        <f>'WCA Allocation Factors'!D6</f>
        <v>0</v>
      </c>
      <c r="I57" s="1020">
        <f t="shared" si="0"/>
        <v>0</v>
      </c>
    </row>
    <row r="58" spans="2:9" ht="13.8">
      <c r="B58" s="1749"/>
      <c r="C58" s="1749"/>
      <c r="D58" s="1750" t="s">
        <v>852</v>
      </c>
      <c r="E58" s="1750" t="s">
        <v>236</v>
      </c>
      <c r="F58" s="1753">
        <v>-72717.469999998197</v>
      </c>
      <c r="G58" s="1750" t="s">
        <v>223</v>
      </c>
      <c r="H58" s="1701">
        <f>'WCA Allocation Factors'!E12</f>
        <v>6.8509279244491156E-2</v>
      </c>
      <c r="I58" s="1020">
        <f t="shared" si="0"/>
        <v>-4981.8214581827851</v>
      </c>
    </row>
    <row r="59" spans="2:9" ht="13.8">
      <c r="B59" s="1749"/>
      <c r="C59" s="1749"/>
      <c r="D59" s="1750" t="s">
        <v>852</v>
      </c>
      <c r="E59" s="1750" t="s">
        <v>236</v>
      </c>
      <c r="F59" s="1753">
        <v>180064.14</v>
      </c>
      <c r="G59" s="1750" t="s">
        <v>269</v>
      </c>
      <c r="H59" s="1701">
        <f>'WCA Allocation Factors'!H6</f>
        <v>0</v>
      </c>
      <c r="I59" s="1020">
        <f t="shared" si="0"/>
        <v>0</v>
      </c>
    </row>
    <row r="60" spans="2:9" ht="13.8">
      <c r="B60" s="1749"/>
      <c r="C60" s="1749"/>
      <c r="D60" s="1750" t="s">
        <v>852</v>
      </c>
      <c r="E60" s="1750" t="s">
        <v>236</v>
      </c>
      <c r="F60" s="1753">
        <v>16126.789999999999</v>
      </c>
      <c r="G60" s="1750" t="s">
        <v>237</v>
      </c>
      <c r="H60" s="1701">
        <f>'WCA Allocation Factors'!E6</f>
        <v>1</v>
      </c>
      <c r="I60" s="1020">
        <f t="shared" si="0"/>
        <v>16126.789999999999</v>
      </c>
    </row>
    <row r="61" spans="2:9" ht="13.8">
      <c r="B61" s="1749"/>
      <c r="C61" s="1749"/>
      <c r="D61" s="1750" t="s">
        <v>852</v>
      </c>
      <c r="E61" s="1750" t="s">
        <v>236</v>
      </c>
      <c r="F61" s="1753">
        <v>0</v>
      </c>
      <c r="G61" s="1750" t="s">
        <v>767</v>
      </c>
      <c r="H61" s="1701">
        <f>'WCA Allocation Factors'!K6</f>
        <v>0</v>
      </c>
      <c r="I61" s="1020">
        <f t="shared" si="0"/>
        <v>0</v>
      </c>
    </row>
    <row r="62" spans="2:9" ht="13.8">
      <c r="B62" s="1749"/>
      <c r="C62" s="1749"/>
      <c r="D62" s="1750" t="s">
        <v>852</v>
      </c>
      <c r="E62" s="1750" t="s">
        <v>236</v>
      </c>
      <c r="F62" s="1753">
        <v>25669.21</v>
      </c>
      <c r="G62" s="1750" t="s">
        <v>683</v>
      </c>
      <c r="H62" s="1701">
        <f>'WCA Allocation Factors'!K6</f>
        <v>0</v>
      </c>
      <c r="I62" s="1020">
        <f t="shared" si="0"/>
        <v>0</v>
      </c>
    </row>
    <row r="63" spans="2:9" ht="13.8">
      <c r="B63" s="1749"/>
      <c r="C63" s="1749"/>
      <c r="D63" s="1750" t="s">
        <v>853</v>
      </c>
      <c r="E63" s="1750" t="s">
        <v>236</v>
      </c>
      <c r="F63" s="1753">
        <v>0</v>
      </c>
      <c r="G63" s="1750" t="s">
        <v>267</v>
      </c>
      <c r="H63" s="1701">
        <f>'WCA Allocation Factors'!C6</f>
        <v>0</v>
      </c>
      <c r="I63" s="1020">
        <f t="shared" si="0"/>
        <v>0</v>
      </c>
    </row>
    <row r="64" spans="2:9" ht="13.8">
      <c r="B64" s="1749"/>
      <c r="C64" s="1749"/>
      <c r="D64" s="1750" t="s">
        <v>853</v>
      </c>
      <c r="E64" s="1750" t="s">
        <v>236</v>
      </c>
      <c r="F64" s="1753">
        <v>18910.300000000003</v>
      </c>
      <c r="G64" s="1750" t="s">
        <v>341</v>
      </c>
      <c r="H64" s="1701">
        <f>'WCA Allocation Factors'!E16</f>
        <v>0.22605500000000001</v>
      </c>
      <c r="I64" s="1020">
        <f t="shared" si="0"/>
        <v>4274.7678665000012</v>
      </c>
    </row>
    <row r="65" spans="2:9" ht="13.8">
      <c r="B65" s="1749"/>
      <c r="C65" s="1749"/>
      <c r="D65" s="1750" t="s">
        <v>853</v>
      </c>
      <c r="E65" s="1750" t="s">
        <v>236</v>
      </c>
      <c r="F65" s="1753">
        <v>-14590.919999999984</v>
      </c>
      <c r="G65" s="1750" t="s">
        <v>270</v>
      </c>
      <c r="H65" s="1701">
        <f>'WCA Allocation Factors'!I6</f>
        <v>0</v>
      </c>
      <c r="I65" s="1020">
        <f t="shared" si="0"/>
        <v>0</v>
      </c>
    </row>
    <row r="66" spans="2:9" ht="13.8">
      <c r="B66" s="1749"/>
      <c r="C66" s="1749"/>
      <c r="D66" s="1750" t="s">
        <v>853</v>
      </c>
      <c r="E66" s="1750" t="s">
        <v>236</v>
      </c>
      <c r="F66" s="1753">
        <v>1597.5</v>
      </c>
      <c r="G66" s="1750" t="s">
        <v>268</v>
      </c>
      <c r="H66" s="1701">
        <f>'WCA Allocation Factors'!D6</f>
        <v>0</v>
      </c>
      <c r="I66" s="1020">
        <f t="shared" si="0"/>
        <v>0</v>
      </c>
    </row>
    <row r="67" spans="2:9" ht="13.8">
      <c r="B67" s="1749"/>
      <c r="C67" s="1749"/>
      <c r="D67" s="1750" t="s">
        <v>853</v>
      </c>
      <c r="E67" s="1750" t="s">
        <v>236</v>
      </c>
      <c r="F67" s="1753">
        <v>14590.919999999998</v>
      </c>
      <c r="G67" s="1750" t="s">
        <v>243</v>
      </c>
      <c r="H67" s="1701">
        <f>'WCA Allocation Factors'!E7</f>
        <v>8.043396137671209E-2</v>
      </c>
      <c r="I67" s="1020">
        <f t="shared" si="0"/>
        <v>1173.6054957306958</v>
      </c>
    </row>
    <row r="68" spans="2:9" ht="13.8">
      <c r="B68" s="1749"/>
      <c r="C68" s="1749"/>
      <c r="D68" s="1750" t="s">
        <v>853</v>
      </c>
      <c r="E68" s="1750" t="s">
        <v>236</v>
      </c>
      <c r="F68" s="1753">
        <v>-20125.300000000279</v>
      </c>
      <c r="G68" s="1750" t="s">
        <v>223</v>
      </c>
      <c r="H68" s="1701">
        <f>'WCA Allocation Factors'!E12</f>
        <v>6.8509279244491156E-2</v>
      </c>
      <c r="I68" s="1020">
        <f t="shared" si="0"/>
        <v>-1378.7697975791771</v>
      </c>
    </row>
    <row r="69" spans="2:9" ht="13.8">
      <c r="B69" s="1749"/>
      <c r="C69" s="1749"/>
      <c r="D69" s="1750" t="s">
        <v>853</v>
      </c>
      <c r="E69" s="1750" t="s">
        <v>236</v>
      </c>
      <c r="F69" s="1753">
        <v>0</v>
      </c>
      <c r="G69" s="1750" t="s">
        <v>269</v>
      </c>
      <c r="H69" s="1701">
        <f>'WCA Allocation Factors'!H6</f>
        <v>0</v>
      </c>
      <c r="I69" s="1020">
        <f t="shared" si="0"/>
        <v>0</v>
      </c>
    </row>
    <row r="70" spans="2:9" ht="13.8">
      <c r="B70" s="1749"/>
      <c r="C70" s="1749"/>
      <c r="D70" s="1750" t="s">
        <v>853</v>
      </c>
      <c r="E70" s="1750" t="s">
        <v>236</v>
      </c>
      <c r="F70" s="1753">
        <v>-382.5</v>
      </c>
      <c r="G70" s="1750" t="s">
        <v>237</v>
      </c>
      <c r="H70" s="1701">
        <f>'WCA Allocation Factors'!E6</f>
        <v>1</v>
      </c>
      <c r="I70" s="1020">
        <f t="shared" si="0"/>
        <v>-382.5</v>
      </c>
    </row>
    <row r="71" spans="2:9" ht="13.8">
      <c r="B71" s="81"/>
      <c r="C71" s="81"/>
      <c r="D71" s="1750" t="s">
        <v>853</v>
      </c>
      <c r="E71" s="1750" t="s">
        <v>236</v>
      </c>
      <c r="F71" s="1753">
        <v>0</v>
      </c>
      <c r="G71" s="1750" t="s">
        <v>683</v>
      </c>
      <c r="H71" s="1701">
        <f>'WCA Allocation Factors'!K6</f>
        <v>0</v>
      </c>
      <c r="I71" s="1020">
        <f t="shared" si="0"/>
        <v>0</v>
      </c>
    </row>
    <row r="72" spans="2:9" ht="14.4" thickBot="1">
      <c r="B72" s="81"/>
      <c r="C72" s="81"/>
      <c r="D72" s="81"/>
      <c r="E72" s="81"/>
      <c r="F72" s="287">
        <v>0</v>
      </c>
      <c r="G72" s="81"/>
      <c r="H72" s="491"/>
      <c r="I72" s="287">
        <f>SUM(I8:I71)</f>
        <v>74157.290629063995</v>
      </c>
    </row>
    <row r="73" spans="2:9" ht="14.4" thickTop="1">
      <c r="B73" s="81"/>
      <c r="C73" s="81"/>
      <c r="D73" s="81"/>
      <c r="E73" s="81"/>
      <c r="F73" s="81"/>
      <c r="G73" s="81"/>
      <c r="H73" s="491"/>
      <c r="I73" s="215"/>
    </row>
    <row r="74" spans="2:9" ht="13.8">
      <c r="B74" s="81"/>
      <c r="C74" s="81"/>
      <c r="D74" s="81"/>
      <c r="E74" s="81"/>
      <c r="F74" s="81"/>
      <c r="G74" s="81"/>
      <c r="H74" s="491"/>
      <c r="I74" s="215"/>
    </row>
    <row r="75" spans="2:9" ht="13.8">
      <c r="B75" s="1757" t="s">
        <v>242</v>
      </c>
      <c r="C75" s="81"/>
      <c r="D75" s="81"/>
      <c r="E75" s="81"/>
      <c r="F75" s="81"/>
      <c r="G75" s="81"/>
      <c r="H75" s="491"/>
      <c r="I75" s="215"/>
    </row>
    <row r="76" spans="2:9" ht="13.8">
      <c r="B76" s="81"/>
      <c r="C76" s="81"/>
      <c r="D76" s="81"/>
      <c r="E76" s="81"/>
      <c r="F76" s="81"/>
      <c r="G76" s="81"/>
      <c r="H76" s="491"/>
      <c r="I76" s="215"/>
    </row>
    <row r="77" spans="2:9" ht="13.8">
      <c r="B77" s="1181"/>
      <c r="C77" s="1509"/>
      <c r="D77" s="1509"/>
      <c r="E77" s="1509"/>
      <c r="F77" s="1509"/>
      <c r="G77" s="1509"/>
      <c r="H77" s="1758"/>
      <c r="I77" s="1555"/>
    </row>
    <row r="78" spans="2:9" ht="13.8">
      <c r="B78" s="137"/>
      <c r="C78" s="115"/>
      <c r="D78" s="115"/>
      <c r="E78" s="115"/>
      <c r="F78" s="115"/>
      <c r="G78" s="115"/>
      <c r="H78" s="724"/>
      <c r="I78" s="274"/>
    </row>
    <row r="79" spans="2:9" ht="13.8">
      <c r="B79" s="137"/>
      <c r="C79" s="115"/>
      <c r="D79" s="115"/>
      <c r="E79" s="115"/>
      <c r="F79" s="115"/>
      <c r="G79" s="115"/>
      <c r="H79" s="724"/>
      <c r="I79" s="274"/>
    </row>
    <row r="80" spans="2:9" ht="13.8">
      <c r="B80" s="952"/>
      <c r="C80" s="951"/>
      <c r="D80" s="951"/>
      <c r="E80" s="951"/>
      <c r="F80" s="951"/>
      <c r="G80" s="951"/>
      <c r="H80" s="1759"/>
      <c r="I80" s="1557"/>
    </row>
    <row r="81" spans="2:9">
      <c r="B81" s="877"/>
      <c r="C81" s="877"/>
      <c r="D81" s="877"/>
      <c r="E81" s="877"/>
      <c r="F81" s="877"/>
      <c r="G81" s="877"/>
      <c r="H81" s="999"/>
      <c r="I81" s="1564"/>
    </row>
  </sheetData>
  <pageMargins left="0.75" right="0.75" top="0.5" bottom="0" header="0.5" footer="0.25"/>
  <pageSetup scale="71" fitToWidth="0" orientation="portrait" r:id="rId1"/>
  <headerFooter scaleWithDoc="0" alignWithMargins="0">
    <oddHeader>&amp;R&amp;"Times New Roman,Regular"Exhibit No. ___ (JH-2)
 Docket UE-130043
Page &amp;P of &amp;N</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12"/>
  <sheetViews>
    <sheetView zoomScaleNormal="100" workbookViewId="0">
      <selection activeCell="B1" sqref="B1:I58"/>
    </sheetView>
  </sheetViews>
  <sheetFormatPr defaultRowHeight="13.8"/>
  <cols>
    <col min="1" max="1" width="4" style="961" customWidth="1"/>
    <col min="2" max="2" width="38.88671875" style="961" bestFit="1" customWidth="1"/>
    <col min="3" max="3" width="1.33203125" style="961" customWidth="1"/>
    <col min="4" max="4" width="12.44140625" style="961" customWidth="1"/>
    <col min="5" max="5" width="7.88671875" style="961" customWidth="1"/>
    <col min="6" max="6" width="11.6640625" style="961" customWidth="1"/>
    <col min="7" max="7" width="9.88671875" style="961" customWidth="1"/>
    <col min="8" max="8" width="12.88671875" style="961" customWidth="1"/>
    <col min="9" max="9" width="12.77734375" style="961" customWidth="1"/>
    <col min="10" max="10" width="7.88671875" style="961" customWidth="1"/>
    <col min="11" max="17" width="10" style="961" customWidth="1"/>
    <col min="18" max="18" width="11" style="961" bestFit="1" customWidth="1"/>
    <col min="19" max="23" width="10" style="961" customWidth="1"/>
    <col min="24" max="24" width="3.33203125" style="961" customWidth="1"/>
    <col min="25" max="25" width="5.109375" style="961" customWidth="1"/>
    <col min="26" max="256" width="10" style="961"/>
    <col min="257" max="257" width="2.5546875" style="961" customWidth="1"/>
    <col min="258" max="258" width="8.88671875" style="961" customWidth="1"/>
    <col min="259" max="259" width="23.5546875" style="961" customWidth="1"/>
    <col min="260" max="260" width="9.6640625" style="961" customWidth="1"/>
    <col min="261" max="261" width="4.6640625" style="961" customWidth="1"/>
    <col min="262" max="262" width="14.44140625" style="961" customWidth="1"/>
    <col min="263" max="263" width="9.88671875" style="961" customWidth="1"/>
    <col min="264" max="264" width="10.33203125" style="961" customWidth="1"/>
    <col min="265" max="266" width="11" style="961" bestFit="1" customWidth="1"/>
    <col min="267" max="273" width="10" style="961" customWidth="1"/>
    <col min="274" max="274" width="11" style="961" bestFit="1" customWidth="1"/>
    <col min="275" max="279" width="10" style="961" customWidth="1"/>
    <col min="280" max="280" width="3.33203125" style="961" customWidth="1"/>
    <col min="281" max="281" width="5.109375" style="961" customWidth="1"/>
    <col min="282" max="512" width="10" style="961"/>
    <col min="513" max="513" width="2.5546875" style="961" customWidth="1"/>
    <col min="514" max="514" width="8.88671875" style="961" customWidth="1"/>
    <col min="515" max="515" width="23.5546875" style="961" customWidth="1"/>
    <col min="516" max="516" width="9.6640625" style="961" customWidth="1"/>
    <col min="517" max="517" width="4.6640625" style="961" customWidth="1"/>
    <col min="518" max="518" width="14.44140625" style="961" customWidth="1"/>
    <col min="519" max="519" width="9.88671875" style="961" customWidth="1"/>
    <col min="520" max="520" width="10.33203125" style="961" customWidth="1"/>
    <col min="521" max="522" width="11" style="961" bestFit="1" customWidth="1"/>
    <col min="523" max="529" width="10" style="961" customWidth="1"/>
    <col min="530" max="530" width="11" style="961" bestFit="1" customWidth="1"/>
    <col min="531" max="535" width="10" style="961" customWidth="1"/>
    <col min="536" max="536" width="3.33203125" style="961" customWidth="1"/>
    <col min="537" max="537" width="5.109375" style="961" customWidth="1"/>
    <col min="538" max="768" width="10" style="961"/>
    <col min="769" max="769" width="2.5546875" style="961" customWidth="1"/>
    <col min="770" max="770" width="8.88671875" style="961" customWidth="1"/>
    <col min="771" max="771" width="23.5546875" style="961" customWidth="1"/>
    <col min="772" max="772" width="9.6640625" style="961" customWidth="1"/>
    <col min="773" max="773" width="4.6640625" style="961" customWidth="1"/>
    <col min="774" max="774" width="14.44140625" style="961" customWidth="1"/>
    <col min="775" max="775" width="9.88671875" style="961" customWidth="1"/>
    <col min="776" max="776" width="10.33203125" style="961" customWidth="1"/>
    <col min="777" max="778" width="11" style="961" bestFit="1" customWidth="1"/>
    <col min="779" max="785" width="10" style="961" customWidth="1"/>
    <col min="786" max="786" width="11" style="961" bestFit="1" customWidth="1"/>
    <col min="787" max="791" width="10" style="961" customWidth="1"/>
    <col min="792" max="792" width="3.33203125" style="961" customWidth="1"/>
    <col min="793" max="793" width="5.109375" style="961" customWidth="1"/>
    <col min="794" max="1024" width="9.109375" style="961"/>
    <col min="1025" max="1025" width="2.5546875" style="961" customWidth="1"/>
    <col min="1026" max="1026" width="8.88671875" style="961" customWidth="1"/>
    <col min="1027" max="1027" width="23.5546875" style="961" customWidth="1"/>
    <col min="1028" max="1028" width="9.6640625" style="961" customWidth="1"/>
    <col min="1029" max="1029" width="4.6640625" style="961" customWidth="1"/>
    <col min="1030" max="1030" width="14.44140625" style="961" customWidth="1"/>
    <col min="1031" max="1031" width="9.88671875" style="961" customWidth="1"/>
    <col min="1032" max="1032" width="10.33203125" style="961" customWidth="1"/>
    <col min="1033" max="1034" width="11" style="961" bestFit="1" customWidth="1"/>
    <col min="1035" max="1041" width="10" style="961" customWidth="1"/>
    <col min="1042" max="1042" width="11" style="961" bestFit="1" customWidth="1"/>
    <col min="1043" max="1047" width="10" style="961" customWidth="1"/>
    <col min="1048" max="1048" width="3.33203125" style="961" customWidth="1"/>
    <col min="1049" max="1049" width="5.109375" style="961" customWidth="1"/>
    <col min="1050" max="1280" width="10" style="961"/>
    <col min="1281" max="1281" width="2.5546875" style="961" customWidth="1"/>
    <col min="1282" max="1282" width="8.88671875" style="961" customWidth="1"/>
    <col min="1283" max="1283" width="23.5546875" style="961" customWidth="1"/>
    <col min="1284" max="1284" width="9.6640625" style="961" customWidth="1"/>
    <col min="1285" max="1285" width="4.6640625" style="961" customWidth="1"/>
    <col min="1286" max="1286" width="14.44140625" style="961" customWidth="1"/>
    <col min="1287" max="1287" width="9.88671875" style="961" customWidth="1"/>
    <col min="1288" max="1288" width="10.33203125" style="961" customWidth="1"/>
    <col min="1289" max="1290" width="11" style="961" bestFit="1" customWidth="1"/>
    <col min="1291" max="1297" width="10" style="961" customWidth="1"/>
    <col min="1298" max="1298" width="11" style="961" bestFit="1" customWidth="1"/>
    <col min="1299" max="1303" width="10" style="961" customWidth="1"/>
    <col min="1304" max="1304" width="3.33203125" style="961" customWidth="1"/>
    <col min="1305" max="1305" width="5.109375" style="961" customWidth="1"/>
    <col min="1306" max="1536" width="10" style="961"/>
    <col min="1537" max="1537" width="2.5546875" style="961" customWidth="1"/>
    <col min="1538" max="1538" width="8.88671875" style="961" customWidth="1"/>
    <col min="1539" max="1539" width="23.5546875" style="961" customWidth="1"/>
    <col min="1540" max="1540" width="9.6640625" style="961" customWidth="1"/>
    <col min="1541" max="1541" width="4.6640625" style="961" customWidth="1"/>
    <col min="1542" max="1542" width="14.44140625" style="961" customWidth="1"/>
    <col min="1543" max="1543" width="9.88671875" style="961" customWidth="1"/>
    <col min="1544" max="1544" width="10.33203125" style="961" customWidth="1"/>
    <col min="1545" max="1546" width="11" style="961" bestFit="1" customWidth="1"/>
    <col min="1547" max="1553" width="10" style="961" customWidth="1"/>
    <col min="1554" max="1554" width="11" style="961" bestFit="1" customWidth="1"/>
    <col min="1555" max="1559" width="10" style="961" customWidth="1"/>
    <col min="1560" max="1560" width="3.33203125" style="961" customWidth="1"/>
    <col min="1561" max="1561" width="5.109375" style="961" customWidth="1"/>
    <col min="1562" max="1792" width="10" style="961"/>
    <col min="1793" max="1793" width="2.5546875" style="961" customWidth="1"/>
    <col min="1794" max="1794" width="8.88671875" style="961" customWidth="1"/>
    <col min="1795" max="1795" width="23.5546875" style="961" customWidth="1"/>
    <col min="1796" max="1796" width="9.6640625" style="961" customWidth="1"/>
    <col min="1797" max="1797" width="4.6640625" style="961" customWidth="1"/>
    <col min="1798" max="1798" width="14.44140625" style="961" customWidth="1"/>
    <col min="1799" max="1799" width="9.88671875" style="961" customWidth="1"/>
    <col min="1800" max="1800" width="10.33203125" style="961" customWidth="1"/>
    <col min="1801" max="1802" width="11" style="961" bestFit="1" customWidth="1"/>
    <col min="1803" max="1809" width="10" style="961" customWidth="1"/>
    <col min="1810" max="1810" width="11" style="961" bestFit="1" customWidth="1"/>
    <col min="1811" max="1815" width="10" style="961" customWidth="1"/>
    <col min="1816" max="1816" width="3.33203125" style="961" customWidth="1"/>
    <col min="1817" max="1817" width="5.109375" style="961" customWidth="1"/>
    <col min="1818" max="2048" width="9.109375" style="961"/>
    <col min="2049" max="2049" width="2.5546875" style="961" customWidth="1"/>
    <col min="2050" max="2050" width="8.88671875" style="961" customWidth="1"/>
    <col min="2051" max="2051" width="23.5546875" style="961" customWidth="1"/>
    <col min="2052" max="2052" width="9.6640625" style="961" customWidth="1"/>
    <col min="2053" max="2053" width="4.6640625" style="961" customWidth="1"/>
    <col min="2054" max="2054" width="14.44140625" style="961" customWidth="1"/>
    <col min="2055" max="2055" width="9.88671875" style="961" customWidth="1"/>
    <col min="2056" max="2056" width="10.33203125" style="961" customWidth="1"/>
    <col min="2057" max="2058" width="11" style="961" bestFit="1" customWidth="1"/>
    <col min="2059" max="2065" width="10" style="961" customWidth="1"/>
    <col min="2066" max="2066" width="11" style="961" bestFit="1" customWidth="1"/>
    <col min="2067" max="2071" width="10" style="961" customWidth="1"/>
    <col min="2072" max="2072" width="3.33203125" style="961" customWidth="1"/>
    <col min="2073" max="2073" width="5.109375" style="961" customWidth="1"/>
    <col min="2074" max="2304" width="10" style="961"/>
    <col min="2305" max="2305" width="2.5546875" style="961" customWidth="1"/>
    <col min="2306" max="2306" width="8.88671875" style="961" customWidth="1"/>
    <col min="2307" max="2307" width="23.5546875" style="961" customWidth="1"/>
    <col min="2308" max="2308" width="9.6640625" style="961" customWidth="1"/>
    <col min="2309" max="2309" width="4.6640625" style="961" customWidth="1"/>
    <col min="2310" max="2310" width="14.44140625" style="961" customWidth="1"/>
    <col min="2311" max="2311" width="9.88671875" style="961" customWidth="1"/>
    <col min="2312" max="2312" width="10.33203125" style="961" customWidth="1"/>
    <col min="2313" max="2314" width="11" style="961" bestFit="1" customWidth="1"/>
    <col min="2315" max="2321" width="10" style="961" customWidth="1"/>
    <col min="2322" max="2322" width="11" style="961" bestFit="1" customWidth="1"/>
    <col min="2323" max="2327" width="10" style="961" customWidth="1"/>
    <col min="2328" max="2328" width="3.33203125" style="961" customWidth="1"/>
    <col min="2329" max="2329" width="5.109375" style="961" customWidth="1"/>
    <col min="2330" max="2560" width="10" style="961"/>
    <col min="2561" max="2561" width="2.5546875" style="961" customWidth="1"/>
    <col min="2562" max="2562" width="8.88671875" style="961" customWidth="1"/>
    <col min="2563" max="2563" width="23.5546875" style="961" customWidth="1"/>
    <col min="2564" max="2564" width="9.6640625" style="961" customWidth="1"/>
    <col min="2565" max="2565" width="4.6640625" style="961" customWidth="1"/>
    <col min="2566" max="2566" width="14.44140625" style="961" customWidth="1"/>
    <col min="2567" max="2567" width="9.88671875" style="961" customWidth="1"/>
    <col min="2568" max="2568" width="10.33203125" style="961" customWidth="1"/>
    <col min="2569" max="2570" width="11" style="961" bestFit="1" customWidth="1"/>
    <col min="2571" max="2577" width="10" style="961" customWidth="1"/>
    <col min="2578" max="2578" width="11" style="961" bestFit="1" customWidth="1"/>
    <col min="2579" max="2583" width="10" style="961" customWidth="1"/>
    <col min="2584" max="2584" width="3.33203125" style="961" customWidth="1"/>
    <col min="2585" max="2585" width="5.109375" style="961" customWidth="1"/>
    <col min="2586" max="2816" width="10" style="961"/>
    <col min="2817" max="2817" width="2.5546875" style="961" customWidth="1"/>
    <col min="2818" max="2818" width="8.88671875" style="961" customWidth="1"/>
    <col min="2819" max="2819" width="23.5546875" style="961" customWidth="1"/>
    <col min="2820" max="2820" width="9.6640625" style="961" customWidth="1"/>
    <col min="2821" max="2821" width="4.6640625" style="961" customWidth="1"/>
    <col min="2822" max="2822" width="14.44140625" style="961" customWidth="1"/>
    <col min="2823" max="2823" width="9.88671875" style="961" customWidth="1"/>
    <col min="2824" max="2824" width="10.33203125" style="961" customWidth="1"/>
    <col min="2825" max="2826" width="11" style="961" bestFit="1" customWidth="1"/>
    <col min="2827" max="2833" width="10" style="961" customWidth="1"/>
    <col min="2834" max="2834" width="11" style="961" bestFit="1" customWidth="1"/>
    <col min="2835" max="2839" width="10" style="961" customWidth="1"/>
    <col min="2840" max="2840" width="3.33203125" style="961" customWidth="1"/>
    <col min="2841" max="2841" width="5.109375" style="961" customWidth="1"/>
    <col min="2842" max="3072" width="9.109375" style="961"/>
    <col min="3073" max="3073" width="2.5546875" style="961" customWidth="1"/>
    <col min="3074" max="3074" width="8.88671875" style="961" customWidth="1"/>
    <col min="3075" max="3075" width="23.5546875" style="961" customWidth="1"/>
    <col min="3076" max="3076" width="9.6640625" style="961" customWidth="1"/>
    <col min="3077" max="3077" width="4.6640625" style="961" customWidth="1"/>
    <col min="3078" max="3078" width="14.44140625" style="961" customWidth="1"/>
    <col min="3079" max="3079" width="9.88671875" style="961" customWidth="1"/>
    <col min="3080" max="3080" width="10.33203125" style="961" customWidth="1"/>
    <col min="3081" max="3082" width="11" style="961" bestFit="1" customWidth="1"/>
    <col min="3083" max="3089" width="10" style="961" customWidth="1"/>
    <col min="3090" max="3090" width="11" style="961" bestFit="1" customWidth="1"/>
    <col min="3091" max="3095" width="10" style="961" customWidth="1"/>
    <col min="3096" max="3096" width="3.33203125" style="961" customWidth="1"/>
    <col min="3097" max="3097" width="5.109375" style="961" customWidth="1"/>
    <col min="3098" max="3328" width="10" style="961"/>
    <col min="3329" max="3329" width="2.5546875" style="961" customWidth="1"/>
    <col min="3330" max="3330" width="8.88671875" style="961" customWidth="1"/>
    <col min="3331" max="3331" width="23.5546875" style="961" customWidth="1"/>
    <col min="3332" max="3332" width="9.6640625" style="961" customWidth="1"/>
    <col min="3333" max="3333" width="4.6640625" style="961" customWidth="1"/>
    <col min="3334" max="3334" width="14.44140625" style="961" customWidth="1"/>
    <col min="3335" max="3335" width="9.88671875" style="961" customWidth="1"/>
    <col min="3336" max="3336" width="10.33203125" style="961" customWidth="1"/>
    <col min="3337" max="3338" width="11" style="961" bestFit="1" customWidth="1"/>
    <col min="3339" max="3345" width="10" style="961" customWidth="1"/>
    <col min="3346" max="3346" width="11" style="961" bestFit="1" customWidth="1"/>
    <col min="3347" max="3351" width="10" style="961" customWidth="1"/>
    <col min="3352" max="3352" width="3.33203125" style="961" customWidth="1"/>
    <col min="3353" max="3353" width="5.109375" style="961" customWidth="1"/>
    <col min="3354" max="3584" width="10" style="961"/>
    <col min="3585" max="3585" width="2.5546875" style="961" customWidth="1"/>
    <col min="3586" max="3586" width="8.88671875" style="961" customWidth="1"/>
    <col min="3587" max="3587" width="23.5546875" style="961" customWidth="1"/>
    <col min="3588" max="3588" width="9.6640625" style="961" customWidth="1"/>
    <col min="3589" max="3589" width="4.6640625" style="961" customWidth="1"/>
    <col min="3590" max="3590" width="14.44140625" style="961" customWidth="1"/>
    <col min="3591" max="3591" width="9.88671875" style="961" customWidth="1"/>
    <col min="3592" max="3592" width="10.33203125" style="961" customWidth="1"/>
    <col min="3593" max="3594" width="11" style="961" bestFit="1" customWidth="1"/>
    <col min="3595" max="3601" width="10" style="961" customWidth="1"/>
    <col min="3602" max="3602" width="11" style="961" bestFit="1" customWidth="1"/>
    <col min="3603" max="3607" width="10" style="961" customWidth="1"/>
    <col min="3608" max="3608" width="3.33203125" style="961" customWidth="1"/>
    <col min="3609" max="3609" width="5.109375" style="961" customWidth="1"/>
    <col min="3610" max="3840" width="10" style="961"/>
    <col min="3841" max="3841" width="2.5546875" style="961" customWidth="1"/>
    <col min="3842" max="3842" width="8.88671875" style="961" customWidth="1"/>
    <col min="3843" max="3843" width="23.5546875" style="961" customWidth="1"/>
    <col min="3844" max="3844" width="9.6640625" style="961" customWidth="1"/>
    <col min="3845" max="3845" width="4.6640625" style="961" customWidth="1"/>
    <col min="3846" max="3846" width="14.44140625" style="961" customWidth="1"/>
    <col min="3847" max="3847" width="9.88671875" style="961" customWidth="1"/>
    <col min="3848" max="3848" width="10.33203125" style="961" customWidth="1"/>
    <col min="3849" max="3850" width="11" style="961" bestFit="1" customWidth="1"/>
    <col min="3851" max="3857" width="10" style="961" customWidth="1"/>
    <col min="3858" max="3858" width="11" style="961" bestFit="1" customWidth="1"/>
    <col min="3859" max="3863" width="10" style="961" customWidth="1"/>
    <col min="3864" max="3864" width="3.33203125" style="961" customWidth="1"/>
    <col min="3865" max="3865" width="5.109375" style="961" customWidth="1"/>
    <col min="3866" max="4096" width="9.109375" style="961"/>
    <col min="4097" max="4097" width="2.5546875" style="961" customWidth="1"/>
    <col min="4098" max="4098" width="8.88671875" style="961" customWidth="1"/>
    <col min="4099" max="4099" width="23.5546875" style="961" customWidth="1"/>
    <col min="4100" max="4100" width="9.6640625" style="961" customWidth="1"/>
    <col min="4101" max="4101" width="4.6640625" style="961" customWidth="1"/>
    <col min="4102" max="4102" width="14.44140625" style="961" customWidth="1"/>
    <col min="4103" max="4103" width="9.88671875" style="961" customWidth="1"/>
    <col min="4104" max="4104" width="10.33203125" style="961" customWidth="1"/>
    <col min="4105" max="4106" width="11" style="961" bestFit="1" customWidth="1"/>
    <col min="4107" max="4113" width="10" style="961" customWidth="1"/>
    <col min="4114" max="4114" width="11" style="961" bestFit="1" customWidth="1"/>
    <col min="4115" max="4119" width="10" style="961" customWidth="1"/>
    <col min="4120" max="4120" width="3.33203125" style="961" customWidth="1"/>
    <col min="4121" max="4121" width="5.109375" style="961" customWidth="1"/>
    <col min="4122" max="4352" width="10" style="961"/>
    <col min="4353" max="4353" width="2.5546875" style="961" customWidth="1"/>
    <col min="4354" max="4354" width="8.88671875" style="961" customWidth="1"/>
    <col min="4355" max="4355" width="23.5546875" style="961" customWidth="1"/>
    <col min="4356" max="4356" width="9.6640625" style="961" customWidth="1"/>
    <col min="4357" max="4357" width="4.6640625" style="961" customWidth="1"/>
    <col min="4358" max="4358" width="14.44140625" style="961" customWidth="1"/>
    <col min="4359" max="4359" width="9.88671875" style="961" customWidth="1"/>
    <col min="4360" max="4360" width="10.33203125" style="961" customWidth="1"/>
    <col min="4361" max="4362" width="11" style="961" bestFit="1" customWidth="1"/>
    <col min="4363" max="4369" width="10" style="961" customWidth="1"/>
    <col min="4370" max="4370" width="11" style="961" bestFit="1" customWidth="1"/>
    <col min="4371" max="4375" width="10" style="961" customWidth="1"/>
    <col min="4376" max="4376" width="3.33203125" style="961" customWidth="1"/>
    <col min="4377" max="4377" width="5.109375" style="961" customWidth="1"/>
    <col min="4378" max="4608" width="10" style="961"/>
    <col min="4609" max="4609" width="2.5546875" style="961" customWidth="1"/>
    <col min="4610" max="4610" width="8.88671875" style="961" customWidth="1"/>
    <col min="4611" max="4611" width="23.5546875" style="961" customWidth="1"/>
    <col min="4612" max="4612" width="9.6640625" style="961" customWidth="1"/>
    <col min="4613" max="4613" width="4.6640625" style="961" customWidth="1"/>
    <col min="4614" max="4614" width="14.44140625" style="961" customWidth="1"/>
    <col min="4615" max="4615" width="9.88671875" style="961" customWidth="1"/>
    <col min="4616" max="4616" width="10.33203125" style="961" customWidth="1"/>
    <col min="4617" max="4618" width="11" style="961" bestFit="1" customWidth="1"/>
    <col min="4619" max="4625" width="10" style="961" customWidth="1"/>
    <col min="4626" max="4626" width="11" style="961" bestFit="1" customWidth="1"/>
    <col min="4627" max="4631" width="10" style="961" customWidth="1"/>
    <col min="4632" max="4632" width="3.33203125" style="961" customWidth="1"/>
    <col min="4633" max="4633" width="5.109375" style="961" customWidth="1"/>
    <col min="4634" max="4864" width="10" style="961"/>
    <col min="4865" max="4865" width="2.5546875" style="961" customWidth="1"/>
    <col min="4866" max="4866" width="8.88671875" style="961" customWidth="1"/>
    <col min="4867" max="4867" width="23.5546875" style="961" customWidth="1"/>
    <col min="4868" max="4868" width="9.6640625" style="961" customWidth="1"/>
    <col min="4869" max="4869" width="4.6640625" style="961" customWidth="1"/>
    <col min="4870" max="4870" width="14.44140625" style="961" customWidth="1"/>
    <col min="4871" max="4871" width="9.88671875" style="961" customWidth="1"/>
    <col min="4872" max="4872" width="10.33203125" style="961" customWidth="1"/>
    <col min="4873" max="4874" width="11" style="961" bestFit="1" customWidth="1"/>
    <col min="4875" max="4881" width="10" style="961" customWidth="1"/>
    <col min="4882" max="4882" width="11" style="961" bestFit="1" customWidth="1"/>
    <col min="4883" max="4887" width="10" style="961" customWidth="1"/>
    <col min="4888" max="4888" width="3.33203125" style="961" customWidth="1"/>
    <col min="4889" max="4889" width="5.109375" style="961" customWidth="1"/>
    <col min="4890" max="5120" width="9.109375" style="961"/>
    <col min="5121" max="5121" width="2.5546875" style="961" customWidth="1"/>
    <col min="5122" max="5122" width="8.88671875" style="961" customWidth="1"/>
    <col min="5123" max="5123" width="23.5546875" style="961" customWidth="1"/>
    <col min="5124" max="5124" width="9.6640625" style="961" customWidth="1"/>
    <col min="5125" max="5125" width="4.6640625" style="961" customWidth="1"/>
    <col min="5126" max="5126" width="14.44140625" style="961" customWidth="1"/>
    <col min="5127" max="5127" width="9.88671875" style="961" customWidth="1"/>
    <col min="5128" max="5128" width="10.33203125" style="961" customWidth="1"/>
    <col min="5129" max="5130" width="11" style="961" bestFit="1" customWidth="1"/>
    <col min="5131" max="5137" width="10" style="961" customWidth="1"/>
    <col min="5138" max="5138" width="11" style="961" bestFit="1" customWidth="1"/>
    <col min="5139" max="5143" width="10" style="961" customWidth="1"/>
    <col min="5144" max="5144" width="3.33203125" style="961" customWidth="1"/>
    <col min="5145" max="5145" width="5.109375" style="961" customWidth="1"/>
    <col min="5146" max="5376" width="10" style="961"/>
    <col min="5377" max="5377" width="2.5546875" style="961" customWidth="1"/>
    <col min="5378" max="5378" width="8.88671875" style="961" customWidth="1"/>
    <col min="5379" max="5379" width="23.5546875" style="961" customWidth="1"/>
    <col min="5380" max="5380" width="9.6640625" style="961" customWidth="1"/>
    <col min="5381" max="5381" width="4.6640625" style="961" customWidth="1"/>
    <col min="5382" max="5382" width="14.44140625" style="961" customWidth="1"/>
    <col min="5383" max="5383" width="9.88671875" style="961" customWidth="1"/>
    <col min="5384" max="5384" width="10.33203125" style="961" customWidth="1"/>
    <col min="5385" max="5386" width="11" style="961" bestFit="1" customWidth="1"/>
    <col min="5387" max="5393" width="10" style="961" customWidth="1"/>
    <col min="5394" max="5394" width="11" style="961" bestFit="1" customWidth="1"/>
    <col min="5395" max="5399" width="10" style="961" customWidth="1"/>
    <col min="5400" max="5400" width="3.33203125" style="961" customWidth="1"/>
    <col min="5401" max="5401" width="5.109375" style="961" customWidth="1"/>
    <col min="5402" max="5632" width="10" style="961"/>
    <col min="5633" max="5633" width="2.5546875" style="961" customWidth="1"/>
    <col min="5634" max="5634" width="8.88671875" style="961" customWidth="1"/>
    <col min="5635" max="5635" width="23.5546875" style="961" customWidth="1"/>
    <col min="5636" max="5636" width="9.6640625" style="961" customWidth="1"/>
    <col min="5637" max="5637" width="4.6640625" style="961" customWidth="1"/>
    <col min="5638" max="5638" width="14.44140625" style="961" customWidth="1"/>
    <col min="5639" max="5639" width="9.88671875" style="961" customWidth="1"/>
    <col min="5640" max="5640" width="10.33203125" style="961" customWidth="1"/>
    <col min="5641" max="5642" width="11" style="961" bestFit="1" customWidth="1"/>
    <col min="5643" max="5649" width="10" style="961" customWidth="1"/>
    <col min="5650" max="5650" width="11" style="961" bestFit="1" customWidth="1"/>
    <col min="5651" max="5655" width="10" style="961" customWidth="1"/>
    <col min="5656" max="5656" width="3.33203125" style="961" customWidth="1"/>
    <col min="5657" max="5657" width="5.109375" style="961" customWidth="1"/>
    <col min="5658" max="5888" width="10" style="961"/>
    <col min="5889" max="5889" width="2.5546875" style="961" customWidth="1"/>
    <col min="5890" max="5890" width="8.88671875" style="961" customWidth="1"/>
    <col min="5891" max="5891" width="23.5546875" style="961" customWidth="1"/>
    <col min="5892" max="5892" width="9.6640625" style="961" customWidth="1"/>
    <col min="5893" max="5893" width="4.6640625" style="961" customWidth="1"/>
    <col min="5894" max="5894" width="14.44140625" style="961" customWidth="1"/>
    <col min="5895" max="5895" width="9.88671875" style="961" customWidth="1"/>
    <col min="5896" max="5896" width="10.33203125" style="961" customWidth="1"/>
    <col min="5897" max="5898" width="11" style="961" bestFit="1" customWidth="1"/>
    <col min="5899" max="5905" width="10" style="961" customWidth="1"/>
    <col min="5906" max="5906" width="11" style="961" bestFit="1" customWidth="1"/>
    <col min="5907" max="5911" width="10" style="961" customWidth="1"/>
    <col min="5912" max="5912" width="3.33203125" style="961" customWidth="1"/>
    <col min="5913" max="5913" width="5.109375" style="961" customWidth="1"/>
    <col min="5914" max="6144" width="9.109375" style="961"/>
    <col min="6145" max="6145" width="2.5546875" style="961" customWidth="1"/>
    <col min="6146" max="6146" width="8.88671875" style="961" customWidth="1"/>
    <col min="6147" max="6147" width="23.5546875" style="961" customWidth="1"/>
    <col min="6148" max="6148" width="9.6640625" style="961" customWidth="1"/>
    <col min="6149" max="6149" width="4.6640625" style="961" customWidth="1"/>
    <col min="6150" max="6150" width="14.44140625" style="961" customWidth="1"/>
    <col min="6151" max="6151" width="9.88671875" style="961" customWidth="1"/>
    <col min="6152" max="6152" width="10.33203125" style="961" customWidth="1"/>
    <col min="6153" max="6154" width="11" style="961" bestFit="1" customWidth="1"/>
    <col min="6155" max="6161" width="10" style="961" customWidth="1"/>
    <col min="6162" max="6162" width="11" style="961" bestFit="1" customWidth="1"/>
    <col min="6163" max="6167" width="10" style="961" customWidth="1"/>
    <col min="6168" max="6168" width="3.33203125" style="961" customWidth="1"/>
    <col min="6169" max="6169" width="5.109375" style="961" customWidth="1"/>
    <col min="6170" max="6400" width="10" style="961"/>
    <col min="6401" max="6401" width="2.5546875" style="961" customWidth="1"/>
    <col min="6402" max="6402" width="8.88671875" style="961" customWidth="1"/>
    <col min="6403" max="6403" width="23.5546875" style="961" customWidth="1"/>
    <col min="6404" max="6404" width="9.6640625" style="961" customWidth="1"/>
    <col min="6405" max="6405" width="4.6640625" style="961" customWidth="1"/>
    <col min="6406" max="6406" width="14.44140625" style="961" customWidth="1"/>
    <col min="6407" max="6407" width="9.88671875" style="961" customWidth="1"/>
    <col min="6408" max="6408" width="10.33203125" style="961" customWidth="1"/>
    <col min="6409" max="6410" width="11" style="961" bestFit="1" customWidth="1"/>
    <col min="6411" max="6417" width="10" style="961" customWidth="1"/>
    <col min="6418" max="6418" width="11" style="961" bestFit="1" customWidth="1"/>
    <col min="6419" max="6423" width="10" style="961" customWidth="1"/>
    <col min="6424" max="6424" width="3.33203125" style="961" customWidth="1"/>
    <col min="6425" max="6425" width="5.109375" style="961" customWidth="1"/>
    <col min="6426" max="6656" width="10" style="961"/>
    <col min="6657" max="6657" width="2.5546875" style="961" customWidth="1"/>
    <col min="6658" max="6658" width="8.88671875" style="961" customWidth="1"/>
    <col min="6659" max="6659" width="23.5546875" style="961" customWidth="1"/>
    <col min="6660" max="6660" width="9.6640625" style="961" customWidth="1"/>
    <col min="6661" max="6661" width="4.6640625" style="961" customWidth="1"/>
    <col min="6662" max="6662" width="14.44140625" style="961" customWidth="1"/>
    <col min="6663" max="6663" width="9.88671875" style="961" customWidth="1"/>
    <col min="6664" max="6664" width="10.33203125" style="961" customWidth="1"/>
    <col min="6665" max="6666" width="11" style="961" bestFit="1" customWidth="1"/>
    <col min="6667" max="6673" width="10" style="961" customWidth="1"/>
    <col min="6674" max="6674" width="11" style="961" bestFit="1" customWidth="1"/>
    <col min="6675" max="6679" width="10" style="961" customWidth="1"/>
    <col min="6680" max="6680" width="3.33203125" style="961" customWidth="1"/>
    <col min="6681" max="6681" width="5.109375" style="961" customWidth="1"/>
    <col min="6682" max="6912" width="10" style="961"/>
    <col min="6913" max="6913" width="2.5546875" style="961" customWidth="1"/>
    <col min="6914" max="6914" width="8.88671875" style="961" customWidth="1"/>
    <col min="6915" max="6915" width="23.5546875" style="961" customWidth="1"/>
    <col min="6916" max="6916" width="9.6640625" style="961" customWidth="1"/>
    <col min="6917" max="6917" width="4.6640625" style="961" customWidth="1"/>
    <col min="6918" max="6918" width="14.44140625" style="961" customWidth="1"/>
    <col min="6919" max="6919" width="9.88671875" style="961" customWidth="1"/>
    <col min="6920" max="6920" width="10.33203125" style="961" customWidth="1"/>
    <col min="6921" max="6922" width="11" style="961" bestFit="1" customWidth="1"/>
    <col min="6923" max="6929" width="10" style="961" customWidth="1"/>
    <col min="6930" max="6930" width="11" style="961" bestFit="1" customWidth="1"/>
    <col min="6931" max="6935" width="10" style="961" customWidth="1"/>
    <col min="6936" max="6936" width="3.33203125" style="961" customWidth="1"/>
    <col min="6937" max="6937" width="5.109375" style="961" customWidth="1"/>
    <col min="6938" max="7168" width="9.109375" style="961"/>
    <col min="7169" max="7169" width="2.5546875" style="961" customWidth="1"/>
    <col min="7170" max="7170" width="8.88671875" style="961" customWidth="1"/>
    <col min="7171" max="7171" width="23.5546875" style="961" customWidth="1"/>
    <col min="7172" max="7172" width="9.6640625" style="961" customWidth="1"/>
    <col min="7173" max="7173" width="4.6640625" style="961" customWidth="1"/>
    <col min="7174" max="7174" width="14.44140625" style="961" customWidth="1"/>
    <col min="7175" max="7175" width="9.88671875" style="961" customWidth="1"/>
    <col min="7176" max="7176" width="10.33203125" style="961" customWidth="1"/>
    <col min="7177" max="7178" width="11" style="961" bestFit="1" customWidth="1"/>
    <col min="7179" max="7185" width="10" style="961" customWidth="1"/>
    <col min="7186" max="7186" width="11" style="961" bestFit="1" customWidth="1"/>
    <col min="7187" max="7191" width="10" style="961" customWidth="1"/>
    <col min="7192" max="7192" width="3.33203125" style="961" customWidth="1"/>
    <col min="7193" max="7193" width="5.109375" style="961" customWidth="1"/>
    <col min="7194" max="7424" width="10" style="961"/>
    <col min="7425" max="7425" width="2.5546875" style="961" customWidth="1"/>
    <col min="7426" max="7426" width="8.88671875" style="961" customWidth="1"/>
    <col min="7427" max="7427" width="23.5546875" style="961" customWidth="1"/>
    <col min="7428" max="7428" width="9.6640625" style="961" customWidth="1"/>
    <col min="7429" max="7429" width="4.6640625" style="961" customWidth="1"/>
    <col min="7430" max="7430" width="14.44140625" style="961" customWidth="1"/>
    <col min="7431" max="7431" width="9.88671875" style="961" customWidth="1"/>
    <col min="7432" max="7432" width="10.33203125" style="961" customWidth="1"/>
    <col min="7433" max="7434" width="11" style="961" bestFit="1" customWidth="1"/>
    <col min="7435" max="7441" width="10" style="961" customWidth="1"/>
    <col min="7442" max="7442" width="11" style="961" bestFit="1" customWidth="1"/>
    <col min="7443" max="7447" width="10" style="961" customWidth="1"/>
    <col min="7448" max="7448" width="3.33203125" style="961" customWidth="1"/>
    <col min="7449" max="7449" width="5.109375" style="961" customWidth="1"/>
    <col min="7450" max="7680" width="10" style="961"/>
    <col min="7681" max="7681" width="2.5546875" style="961" customWidth="1"/>
    <col min="7682" max="7682" width="8.88671875" style="961" customWidth="1"/>
    <col min="7683" max="7683" width="23.5546875" style="961" customWidth="1"/>
    <col min="7684" max="7684" width="9.6640625" style="961" customWidth="1"/>
    <col min="7685" max="7685" width="4.6640625" style="961" customWidth="1"/>
    <col min="7686" max="7686" width="14.44140625" style="961" customWidth="1"/>
    <col min="7687" max="7687" width="9.88671875" style="961" customWidth="1"/>
    <col min="7688" max="7688" width="10.33203125" style="961" customWidth="1"/>
    <col min="7689" max="7690" width="11" style="961" bestFit="1" customWidth="1"/>
    <col min="7691" max="7697" width="10" style="961" customWidth="1"/>
    <col min="7698" max="7698" width="11" style="961" bestFit="1" customWidth="1"/>
    <col min="7699" max="7703" width="10" style="961" customWidth="1"/>
    <col min="7704" max="7704" width="3.33203125" style="961" customWidth="1"/>
    <col min="7705" max="7705" width="5.109375" style="961" customWidth="1"/>
    <col min="7706" max="7936" width="10" style="961"/>
    <col min="7937" max="7937" width="2.5546875" style="961" customWidth="1"/>
    <col min="7938" max="7938" width="8.88671875" style="961" customWidth="1"/>
    <col min="7939" max="7939" width="23.5546875" style="961" customWidth="1"/>
    <col min="7940" max="7940" width="9.6640625" style="961" customWidth="1"/>
    <col min="7941" max="7941" width="4.6640625" style="961" customWidth="1"/>
    <col min="7942" max="7942" width="14.44140625" style="961" customWidth="1"/>
    <col min="7943" max="7943" width="9.88671875" style="961" customWidth="1"/>
    <col min="7944" max="7944" width="10.33203125" style="961" customWidth="1"/>
    <col min="7945" max="7946" width="11" style="961" bestFit="1" customWidth="1"/>
    <col min="7947" max="7953" width="10" style="961" customWidth="1"/>
    <col min="7954" max="7954" width="11" style="961" bestFit="1" customWidth="1"/>
    <col min="7955" max="7959" width="10" style="961" customWidth="1"/>
    <col min="7960" max="7960" width="3.33203125" style="961" customWidth="1"/>
    <col min="7961" max="7961" width="5.109375" style="961" customWidth="1"/>
    <col min="7962" max="8192" width="9.109375" style="961"/>
    <col min="8193" max="8193" width="2.5546875" style="961" customWidth="1"/>
    <col min="8194" max="8194" width="8.88671875" style="961" customWidth="1"/>
    <col min="8195" max="8195" width="23.5546875" style="961" customWidth="1"/>
    <col min="8196" max="8196" width="9.6640625" style="961" customWidth="1"/>
    <col min="8197" max="8197" width="4.6640625" style="961" customWidth="1"/>
    <col min="8198" max="8198" width="14.44140625" style="961" customWidth="1"/>
    <col min="8199" max="8199" width="9.88671875" style="961" customWidth="1"/>
    <col min="8200" max="8200" width="10.33203125" style="961" customWidth="1"/>
    <col min="8201" max="8202" width="11" style="961" bestFit="1" customWidth="1"/>
    <col min="8203" max="8209" width="10" style="961" customWidth="1"/>
    <col min="8210" max="8210" width="11" style="961" bestFit="1" customWidth="1"/>
    <col min="8211" max="8215" width="10" style="961" customWidth="1"/>
    <col min="8216" max="8216" width="3.33203125" style="961" customWidth="1"/>
    <col min="8217" max="8217" width="5.109375" style="961" customWidth="1"/>
    <col min="8218" max="8448" width="10" style="961"/>
    <col min="8449" max="8449" width="2.5546875" style="961" customWidth="1"/>
    <col min="8450" max="8450" width="8.88671875" style="961" customWidth="1"/>
    <col min="8451" max="8451" width="23.5546875" style="961" customWidth="1"/>
    <col min="8452" max="8452" width="9.6640625" style="961" customWidth="1"/>
    <col min="8453" max="8453" width="4.6640625" style="961" customWidth="1"/>
    <col min="8454" max="8454" width="14.44140625" style="961" customWidth="1"/>
    <col min="8455" max="8455" width="9.88671875" style="961" customWidth="1"/>
    <col min="8456" max="8456" width="10.33203125" style="961" customWidth="1"/>
    <col min="8457" max="8458" width="11" style="961" bestFit="1" customWidth="1"/>
    <col min="8459" max="8465" width="10" style="961" customWidth="1"/>
    <col min="8466" max="8466" width="11" style="961" bestFit="1" customWidth="1"/>
    <col min="8467" max="8471" width="10" style="961" customWidth="1"/>
    <col min="8472" max="8472" width="3.33203125" style="961" customWidth="1"/>
    <col min="8473" max="8473" width="5.109375" style="961" customWidth="1"/>
    <col min="8474" max="8704" width="10" style="961"/>
    <col min="8705" max="8705" width="2.5546875" style="961" customWidth="1"/>
    <col min="8706" max="8706" width="8.88671875" style="961" customWidth="1"/>
    <col min="8707" max="8707" width="23.5546875" style="961" customWidth="1"/>
    <col min="8708" max="8708" width="9.6640625" style="961" customWidth="1"/>
    <col min="8709" max="8709" width="4.6640625" style="961" customWidth="1"/>
    <col min="8710" max="8710" width="14.44140625" style="961" customWidth="1"/>
    <col min="8711" max="8711" width="9.88671875" style="961" customWidth="1"/>
    <col min="8712" max="8712" width="10.33203125" style="961" customWidth="1"/>
    <col min="8713" max="8714" width="11" style="961" bestFit="1" customWidth="1"/>
    <col min="8715" max="8721" width="10" style="961" customWidth="1"/>
    <col min="8722" max="8722" width="11" style="961" bestFit="1" customWidth="1"/>
    <col min="8723" max="8727" width="10" style="961" customWidth="1"/>
    <col min="8728" max="8728" width="3.33203125" style="961" customWidth="1"/>
    <col min="8729" max="8729" width="5.109375" style="961" customWidth="1"/>
    <col min="8730" max="8960" width="10" style="961"/>
    <col min="8961" max="8961" width="2.5546875" style="961" customWidth="1"/>
    <col min="8962" max="8962" width="8.88671875" style="961" customWidth="1"/>
    <col min="8963" max="8963" width="23.5546875" style="961" customWidth="1"/>
    <col min="8964" max="8964" width="9.6640625" style="961" customWidth="1"/>
    <col min="8965" max="8965" width="4.6640625" style="961" customWidth="1"/>
    <col min="8966" max="8966" width="14.44140625" style="961" customWidth="1"/>
    <col min="8967" max="8967" width="9.88671875" style="961" customWidth="1"/>
    <col min="8968" max="8968" width="10.33203125" style="961" customWidth="1"/>
    <col min="8969" max="8970" width="11" style="961" bestFit="1" customWidth="1"/>
    <col min="8971" max="8977" width="10" style="961" customWidth="1"/>
    <col min="8978" max="8978" width="11" style="961" bestFit="1" customWidth="1"/>
    <col min="8979" max="8983" width="10" style="961" customWidth="1"/>
    <col min="8984" max="8984" width="3.33203125" style="961" customWidth="1"/>
    <col min="8985" max="8985" width="5.109375" style="961" customWidth="1"/>
    <col min="8986" max="9216" width="9.109375" style="961"/>
    <col min="9217" max="9217" width="2.5546875" style="961" customWidth="1"/>
    <col min="9218" max="9218" width="8.88671875" style="961" customWidth="1"/>
    <col min="9219" max="9219" width="23.5546875" style="961" customWidth="1"/>
    <col min="9220" max="9220" width="9.6640625" style="961" customWidth="1"/>
    <col min="9221" max="9221" width="4.6640625" style="961" customWidth="1"/>
    <col min="9222" max="9222" width="14.44140625" style="961" customWidth="1"/>
    <col min="9223" max="9223" width="9.88671875" style="961" customWidth="1"/>
    <col min="9224" max="9224" width="10.33203125" style="961" customWidth="1"/>
    <col min="9225" max="9226" width="11" style="961" bestFit="1" customWidth="1"/>
    <col min="9227" max="9233" width="10" style="961" customWidth="1"/>
    <col min="9234" max="9234" width="11" style="961" bestFit="1" customWidth="1"/>
    <col min="9235" max="9239" width="10" style="961" customWidth="1"/>
    <col min="9240" max="9240" width="3.33203125" style="961" customWidth="1"/>
    <col min="9241" max="9241" width="5.109375" style="961" customWidth="1"/>
    <col min="9242" max="9472" width="10" style="961"/>
    <col min="9473" max="9473" width="2.5546875" style="961" customWidth="1"/>
    <col min="9474" max="9474" width="8.88671875" style="961" customWidth="1"/>
    <col min="9475" max="9475" width="23.5546875" style="961" customWidth="1"/>
    <col min="9476" max="9476" width="9.6640625" style="961" customWidth="1"/>
    <col min="9477" max="9477" width="4.6640625" style="961" customWidth="1"/>
    <col min="9478" max="9478" width="14.44140625" style="961" customWidth="1"/>
    <col min="9479" max="9479" width="9.88671875" style="961" customWidth="1"/>
    <col min="9480" max="9480" width="10.33203125" style="961" customWidth="1"/>
    <col min="9481" max="9482" width="11" style="961" bestFit="1" customWidth="1"/>
    <col min="9483" max="9489" width="10" style="961" customWidth="1"/>
    <col min="9490" max="9490" width="11" style="961" bestFit="1" customWidth="1"/>
    <col min="9491" max="9495" width="10" style="961" customWidth="1"/>
    <col min="9496" max="9496" width="3.33203125" style="961" customWidth="1"/>
    <col min="9497" max="9497" width="5.109375" style="961" customWidth="1"/>
    <col min="9498" max="9728" width="10" style="961"/>
    <col min="9729" max="9729" width="2.5546875" style="961" customWidth="1"/>
    <col min="9730" max="9730" width="8.88671875" style="961" customWidth="1"/>
    <col min="9731" max="9731" width="23.5546875" style="961" customWidth="1"/>
    <col min="9732" max="9732" width="9.6640625" style="961" customWidth="1"/>
    <col min="9733" max="9733" width="4.6640625" style="961" customWidth="1"/>
    <col min="9734" max="9734" width="14.44140625" style="961" customWidth="1"/>
    <col min="9735" max="9735" width="9.88671875" style="961" customWidth="1"/>
    <col min="9736" max="9736" width="10.33203125" style="961" customWidth="1"/>
    <col min="9737" max="9738" width="11" style="961" bestFit="1" customWidth="1"/>
    <col min="9739" max="9745" width="10" style="961" customWidth="1"/>
    <col min="9746" max="9746" width="11" style="961" bestFit="1" customWidth="1"/>
    <col min="9747" max="9751" width="10" style="961" customWidth="1"/>
    <col min="9752" max="9752" width="3.33203125" style="961" customWidth="1"/>
    <col min="9753" max="9753" width="5.109375" style="961" customWidth="1"/>
    <col min="9754" max="9984" width="10" style="961"/>
    <col min="9985" max="9985" width="2.5546875" style="961" customWidth="1"/>
    <col min="9986" max="9986" width="8.88671875" style="961" customWidth="1"/>
    <col min="9987" max="9987" width="23.5546875" style="961" customWidth="1"/>
    <col min="9988" max="9988" width="9.6640625" style="961" customWidth="1"/>
    <col min="9989" max="9989" width="4.6640625" style="961" customWidth="1"/>
    <col min="9990" max="9990" width="14.44140625" style="961" customWidth="1"/>
    <col min="9991" max="9991" width="9.88671875" style="961" customWidth="1"/>
    <col min="9992" max="9992" width="10.33203125" style="961" customWidth="1"/>
    <col min="9993" max="9994" width="11" style="961" bestFit="1" customWidth="1"/>
    <col min="9995" max="10001" width="10" style="961" customWidth="1"/>
    <col min="10002" max="10002" width="11" style="961" bestFit="1" customWidth="1"/>
    <col min="10003" max="10007" width="10" style="961" customWidth="1"/>
    <col min="10008" max="10008" width="3.33203125" style="961" customWidth="1"/>
    <col min="10009" max="10009" width="5.109375" style="961" customWidth="1"/>
    <col min="10010" max="10240" width="9.109375" style="961"/>
    <col min="10241" max="10241" width="2.5546875" style="961" customWidth="1"/>
    <col min="10242" max="10242" width="8.88671875" style="961" customWidth="1"/>
    <col min="10243" max="10243" width="23.5546875" style="961" customWidth="1"/>
    <col min="10244" max="10244" width="9.6640625" style="961" customWidth="1"/>
    <col min="10245" max="10245" width="4.6640625" style="961" customWidth="1"/>
    <col min="10246" max="10246" width="14.44140625" style="961" customWidth="1"/>
    <col min="10247" max="10247" width="9.88671875" style="961" customWidth="1"/>
    <col min="10248" max="10248" width="10.33203125" style="961" customWidth="1"/>
    <col min="10249" max="10250" width="11" style="961" bestFit="1" customWidth="1"/>
    <col min="10251" max="10257" width="10" style="961" customWidth="1"/>
    <col min="10258" max="10258" width="11" style="961" bestFit="1" customWidth="1"/>
    <col min="10259" max="10263" width="10" style="961" customWidth="1"/>
    <col min="10264" max="10264" width="3.33203125" style="961" customWidth="1"/>
    <col min="10265" max="10265" width="5.109375" style="961" customWidth="1"/>
    <col min="10266" max="10496" width="10" style="961"/>
    <col min="10497" max="10497" width="2.5546875" style="961" customWidth="1"/>
    <col min="10498" max="10498" width="8.88671875" style="961" customWidth="1"/>
    <col min="10499" max="10499" width="23.5546875" style="961" customWidth="1"/>
    <col min="10500" max="10500" width="9.6640625" style="961" customWidth="1"/>
    <col min="10501" max="10501" width="4.6640625" style="961" customWidth="1"/>
    <col min="10502" max="10502" width="14.44140625" style="961" customWidth="1"/>
    <col min="10503" max="10503" width="9.88671875" style="961" customWidth="1"/>
    <col min="10504" max="10504" width="10.33203125" style="961" customWidth="1"/>
    <col min="10505" max="10506" width="11" style="961" bestFit="1" customWidth="1"/>
    <col min="10507" max="10513" width="10" style="961" customWidth="1"/>
    <col min="10514" max="10514" width="11" style="961" bestFit="1" customWidth="1"/>
    <col min="10515" max="10519" width="10" style="961" customWidth="1"/>
    <col min="10520" max="10520" width="3.33203125" style="961" customWidth="1"/>
    <col min="10521" max="10521" width="5.109375" style="961" customWidth="1"/>
    <col min="10522" max="10752" width="10" style="961"/>
    <col min="10753" max="10753" width="2.5546875" style="961" customWidth="1"/>
    <col min="10754" max="10754" width="8.88671875" style="961" customWidth="1"/>
    <col min="10755" max="10755" width="23.5546875" style="961" customWidth="1"/>
    <col min="10756" max="10756" width="9.6640625" style="961" customWidth="1"/>
    <col min="10757" max="10757" width="4.6640625" style="961" customWidth="1"/>
    <col min="10758" max="10758" width="14.44140625" style="961" customWidth="1"/>
    <col min="10759" max="10759" width="9.88671875" style="961" customWidth="1"/>
    <col min="10760" max="10760" width="10.33203125" style="961" customWidth="1"/>
    <col min="10761" max="10762" width="11" style="961" bestFit="1" customWidth="1"/>
    <col min="10763" max="10769" width="10" style="961" customWidth="1"/>
    <col min="10770" max="10770" width="11" style="961" bestFit="1" customWidth="1"/>
    <col min="10771" max="10775" width="10" style="961" customWidth="1"/>
    <col min="10776" max="10776" width="3.33203125" style="961" customWidth="1"/>
    <col min="10777" max="10777" width="5.109375" style="961" customWidth="1"/>
    <col min="10778" max="11008" width="10" style="961"/>
    <col min="11009" max="11009" width="2.5546875" style="961" customWidth="1"/>
    <col min="11010" max="11010" width="8.88671875" style="961" customWidth="1"/>
    <col min="11011" max="11011" width="23.5546875" style="961" customWidth="1"/>
    <col min="11012" max="11012" width="9.6640625" style="961" customWidth="1"/>
    <col min="11013" max="11013" width="4.6640625" style="961" customWidth="1"/>
    <col min="11014" max="11014" width="14.44140625" style="961" customWidth="1"/>
    <col min="11015" max="11015" width="9.88671875" style="961" customWidth="1"/>
    <col min="11016" max="11016" width="10.33203125" style="961" customWidth="1"/>
    <col min="11017" max="11018" width="11" style="961" bestFit="1" customWidth="1"/>
    <col min="11019" max="11025" width="10" style="961" customWidth="1"/>
    <col min="11026" max="11026" width="11" style="961" bestFit="1" customWidth="1"/>
    <col min="11027" max="11031" width="10" style="961" customWidth="1"/>
    <col min="11032" max="11032" width="3.33203125" style="961" customWidth="1"/>
    <col min="11033" max="11033" width="5.109375" style="961" customWidth="1"/>
    <col min="11034" max="11264" width="9.109375" style="961"/>
    <col min="11265" max="11265" width="2.5546875" style="961" customWidth="1"/>
    <col min="11266" max="11266" width="8.88671875" style="961" customWidth="1"/>
    <col min="11267" max="11267" width="23.5546875" style="961" customWidth="1"/>
    <col min="11268" max="11268" width="9.6640625" style="961" customWidth="1"/>
    <col min="11269" max="11269" width="4.6640625" style="961" customWidth="1"/>
    <col min="11270" max="11270" width="14.44140625" style="961" customWidth="1"/>
    <col min="11271" max="11271" width="9.88671875" style="961" customWidth="1"/>
    <col min="11272" max="11272" width="10.33203125" style="961" customWidth="1"/>
    <col min="11273" max="11274" width="11" style="961" bestFit="1" customWidth="1"/>
    <col min="11275" max="11281" width="10" style="961" customWidth="1"/>
    <col min="11282" max="11282" width="11" style="961" bestFit="1" customWidth="1"/>
    <col min="11283" max="11287" width="10" style="961" customWidth="1"/>
    <col min="11288" max="11288" width="3.33203125" style="961" customWidth="1"/>
    <col min="11289" max="11289" width="5.109375" style="961" customWidth="1"/>
    <col min="11290" max="11520" width="10" style="961"/>
    <col min="11521" max="11521" width="2.5546875" style="961" customWidth="1"/>
    <col min="11522" max="11522" width="8.88671875" style="961" customWidth="1"/>
    <col min="11523" max="11523" width="23.5546875" style="961" customWidth="1"/>
    <col min="11524" max="11524" width="9.6640625" style="961" customWidth="1"/>
    <col min="11525" max="11525" width="4.6640625" style="961" customWidth="1"/>
    <col min="11526" max="11526" width="14.44140625" style="961" customWidth="1"/>
    <col min="11527" max="11527" width="9.88671875" style="961" customWidth="1"/>
    <col min="11528" max="11528" width="10.33203125" style="961" customWidth="1"/>
    <col min="11529" max="11530" width="11" style="961" bestFit="1" customWidth="1"/>
    <col min="11531" max="11537" width="10" style="961" customWidth="1"/>
    <col min="11538" max="11538" width="11" style="961" bestFit="1" customWidth="1"/>
    <col min="11539" max="11543" width="10" style="961" customWidth="1"/>
    <col min="11544" max="11544" width="3.33203125" style="961" customWidth="1"/>
    <col min="11545" max="11545" width="5.109375" style="961" customWidth="1"/>
    <col min="11546" max="11776" width="10" style="961"/>
    <col min="11777" max="11777" width="2.5546875" style="961" customWidth="1"/>
    <col min="11778" max="11778" width="8.88671875" style="961" customWidth="1"/>
    <col min="11779" max="11779" width="23.5546875" style="961" customWidth="1"/>
    <col min="11780" max="11780" width="9.6640625" style="961" customWidth="1"/>
    <col min="11781" max="11781" width="4.6640625" style="961" customWidth="1"/>
    <col min="11782" max="11782" width="14.44140625" style="961" customWidth="1"/>
    <col min="11783" max="11783" width="9.88671875" style="961" customWidth="1"/>
    <col min="11784" max="11784" width="10.33203125" style="961" customWidth="1"/>
    <col min="11785" max="11786" width="11" style="961" bestFit="1" customWidth="1"/>
    <col min="11787" max="11793" width="10" style="961" customWidth="1"/>
    <col min="11794" max="11794" width="11" style="961" bestFit="1" customWidth="1"/>
    <col min="11795" max="11799" width="10" style="961" customWidth="1"/>
    <col min="11800" max="11800" width="3.33203125" style="961" customWidth="1"/>
    <col min="11801" max="11801" width="5.109375" style="961" customWidth="1"/>
    <col min="11802" max="12032" width="10" style="961"/>
    <col min="12033" max="12033" width="2.5546875" style="961" customWidth="1"/>
    <col min="12034" max="12034" width="8.88671875" style="961" customWidth="1"/>
    <col min="12035" max="12035" width="23.5546875" style="961" customWidth="1"/>
    <col min="12036" max="12036" width="9.6640625" style="961" customWidth="1"/>
    <col min="12037" max="12037" width="4.6640625" style="961" customWidth="1"/>
    <col min="12038" max="12038" width="14.44140625" style="961" customWidth="1"/>
    <col min="12039" max="12039" width="9.88671875" style="961" customWidth="1"/>
    <col min="12040" max="12040" width="10.33203125" style="961" customWidth="1"/>
    <col min="12041" max="12042" width="11" style="961" bestFit="1" customWidth="1"/>
    <col min="12043" max="12049" width="10" style="961" customWidth="1"/>
    <col min="12050" max="12050" width="11" style="961" bestFit="1" customWidth="1"/>
    <col min="12051" max="12055" width="10" style="961" customWidth="1"/>
    <col min="12056" max="12056" width="3.33203125" style="961" customWidth="1"/>
    <col min="12057" max="12057" width="5.109375" style="961" customWidth="1"/>
    <col min="12058" max="12288" width="9.109375" style="961"/>
    <col min="12289" max="12289" width="2.5546875" style="961" customWidth="1"/>
    <col min="12290" max="12290" width="8.88671875" style="961" customWidth="1"/>
    <col min="12291" max="12291" width="23.5546875" style="961" customWidth="1"/>
    <col min="12292" max="12292" width="9.6640625" style="961" customWidth="1"/>
    <col min="12293" max="12293" width="4.6640625" style="961" customWidth="1"/>
    <col min="12294" max="12294" width="14.44140625" style="961" customWidth="1"/>
    <col min="12295" max="12295" width="9.88671875" style="961" customWidth="1"/>
    <col min="12296" max="12296" width="10.33203125" style="961" customWidth="1"/>
    <col min="12297" max="12298" width="11" style="961" bestFit="1" customWidth="1"/>
    <col min="12299" max="12305" width="10" style="961" customWidth="1"/>
    <col min="12306" max="12306" width="11" style="961" bestFit="1" customWidth="1"/>
    <col min="12307" max="12311" width="10" style="961" customWidth="1"/>
    <col min="12312" max="12312" width="3.33203125" style="961" customWidth="1"/>
    <col min="12313" max="12313" width="5.109375" style="961" customWidth="1"/>
    <col min="12314" max="12544" width="10" style="961"/>
    <col min="12545" max="12545" width="2.5546875" style="961" customWidth="1"/>
    <col min="12546" max="12546" width="8.88671875" style="961" customWidth="1"/>
    <col min="12547" max="12547" width="23.5546875" style="961" customWidth="1"/>
    <col min="12548" max="12548" width="9.6640625" style="961" customWidth="1"/>
    <col min="12549" max="12549" width="4.6640625" style="961" customWidth="1"/>
    <col min="12550" max="12550" width="14.44140625" style="961" customWidth="1"/>
    <col min="12551" max="12551" width="9.88671875" style="961" customWidth="1"/>
    <col min="12552" max="12552" width="10.33203125" style="961" customWidth="1"/>
    <col min="12553" max="12554" width="11" style="961" bestFit="1" customWidth="1"/>
    <col min="12555" max="12561" width="10" style="961" customWidth="1"/>
    <col min="12562" max="12562" width="11" style="961" bestFit="1" customWidth="1"/>
    <col min="12563" max="12567" width="10" style="961" customWidth="1"/>
    <col min="12568" max="12568" width="3.33203125" style="961" customWidth="1"/>
    <col min="12569" max="12569" width="5.109375" style="961" customWidth="1"/>
    <col min="12570" max="12800" width="10" style="961"/>
    <col min="12801" max="12801" width="2.5546875" style="961" customWidth="1"/>
    <col min="12802" max="12802" width="8.88671875" style="961" customWidth="1"/>
    <col min="12803" max="12803" width="23.5546875" style="961" customWidth="1"/>
    <col min="12804" max="12804" width="9.6640625" style="961" customWidth="1"/>
    <col min="12805" max="12805" width="4.6640625" style="961" customWidth="1"/>
    <col min="12806" max="12806" width="14.44140625" style="961" customWidth="1"/>
    <col min="12807" max="12807" width="9.88671875" style="961" customWidth="1"/>
    <col min="12808" max="12808" width="10.33203125" style="961" customWidth="1"/>
    <col min="12809" max="12810" width="11" style="961" bestFit="1" customWidth="1"/>
    <col min="12811" max="12817" width="10" style="961" customWidth="1"/>
    <col min="12818" max="12818" width="11" style="961" bestFit="1" customWidth="1"/>
    <col min="12819" max="12823" width="10" style="961" customWidth="1"/>
    <col min="12824" max="12824" width="3.33203125" style="961" customWidth="1"/>
    <col min="12825" max="12825" width="5.109375" style="961" customWidth="1"/>
    <col min="12826" max="13056" width="10" style="961"/>
    <col min="13057" max="13057" width="2.5546875" style="961" customWidth="1"/>
    <col min="13058" max="13058" width="8.88671875" style="961" customWidth="1"/>
    <col min="13059" max="13059" width="23.5546875" style="961" customWidth="1"/>
    <col min="13060" max="13060" width="9.6640625" style="961" customWidth="1"/>
    <col min="13061" max="13061" width="4.6640625" style="961" customWidth="1"/>
    <col min="13062" max="13062" width="14.44140625" style="961" customWidth="1"/>
    <col min="13063" max="13063" width="9.88671875" style="961" customWidth="1"/>
    <col min="13064" max="13064" width="10.33203125" style="961" customWidth="1"/>
    <col min="13065" max="13066" width="11" style="961" bestFit="1" customWidth="1"/>
    <col min="13067" max="13073" width="10" style="961" customWidth="1"/>
    <col min="13074" max="13074" width="11" style="961" bestFit="1" customWidth="1"/>
    <col min="13075" max="13079" width="10" style="961" customWidth="1"/>
    <col min="13080" max="13080" width="3.33203125" style="961" customWidth="1"/>
    <col min="13081" max="13081" width="5.109375" style="961" customWidth="1"/>
    <col min="13082" max="13312" width="9.109375" style="961"/>
    <col min="13313" max="13313" width="2.5546875" style="961" customWidth="1"/>
    <col min="13314" max="13314" width="8.88671875" style="961" customWidth="1"/>
    <col min="13315" max="13315" width="23.5546875" style="961" customWidth="1"/>
    <col min="13316" max="13316" width="9.6640625" style="961" customWidth="1"/>
    <col min="13317" max="13317" width="4.6640625" style="961" customWidth="1"/>
    <col min="13318" max="13318" width="14.44140625" style="961" customWidth="1"/>
    <col min="13319" max="13319" width="9.88671875" style="961" customWidth="1"/>
    <col min="13320" max="13320" width="10.33203125" style="961" customWidth="1"/>
    <col min="13321" max="13322" width="11" style="961" bestFit="1" customWidth="1"/>
    <col min="13323" max="13329" width="10" style="961" customWidth="1"/>
    <col min="13330" max="13330" width="11" style="961" bestFit="1" customWidth="1"/>
    <col min="13331" max="13335" width="10" style="961" customWidth="1"/>
    <col min="13336" max="13336" width="3.33203125" style="961" customWidth="1"/>
    <col min="13337" max="13337" width="5.109375" style="961" customWidth="1"/>
    <col min="13338" max="13568" width="10" style="961"/>
    <col min="13569" max="13569" width="2.5546875" style="961" customWidth="1"/>
    <col min="13570" max="13570" width="8.88671875" style="961" customWidth="1"/>
    <col min="13571" max="13571" width="23.5546875" style="961" customWidth="1"/>
    <col min="13572" max="13572" width="9.6640625" style="961" customWidth="1"/>
    <col min="13573" max="13573" width="4.6640625" style="961" customWidth="1"/>
    <col min="13574" max="13574" width="14.44140625" style="961" customWidth="1"/>
    <col min="13575" max="13575" width="9.88671875" style="961" customWidth="1"/>
    <col min="13576" max="13576" width="10.33203125" style="961" customWidth="1"/>
    <col min="13577" max="13578" width="11" style="961" bestFit="1" customWidth="1"/>
    <col min="13579" max="13585" width="10" style="961" customWidth="1"/>
    <col min="13586" max="13586" width="11" style="961" bestFit="1" customWidth="1"/>
    <col min="13587" max="13591" width="10" style="961" customWidth="1"/>
    <col min="13592" max="13592" width="3.33203125" style="961" customWidth="1"/>
    <col min="13593" max="13593" width="5.109375" style="961" customWidth="1"/>
    <col min="13594" max="13824" width="10" style="961"/>
    <col min="13825" max="13825" width="2.5546875" style="961" customWidth="1"/>
    <col min="13826" max="13826" width="8.88671875" style="961" customWidth="1"/>
    <col min="13827" max="13827" width="23.5546875" style="961" customWidth="1"/>
    <col min="13828" max="13828" width="9.6640625" style="961" customWidth="1"/>
    <col min="13829" max="13829" width="4.6640625" style="961" customWidth="1"/>
    <col min="13830" max="13830" width="14.44140625" style="961" customWidth="1"/>
    <col min="13831" max="13831" width="9.88671875" style="961" customWidth="1"/>
    <col min="13832" max="13832" width="10.33203125" style="961" customWidth="1"/>
    <col min="13833" max="13834" width="11" style="961" bestFit="1" customWidth="1"/>
    <col min="13835" max="13841" width="10" style="961" customWidth="1"/>
    <col min="13842" max="13842" width="11" style="961" bestFit="1" customWidth="1"/>
    <col min="13843" max="13847" width="10" style="961" customWidth="1"/>
    <col min="13848" max="13848" width="3.33203125" style="961" customWidth="1"/>
    <col min="13849" max="13849" width="5.109375" style="961" customWidth="1"/>
    <col min="13850" max="14080" width="10" style="961"/>
    <col min="14081" max="14081" width="2.5546875" style="961" customWidth="1"/>
    <col min="14082" max="14082" width="8.88671875" style="961" customWidth="1"/>
    <col min="14083" max="14083" width="23.5546875" style="961" customWidth="1"/>
    <col min="14084" max="14084" width="9.6640625" style="961" customWidth="1"/>
    <col min="14085" max="14085" width="4.6640625" style="961" customWidth="1"/>
    <col min="14086" max="14086" width="14.44140625" style="961" customWidth="1"/>
    <col min="14087" max="14087" width="9.88671875" style="961" customWidth="1"/>
    <col min="14088" max="14088" width="10.33203125" style="961" customWidth="1"/>
    <col min="14089" max="14090" width="11" style="961" bestFit="1" customWidth="1"/>
    <col min="14091" max="14097" width="10" style="961" customWidth="1"/>
    <col min="14098" max="14098" width="11" style="961" bestFit="1" customWidth="1"/>
    <col min="14099" max="14103" width="10" style="961" customWidth="1"/>
    <col min="14104" max="14104" width="3.33203125" style="961" customWidth="1"/>
    <col min="14105" max="14105" width="5.109375" style="961" customWidth="1"/>
    <col min="14106" max="14336" width="9.109375" style="961"/>
    <col min="14337" max="14337" width="2.5546875" style="961" customWidth="1"/>
    <col min="14338" max="14338" width="8.88671875" style="961" customWidth="1"/>
    <col min="14339" max="14339" width="23.5546875" style="961" customWidth="1"/>
    <col min="14340" max="14340" width="9.6640625" style="961" customWidth="1"/>
    <col min="14341" max="14341" width="4.6640625" style="961" customWidth="1"/>
    <col min="14342" max="14342" width="14.44140625" style="961" customWidth="1"/>
    <col min="14343" max="14343" width="9.88671875" style="961" customWidth="1"/>
    <col min="14344" max="14344" width="10.33203125" style="961" customWidth="1"/>
    <col min="14345" max="14346" width="11" style="961" bestFit="1" customWidth="1"/>
    <col min="14347" max="14353" width="10" style="961" customWidth="1"/>
    <col min="14354" max="14354" width="11" style="961" bestFit="1" customWidth="1"/>
    <col min="14355" max="14359" width="10" style="961" customWidth="1"/>
    <col min="14360" max="14360" width="3.33203125" style="961" customWidth="1"/>
    <col min="14361" max="14361" width="5.109375" style="961" customWidth="1"/>
    <col min="14362" max="14592" width="10" style="961"/>
    <col min="14593" max="14593" width="2.5546875" style="961" customWidth="1"/>
    <col min="14594" max="14594" width="8.88671875" style="961" customWidth="1"/>
    <col min="14595" max="14595" width="23.5546875" style="961" customWidth="1"/>
    <col min="14596" max="14596" width="9.6640625" style="961" customWidth="1"/>
    <col min="14597" max="14597" width="4.6640625" style="961" customWidth="1"/>
    <col min="14598" max="14598" width="14.44140625" style="961" customWidth="1"/>
    <col min="14599" max="14599" width="9.88671875" style="961" customWidth="1"/>
    <col min="14600" max="14600" width="10.33203125" style="961" customWidth="1"/>
    <col min="14601" max="14602" width="11" style="961" bestFit="1" customWidth="1"/>
    <col min="14603" max="14609" width="10" style="961" customWidth="1"/>
    <col min="14610" max="14610" width="11" style="961" bestFit="1" customWidth="1"/>
    <col min="14611" max="14615" width="10" style="961" customWidth="1"/>
    <col min="14616" max="14616" width="3.33203125" style="961" customWidth="1"/>
    <col min="14617" max="14617" width="5.109375" style="961" customWidth="1"/>
    <col min="14618" max="14848" width="10" style="961"/>
    <col min="14849" max="14849" width="2.5546875" style="961" customWidth="1"/>
    <col min="14850" max="14850" width="8.88671875" style="961" customWidth="1"/>
    <col min="14851" max="14851" width="23.5546875" style="961" customWidth="1"/>
    <col min="14852" max="14852" width="9.6640625" style="961" customWidth="1"/>
    <col min="14853" max="14853" width="4.6640625" style="961" customWidth="1"/>
    <col min="14854" max="14854" width="14.44140625" style="961" customWidth="1"/>
    <col min="14855" max="14855" width="9.88671875" style="961" customWidth="1"/>
    <col min="14856" max="14856" width="10.33203125" style="961" customWidth="1"/>
    <col min="14857" max="14858" width="11" style="961" bestFit="1" customWidth="1"/>
    <col min="14859" max="14865" width="10" style="961" customWidth="1"/>
    <col min="14866" max="14866" width="11" style="961" bestFit="1" customWidth="1"/>
    <col min="14867" max="14871" width="10" style="961" customWidth="1"/>
    <col min="14872" max="14872" width="3.33203125" style="961" customWidth="1"/>
    <col min="14873" max="14873" width="5.109375" style="961" customWidth="1"/>
    <col min="14874" max="15104" width="10" style="961"/>
    <col min="15105" max="15105" width="2.5546875" style="961" customWidth="1"/>
    <col min="15106" max="15106" width="8.88671875" style="961" customWidth="1"/>
    <col min="15107" max="15107" width="23.5546875" style="961" customWidth="1"/>
    <col min="15108" max="15108" width="9.6640625" style="961" customWidth="1"/>
    <col min="15109" max="15109" width="4.6640625" style="961" customWidth="1"/>
    <col min="15110" max="15110" width="14.44140625" style="961" customWidth="1"/>
    <col min="15111" max="15111" width="9.88671875" style="961" customWidth="1"/>
    <col min="15112" max="15112" width="10.33203125" style="961" customWidth="1"/>
    <col min="15113" max="15114" width="11" style="961" bestFit="1" customWidth="1"/>
    <col min="15115" max="15121" width="10" style="961" customWidth="1"/>
    <col min="15122" max="15122" width="11" style="961" bestFit="1" customWidth="1"/>
    <col min="15123" max="15127" width="10" style="961" customWidth="1"/>
    <col min="15128" max="15128" width="3.33203125" style="961" customWidth="1"/>
    <col min="15129" max="15129" width="5.109375" style="961" customWidth="1"/>
    <col min="15130" max="15360" width="9.109375" style="961"/>
    <col min="15361" max="15361" width="2.5546875" style="961" customWidth="1"/>
    <col min="15362" max="15362" width="8.88671875" style="961" customWidth="1"/>
    <col min="15363" max="15363" width="23.5546875" style="961" customWidth="1"/>
    <col min="15364" max="15364" width="9.6640625" style="961" customWidth="1"/>
    <col min="15365" max="15365" width="4.6640625" style="961" customWidth="1"/>
    <col min="15366" max="15366" width="14.44140625" style="961" customWidth="1"/>
    <col min="15367" max="15367" width="9.88671875" style="961" customWidth="1"/>
    <col min="15368" max="15368" width="10.33203125" style="961" customWidth="1"/>
    <col min="15369" max="15370" width="11" style="961" bestFit="1" customWidth="1"/>
    <col min="15371" max="15377" width="10" style="961" customWidth="1"/>
    <col min="15378" max="15378" width="11" style="961" bestFit="1" customWidth="1"/>
    <col min="15379" max="15383" width="10" style="961" customWidth="1"/>
    <col min="15384" max="15384" width="3.33203125" style="961" customWidth="1"/>
    <col min="15385" max="15385" width="5.109375" style="961" customWidth="1"/>
    <col min="15386" max="15616" width="10" style="961"/>
    <col min="15617" max="15617" width="2.5546875" style="961" customWidth="1"/>
    <col min="15618" max="15618" width="8.88671875" style="961" customWidth="1"/>
    <col min="15619" max="15619" width="23.5546875" style="961" customWidth="1"/>
    <col min="15620" max="15620" width="9.6640625" style="961" customWidth="1"/>
    <col min="15621" max="15621" width="4.6640625" style="961" customWidth="1"/>
    <col min="15622" max="15622" width="14.44140625" style="961" customWidth="1"/>
    <col min="15623" max="15623" width="9.88671875" style="961" customWidth="1"/>
    <col min="15624" max="15624" width="10.33203125" style="961" customWidth="1"/>
    <col min="15625" max="15626" width="11" style="961" bestFit="1" customWidth="1"/>
    <col min="15627" max="15633" width="10" style="961" customWidth="1"/>
    <col min="15634" max="15634" width="11" style="961" bestFit="1" customWidth="1"/>
    <col min="15635" max="15639" width="10" style="961" customWidth="1"/>
    <col min="15640" max="15640" width="3.33203125" style="961" customWidth="1"/>
    <col min="15641" max="15641" width="5.109375" style="961" customWidth="1"/>
    <col min="15642" max="15872" width="10" style="961"/>
    <col min="15873" max="15873" width="2.5546875" style="961" customWidth="1"/>
    <col min="15874" max="15874" width="8.88671875" style="961" customWidth="1"/>
    <col min="15875" max="15875" width="23.5546875" style="961" customWidth="1"/>
    <col min="15876" max="15876" width="9.6640625" style="961" customWidth="1"/>
    <col min="15877" max="15877" width="4.6640625" style="961" customWidth="1"/>
    <col min="15878" max="15878" width="14.44140625" style="961" customWidth="1"/>
    <col min="15879" max="15879" width="9.88671875" style="961" customWidth="1"/>
    <col min="15880" max="15880" width="10.33203125" style="961" customWidth="1"/>
    <col min="15881" max="15882" width="11" style="961" bestFit="1" customWidth="1"/>
    <col min="15883" max="15889" width="10" style="961" customWidth="1"/>
    <col min="15890" max="15890" width="11" style="961" bestFit="1" customWidth="1"/>
    <col min="15891" max="15895" width="10" style="961" customWidth="1"/>
    <col min="15896" max="15896" width="3.33203125" style="961" customWidth="1"/>
    <col min="15897" max="15897" width="5.109375" style="961" customWidth="1"/>
    <col min="15898" max="16128" width="10" style="961"/>
    <col min="16129" max="16129" width="2.5546875" style="961" customWidth="1"/>
    <col min="16130" max="16130" width="8.88671875" style="961" customWidth="1"/>
    <col min="16131" max="16131" width="23.5546875" style="961" customWidth="1"/>
    <col min="16132" max="16132" width="9.6640625" style="961" customWidth="1"/>
    <col min="16133" max="16133" width="4.6640625" style="961" customWidth="1"/>
    <col min="16134" max="16134" width="14.44140625" style="961" customWidth="1"/>
    <col min="16135" max="16135" width="9.88671875" style="961" customWidth="1"/>
    <col min="16136" max="16136" width="10.33203125" style="961" customWidth="1"/>
    <col min="16137" max="16138" width="11" style="961" bestFit="1" customWidth="1"/>
    <col min="16139" max="16145" width="10" style="961" customWidth="1"/>
    <col min="16146" max="16146" width="11" style="961" bestFit="1" customWidth="1"/>
    <col min="16147" max="16151" width="10" style="961" customWidth="1"/>
    <col min="16152" max="16152" width="3.33203125" style="961" customWidth="1"/>
    <col min="16153" max="16153" width="5.109375" style="961" customWidth="1"/>
    <col min="16154" max="16384" width="9.109375" style="961"/>
  </cols>
  <sheetData>
    <row r="1" spans="1:27" ht="14.4">
      <c r="A1" s="1658"/>
      <c r="B1" s="962" t="s">
        <v>122</v>
      </c>
      <c r="E1" s="960"/>
      <c r="F1" s="969"/>
      <c r="G1" s="960"/>
      <c r="H1" s="960"/>
      <c r="I1" s="965"/>
      <c r="J1" s="1662"/>
    </row>
    <row r="2" spans="1:27" ht="14.4">
      <c r="A2" s="1658"/>
      <c r="B2" s="2567" t="s">
        <v>800</v>
      </c>
      <c r="D2" s="960"/>
      <c r="E2" s="960"/>
      <c r="F2" s="969"/>
      <c r="G2" s="960"/>
      <c r="H2" s="960"/>
      <c r="I2" s="965"/>
      <c r="J2" s="1661"/>
    </row>
    <row r="3" spans="1:27" ht="14.4">
      <c r="A3" s="1658"/>
      <c r="B3" s="2568" t="s">
        <v>856</v>
      </c>
      <c r="D3" s="960"/>
      <c r="E3" s="960"/>
      <c r="F3" s="969"/>
      <c r="G3" s="960"/>
      <c r="H3" s="960"/>
      <c r="I3" s="965"/>
      <c r="J3" s="1661"/>
    </row>
    <row r="4" spans="1:27" ht="14.4">
      <c r="A4" s="1658"/>
      <c r="B4" s="962" t="s">
        <v>857</v>
      </c>
      <c r="D4" s="960"/>
      <c r="E4" s="960"/>
      <c r="F4" s="969"/>
      <c r="G4" s="960"/>
      <c r="H4" s="960"/>
      <c r="I4" s="965"/>
      <c r="J4" s="1661"/>
    </row>
    <row r="5" spans="1:27" ht="12" customHeight="1">
      <c r="A5" s="1658"/>
      <c r="D5" s="960"/>
      <c r="E5" s="960"/>
      <c r="F5" s="969"/>
      <c r="G5" s="960"/>
      <c r="H5" s="960"/>
      <c r="I5" s="965"/>
      <c r="J5" s="1661"/>
    </row>
    <row r="6" spans="1:27" ht="12" customHeight="1">
      <c r="A6" s="1658"/>
      <c r="D6" s="960"/>
      <c r="E6" s="960"/>
      <c r="F6" s="969" t="s">
        <v>226</v>
      </c>
      <c r="G6" s="960"/>
      <c r="H6" s="960"/>
      <c r="I6" s="965" t="s">
        <v>376</v>
      </c>
      <c r="J6" s="1660"/>
    </row>
    <row r="7" spans="1:27" ht="12" customHeight="1">
      <c r="A7" s="1658"/>
      <c r="D7" s="964" t="s">
        <v>227</v>
      </c>
      <c r="E7" s="964" t="s">
        <v>228</v>
      </c>
      <c r="F7" s="957" t="s">
        <v>229</v>
      </c>
      <c r="G7" s="964" t="s">
        <v>230</v>
      </c>
      <c r="H7" s="964" t="s">
        <v>231</v>
      </c>
      <c r="I7" s="966" t="s">
        <v>232</v>
      </c>
      <c r="J7" s="1663"/>
    </row>
    <row r="8" spans="1:27" ht="12" customHeight="1">
      <c r="A8" s="1664"/>
      <c r="B8" s="2569"/>
      <c r="C8" s="1017"/>
      <c r="D8" s="1016"/>
      <c r="E8" s="1016"/>
      <c r="F8" s="1016"/>
      <c r="G8" s="1016"/>
      <c r="H8" s="1016"/>
      <c r="I8" s="121"/>
      <c r="J8" s="1660"/>
    </row>
    <row r="9" spans="1:27" ht="15" customHeight="1">
      <c r="A9" s="1664"/>
      <c r="B9" s="961" t="s">
        <v>335</v>
      </c>
      <c r="F9" s="955"/>
      <c r="H9" s="2570"/>
      <c r="I9" s="1015"/>
      <c r="J9" s="1658"/>
    </row>
    <row r="10" spans="1:27" ht="19.8" customHeight="1">
      <c r="A10" s="1664"/>
      <c r="B10" s="2571" t="s">
        <v>858</v>
      </c>
      <c r="C10" s="2572"/>
      <c r="D10" s="2573">
        <v>557</v>
      </c>
      <c r="E10" s="189" t="s">
        <v>236</v>
      </c>
      <c r="F10" s="1147">
        <v>-2655539.85</v>
      </c>
      <c r="G10" s="1146" t="s">
        <v>243</v>
      </c>
      <c r="H10" s="149">
        <f>'WCA Allocation Factors'!E7</f>
        <v>8.043396137671209E-2</v>
      </c>
      <c r="I10" s="2574">
        <f>F10*H10</f>
        <v>-213595.58972921982</v>
      </c>
      <c r="J10" s="1660"/>
      <c r="K10" s="955"/>
    </row>
    <row r="11" spans="1:27" ht="12" customHeight="1">
      <c r="A11" s="1664"/>
      <c r="B11" s="2575"/>
      <c r="C11" s="1017"/>
      <c r="D11" s="1016"/>
      <c r="E11" s="1016"/>
      <c r="F11" s="121"/>
      <c r="G11" s="1016"/>
      <c r="H11" s="149"/>
      <c r="I11" s="150"/>
      <c r="J11" s="1660"/>
    </row>
    <row r="12" spans="1:27" ht="12" customHeight="1">
      <c r="A12" s="1664"/>
      <c r="C12" s="2576"/>
      <c r="D12" s="2577"/>
      <c r="E12" s="2577"/>
      <c r="F12" s="121"/>
      <c r="G12" s="2577"/>
      <c r="H12" s="149"/>
      <c r="I12" s="2574"/>
      <c r="J12" s="1660"/>
      <c r="Z12" s="1014"/>
      <c r="AA12" s="1014"/>
    </row>
    <row r="13" spans="1:27" ht="12" customHeight="1">
      <c r="A13" s="1664"/>
      <c r="B13" s="1947" t="s">
        <v>1105</v>
      </c>
      <c r="C13" s="2576"/>
      <c r="D13" s="2577"/>
      <c r="E13" s="2577"/>
      <c r="F13" s="121"/>
      <c r="G13" s="2577"/>
      <c r="H13" s="149"/>
      <c r="I13" s="2574"/>
      <c r="J13" s="1660"/>
      <c r="Z13" s="1014"/>
      <c r="AA13" s="1014"/>
    </row>
    <row r="14" spans="1:27" ht="12" customHeight="1">
      <c r="A14" s="1664"/>
      <c r="C14" s="2576"/>
      <c r="D14" s="2577"/>
      <c r="E14" s="2577"/>
      <c r="F14" s="121"/>
      <c r="G14" s="2577"/>
      <c r="H14" s="149"/>
      <c r="I14" s="150"/>
      <c r="J14" s="1660"/>
      <c r="K14" s="1015"/>
      <c r="Z14" s="1013"/>
      <c r="AA14" s="1013"/>
    </row>
    <row r="15" spans="1:27" ht="12" customHeight="1">
      <c r="A15" s="1664"/>
      <c r="B15" s="2578"/>
      <c r="C15" s="2579"/>
      <c r="D15" s="2580"/>
      <c r="E15" s="2580"/>
      <c r="F15" s="2175"/>
      <c r="G15" s="2580"/>
      <c r="H15" s="2176"/>
      <c r="I15" s="2581"/>
      <c r="J15" s="1666"/>
      <c r="Z15" s="295"/>
      <c r="AA15" s="295"/>
    </row>
    <row r="16" spans="1:27" ht="12" customHeight="1">
      <c r="A16" s="1664"/>
      <c r="B16" s="2582"/>
      <c r="C16" s="2576"/>
      <c r="D16" s="2577"/>
      <c r="E16" s="2577"/>
      <c r="F16" s="121"/>
      <c r="G16" s="2577"/>
      <c r="H16" s="124"/>
      <c r="I16" s="158"/>
      <c r="J16" s="1666"/>
      <c r="Q16" s="1012"/>
      <c r="Z16" s="295"/>
      <c r="AA16" s="295"/>
    </row>
    <row r="17" spans="1:27" ht="12" customHeight="1">
      <c r="A17" s="1664"/>
      <c r="B17" s="2582"/>
      <c r="C17" s="2576"/>
      <c r="D17" s="2577"/>
      <c r="E17" s="2577"/>
      <c r="F17" s="121"/>
      <c r="G17" s="2577"/>
      <c r="H17" s="124"/>
      <c r="I17" s="158"/>
      <c r="J17" s="1666"/>
      <c r="Z17" s="295"/>
      <c r="AA17" s="295"/>
    </row>
    <row r="18" spans="1:27" ht="12" customHeight="1">
      <c r="A18" s="1664"/>
      <c r="B18" s="2583"/>
      <c r="C18" s="2584"/>
      <c r="D18" s="2585"/>
      <c r="E18" s="2585"/>
      <c r="F18" s="2178"/>
      <c r="G18" s="2585"/>
      <c r="H18" s="1210"/>
      <c r="I18" s="2586"/>
      <c r="J18" s="1666"/>
      <c r="Z18" s="295"/>
      <c r="AA18" s="295"/>
    </row>
    <row r="19" spans="1:27" ht="12" customHeight="1">
      <c r="A19" s="1664"/>
      <c r="B19" s="1664"/>
      <c r="C19" s="1668"/>
      <c r="D19" s="1669"/>
      <c r="E19" s="1669"/>
      <c r="F19" s="801"/>
      <c r="G19" s="1669"/>
      <c r="H19" s="912"/>
      <c r="I19" s="812"/>
      <c r="J19" s="1666"/>
      <c r="Z19" s="295"/>
      <c r="AA19" s="295"/>
    </row>
    <row r="20" spans="1:27" ht="12" customHeight="1">
      <c r="A20" s="1664"/>
      <c r="B20" s="1659"/>
      <c r="C20" s="1668"/>
      <c r="D20" s="1669"/>
      <c r="E20" s="1669"/>
      <c r="F20" s="801"/>
      <c r="G20" s="1669"/>
      <c r="H20" s="809"/>
      <c r="I20" s="1667"/>
      <c r="J20" s="1660"/>
      <c r="Z20" s="295"/>
      <c r="AA20" s="295"/>
    </row>
    <row r="21" spans="1:27" ht="12" customHeight="1">
      <c r="A21" s="1664"/>
      <c r="B21" s="1658"/>
      <c r="C21" s="1668"/>
      <c r="D21" s="1669"/>
      <c r="E21" s="1669"/>
      <c r="F21" s="1670"/>
      <c r="G21" s="1669"/>
      <c r="H21" s="809"/>
      <c r="I21" s="1667"/>
      <c r="J21" s="1660"/>
      <c r="Z21" s="295"/>
      <c r="AA21" s="295"/>
    </row>
    <row r="22" spans="1:27" ht="12" customHeight="1">
      <c r="A22" s="1664"/>
      <c r="B22" s="1671"/>
      <c r="C22" s="1664"/>
      <c r="D22" s="1666"/>
      <c r="E22" s="1666"/>
      <c r="F22" s="1670"/>
      <c r="G22" s="1666"/>
      <c r="H22" s="809"/>
      <c r="I22" s="1667"/>
      <c r="J22" s="1660"/>
      <c r="Z22" s="295"/>
      <c r="AA22" s="295"/>
    </row>
    <row r="23" spans="1:27" ht="12" customHeight="1">
      <c r="A23" s="1664"/>
      <c r="B23" s="1671"/>
      <c r="C23" s="1664"/>
      <c r="D23" s="1666"/>
      <c r="E23" s="1666"/>
      <c r="F23" s="1670"/>
      <c r="G23" s="1666"/>
      <c r="H23" s="809"/>
      <c r="I23" s="1667"/>
      <c r="J23" s="1660"/>
      <c r="Z23" s="295"/>
      <c r="AA23" s="295"/>
    </row>
    <row r="24" spans="1:27" ht="12" customHeight="1">
      <c r="A24" s="1664"/>
      <c r="B24" s="1671"/>
      <c r="C24" s="1664"/>
      <c r="D24" s="1666"/>
      <c r="E24" s="1666"/>
      <c r="F24" s="1670"/>
      <c r="G24" s="1666"/>
      <c r="H24" s="809"/>
      <c r="I24" s="1667"/>
      <c r="J24" s="1660"/>
      <c r="L24" s="1015"/>
      <c r="Z24" s="295"/>
      <c r="AA24" s="295"/>
    </row>
    <row r="25" spans="1:27" ht="12" customHeight="1">
      <c r="A25" s="1664"/>
      <c r="B25" s="1671"/>
      <c r="C25" s="1664"/>
      <c r="D25" s="1666"/>
      <c r="E25" s="1666"/>
      <c r="F25" s="1670"/>
      <c r="G25" s="1666"/>
      <c r="H25" s="809"/>
      <c r="I25" s="1667"/>
      <c r="J25" s="1660"/>
      <c r="X25" s="2666"/>
      <c r="Y25" s="2666"/>
      <c r="Z25" s="1010"/>
      <c r="AA25" s="1010"/>
    </row>
    <row r="26" spans="1:27" ht="12" customHeight="1">
      <c r="A26" s="1664"/>
      <c r="B26" s="1671"/>
      <c r="C26" s="1664"/>
      <c r="D26" s="1666"/>
      <c r="E26" s="1666"/>
      <c r="F26" s="1670"/>
      <c r="G26" s="1666"/>
      <c r="H26" s="809"/>
      <c r="I26" s="803"/>
      <c r="J26" s="1660"/>
      <c r="X26" s="1009"/>
      <c r="Y26" s="1009"/>
      <c r="Z26" s="1010"/>
      <c r="AA26" s="1010"/>
    </row>
    <row r="27" spans="1:27" ht="12" customHeight="1">
      <c r="A27" s="1664"/>
      <c r="B27" s="1671"/>
      <c r="C27" s="1664"/>
      <c r="D27" s="1666"/>
      <c r="E27" s="1666"/>
      <c r="F27" s="1670"/>
      <c r="G27" s="1666"/>
      <c r="H27" s="809"/>
      <c r="I27" s="1667"/>
      <c r="J27" s="1661"/>
      <c r="X27" s="1009"/>
      <c r="Y27" s="1009"/>
      <c r="Z27" s="1010"/>
      <c r="AA27" s="1010"/>
    </row>
    <row r="28" spans="1:27" ht="12" customHeight="1">
      <c r="A28" s="1664"/>
      <c r="B28" s="1672"/>
      <c r="C28" s="1664"/>
      <c r="D28" s="1666"/>
      <c r="E28" s="1666"/>
      <c r="F28" s="1670"/>
      <c r="G28" s="1666"/>
      <c r="H28" s="809"/>
      <c r="I28" s="1667"/>
      <c r="J28" s="1661"/>
      <c r="X28" s="1009"/>
      <c r="Y28" s="1009"/>
      <c r="Z28" s="1010"/>
      <c r="AA28" s="1010"/>
    </row>
    <row r="29" spans="1:27" ht="12" customHeight="1">
      <c r="A29" s="1664"/>
      <c r="B29" s="1672"/>
      <c r="C29" s="1664"/>
      <c r="D29" s="1666"/>
      <c r="E29" s="1666"/>
      <c r="F29" s="1670"/>
      <c r="G29" s="1666"/>
      <c r="H29" s="1673"/>
      <c r="I29" s="1670"/>
      <c r="J29" s="1674"/>
      <c r="K29" s="1017"/>
      <c r="L29" s="1017"/>
      <c r="M29" s="1017"/>
      <c r="N29" s="1017"/>
      <c r="X29" s="1009"/>
      <c r="Y29" s="1009"/>
      <c r="Z29" s="1010"/>
      <c r="AA29" s="1010"/>
    </row>
    <row r="30" spans="1:27" ht="12" customHeight="1">
      <c r="A30" s="1664"/>
      <c r="B30" s="1675"/>
      <c r="C30" s="1664"/>
      <c r="D30" s="1666"/>
      <c r="E30" s="1666"/>
      <c r="F30" s="1670"/>
      <c r="G30" s="1666"/>
      <c r="H30" s="1673"/>
      <c r="I30" s="810"/>
      <c r="J30" s="1674"/>
      <c r="K30" s="1017"/>
      <c r="L30" s="1017"/>
      <c r="M30" s="1017"/>
      <c r="N30" s="1017"/>
      <c r="X30" s="1009"/>
      <c r="Y30" s="1009"/>
      <c r="Z30" s="1010"/>
      <c r="AA30" s="1010"/>
    </row>
    <row r="31" spans="1:27" ht="12" customHeight="1">
      <c r="A31" s="1664"/>
      <c r="B31" s="1672"/>
      <c r="C31" s="1664"/>
      <c r="D31" s="1666"/>
      <c r="E31" s="1666"/>
      <c r="F31" s="1670"/>
      <c r="G31" s="1666"/>
      <c r="H31" s="1673"/>
      <c r="I31" s="1670"/>
      <c r="J31" s="1674"/>
      <c r="K31" s="1017"/>
      <c r="L31" s="1017"/>
      <c r="M31" s="1017"/>
      <c r="N31" s="1017"/>
      <c r="X31" s="1009"/>
      <c r="Y31" s="1009"/>
      <c r="Z31" s="1010"/>
      <c r="AA31" s="1010"/>
    </row>
    <row r="32" spans="1:27" ht="12" customHeight="1">
      <c r="A32" s="1664"/>
      <c r="B32" s="1665"/>
      <c r="C32" s="1664"/>
      <c r="D32" s="1666"/>
      <c r="E32" s="1666"/>
      <c r="F32" s="1676"/>
      <c r="G32" s="1666"/>
      <c r="H32" s="1673"/>
      <c r="I32" s="1670"/>
      <c r="J32" s="1674"/>
      <c r="K32" s="1017"/>
      <c r="L32" s="1017"/>
      <c r="M32" s="1017"/>
      <c r="N32" s="1017"/>
      <c r="X32" s="1009"/>
      <c r="Y32" s="1009"/>
      <c r="Z32" s="1010"/>
      <c r="AA32" s="1010"/>
    </row>
    <row r="33" spans="1:27" ht="12" customHeight="1">
      <c r="A33" s="1664"/>
      <c r="B33" s="1671"/>
      <c r="C33" s="1664"/>
      <c r="D33" s="1666"/>
      <c r="E33" s="1666"/>
      <c r="F33" s="1670"/>
      <c r="G33" s="1666"/>
      <c r="H33" s="1673"/>
      <c r="I33" s="1670"/>
      <c r="J33" s="1674"/>
      <c r="K33" s="1017"/>
      <c r="L33" s="1017"/>
      <c r="M33" s="1017"/>
      <c r="N33" s="1017"/>
      <c r="X33" s="1009"/>
      <c r="Y33" s="1009"/>
      <c r="Z33" s="1010"/>
      <c r="AA33" s="1010"/>
    </row>
    <row r="34" spans="1:27" ht="12" customHeight="1">
      <c r="A34" s="1664"/>
      <c r="B34" s="1671"/>
      <c r="C34" s="1664"/>
      <c r="D34" s="1666"/>
      <c r="E34" s="1666"/>
      <c r="F34" s="1670"/>
      <c r="G34" s="1666"/>
      <c r="H34" s="1673"/>
      <c r="I34" s="1670"/>
      <c r="J34" s="1674"/>
      <c r="K34" s="1017"/>
      <c r="L34" s="1017"/>
      <c r="M34" s="1017"/>
      <c r="N34" s="1017"/>
      <c r="X34" s="1009"/>
      <c r="Y34" s="1009"/>
      <c r="Z34" s="1010"/>
      <c r="AA34" s="1010"/>
    </row>
    <row r="35" spans="1:27" ht="12" customHeight="1">
      <c r="A35" s="1664"/>
      <c r="B35" s="1665"/>
      <c r="C35" s="1664"/>
      <c r="D35" s="1666"/>
      <c r="E35" s="1666"/>
      <c r="F35" s="1676"/>
      <c r="G35" s="1666"/>
      <c r="H35" s="1673"/>
      <c r="I35" s="1670"/>
      <c r="J35" s="1674"/>
      <c r="K35" s="1017"/>
      <c r="L35" s="1017"/>
      <c r="M35" s="1017"/>
      <c r="N35" s="1017"/>
    </row>
    <row r="36" spans="1:27" ht="12" customHeight="1">
      <c r="A36" s="1664"/>
      <c r="B36" s="1677"/>
      <c r="C36" s="1664"/>
      <c r="D36" s="1666"/>
      <c r="E36" s="1666"/>
      <c r="F36" s="1670"/>
      <c r="G36" s="1666"/>
      <c r="H36" s="1673"/>
      <c r="I36" s="1670"/>
      <c r="J36" s="1674"/>
      <c r="K36" s="1017"/>
      <c r="L36" s="1017"/>
      <c r="M36" s="1017"/>
      <c r="N36" s="1017"/>
    </row>
    <row r="37" spans="1:27" s="1017" customFormat="1" ht="12" customHeight="1">
      <c r="B37" s="1005"/>
      <c r="D37" s="1016"/>
      <c r="E37" s="1016"/>
      <c r="F37" s="123"/>
      <c r="G37" s="1016"/>
      <c r="H37" s="1008"/>
      <c r="I37" s="123"/>
      <c r="J37" s="1004"/>
      <c r="O37" s="1003"/>
      <c r="P37" s="1003"/>
      <c r="Q37" s="1003"/>
      <c r="R37" s="1003"/>
    </row>
    <row r="38" spans="1:27" s="1017" customFormat="1" ht="12" customHeight="1">
      <c r="B38" s="1005"/>
      <c r="D38" s="1016"/>
      <c r="E38" s="1016"/>
      <c r="F38" s="123"/>
      <c r="G38" s="1016"/>
      <c r="H38" s="1008"/>
      <c r="I38" s="123"/>
      <c r="J38" s="1007"/>
      <c r="O38" s="1003"/>
      <c r="P38" s="1003"/>
      <c r="Q38" s="1003"/>
      <c r="R38" s="1003"/>
    </row>
    <row r="39" spans="1:27" s="1017" customFormat="1" ht="12" customHeight="1">
      <c r="B39" s="1005"/>
      <c r="D39" s="1016"/>
      <c r="E39" s="1016"/>
      <c r="F39" s="123"/>
      <c r="G39" s="1016"/>
      <c r="H39" s="1008"/>
      <c r="I39" s="123"/>
      <c r="J39" s="1007"/>
      <c r="O39" s="1003"/>
      <c r="P39" s="1003"/>
      <c r="Q39" s="1003"/>
      <c r="R39" s="1003"/>
    </row>
    <row r="40" spans="1:27" s="1017" customFormat="1" ht="12" customHeight="1">
      <c r="B40" s="1005"/>
      <c r="D40" s="1016"/>
      <c r="E40" s="1016"/>
      <c r="F40" s="123"/>
      <c r="G40" s="1016"/>
      <c r="H40" s="1008"/>
      <c r="I40" s="123"/>
      <c r="J40" s="1007"/>
      <c r="O40" s="1003"/>
      <c r="P40" s="1003"/>
      <c r="Q40" s="1003"/>
      <c r="R40" s="1003"/>
    </row>
    <row r="41" spans="1:27" s="1017" customFormat="1" ht="12" customHeight="1">
      <c r="B41" s="1005"/>
      <c r="D41" s="1016"/>
      <c r="E41" s="1016"/>
      <c r="F41" s="123"/>
      <c r="G41" s="1016"/>
      <c r="H41" s="1008"/>
      <c r="I41" s="123"/>
      <c r="J41" s="1007"/>
      <c r="O41" s="1003"/>
      <c r="P41" s="1003"/>
      <c r="Q41" s="1003"/>
      <c r="R41" s="1003"/>
    </row>
    <row r="42" spans="1:27" s="1017" customFormat="1" ht="12" customHeight="1">
      <c r="B42" s="1005"/>
      <c r="D42" s="1016"/>
      <c r="E42" s="1016"/>
      <c r="F42" s="123"/>
      <c r="G42" s="1016"/>
      <c r="H42" s="1008"/>
      <c r="I42" s="123"/>
      <c r="J42" s="1007"/>
      <c r="O42" s="1003"/>
      <c r="P42" s="1003"/>
      <c r="Q42" s="1003"/>
      <c r="R42" s="1003"/>
    </row>
    <row r="43" spans="1:27" s="1017" customFormat="1" ht="12" customHeight="1">
      <c r="B43" s="1005"/>
      <c r="D43" s="1016"/>
      <c r="E43" s="1016"/>
      <c r="F43" s="123"/>
      <c r="G43" s="1016"/>
      <c r="H43" s="1008"/>
      <c r="I43" s="123"/>
      <c r="J43" s="1007"/>
      <c r="O43" s="1003"/>
      <c r="P43" s="1003"/>
      <c r="Q43" s="1003"/>
      <c r="R43" s="1003"/>
    </row>
    <row r="44" spans="1:27" s="1017" customFormat="1" ht="12" customHeight="1">
      <c r="B44" s="1005"/>
      <c r="D44" s="1016"/>
      <c r="E44" s="1016"/>
      <c r="F44" s="123"/>
      <c r="G44" s="1016"/>
      <c r="H44" s="1008"/>
      <c r="I44" s="123"/>
      <c r="J44" s="1007"/>
      <c r="O44" s="1003"/>
      <c r="P44" s="1003"/>
      <c r="Q44" s="1003"/>
      <c r="R44" s="1003"/>
    </row>
    <row r="45" spans="1:27" s="1017" customFormat="1" ht="12" customHeight="1">
      <c r="B45" s="1005"/>
      <c r="D45" s="1016"/>
      <c r="E45" s="1016"/>
      <c r="F45" s="123"/>
      <c r="G45" s="1016"/>
      <c r="H45" s="1008"/>
      <c r="I45" s="123"/>
      <c r="J45" s="1007"/>
      <c r="O45" s="1003"/>
      <c r="P45" s="1003"/>
      <c r="Q45" s="1003"/>
      <c r="R45" s="1003"/>
    </row>
    <row r="46" spans="1:27" s="1017" customFormat="1" ht="12" customHeight="1">
      <c r="B46" s="1005"/>
      <c r="D46" s="1016"/>
      <c r="E46" s="1016"/>
      <c r="F46" s="123"/>
      <c r="G46" s="1016"/>
      <c r="H46" s="1008"/>
      <c r="I46" s="123"/>
      <c r="J46" s="1007"/>
      <c r="O46" s="1003"/>
      <c r="P46" s="1003"/>
      <c r="Q46" s="1003"/>
      <c r="R46" s="1003"/>
    </row>
    <row r="47" spans="1:27" s="1017" customFormat="1" ht="12" customHeight="1">
      <c r="B47" s="1005"/>
      <c r="D47" s="1016"/>
      <c r="E47" s="1016"/>
      <c r="F47" s="123"/>
      <c r="G47" s="1016"/>
      <c r="H47" s="1008"/>
      <c r="I47" s="123"/>
      <c r="J47" s="1007"/>
      <c r="O47" s="1003"/>
      <c r="P47" s="1003"/>
      <c r="Q47" s="1003"/>
      <c r="R47" s="1003"/>
    </row>
    <row r="48" spans="1:27" s="1017" customFormat="1" ht="12" customHeight="1">
      <c r="B48" s="1005"/>
      <c r="D48" s="1016"/>
      <c r="E48" s="1016"/>
      <c r="F48" s="123"/>
      <c r="G48" s="1016"/>
      <c r="H48" s="1008"/>
      <c r="I48" s="123"/>
      <c r="J48" s="1007"/>
      <c r="O48" s="1003"/>
      <c r="P48" s="1003"/>
      <c r="Q48" s="1003"/>
      <c r="R48" s="1003"/>
    </row>
    <row r="49" spans="2:18" s="1017" customFormat="1" ht="12" customHeight="1">
      <c r="B49" s="1005"/>
      <c r="D49" s="1016"/>
      <c r="E49" s="1016"/>
      <c r="F49" s="123"/>
      <c r="G49" s="1016"/>
      <c r="H49" s="1008"/>
      <c r="I49" s="123"/>
      <c r="J49" s="1007"/>
      <c r="O49" s="1003"/>
      <c r="P49" s="1003"/>
      <c r="Q49" s="1003"/>
      <c r="R49" s="1003"/>
    </row>
    <row r="50" spans="2:18" s="1017" customFormat="1" ht="12" customHeight="1">
      <c r="B50" s="1005"/>
      <c r="D50" s="1016"/>
      <c r="E50" s="1016"/>
      <c r="F50" s="123"/>
      <c r="G50" s="1016"/>
      <c r="H50" s="1008"/>
      <c r="I50" s="123"/>
      <c r="J50" s="1007"/>
      <c r="O50" s="1003"/>
      <c r="P50" s="1003"/>
      <c r="Q50" s="1003"/>
      <c r="R50" s="1003"/>
    </row>
    <row r="51" spans="2:18" s="1017" customFormat="1" ht="12" customHeight="1">
      <c r="B51" s="1005"/>
      <c r="D51" s="1016"/>
      <c r="E51" s="1016"/>
      <c r="F51" s="123"/>
      <c r="G51" s="1016"/>
      <c r="H51" s="1008"/>
      <c r="I51" s="123"/>
      <c r="J51" s="1007"/>
      <c r="O51" s="1003"/>
      <c r="P51" s="1003"/>
      <c r="Q51" s="1003"/>
      <c r="R51" s="1003"/>
    </row>
    <row r="52" spans="2:18" s="1017" customFormat="1" ht="12" customHeight="1">
      <c r="B52" s="1005"/>
      <c r="D52" s="1016"/>
      <c r="E52" s="1016"/>
      <c r="F52" s="123"/>
      <c r="G52" s="1016"/>
      <c r="H52" s="1008"/>
      <c r="I52" s="123"/>
      <c r="J52" s="1007"/>
      <c r="O52" s="1003"/>
      <c r="P52" s="1003"/>
      <c r="Q52" s="1003"/>
      <c r="R52" s="1003"/>
    </row>
    <row r="53" spans="2:18" s="1017" customFormat="1" ht="12" customHeight="1">
      <c r="B53" s="1005"/>
      <c r="D53" s="1016"/>
      <c r="E53" s="1016"/>
      <c r="F53" s="123"/>
      <c r="G53" s="1016"/>
      <c r="H53" s="1008"/>
      <c r="I53" s="123"/>
      <c r="J53" s="1007"/>
      <c r="O53" s="1003"/>
      <c r="P53" s="1003"/>
      <c r="Q53" s="1003"/>
      <c r="R53" s="1003"/>
    </row>
    <row r="54" spans="2:18" s="1017" customFormat="1" ht="12" customHeight="1">
      <c r="B54" s="1005"/>
      <c r="D54" s="1016"/>
      <c r="E54" s="1016"/>
      <c r="F54" s="123"/>
      <c r="G54" s="1016"/>
      <c r="H54" s="1008"/>
      <c r="I54" s="123"/>
      <c r="J54" s="1007"/>
      <c r="O54" s="1003"/>
      <c r="P54" s="1003"/>
      <c r="Q54" s="1003"/>
      <c r="R54" s="1003"/>
    </row>
    <row r="55" spans="2:18" s="1017" customFormat="1" ht="12" customHeight="1">
      <c r="B55" s="1005"/>
      <c r="D55" s="1016"/>
      <c r="E55" s="1016"/>
      <c r="F55" s="123"/>
      <c r="G55" s="1016"/>
      <c r="H55" s="1008"/>
      <c r="I55" s="123"/>
      <c r="J55" s="1007"/>
      <c r="O55" s="1003"/>
      <c r="P55" s="1003"/>
      <c r="Q55" s="1003"/>
      <c r="R55" s="1003"/>
    </row>
    <row r="56" spans="2:18" s="1017" customFormat="1" ht="12" customHeight="1">
      <c r="B56" s="961"/>
      <c r="D56" s="1016"/>
      <c r="E56" s="1016"/>
      <c r="F56" s="123"/>
      <c r="G56" s="1016"/>
      <c r="H56" s="1008"/>
      <c r="I56" s="123"/>
      <c r="J56" s="1007"/>
      <c r="Q56" s="1003"/>
      <c r="R56" s="1003"/>
    </row>
    <row r="57" spans="2:18" s="1017" customFormat="1" ht="12" customHeight="1">
      <c r="B57" s="1005"/>
      <c r="D57" s="1016"/>
      <c r="E57" s="1016"/>
      <c r="F57" s="123"/>
      <c r="G57" s="1016"/>
      <c r="H57" s="1008"/>
      <c r="I57" s="123"/>
      <c r="J57" s="1007"/>
      <c r="O57" s="1003"/>
      <c r="P57" s="1003"/>
      <c r="Q57" s="1003"/>
    </row>
    <row r="58" spans="2:18" s="1017" customFormat="1" ht="12" customHeight="1">
      <c r="B58" s="1002"/>
      <c r="D58" s="1016"/>
      <c r="E58" s="1016"/>
      <c r="F58" s="256"/>
      <c r="G58" s="1016"/>
      <c r="H58" s="1008"/>
      <c r="I58" s="123"/>
      <c r="J58" s="1007"/>
    </row>
    <row r="59" spans="2:18" s="1017" customFormat="1">
      <c r="D59" s="1016"/>
      <c r="E59" s="1016"/>
      <c r="F59" s="1016"/>
      <c r="G59" s="1016"/>
    </row>
    <row r="60" spans="2:18" s="1017" customFormat="1"/>
    <row r="61" spans="2:18" s="1017" customFormat="1"/>
    <row r="62" spans="2:18" s="1017" customFormat="1" ht="12.75" customHeight="1"/>
    <row r="63" spans="2:18" s="1017" customFormat="1"/>
    <row r="64" spans="2:18" s="1017" customFormat="1"/>
    <row r="65" spans="4:7" s="1017" customFormat="1"/>
    <row r="66" spans="4:7" s="1017" customFormat="1"/>
    <row r="67" spans="4:7" s="1017" customFormat="1"/>
    <row r="68" spans="4:7" s="1017" customFormat="1"/>
    <row r="69" spans="4:7" s="1017" customFormat="1"/>
    <row r="70" spans="4:7" s="1017" customFormat="1"/>
    <row r="71" spans="4:7" s="1017" customFormat="1"/>
    <row r="72" spans="4:7" s="1017" customFormat="1"/>
    <row r="73" spans="4:7" s="1017" customFormat="1"/>
    <row r="74" spans="4:7" s="1017" customFormat="1"/>
    <row r="75" spans="4:7" s="1017" customFormat="1"/>
    <row r="76" spans="4:7" s="1017" customFormat="1"/>
    <row r="77" spans="4:7" s="1017" customFormat="1">
      <c r="D77" s="1001"/>
      <c r="G77" s="1001"/>
    </row>
    <row r="78" spans="4:7">
      <c r="D78" s="1000"/>
    </row>
    <row r="79" spans="4:7">
      <c r="D79" s="1000"/>
    </row>
    <row r="80" spans="4:7">
      <c r="D80" s="1000"/>
    </row>
    <row r="81" spans="4:10">
      <c r="D81" s="1000"/>
    </row>
    <row r="82" spans="4:10">
      <c r="D82" s="1000"/>
    </row>
    <row r="83" spans="4:10">
      <c r="D83" s="1000"/>
    </row>
    <row r="84" spans="4:10">
      <c r="D84" s="1000"/>
    </row>
    <row r="85" spans="4:10">
      <c r="D85" s="1000"/>
    </row>
    <row r="86" spans="4:10">
      <c r="D86" s="1000"/>
    </row>
    <row r="87" spans="4:10">
      <c r="D87" s="1000"/>
    </row>
    <row r="88" spans="4:10">
      <c r="D88" s="1000"/>
    </row>
    <row r="89" spans="4:10">
      <c r="D89" s="1000"/>
    </row>
    <row r="90" spans="4:10">
      <c r="D90" s="1000"/>
    </row>
    <row r="91" spans="4:10">
      <c r="D91" s="1000"/>
    </row>
    <row r="92" spans="4:10">
      <c r="D92" s="1000"/>
    </row>
    <row r="93" spans="4:10">
      <c r="D93" s="1000"/>
    </row>
    <row r="94" spans="4:10">
      <c r="D94" s="1000"/>
    </row>
    <row r="95" spans="4:10">
      <c r="D95" s="1000"/>
      <c r="J95" s="1012"/>
    </row>
    <row r="96" spans="4:10">
      <c r="D96" s="1000"/>
    </row>
    <row r="97" spans="4:10">
      <c r="D97" s="1000"/>
      <c r="J97" s="1012"/>
    </row>
    <row r="98" spans="4:10">
      <c r="D98" s="1000"/>
    </row>
    <row r="99" spans="4:10">
      <c r="D99" s="1000"/>
    </row>
    <row r="100" spans="4:10">
      <c r="D100" s="1000"/>
    </row>
    <row r="101" spans="4:10">
      <c r="D101" s="1000"/>
    </row>
    <row r="102" spans="4:10">
      <c r="D102" s="1000"/>
    </row>
    <row r="103" spans="4:10">
      <c r="D103" s="1000"/>
    </row>
    <row r="104" spans="4:10">
      <c r="D104" s="1000"/>
    </row>
    <row r="105" spans="4:10">
      <c r="D105" s="1000"/>
    </row>
    <row r="106" spans="4:10">
      <c r="D106" s="1000"/>
    </row>
    <row r="107" spans="4:10">
      <c r="D107" s="1000"/>
    </row>
    <row r="108" spans="4:10">
      <c r="D108" s="1000"/>
    </row>
    <row r="109" spans="4:10">
      <c r="D109" s="1000"/>
    </row>
    <row r="110" spans="4:10">
      <c r="D110" s="1000"/>
    </row>
    <row r="111" spans="4:10">
      <c r="D111" s="1000"/>
    </row>
    <row r="112" spans="4:10">
      <c r="D112" s="1000"/>
    </row>
    <row r="113" spans="4:4">
      <c r="D113" s="1000"/>
    </row>
    <row r="114" spans="4:4">
      <c r="D114" s="1000"/>
    </row>
    <row r="115" spans="4:4">
      <c r="D115" s="1000"/>
    </row>
    <row r="116" spans="4:4">
      <c r="D116" s="1000"/>
    </row>
    <row r="117" spans="4:4">
      <c r="D117" s="1000"/>
    </row>
    <row r="118" spans="4:4">
      <c r="D118" s="1000"/>
    </row>
    <row r="119" spans="4:4">
      <c r="D119" s="1000"/>
    </row>
    <row r="120" spans="4:4">
      <c r="D120" s="1000"/>
    </row>
    <row r="121" spans="4:4">
      <c r="D121" s="1000"/>
    </row>
    <row r="122" spans="4:4">
      <c r="D122" s="1000"/>
    </row>
    <row r="123" spans="4:4">
      <c r="D123" s="1000"/>
    </row>
    <row r="124" spans="4:4">
      <c r="D124" s="1000"/>
    </row>
    <row r="125" spans="4:4">
      <c r="D125" s="1000"/>
    </row>
    <row r="126" spans="4:4">
      <c r="D126" s="1000"/>
    </row>
    <row r="127" spans="4:4">
      <c r="D127" s="1000"/>
    </row>
    <row r="128" spans="4:4">
      <c r="D128" s="1000"/>
    </row>
    <row r="129" spans="4:4">
      <c r="D129" s="1000"/>
    </row>
    <row r="130" spans="4:4">
      <c r="D130" s="1000"/>
    </row>
    <row r="131" spans="4:4">
      <c r="D131" s="1000"/>
    </row>
    <row r="132" spans="4:4">
      <c r="D132" s="1000"/>
    </row>
    <row r="133" spans="4:4">
      <c r="D133" s="1000"/>
    </row>
    <row r="134" spans="4:4">
      <c r="D134" s="1000"/>
    </row>
    <row r="135" spans="4:4">
      <c r="D135" s="1000"/>
    </row>
    <row r="136" spans="4:4">
      <c r="D136" s="1000"/>
    </row>
    <row r="137" spans="4:4">
      <c r="D137" s="1000"/>
    </row>
    <row r="138" spans="4:4">
      <c r="D138" s="1000"/>
    </row>
    <row r="139" spans="4:4">
      <c r="D139" s="1000"/>
    </row>
    <row r="140" spans="4:4">
      <c r="D140" s="1000"/>
    </row>
    <row r="141" spans="4:4">
      <c r="D141" s="1000"/>
    </row>
    <row r="142" spans="4:4">
      <c r="D142" s="1000"/>
    </row>
    <row r="143" spans="4:4">
      <c r="D143" s="1000"/>
    </row>
    <row r="144" spans="4:4">
      <c r="D144" s="1000"/>
    </row>
    <row r="145" spans="4:4">
      <c r="D145" s="1000"/>
    </row>
    <row r="146" spans="4:4">
      <c r="D146" s="1000"/>
    </row>
    <row r="147" spans="4:4">
      <c r="D147" s="1000"/>
    </row>
    <row r="148" spans="4:4">
      <c r="D148" s="1000"/>
    </row>
    <row r="149" spans="4:4">
      <c r="D149" s="1000"/>
    </row>
    <row r="150" spans="4:4">
      <c r="D150" s="1000"/>
    </row>
    <row r="151" spans="4:4">
      <c r="D151" s="1000"/>
    </row>
    <row r="152" spans="4:4">
      <c r="D152" s="1000"/>
    </row>
    <row r="153" spans="4:4">
      <c r="D153" s="1000"/>
    </row>
    <row r="154" spans="4:4">
      <c r="D154" s="1000"/>
    </row>
    <row r="155" spans="4:4">
      <c r="D155" s="1000"/>
    </row>
    <row r="156" spans="4:4">
      <c r="D156" s="1000"/>
    </row>
    <row r="157" spans="4:4">
      <c r="D157" s="1000"/>
    </row>
    <row r="158" spans="4:4">
      <c r="D158" s="1000"/>
    </row>
    <row r="159" spans="4:4">
      <c r="D159" s="1000"/>
    </row>
    <row r="160" spans="4:4">
      <c r="D160" s="1000"/>
    </row>
    <row r="161" spans="4:4">
      <c r="D161" s="1000"/>
    </row>
    <row r="162" spans="4:4">
      <c r="D162" s="1000"/>
    </row>
    <row r="163" spans="4:4">
      <c r="D163" s="1000"/>
    </row>
    <row r="164" spans="4:4">
      <c r="D164" s="1000"/>
    </row>
    <row r="165" spans="4:4">
      <c r="D165" s="1000"/>
    </row>
    <row r="166" spans="4:4">
      <c r="D166" s="1000"/>
    </row>
    <row r="167" spans="4:4">
      <c r="D167" s="1000"/>
    </row>
    <row r="168" spans="4:4">
      <c r="D168" s="1000"/>
    </row>
    <row r="169" spans="4:4">
      <c r="D169" s="1000"/>
    </row>
    <row r="170" spans="4:4">
      <c r="D170" s="1000"/>
    </row>
    <row r="171" spans="4:4">
      <c r="D171" s="1000"/>
    </row>
    <row r="172" spans="4:4">
      <c r="D172" s="1000"/>
    </row>
    <row r="173" spans="4:4">
      <c r="D173" s="1000"/>
    </row>
    <row r="174" spans="4:4">
      <c r="D174" s="1000"/>
    </row>
    <row r="175" spans="4:4">
      <c r="D175" s="1000"/>
    </row>
    <row r="176" spans="4:4">
      <c r="D176" s="1000"/>
    </row>
    <row r="177" spans="4:4">
      <c r="D177" s="1000"/>
    </row>
    <row r="178" spans="4:4">
      <c r="D178" s="1000"/>
    </row>
    <row r="179" spans="4:4">
      <c r="D179" s="1000"/>
    </row>
    <row r="180" spans="4:4">
      <c r="D180" s="1000"/>
    </row>
    <row r="181" spans="4:4">
      <c r="D181" s="1000"/>
    </row>
    <row r="182" spans="4:4">
      <c r="D182" s="1000"/>
    </row>
    <row r="183" spans="4:4">
      <c r="D183" s="1000"/>
    </row>
    <row r="184" spans="4:4">
      <c r="D184" s="1000"/>
    </row>
    <row r="185" spans="4:4">
      <c r="D185" s="1000"/>
    </row>
    <row r="186" spans="4:4">
      <c r="D186" s="1000"/>
    </row>
    <row r="187" spans="4:4">
      <c r="D187" s="1000"/>
    </row>
    <row r="188" spans="4:4">
      <c r="D188" s="1000"/>
    </row>
    <row r="189" spans="4:4">
      <c r="D189" s="1000"/>
    </row>
    <row r="190" spans="4:4">
      <c r="D190" s="1000"/>
    </row>
    <row r="191" spans="4:4">
      <c r="D191" s="1000"/>
    </row>
    <row r="192" spans="4:4">
      <c r="D192" s="1000"/>
    </row>
    <row r="193" spans="4:4">
      <c r="D193" s="1000"/>
    </row>
    <row r="194" spans="4:4">
      <c r="D194" s="1000"/>
    </row>
    <row r="195" spans="4:4">
      <c r="D195" s="1000"/>
    </row>
    <row r="196" spans="4:4">
      <c r="D196" s="1000"/>
    </row>
    <row r="197" spans="4:4">
      <c r="D197" s="1000"/>
    </row>
    <row r="198" spans="4:4">
      <c r="D198" s="1000"/>
    </row>
    <row r="199" spans="4:4">
      <c r="D199" s="1000"/>
    </row>
    <row r="200" spans="4:4">
      <c r="D200" s="1000"/>
    </row>
    <row r="201" spans="4:4">
      <c r="D201" s="1000"/>
    </row>
    <row r="202" spans="4:4">
      <c r="D202" s="1000"/>
    </row>
    <row r="203" spans="4:4">
      <c r="D203" s="1000"/>
    </row>
    <row r="204" spans="4:4">
      <c r="D204" s="1000"/>
    </row>
    <row r="205" spans="4:4">
      <c r="D205" s="1000"/>
    </row>
    <row r="206" spans="4:4">
      <c r="D206" s="1000"/>
    </row>
    <row r="207" spans="4:4">
      <c r="D207" s="1000"/>
    </row>
    <row r="208" spans="4:4">
      <c r="D208" s="1000"/>
    </row>
    <row r="209" spans="4:4">
      <c r="D209" s="1000"/>
    </row>
    <row r="210" spans="4:4">
      <c r="D210" s="1000"/>
    </row>
    <row r="211" spans="4:4">
      <c r="D211" s="1000"/>
    </row>
    <row r="212" spans="4:4">
      <c r="D212" s="1000"/>
    </row>
    <row r="213" spans="4:4">
      <c r="D213" s="1000"/>
    </row>
    <row r="214" spans="4:4">
      <c r="D214" s="1000"/>
    </row>
    <row r="215" spans="4:4">
      <c r="D215" s="1000"/>
    </row>
    <row r="216" spans="4:4">
      <c r="D216" s="1000"/>
    </row>
    <row r="217" spans="4:4">
      <c r="D217" s="1000"/>
    </row>
    <row r="218" spans="4:4">
      <c r="D218" s="1000"/>
    </row>
    <row r="219" spans="4:4">
      <c r="D219" s="1000"/>
    </row>
    <row r="220" spans="4:4">
      <c r="D220" s="1000"/>
    </row>
    <row r="221" spans="4:4">
      <c r="D221" s="1000"/>
    </row>
    <row r="222" spans="4:4">
      <c r="D222" s="1000"/>
    </row>
    <row r="223" spans="4:4">
      <c r="D223" s="1000"/>
    </row>
    <row r="224" spans="4:4">
      <c r="D224" s="1000"/>
    </row>
    <row r="225" spans="4:4">
      <c r="D225" s="1000"/>
    </row>
    <row r="226" spans="4:4">
      <c r="D226" s="1000"/>
    </row>
    <row r="227" spans="4:4">
      <c r="D227" s="1000"/>
    </row>
    <row r="228" spans="4:4">
      <c r="D228" s="1000"/>
    </row>
    <row r="229" spans="4:4">
      <c r="D229" s="1000"/>
    </row>
    <row r="230" spans="4:4">
      <c r="D230" s="1000"/>
    </row>
    <row r="231" spans="4:4">
      <c r="D231" s="1000"/>
    </row>
    <row r="232" spans="4:4">
      <c r="D232" s="1000"/>
    </row>
    <row r="233" spans="4:4">
      <c r="D233" s="1000"/>
    </row>
    <row r="234" spans="4:4">
      <c r="D234" s="1000"/>
    </row>
    <row r="235" spans="4:4">
      <c r="D235" s="1000"/>
    </row>
    <row r="236" spans="4:4">
      <c r="D236" s="1000"/>
    </row>
    <row r="237" spans="4:4">
      <c r="D237" s="1000"/>
    </row>
    <row r="238" spans="4:4">
      <c r="D238" s="1000"/>
    </row>
    <row r="239" spans="4:4">
      <c r="D239" s="1000"/>
    </row>
    <row r="240" spans="4:4">
      <c r="D240" s="1000"/>
    </row>
    <row r="241" spans="4:4">
      <c r="D241" s="1000"/>
    </row>
    <row r="242" spans="4:4">
      <c r="D242" s="1000"/>
    </row>
    <row r="243" spans="4:4">
      <c r="D243" s="1000"/>
    </row>
    <row r="244" spans="4:4">
      <c r="D244" s="1000"/>
    </row>
    <row r="245" spans="4:4">
      <c r="D245" s="1000"/>
    </row>
    <row r="246" spans="4:4">
      <c r="D246" s="1000"/>
    </row>
    <row r="247" spans="4:4">
      <c r="D247" s="1000"/>
    </row>
    <row r="248" spans="4:4">
      <c r="D248" s="1000"/>
    </row>
    <row r="249" spans="4:4">
      <c r="D249" s="1000"/>
    </row>
    <row r="250" spans="4:4">
      <c r="D250" s="1000"/>
    </row>
    <row r="251" spans="4:4">
      <c r="D251" s="1000"/>
    </row>
    <row r="252" spans="4:4">
      <c r="D252" s="1000"/>
    </row>
    <row r="253" spans="4:4">
      <c r="D253" s="1000"/>
    </row>
    <row r="254" spans="4:4">
      <c r="D254" s="1000"/>
    </row>
    <row r="255" spans="4:4">
      <c r="D255" s="1000"/>
    </row>
    <row r="256" spans="4:4">
      <c r="D256" s="1000"/>
    </row>
    <row r="257" spans="4:4">
      <c r="D257" s="1000"/>
    </row>
    <row r="258" spans="4:4">
      <c r="D258" s="1000"/>
    </row>
    <row r="259" spans="4:4">
      <c r="D259" s="1000"/>
    </row>
    <row r="260" spans="4:4">
      <c r="D260" s="1000"/>
    </row>
    <row r="261" spans="4:4">
      <c r="D261" s="1000"/>
    </row>
    <row r="262" spans="4:4">
      <c r="D262" s="1000"/>
    </row>
    <row r="263" spans="4:4">
      <c r="D263" s="1000"/>
    </row>
    <row r="264" spans="4:4">
      <c r="D264" s="1000"/>
    </row>
    <row r="265" spans="4:4">
      <c r="D265" s="1000"/>
    </row>
    <row r="266" spans="4:4">
      <c r="D266" s="1000"/>
    </row>
    <row r="267" spans="4:4">
      <c r="D267" s="1000"/>
    </row>
    <row r="268" spans="4:4">
      <c r="D268" s="1000"/>
    </row>
    <row r="269" spans="4:4">
      <c r="D269" s="1000"/>
    </row>
    <row r="270" spans="4:4">
      <c r="D270" s="1000"/>
    </row>
    <row r="271" spans="4:4">
      <c r="D271" s="1000"/>
    </row>
    <row r="272" spans="4:4">
      <c r="D272" s="1000"/>
    </row>
    <row r="273" spans="4:4">
      <c r="D273" s="1000"/>
    </row>
    <row r="274" spans="4:4">
      <c r="D274" s="1000"/>
    </row>
    <row r="275" spans="4:4">
      <c r="D275" s="1000"/>
    </row>
    <row r="276" spans="4:4">
      <c r="D276" s="1000"/>
    </row>
    <row r="277" spans="4:4">
      <c r="D277" s="1000"/>
    </row>
    <row r="278" spans="4:4">
      <c r="D278" s="1000"/>
    </row>
    <row r="279" spans="4:4">
      <c r="D279" s="1000"/>
    </row>
    <row r="280" spans="4:4">
      <c r="D280" s="1000"/>
    </row>
    <row r="281" spans="4:4">
      <c r="D281" s="1000"/>
    </row>
    <row r="282" spans="4:4">
      <c r="D282" s="1000"/>
    </row>
    <row r="283" spans="4:4">
      <c r="D283" s="1000"/>
    </row>
    <row r="284" spans="4:4">
      <c r="D284" s="1000"/>
    </row>
    <row r="285" spans="4:4">
      <c r="D285" s="1000"/>
    </row>
    <row r="286" spans="4:4">
      <c r="D286" s="1000"/>
    </row>
    <row r="287" spans="4:4">
      <c r="D287" s="1000"/>
    </row>
    <row r="288" spans="4:4">
      <c r="D288" s="1000"/>
    </row>
    <row r="289" spans="4:4">
      <c r="D289" s="1000"/>
    </row>
    <row r="290" spans="4:4">
      <c r="D290" s="1000"/>
    </row>
    <row r="291" spans="4:4">
      <c r="D291" s="1000"/>
    </row>
    <row r="292" spans="4:4">
      <c r="D292" s="1000"/>
    </row>
    <row r="293" spans="4:4">
      <c r="D293" s="1000"/>
    </row>
    <row r="294" spans="4:4">
      <c r="D294" s="1000"/>
    </row>
    <row r="295" spans="4:4">
      <c r="D295" s="1000"/>
    </row>
    <row r="296" spans="4:4">
      <c r="D296" s="1000"/>
    </row>
    <row r="297" spans="4:4">
      <c r="D297" s="1000"/>
    </row>
    <row r="298" spans="4:4">
      <c r="D298" s="1000"/>
    </row>
    <row r="299" spans="4:4">
      <c r="D299" s="1000"/>
    </row>
    <row r="300" spans="4:4">
      <c r="D300" s="1000"/>
    </row>
    <row r="301" spans="4:4">
      <c r="D301" s="1000"/>
    </row>
    <row r="302" spans="4:4">
      <c r="D302" s="1000"/>
    </row>
    <row r="303" spans="4:4">
      <c r="D303" s="1000"/>
    </row>
    <row r="304" spans="4:4">
      <c r="D304" s="1000"/>
    </row>
    <row r="305" spans="4:4">
      <c r="D305" s="1000"/>
    </row>
    <row r="306" spans="4:4">
      <c r="D306" s="1000"/>
    </row>
    <row r="307" spans="4:4">
      <c r="D307" s="1000"/>
    </row>
    <row r="308" spans="4:4">
      <c r="D308" s="1000"/>
    </row>
    <row r="309" spans="4:4">
      <c r="D309" s="1000"/>
    </row>
    <row r="310" spans="4:4">
      <c r="D310" s="1000"/>
    </row>
    <row r="311" spans="4:4">
      <c r="D311" s="1000"/>
    </row>
    <row r="312" spans="4:4">
      <c r="D312" s="1000"/>
    </row>
    <row r="313" spans="4:4">
      <c r="D313" s="1000"/>
    </row>
    <row r="314" spans="4:4">
      <c r="D314" s="1000"/>
    </row>
    <row r="315" spans="4:4">
      <c r="D315" s="1000"/>
    </row>
    <row r="316" spans="4:4">
      <c r="D316" s="1000"/>
    </row>
    <row r="317" spans="4:4">
      <c r="D317" s="1000"/>
    </row>
    <row r="318" spans="4:4">
      <c r="D318" s="1000"/>
    </row>
    <row r="319" spans="4:4">
      <c r="D319" s="1000"/>
    </row>
    <row r="320" spans="4:4">
      <c r="D320" s="1000"/>
    </row>
    <row r="321" spans="4:4">
      <c r="D321" s="1000"/>
    </row>
    <row r="322" spans="4:4">
      <c r="D322" s="1000"/>
    </row>
    <row r="323" spans="4:4">
      <c r="D323" s="1000"/>
    </row>
    <row r="324" spans="4:4">
      <c r="D324" s="1000"/>
    </row>
    <row r="325" spans="4:4">
      <c r="D325" s="1000"/>
    </row>
    <row r="326" spans="4:4">
      <c r="D326" s="1000"/>
    </row>
    <row r="327" spans="4:4">
      <c r="D327" s="1000"/>
    </row>
    <row r="328" spans="4:4">
      <c r="D328" s="1000"/>
    </row>
    <row r="329" spans="4:4">
      <c r="D329" s="1000"/>
    </row>
    <row r="330" spans="4:4">
      <c r="D330" s="1000"/>
    </row>
    <row r="331" spans="4:4">
      <c r="D331" s="1000"/>
    </row>
    <row r="332" spans="4:4">
      <c r="D332" s="1000"/>
    </row>
    <row r="333" spans="4:4">
      <c r="D333" s="1000"/>
    </row>
    <row r="334" spans="4:4">
      <c r="D334" s="1000"/>
    </row>
    <row r="335" spans="4:4">
      <c r="D335" s="1000"/>
    </row>
    <row r="336" spans="4:4">
      <c r="D336" s="1000"/>
    </row>
    <row r="337" spans="4:4">
      <c r="D337" s="1000"/>
    </row>
    <row r="338" spans="4:4">
      <c r="D338" s="1000"/>
    </row>
    <row r="339" spans="4:4">
      <c r="D339" s="1000"/>
    </row>
    <row r="340" spans="4:4">
      <c r="D340" s="1000"/>
    </row>
    <row r="341" spans="4:4">
      <c r="D341" s="1000"/>
    </row>
    <row r="342" spans="4:4">
      <c r="D342" s="1000"/>
    </row>
    <row r="343" spans="4:4">
      <c r="D343" s="1000"/>
    </row>
    <row r="344" spans="4:4">
      <c r="D344" s="1000"/>
    </row>
    <row r="345" spans="4:4">
      <c r="D345" s="1000"/>
    </row>
    <row r="346" spans="4:4">
      <c r="D346" s="1000"/>
    </row>
    <row r="347" spans="4:4">
      <c r="D347" s="1000"/>
    </row>
    <row r="348" spans="4:4">
      <c r="D348" s="1000"/>
    </row>
    <row r="349" spans="4:4">
      <c r="D349" s="1000"/>
    </row>
    <row r="350" spans="4:4">
      <c r="D350" s="1000"/>
    </row>
    <row r="351" spans="4:4">
      <c r="D351" s="1000"/>
    </row>
    <row r="352" spans="4:4">
      <c r="D352" s="1000"/>
    </row>
    <row r="353" spans="4:4">
      <c r="D353" s="1000"/>
    </row>
    <row r="354" spans="4:4">
      <c r="D354" s="1000"/>
    </row>
    <row r="355" spans="4:4">
      <c r="D355" s="1000"/>
    </row>
    <row r="356" spans="4:4">
      <c r="D356" s="1000"/>
    </row>
    <row r="357" spans="4:4">
      <c r="D357" s="1000"/>
    </row>
    <row r="358" spans="4:4">
      <c r="D358" s="1000"/>
    </row>
    <row r="359" spans="4:4">
      <c r="D359" s="1000"/>
    </row>
    <row r="360" spans="4:4">
      <c r="D360" s="1000"/>
    </row>
    <row r="361" spans="4:4">
      <c r="D361" s="1000"/>
    </row>
    <row r="362" spans="4:4">
      <c r="D362" s="1000"/>
    </row>
    <row r="363" spans="4:4">
      <c r="D363" s="1000"/>
    </row>
    <row r="364" spans="4:4">
      <c r="D364" s="1000"/>
    </row>
    <row r="365" spans="4:4">
      <c r="D365" s="1000"/>
    </row>
    <row r="366" spans="4:4">
      <c r="D366" s="1000"/>
    </row>
    <row r="367" spans="4:4">
      <c r="D367" s="1000"/>
    </row>
    <row r="368" spans="4:4">
      <c r="D368" s="1000"/>
    </row>
    <row r="369" spans="4:4">
      <c r="D369" s="1000"/>
    </row>
    <row r="370" spans="4:4">
      <c r="D370" s="1000"/>
    </row>
    <row r="371" spans="4:4">
      <c r="D371" s="1000"/>
    </row>
    <row r="372" spans="4:4">
      <c r="D372" s="1000"/>
    </row>
    <row r="373" spans="4:4">
      <c r="D373" s="1000"/>
    </row>
    <row r="374" spans="4:4">
      <c r="D374" s="1000"/>
    </row>
    <row r="375" spans="4:4">
      <c r="D375" s="1000"/>
    </row>
    <row r="376" spans="4:4">
      <c r="D376" s="1000"/>
    </row>
    <row r="377" spans="4:4">
      <c r="D377" s="1000"/>
    </row>
    <row r="378" spans="4:4">
      <c r="D378" s="1000"/>
    </row>
    <row r="379" spans="4:4">
      <c r="D379" s="1000"/>
    </row>
    <row r="380" spans="4:4">
      <c r="D380" s="1000"/>
    </row>
    <row r="381" spans="4:4">
      <c r="D381" s="1000"/>
    </row>
    <row r="382" spans="4:4">
      <c r="D382" s="1000"/>
    </row>
    <row r="383" spans="4:4">
      <c r="D383" s="1000"/>
    </row>
    <row r="384" spans="4:4">
      <c r="D384" s="1000"/>
    </row>
    <row r="385" spans="4:4">
      <c r="D385" s="1000"/>
    </row>
    <row r="386" spans="4:4">
      <c r="D386" s="1000"/>
    </row>
    <row r="387" spans="4:4">
      <c r="D387" s="1000"/>
    </row>
    <row r="388" spans="4:4">
      <c r="D388" s="1000"/>
    </row>
    <row r="389" spans="4:4">
      <c r="D389" s="1000"/>
    </row>
    <row r="390" spans="4:4">
      <c r="D390" s="1000"/>
    </row>
    <row r="391" spans="4:4">
      <c r="D391" s="1000"/>
    </row>
    <row r="392" spans="4:4">
      <c r="D392" s="1000"/>
    </row>
    <row r="393" spans="4:4">
      <c r="D393" s="1000"/>
    </row>
    <row r="394" spans="4:4">
      <c r="D394" s="1000"/>
    </row>
    <row r="395" spans="4:4">
      <c r="D395" s="1000"/>
    </row>
    <row r="396" spans="4:4">
      <c r="D396" s="1000"/>
    </row>
    <row r="397" spans="4:4">
      <c r="D397" s="1000"/>
    </row>
    <row r="398" spans="4:4">
      <c r="D398" s="1000"/>
    </row>
    <row r="399" spans="4:4">
      <c r="D399" s="1000"/>
    </row>
    <row r="400" spans="4:4">
      <c r="D400" s="1000"/>
    </row>
    <row r="401" spans="4:4">
      <c r="D401" s="1000"/>
    </row>
    <row r="402" spans="4:4">
      <c r="D402" s="1000"/>
    </row>
    <row r="403" spans="4:4">
      <c r="D403" s="1000"/>
    </row>
    <row r="404" spans="4:4">
      <c r="D404" s="1000"/>
    </row>
    <row r="405" spans="4:4">
      <c r="D405" s="1000"/>
    </row>
    <row r="406" spans="4:4">
      <c r="D406" s="1000"/>
    </row>
    <row r="407" spans="4:4">
      <c r="D407" s="1000"/>
    </row>
    <row r="408" spans="4:4">
      <c r="D408" s="1000"/>
    </row>
    <row r="409" spans="4:4">
      <c r="D409" s="1000"/>
    </row>
    <row r="410" spans="4:4">
      <c r="D410" s="1000"/>
    </row>
    <row r="411" spans="4:4">
      <c r="D411" s="1000"/>
    </row>
    <row r="412" spans="4:4">
      <c r="D412" s="1000"/>
    </row>
  </sheetData>
  <mergeCells count="1">
    <mergeCell ref="X25:Y25"/>
  </mergeCells>
  <conditionalFormatting sqref="B11">
    <cfRule type="cellIs" dxfId="50" priority="3" stopIfTrue="1" operator="equal">
      <formula>"Title"</formula>
    </cfRule>
  </conditionalFormatting>
  <conditionalFormatting sqref="B8">
    <cfRule type="cellIs" dxfId="49" priority="2" stopIfTrue="1" operator="equal">
      <formula>"Adjustment to Income/Expense/Rate Base:"</formula>
    </cfRule>
  </conditionalFormatting>
  <conditionalFormatting sqref="J1">
    <cfRule type="cellIs" dxfId="48" priority="1" stopIfTrue="1" operator="equal">
      <formula>"x.x"</formula>
    </cfRule>
  </conditionalFormatting>
  <dataValidations count="8">
    <dataValidation type="list" allowBlank="1" showInputMessage="1" showErrorMessage="1" errorTitle="Adjustment Type Entry Error" error="An invalid adjustment type was entered._x000a__x000a_Valid values are 1, 2, or 3. " sqref="E17:E25 JA17:JA25 SW17:SW25 ACS17:ACS25 AMO17:AMO25 AWK17:AWK25 BGG17:BGG25 BQC17:BQC25 BZY17:BZY25 CJU17:CJU25 CTQ17:CTQ25 DDM17:DDM25 DNI17:DNI25 DXE17:DXE25 EHA17:EHA25 EQW17:EQW25 FAS17:FAS25 FKO17:FKO25 FUK17:FUK25 GEG17:GEG25 GOC17:GOC25 GXY17:GXY25 HHU17:HHU25 HRQ17:HRQ25 IBM17:IBM25 ILI17:ILI25 IVE17:IVE25 JFA17:JFA25 JOW17:JOW25 JYS17:JYS25 KIO17:KIO25 KSK17:KSK25 LCG17:LCG25 LMC17:LMC25 LVY17:LVY25 MFU17:MFU25 MPQ17:MPQ25 MZM17:MZM25 NJI17:NJI25 NTE17:NTE25 ODA17:ODA25 OMW17:OMW25 OWS17:OWS25 PGO17:PGO25 PQK17:PQK25 QAG17:QAG25 QKC17:QKC25 QTY17:QTY25 RDU17:RDU25 RNQ17:RNQ25 RXM17:RXM25 SHI17:SHI25 SRE17:SRE25 TBA17:TBA25 TKW17:TKW25 TUS17:TUS25 UEO17:UEO25 UOK17:UOK25 UYG17:UYG25 VIC17:VIC25 VRY17:VRY25 WBU17:WBU25 WLQ17:WLQ25 WVM17:WVM25 E65553:E65561 JA65553:JA65561 SW65553:SW65561 ACS65553:ACS65561 AMO65553:AMO65561 AWK65553:AWK65561 BGG65553:BGG65561 BQC65553:BQC65561 BZY65553:BZY65561 CJU65553:CJU65561 CTQ65553:CTQ65561 DDM65553:DDM65561 DNI65553:DNI65561 DXE65553:DXE65561 EHA65553:EHA65561 EQW65553:EQW65561 FAS65553:FAS65561 FKO65553:FKO65561 FUK65553:FUK65561 GEG65553:GEG65561 GOC65553:GOC65561 GXY65553:GXY65561 HHU65553:HHU65561 HRQ65553:HRQ65561 IBM65553:IBM65561 ILI65553:ILI65561 IVE65553:IVE65561 JFA65553:JFA65561 JOW65553:JOW65561 JYS65553:JYS65561 KIO65553:KIO65561 KSK65553:KSK65561 LCG65553:LCG65561 LMC65553:LMC65561 LVY65553:LVY65561 MFU65553:MFU65561 MPQ65553:MPQ65561 MZM65553:MZM65561 NJI65553:NJI65561 NTE65553:NTE65561 ODA65553:ODA65561 OMW65553:OMW65561 OWS65553:OWS65561 PGO65553:PGO65561 PQK65553:PQK65561 QAG65553:QAG65561 QKC65553:QKC65561 QTY65553:QTY65561 RDU65553:RDU65561 RNQ65553:RNQ65561 RXM65553:RXM65561 SHI65553:SHI65561 SRE65553:SRE65561 TBA65553:TBA65561 TKW65553:TKW65561 TUS65553:TUS65561 UEO65553:UEO65561 UOK65553:UOK65561 UYG65553:UYG65561 VIC65553:VIC65561 VRY65553:VRY65561 WBU65553:WBU65561 WLQ65553:WLQ65561 WVM65553:WVM65561 E131089:E131097 JA131089:JA131097 SW131089:SW131097 ACS131089:ACS131097 AMO131089:AMO131097 AWK131089:AWK131097 BGG131089:BGG131097 BQC131089:BQC131097 BZY131089:BZY131097 CJU131089:CJU131097 CTQ131089:CTQ131097 DDM131089:DDM131097 DNI131089:DNI131097 DXE131089:DXE131097 EHA131089:EHA131097 EQW131089:EQW131097 FAS131089:FAS131097 FKO131089:FKO131097 FUK131089:FUK131097 GEG131089:GEG131097 GOC131089:GOC131097 GXY131089:GXY131097 HHU131089:HHU131097 HRQ131089:HRQ131097 IBM131089:IBM131097 ILI131089:ILI131097 IVE131089:IVE131097 JFA131089:JFA131097 JOW131089:JOW131097 JYS131089:JYS131097 KIO131089:KIO131097 KSK131089:KSK131097 LCG131089:LCG131097 LMC131089:LMC131097 LVY131089:LVY131097 MFU131089:MFU131097 MPQ131089:MPQ131097 MZM131089:MZM131097 NJI131089:NJI131097 NTE131089:NTE131097 ODA131089:ODA131097 OMW131089:OMW131097 OWS131089:OWS131097 PGO131089:PGO131097 PQK131089:PQK131097 QAG131089:QAG131097 QKC131089:QKC131097 QTY131089:QTY131097 RDU131089:RDU131097 RNQ131089:RNQ131097 RXM131089:RXM131097 SHI131089:SHI131097 SRE131089:SRE131097 TBA131089:TBA131097 TKW131089:TKW131097 TUS131089:TUS131097 UEO131089:UEO131097 UOK131089:UOK131097 UYG131089:UYG131097 VIC131089:VIC131097 VRY131089:VRY131097 WBU131089:WBU131097 WLQ131089:WLQ131097 WVM131089:WVM131097 E196625:E196633 JA196625:JA196633 SW196625:SW196633 ACS196625:ACS196633 AMO196625:AMO196633 AWK196625:AWK196633 BGG196625:BGG196633 BQC196625:BQC196633 BZY196625:BZY196633 CJU196625:CJU196633 CTQ196625:CTQ196633 DDM196625:DDM196633 DNI196625:DNI196633 DXE196625:DXE196633 EHA196625:EHA196633 EQW196625:EQW196633 FAS196625:FAS196633 FKO196625:FKO196633 FUK196625:FUK196633 GEG196625:GEG196633 GOC196625:GOC196633 GXY196625:GXY196633 HHU196625:HHU196633 HRQ196625:HRQ196633 IBM196625:IBM196633 ILI196625:ILI196633 IVE196625:IVE196633 JFA196625:JFA196633 JOW196625:JOW196633 JYS196625:JYS196633 KIO196625:KIO196633 KSK196625:KSK196633 LCG196625:LCG196633 LMC196625:LMC196633 LVY196625:LVY196633 MFU196625:MFU196633 MPQ196625:MPQ196633 MZM196625:MZM196633 NJI196625:NJI196633 NTE196625:NTE196633 ODA196625:ODA196633 OMW196625:OMW196633 OWS196625:OWS196633 PGO196625:PGO196633 PQK196625:PQK196633 QAG196625:QAG196633 QKC196625:QKC196633 QTY196625:QTY196633 RDU196625:RDU196633 RNQ196625:RNQ196633 RXM196625:RXM196633 SHI196625:SHI196633 SRE196625:SRE196633 TBA196625:TBA196633 TKW196625:TKW196633 TUS196625:TUS196633 UEO196625:UEO196633 UOK196625:UOK196633 UYG196625:UYG196633 VIC196625:VIC196633 VRY196625:VRY196633 WBU196625:WBU196633 WLQ196625:WLQ196633 WVM196625:WVM196633 E262161:E262169 JA262161:JA262169 SW262161:SW262169 ACS262161:ACS262169 AMO262161:AMO262169 AWK262161:AWK262169 BGG262161:BGG262169 BQC262161:BQC262169 BZY262161:BZY262169 CJU262161:CJU262169 CTQ262161:CTQ262169 DDM262161:DDM262169 DNI262161:DNI262169 DXE262161:DXE262169 EHA262161:EHA262169 EQW262161:EQW262169 FAS262161:FAS262169 FKO262161:FKO262169 FUK262161:FUK262169 GEG262161:GEG262169 GOC262161:GOC262169 GXY262161:GXY262169 HHU262161:HHU262169 HRQ262161:HRQ262169 IBM262161:IBM262169 ILI262161:ILI262169 IVE262161:IVE262169 JFA262161:JFA262169 JOW262161:JOW262169 JYS262161:JYS262169 KIO262161:KIO262169 KSK262161:KSK262169 LCG262161:LCG262169 LMC262161:LMC262169 LVY262161:LVY262169 MFU262161:MFU262169 MPQ262161:MPQ262169 MZM262161:MZM262169 NJI262161:NJI262169 NTE262161:NTE262169 ODA262161:ODA262169 OMW262161:OMW262169 OWS262161:OWS262169 PGO262161:PGO262169 PQK262161:PQK262169 QAG262161:QAG262169 QKC262161:QKC262169 QTY262161:QTY262169 RDU262161:RDU262169 RNQ262161:RNQ262169 RXM262161:RXM262169 SHI262161:SHI262169 SRE262161:SRE262169 TBA262161:TBA262169 TKW262161:TKW262169 TUS262161:TUS262169 UEO262161:UEO262169 UOK262161:UOK262169 UYG262161:UYG262169 VIC262161:VIC262169 VRY262161:VRY262169 WBU262161:WBU262169 WLQ262161:WLQ262169 WVM262161:WVM262169 E327697:E327705 JA327697:JA327705 SW327697:SW327705 ACS327697:ACS327705 AMO327697:AMO327705 AWK327697:AWK327705 BGG327697:BGG327705 BQC327697:BQC327705 BZY327697:BZY327705 CJU327697:CJU327705 CTQ327697:CTQ327705 DDM327697:DDM327705 DNI327697:DNI327705 DXE327697:DXE327705 EHA327697:EHA327705 EQW327697:EQW327705 FAS327697:FAS327705 FKO327697:FKO327705 FUK327697:FUK327705 GEG327697:GEG327705 GOC327697:GOC327705 GXY327697:GXY327705 HHU327697:HHU327705 HRQ327697:HRQ327705 IBM327697:IBM327705 ILI327697:ILI327705 IVE327697:IVE327705 JFA327697:JFA327705 JOW327697:JOW327705 JYS327697:JYS327705 KIO327697:KIO327705 KSK327697:KSK327705 LCG327697:LCG327705 LMC327697:LMC327705 LVY327697:LVY327705 MFU327697:MFU327705 MPQ327697:MPQ327705 MZM327697:MZM327705 NJI327697:NJI327705 NTE327697:NTE327705 ODA327697:ODA327705 OMW327697:OMW327705 OWS327697:OWS327705 PGO327697:PGO327705 PQK327697:PQK327705 QAG327697:QAG327705 QKC327697:QKC327705 QTY327697:QTY327705 RDU327697:RDU327705 RNQ327697:RNQ327705 RXM327697:RXM327705 SHI327697:SHI327705 SRE327697:SRE327705 TBA327697:TBA327705 TKW327697:TKW327705 TUS327697:TUS327705 UEO327697:UEO327705 UOK327697:UOK327705 UYG327697:UYG327705 VIC327697:VIC327705 VRY327697:VRY327705 WBU327697:WBU327705 WLQ327697:WLQ327705 WVM327697:WVM327705 E393233:E393241 JA393233:JA393241 SW393233:SW393241 ACS393233:ACS393241 AMO393233:AMO393241 AWK393233:AWK393241 BGG393233:BGG393241 BQC393233:BQC393241 BZY393233:BZY393241 CJU393233:CJU393241 CTQ393233:CTQ393241 DDM393233:DDM393241 DNI393233:DNI393241 DXE393233:DXE393241 EHA393233:EHA393241 EQW393233:EQW393241 FAS393233:FAS393241 FKO393233:FKO393241 FUK393233:FUK393241 GEG393233:GEG393241 GOC393233:GOC393241 GXY393233:GXY393241 HHU393233:HHU393241 HRQ393233:HRQ393241 IBM393233:IBM393241 ILI393233:ILI393241 IVE393233:IVE393241 JFA393233:JFA393241 JOW393233:JOW393241 JYS393233:JYS393241 KIO393233:KIO393241 KSK393233:KSK393241 LCG393233:LCG393241 LMC393233:LMC393241 LVY393233:LVY393241 MFU393233:MFU393241 MPQ393233:MPQ393241 MZM393233:MZM393241 NJI393233:NJI393241 NTE393233:NTE393241 ODA393233:ODA393241 OMW393233:OMW393241 OWS393233:OWS393241 PGO393233:PGO393241 PQK393233:PQK393241 QAG393233:QAG393241 QKC393233:QKC393241 QTY393233:QTY393241 RDU393233:RDU393241 RNQ393233:RNQ393241 RXM393233:RXM393241 SHI393233:SHI393241 SRE393233:SRE393241 TBA393233:TBA393241 TKW393233:TKW393241 TUS393233:TUS393241 UEO393233:UEO393241 UOK393233:UOK393241 UYG393233:UYG393241 VIC393233:VIC393241 VRY393233:VRY393241 WBU393233:WBU393241 WLQ393233:WLQ393241 WVM393233:WVM393241 E458769:E458777 JA458769:JA458777 SW458769:SW458777 ACS458769:ACS458777 AMO458769:AMO458777 AWK458769:AWK458777 BGG458769:BGG458777 BQC458769:BQC458777 BZY458769:BZY458777 CJU458769:CJU458777 CTQ458769:CTQ458777 DDM458769:DDM458777 DNI458769:DNI458777 DXE458769:DXE458777 EHA458769:EHA458777 EQW458769:EQW458777 FAS458769:FAS458777 FKO458769:FKO458777 FUK458769:FUK458777 GEG458769:GEG458777 GOC458769:GOC458777 GXY458769:GXY458777 HHU458769:HHU458777 HRQ458769:HRQ458777 IBM458769:IBM458777 ILI458769:ILI458777 IVE458769:IVE458777 JFA458769:JFA458777 JOW458769:JOW458777 JYS458769:JYS458777 KIO458769:KIO458777 KSK458769:KSK458777 LCG458769:LCG458777 LMC458769:LMC458777 LVY458769:LVY458777 MFU458769:MFU458777 MPQ458769:MPQ458777 MZM458769:MZM458777 NJI458769:NJI458777 NTE458769:NTE458777 ODA458769:ODA458777 OMW458769:OMW458777 OWS458769:OWS458777 PGO458769:PGO458777 PQK458769:PQK458777 QAG458769:QAG458777 QKC458769:QKC458777 QTY458769:QTY458777 RDU458769:RDU458777 RNQ458769:RNQ458777 RXM458769:RXM458777 SHI458769:SHI458777 SRE458769:SRE458777 TBA458769:TBA458777 TKW458769:TKW458777 TUS458769:TUS458777 UEO458769:UEO458777 UOK458769:UOK458777 UYG458769:UYG458777 VIC458769:VIC458777 VRY458769:VRY458777 WBU458769:WBU458777 WLQ458769:WLQ458777 WVM458769:WVM458777 E524305:E524313 JA524305:JA524313 SW524305:SW524313 ACS524305:ACS524313 AMO524305:AMO524313 AWK524305:AWK524313 BGG524305:BGG524313 BQC524305:BQC524313 BZY524305:BZY524313 CJU524305:CJU524313 CTQ524305:CTQ524313 DDM524305:DDM524313 DNI524305:DNI524313 DXE524305:DXE524313 EHA524305:EHA524313 EQW524305:EQW524313 FAS524305:FAS524313 FKO524305:FKO524313 FUK524305:FUK524313 GEG524305:GEG524313 GOC524305:GOC524313 GXY524305:GXY524313 HHU524305:HHU524313 HRQ524305:HRQ524313 IBM524305:IBM524313 ILI524305:ILI524313 IVE524305:IVE524313 JFA524305:JFA524313 JOW524305:JOW524313 JYS524305:JYS524313 KIO524305:KIO524313 KSK524305:KSK524313 LCG524305:LCG524313 LMC524305:LMC524313 LVY524305:LVY524313 MFU524305:MFU524313 MPQ524305:MPQ524313 MZM524305:MZM524313 NJI524305:NJI524313 NTE524305:NTE524313 ODA524305:ODA524313 OMW524305:OMW524313 OWS524305:OWS524313 PGO524305:PGO524313 PQK524305:PQK524313 QAG524305:QAG524313 QKC524305:QKC524313 QTY524305:QTY524313 RDU524305:RDU524313 RNQ524305:RNQ524313 RXM524305:RXM524313 SHI524305:SHI524313 SRE524305:SRE524313 TBA524305:TBA524313 TKW524305:TKW524313 TUS524305:TUS524313 UEO524305:UEO524313 UOK524305:UOK524313 UYG524305:UYG524313 VIC524305:VIC524313 VRY524305:VRY524313 WBU524305:WBU524313 WLQ524305:WLQ524313 WVM524305:WVM524313 E589841:E589849 JA589841:JA589849 SW589841:SW589849 ACS589841:ACS589849 AMO589841:AMO589849 AWK589841:AWK589849 BGG589841:BGG589849 BQC589841:BQC589849 BZY589841:BZY589849 CJU589841:CJU589849 CTQ589841:CTQ589849 DDM589841:DDM589849 DNI589841:DNI589849 DXE589841:DXE589849 EHA589841:EHA589849 EQW589841:EQW589849 FAS589841:FAS589849 FKO589841:FKO589849 FUK589841:FUK589849 GEG589841:GEG589849 GOC589841:GOC589849 GXY589841:GXY589849 HHU589841:HHU589849 HRQ589841:HRQ589849 IBM589841:IBM589849 ILI589841:ILI589849 IVE589841:IVE589849 JFA589841:JFA589849 JOW589841:JOW589849 JYS589841:JYS589849 KIO589841:KIO589849 KSK589841:KSK589849 LCG589841:LCG589849 LMC589841:LMC589849 LVY589841:LVY589849 MFU589841:MFU589849 MPQ589841:MPQ589849 MZM589841:MZM589849 NJI589841:NJI589849 NTE589841:NTE589849 ODA589841:ODA589849 OMW589841:OMW589849 OWS589841:OWS589849 PGO589841:PGO589849 PQK589841:PQK589849 QAG589841:QAG589849 QKC589841:QKC589849 QTY589841:QTY589849 RDU589841:RDU589849 RNQ589841:RNQ589849 RXM589841:RXM589849 SHI589841:SHI589849 SRE589841:SRE589849 TBA589841:TBA589849 TKW589841:TKW589849 TUS589841:TUS589849 UEO589841:UEO589849 UOK589841:UOK589849 UYG589841:UYG589849 VIC589841:VIC589849 VRY589841:VRY589849 WBU589841:WBU589849 WLQ589841:WLQ589849 WVM589841:WVM589849 E655377:E655385 JA655377:JA655385 SW655377:SW655385 ACS655377:ACS655385 AMO655377:AMO655385 AWK655377:AWK655385 BGG655377:BGG655385 BQC655377:BQC655385 BZY655377:BZY655385 CJU655377:CJU655385 CTQ655377:CTQ655385 DDM655377:DDM655385 DNI655377:DNI655385 DXE655377:DXE655385 EHA655377:EHA655385 EQW655377:EQW655385 FAS655377:FAS655385 FKO655377:FKO655385 FUK655377:FUK655385 GEG655377:GEG655385 GOC655377:GOC655385 GXY655377:GXY655385 HHU655377:HHU655385 HRQ655377:HRQ655385 IBM655377:IBM655385 ILI655377:ILI655385 IVE655377:IVE655385 JFA655377:JFA655385 JOW655377:JOW655385 JYS655377:JYS655385 KIO655377:KIO655385 KSK655377:KSK655385 LCG655377:LCG655385 LMC655377:LMC655385 LVY655377:LVY655385 MFU655377:MFU655385 MPQ655377:MPQ655385 MZM655377:MZM655385 NJI655377:NJI655385 NTE655377:NTE655385 ODA655377:ODA655385 OMW655377:OMW655385 OWS655377:OWS655385 PGO655377:PGO655385 PQK655377:PQK655385 QAG655377:QAG655385 QKC655377:QKC655385 QTY655377:QTY655385 RDU655377:RDU655385 RNQ655377:RNQ655385 RXM655377:RXM655385 SHI655377:SHI655385 SRE655377:SRE655385 TBA655377:TBA655385 TKW655377:TKW655385 TUS655377:TUS655385 UEO655377:UEO655385 UOK655377:UOK655385 UYG655377:UYG655385 VIC655377:VIC655385 VRY655377:VRY655385 WBU655377:WBU655385 WLQ655377:WLQ655385 WVM655377:WVM655385 E720913:E720921 JA720913:JA720921 SW720913:SW720921 ACS720913:ACS720921 AMO720913:AMO720921 AWK720913:AWK720921 BGG720913:BGG720921 BQC720913:BQC720921 BZY720913:BZY720921 CJU720913:CJU720921 CTQ720913:CTQ720921 DDM720913:DDM720921 DNI720913:DNI720921 DXE720913:DXE720921 EHA720913:EHA720921 EQW720913:EQW720921 FAS720913:FAS720921 FKO720913:FKO720921 FUK720913:FUK720921 GEG720913:GEG720921 GOC720913:GOC720921 GXY720913:GXY720921 HHU720913:HHU720921 HRQ720913:HRQ720921 IBM720913:IBM720921 ILI720913:ILI720921 IVE720913:IVE720921 JFA720913:JFA720921 JOW720913:JOW720921 JYS720913:JYS720921 KIO720913:KIO720921 KSK720913:KSK720921 LCG720913:LCG720921 LMC720913:LMC720921 LVY720913:LVY720921 MFU720913:MFU720921 MPQ720913:MPQ720921 MZM720913:MZM720921 NJI720913:NJI720921 NTE720913:NTE720921 ODA720913:ODA720921 OMW720913:OMW720921 OWS720913:OWS720921 PGO720913:PGO720921 PQK720913:PQK720921 QAG720913:QAG720921 QKC720913:QKC720921 QTY720913:QTY720921 RDU720913:RDU720921 RNQ720913:RNQ720921 RXM720913:RXM720921 SHI720913:SHI720921 SRE720913:SRE720921 TBA720913:TBA720921 TKW720913:TKW720921 TUS720913:TUS720921 UEO720913:UEO720921 UOK720913:UOK720921 UYG720913:UYG720921 VIC720913:VIC720921 VRY720913:VRY720921 WBU720913:WBU720921 WLQ720913:WLQ720921 WVM720913:WVM720921 E786449:E786457 JA786449:JA786457 SW786449:SW786457 ACS786449:ACS786457 AMO786449:AMO786457 AWK786449:AWK786457 BGG786449:BGG786457 BQC786449:BQC786457 BZY786449:BZY786457 CJU786449:CJU786457 CTQ786449:CTQ786457 DDM786449:DDM786457 DNI786449:DNI786457 DXE786449:DXE786457 EHA786449:EHA786457 EQW786449:EQW786457 FAS786449:FAS786457 FKO786449:FKO786457 FUK786449:FUK786457 GEG786449:GEG786457 GOC786449:GOC786457 GXY786449:GXY786457 HHU786449:HHU786457 HRQ786449:HRQ786457 IBM786449:IBM786457 ILI786449:ILI786457 IVE786449:IVE786457 JFA786449:JFA786457 JOW786449:JOW786457 JYS786449:JYS786457 KIO786449:KIO786457 KSK786449:KSK786457 LCG786449:LCG786457 LMC786449:LMC786457 LVY786449:LVY786457 MFU786449:MFU786457 MPQ786449:MPQ786457 MZM786449:MZM786457 NJI786449:NJI786457 NTE786449:NTE786457 ODA786449:ODA786457 OMW786449:OMW786457 OWS786449:OWS786457 PGO786449:PGO786457 PQK786449:PQK786457 QAG786449:QAG786457 QKC786449:QKC786457 QTY786449:QTY786457 RDU786449:RDU786457 RNQ786449:RNQ786457 RXM786449:RXM786457 SHI786449:SHI786457 SRE786449:SRE786457 TBA786449:TBA786457 TKW786449:TKW786457 TUS786449:TUS786457 UEO786449:UEO786457 UOK786449:UOK786457 UYG786449:UYG786457 VIC786449:VIC786457 VRY786449:VRY786457 WBU786449:WBU786457 WLQ786449:WLQ786457 WVM786449:WVM786457 E851985:E851993 JA851985:JA851993 SW851985:SW851993 ACS851985:ACS851993 AMO851985:AMO851993 AWK851985:AWK851993 BGG851985:BGG851993 BQC851985:BQC851993 BZY851985:BZY851993 CJU851985:CJU851993 CTQ851985:CTQ851993 DDM851985:DDM851993 DNI851985:DNI851993 DXE851985:DXE851993 EHA851985:EHA851993 EQW851985:EQW851993 FAS851985:FAS851993 FKO851985:FKO851993 FUK851985:FUK851993 GEG851985:GEG851993 GOC851985:GOC851993 GXY851985:GXY851993 HHU851985:HHU851993 HRQ851985:HRQ851993 IBM851985:IBM851993 ILI851985:ILI851993 IVE851985:IVE851993 JFA851985:JFA851993 JOW851985:JOW851993 JYS851985:JYS851993 KIO851985:KIO851993 KSK851985:KSK851993 LCG851985:LCG851993 LMC851985:LMC851993 LVY851985:LVY851993 MFU851985:MFU851993 MPQ851985:MPQ851993 MZM851985:MZM851993 NJI851985:NJI851993 NTE851985:NTE851993 ODA851985:ODA851993 OMW851985:OMW851993 OWS851985:OWS851993 PGO851985:PGO851993 PQK851985:PQK851993 QAG851985:QAG851993 QKC851985:QKC851993 QTY851985:QTY851993 RDU851985:RDU851993 RNQ851985:RNQ851993 RXM851985:RXM851993 SHI851985:SHI851993 SRE851985:SRE851993 TBA851985:TBA851993 TKW851985:TKW851993 TUS851985:TUS851993 UEO851985:UEO851993 UOK851985:UOK851993 UYG851985:UYG851993 VIC851985:VIC851993 VRY851985:VRY851993 WBU851985:WBU851993 WLQ851985:WLQ851993 WVM851985:WVM851993 E917521:E917529 JA917521:JA917529 SW917521:SW917529 ACS917521:ACS917529 AMO917521:AMO917529 AWK917521:AWK917529 BGG917521:BGG917529 BQC917521:BQC917529 BZY917521:BZY917529 CJU917521:CJU917529 CTQ917521:CTQ917529 DDM917521:DDM917529 DNI917521:DNI917529 DXE917521:DXE917529 EHA917521:EHA917529 EQW917521:EQW917529 FAS917521:FAS917529 FKO917521:FKO917529 FUK917521:FUK917529 GEG917521:GEG917529 GOC917521:GOC917529 GXY917521:GXY917529 HHU917521:HHU917529 HRQ917521:HRQ917529 IBM917521:IBM917529 ILI917521:ILI917529 IVE917521:IVE917529 JFA917521:JFA917529 JOW917521:JOW917529 JYS917521:JYS917529 KIO917521:KIO917529 KSK917521:KSK917529 LCG917521:LCG917529 LMC917521:LMC917529 LVY917521:LVY917529 MFU917521:MFU917529 MPQ917521:MPQ917529 MZM917521:MZM917529 NJI917521:NJI917529 NTE917521:NTE917529 ODA917521:ODA917529 OMW917521:OMW917529 OWS917521:OWS917529 PGO917521:PGO917529 PQK917521:PQK917529 QAG917521:QAG917529 QKC917521:QKC917529 QTY917521:QTY917529 RDU917521:RDU917529 RNQ917521:RNQ917529 RXM917521:RXM917529 SHI917521:SHI917529 SRE917521:SRE917529 TBA917521:TBA917529 TKW917521:TKW917529 TUS917521:TUS917529 UEO917521:UEO917529 UOK917521:UOK917529 UYG917521:UYG917529 VIC917521:VIC917529 VRY917521:VRY917529 WBU917521:WBU917529 WLQ917521:WLQ917529 WVM917521:WVM917529 E983057:E983065 JA983057:JA983065 SW983057:SW983065 ACS983057:ACS983065 AMO983057:AMO983065 AWK983057:AWK983065 BGG983057:BGG983065 BQC983057:BQC983065 BZY983057:BZY983065 CJU983057:CJU983065 CTQ983057:CTQ983065 DDM983057:DDM983065 DNI983057:DNI983065 DXE983057:DXE983065 EHA983057:EHA983065 EQW983057:EQW983065 FAS983057:FAS983065 FKO983057:FKO983065 FUK983057:FUK983065 GEG983057:GEG983065 GOC983057:GOC983065 GXY983057:GXY983065 HHU983057:HHU983065 HRQ983057:HRQ983065 IBM983057:IBM983065 ILI983057:ILI983065 IVE983057:IVE983065 JFA983057:JFA983065 JOW983057:JOW983065 JYS983057:JYS983065 KIO983057:KIO983065 KSK983057:KSK983065 LCG983057:LCG983065 LMC983057:LMC983065 LVY983057:LVY983065 MFU983057:MFU983065 MPQ983057:MPQ983065 MZM983057:MZM983065 NJI983057:NJI983065 NTE983057:NTE983065 ODA983057:ODA983065 OMW983057:OMW983065 OWS983057:OWS983065 PGO983057:PGO983065 PQK983057:PQK983065 QAG983057:QAG983065 QKC983057:QKC983065 QTY983057:QTY983065 RDU983057:RDU983065 RNQ983057:RNQ983065 RXM983057:RXM983065 SHI983057:SHI983065 SRE983057:SRE983065 TBA983057:TBA983065 TKW983057:TKW983065 TUS983057:TUS983065 UEO983057:UEO983065 UOK983057:UOK983065 UYG983057:UYG983065 VIC983057:VIC983065 VRY983057:VRY983065 WBU983057:WBU983065 WLQ983057:WLQ983065 WVM983057:WVM983065">
      <formula1>"1,2,3"</formula1>
    </dataValidation>
    <dataValidation type="list" errorStyle="warning" allowBlank="1" showInputMessage="1" showErrorMessage="1" errorTitle="FERC ACCOUNT" error="This FERC Account is not included in the drop-down list. Is this the account you want to use?" sqref="D12:D21 IZ12:IZ21 SV12:SV21 ACR12:ACR21 AMN12:AMN21 AWJ12:AWJ21 BGF12:BGF21 BQB12:BQB21 BZX12:BZX21 CJT12:CJT21 CTP12:CTP21 DDL12:DDL21 DNH12:DNH21 DXD12:DXD21 EGZ12:EGZ21 EQV12:EQV21 FAR12:FAR21 FKN12:FKN21 FUJ12:FUJ21 GEF12:GEF21 GOB12:GOB21 GXX12:GXX21 HHT12:HHT21 HRP12:HRP21 IBL12:IBL21 ILH12:ILH21 IVD12:IVD21 JEZ12:JEZ21 JOV12:JOV21 JYR12:JYR21 KIN12:KIN21 KSJ12:KSJ21 LCF12:LCF21 LMB12:LMB21 LVX12:LVX21 MFT12:MFT21 MPP12:MPP21 MZL12:MZL21 NJH12:NJH21 NTD12:NTD21 OCZ12:OCZ21 OMV12:OMV21 OWR12:OWR21 PGN12:PGN21 PQJ12:PQJ21 QAF12:QAF21 QKB12:QKB21 QTX12:QTX21 RDT12:RDT21 RNP12:RNP21 RXL12:RXL21 SHH12:SHH21 SRD12:SRD21 TAZ12:TAZ21 TKV12:TKV21 TUR12:TUR21 UEN12:UEN21 UOJ12:UOJ21 UYF12:UYF21 VIB12:VIB21 VRX12:VRX21 WBT12:WBT21 WLP12:WLP21 WVL12:WVL21 D65548:D65557 IZ65548:IZ65557 SV65548:SV65557 ACR65548:ACR65557 AMN65548:AMN65557 AWJ65548:AWJ65557 BGF65548:BGF65557 BQB65548:BQB65557 BZX65548:BZX65557 CJT65548:CJT65557 CTP65548:CTP65557 DDL65548:DDL65557 DNH65548:DNH65557 DXD65548:DXD65557 EGZ65548:EGZ65557 EQV65548:EQV65557 FAR65548:FAR65557 FKN65548:FKN65557 FUJ65548:FUJ65557 GEF65548:GEF65557 GOB65548:GOB65557 GXX65548:GXX65557 HHT65548:HHT65557 HRP65548:HRP65557 IBL65548:IBL65557 ILH65548:ILH65557 IVD65548:IVD65557 JEZ65548:JEZ65557 JOV65548:JOV65557 JYR65548:JYR65557 KIN65548:KIN65557 KSJ65548:KSJ65557 LCF65548:LCF65557 LMB65548:LMB65557 LVX65548:LVX65557 MFT65548:MFT65557 MPP65548:MPP65557 MZL65548:MZL65557 NJH65548:NJH65557 NTD65548:NTD65557 OCZ65548:OCZ65557 OMV65548:OMV65557 OWR65548:OWR65557 PGN65548:PGN65557 PQJ65548:PQJ65557 QAF65548:QAF65557 QKB65548:QKB65557 QTX65548:QTX65557 RDT65548:RDT65557 RNP65548:RNP65557 RXL65548:RXL65557 SHH65548:SHH65557 SRD65548:SRD65557 TAZ65548:TAZ65557 TKV65548:TKV65557 TUR65548:TUR65557 UEN65548:UEN65557 UOJ65548:UOJ65557 UYF65548:UYF65557 VIB65548:VIB65557 VRX65548:VRX65557 WBT65548:WBT65557 WLP65548:WLP65557 WVL65548:WVL65557 D131084:D131093 IZ131084:IZ131093 SV131084:SV131093 ACR131084:ACR131093 AMN131084:AMN131093 AWJ131084:AWJ131093 BGF131084:BGF131093 BQB131084:BQB131093 BZX131084:BZX131093 CJT131084:CJT131093 CTP131084:CTP131093 DDL131084:DDL131093 DNH131084:DNH131093 DXD131084:DXD131093 EGZ131084:EGZ131093 EQV131084:EQV131093 FAR131084:FAR131093 FKN131084:FKN131093 FUJ131084:FUJ131093 GEF131084:GEF131093 GOB131084:GOB131093 GXX131084:GXX131093 HHT131084:HHT131093 HRP131084:HRP131093 IBL131084:IBL131093 ILH131084:ILH131093 IVD131084:IVD131093 JEZ131084:JEZ131093 JOV131084:JOV131093 JYR131084:JYR131093 KIN131084:KIN131093 KSJ131084:KSJ131093 LCF131084:LCF131093 LMB131084:LMB131093 LVX131084:LVX131093 MFT131084:MFT131093 MPP131084:MPP131093 MZL131084:MZL131093 NJH131084:NJH131093 NTD131084:NTD131093 OCZ131084:OCZ131093 OMV131084:OMV131093 OWR131084:OWR131093 PGN131084:PGN131093 PQJ131084:PQJ131093 QAF131084:QAF131093 QKB131084:QKB131093 QTX131084:QTX131093 RDT131084:RDT131093 RNP131084:RNP131093 RXL131084:RXL131093 SHH131084:SHH131093 SRD131084:SRD131093 TAZ131084:TAZ131093 TKV131084:TKV131093 TUR131084:TUR131093 UEN131084:UEN131093 UOJ131084:UOJ131093 UYF131084:UYF131093 VIB131084:VIB131093 VRX131084:VRX131093 WBT131084:WBT131093 WLP131084:WLP131093 WVL131084:WVL131093 D196620:D196629 IZ196620:IZ196629 SV196620:SV196629 ACR196620:ACR196629 AMN196620:AMN196629 AWJ196620:AWJ196629 BGF196620:BGF196629 BQB196620:BQB196629 BZX196620:BZX196629 CJT196620:CJT196629 CTP196620:CTP196629 DDL196620:DDL196629 DNH196620:DNH196629 DXD196620:DXD196629 EGZ196620:EGZ196629 EQV196620:EQV196629 FAR196620:FAR196629 FKN196620:FKN196629 FUJ196620:FUJ196629 GEF196620:GEF196629 GOB196620:GOB196629 GXX196620:GXX196629 HHT196620:HHT196629 HRP196620:HRP196629 IBL196620:IBL196629 ILH196620:ILH196629 IVD196620:IVD196629 JEZ196620:JEZ196629 JOV196620:JOV196629 JYR196620:JYR196629 KIN196620:KIN196629 KSJ196620:KSJ196629 LCF196620:LCF196629 LMB196620:LMB196629 LVX196620:LVX196629 MFT196620:MFT196629 MPP196620:MPP196629 MZL196620:MZL196629 NJH196620:NJH196629 NTD196620:NTD196629 OCZ196620:OCZ196629 OMV196620:OMV196629 OWR196620:OWR196629 PGN196620:PGN196629 PQJ196620:PQJ196629 QAF196620:QAF196629 QKB196620:QKB196629 QTX196620:QTX196629 RDT196620:RDT196629 RNP196620:RNP196629 RXL196620:RXL196629 SHH196620:SHH196629 SRD196620:SRD196629 TAZ196620:TAZ196629 TKV196620:TKV196629 TUR196620:TUR196629 UEN196620:UEN196629 UOJ196620:UOJ196629 UYF196620:UYF196629 VIB196620:VIB196629 VRX196620:VRX196629 WBT196620:WBT196629 WLP196620:WLP196629 WVL196620:WVL196629 D262156:D262165 IZ262156:IZ262165 SV262156:SV262165 ACR262156:ACR262165 AMN262156:AMN262165 AWJ262156:AWJ262165 BGF262156:BGF262165 BQB262156:BQB262165 BZX262156:BZX262165 CJT262156:CJT262165 CTP262156:CTP262165 DDL262156:DDL262165 DNH262156:DNH262165 DXD262156:DXD262165 EGZ262156:EGZ262165 EQV262156:EQV262165 FAR262156:FAR262165 FKN262156:FKN262165 FUJ262156:FUJ262165 GEF262156:GEF262165 GOB262156:GOB262165 GXX262156:GXX262165 HHT262156:HHT262165 HRP262156:HRP262165 IBL262156:IBL262165 ILH262156:ILH262165 IVD262156:IVD262165 JEZ262156:JEZ262165 JOV262156:JOV262165 JYR262156:JYR262165 KIN262156:KIN262165 KSJ262156:KSJ262165 LCF262156:LCF262165 LMB262156:LMB262165 LVX262156:LVX262165 MFT262156:MFT262165 MPP262156:MPP262165 MZL262156:MZL262165 NJH262156:NJH262165 NTD262156:NTD262165 OCZ262156:OCZ262165 OMV262156:OMV262165 OWR262156:OWR262165 PGN262156:PGN262165 PQJ262156:PQJ262165 QAF262156:QAF262165 QKB262156:QKB262165 QTX262156:QTX262165 RDT262156:RDT262165 RNP262156:RNP262165 RXL262156:RXL262165 SHH262156:SHH262165 SRD262156:SRD262165 TAZ262156:TAZ262165 TKV262156:TKV262165 TUR262156:TUR262165 UEN262156:UEN262165 UOJ262156:UOJ262165 UYF262156:UYF262165 VIB262156:VIB262165 VRX262156:VRX262165 WBT262156:WBT262165 WLP262156:WLP262165 WVL262156:WVL262165 D327692:D327701 IZ327692:IZ327701 SV327692:SV327701 ACR327692:ACR327701 AMN327692:AMN327701 AWJ327692:AWJ327701 BGF327692:BGF327701 BQB327692:BQB327701 BZX327692:BZX327701 CJT327692:CJT327701 CTP327692:CTP327701 DDL327692:DDL327701 DNH327692:DNH327701 DXD327692:DXD327701 EGZ327692:EGZ327701 EQV327692:EQV327701 FAR327692:FAR327701 FKN327692:FKN327701 FUJ327692:FUJ327701 GEF327692:GEF327701 GOB327692:GOB327701 GXX327692:GXX327701 HHT327692:HHT327701 HRP327692:HRP327701 IBL327692:IBL327701 ILH327692:ILH327701 IVD327692:IVD327701 JEZ327692:JEZ327701 JOV327692:JOV327701 JYR327692:JYR327701 KIN327692:KIN327701 KSJ327692:KSJ327701 LCF327692:LCF327701 LMB327692:LMB327701 LVX327692:LVX327701 MFT327692:MFT327701 MPP327692:MPP327701 MZL327692:MZL327701 NJH327692:NJH327701 NTD327692:NTD327701 OCZ327692:OCZ327701 OMV327692:OMV327701 OWR327692:OWR327701 PGN327692:PGN327701 PQJ327692:PQJ327701 QAF327692:QAF327701 QKB327692:QKB327701 QTX327692:QTX327701 RDT327692:RDT327701 RNP327692:RNP327701 RXL327692:RXL327701 SHH327692:SHH327701 SRD327692:SRD327701 TAZ327692:TAZ327701 TKV327692:TKV327701 TUR327692:TUR327701 UEN327692:UEN327701 UOJ327692:UOJ327701 UYF327692:UYF327701 VIB327692:VIB327701 VRX327692:VRX327701 WBT327692:WBT327701 WLP327692:WLP327701 WVL327692:WVL327701 D393228:D393237 IZ393228:IZ393237 SV393228:SV393237 ACR393228:ACR393237 AMN393228:AMN393237 AWJ393228:AWJ393237 BGF393228:BGF393237 BQB393228:BQB393237 BZX393228:BZX393237 CJT393228:CJT393237 CTP393228:CTP393237 DDL393228:DDL393237 DNH393228:DNH393237 DXD393228:DXD393237 EGZ393228:EGZ393237 EQV393228:EQV393237 FAR393228:FAR393237 FKN393228:FKN393237 FUJ393228:FUJ393237 GEF393228:GEF393237 GOB393228:GOB393237 GXX393228:GXX393237 HHT393228:HHT393237 HRP393228:HRP393237 IBL393228:IBL393237 ILH393228:ILH393237 IVD393228:IVD393237 JEZ393228:JEZ393237 JOV393228:JOV393237 JYR393228:JYR393237 KIN393228:KIN393237 KSJ393228:KSJ393237 LCF393228:LCF393237 LMB393228:LMB393237 LVX393228:LVX393237 MFT393228:MFT393237 MPP393228:MPP393237 MZL393228:MZL393237 NJH393228:NJH393237 NTD393228:NTD393237 OCZ393228:OCZ393237 OMV393228:OMV393237 OWR393228:OWR393237 PGN393228:PGN393237 PQJ393228:PQJ393237 QAF393228:QAF393237 QKB393228:QKB393237 QTX393228:QTX393237 RDT393228:RDT393237 RNP393228:RNP393237 RXL393228:RXL393237 SHH393228:SHH393237 SRD393228:SRD393237 TAZ393228:TAZ393237 TKV393228:TKV393237 TUR393228:TUR393237 UEN393228:UEN393237 UOJ393228:UOJ393237 UYF393228:UYF393237 VIB393228:VIB393237 VRX393228:VRX393237 WBT393228:WBT393237 WLP393228:WLP393237 WVL393228:WVL393237 D458764:D458773 IZ458764:IZ458773 SV458764:SV458773 ACR458764:ACR458773 AMN458764:AMN458773 AWJ458764:AWJ458773 BGF458764:BGF458773 BQB458764:BQB458773 BZX458764:BZX458773 CJT458764:CJT458773 CTP458764:CTP458773 DDL458764:DDL458773 DNH458764:DNH458773 DXD458764:DXD458773 EGZ458764:EGZ458773 EQV458764:EQV458773 FAR458764:FAR458773 FKN458764:FKN458773 FUJ458764:FUJ458773 GEF458764:GEF458773 GOB458764:GOB458773 GXX458764:GXX458773 HHT458764:HHT458773 HRP458764:HRP458773 IBL458764:IBL458773 ILH458764:ILH458773 IVD458764:IVD458773 JEZ458764:JEZ458773 JOV458764:JOV458773 JYR458764:JYR458773 KIN458764:KIN458773 KSJ458764:KSJ458773 LCF458764:LCF458773 LMB458764:LMB458773 LVX458764:LVX458773 MFT458764:MFT458773 MPP458764:MPP458773 MZL458764:MZL458773 NJH458764:NJH458773 NTD458764:NTD458773 OCZ458764:OCZ458773 OMV458764:OMV458773 OWR458764:OWR458773 PGN458764:PGN458773 PQJ458764:PQJ458773 QAF458764:QAF458773 QKB458764:QKB458773 QTX458764:QTX458773 RDT458764:RDT458773 RNP458764:RNP458773 RXL458764:RXL458773 SHH458764:SHH458773 SRD458764:SRD458773 TAZ458764:TAZ458773 TKV458764:TKV458773 TUR458764:TUR458773 UEN458764:UEN458773 UOJ458764:UOJ458773 UYF458764:UYF458773 VIB458764:VIB458773 VRX458764:VRX458773 WBT458764:WBT458773 WLP458764:WLP458773 WVL458764:WVL458773 D524300:D524309 IZ524300:IZ524309 SV524300:SV524309 ACR524300:ACR524309 AMN524300:AMN524309 AWJ524300:AWJ524309 BGF524300:BGF524309 BQB524300:BQB524309 BZX524300:BZX524309 CJT524300:CJT524309 CTP524300:CTP524309 DDL524300:DDL524309 DNH524300:DNH524309 DXD524300:DXD524309 EGZ524300:EGZ524309 EQV524300:EQV524309 FAR524300:FAR524309 FKN524300:FKN524309 FUJ524300:FUJ524309 GEF524300:GEF524309 GOB524300:GOB524309 GXX524300:GXX524309 HHT524300:HHT524309 HRP524300:HRP524309 IBL524300:IBL524309 ILH524300:ILH524309 IVD524300:IVD524309 JEZ524300:JEZ524309 JOV524300:JOV524309 JYR524300:JYR524309 KIN524300:KIN524309 KSJ524300:KSJ524309 LCF524300:LCF524309 LMB524300:LMB524309 LVX524300:LVX524309 MFT524300:MFT524309 MPP524300:MPP524309 MZL524300:MZL524309 NJH524300:NJH524309 NTD524300:NTD524309 OCZ524300:OCZ524309 OMV524300:OMV524309 OWR524300:OWR524309 PGN524300:PGN524309 PQJ524300:PQJ524309 QAF524300:QAF524309 QKB524300:QKB524309 QTX524300:QTX524309 RDT524300:RDT524309 RNP524300:RNP524309 RXL524300:RXL524309 SHH524300:SHH524309 SRD524300:SRD524309 TAZ524300:TAZ524309 TKV524300:TKV524309 TUR524300:TUR524309 UEN524300:UEN524309 UOJ524300:UOJ524309 UYF524300:UYF524309 VIB524300:VIB524309 VRX524300:VRX524309 WBT524300:WBT524309 WLP524300:WLP524309 WVL524300:WVL524309 D589836:D589845 IZ589836:IZ589845 SV589836:SV589845 ACR589836:ACR589845 AMN589836:AMN589845 AWJ589836:AWJ589845 BGF589836:BGF589845 BQB589836:BQB589845 BZX589836:BZX589845 CJT589836:CJT589845 CTP589836:CTP589845 DDL589836:DDL589845 DNH589836:DNH589845 DXD589836:DXD589845 EGZ589836:EGZ589845 EQV589836:EQV589845 FAR589836:FAR589845 FKN589836:FKN589845 FUJ589836:FUJ589845 GEF589836:GEF589845 GOB589836:GOB589845 GXX589836:GXX589845 HHT589836:HHT589845 HRP589836:HRP589845 IBL589836:IBL589845 ILH589836:ILH589845 IVD589836:IVD589845 JEZ589836:JEZ589845 JOV589836:JOV589845 JYR589836:JYR589845 KIN589836:KIN589845 KSJ589836:KSJ589845 LCF589836:LCF589845 LMB589836:LMB589845 LVX589836:LVX589845 MFT589836:MFT589845 MPP589836:MPP589845 MZL589836:MZL589845 NJH589836:NJH589845 NTD589836:NTD589845 OCZ589836:OCZ589845 OMV589836:OMV589845 OWR589836:OWR589845 PGN589836:PGN589845 PQJ589836:PQJ589845 QAF589836:QAF589845 QKB589836:QKB589845 QTX589836:QTX589845 RDT589836:RDT589845 RNP589836:RNP589845 RXL589836:RXL589845 SHH589836:SHH589845 SRD589836:SRD589845 TAZ589836:TAZ589845 TKV589836:TKV589845 TUR589836:TUR589845 UEN589836:UEN589845 UOJ589836:UOJ589845 UYF589836:UYF589845 VIB589836:VIB589845 VRX589836:VRX589845 WBT589836:WBT589845 WLP589836:WLP589845 WVL589836:WVL589845 D655372:D655381 IZ655372:IZ655381 SV655372:SV655381 ACR655372:ACR655381 AMN655372:AMN655381 AWJ655372:AWJ655381 BGF655372:BGF655381 BQB655372:BQB655381 BZX655372:BZX655381 CJT655372:CJT655381 CTP655372:CTP655381 DDL655372:DDL655381 DNH655372:DNH655381 DXD655372:DXD655381 EGZ655372:EGZ655381 EQV655372:EQV655381 FAR655372:FAR655381 FKN655372:FKN655381 FUJ655372:FUJ655381 GEF655372:GEF655381 GOB655372:GOB655381 GXX655372:GXX655381 HHT655372:HHT655381 HRP655372:HRP655381 IBL655372:IBL655381 ILH655372:ILH655381 IVD655372:IVD655381 JEZ655372:JEZ655381 JOV655372:JOV655381 JYR655372:JYR655381 KIN655372:KIN655381 KSJ655372:KSJ655381 LCF655372:LCF655381 LMB655372:LMB655381 LVX655372:LVX655381 MFT655372:MFT655381 MPP655372:MPP655381 MZL655372:MZL655381 NJH655372:NJH655381 NTD655372:NTD655381 OCZ655372:OCZ655381 OMV655372:OMV655381 OWR655372:OWR655381 PGN655372:PGN655381 PQJ655372:PQJ655381 QAF655372:QAF655381 QKB655372:QKB655381 QTX655372:QTX655381 RDT655372:RDT655381 RNP655372:RNP655381 RXL655372:RXL655381 SHH655372:SHH655381 SRD655372:SRD655381 TAZ655372:TAZ655381 TKV655372:TKV655381 TUR655372:TUR655381 UEN655372:UEN655381 UOJ655372:UOJ655381 UYF655372:UYF655381 VIB655372:VIB655381 VRX655372:VRX655381 WBT655372:WBT655381 WLP655372:WLP655381 WVL655372:WVL655381 D720908:D720917 IZ720908:IZ720917 SV720908:SV720917 ACR720908:ACR720917 AMN720908:AMN720917 AWJ720908:AWJ720917 BGF720908:BGF720917 BQB720908:BQB720917 BZX720908:BZX720917 CJT720908:CJT720917 CTP720908:CTP720917 DDL720908:DDL720917 DNH720908:DNH720917 DXD720908:DXD720917 EGZ720908:EGZ720917 EQV720908:EQV720917 FAR720908:FAR720917 FKN720908:FKN720917 FUJ720908:FUJ720917 GEF720908:GEF720917 GOB720908:GOB720917 GXX720908:GXX720917 HHT720908:HHT720917 HRP720908:HRP720917 IBL720908:IBL720917 ILH720908:ILH720917 IVD720908:IVD720917 JEZ720908:JEZ720917 JOV720908:JOV720917 JYR720908:JYR720917 KIN720908:KIN720917 KSJ720908:KSJ720917 LCF720908:LCF720917 LMB720908:LMB720917 LVX720908:LVX720917 MFT720908:MFT720917 MPP720908:MPP720917 MZL720908:MZL720917 NJH720908:NJH720917 NTD720908:NTD720917 OCZ720908:OCZ720917 OMV720908:OMV720917 OWR720908:OWR720917 PGN720908:PGN720917 PQJ720908:PQJ720917 QAF720908:QAF720917 QKB720908:QKB720917 QTX720908:QTX720917 RDT720908:RDT720917 RNP720908:RNP720917 RXL720908:RXL720917 SHH720908:SHH720917 SRD720908:SRD720917 TAZ720908:TAZ720917 TKV720908:TKV720917 TUR720908:TUR720917 UEN720908:UEN720917 UOJ720908:UOJ720917 UYF720908:UYF720917 VIB720908:VIB720917 VRX720908:VRX720917 WBT720908:WBT720917 WLP720908:WLP720917 WVL720908:WVL720917 D786444:D786453 IZ786444:IZ786453 SV786444:SV786453 ACR786444:ACR786453 AMN786444:AMN786453 AWJ786444:AWJ786453 BGF786444:BGF786453 BQB786444:BQB786453 BZX786444:BZX786453 CJT786444:CJT786453 CTP786444:CTP786453 DDL786444:DDL786453 DNH786444:DNH786453 DXD786444:DXD786453 EGZ786444:EGZ786453 EQV786444:EQV786453 FAR786444:FAR786453 FKN786444:FKN786453 FUJ786444:FUJ786453 GEF786444:GEF786453 GOB786444:GOB786453 GXX786444:GXX786453 HHT786444:HHT786453 HRP786444:HRP786453 IBL786444:IBL786453 ILH786444:ILH786453 IVD786444:IVD786453 JEZ786444:JEZ786453 JOV786444:JOV786453 JYR786444:JYR786453 KIN786444:KIN786453 KSJ786444:KSJ786453 LCF786444:LCF786453 LMB786444:LMB786453 LVX786444:LVX786453 MFT786444:MFT786453 MPP786444:MPP786453 MZL786444:MZL786453 NJH786444:NJH786453 NTD786444:NTD786453 OCZ786444:OCZ786453 OMV786444:OMV786453 OWR786444:OWR786453 PGN786444:PGN786453 PQJ786444:PQJ786453 QAF786444:QAF786453 QKB786444:QKB786453 QTX786444:QTX786453 RDT786444:RDT786453 RNP786444:RNP786453 RXL786444:RXL786453 SHH786444:SHH786453 SRD786444:SRD786453 TAZ786444:TAZ786453 TKV786444:TKV786453 TUR786444:TUR786453 UEN786444:UEN786453 UOJ786444:UOJ786453 UYF786444:UYF786453 VIB786444:VIB786453 VRX786444:VRX786453 WBT786444:WBT786453 WLP786444:WLP786453 WVL786444:WVL786453 D851980:D851989 IZ851980:IZ851989 SV851980:SV851989 ACR851980:ACR851989 AMN851980:AMN851989 AWJ851980:AWJ851989 BGF851980:BGF851989 BQB851980:BQB851989 BZX851980:BZX851989 CJT851980:CJT851989 CTP851980:CTP851989 DDL851980:DDL851989 DNH851980:DNH851989 DXD851980:DXD851989 EGZ851980:EGZ851989 EQV851980:EQV851989 FAR851980:FAR851989 FKN851980:FKN851989 FUJ851980:FUJ851989 GEF851980:GEF851989 GOB851980:GOB851989 GXX851980:GXX851989 HHT851980:HHT851989 HRP851980:HRP851989 IBL851980:IBL851989 ILH851980:ILH851989 IVD851980:IVD851989 JEZ851980:JEZ851989 JOV851980:JOV851989 JYR851980:JYR851989 KIN851980:KIN851989 KSJ851980:KSJ851989 LCF851980:LCF851989 LMB851980:LMB851989 LVX851980:LVX851989 MFT851980:MFT851989 MPP851980:MPP851989 MZL851980:MZL851989 NJH851980:NJH851989 NTD851980:NTD851989 OCZ851980:OCZ851989 OMV851980:OMV851989 OWR851980:OWR851989 PGN851980:PGN851989 PQJ851980:PQJ851989 QAF851980:QAF851989 QKB851980:QKB851989 QTX851980:QTX851989 RDT851980:RDT851989 RNP851980:RNP851989 RXL851980:RXL851989 SHH851980:SHH851989 SRD851980:SRD851989 TAZ851980:TAZ851989 TKV851980:TKV851989 TUR851980:TUR851989 UEN851980:UEN851989 UOJ851980:UOJ851989 UYF851980:UYF851989 VIB851980:VIB851989 VRX851980:VRX851989 WBT851980:WBT851989 WLP851980:WLP851989 WVL851980:WVL851989 D917516:D917525 IZ917516:IZ917525 SV917516:SV917525 ACR917516:ACR917525 AMN917516:AMN917525 AWJ917516:AWJ917525 BGF917516:BGF917525 BQB917516:BQB917525 BZX917516:BZX917525 CJT917516:CJT917525 CTP917516:CTP917525 DDL917516:DDL917525 DNH917516:DNH917525 DXD917516:DXD917525 EGZ917516:EGZ917525 EQV917516:EQV917525 FAR917516:FAR917525 FKN917516:FKN917525 FUJ917516:FUJ917525 GEF917516:GEF917525 GOB917516:GOB917525 GXX917516:GXX917525 HHT917516:HHT917525 HRP917516:HRP917525 IBL917516:IBL917525 ILH917516:ILH917525 IVD917516:IVD917525 JEZ917516:JEZ917525 JOV917516:JOV917525 JYR917516:JYR917525 KIN917516:KIN917525 KSJ917516:KSJ917525 LCF917516:LCF917525 LMB917516:LMB917525 LVX917516:LVX917525 MFT917516:MFT917525 MPP917516:MPP917525 MZL917516:MZL917525 NJH917516:NJH917525 NTD917516:NTD917525 OCZ917516:OCZ917525 OMV917516:OMV917525 OWR917516:OWR917525 PGN917516:PGN917525 PQJ917516:PQJ917525 QAF917516:QAF917525 QKB917516:QKB917525 QTX917516:QTX917525 RDT917516:RDT917525 RNP917516:RNP917525 RXL917516:RXL917525 SHH917516:SHH917525 SRD917516:SRD917525 TAZ917516:TAZ917525 TKV917516:TKV917525 TUR917516:TUR917525 UEN917516:UEN917525 UOJ917516:UOJ917525 UYF917516:UYF917525 VIB917516:VIB917525 VRX917516:VRX917525 WBT917516:WBT917525 WLP917516:WLP917525 WVL917516:WVL917525 D983052:D983061 IZ983052:IZ983061 SV983052:SV983061 ACR983052:ACR983061 AMN983052:AMN983061 AWJ983052:AWJ983061 BGF983052:BGF983061 BQB983052:BQB983061 BZX983052:BZX983061 CJT983052:CJT983061 CTP983052:CTP983061 DDL983052:DDL983061 DNH983052:DNH983061 DXD983052:DXD983061 EGZ983052:EGZ983061 EQV983052:EQV983061 FAR983052:FAR983061 FKN983052:FKN983061 FUJ983052:FUJ983061 GEF983052:GEF983061 GOB983052:GOB983061 GXX983052:GXX983061 HHT983052:HHT983061 HRP983052:HRP983061 IBL983052:IBL983061 ILH983052:ILH983061 IVD983052:IVD983061 JEZ983052:JEZ983061 JOV983052:JOV983061 JYR983052:JYR983061 KIN983052:KIN983061 KSJ983052:KSJ983061 LCF983052:LCF983061 LMB983052:LMB983061 LVX983052:LVX983061 MFT983052:MFT983061 MPP983052:MPP983061 MZL983052:MZL983061 NJH983052:NJH983061 NTD983052:NTD983061 OCZ983052:OCZ983061 OMV983052:OMV983061 OWR983052:OWR983061 PGN983052:PGN983061 PQJ983052:PQJ983061 QAF983052:QAF983061 QKB983052:QKB983061 QTX983052:QTX983061 RDT983052:RDT983061 RNP983052:RNP983061 RXL983052:RXL983061 SHH983052:SHH983061 SRD983052:SRD983061 TAZ983052:TAZ983061 TKV983052:TKV983061 TUR983052:TUR983061 UEN983052:UEN983061 UOJ983052:UOJ983061 UYF983052:UYF983061 VIB983052:VIB983061 VRX983052:VRX983061 WBT983052:WBT983061 WLP983052:WLP983061 WVL983052:WVL983061">
      <formula1>$D$60:$D$403</formula1>
    </dataValidation>
    <dataValidation type="list" errorStyle="warning" allowBlank="1" showInputMessage="1" showErrorMessage="1" errorTitle="Factor" error="This factor is not included in the drop-down list. Is this the factor you want to use?" sqref="G12:G21 JC12:JC21 SY12:SY21 ACU12:ACU21 AMQ12:AMQ21 AWM12:AWM21 BGI12:BGI21 BQE12:BQE21 CAA12:CAA21 CJW12:CJW21 CTS12:CTS21 DDO12:DDO21 DNK12:DNK21 DXG12:DXG21 EHC12:EHC21 EQY12:EQY21 FAU12:FAU21 FKQ12:FKQ21 FUM12:FUM21 GEI12:GEI21 GOE12:GOE21 GYA12:GYA21 HHW12:HHW21 HRS12:HRS21 IBO12:IBO21 ILK12:ILK21 IVG12:IVG21 JFC12:JFC21 JOY12:JOY21 JYU12:JYU21 KIQ12:KIQ21 KSM12:KSM21 LCI12:LCI21 LME12:LME21 LWA12:LWA21 MFW12:MFW21 MPS12:MPS21 MZO12:MZO21 NJK12:NJK21 NTG12:NTG21 ODC12:ODC21 OMY12:OMY21 OWU12:OWU21 PGQ12:PGQ21 PQM12:PQM21 QAI12:QAI21 QKE12:QKE21 QUA12:QUA21 RDW12:RDW21 RNS12:RNS21 RXO12:RXO21 SHK12:SHK21 SRG12:SRG21 TBC12:TBC21 TKY12:TKY21 TUU12:TUU21 UEQ12:UEQ21 UOM12:UOM21 UYI12:UYI21 VIE12:VIE21 VSA12:VSA21 WBW12:WBW21 WLS12:WLS21 WVO12:WVO21 G65548:G65557 JC65548:JC65557 SY65548:SY65557 ACU65548:ACU65557 AMQ65548:AMQ65557 AWM65548:AWM65557 BGI65548:BGI65557 BQE65548:BQE65557 CAA65548:CAA65557 CJW65548:CJW65557 CTS65548:CTS65557 DDO65548:DDO65557 DNK65548:DNK65557 DXG65548:DXG65557 EHC65548:EHC65557 EQY65548:EQY65557 FAU65548:FAU65557 FKQ65548:FKQ65557 FUM65548:FUM65557 GEI65548:GEI65557 GOE65548:GOE65557 GYA65548:GYA65557 HHW65548:HHW65557 HRS65548:HRS65557 IBO65548:IBO65557 ILK65548:ILK65557 IVG65548:IVG65557 JFC65548:JFC65557 JOY65548:JOY65557 JYU65548:JYU65557 KIQ65548:KIQ65557 KSM65548:KSM65557 LCI65548:LCI65557 LME65548:LME65557 LWA65548:LWA65557 MFW65548:MFW65557 MPS65548:MPS65557 MZO65548:MZO65557 NJK65548:NJK65557 NTG65548:NTG65557 ODC65548:ODC65557 OMY65548:OMY65557 OWU65548:OWU65557 PGQ65548:PGQ65557 PQM65548:PQM65557 QAI65548:QAI65557 QKE65548:QKE65557 QUA65548:QUA65557 RDW65548:RDW65557 RNS65548:RNS65557 RXO65548:RXO65557 SHK65548:SHK65557 SRG65548:SRG65557 TBC65548:TBC65557 TKY65548:TKY65557 TUU65548:TUU65557 UEQ65548:UEQ65557 UOM65548:UOM65557 UYI65548:UYI65557 VIE65548:VIE65557 VSA65548:VSA65557 WBW65548:WBW65557 WLS65548:WLS65557 WVO65548:WVO65557 G131084:G131093 JC131084:JC131093 SY131084:SY131093 ACU131084:ACU131093 AMQ131084:AMQ131093 AWM131084:AWM131093 BGI131084:BGI131093 BQE131084:BQE131093 CAA131084:CAA131093 CJW131084:CJW131093 CTS131084:CTS131093 DDO131084:DDO131093 DNK131084:DNK131093 DXG131084:DXG131093 EHC131084:EHC131093 EQY131084:EQY131093 FAU131084:FAU131093 FKQ131084:FKQ131093 FUM131084:FUM131093 GEI131084:GEI131093 GOE131084:GOE131093 GYA131084:GYA131093 HHW131084:HHW131093 HRS131084:HRS131093 IBO131084:IBO131093 ILK131084:ILK131093 IVG131084:IVG131093 JFC131084:JFC131093 JOY131084:JOY131093 JYU131084:JYU131093 KIQ131084:KIQ131093 KSM131084:KSM131093 LCI131084:LCI131093 LME131084:LME131093 LWA131084:LWA131093 MFW131084:MFW131093 MPS131084:MPS131093 MZO131084:MZO131093 NJK131084:NJK131093 NTG131084:NTG131093 ODC131084:ODC131093 OMY131084:OMY131093 OWU131084:OWU131093 PGQ131084:PGQ131093 PQM131084:PQM131093 QAI131084:QAI131093 QKE131084:QKE131093 QUA131084:QUA131093 RDW131084:RDW131093 RNS131084:RNS131093 RXO131084:RXO131093 SHK131084:SHK131093 SRG131084:SRG131093 TBC131084:TBC131093 TKY131084:TKY131093 TUU131084:TUU131093 UEQ131084:UEQ131093 UOM131084:UOM131093 UYI131084:UYI131093 VIE131084:VIE131093 VSA131084:VSA131093 WBW131084:WBW131093 WLS131084:WLS131093 WVO131084:WVO131093 G196620:G196629 JC196620:JC196629 SY196620:SY196629 ACU196620:ACU196629 AMQ196620:AMQ196629 AWM196620:AWM196629 BGI196620:BGI196629 BQE196620:BQE196629 CAA196620:CAA196629 CJW196620:CJW196629 CTS196620:CTS196629 DDO196620:DDO196629 DNK196620:DNK196629 DXG196620:DXG196629 EHC196620:EHC196629 EQY196620:EQY196629 FAU196620:FAU196629 FKQ196620:FKQ196629 FUM196620:FUM196629 GEI196620:GEI196629 GOE196620:GOE196629 GYA196620:GYA196629 HHW196620:HHW196629 HRS196620:HRS196629 IBO196620:IBO196629 ILK196620:ILK196629 IVG196620:IVG196629 JFC196620:JFC196629 JOY196620:JOY196629 JYU196620:JYU196629 KIQ196620:KIQ196629 KSM196620:KSM196629 LCI196620:LCI196629 LME196620:LME196629 LWA196620:LWA196629 MFW196620:MFW196629 MPS196620:MPS196629 MZO196620:MZO196629 NJK196620:NJK196629 NTG196620:NTG196629 ODC196620:ODC196629 OMY196620:OMY196629 OWU196620:OWU196629 PGQ196620:PGQ196629 PQM196620:PQM196629 QAI196620:QAI196629 QKE196620:QKE196629 QUA196620:QUA196629 RDW196620:RDW196629 RNS196620:RNS196629 RXO196620:RXO196629 SHK196620:SHK196629 SRG196620:SRG196629 TBC196620:TBC196629 TKY196620:TKY196629 TUU196620:TUU196629 UEQ196620:UEQ196629 UOM196620:UOM196629 UYI196620:UYI196629 VIE196620:VIE196629 VSA196620:VSA196629 WBW196620:WBW196629 WLS196620:WLS196629 WVO196620:WVO196629 G262156:G262165 JC262156:JC262165 SY262156:SY262165 ACU262156:ACU262165 AMQ262156:AMQ262165 AWM262156:AWM262165 BGI262156:BGI262165 BQE262156:BQE262165 CAA262156:CAA262165 CJW262156:CJW262165 CTS262156:CTS262165 DDO262156:DDO262165 DNK262156:DNK262165 DXG262156:DXG262165 EHC262156:EHC262165 EQY262156:EQY262165 FAU262156:FAU262165 FKQ262156:FKQ262165 FUM262156:FUM262165 GEI262156:GEI262165 GOE262156:GOE262165 GYA262156:GYA262165 HHW262156:HHW262165 HRS262156:HRS262165 IBO262156:IBO262165 ILK262156:ILK262165 IVG262156:IVG262165 JFC262156:JFC262165 JOY262156:JOY262165 JYU262156:JYU262165 KIQ262156:KIQ262165 KSM262156:KSM262165 LCI262156:LCI262165 LME262156:LME262165 LWA262156:LWA262165 MFW262156:MFW262165 MPS262156:MPS262165 MZO262156:MZO262165 NJK262156:NJK262165 NTG262156:NTG262165 ODC262156:ODC262165 OMY262156:OMY262165 OWU262156:OWU262165 PGQ262156:PGQ262165 PQM262156:PQM262165 QAI262156:QAI262165 QKE262156:QKE262165 QUA262156:QUA262165 RDW262156:RDW262165 RNS262156:RNS262165 RXO262156:RXO262165 SHK262156:SHK262165 SRG262156:SRG262165 TBC262156:TBC262165 TKY262156:TKY262165 TUU262156:TUU262165 UEQ262156:UEQ262165 UOM262156:UOM262165 UYI262156:UYI262165 VIE262156:VIE262165 VSA262156:VSA262165 WBW262156:WBW262165 WLS262156:WLS262165 WVO262156:WVO262165 G327692:G327701 JC327692:JC327701 SY327692:SY327701 ACU327692:ACU327701 AMQ327692:AMQ327701 AWM327692:AWM327701 BGI327692:BGI327701 BQE327692:BQE327701 CAA327692:CAA327701 CJW327692:CJW327701 CTS327692:CTS327701 DDO327692:DDO327701 DNK327692:DNK327701 DXG327692:DXG327701 EHC327692:EHC327701 EQY327692:EQY327701 FAU327692:FAU327701 FKQ327692:FKQ327701 FUM327692:FUM327701 GEI327692:GEI327701 GOE327692:GOE327701 GYA327692:GYA327701 HHW327692:HHW327701 HRS327692:HRS327701 IBO327692:IBO327701 ILK327692:ILK327701 IVG327692:IVG327701 JFC327692:JFC327701 JOY327692:JOY327701 JYU327692:JYU327701 KIQ327692:KIQ327701 KSM327692:KSM327701 LCI327692:LCI327701 LME327692:LME327701 LWA327692:LWA327701 MFW327692:MFW327701 MPS327692:MPS327701 MZO327692:MZO327701 NJK327692:NJK327701 NTG327692:NTG327701 ODC327692:ODC327701 OMY327692:OMY327701 OWU327692:OWU327701 PGQ327692:PGQ327701 PQM327692:PQM327701 QAI327692:QAI327701 QKE327692:QKE327701 QUA327692:QUA327701 RDW327692:RDW327701 RNS327692:RNS327701 RXO327692:RXO327701 SHK327692:SHK327701 SRG327692:SRG327701 TBC327692:TBC327701 TKY327692:TKY327701 TUU327692:TUU327701 UEQ327692:UEQ327701 UOM327692:UOM327701 UYI327692:UYI327701 VIE327692:VIE327701 VSA327692:VSA327701 WBW327692:WBW327701 WLS327692:WLS327701 WVO327692:WVO327701 G393228:G393237 JC393228:JC393237 SY393228:SY393237 ACU393228:ACU393237 AMQ393228:AMQ393237 AWM393228:AWM393237 BGI393228:BGI393237 BQE393228:BQE393237 CAA393228:CAA393237 CJW393228:CJW393237 CTS393228:CTS393237 DDO393228:DDO393237 DNK393228:DNK393237 DXG393228:DXG393237 EHC393228:EHC393237 EQY393228:EQY393237 FAU393228:FAU393237 FKQ393228:FKQ393237 FUM393228:FUM393237 GEI393228:GEI393237 GOE393228:GOE393237 GYA393228:GYA393237 HHW393228:HHW393237 HRS393228:HRS393237 IBO393228:IBO393237 ILK393228:ILK393237 IVG393228:IVG393237 JFC393228:JFC393237 JOY393228:JOY393237 JYU393228:JYU393237 KIQ393228:KIQ393237 KSM393228:KSM393237 LCI393228:LCI393237 LME393228:LME393237 LWA393228:LWA393237 MFW393228:MFW393237 MPS393228:MPS393237 MZO393228:MZO393237 NJK393228:NJK393237 NTG393228:NTG393237 ODC393228:ODC393237 OMY393228:OMY393237 OWU393228:OWU393237 PGQ393228:PGQ393237 PQM393228:PQM393237 QAI393228:QAI393237 QKE393228:QKE393237 QUA393228:QUA393237 RDW393228:RDW393237 RNS393228:RNS393237 RXO393228:RXO393237 SHK393228:SHK393237 SRG393228:SRG393237 TBC393228:TBC393237 TKY393228:TKY393237 TUU393228:TUU393237 UEQ393228:UEQ393237 UOM393228:UOM393237 UYI393228:UYI393237 VIE393228:VIE393237 VSA393228:VSA393237 WBW393228:WBW393237 WLS393228:WLS393237 WVO393228:WVO393237 G458764:G458773 JC458764:JC458773 SY458764:SY458773 ACU458764:ACU458773 AMQ458764:AMQ458773 AWM458764:AWM458773 BGI458764:BGI458773 BQE458764:BQE458773 CAA458764:CAA458773 CJW458764:CJW458773 CTS458764:CTS458773 DDO458764:DDO458773 DNK458764:DNK458773 DXG458764:DXG458773 EHC458764:EHC458773 EQY458764:EQY458773 FAU458764:FAU458773 FKQ458764:FKQ458773 FUM458764:FUM458773 GEI458764:GEI458773 GOE458764:GOE458773 GYA458764:GYA458773 HHW458764:HHW458773 HRS458764:HRS458773 IBO458764:IBO458773 ILK458764:ILK458773 IVG458764:IVG458773 JFC458764:JFC458773 JOY458764:JOY458773 JYU458764:JYU458773 KIQ458764:KIQ458773 KSM458764:KSM458773 LCI458764:LCI458773 LME458764:LME458773 LWA458764:LWA458773 MFW458764:MFW458773 MPS458764:MPS458773 MZO458764:MZO458773 NJK458764:NJK458773 NTG458764:NTG458773 ODC458764:ODC458773 OMY458764:OMY458773 OWU458764:OWU458773 PGQ458764:PGQ458773 PQM458764:PQM458773 QAI458764:QAI458773 QKE458764:QKE458773 QUA458764:QUA458773 RDW458764:RDW458773 RNS458764:RNS458773 RXO458764:RXO458773 SHK458764:SHK458773 SRG458764:SRG458773 TBC458764:TBC458773 TKY458764:TKY458773 TUU458764:TUU458773 UEQ458764:UEQ458773 UOM458764:UOM458773 UYI458764:UYI458773 VIE458764:VIE458773 VSA458764:VSA458773 WBW458764:WBW458773 WLS458764:WLS458773 WVO458764:WVO458773 G524300:G524309 JC524300:JC524309 SY524300:SY524309 ACU524300:ACU524309 AMQ524300:AMQ524309 AWM524300:AWM524309 BGI524300:BGI524309 BQE524300:BQE524309 CAA524300:CAA524309 CJW524300:CJW524309 CTS524300:CTS524309 DDO524300:DDO524309 DNK524300:DNK524309 DXG524300:DXG524309 EHC524300:EHC524309 EQY524300:EQY524309 FAU524300:FAU524309 FKQ524300:FKQ524309 FUM524300:FUM524309 GEI524300:GEI524309 GOE524300:GOE524309 GYA524300:GYA524309 HHW524300:HHW524309 HRS524300:HRS524309 IBO524300:IBO524309 ILK524300:ILK524309 IVG524300:IVG524309 JFC524300:JFC524309 JOY524300:JOY524309 JYU524300:JYU524309 KIQ524300:KIQ524309 KSM524300:KSM524309 LCI524300:LCI524309 LME524300:LME524309 LWA524300:LWA524309 MFW524300:MFW524309 MPS524300:MPS524309 MZO524300:MZO524309 NJK524300:NJK524309 NTG524300:NTG524309 ODC524300:ODC524309 OMY524300:OMY524309 OWU524300:OWU524309 PGQ524300:PGQ524309 PQM524300:PQM524309 QAI524300:QAI524309 QKE524300:QKE524309 QUA524300:QUA524309 RDW524300:RDW524309 RNS524300:RNS524309 RXO524300:RXO524309 SHK524300:SHK524309 SRG524300:SRG524309 TBC524300:TBC524309 TKY524300:TKY524309 TUU524300:TUU524309 UEQ524300:UEQ524309 UOM524300:UOM524309 UYI524300:UYI524309 VIE524300:VIE524309 VSA524300:VSA524309 WBW524300:WBW524309 WLS524300:WLS524309 WVO524300:WVO524309 G589836:G589845 JC589836:JC589845 SY589836:SY589845 ACU589836:ACU589845 AMQ589836:AMQ589845 AWM589836:AWM589845 BGI589836:BGI589845 BQE589836:BQE589845 CAA589836:CAA589845 CJW589836:CJW589845 CTS589836:CTS589845 DDO589836:DDO589845 DNK589836:DNK589845 DXG589836:DXG589845 EHC589836:EHC589845 EQY589836:EQY589845 FAU589836:FAU589845 FKQ589836:FKQ589845 FUM589836:FUM589845 GEI589836:GEI589845 GOE589836:GOE589845 GYA589836:GYA589845 HHW589836:HHW589845 HRS589836:HRS589845 IBO589836:IBO589845 ILK589836:ILK589845 IVG589836:IVG589845 JFC589836:JFC589845 JOY589836:JOY589845 JYU589836:JYU589845 KIQ589836:KIQ589845 KSM589836:KSM589845 LCI589836:LCI589845 LME589836:LME589845 LWA589836:LWA589845 MFW589836:MFW589845 MPS589836:MPS589845 MZO589836:MZO589845 NJK589836:NJK589845 NTG589836:NTG589845 ODC589836:ODC589845 OMY589836:OMY589845 OWU589836:OWU589845 PGQ589836:PGQ589845 PQM589836:PQM589845 QAI589836:QAI589845 QKE589836:QKE589845 QUA589836:QUA589845 RDW589836:RDW589845 RNS589836:RNS589845 RXO589836:RXO589845 SHK589836:SHK589845 SRG589836:SRG589845 TBC589836:TBC589845 TKY589836:TKY589845 TUU589836:TUU589845 UEQ589836:UEQ589845 UOM589836:UOM589845 UYI589836:UYI589845 VIE589836:VIE589845 VSA589836:VSA589845 WBW589836:WBW589845 WLS589836:WLS589845 WVO589836:WVO589845 G655372:G655381 JC655372:JC655381 SY655372:SY655381 ACU655372:ACU655381 AMQ655372:AMQ655381 AWM655372:AWM655381 BGI655372:BGI655381 BQE655372:BQE655381 CAA655372:CAA655381 CJW655372:CJW655381 CTS655372:CTS655381 DDO655372:DDO655381 DNK655372:DNK655381 DXG655372:DXG655381 EHC655372:EHC655381 EQY655372:EQY655381 FAU655372:FAU655381 FKQ655372:FKQ655381 FUM655372:FUM655381 GEI655372:GEI655381 GOE655372:GOE655381 GYA655372:GYA655381 HHW655372:HHW655381 HRS655372:HRS655381 IBO655372:IBO655381 ILK655372:ILK655381 IVG655372:IVG655381 JFC655372:JFC655381 JOY655372:JOY655381 JYU655372:JYU655381 KIQ655372:KIQ655381 KSM655372:KSM655381 LCI655372:LCI655381 LME655372:LME655381 LWA655372:LWA655381 MFW655372:MFW655381 MPS655372:MPS655381 MZO655372:MZO655381 NJK655372:NJK655381 NTG655372:NTG655381 ODC655372:ODC655381 OMY655372:OMY655381 OWU655372:OWU655381 PGQ655372:PGQ655381 PQM655372:PQM655381 QAI655372:QAI655381 QKE655372:QKE655381 QUA655372:QUA655381 RDW655372:RDW655381 RNS655372:RNS655381 RXO655372:RXO655381 SHK655372:SHK655381 SRG655372:SRG655381 TBC655372:TBC655381 TKY655372:TKY655381 TUU655372:TUU655381 UEQ655372:UEQ655381 UOM655372:UOM655381 UYI655372:UYI655381 VIE655372:VIE655381 VSA655372:VSA655381 WBW655372:WBW655381 WLS655372:WLS655381 WVO655372:WVO655381 G720908:G720917 JC720908:JC720917 SY720908:SY720917 ACU720908:ACU720917 AMQ720908:AMQ720917 AWM720908:AWM720917 BGI720908:BGI720917 BQE720908:BQE720917 CAA720908:CAA720917 CJW720908:CJW720917 CTS720908:CTS720917 DDO720908:DDO720917 DNK720908:DNK720917 DXG720908:DXG720917 EHC720908:EHC720917 EQY720908:EQY720917 FAU720908:FAU720917 FKQ720908:FKQ720917 FUM720908:FUM720917 GEI720908:GEI720917 GOE720908:GOE720917 GYA720908:GYA720917 HHW720908:HHW720917 HRS720908:HRS720917 IBO720908:IBO720917 ILK720908:ILK720917 IVG720908:IVG720917 JFC720908:JFC720917 JOY720908:JOY720917 JYU720908:JYU720917 KIQ720908:KIQ720917 KSM720908:KSM720917 LCI720908:LCI720917 LME720908:LME720917 LWA720908:LWA720917 MFW720908:MFW720917 MPS720908:MPS720917 MZO720908:MZO720917 NJK720908:NJK720917 NTG720908:NTG720917 ODC720908:ODC720917 OMY720908:OMY720917 OWU720908:OWU720917 PGQ720908:PGQ720917 PQM720908:PQM720917 QAI720908:QAI720917 QKE720908:QKE720917 QUA720908:QUA720917 RDW720908:RDW720917 RNS720908:RNS720917 RXO720908:RXO720917 SHK720908:SHK720917 SRG720908:SRG720917 TBC720908:TBC720917 TKY720908:TKY720917 TUU720908:TUU720917 UEQ720908:UEQ720917 UOM720908:UOM720917 UYI720908:UYI720917 VIE720908:VIE720917 VSA720908:VSA720917 WBW720908:WBW720917 WLS720908:WLS720917 WVO720908:WVO720917 G786444:G786453 JC786444:JC786453 SY786444:SY786453 ACU786444:ACU786453 AMQ786444:AMQ786453 AWM786444:AWM786453 BGI786444:BGI786453 BQE786444:BQE786453 CAA786444:CAA786453 CJW786444:CJW786453 CTS786444:CTS786453 DDO786444:DDO786453 DNK786444:DNK786453 DXG786444:DXG786453 EHC786444:EHC786453 EQY786444:EQY786453 FAU786444:FAU786453 FKQ786444:FKQ786453 FUM786444:FUM786453 GEI786444:GEI786453 GOE786444:GOE786453 GYA786444:GYA786453 HHW786444:HHW786453 HRS786444:HRS786453 IBO786444:IBO786453 ILK786444:ILK786453 IVG786444:IVG786453 JFC786444:JFC786453 JOY786444:JOY786453 JYU786444:JYU786453 KIQ786444:KIQ786453 KSM786444:KSM786453 LCI786444:LCI786453 LME786444:LME786453 LWA786444:LWA786453 MFW786444:MFW786453 MPS786444:MPS786453 MZO786444:MZO786453 NJK786444:NJK786453 NTG786444:NTG786453 ODC786444:ODC786453 OMY786444:OMY786453 OWU786444:OWU786453 PGQ786444:PGQ786453 PQM786444:PQM786453 QAI786444:QAI786453 QKE786444:QKE786453 QUA786444:QUA786453 RDW786444:RDW786453 RNS786444:RNS786453 RXO786444:RXO786453 SHK786444:SHK786453 SRG786444:SRG786453 TBC786444:TBC786453 TKY786444:TKY786453 TUU786444:TUU786453 UEQ786444:UEQ786453 UOM786444:UOM786453 UYI786444:UYI786453 VIE786444:VIE786453 VSA786444:VSA786453 WBW786444:WBW786453 WLS786444:WLS786453 WVO786444:WVO786453 G851980:G851989 JC851980:JC851989 SY851980:SY851989 ACU851980:ACU851989 AMQ851980:AMQ851989 AWM851980:AWM851989 BGI851980:BGI851989 BQE851980:BQE851989 CAA851980:CAA851989 CJW851980:CJW851989 CTS851980:CTS851989 DDO851980:DDO851989 DNK851980:DNK851989 DXG851980:DXG851989 EHC851980:EHC851989 EQY851980:EQY851989 FAU851980:FAU851989 FKQ851980:FKQ851989 FUM851980:FUM851989 GEI851980:GEI851989 GOE851980:GOE851989 GYA851980:GYA851989 HHW851980:HHW851989 HRS851980:HRS851989 IBO851980:IBO851989 ILK851980:ILK851989 IVG851980:IVG851989 JFC851980:JFC851989 JOY851980:JOY851989 JYU851980:JYU851989 KIQ851980:KIQ851989 KSM851980:KSM851989 LCI851980:LCI851989 LME851980:LME851989 LWA851980:LWA851989 MFW851980:MFW851989 MPS851980:MPS851989 MZO851980:MZO851989 NJK851980:NJK851989 NTG851980:NTG851989 ODC851980:ODC851989 OMY851980:OMY851989 OWU851980:OWU851989 PGQ851980:PGQ851989 PQM851980:PQM851989 QAI851980:QAI851989 QKE851980:QKE851989 QUA851980:QUA851989 RDW851980:RDW851989 RNS851980:RNS851989 RXO851980:RXO851989 SHK851980:SHK851989 SRG851980:SRG851989 TBC851980:TBC851989 TKY851980:TKY851989 TUU851980:TUU851989 UEQ851980:UEQ851989 UOM851980:UOM851989 UYI851980:UYI851989 VIE851980:VIE851989 VSA851980:VSA851989 WBW851980:WBW851989 WLS851980:WLS851989 WVO851980:WVO851989 G917516:G917525 JC917516:JC917525 SY917516:SY917525 ACU917516:ACU917525 AMQ917516:AMQ917525 AWM917516:AWM917525 BGI917516:BGI917525 BQE917516:BQE917525 CAA917516:CAA917525 CJW917516:CJW917525 CTS917516:CTS917525 DDO917516:DDO917525 DNK917516:DNK917525 DXG917516:DXG917525 EHC917516:EHC917525 EQY917516:EQY917525 FAU917516:FAU917525 FKQ917516:FKQ917525 FUM917516:FUM917525 GEI917516:GEI917525 GOE917516:GOE917525 GYA917516:GYA917525 HHW917516:HHW917525 HRS917516:HRS917525 IBO917516:IBO917525 ILK917516:ILK917525 IVG917516:IVG917525 JFC917516:JFC917525 JOY917516:JOY917525 JYU917516:JYU917525 KIQ917516:KIQ917525 KSM917516:KSM917525 LCI917516:LCI917525 LME917516:LME917525 LWA917516:LWA917525 MFW917516:MFW917525 MPS917516:MPS917525 MZO917516:MZO917525 NJK917516:NJK917525 NTG917516:NTG917525 ODC917516:ODC917525 OMY917516:OMY917525 OWU917516:OWU917525 PGQ917516:PGQ917525 PQM917516:PQM917525 QAI917516:QAI917525 QKE917516:QKE917525 QUA917516:QUA917525 RDW917516:RDW917525 RNS917516:RNS917525 RXO917516:RXO917525 SHK917516:SHK917525 SRG917516:SRG917525 TBC917516:TBC917525 TKY917516:TKY917525 TUU917516:TUU917525 UEQ917516:UEQ917525 UOM917516:UOM917525 UYI917516:UYI917525 VIE917516:VIE917525 VSA917516:VSA917525 WBW917516:WBW917525 WLS917516:WLS917525 WVO917516:WVO917525 G983052:G983061 JC983052:JC983061 SY983052:SY983061 ACU983052:ACU983061 AMQ983052:AMQ983061 AWM983052:AWM983061 BGI983052:BGI983061 BQE983052:BQE983061 CAA983052:CAA983061 CJW983052:CJW983061 CTS983052:CTS983061 DDO983052:DDO983061 DNK983052:DNK983061 DXG983052:DXG983061 EHC983052:EHC983061 EQY983052:EQY983061 FAU983052:FAU983061 FKQ983052:FKQ983061 FUM983052:FUM983061 GEI983052:GEI983061 GOE983052:GOE983061 GYA983052:GYA983061 HHW983052:HHW983061 HRS983052:HRS983061 IBO983052:IBO983061 ILK983052:ILK983061 IVG983052:IVG983061 JFC983052:JFC983061 JOY983052:JOY983061 JYU983052:JYU983061 KIQ983052:KIQ983061 KSM983052:KSM983061 LCI983052:LCI983061 LME983052:LME983061 LWA983052:LWA983061 MFW983052:MFW983061 MPS983052:MPS983061 MZO983052:MZO983061 NJK983052:NJK983061 NTG983052:NTG983061 ODC983052:ODC983061 OMY983052:OMY983061 OWU983052:OWU983061 PGQ983052:PGQ983061 PQM983052:PQM983061 QAI983052:QAI983061 QKE983052:QKE983061 QUA983052:QUA983061 RDW983052:RDW983061 RNS983052:RNS983061 RXO983052:RXO983061 SHK983052:SHK983061 SRG983052:SRG983061 TBC983052:TBC983061 TKY983052:TKY983061 TUU983052:TUU983061 UEQ983052:UEQ983061 UOM983052:UOM983061 UYI983052:UYI983061 VIE983052:VIE983061 VSA983052:VSA983061 WBW983052:WBW983061 WLS983052:WLS983061 WVO983052:WVO983061">
      <formula1>$G$60:$G$160</formula1>
    </dataValidation>
    <dataValidation type="list" errorStyle="warning" allowBlank="1" showInputMessage="1" showErrorMessage="1" errorTitle="FERC ACCOUNT" error="This FERC Account is not included in the drop-down list. Is this the account you want to use?" sqref="WVL983062:WVL983075 IZ10:IZ11 SV10:SV11 ACR10:ACR11 AMN10:AMN11 AWJ10:AWJ11 BGF10:BGF11 BQB10:BQB11 BZX10:BZX11 CJT10:CJT11 CTP10:CTP11 DDL10:DDL11 DNH10:DNH11 DXD10:DXD11 EGZ10:EGZ11 EQV10:EQV11 FAR10:FAR11 FKN10:FKN11 FUJ10:FUJ11 GEF10:GEF11 GOB10:GOB11 GXX10:GXX11 HHT10:HHT11 HRP10:HRP11 IBL10:IBL11 ILH10:ILH11 IVD10:IVD11 JEZ10:JEZ11 JOV10:JOV11 JYR10:JYR11 KIN10:KIN11 KSJ10:KSJ11 LCF10:LCF11 LMB10:LMB11 LVX10:LVX11 MFT10:MFT11 MPP10:MPP11 MZL10:MZL11 NJH10:NJH11 NTD10:NTD11 OCZ10:OCZ11 OMV10:OMV11 OWR10:OWR11 PGN10:PGN11 PQJ10:PQJ11 QAF10:QAF11 QKB10:QKB11 QTX10:QTX11 RDT10:RDT11 RNP10:RNP11 RXL10:RXL11 SHH10:SHH11 SRD10:SRD11 TAZ10:TAZ11 TKV10:TKV11 TUR10:TUR11 UEN10:UEN11 UOJ10:UOJ11 UYF10:UYF11 VIB10:VIB11 VRX10:VRX11 WBT10:WBT11 WLP10:WLP11 WVL10:WVL11 D65546:D65547 IZ65546:IZ65547 SV65546:SV65547 ACR65546:ACR65547 AMN65546:AMN65547 AWJ65546:AWJ65547 BGF65546:BGF65547 BQB65546:BQB65547 BZX65546:BZX65547 CJT65546:CJT65547 CTP65546:CTP65547 DDL65546:DDL65547 DNH65546:DNH65547 DXD65546:DXD65547 EGZ65546:EGZ65547 EQV65546:EQV65547 FAR65546:FAR65547 FKN65546:FKN65547 FUJ65546:FUJ65547 GEF65546:GEF65547 GOB65546:GOB65547 GXX65546:GXX65547 HHT65546:HHT65547 HRP65546:HRP65547 IBL65546:IBL65547 ILH65546:ILH65547 IVD65546:IVD65547 JEZ65546:JEZ65547 JOV65546:JOV65547 JYR65546:JYR65547 KIN65546:KIN65547 KSJ65546:KSJ65547 LCF65546:LCF65547 LMB65546:LMB65547 LVX65546:LVX65547 MFT65546:MFT65547 MPP65546:MPP65547 MZL65546:MZL65547 NJH65546:NJH65547 NTD65546:NTD65547 OCZ65546:OCZ65547 OMV65546:OMV65547 OWR65546:OWR65547 PGN65546:PGN65547 PQJ65546:PQJ65547 QAF65546:QAF65547 QKB65546:QKB65547 QTX65546:QTX65547 RDT65546:RDT65547 RNP65546:RNP65547 RXL65546:RXL65547 SHH65546:SHH65547 SRD65546:SRD65547 TAZ65546:TAZ65547 TKV65546:TKV65547 TUR65546:TUR65547 UEN65546:UEN65547 UOJ65546:UOJ65547 UYF65546:UYF65547 VIB65546:VIB65547 VRX65546:VRX65547 WBT65546:WBT65547 WLP65546:WLP65547 WVL65546:WVL65547 D131082:D131083 IZ131082:IZ131083 SV131082:SV131083 ACR131082:ACR131083 AMN131082:AMN131083 AWJ131082:AWJ131083 BGF131082:BGF131083 BQB131082:BQB131083 BZX131082:BZX131083 CJT131082:CJT131083 CTP131082:CTP131083 DDL131082:DDL131083 DNH131082:DNH131083 DXD131082:DXD131083 EGZ131082:EGZ131083 EQV131082:EQV131083 FAR131082:FAR131083 FKN131082:FKN131083 FUJ131082:FUJ131083 GEF131082:GEF131083 GOB131082:GOB131083 GXX131082:GXX131083 HHT131082:HHT131083 HRP131082:HRP131083 IBL131082:IBL131083 ILH131082:ILH131083 IVD131082:IVD131083 JEZ131082:JEZ131083 JOV131082:JOV131083 JYR131082:JYR131083 KIN131082:KIN131083 KSJ131082:KSJ131083 LCF131082:LCF131083 LMB131082:LMB131083 LVX131082:LVX131083 MFT131082:MFT131083 MPP131082:MPP131083 MZL131082:MZL131083 NJH131082:NJH131083 NTD131082:NTD131083 OCZ131082:OCZ131083 OMV131082:OMV131083 OWR131082:OWR131083 PGN131082:PGN131083 PQJ131082:PQJ131083 QAF131082:QAF131083 QKB131082:QKB131083 QTX131082:QTX131083 RDT131082:RDT131083 RNP131082:RNP131083 RXL131082:RXL131083 SHH131082:SHH131083 SRD131082:SRD131083 TAZ131082:TAZ131083 TKV131082:TKV131083 TUR131082:TUR131083 UEN131082:UEN131083 UOJ131082:UOJ131083 UYF131082:UYF131083 VIB131082:VIB131083 VRX131082:VRX131083 WBT131082:WBT131083 WLP131082:WLP131083 WVL131082:WVL131083 D196618:D196619 IZ196618:IZ196619 SV196618:SV196619 ACR196618:ACR196619 AMN196618:AMN196619 AWJ196618:AWJ196619 BGF196618:BGF196619 BQB196618:BQB196619 BZX196618:BZX196619 CJT196618:CJT196619 CTP196618:CTP196619 DDL196618:DDL196619 DNH196618:DNH196619 DXD196618:DXD196619 EGZ196618:EGZ196619 EQV196618:EQV196619 FAR196618:FAR196619 FKN196618:FKN196619 FUJ196618:FUJ196619 GEF196618:GEF196619 GOB196618:GOB196619 GXX196618:GXX196619 HHT196618:HHT196619 HRP196618:HRP196619 IBL196618:IBL196619 ILH196618:ILH196619 IVD196618:IVD196619 JEZ196618:JEZ196619 JOV196618:JOV196619 JYR196618:JYR196619 KIN196618:KIN196619 KSJ196618:KSJ196619 LCF196618:LCF196619 LMB196618:LMB196619 LVX196618:LVX196619 MFT196618:MFT196619 MPP196618:MPP196619 MZL196618:MZL196619 NJH196618:NJH196619 NTD196618:NTD196619 OCZ196618:OCZ196619 OMV196618:OMV196619 OWR196618:OWR196619 PGN196618:PGN196619 PQJ196618:PQJ196619 QAF196618:QAF196619 QKB196618:QKB196619 QTX196618:QTX196619 RDT196618:RDT196619 RNP196618:RNP196619 RXL196618:RXL196619 SHH196618:SHH196619 SRD196618:SRD196619 TAZ196618:TAZ196619 TKV196618:TKV196619 TUR196618:TUR196619 UEN196618:UEN196619 UOJ196618:UOJ196619 UYF196618:UYF196619 VIB196618:VIB196619 VRX196618:VRX196619 WBT196618:WBT196619 WLP196618:WLP196619 WVL196618:WVL196619 D262154:D262155 IZ262154:IZ262155 SV262154:SV262155 ACR262154:ACR262155 AMN262154:AMN262155 AWJ262154:AWJ262155 BGF262154:BGF262155 BQB262154:BQB262155 BZX262154:BZX262155 CJT262154:CJT262155 CTP262154:CTP262155 DDL262154:DDL262155 DNH262154:DNH262155 DXD262154:DXD262155 EGZ262154:EGZ262155 EQV262154:EQV262155 FAR262154:FAR262155 FKN262154:FKN262155 FUJ262154:FUJ262155 GEF262154:GEF262155 GOB262154:GOB262155 GXX262154:GXX262155 HHT262154:HHT262155 HRP262154:HRP262155 IBL262154:IBL262155 ILH262154:ILH262155 IVD262154:IVD262155 JEZ262154:JEZ262155 JOV262154:JOV262155 JYR262154:JYR262155 KIN262154:KIN262155 KSJ262154:KSJ262155 LCF262154:LCF262155 LMB262154:LMB262155 LVX262154:LVX262155 MFT262154:MFT262155 MPP262154:MPP262155 MZL262154:MZL262155 NJH262154:NJH262155 NTD262154:NTD262155 OCZ262154:OCZ262155 OMV262154:OMV262155 OWR262154:OWR262155 PGN262154:PGN262155 PQJ262154:PQJ262155 QAF262154:QAF262155 QKB262154:QKB262155 QTX262154:QTX262155 RDT262154:RDT262155 RNP262154:RNP262155 RXL262154:RXL262155 SHH262154:SHH262155 SRD262154:SRD262155 TAZ262154:TAZ262155 TKV262154:TKV262155 TUR262154:TUR262155 UEN262154:UEN262155 UOJ262154:UOJ262155 UYF262154:UYF262155 VIB262154:VIB262155 VRX262154:VRX262155 WBT262154:WBT262155 WLP262154:WLP262155 WVL262154:WVL262155 D327690:D327691 IZ327690:IZ327691 SV327690:SV327691 ACR327690:ACR327691 AMN327690:AMN327691 AWJ327690:AWJ327691 BGF327690:BGF327691 BQB327690:BQB327691 BZX327690:BZX327691 CJT327690:CJT327691 CTP327690:CTP327691 DDL327690:DDL327691 DNH327690:DNH327691 DXD327690:DXD327691 EGZ327690:EGZ327691 EQV327690:EQV327691 FAR327690:FAR327691 FKN327690:FKN327691 FUJ327690:FUJ327691 GEF327690:GEF327691 GOB327690:GOB327691 GXX327690:GXX327691 HHT327690:HHT327691 HRP327690:HRP327691 IBL327690:IBL327691 ILH327690:ILH327691 IVD327690:IVD327691 JEZ327690:JEZ327691 JOV327690:JOV327691 JYR327690:JYR327691 KIN327690:KIN327691 KSJ327690:KSJ327691 LCF327690:LCF327691 LMB327690:LMB327691 LVX327690:LVX327691 MFT327690:MFT327691 MPP327690:MPP327691 MZL327690:MZL327691 NJH327690:NJH327691 NTD327690:NTD327691 OCZ327690:OCZ327691 OMV327690:OMV327691 OWR327690:OWR327691 PGN327690:PGN327691 PQJ327690:PQJ327691 QAF327690:QAF327691 QKB327690:QKB327691 QTX327690:QTX327691 RDT327690:RDT327691 RNP327690:RNP327691 RXL327690:RXL327691 SHH327690:SHH327691 SRD327690:SRD327691 TAZ327690:TAZ327691 TKV327690:TKV327691 TUR327690:TUR327691 UEN327690:UEN327691 UOJ327690:UOJ327691 UYF327690:UYF327691 VIB327690:VIB327691 VRX327690:VRX327691 WBT327690:WBT327691 WLP327690:WLP327691 WVL327690:WVL327691 D393226:D393227 IZ393226:IZ393227 SV393226:SV393227 ACR393226:ACR393227 AMN393226:AMN393227 AWJ393226:AWJ393227 BGF393226:BGF393227 BQB393226:BQB393227 BZX393226:BZX393227 CJT393226:CJT393227 CTP393226:CTP393227 DDL393226:DDL393227 DNH393226:DNH393227 DXD393226:DXD393227 EGZ393226:EGZ393227 EQV393226:EQV393227 FAR393226:FAR393227 FKN393226:FKN393227 FUJ393226:FUJ393227 GEF393226:GEF393227 GOB393226:GOB393227 GXX393226:GXX393227 HHT393226:HHT393227 HRP393226:HRP393227 IBL393226:IBL393227 ILH393226:ILH393227 IVD393226:IVD393227 JEZ393226:JEZ393227 JOV393226:JOV393227 JYR393226:JYR393227 KIN393226:KIN393227 KSJ393226:KSJ393227 LCF393226:LCF393227 LMB393226:LMB393227 LVX393226:LVX393227 MFT393226:MFT393227 MPP393226:MPP393227 MZL393226:MZL393227 NJH393226:NJH393227 NTD393226:NTD393227 OCZ393226:OCZ393227 OMV393226:OMV393227 OWR393226:OWR393227 PGN393226:PGN393227 PQJ393226:PQJ393227 QAF393226:QAF393227 QKB393226:QKB393227 QTX393226:QTX393227 RDT393226:RDT393227 RNP393226:RNP393227 RXL393226:RXL393227 SHH393226:SHH393227 SRD393226:SRD393227 TAZ393226:TAZ393227 TKV393226:TKV393227 TUR393226:TUR393227 UEN393226:UEN393227 UOJ393226:UOJ393227 UYF393226:UYF393227 VIB393226:VIB393227 VRX393226:VRX393227 WBT393226:WBT393227 WLP393226:WLP393227 WVL393226:WVL393227 D458762:D458763 IZ458762:IZ458763 SV458762:SV458763 ACR458762:ACR458763 AMN458762:AMN458763 AWJ458762:AWJ458763 BGF458762:BGF458763 BQB458762:BQB458763 BZX458762:BZX458763 CJT458762:CJT458763 CTP458762:CTP458763 DDL458762:DDL458763 DNH458762:DNH458763 DXD458762:DXD458763 EGZ458762:EGZ458763 EQV458762:EQV458763 FAR458762:FAR458763 FKN458762:FKN458763 FUJ458762:FUJ458763 GEF458762:GEF458763 GOB458762:GOB458763 GXX458762:GXX458763 HHT458762:HHT458763 HRP458762:HRP458763 IBL458762:IBL458763 ILH458762:ILH458763 IVD458762:IVD458763 JEZ458762:JEZ458763 JOV458762:JOV458763 JYR458762:JYR458763 KIN458762:KIN458763 KSJ458762:KSJ458763 LCF458762:LCF458763 LMB458762:LMB458763 LVX458762:LVX458763 MFT458762:MFT458763 MPP458762:MPP458763 MZL458762:MZL458763 NJH458762:NJH458763 NTD458762:NTD458763 OCZ458762:OCZ458763 OMV458762:OMV458763 OWR458762:OWR458763 PGN458762:PGN458763 PQJ458762:PQJ458763 QAF458762:QAF458763 QKB458762:QKB458763 QTX458762:QTX458763 RDT458762:RDT458763 RNP458762:RNP458763 RXL458762:RXL458763 SHH458762:SHH458763 SRD458762:SRD458763 TAZ458762:TAZ458763 TKV458762:TKV458763 TUR458762:TUR458763 UEN458762:UEN458763 UOJ458762:UOJ458763 UYF458762:UYF458763 VIB458762:VIB458763 VRX458762:VRX458763 WBT458762:WBT458763 WLP458762:WLP458763 WVL458762:WVL458763 D524298:D524299 IZ524298:IZ524299 SV524298:SV524299 ACR524298:ACR524299 AMN524298:AMN524299 AWJ524298:AWJ524299 BGF524298:BGF524299 BQB524298:BQB524299 BZX524298:BZX524299 CJT524298:CJT524299 CTP524298:CTP524299 DDL524298:DDL524299 DNH524298:DNH524299 DXD524298:DXD524299 EGZ524298:EGZ524299 EQV524298:EQV524299 FAR524298:FAR524299 FKN524298:FKN524299 FUJ524298:FUJ524299 GEF524298:GEF524299 GOB524298:GOB524299 GXX524298:GXX524299 HHT524298:HHT524299 HRP524298:HRP524299 IBL524298:IBL524299 ILH524298:ILH524299 IVD524298:IVD524299 JEZ524298:JEZ524299 JOV524298:JOV524299 JYR524298:JYR524299 KIN524298:KIN524299 KSJ524298:KSJ524299 LCF524298:LCF524299 LMB524298:LMB524299 LVX524298:LVX524299 MFT524298:MFT524299 MPP524298:MPP524299 MZL524298:MZL524299 NJH524298:NJH524299 NTD524298:NTD524299 OCZ524298:OCZ524299 OMV524298:OMV524299 OWR524298:OWR524299 PGN524298:PGN524299 PQJ524298:PQJ524299 QAF524298:QAF524299 QKB524298:QKB524299 QTX524298:QTX524299 RDT524298:RDT524299 RNP524298:RNP524299 RXL524298:RXL524299 SHH524298:SHH524299 SRD524298:SRD524299 TAZ524298:TAZ524299 TKV524298:TKV524299 TUR524298:TUR524299 UEN524298:UEN524299 UOJ524298:UOJ524299 UYF524298:UYF524299 VIB524298:VIB524299 VRX524298:VRX524299 WBT524298:WBT524299 WLP524298:WLP524299 WVL524298:WVL524299 D589834:D589835 IZ589834:IZ589835 SV589834:SV589835 ACR589834:ACR589835 AMN589834:AMN589835 AWJ589834:AWJ589835 BGF589834:BGF589835 BQB589834:BQB589835 BZX589834:BZX589835 CJT589834:CJT589835 CTP589834:CTP589835 DDL589834:DDL589835 DNH589834:DNH589835 DXD589834:DXD589835 EGZ589834:EGZ589835 EQV589834:EQV589835 FAR589834:FAR589835 FKN589834:FKN589835 FUJ589834:FUJ589835 GEF589834:GEF589835 GOB589834:GOB589835 GXX589834:GXX589835 HHT589834:HHT589835 HRP589834:HRP589835 IBL589834:IBL589835 ILH589834:ILH589835 IVD589834:IVD589835 JEZ589834:JEZ589835 JOV589834:JOV589835 JYR589834:JYR589835 KIN589834:KIN589835 KSJ589834:KSJ589835 LCF589834:LCF589835 LMB589834:LMB589835 LVX589834:LVX589835 MFT589834:MFT589835 MPP589834:MPP589835 MZL589834:MZL589835 NJH589834:NJH589835 NTD589834:NTD589835 OCZ589834:OCZ589835 OMV589834:OMV589835 OWR589834:OWR589835 PGN589834:PGN589835 PQJ589834:PQJ589835 QAF589834:QAF589835 QKB589834:QKB589835 QTX589834:QTX589835 RDT589834:RDT589835 RNP589834:RNP589835 RXL589834:RXL589835 SHH589834:SHH589835 SRD589834:SRD589835 TAZ589834:TAZ589835 TKV589834:TKV589835 TUR589834:TUR589835 UEN589834:UEN589835 UOJ589834:UOJ589835 UYF589834:UYF589835 VIB589834:VIB589835 VRX589834:VRX589835 WBT589834:WBT589835 WLP589834:WLP589835 WVL589834:WVL589835 D655370:D655371 IZ655370:IZ655371 SV655370:SV655371 ACR655370:ACR655371 AMN655370:AMN655371 AWJ655370:AWJ655371 BGF655370:BGF655371 BQB655370:BQB655371 BZX655370:BZX655371 CJT655370:CJT655371 CTP655370:CTP655371 DDL655370:DDL655371 DNH655370:DNH655371 DXD655370:DXD655371 EGZ655370:EGZ655371 EQV655370:EQV655371 FAR655370:FAR655371 FKN655370:FKN655371 FUJ655370:FUJ655371 GEF655370:GEF655371 GOB655370:GOB655371 GXX655370:GXX655371 HHT655370:HHT655371 HRP655370:HRP655371 IBL655370:IBL655371 ILH655370:ILH655371 IVD655370:IVD655371 JEZ655370:JEZ655371 JOV655370:JOV655371 JYR655370:JYR655371 KIN655370:KIN655371 KSJ655370:KSJ655371 LCF655370:LCF655371 LMB655370:LMB655371 LVX655370:LVX655371 MFT655370:MFT655371 MPP655370:MPP655371 MZL655370:MZL655371 NJH655370:NJH655371 NTD655370:NTD655371 OCZ655370:OCZ655371 OMV655370:OMV655371 OWR655370:OWR655371 PGN655370:PGN655371 PQJ655370:PQJ655371 QAF655370:QAF655371 QKB655370:QKB655371 QTX655370:QTX655371 RDT655370:RDT655371 RNP655370:RNP655371 RXL655370:RXL655371 SHH655370:SHH655371 SRD655370:SRD655371 TAZ655370:TAZ655371 TKV655370:TKV655371 TUR655370:TUR655371 UEN655370:UEN655371 UOJ655370:UOJ655371 UYF655370:UYF655371 VIB655370:VIB655371 VRX655370:VRX655371 WBT655370:WBT655371 WLP655370:WLP655371 WVL655370:WVL655371 D720906:D720907 IZ720906:IZ720907 SV720906:SV720907 ACR720906:ACR720907 AMN720906:AMN720907 AWJ720906:AWJ720907 BGF720906:BGF720907 BQB720906:BQB720907 BZX720906:BZX720907 CJT720906:CJT720907 CTP720906:CTP720907 DDL720906:DDL720907 DNH720906:DNH720907 DXD720906:DXD720907 EGZ720906:EGZ720907 EQV720906:EQV720907 FAR720906:FAR720907 FKN720906:FKN720907 FUJ720906:FUJ720907 GEF720906:GEF720907 GOB720906:GOB720907 GXX720906:GXX720907 HHT720906:HHT720907 HRP720906:HRP720907 IBL720906:IBL720907 ILH720906:ILH720907 IVD720906:IVD720907 JEZ720906:JEZ720907 JOV720906:JOV720907 JYR720906:JYR720907 KIN720906:KIN720907 KSJ720906:KSJ720907 LCF720906:LCF720907 LMB720906:LMB720907 LVX720906:LVX720907 MFT720906:MFT720907 MPP720906:MPP720907 MZL720906:MZL720907 NJH720906:NJH720907 NTD720906:NTD720907 OCZ720906:OCZ720907 OMV720906:OMV720907 OWR720906:OWR720907 PGN720906:PGN720907 PQJ720906:PQJ720907 QAF720906:QAF720907 QKB720906:QKB720907 QTX720906:QTX720907 RDT720906:RDT720907 RNP720906:RNP720907 RXL720906:RXL720907 SHH720906:SHH720907 SRD720906:SRD720907 TAZ720906:TAZ720907 TKV720906:TKV720907 TUR720906:TUR720907 UEN720906:UEN720907 UOJ720906:UOJ720907 UYF720906:UYF720907 VIB720906:VIB720907 VRX720906:VRX720907 WBT720906:WBT720907 WLP720906:WLP720907 WVL720906:WVL720907 D786442:D786443 IZ786442:IZ786443 SV786442:SV786443 ACR786442:ACR786443 AMN786442:AMN786443 AWJ786442:AWJ786443 BGF786442:BGF786443 BQB786442:BQB786443 BZX786442:BZX786443 CJT786442:CJT786443 CTP786442:CTP786443 DDL786442:DDL786443 DNH786442:DNH786443 DXD786442:DXD786443 EGZ786442:EGZ786443 EQV786442:EQV786443 FAR786442:FAR786443 FKN786442:FKN786443 FUJ786442:FUJ786443 GEF786442:GEF786443 GOB786442:GOB786443 GXX786442:GXX786443 HHT786442:HHT786443 HRP786442:HRP786443 IBL786442:IBL786443 ILH786442:ILH786443 IVD786442:IVD786443 JEZ786442:JEZ786443 JOV786442:JOV786443 JYR786442:JYR786443 KIN786442:KIN786443 KSJ786442:KSJ786443 LCF786442:LCF786443 LMB786442:LMB786443 LVX786442:LVX786443 MFT786442:MFT786443 MPP786442:MPP786443 MZL786442:MZL786443 NJH786442:NJH786443 NTD786442:NTD786443 OCZ786442:OCZ786443 OMV786442:OMV786443 OWR786442:OWR786443 PGN786442:PGN786443 PQJ786442:PQJ786443 QAF786442:QAF786443 QKB786442:QKB786443 QTX786442:QTX786443 RDT786442:RDT786443 RNP786442:RNP786443 RXL786442:RXL786443 SHH786442:SHH786443 SRD786442:SRD786443 TAZ786442:TAZ786443 TKV786442:TKV786443 TUR786442:TUR786443 UEN786442:UEN786443 UOJ786442:UOJ786443 UYF786442:UYF786443 VIB786442:VIB786443 VRX786442:VRX786443 WBT786442:WBT786443 WLP786442:WLP786443 WVL786442:WVL786443 D851978:D851979 IZ851978:IZ851979 SV851978:SV851979 ACR851978:ACR851979 AMN851978:AMN851979 AWJ851978:AWJ851979 BGF851978:BGF851979 BQB851978:BQB851979 BZX851978:BZX851979 CJT851978:CJT851979 CTP851978:CTP851979 DDL851978:DDL851979 DNH851978:DNH851979 DXD851978:DXD851979 EGZ851978:EGZ851979 EQV851978:EQV851979 FAR851978:FAR851979 FKN851978:FKN851979 FUJ851978:FUJ851979 GEF851978:GEF851979 GOB851978:GOB851979 GXX851978:GXX851979 HHT851978:HHT851979 HRP851978:HRP851979 IBL851978:IBL851979 ILH851978:ILH851979 IVD851978:IVD851979 JEZ851978:JEZ851979 JOV851978:JOV851979 JYR851978:JYR851979 KIN851978:KIN851979 KSJ851978:KSJ851979 LCF851978:LCF851979 LMB851978:LMB851979 LVX851978:LVX851979 MFT851978:MFT851979 MPP851978:MPP851979 MZL851978:MZL851979 NJH851978:NJH851979 NTD851978:NTD851979 OCZ851978:OCZ851979 OMV851978:OMV851979 OWR851978:OWR851979 PGN851978:PGN851979 PQJ851978:PQJ851979 QAF851978:QAF851979 QKB851978:QKB851979 QTX851978:QTX851979 RDT851978:RDT851979 RNP851978:RNP851979 RXL851978:RXL851979 SHH851978:SHH851979 SRD851978:SRD851979 TAZ851978:TAZ851979 TKV851978:TKV851979 TUR851978:TUR851979 UEN851978:UEN851979 UOJ851978:UOJ851979 UYF851978:UYF851979 VIB851978:VIB851979 VRX851978:VRX851979 WBT851978:WBT851979 WLP851978:WLP851979 WVL851978:WVL851979 D917514:D917515 IZ917514:IZ917515 SV917514:SV917515 ACR917514:ACR917515 AMN917514:AMN917515 AWJ917514:AWJ917515 BGF917514:BGF917515 BQB917514:BQB917515 BZX917514:BZX917515 CJT917514:CJT917515 CTP917514:CTP917515 DDL917514:DDL917515 DNH917514:DNH917515 DXD917514:DXD917515 EGZ917514:EGZ917515 EQV917514:EQV917515 FAR917514:FAR917515 FKN917514:FKN917515 FUJ917514:FUJ917515 GEF917514:GEF917515 GOB917514:GOB917515 GXX917514:GXX917515 HHT917514:HHT917515 HRP917514:HRP917515 IBL917514:IBL917515 ILH917514:ILH917515 IVD917514:IVD917515 JEZ917514:JEZ917515 JOV917514:JOV917515 JYR917514:JYR917515 KIN917514:KIN917515 KSJ917514:KSJ917515 LCF917514:LCF917515 LMB917514:LMB917515 LVX917514:LVX917515 MFT917514:MFT917515 MPP917514:MPP917515 MZL917514:MZL917515 NJH917514:NJH917515 NTD917514:NTD917515 OCZ917514:OCZ917515 OMV917514:OMV917515 OWR917514:OWR917515 PGN917514:PGN917515 PQJ917514:PQJ917515 QAF917514:QAF917515 QKB917514:QKB917515 QTX917514:QTX917515 RDT917514:RDT917515 RNP917514:RNP917515 RXL917514:RXL917515 SHH917514:SHH917515 SRD917514:SRD917515 TAZ917514:TAZ917515 TKV917514:TKV917515 TUR917514:TUR917515 UEN917514:UEN917515 UOJ917514:UOJ917515 UYF917514:UYF917515 VIB917514:VIB917515 VRX917514:VRX917515 WBT917514:WBT917515 WLP917514:WLP917515 WVL917514:WVL917515 D983050:D983051 IZ983050:IZ983051 SV983050:SV983051 ACR983050:ACR983051 AMN983050:AMN983051 AWJ983050:AWJ983051 BGF983050:BGF983051 BQB983050:BQB983051 BZX983050:BZX983051 CJT983050:CJT983051 CTP983050:CTP983051 DDL983050:DDL983051 DNH983050:DNH983051 DXD983050:DXD983051 EGZ983050:EGZ983051 EQV983050:EQV983051 FAR983050:FAR983051 FKN983050:FKN983051 FUJ983050:FUJ983051 GEF983050:GEF983051 GOB983050:GOB983051 GXX983050:GXX983051 HHT983050:HHT983051 HRP983050:HRP983051 IBL983050:IBL983051 ILH983050:ILH983051 IVD983050:IVD983051 JEZ983050:JEZ983051 JOV983050:JOV983051 JYR983050:JYR983051 KIN983050:KIN983051 KSJ983050:KSJ983051 LCF983050:LCF983051 LMB983050:LMB983051 LVX983050:LVX983051 MFT983050:MFT983051 MPP983050:MPP983051 MZL983050:MZL983051 NJH983050:NJH983051 NTD983050:NTD983051 OCZ983050:OCZ983051 OMV983050:OMV983051 OWR983050:OWR983051 PGN983050:PGN983051 PQJ983050:PQJ983051 QAF983050:QAF983051 QKB983050:QKB983051 QTX983050:QTX983051 RDT983050:RDT983051 RNP983050:RNP983051 RXL983050:RXL983051 SHH983050:SHH983051 SRD983050:SRD983051 TAZ983050:TAZ983051 TKV983050:TKV983051 TUR983050:TUR983051 UEN983050:UEN983051 UOJ983050:UOJ983051 UYF983050:UYF983051 VIB983050:VIB983051 VRX983050:VRX983051 WBT983050:WBT983051 WLP983050:WLP983051 WVL983050:WVL983051 D22:D35 IZ22:IZ35 SV22:SV35 ACR22:ACR35 AMN22:AMN35 AWJ22:AWJ35 BGF22:BGF35 BQB22:BQB35 BZX22:BZX35 CJT22:CJT35 CTP22:CTP35 DDL22:DDL35 DNH22:DNH35 DXD22:DXD35 EGZ22:EGZ35 EQV22:EQV35 FAR22:FAR35 FKN22:FKN35 FUJ22:FUJ35 GEF22:GEF35 GOB22:GOB35 GXX22:GXX35 HHT22:HHT35 HRP22:HRP35 IBL22:IBL35 ILH22:ILH35 IVD22:IVD35 JEZ22:JEZ35 JOV22:JOV35 JYR22:JYR35 KIN22:KIN35 KSJ22:KSJ35 LCF22:LCF35 LMB22:LMB35 LVX22:LVX35 MFT22:MFT35 MPP22:MPP35 MZL22:MZL35 NJH22:NJH35 NTD22:NTD35 OCZ22:OCZ35 OMV22:OMV35 OWR22:OWR35 PGN22:PGN35 PQJ22:PQJ35 QAF22:QAF35 QKB22:QKB35 QTX22:QTX35 RDT22:RDT35 RNP22:RNP35 RXL22:RXL35 SHH22:SHH35 SRD22:SRD35 TAZ22:TAZ35 TKV22:TKV35 TUR22:TUR35 UEN22:UEN35 UOJ22:UOJ35 UYF22:UYF35 VIB22:VIB35 VRX22:VRX35 WBT22:WBT35 WLP22:WLP35 WVL22:WVL35 D65558:D65571 IZ65558:IZ65571 SV65558:SV65571 ACR65558:ACR65571 AMN65558:AMN65571 AWJ65558:AWJ65571 BGF65558:BGF65571 BQB65558:BQB65571 BZX65558:BZX65571 CJT65558:CJT65571 CTP65558:CTP65571 DDL65558:DDL65571 DNH65558:DNH65571 DXD65558:DXD65571 EGZ65558:EGZ65571 EQV65558:EQV65571 FAR65558:FAR65571 FKN65558:FKN65571 FUJ65558:FUJ65571 GEF65558:GEF65571 GOB65558:GOB65571 GXX65558:GXX65571 HHT65558:HHT65571 HRP65558:HRP65571 IBL65558:IBL65571 ILH65558:ILH65571 IVD65558:IVD65571 JEZ65558:JEZ65571 JOV65558:JOV65571 JYR65558:JYR65571 KIN65558:KIN65571 KSJ65558:KSJ65571 LCF65558:LCF65571 LMB65558:LMB65571 LVX65558:LVX65571 MFT65558:MFT65571 MPP65558:MPP65571 MZL65558:MZL65571 NJH65558:NJH65571 NTD65558:NTD65571 OCZ65558:OCZ65571 OMV65558:OMV65571 OWR65558:OWR65571 PGN65558:PGN65571 PQJ65558:PQJ65571 QAF65558:QAF65571 QKB65558:QKB65571 QTX65558:QTX65571 RDT65558:RDT65571 RNP65558:RNP65571 RXL65558:RXL65571 SHH65558:SHH65571 SRD65558:SRD65571 TAZ65558:TAZ65571 TKV65558:TKV65571 TUR65558:TUR65571 UEN65558:UEN65571 UOJ65558:UOJ65571 UYF65558:UYF65571 VIB65558:VIB65571 VRX65558:VRX65571 WBT65558:WBT65571 WLP65558:WLP65571 WVL65558:WVL65571 D131094:D131107 IZ131094:IZ131107 SV131094:SV131107 ACR131094:ACR131107 AMN131094:AMN131107 AWJ131094:AWJ131107 BGF131094:BGF131107 BQB131094:BQB131107 BZX131094:BZX131107 CJT131094:CJT131107 CTP131094:CTP131107 DDL131094:DDL131107 DNH131094:DNH131107 DXD131094:DXD131107 EGZ131094:EGZ131107 EQV131094:EQV131107 FAR131094:FAR131107 FKN131094:FKN131107 FUJ131094:FUJ131107 GEF131094:GEF131107 GOB131094:GOB131107 GXX131094:GXX131107 HHT131094:HHT131107 HRP131094:HRP131107 IBL131094:IBL131107 ILH131094:ILH131107 IVD131094:IVD131107 JEZ131094:JEZ131107 JOV131094:JOV131107 JYR131094:JYR131107 KIN131094:KIN131107 KSJ131094:KSJ131107 LCF131094:LCF131107 LMB131094:LMB131107 LVX131094:LVX131107 MFT131094:MFT131107 MPP131094:MPP131107 MZL131094:MZL131107 NJH131094:NJH131107 NTD131094:NTD131107 OCZ131094:OCZ131107 OMV131094:OMV131107 OWR131094:OWR131107 PGN131094:PGN131107 PQJ131094:PQJ131107 QAF131094:QAF131107 QKB131094:QKB131107 QTX131094:QTX131107 RDT131094:RDT131107 RNP131094:RNP131107 RXL131094:RXL131107 SHH131094:SHH131107 SRD131094:SRD131107 TAZ131094:TAZ131107 TKV131094:TKV131107 TUR131094:TUR131107 UEN131094:UEN131107 UOJ131094:UOJ131107 UYF131094:UYF131107 VIB131094:VIB131107 VRX131094:VRX131107 WBT131094:WBT131107 WLP131094:WLP131107 WVL131094:WVL131107 D196630:D196643 IZ196630:IZ196643 SV196630:SV196643 ACR196630:ACR196643 AMN196630:AMN196643 AWJ196630:AWJ196643 BGF196630:BGF196643 BQB196630:BQB196643 BZX196630:BZX196643 CJT196630:CJT196643 CTP196630:CTP196643 DDL196630:DDL196643 DNH196630:DNH196643 DXD196630:DXD196643 EGZ196630:EGZ196643 EQV196630:EQV196643 FAR196630:FAR196643 FKN196630:FKN196643 FUJ196630:FUJ196643 GEF196630:GEF196643 GOB196630:GOB196643 GXX196630:GXX196643 HHT196630:HHT196643 HRP196630:HRP196643 IBL196630:IBL196643 ILH196630:ILH196643 IVD196630:IVD196643 JEZ196630:JEZ196643 JOV196630:JOV196643 JYR196630:JYR196643 KIN196630:KIN196643 KSJ196630:KSJ196643 LCF196630:LCF196643 LMB196630:LMB196643 LVX196630:LVX196643 MFT196630:MFT196643 MPP196630:MPP196643 MZL196630:MZL196643 NJH196630:NJH196643 NTD196630:NTD196643 OCZ196630:OCZ196643 OMV196630:OMV196643 OWR196630:OWR196643 PGN196630:PGN196643 PQJ196630:PQJ196643 QAF196630:QAF196643 QKB196630:QKB196643 QTX196630:QTX196643 RDT196630:RDT196643 RNP196630:RNP196643 RXL196630:RXL196643 SHH196630:SHH196643 SRD196630:SRD196643 TAZ196630:TAZ196643 TKV196630:TKV196643 TUR196630:TUR196643 UEN196630:UEN196643 UOJ196630:UOJ196643 UYF196630:UYF196643 VIB196630:VIB196643 VRX196630:VRX196643 WBT196630:WBT196643 WLP196630:WLP196643 WVL196630:WVL196643 D262166:D262179 IZ262166:IZ262179 SV262166:SV262179 ACR262166:ACR262179 AMN262166:AMN262179 AWJ262166:AWJ262179 BGF262166:BGF262179 BQB262166:BQB262179 BZX262166:BZX262179 CJT262166:CJT262179 CTP262166:CTP262179 DDL262166:DDL262179 DNH262166:DNH262179 DXD262166:DXD262179 EGZ262166:EGZ262179 EQV262166:EQV262179 FAR262166:FAR262179 FKN262166:FKN262179 FUJ262166:FUJ262179 GEF262166:GEF262179 GOB262166:GOB262179 GXX262166:GXX262179 HHT262166:HHT262179 HRP262166:HRP262179 IBL262166:IBL262179 ILH262166:ILH262179 IVD262166:IVD262179 JEZ262166:JEZ262179 JOV262166:JOV262179 JYR262166:JYR262179 KIN262166:KIN262179 KSJ262166:KSJ262179 LCF262166:LCF262179 LMB262166:LMB262179 LVX262166:LVX262179 MFT262166:MFT262179 MPP262166:MPP262179 MZL262166:MZL262179 NJH262166:NJH262179 NTD262166:NTD262179 OCZ262166:OCZ262179 OMV262166:OMV262179 OWR262166:OWR262179 PGN262166:PGN262179 PQJ262166:PQJ262179 QAF262166:QAF262179 QKB262166:QKB262179 QTX262166:QTX262179 RDT262166:RDT262179 RNP262166:RNP262179 RXL262166:RXL262179 SHH262166:SHH262179 SRD262166:SRD262179 TAZ262166:TAZ262179 TKV262166:TKV262179 TUR262166:TUR262179 UEN262166:UEN262179 UOJ262166:UOJ262179 UYF262166:UYF262179 VIB262166:VIB262179 VRX262166:VRX262179 WBT262166:WBT262179 WLP262166:WLP262179 WVL262166:WVL262179 D327702:D327715 IZ327702:IZ327715 SV327702:SV327715 ACR327702:ACR327715 AMN327702:AMN327715 AWJ327702:AWJ327715 BGF327702:BGF327715 BQB327702:BQB327715 BZX327702:BZX327715 CJT327702:CJT327715 CTP327702:CTP327715 DDL327702:DDL327715 DNH327702:DNH327715 DXD327702:DXD327715 EGZ327702:EGZ327715 EQV327702:EQV327715 FAR327702:FAR327715 FKN327702:FKN327715 FUJ327702:FUJ327715 GEF327702:GEF327715 GOB327702:GOB327715 GXX327702:GXX327715 HHT327702:HHT327715 HRP327702:HRP327715 IBL327702:IBL327715 ILH327702:ILH327715 IVD327702:IVD327715 JEZ327702:JEZ327715 JOV327702:JOV327715 JYR327702:JYR327715 KIN327702:KIN327715 KSJ327702:KSJ327715 LCF327702:LCF327715 LMB327702:LMB327715 LVX327702:LVX327715 MFT327702:MFT327715 MPP327702:MPP327715 MZL327702:MZL327715 NJH327702:NJH327715 NTD327702:NTD327715 OCZ327702:OCZ327715 OMV327702:OMV327715 OWR327702:OWR327715 PGN327702:PGN327715 PQJ327702:PQJ327715 QAF327702:QAF327715 QKB327702:QKB327715 QTX327702:QTX327715 RDT327702:RDT327715 RNP327702:RNP327715 RXL327702:RXL327715 SHH327702:SHH327715 SRD327702:SRD327715 TAZ327702:TAZ327715 TKV327702:TKV327715 TUR327702:TUR327715 UEN327702:UEN327715 UOJ327702:UOJ327715 UYF327702:UYF327715 VIB327702:VIB327715 VRX327702:VRX327715 WBT327702:WBT327715 WLP327702:WLP327715 WVL327702:WVL327715 D393238:D393251 IZ393238:IZ393251 SV393238:SV393251 ACR393238:ACR393251 AMN393238:AMN393251 AWJ393238:AWJ393251 BGF393238:BGF393251 BQB393238:BQB393251 BZX393238:BZX393251 CJT393238:CJT393251 CTP393238:CTP393251 DDL393238:DDL393251 DNH393238:DNH393251 DXD393238:DXD393251 EGZ393238:EGZ393251 EQV393238:EQV393251 FAR393238:FAR393251 FKN393238:FKN393251 FUJ393238:FUJ393251 GEF393238:GEF393251 GOB393238:GOB393251 GXX393238:GXX393251 HHT393238:HHT393251 HRP393238:HRP393251 IBL393238:IBL393251 ILH393238:ILH393251 IVD393238:IVD393251 JEZ393238:JEZ393251 JOV393238:JOV393251 JYR393238:JYR393251 KIN393238:KIN393251 KSJ393238:KSJ393251 LCF393238:LCF393251 LMB393238:LMB393251 LVX393238:LVX393251 MFT393238:MFT393251 MPP393238:MPP393251 MZL393238:MZL393251 NJH393238:NJH393251 NTD393238:NTD393251 OCZ393238:OCZ393251 OMV393238:OMV393251 OWR393238:OWR393251 PGN393238:PGN393251 PQJ393238:PQJ393251 QAF393238:QAF393251 QKB393238:QKB393251 QTX393238:QTX393251 RDT393238:RDT393251 RNP393238:RNP393251 RXL393238:RXL393251 SHH393238:SHH393251 SRD393238:SRD393251 TAZ393238:TAZ393251 TKV393238:TKV393251 TUR393238:TUR393251 UEN393238:UEN393251 UOJ393238:UOJ393251 UYF393238:UYF393251 VIB393238:VIB393251 VRX393238:VRX393251 WBT393238:WBT393251 WLP393238:WLP393251 WVL393238:WVL393251 D458774:D458787 IZ458774:IZ458787 SV458774:SV458787 ACR458774:ACR458787 AMN458774:AMN458787 AWJ458774:AWJ458787 BGF458774:BGF458787 BQB458774:BQB458787 BZX458774:BZX458787 CJT458774:CJT458787 CTP458774:CTP458787 DDL458774:DDL458787 DNH458774:DNH458787 DXD458774:DXD458787 EGZ458774:EGZ458787 EQV458774:EQV458787 FAR458774:FAR458787 FKN458774:FKN458787 FUJ458774:FUJ458787 GEF458774:GEF458787 GOB458774:GOB458787 GXX458774:GXX458787 HHT458774:HHT458787 HRP458774:HRP458787 IBL458774:IBL458787 ILH458774:ILH458787 IVD458774:IVD458787 JEZ458774:JEZ458787 JOV458774:JOV458787 JYR458774:JYR458787 KIN458774:KIN458787 KSJ458774:KSJ458787 LCF458774:LCF458787 LMB458774:LMB458787 LVX458774:LVX458787 MFT458774:MFT458787 MPP458774:MPP458787 MZL458774:MZL458787 NJH458774:NJH458787 NTD458774:NTD458787 OCZ458774:OCZ458787 OMV458774:OMV458787 OWR458774:OWR458787 PGN458774:PGN458787 PQJ458774:PQJ458787 QAF458774:QAF458787 QKB458774:QKB458787 QTX458774:QTX458787 RDT458774:RDT458787 RNP458774:RNP458787 RXL458774:RXL458787 SHH458774:SHH458787 SRD458774:SRD458787 TAZ458774:TAZ458787 TKV458774:TKV458787 TUR458774:TUR458787 UEN458774:UEN458787 UOJ458774:UOJ458787 UYF458774:UYF458787 VIB458774:VIB458787 VRX458774:VRX458787 WBT458774:WBT458787 WLP458774:WLP458787 WVL458774:WVL458787 D524310:D524323 IZ524310:IZ524323 SV524310:SV524323 ACR524310:ACR524323 AMN524310:AMN524323 AWJ524310:AWJ524323 BGF524310:BGF524323 BQB524310:BQB524323 BZX524310:BZX524323 CJT524310:CJT524323 CTP524310:CTP524323 DDL524310:DDL524323 DNH524310:DNH524323 DXD524310:DXD524323 EGZ524310:EGZ524323 EQV524310:EQV524323 FAR524310:FAR524323 FKN524310:FKN524323 FUJ524310:FUJ524323 GEF524310:GEF524323 GOB524310:GOB524323 GXX524310:GXX524323 HHT524310:HHT524323 HRP524310:HRP524323 IBL524310:IBL524323 ILH524310:ILH524323 IVD524310:IVD524323 JEZ524310:JEZ524323 JOV524310:JOV524323 JYR524310:JYR524323 KIN524310:KIN524323 KSJ524310:KSJ524323 LCF524310:LCF524323 LMB524310:LMB524323 LVX524310:LVX524323 MFT524310:MFT524323 MPP524310:MPP524323 MZL524310:MZL524323 NJH524310:NJH524323 NTD524310:NTD524323 OCZ524310:OCZ524323 OMV524310:OMV524323 OWR524310:OWR524323 PGN524310:PGN524323 PQJ524310:PQJ524323 QAF524310:QAF524323 QKB524310:QKB524323 QTX524310:QTX524323 RDT524310:RDT524323 RNP524310:RNP524323 RXL524310:RXL524323 SHH524310:SHH524323 SRD524310:SRD524323 TAZ524310:TAZ524323 TKV524310:TKV524323 TUR524310:TUR524323 UEN524310:UEN524323 UOJ524310:UOJ524323 UYF524310:UYF524323 VIB524310:VIB524323 VRX524310:VRX524323 WBT524310:WBT524323 WLP524310:WLP524323 WVL524310:WVL524323 D589846:D589859 IZ589846:IZ589859 SV589846:SV589859 ACR589846:ACR589859 AMN589846:AMN589859 AWJ589846:AWJ589859 BGF589846:BGF589859 BQB589846:BQB589859 BZX589846:BZX589859 CJT589846:CJT589859 CTP589846:CTP589859 DDL589846:DDL589859 DNH589846:DNH589859 DXD589846:DXD589859 EGZ589846:EGZ589859 EQV589846:EQV589859 FAR589846:FAR589859 FKN589846:FKN589859 FUJ589846:FUJ589859 GEF589846:GEF589859 GOB589846:GOB589859 GXX589846:GXX589859 HHT589846:HHT589859 HRP589846:HRP589859 IBL589846:IBL589859 ILH589846:ILH589859 IVD589846:IVD589859 JEZ589846:JEZ589859 JOV589846:JOV589859 JYR589846:JYR589859 KIN589846:KIN589859 KSJ589846:KSJ589859 LCF589846:LCF589859 LMB589846:LMB589859 LVX589846:LVX589859 MFT589846:MFT589859 MPP589846:MPP589859 MZL589846:MZL589859 NJH589846:NJH589859 NTD589846:NTD589859 OCZ589846:OCZ589859 OMV589846:OMV589859 OWR589846:OWR589859 PGN589846:PGN589859 PQJ589846:PQJ589859 QAF589846:QAF589859 QKB589846:QKB589859 QTX589846:QTX589859 RDT589846:RDT589859 RNP589846:RNP589859 RXL589846:RXL589859 SHH589846:SHH589859 SRD589846:SRD589859 TAZ589846:TAZ589859 TKV589846:TKV589859 TUR589846:TUR589859 UEN589846:UEN589859 UOJ589846:UOJ589859 UYF589846:UYF589859 VIB589846:VIB589859 VRX589846:VRX589859 WBT589846:WBT589859 WLP589846:WLP589859 WVL589846:WVL589859 D655382:D655395 IZ655382:IZ655395 SV655382:SV655395 ACR655382:ACR655395 AMN655382:AMN655395 AWJ655382:AWJ655395 BGF655382:BGF655395 BQB655382:BQB655395 BZX655382:BZX655395 CJT655382:CJT655395 CTP655382:CTP655395 DDL655382:DDL655395 DNH655382:DNH655395 DXD655382:DXD655395 EGZ655382:EGZ655395 EQV655382:EQV655395 FAR655382:FAR655395 FKN655382:FKN655395 FUJ655382:FUJ655395 GEF655382:GEF655395 GOB655382:GOB655395 GXX655382:GXX655395 HHT655382:HHT655395 HRP655382:HRP655395 IBL655382:IBL655395 ILH655382:ILH655395 IVD655382:IVD655395 JEZ655382:JEZ655395 JOV655382:JOV655395 JYR655382:JYR655395 KIN655382:KIN655395 KSJ655382:KSJ655395 LCF655382:LCF655395 LMB655382:LMB655395 LVX655382:LVX655395 MFT655382:MFT655395 MPP655382:MPP655395 MZL655382:MZL655395 NJH655382:NJH655395 NTD655382:NTD655395 OCZ655382:OCZ655395 OMV655382:OMV655395 OWR655382:OWR655395 PGN655382:PGN655395 PQJ655382:PQJ655395 QAF655382:QAF655395 QKB655382:QKB655395 QTX655382:QTX655395 RDT655382:RDT655395 RNP655382:RNP655395 RXL655382:RXL655395 SHH655382:SHH655395 SRD655382:SRD655395 TAZ655382:TAZ655395 TKV655382:TKV655395 TUR655382:TUR655395 UEN655382:UEN655395 UOJ655382:UOJ655395 UYF655382:UYF655395 VIB655382:VIB655395 VRX655382:VRX655395 WBT655382:WBT655395 WLP655382:WLP655395 WVL655382:WVL655395 D720918:D720931 IZ720918:IZ720931 SV720918:SV720931 ACR720918:ACR720931 AMN720918:AMN720931 AWJ720918:AWJ720931 BGF720918:BGF720931 BQB720918:BQB720931 BZX720918:BZX720931 CJT720918:CJT720931 CTP720918:CTP720931 DDL720918:DDL720931 DNH720918:DNH720931 DXD720918:DXD720931 EGZ720918:EGZ720931 EQV720918:EQV720931 FAR720918:FAR720931 FKN720918:FKN720931 FUJ720918:FUJ720931 GEF720918:GEF720931 GOB720918:GOB720931 GXX720918:GXX720931 HHT720918:HHT720931 HRP720918:HRP720931 IBL720918:IBL720931 ILH720918:ILH720931 IVD720918:IVD720931 JEZ720918:JEZ720931 JOV720918:JOV720931 JYR720918:JYR720931 KIN720918:KIN720931 KSJ720918:KSJ720931 LCF720918:LCF720931 LMB720918:LMB720931 LVX720918:LVX720931 MFT720918:MFT720931 MPP720918:MPP720931 MZL720918:MZL720931 NJH720918:NJH720931 NTD720918:NTD720931 OCZ720918:OCZ720931 OMV720918:OMV720931 OWR720918:OWR720931 PGN720918:PGN720931 PQJ720918:PQJ720931 QAF720918:QAF720931 QKB720918:QKB720931 QTX720918:QTX720931 RDT720918:RDT720931 RNP720918:RNP720931 RXL720918:RXL720931 SHH720918:SHH720931 SRD720918:SRD720931 TAZ720918:TAZ720931 TKV720918:TKV720931 TUR720918:TUR720931 UEN720918:UEN720931 UOJ720918:UOJ720931 UYF720918:UYF720931 VIB720918:VIB720931 VRX720918:VRX720931 WBT720918:WBT720931 WLP720918:WLP720931 WVL720918:WVL720931 D786454:D786467 IZ786454:IZ786467 SV786454:SV786467 ACR786454:ACR786467 AMN786454:AMN786467 AWJ786454:AWJ786467 BGF786454:BGF786467 BQB786454:BQB786467 BZX786454:BZX786467 CJT786454:CJT786467 CTP786454:CTP786467 DDL786454:DDL786467 DNH786454:DNH786467 DXD786454:DXD786467 EGZ786454:EGZ786467 EQV786454:EQV786467 FAR786454:FAR786467 FKN786454:FKN786467 FUJ786454:FUJ786467 GEF786454:GEF786467 GOB786454:GOB786467 GXX786454:GXX786467 HHT786454:HHT786467 HRP786454:HRP786467 IBL786454:IBL786467 ILH786454:ILH786467 IVD786454:IVD786467 JEZ786454:JEZ786467 JOV786454:JOV786467 JYR786454:JYR786467 KIN786454:KIN786467 KSJ786454:KSJ786467 LCF786454:LCF786467 LMB786454:LMB786467 LVX786454:LVX786467 MFT786454:MFT786467 MPP786454:MPP786467 MZL786454:MZL786467 NJH786454:NJH786467 NTD786454:NTD786467 OCZ786454:OCZ786467 OMV786454:OMV786467 OWR786454:OWR786467 PGN786454:PGN786467 PQJ786454:PQJ786467 QAF786454:QAF786467 QKB786454:QKB786467 QTX786454:QTX786467 RDT786454:RDT786467 RNP786454:RNP786467 RXL786454:RXL786467 SHH786454:SHH786467 SRD786454:SRD786467 TAZ786454:TAZ786467 TKV786454:TKV786467 TUR786454:TUR786467 UEN786454:UEN786467 UOJ786454:UOJ786467 UYF786454:UYF786467 VIB786454:VIB786467 VRX786454:VRX786467 WBT786454:WBT786467 WLP786454:WLP786467 WVL786454:WVL786467 D851990:D852003 IZ851990:IZ852003 SV851990:SV852003 ACR851990:ACR852003 AMN851990:AMN852003 AWJ851990:AWJ852003 BGF851990:BGF852003 BQB851990:BQB852003 BZX851990:BZX852003 CJT851990:CJT852003 CTP851990:CTP852003 DDL851990:DDL852003 DNH851990:DNH852003 DXD851990:DXD852003 EGZ851990:EGZ852003 EQV851990:EQV852003 FAR851990:FAR852003 FKN851990:FKN852003 FUJ851990:FUJ852003 GEF851990:GEF852003 GOB851990:GOB852003 GXX851990:GXX852003 HHT851990:HHT852003 HRP851990:HRP852003 IBL851990:IBL852003 ILH851990:ILH852003 IVD851990:IVD852003 JEZ851990:JEZ852003 JOV851990:JOV852003 JYR851990:JYR852003 KIN851990:KIN852003 KSJ851990:KSJ852003 LCF851990:LCF852003 LMB851990:LMB852003 LVX851990:LVX852003 MFT851990:MFT852003 MPP851990:MPP852003 MZL851990:MZL852003 NJH851990:NJH852003 NTD851990:NTD852003 OCZ851990:OCZ852003 OMV851990:OMV852003 OWR851990:OWR852003 PGN851990:PGN852003 PQJ851990:PQJ852003 QAF851990:QAF852003 QKB851990:QKB852003 QTX851990:QTX852003 RDT851990:RDT852003 RNP851990:RNP852003 RXL851990:RXL852003 SHH851990:SHH852003 SRD851990:SRD852003 TAZ851990:TAZ852003 TKV851990:TKV852003 TUR851990:TUR852003 UEN851990:UEN852003 UOJ851990:UOJ852003 UYF851990:UYF852003 VIB851990:VIB852003 VRX851990:VRX852003 WBT851990:WBT852003 WLP851990:WLP852003 WVL851990:WVL852003 D917526:D917539 IZ917526:IZ917539 SV917526:SV917539 ACR917526:ACR917539 AMN917526:AMN917539 AWJ917526:AWJ917539 BGF917526:BGF917539 BQB917526:BQB917539 BZX917526:BZX917539 CJT917526:CJT917539 CTP917526:CTP917539 DDL917526:DDL917539 DNH917526:DNH917539 DXD917526:DXD917539 EGZ917526:EGZ917539 EQV917526:EQV917539 FAR917526:FAR917539 FKN917526:FKN917539 FUJ917526:FUJ917539 GEF917526:GEF917539 GOB917526:GOB917539 GXX917526:GXX917539 HHT917526:HHT917539 HRP917526:HRP917539 IBL917526:IBL917539 ILH917526:ILH917539 IVD917526:IVD917539 JEZ917526:JEZ917539 JOV917526:JOV917539 JYR917526:JYR917539 KIN917526:KIN917539 KSJ917526:KSJ917539 LCF917526:LCF917539 LMB917526:LMB917539 LVX917526:LVX917539 MFT917526:MFT917539 MPP917526:MPP917539 MZL917526:MZL917539 NJH917526:NJH917539 NTD917526:NTD917539 OCZ917526:OCZ917539 OMV917526:OMV917539 OWR917526:OWR917539 PGN917526:PGN917539 PQJ917526:PQJ917539 QAF917526:QAF917539 QKB917526:QKB917539 QTX917526:QTX917539 RDT917526:RDT917539 RNP917526:RNP917539 RXL917526:RXL917539 SHH917526:SHH917539 SRD917526:SRD917539 TAZ917526:TAZ917539 TKV917526:TKV917539 TUR917526:TUR917539 UEN917526:UEN917539 UOJ917526:UOJ917539 UYF917526:UYF917539 VIB917526:VIB917539 VRX917526:VRX917539 WBT917526:WBT917539 WLP917526:WLP917539 WVL917526:WVL917539 D983062:D983075 IZ983062:IZ983075 SV983062:SV983075 ACR983062:ACR983075 AMN983062:AMN983075 AWJ983062:AWJ983075 BGF983062:BGF983075 BQB983062:BQB983075 BZX983062:BZX983075 CJT983062:CJT983075 CTP983062:CTP983075 DDL983062:DDL983075 DNH983062:DNH983075 DXD983062:DXD983075 EGZ983062:EGZ983075 EQV983062:EQV983075 FAR983062:FAR983075 FKN983062:FKN983075 FUJ983062:FUJ983075 GEF983062:GEF983075 GOB983062:GOB983075 GXX983062:GXX983075 HHT983062:HHT983075 HRP983062:HRP983075 IBL983062:IBL983075 ILH983062:ILH983075 IVD983062:IVD983075 JEZ983062:JEZ983075 JOV983062:JOV983075 JYR983062:JYR983075 KIN983062:KIN983075 KSJ983062:KSJ983075 LCF983062:LCF983075 LMB983062:LMB983075 LVX983062:LVX983075 MFT983062:MFT983075 MPP983062:MPP983075 MZL983062:MZL983075 NJH983062:NJH983075 NTD983062:NTD983075 OCZ983062:OCZ983075 OMV983062:OMV983075 OWR983062:OWR983075 PGN983062:PGN983075 PQJ983062:PQJ983075 QAF983062:QAF983075 QKB983062:QKB983075 QTX983062:QTX983075 RDT983062:RDT983075 RNP983062:RNP983075 RXL983062:RXL983075 SHH983062:SHH983075 SRD983062:SRD983075 TAZ983062:TAZ983075 TKV983062:TKV983075 TUR983062:TUR983075 UEN983062:UEN983075 UOJ983062:UOJ983075 UYF983062:UYF983075 VIB983062:VIB983075 VRX983062:VRX983075 WBT983062:WBT983075 WLP983062:WLP983075 D11">
      <formula1>$D$74:$D$408</formula1>
    </dataValidation>
    <dataValidation type="list" errorStyle="warning" allowBlank="1" showInputMessage="1" showErrorMessage="1" errorTitle="Factor" error="This factor is not included in the drop-down list. Is this the factor you want to use?" sqref="WVO983062:WVO983075 JC10:JC11 SY10:SY11 ACU10:ACU11 AMQ10:AMQ11 AWM10:AWM11 BGI10:BGI11 BQE10:BQE11 CAA10:CAA11 CJW10:CJW11 CTS10:CTS11 DDO10:DDO11 DNK10:DNK11 DXG10:DXG11 EHC10:EHC11 EQY10:EQY11 FAU10:FAU11 FKQ10:FKQ11 FUM10:FUM11 GEI10:GEI11 GOE10:GOE11 GYA10:GYA11 HHW10:HHW11 HRS10:HRS11 IBO10:IBO11 ILK10:ILK11 IVG10:IVG11 JFC10:JFC11 JOY10:JOY11 JYU10:JYU11 KIQ10:KIQ11 KSM10:KSM11 LCI10:LCI11 LME10:LME11 LWA10:LWA11 MFW10:MFW11 MPS10:MPS11 MZO10:MZO11 NJK10:NJK11 NTG10:NTG11 ODC10:ODC11 OMY10:OMY11 OWU10:OWU11 PGQ10:PGQ11 PQM10:PQM11 QAI10:QAI11 QKE10:QKE11 QUA10:QUA11 RDW10:RDW11 RNS10:RNS11 RXO10:RXO11 SHK10:SHK11 SRG10:SRG11 TBC10:TBC11 TKY10:TKY11 TUU10:TUU11 UEQ10:UEQ11 UOM10:UOM11 UYI10:UYI11 VIE10:VIE11 VSA10:VSA11 WBW10:WBW11 WLS10:WLS11 WVO10:WVO11 G65546:G65547 JC65546:JC65547 SY65546:SY65547 ACU65546:ACU65547 AMQ65546:AMQ65547 AWM65546:AWM65547 BGI65546:BGI65547 BQE65546:BQE65547 CAA65546:CAA65547 CJW65546:CJW65547 CTS65546:CTS65547 DDO65546:DDO65547 DNK65546:DNK65547 DXG65546:DXG65547 EHC65546:EHC65547 EQY65546:EQY65547 FAU65546:FAU65547 FKQ65546:FKQ65547 FUM65546:FUM65547 GEI65546:GEI65547 GOE65546:GOE65547 GYA65546:GYA65547 HHW65546:HHW65547 HRS65546:HRS65547 IBO65546:IBO65547 ILK65546:ILK65547 IVG65546:IVG65547 JFC65546:JFC65547 JOY65546:JOY65547 JYU65546:JYU65547 KIQ65546:KIQ65547 KSM65546:KSM65547 LCI65546:LCI65547 LME65546:LME65547 LWA65546:LWA65547 MFW65546:MFW65547 MPS65546:MPS65547 MZO65546:MZO65547 NJK65546:NJK65547 NTG65546:NTG65547 ODC65546:ODC65547 OMY65546:OMY65547 OWU65546:OWU65547 PGQ65546:PGQ65547 PQM65546:PQM65547 QAI65546:QAI65547 QKE65546:QKE65547 QUA65546:QUA65547 RDW65546:RDW65547 RNS65546:RNS65547 RXO65546:RXO65547 SHK65546:SHK65547 SRG65546:SRG65547 TBC65546:TBC65547 TKY65546:TKY65547 TUU65546:TUU65547 UEQ65546:UEQ65547 UOM65546:UOM65547 UYI65546:UYI65547 VIE65546:VIE65547 VSA65546:VSA65547 WBW65546:WBW65547 WLS65546:WLS65547 WVO65546:WVO65547 G131082:G131083 JC131082:JC131083 SY131082:SY131083 ACU131082:ACU131083 AMQ131082:AMQ131083 AWM131082:AWM131083 BGI131082:BGI131083 BQE131082:BQE131083 CAA131082:CAA131083 CJW131082:CJW131083 CTS131082:CTS131083 DDO131082:DDO131083 DNK131082:DNK131083 DXG131082:DXG131083 EHC131082:EHC131083 EQY131082:EQY131083 FAU131082:FAU131083 FKQ131082:FKQ131083 FUM131082:FUM131083 GEI131082:GEI131083 GOE131082:GOE131083 GYA131082:GYA131083 HHW131082:HHW131083 HRS131082:HRS131083 IBO131082:IBO131083 ILK131082:ILK131083 IVG131082:IVG131083 JFC131082:JFC131083 JOY131082:JOY131083 JYU131082:JYU131083 KIQ131082:KIQ131083 KSM131082:KSM131083 LCI131082:LCI131083 LME131082:LME131083 LWA131082:LWA131083 MFW131082:MFW131083 MPS131082:MPS131083 MZO131082:MZO131083 NJK131082:NJK131083 NTG131082:NTG131083 ODC131082:ODC131083 OMY131082:OMY131083 OWU131082:OWU131083 PGQ131082:PGQ131083 PQM131082:PQM131083 QAI131082:QAI131083 QKE131082:QKE131083 QUA131082:QUA131083 RDW131082:RDW131083 RNS131082:RNS131083 RXO131082:RXO131083 SHK131082:SHK131083 SRG131082:SRG131083 TBC131082:TBC131083 TKY131082:TKY131083 TUU131082:TUU131083 UEQ131082:UEQ131083 UOM131082:UOM131083 UYI131082:UYI131083 VIE131082:VIE131083 VSA131082:VSA131083 WBW131082:WBW131083 WLS131082:WLS131083 WVO131082:WVO131083 G196618:G196619 JC196618:JC196619 SY196618:SY196619 ACU196618:ACU196619 AMQ196618:AMQ196619 AWM196618:AWM196619 BGI196618:BGI196619 BQE196618:BQE196619 CAA196618:CAA196619 CJW196618:CJW196619 CTS196618:CTS196619 DDO196618:DDO196619 DNK196618:DNK196619 DXG196618:DXG196619 EHC196618:EHC196619 EQY196618:EQY196619 FAU196618:FAU196619 FKQ196618:FKQ196619 FUM196618:FUM196619 GEI196618:GEI196619 GOE196618:GOE196619 GYA196618:GYA196619 HHW196618:HHW196619 HRS196618:HRS196619 IBO196618:IBO196619 ILK196618:ILK196619 IVG196618:IVG196619 JFC196618:JFC196619 JOY196618:JOY196619 JYU196618:JYU196619 KIQ196618:KIQ196619 KSM196618:KSM196619 LCI196618:LCI196619 LME196618:LME196619 LWA196618:LWA196619 MFW196618:MFW196619 MPS196618:MPS196619 MZO196618:MZO196619 NJK196618:NJK196619 NTG196618:NTG196619 ODC196618:ODC196619 OMY196618:OMY196619 OWU196618:OWU196619 PGQ196618:PGQ196619 PQM196618:PQM196619 QAI196618:QAI196619 QKE196618:QKE196619 QUA196618:QUA196619 RDW196618:RDW196619 RNS196618:RNS196619 RXO196618:RXO196619 SHK196618:SHK196619 SRG196618:SRG196619 TBC196618:TBC196619 TKY196618:TKY196619 TUU196618:TUU196619 UEQ196618:UEQ196619 UOM196618:UOM196619 UYI196618:UYI196619 VIE196618:VIE196619 VSA196618:VSA196619 WBW196618:WBW196619 WLS196618:WLS196619 WVO196618:WVO196619 G262154:G262155 JC262154:JC262155 SY262154:SY262155 ACU262154:ACU262155 AMQ262154:AMQ262155 AWM262154:AWM262155 BGI262154:BGI262155 BQE262154:BQE262155 CAA262154:CAA262155 CJW262154:CJW262155 CTS262154:CTS262155 DDO262154:DDO262155 DNK262154:DNK262155 DXG262154:DXG262155 EHC262154:EHC262155 EQY262154:EQY262155 FAU262154:FAU262155 FKQ262154:FKQ262155 FUM262154:FUM262155 GEI262154:GEI262155 GOE262154:GOE262155 GYA262154:GYA262155 HHW262154:HHW262155 HRS262154:HRS262155 IBO262154:IBO262155 ILK262154:ILK262155 IVG262154:IVG262155 JFC262154:JFC262155 JOY262154:JOY262155 JYU262154:JYU262155 KIQ262154:KIQ262155 KSM262154:KSM262155 LCI262154:LCI262155 LME262154:LME262155 LWA262154:LWA262155 MFW262154:MFW262155 MPS262154:MPS262155 MZO262154:MZO262155 NJK262154:NJK262155 NTG262154:NTG262155 ODC262154:ODC262155 OMY262154:OMY262155 OWU262154:OWU262155 PGQ262154:PGQ262155 PQM262154:PQM262155 QAI262154:QAI262155 QKE262154:QKE262155 QUA262154:QUA262155 RDW262154:RDW262155 RNS262154:RNS262155 RXO262154:RXO262155 SHK262154:SHK262155 SRG262154:SRG262155 TBC262154:TBC262155 TKY262154:TKY262155 TUU262154:TUU262155 UEQ262154:UEQ262155 UOM262154:UOM262155 UYI262154:UYI262155 VIE262154:VIE262155 VSA262154:VSA262155 WBW262154:WBW262155 WLS262154:WLS262155 WVO262154:WVO262155 G327690:G327691 JC327690:JC327691 SY327690:SY327691 ACU327690:ACU327691 AMQ327690:AMQ327691 AWM327690:AWM327691 BGI327690:BGI327691 BQE327690:BQE327691 CAA327690:CAA327691 CJW327690:CJW327691 CTS327690:CTS327691 DDO327690:DDO327691 DNK327690:DNK327691 DXG327690:DXG327691 EHC327690:EHC327691 EQY327690:EQY327691 FAU327690:FAU327691 FKQ327690:FKQ327691 FUM327690:FUM327691 GEI327690:GEI327691 GOE327690:GOE327691 GYA327690:GYA327691 HHW327690:HHW327691 HRS327690:HRS327691 IBO327690:IBO327691 ILK327690:ILK327691 IVG327690:IVG327691 JFC327690:JFC327691 JOY327690:JOY327691 JYU327690:JYU327691 KIQ327690:KIQ327691 KSM327690:KSM327691 LCI327690:LCI327691 LME327690:LME327691 LWA327690:LWA327691 MFW327690:MFW327691 MPS327690:MPS327691 MZO327690:MZO327691 NJK327690:NJK327691 NTG327690:NTG327691 ODC327690:ODC327691 OMY327690:OMY327691 OWU327690:OWU327691 PGQ327690:PGQ327691 PQM327690:PQM327691 QAI327690:QAI327691 QKE327690:QKE327691 QUA327690:QUA327691 RDW327690:RDW327691 RNS327690:RNS327691 RXO327690:RXO327691 SHK327690:SHK327691 SRG327690:SRG327691 TBC327690:TBC327691 TKY327690:TKY327691 TUU327690:TUU327691 UEQ327690:UEQ327691 UOM327690:UOM327691 UYI327690:UYI327691 VIE327690:VIE327691 VSA327690:VSA327691 WBW327690:WBW327691 WLS327690:WLS327691 WVO327690:WVO327691 G393226:G393227 JC393226:JC393227 SY393226:SY393227 ACU393226:ACU393227 AMQ393226:AMQ393227 AWM393226:AWM393227 BGI393226:BGI393227 BQE393226:BQE393227 CAA393226:CAA393227 CJW393226:CJW393227 CTS393226:CTS393227 DDO393226:DDO393227 DNK393226:DNK393227 DXG393226:DXG393227 EHC393226:EHC393227 EQY393226:EQY393227 FAU393226:FAU393227 FKQ393226:FKQ393227 FUM393226:FUM393227 GEI393226:GEI393227 GOE393226:GOE393227 GYA393226:GYA393227 HHW393226:HHW393227 HRS393226:HRS393227 IBO393226:IBO393227 ILK393226:ILK393227 IVG393226:IVG393227 JFC393226:JFC393227 JOY393226:JOY393227 JYU393226:JYU393227 KIQ393226:KIQ393227 KSM393226:KSM393227 LCI393226:LCI393227 LME393226:LME393227 LWA393226:LWA393227 MFW393226:MFW393227 MPS393226:MPS393227 MZO393226:MZO393227 NJK393226:NJK393227 NTG393226:NTG393227 ODC393226:ODC393227 OMY393226:OMY393227 OWU393226:OWU393227 PGQ393226:PGQ393227 PQM393226:PQM393227 QAI393226:QAI393227 QKE393226:QKE393227 QUA393226:QUA393227 RDW393226:RDW393227 RNS393226:RNS393227 RXO393226:RXO393227 SHK393226:SHK393227 SRG393226:SRG393227 TBC393226:TBC393227 TKY393226:TKY393227 TUU393226:TUU393227 UEQ393226:UEQ393227 UOM393226:UOM393227 UYI393226:UYI393227 VIE393226:VIE393227 VSA393226:VSA393227 WBW393226:WBW393227 WLS393226:WLS393227 WVO393226:WVO393227 G458762:G458763 JC458762:JC458763 SY458762:SY458763 ACU458762:ACU458763 AMQ458762:AMQ458763 AWM458762:AWM458763 BGI458762:BGI458763 BQE458762:BQE458763 CAA458762:CAA458763 CJW458762:CJW458763 CTS458762:CTS458763 DDO458762:DDO458763 DNK458762:DNK458763 DXG458762:DXG458763 EHC458762:EHC458763 EQY458762:EQY458763 FAU458762:FAU458763 FKQ458762:FKQ458763 FUM458762:FUM458763 GEI458762:GEI458763 GOE458762:GOE458763 GYA458762:GYA458763 HHW458762:HHW458763 HRS458762:HRS458763 IBO458762:IBO458763 ILK458762:ILK458763 IVG458762:IVG458763 JFC458762:JFC458763 JOY458762:JOY458763 JYU458762:JYU458763 KIQ458762:KIQ458763 KSM458762:KSM458763 LCI458762:LCI458763 LME458762:LME458763 LWA458762:LWA458763 MFW458762:MFW458763 MPS458762:MPS458763 MZO458762:MZO458763 NJK458762:NJK458763 NTG458762:NTG458763 ODC458762:ODC458763 OMY458762:OMY458763 OWU458762:OWU458763 PGQ458762:PGQ458763 PQM458762:PQM458763 QAI458762:QAI458763 QKE458762:QKE458763 QUA458762:QUA458763 RDW458762:RDW458763 RNS458762:RNS458763 RXO458762:RXO458763 SHK458762:SHK458763 SRG458762:SRG458763 TBC458762:TBC458763 TKY458762:TKY458763 TUU458762:TUU458763 UEQ458762:UEQ458763 UOM458762:UOM458763 UYI458762:UYI458763 VIE458762:VIE458763 VSA458762:VSA458763 WBW458762:WBW458763 WLS458762:WLS458763 WVO458762:WVO458763 G524298:G524299 JC524298:JC524299 SY524298:SY524299 ACU524298:ACU524299 AMQ524298:AMQ524299 AWM524298:AWM524299 BGI524298:BGI524299 BQE524298:BQE524299 CAA524298:CAA524299 CJW524298:CJW524299 CTS524298:CTS524299 DDO524298:DDO524299 DNK524298:DNK524299 DXG524298:DXG524299 EHC524298:EHC524299 EQY524298:EQY524299 FAU524298:FAU524299 FKQ524298:FKQ524299 FUM524298:FUM524299 GEI524298:GEI524299 GOE524298:GOE524299 GYA524298:GYA524299 HHW524298:HHW524299 HRS524298:HRS524299 IBO524298:IBO524299 ILK524298:ILK524299 IVG524298:IVG524299 JFC524298:JFC524299 JOY524298:JOY524299 JYU524298:JYU524299 KIQ524298:KIQ524299 KSM524298:KSM524299 LCI524298:LCI524299 LME524298:LME524299 LWA524298:LWA524299 MFW524298:MFW524299 MPS524298:MPS524299 MZO524298:MZO524299 NJK524298:NJK524299 NTG524298:NTG524299 ODC524298:ODC524299 OMY524298:OMY524299 OWU524298:OWU524299 PGQ524298:PGQ524299 PQM524298:PQM524299 QAI524298:QAI524299 QKE524298:QKE524299 QUA524298:QUA524299 RDW524298:RDW524299 RNS524298:RNS524299 RXO524298:RXO524299 SHK524298:SHK524299 SRG524298:SRG524299 TBC524298:TBC524299 TKY524298:TKY524299 TUU524298:TUU524299 UEQ524298:UEQ524299 UOM524298:UOM524299 UYI524298:UYI524299 VIE524298:VIE524299 VSA524298:VSA524299 WBW524298:WBW524299 WLS524298:WLS524299 WVO524298:WVO524299 G589834:G589835 JC589834:JC589835 SY589834:SY589835 ACU589834:ACU589835 AMQ589834:AMQ589835 AWM589834:AWM589835 BGI589834:BGI589835 BQE589834:BQE589835 CAA589834:CAA589835 CJW589834:CJW589835 CTS589834:CTS589835 DDO589834:DDO589835 DNK589834:DNK589835 DXG589834:DXG589835 EHC589834:EHC589835 EQY589834:EQY589835 FAU589834:FAU589835 FKQ589834:FKQ589835 FUM589834:FUM589835 GEI589834:GEI589835 GOE589834:GOE589835 GYA589834:GYA589835 HHW589834:HHW589835 HRS589834:HRS589835 IBO589834:IBO589835 ILK589834:ILK589835 IVG589834:IVG589835 JFC589834:JFC589835 JOY589834:JOY589835 JYU589834:JYU589835 KIQ589834:KIQ589835 KSM589834:KSM589835 LCI589834:LCI589835 LME589834:LME589835 LWA589834:LWA589835 MFW589834:MFW589835 MPS589834:MPS589835 MZO589834:MZO589835 NJK589834:NJK589835 NTG589834:NTG589835 ODC589834:ODC589835 OMY589834:OMY589835 OWU589834:OWU589835 PGQ589834:PGQ589835 PQM589834:PQM589835 QAI589834:QAI589835 QKE589834:QKE589835 QUA589834:QUA589835 RDW589834:RDW589835 RNS589834:RNS589835 RXO589834:RXO589835 SHK589834:SHK589835 SRG589834:SRG589835 TBC589834:TBC589835 TKY589834:TKY589835 TUU589834:TUU589835 UEQ589834:UEQ589835 UOM589834:UOM589835 UYI589834:UYI589835 VIE589834:VIE589835 VSA589834:VSA589835 WBW589834:WBW589835 WLS589834:WLS589835 WVO589834:WVO589835 G655370:G655371 JC655370:JC655371 SY655370:SY655371 ACU655370:ACU655371 AMQ655370:AMQ655371 AWM655370:AWM655371 BGI655370:BGI655371 BQE655370:BQE655371 CAA655370:CAA655371 CJW655370:CJW655371 CTS655370:CTS655371 DDO655370:DDO655371 DNK655370:DNK655371 DXG655370:DXG655371 EHC655370:EHC655371 EQY655370:EQY655371 FAU655370:FAU655371 FKQ655370:FKQ655371 FUM655370:FUM655371 GEI655370:GEI655371 GOE655370:GOE655371 GYA655370:GYA655371 HHW655370:HHW655371 HRS655370:HRS655371 IBO655370:IBO655371 ILK655370:ILK655371 IVG655370:IVG655371 JFC655370:JFC655371 JOY655370:JOY655371 JYU655370:JYU655371 KIQ655370:KIQ655371 KSM655370:KSM655371 LCI655370:LCI655371 LME655370:LME655371 LWA655370:LWA655371 MFW655370:MFW655371 MPS655370:MPS655371 MZO655370:MZO655371 NJK655370:NJK655371 NTG655370:NTG655371 ODC655370:ODC655371 OMY655370:OMY655371 OWU655370:OWU655371 PGQ655370:PGQ655371 PQM655370:PQM655371 QAI655370:QAI655371 QKE655370:QKE655371 QUA655370:QUA655371 RDW655370:RDW655371 RNS655370:RNS655371 RXO655370:RXO655371 SHK655370:SHK655371 SRG655370:SRG655371 TBC655370:TBC655371 TKY655370:TKY655371 TUU655370:TUU655371 UEQ655370:UEQ655371 UOM655370:UOM655371 UYI655370:UYI655371 VIE655370:VIE655371 VSA655370:VSA655371 WBW655370:WBW655371 WLS655370:WLS655371 WVO655370:WVO655371 G720906:G720907 JC720906:JC720907 SY720906:SY720907 ACU720906:ACU720907 AMQ720906:AMQ720907 AWM720906:AWM720907 BGI720906:BGI720907 BQE720906:BQE720907 CAA720906:CAA720907 CJW720906:CJW720907 CTS720906:CTS720907 DDO720906:DDO720907 DNK720906:DNK720907 DXG720906:DXG720907 EHC720906:EHC720907 EQY720906:EQY720907 FAU720906:FAU720907 FKQ720906:FKQ720907 FUM720906:FUM720907 GEI720906:GEI720907 GOE720906:GOE720907 GYA720906:GYA720907 HHW720906:HHW720907 HRS720906:HRS720907 IBO720906:IBO720907 ILK720906:ILK720907 IVG720906:IVG720907 JFC720906:JFC720907 JOY720906:JOY720907 JYU720906:JYU720907 KIQ720906:KIQ720907 KSM720906:KSM720907 LCI720906:LCI720907 LME720906:LME720907 LWA720906:LWA720907 MFW720906:MFW720907 MPS720906:MPS720907 MZO720906:MZO720907 NJK720906:NJK720907 NTG720906:NTG720907 ODC720906:ODC720907 OMY720906:OMY720907 OWU720906:OWU720907 PGQ720906:PGQ720907 PQM720906:PQM720907 QAI720906:QAI720907 QKE720906:QKE720907 QUA720906:QUA720907 RDW720906:RDW720907 RNS720906:RNS720907 RXO720906:RXO720907 SHK720906:SHK720907 SRG720906:SRG720907 TBC720906:TBC720907 TKY720906:TKY720907 TUU720906:TUU720907 UEQ720906:UEQ720907 UOM720906:UOM720907 UYI720906:UYI720907 VIE720906:VIE720907 VSA720906:VSA720907 WBW720906:WBW720907 WLS720906:WLS720907 WVO720906:WVO720907 G786442:G786443 JC786442:JC786443 SY786442:SY786443 ACU786442:ACU786443 AMQ786442:AMQ786443 AWM786442:AWM786443 BGI786442:BGI786443 BQE786442:BQE786443 CAA786442:CAA786443 CJW786442:CJW786443 CTS786442:CTS786443 DDO786442:DDO786443 DNK786442:DNK786443 DXG786442:DXG786443 EHC786442:EHC786443 EQY786442:EQY786443 FAU786442:FAU786443 FKQ786442:FKQ786443 FUM786442:FUM786443 GEI786442:GEI786443 GOE786442:GOE786443 GYA786442:GYA786443 HHW786442:HHW786443 HRS786442:HRS786443 IBO786442:IBO786443 ILK786442:ILK786443 IVG786442:IVG786443 JFC786442:JFC786443 JOY786442:JOY786443 JYU786442:JYU786443 KIQ786442:KIQ786443 KSM786442:KSM786443 LCI786442:LCI786443 LME786442:LME786443 LWA786442:LWA786443 MFW786442:MFW786443 MPS786442:MPS786443 MZO786442:MZO786443 NJK786442:NJK786443 NTG786442:NTG786443 ODC786442:ODC786443 OMY786442:OMY786443 OWU786442:OWU786443 PGQ786442:PGQ786443 PQM786442:PQM786443 QAI786442:QAI786443 QKE786442:QKE786443 QUA786442:QUA786443 RDW786442:RDW786443 RNS786442:RNS786443 RXO786442:RXO786443 SHK786442:SHK786443 SRG786442:SRG786443 TBC786442:TBC786443 TKY786442:TKY786443 TUU786442:TUU786443 UEQ786442:UEQ786443 UOM786442:UOM786443 UYI786442:UYI786443 VIE786442:VIE786443 VSA786442:VSA786443 WBW786442:WBW786443 WLS786442:WLS786443 WVO786442:WVO786443 G851978:G851979 JC851978:JC851979 SY851978:SY851979 ACU851978:ACU851979 AMQ851978:AMQ851979 AWM851978:AWM851979 BGI851978:BGI851979 BQE851978:BQE851979 CAA851978:CAA851979 CJW851978:CJW851979 CTS851978:CTS851979 DDO851978:DDO851979 DNK851978:DNK851979 DXG851978:DXG851979 EHC851978:EHC851979 EQY851978:EQY851979 FAU851978:FAU851979 FKQ851978:FKQ851979 FUM851978:FUM851979 GEI851978:GEI851979 GOE851978:GOE851979 GYA851978:GYA851979 HHW851978:HHW851979 HRS851978:HRS851979 IBO851978:IBO851979 ILK851978:ILK851979 IVG851978:IVG851979 JFC851978:JFC851979 JOY851978:JOY851979 JYU851978:JYU851979 KIQ851978:KIQ851979 KSM851978:KSM851979 LCI851978:LCI851979 LME851978:LME851979 LWA851978:LWA851979 MFW851978:MFW851979 MPS851978:MPS851979 MZO851978:MZO851979 NJK851978:NJK851979 NTG851978:NTG851979 ODC851978:ODC851979 OMY851978:OMY851979 OWU851978:OWU851979 PGQ851978:PGQ851979 PQM851978:PQM851979 QAI851978:QAI851979 QKE851978:QKE851979 QUA851978:QUA851979 RDW851978:RDW851979 RNS851978:RNS851979 RXO851978:RXO851979 SHK851978:SHK851979 SRG851978:SRG851979 TBC851978:TBC851979 TKY851978:TKY851979 TUU851978:TUU851979 UEQ851978:UEQ851979 UOM851978:UOM851979 UYI851978:UYI851979 VIE851978:VIE851979 VSA851978:VSA851979 WBW851978:WBW851979 WLS851978:WLS851979 WVO851978:WVO851979 G917514:G917515 JC917514:JC917515 SY917514:SY917515 ACU917514:ACU917515 AMQ917514:AMQ917515 AWM917514:AWM917515 BGI917514:BGI917515 BQE917514:BQE917515 CAA917514:CAA917515 CJW917514:CJW917515 CTS917514:CTS917515 DDO917514:DDO917515 DNK917514:DNK917515 DXG917514:DXG917515 EHC917514:EHC917515 EQY917514:EQY917515 FAU917514:FAU917515 FKQ917514:FKQ917515 FUM917514:FUM917515 GEI917514:GEI917515 GOE917514:GOE917515 GYA917514:GYA917515 HHW917514:HHW917515 HRS917514:HRS917515 IBO917514:IBO917515 ILK917514:ILK917515 IVG917514:IVG917515 JFC917514:JFC917515 JOY917514:JOY917515 JYU917514:JYU917515 KIQ917514:KIQ917515 KSM917514:KSM917515 LCI917514:LCI917515 LME917514:LME917515 LWA917514:LWA917515 MFW917514:MFW917515 MPS917514:MPS917515 MZO917514:MZO917515 NJK917514:NJK917515 NTG917514:NTG917515 ODC917514:ODC917515 OMY917514:OMY917515 OWU917514:OWU917515 PGQ917514:PGQ917515 PQM917514:PQM917515 QAI917514:QAI917515 QKE917514:QKE917515 QUA917514:QUA917515 RDW917514:RDW917515 RNS917514:RNS917515 RXO917514:RXO917515 SHK917514:SHK917515 SRG917514:SRG917515 TBC917514:TBC917515 TKY917514:TKY917515 TUU917514:TUU917515 UEQ917514:UEQ917515 UOM917514:UOM917515 UYI917514:UYI917515 VIE917514:VIE917515 VSA917514:VSA917515 WBW917514:WBW917515 WLS917514:WLS917515 WVO917514:WVO917515 G983050:G983051 JC983050:JC983051 SY983050:SY983051 ACU983050:ACU983051 AMQ983050:AMQ983051 AWM983050:AWM983051 BGI983050:BGI983051 BQE983050:BQE983051 CAA983050:CAA983051 CJW983050:CJW983051 CTS983050:CTS983051 DDO983050:DDO983051 DNK983050:DNK983051 DXG983050:DXG983051 EHC983050:EHC983051 EQY983050:EQY983051 FAU983050:FAU983051 FKQ983050:FKQ983051 FUM983050:FUM983051 GEI983050:GEI983051 GOE983050:GOE983051 GYA983050:GYA983051 HHW983050:HHW983051 HRS983050:HRS983051 IBO983050:IBO983051 ILK983050:ILK983051 IVG983050:IVG983051 JFC983050:JFC983051 JOY983050:JOY983051 JYU983050:JYU983051 KIQ983050:KIQ983051 KSM983050:KSM983051 LCI983050:LCI983051 LME983050:LME983051 LWA983050:LWA983051 MFW983050:MFW983051 MPS983050:MPS983051 MZO983050:MZO983051 NJK983050:NJK983051 NTG983050:NTG983051 ODC983050:ODC983051 OMY983050:OMY983051 OWU983050:OWU983051 PGQ983050:PGQ983051 PQM983050:PQM983051 QAI983050:QAI983051 QKE983050:QKE983051 QUA983050:QUA983051 RDW983050:RDW983051 RNS983050:RNS983051 RXO983050:RXO983051 SHK983050:SHK983051 SRG983050:SRG983051 TBC983050:TBC983051 TKY983050:TKY983051 TUU983050:TUU983051 UEQ983050:UEQ983051 UOM983050:UOM983051 UYI983050:UYI983051 VIE983050:VIE983051 VSA983050:VSA983051 WBW983050:WBW983051 WLS983050:WLS983051 WVO983050:WVO983051 G22:G35 JC22:JC35 SY22:SY35 ACU22:ACU35 AMQ22:AMQ35 AWM22:AWM35 BGI22:BGI35 BQE22:BQE35 CAA22:CAA35 CJW22:CJW35 CTS22:CTS35 DDO22:DDO35 DNK22:DNK35 DXG22:DXG35 EHC22:EHC35 EQY22:EQY35 FAU22:FAU35 FKQ22:FKQ35 FUM22:FUM35 GEI22:GEI35 GOE22:GOE35 GYA22:GYA35 HHW22:HHW35 HRS22:HRS35 IBO22:IBO35 ILK22:ILK35 IVG22:IVG35 JFC22:JFC35 JOY22:JOY35 JYU22:JYU35 KIQ22:KIQ35 KSM22:KSM35 LCI22:LCI35 LME22:LME35 LWA22:LWA35 MFW22:MFW35 MPS22:MPS35 MZO22:MZO35 NJK22:NJK35 NTG22:NTG35 ODC22:ODC35 OMY22:OMY35 OWU22:OWU35 PGQ22:PGQ35 PQM22:PQM35 QAI22:QAI35 QKE22:QKE35 QUA22:QUA35 RDW22:RDW35 RNS22:RNS35 RXO22:RXO35 SHK22:SHK35 SRG22:SRG35 TBC22:TBC35 TKY22:TKY35 TUU22:TUU35 UEQ22:UEQ35 UOM22:UOM35 UYI22:UYI35 VIE22:VIE35 VSA22:VSA35 WBW22:WBW35 WLS22:WLS35 WVO22:WVO35 G65558:G65571 JC65558:JC65571 SY65558:SY65571 ACU65558:ACU65571 AMQ65558:AMQ65571 AWM65558:AWM65571 BGI65558:BGI65571 BQE65558:BQE65571 CAA65558:CAA65571 CJW65558:CJW65571 CTS65558:CTS65571 DDO65558:DDO65571 DNK65558:DNK65571 DXG65558:DXG65571 EHC65558:EHC65571 EQY65558:EQY65571 FAU65558:FAU65571 FKQ65558:FKQ65571 FUM65558:FUM65571 GEI65558:GEI65571 GOE65558:GOE65571 GYA65558:GYA65571 HHW65558:HHW65571 HRS65558:HRS65571 IBO65558:IBO65571 ILK65558:ILK65571 IVG65558:IVG65571 JFC65558:JFC65571 JOY65558:JOY65571 JYU65558:JYU65571 KIQ65558:KIQ65571 KSM65558:KSM65571 LCI65558:LCI65571 LME65558:LME65571 LWA65558:LWA65571 MFW65558:MFW65571 MPS65558:MPS65571 MZO65558:MZO65571 NJK65558:NJK65571 NTG65558:NTG65571 ODC65558:ODC65571 OMY65558:OMY65571 OWU65558:OWU65571 PGQ65558:PGQ65571 PQM65558:PQM65571 QAI65558:QAI65571 QKE65558:QKE65571 QUA65558:QUA65571 RDW65558:RDW65571 RNS65558:RNS65571 RXO65558:RXO65571 SHK65558:SHK65571 SRG65558:SRG65571 TBC65558:TBC65571 TKY65558:TKY65571 TUU65558:TUU65571 UEQ65558:UEQ65571 UOM65558:UOM65571 UYI65558:UYI65571 VIE65558:VIE65571 VSA65558:VSA65571 WBW65558:WBW65571 WLS65558:WLS65571 WVO65558:WVO65571 G131094:G131107 JC131094:JC131107 SY131094:SY131107 ACU131094:ACU131107 AMQ131094:AMQ131107 AWM131094:AWM131107 BGI131094:BGI131107 BQE131094:BQE131107 CAA131094:CAA131107 CJW131094:CJW131107 CTS131094:CTS131107 DDO131094:DDO131107 DNK131094:DNK131107 DXG131094:DXG131107 EHC131094:EHC131107 EQY131094:EQY131107 FAU131094:FAU131107 FKQ131094:FKQ131107 FUM131094:FUM131107 GEI131094:GEI131107 GOE131094:GOE131107 GYA131094:GYA131107 HHW131094:HHW131107 HRS131094:HRS131107 IBO131094:IBO131107 ILK131094:ILK131107 IVG131094:IVG131107 JFC131094:JFC131107 JOY131094:JOY131107 JYU131094:JYU131107 KIQ131094:KIQ131107 KSM131094:KSM131107 LCI131094:LCI131107 LME131094:LME131107 LWA131094:LWA131107 MFW131094:MFW131107 MPS131094:MPS131107 MZO131094:MZO131107 NJK131094:NJK131107 NTG131094:NTG131107 ODC131094:ODC131107 OMY131094:OMY131107 OWU131094:OWU131107 PGQ131094:PGQ131107 PQM131094:PQM131107 QAI131094:QAI131107 QKE131094:QKE131107 QUA131094:QUA131107 RDW131094:RDW131107 RNS131094:RNS131107 RXO131094:RXO131107 SHK131094:SHK131107 SRG131094:SRG131107 TBC131094:TBC131107 TKY131094:TKY131107 TUU131094:TUU131107 UEQ131094:UEQ131107 UOM131094:UOM131107 UYI131094:UYI131107 VIE131094:VIE131107 VSA131094:VSA131107 WBW131094:WBW131107 WLS131094:WLS131107 WVO131094:WVO131107 G196630:G196643 JC196630:JC196643 SY196630:SY196643 ACU196630:ACU196643 AMQ196630:AMQ196643 AWM196630:AWM196643 BGI196630:BGI196643 BQE196630:BQE196643 CAA196630:CAA196643 CJW196630:CJW196643 CTS196630:CTS196643 DDO196630:DDO196643 DNK196630:DNK196643 DXG196630:DXG196643 EHC196630:EHC196643 EQY196630:EQY196643 FAU196630:FAU196643 FKQ196630:FKQ196643 FUM196630:FUM196643 GEI196630:GEI196643 GOE196630:GOE196643 GYA196630:GYA196643 HHW196630:HHW196643 HRS196630:HRS196643 IBO196630:IBO196643 ILK196630:ILK196643 IVG196630:IVG196643 JFC196630:JFC196643 JOY196630:JOY196643 JYU196630:JYU196643 KIQ196630:KIQ196643 KSM196630:KSM196643 LCI196630:LCI196643 LME196630:LME196643 LWA196630:LWA196643 MFW196630:MFW196643 MPS196630:MPS196643 MZO196630:MZO196643 NJK196630:NJK196643 NTG196630:NTG196643 ODC196630:ODC196643 OMY196630:OMY196643 OWU196630:OWU196643 PGQ196630:PGQ196643 PQM196630:PQM196643 QAI196630:QAI196643 QKE196630:QKE196643 QUA196630:QUA196643 RDW196630:RDW196643 RNS196630:RNS196643 RXO196630:RXO196643 SHK196630:SHK196643 SRG196630:SRG196643 TBC196630:TBC196643 TKY196630:TKY196643 TUU196630:TUU196643 UEQ196630:UEQ196643 UOM196630:UOM196643 UYI196630:UYI196643 VIE196630:VIE196643 VSA196630:VSA196643 WBW196630:WBW196643 WLS196630:WLS196643 WVO196630:WVO196643 G262166:G262179 JC262166:JC262179 SY262166:SY262179 ACU262166:ACU262179 AMQ262166:AMQ262179 AWM262166:AWM262179 BGI262166:BGI262179 BQE262166:BQE262179 CAA262166:CAA262179 CJW262166:CJW262179 CTS262166:CTS262179 DDO262166:DDO262179 DNK262166:DNK262179 DXG262166:DXG262179 EHC262166:EHC262179 EQY262166:EQY262179 FAU262166:FAU262179 FKQ262166:FKQ262179 FUM262166:FUM262179 GEI262166:GEI262179 GOE262166:GOE262179 GYA262166:GYA262179 HHW262166:HHW262179 HRS262166:HRS262179 IBO262166:IBO262179 ILK262166:ILK262179 IVG262166:IVG262179 JFC262166:JFC262179 JOY262166:JOY262179 JYU262166:JYU262179 KIQ262166:KIQ262179 KSM262166:KSM262179 LCI262166:LCI262179 LME262166:LME262179 LWA262166:LWA262179 MFW262166:MFW262179 MPS262166:MPS262179 MZO262166:MZO262179 NJK262166:NJK262179 NTG262166:NTG262179 ODC262166:ODC262179 OMY262166:OMY262179 OWU262166:OWU262179 PGQ262166:PGQ262179 PQM262166:PQM262179 QAI262166:QAI262179 QKE262166:QKE262179 QUA262166:QUA262179 RDW262166:RDW262179 RNS262166:RNS262179 RXO262166:RXO262179 SHK262166:SHK262179 SRG262166:SRG262179 TBC262166:TBC262179 TKY262166:TKY262179 TUU262166:TUU262179 UEQ262166:UEQ262179 UOM262166:UOM262179 UYI262166:UYI262179 VIE262166:VIE262179 VSA262166:VSA262179 WBW262166:WBW262179 WLS262166:WLS262179 WVO262166:WVO262179 G327702:G327715 JC327702:JC327715 SY327702:SY327715 ACU327702:ACU327715 AMQ327702:AMQ327715 AWM327702:AWM327715 BGI327702:BGI327715 BQE327702:BQE327715 CAA327702:CAA327715 CJW327702:CJW327715 CTS327702:CTS327715 DDO327702:DDO327715 DNK327702:DNK327715 DXG327702:DXG327715 EHC327702:EHC327715 EQY327702:EQY327715 FAU327702:FAU327715 FKQ327702:FKQ327715 FUM327702:FUM327715 GEI327702:GEI327715 GOE327702:GOE327715 GYA327702:GYA327715 HHW327702:HHW327715 HRS327702:HRS327715 IBO327702:IBO327715 ILK327702:ILK327715 IVG327702:IVG327715 JFC327702:JFC327715 JOY327702:JOY327715 JYU327702:JYU327715 KIQ327702:KIQ327715 KSM327702:KSM327715 LCI327702:LCI327715 LME327702:LME327715 LWA327702:LWA327715 MFW327702:MFW327715 MPS327702:MPS327715 MZO327702:MZO327715 NJK327702:NJK327715 NTG327702:NTG327715 ODC327702:ODC327715 OMY327702:OMY327715 OWU327702:OWU327715 PGQ327702:PGQ327715 PQM327702:PQM327715 QAI327702:QAI327715 QKE327702:QKE327715 QUA327702:QUA327715 RDW327702:RDW327715 RNS327702:RNS327715 RXO327702:RXO327715 SHK327702:SHK327715 SRG327702:SRG327715 TBC327702:TBC327715 TKY327702:TKY327715 TUU327702:TUU327715 UEQ327702:UEQ327715 UOM327702:UOM327715 UYI327702:UYI327715 VIE327702:VIE327715 VSA327702:VSA327715 WBW327702:WBW327715 WLS327702:WLS327715 WVO327702:WVO327715 G393238:G393251 JC393238:JC393251 SY393238:SY393251 ACU393238:ACU393251 AMQ393238:AMQ393251 AWM393238:AWM393251 BGI393238:BGI393251 BQE393238:BQE393251 CAA393238:CAA393251 CJW393238:CJW393251 CTS393238:CTS393251 DDO393238:DDO393251 DNK393238:DNK393251 DXG393238:DXG393251 EHC393238:EHC393251 EQY393238:EQY393251 FAU393238:FAU393251 FKQ393238:FKQ393251 FUM393238:FUM393251 GEI393238:GEI393251 GOE393238:GOE393251 GYA393238:GYA393251 HHW393238:HHW393251 HRS393238:HRS393251 IBO393238:IBO393251 ILK393238:ILK393251 IVG393238:IVG393251 JFC393238:JFC393251 JOY393238:JOY393251 JYU393238:JYU393251 KIQ393238:KIQ393251 KSM393238:KSM393251 LCI393238:LCI393251 LME393238:LME393251 LWA393238:LWA393251 MFW393238:MFW393251 MPS393238:MPS393251 MZO393238:MZO393251 NJK393238:NJK393251 NTG393238:NTG393251 ODC393238:ODC393251 OMY393238:OMY393251 OWU393238:OWU393251 PGQ393238:PGQ393251 PQM393238:PQM393251 QAI393238:QAI393251 QKE393238:QKE393251 QUA393238:QUA393251 RDW393238:RDW393251 RNS393238:RNS393251 RXO393238:RXO393251 SHK393238:SHK393251 SRG393238:SRG393251 TBC393238:TBC393251 TKY393238:TKY393251 TUU393238:TUU393251 UEQ393238:UEQ393251 UOM393238:UOM393251 UYI393238:UYI393251 VIE393238:VIE393251 VSA393238:VSA393251 WBW393238:WBW393251 WLS393238:WLS393251 WVO393238:WVO393251 G458774:G458787 JC458774:JC458787 SY458774:SY458787 ACU458774:ACU458787 AMQ458774:AMQ458787 AWM458774:AWM458787 BGI458774:BGI458787 BQE458774:BQE458787 CAA458774:CAA458787 CJW458774:CJW458787 CTS458774:CTS458787 DDO458774:DDO458787 DNK458774:DNK458787 DXG458774:DXG458787 EHC458774:EHC458787 EQY458774:EQY458787 FAU458774:FAU458787 FKQ458774:FKQ458787 FUM458774:FUM458787 GEI458774:GEI458787 GOE458774:GOE458787 GYA458774:GYA458787 HHW458774:HHW458787 HRS458774:HRS458787 IBO458774:IBO458787 ILK458774:ILK458787 IVG458774:IVG458787 JFC458774:JFC458787 JOY458774:JOY458787 JYU458774:JYU458787 KIQ458774:KIQ458787 KSM458774:KSM458787 LCI458774:LCI458787 LME458774:LME458787 LWA458774:LWA458787 MFW458774:MFW458787 MPS458774:MPS458787 MZO458774:MZO458787 NJK458774:NJK458787 NTG458774:NTG458787 ODC458774:ODC458787 OMY458774:OMY458787 OWU458774:OWU458787 PGQ458774:PGQ458787 PQM458774:PQM458787 QAI458774:QAI458787 QKE458774:QKE458787 QUA458774:QUA458787 RDW458774:RDW458787 RNS458774:RNS458787 RXO458774:RXO458787 SHK458774:SHK458787 SRG458774:SRG458787 TBC458774:TBC458787 TKY458774:TKY458787 TUU458774:TUU458787 UEQ458774:UEQ458787 UOM458774:UOM458787 UYI458774:UYI458787 VIE458774:VIE458787 VSA458774:VSA458787 WBW458774:WBW458787 WLS458774:WLS458787 WVO458774:WVO458787 G524310:G524323 JC524310:JC524323 SY524310:SY524323 ACU524310:ACU524323 AMQ524310:AMQ524323 AWM524310:AWM524323 BGI524310:BGI524323 BQE524310:BQE524323 CAA524310:CAA524323 CJW524310:CJW524323 CTS524310:CTS524323 DDO524310:DDO524323 DNK524310:DNK524323 DXG524310:DXG524323 EHC524310:EHC524323 EQY524310:EQY524323 FAU524310:FAU524323 FKQ524310:FKQ524323 FUM524310:FUM524323 GEI524310:GEI524323 GOE524310:GOE524323 GYA524310:GYA524323 HHW524310:HHW524323 HRS524310:HRS524323 IBO524310:IBO524323 ILK524310:ILK524323 IVG524310:IVG524323 JFC524310:JFC524323 JOY524310:JOY524323 JYU524310:JYU524323 KIQ524310:KIQ524323 KSM524310:KSM524323 LCI524310:LCI524323 LME524310:LME524323 LWA524310:LWA524323 MFW524310:MFW524323 MPS524310:MPS524323 MZO524310:MZO524323 NJK524310:NJK524323 NTG524310:NTG524323 ODC524310:ODC524323 OMY524310:OMY524323 OWU524310:OWU524323 PGQ524310:PGQ524323 PQM524310:PQM524323 QAI524310:QAI524323 QKE524310:QKE524323 QUA524310:QUA524323 RDW524310:RDW524323 RNS524310:RNS524323 RXO524310:RXO524323 SHK524310:SHK524323 SRG524310:SRG524323 TBC524310:TBC524323 TKY524310:TKY524323 TUU524310:TUU524323 UEQ524310:UEQ524323 UOM524310:UOM524323 UYI524310:UYI524323 VIE524310:VIE524323 VSA524310:VSA524323 WBW524310:WBW524323 WLS524310:WLS524323 WVO524310:WVO524323 G589846:G589859 JC589846:JC589859 SY589846:SY589859 ACU589846:ACU589859 AMQ589846:AMQ589859 AWM589846:AWM589859 BGI589846:BGI589859 BQE589846:BQE589859 CAA589846:CAA589859 CJW589846:CJW589859 CTS589846:CTS589859 DDO589846:DDO589859 DNK589846:DNK589859 DXG589846:DXG589859 EHC589846:EHC589859 EQY589846:EQY589859 FAU589846:FAU589859 FKQ589846:FKQ589859 FUM589846:FUM589859 GEI589846:GEI589859 GOE589846:GOE589859 GYA589846:GYA589859 HHW589846:HHW589859 HRS589846:HRS589859 IBO589846:IBO589859 ILK589846:ILK589859 IVG589846:IVG589859 JFC589846:JFC589859 JOY589846:JOY589859 JYU589846:JYU589859 KIQ589846:KIQ589859 KSM589846:KSM589859 LCI589846:LCI589859 LME589846:LME589859 LWA589846:LWA589859 MFW589846:MFW589859 MPS589846:MPS589859 MZO589846:MZO589859 NJK589846:NJK589859 NTG589846:NTG589859 ODC589846:ODC589859 OMY589846:OMY589859 OWU589846:OWU589859 PGQ589846:PGQ589859 PQM589846:PQM589859 QAI589846:QAI589859 QKE589846:QKE589859 QUA589846:QUA589859 RDW589846:RDW589859 RNS589846:RNS589859 RXO589846:RXO589859 SHK589846:SHK589859 SRG589846:SRG589859 TBC589846:TBC589859 TKY589846:TKY589859 TUU589846:TUU589859 UEQ589846:UEQ589859 UOM589846:UOM589859 UYI589846:UYI589859 VIE589846:VIE589859 VSA589846:VSA589859 WBW589846:WBW589859 WLS589846:WLS589859 WVO589846:WVO589859 G655382:G655395 JC655382:JC655395 SY655382:SY655395 ACU655382:ACU655395 AMQ655382:AMQ655395 AWM655382:AWM655395 BGI655382:BGI655395 BQE655382:BQE655395 CAA655382:CAA655395 CJW655382:CJW655395 CTS655382:CTS655395 DDO655382:DDO655395 DNK655382:DNK655395 DXG655382:DXG655395 EHC655382:EHC655395 EQY655382:EQY655395 FAU655382:FAU655395 FKQ655382:FKQ655395 FUM655382:FUM655395 GEI655382:GEI655395 GOE655382:GOE655395 GYA655382:GYA655395 HHW655382:HHW655395 HRS655382:HRS655395 IBO655382:IBO655395 ILK655382:ILK655395 IVG655382:IVG655395 JFC655382:JFC655395 JOY655382:JOY655395 JYU655382:JYU655395 KIQ655382:KIQ655395 KSM655382:KSM655395 LCI655382:LCI655395 LME655382:LME655395 LWA655382:LWA655395 MFW655382:MFW655395 MPS655382:MPS655395 MZO655382:MZO655395 NJK655382:NJK655395 NTG655382:NTG655395 ODC655382:ODC655395 OMY655382:OMY655395 OWU655382:OWU655395 PGQ655382:PGQ655395 PQM655382:PQM655395 QAI655382:QAI655395 QKE655382:QKE655395 QUA655382:QUA655395 RDW655382:RDW655395 RNS655382:RNS655395 RXO655382:RXO655395 SHK655382:SHK655395 SRG655382:SRG655395 TBC655382:TBC655395 TKY655382:TKY655395 TUU655382:TUU655395 UEQ655382:UEQ655395 UOM655382:UOM655395 UYI655382:UYI655395 VIE655382:VIE655395 VSA655382:VSA655395 WBW655382:WBW655395 WLS655382:WLS655395 WVO655382:WVO655395 G720918:G720931 JC720918:JC720931 SY720918:SY720931 ACU720918:ACU720931 AMQ720918:AMQ720931 AWM720918:AWM720931 BGI720918:BGI720931 BQE720918:BQE720931 CAA720918:CAA720931 CJW720918:CJW720931 CTS720918:CTS720931 DDO720918:DDO720931 DNK720918:DNK720931 DXG720918:DXG720931 EHC720918:EHC720931 EQY720918:EQY720931 FAU720918:FAU720931 FKQ720918:FKQ720931 FUM720918:FUM720931 GEI720918:GEI720931 GOE720918:GOE720931 GYA720918:GYA720931 HHW720918:HHW720931 HRS720918:HRS720931 IBO720918:IBO720931 ILK720918:ILK720931 IVG720918:IVG720931 JFC720918:JFC720931 JOY720918:JOY720931 JYU720918:JYU720931 KIQ720918:KIQ720931 KSM720918:KSM720931 LCI720918:LCI720931 LME720918:LME720931 LWA720918:LWA720931 MFW720918:MFW720931 MPS720918:MPS720931 MZO720918:MZO720931 NJK720918:NJK720931 NTG720918:NTG720931 ODC720918:ODC720931 OMY720918:OMY720931 OWU720918:OWU720931 PGQ720918:PGQ720931 PQM720918:PQM720931 QAI720918:QAI720931 QKE720918:QKE720931 QUA720918:QUA720931 RDW720918:RDW720931 RNS720918:RNS720931 RXO720918:RXO720931 SHK720918:SHK720931 SRG720918:SRG720931 TBC720918:TBC720931 TKY720918:TKY720931 TUU720918:TUU720931 UEQ720918:UEQ720931 UOM720918:UOM720931 UYI720918:UYI720931 VIE720918:VIE720931 VSA720918:VSA720931 WBW720918:WBW720931 WLS720918:WLS720931 WVO720918:WVO720931 G786454:G786467 JC786454:JC786467 SY786454:SY786467 ACU786454:ACU786467 AMQ786454:AMQ786467 AWM786454:AWM786467 BGI786454:BGI786467 BQE786454:BQE786467 CAA786454:CAA786467 CJW786454:CJW786467 CTS786454:CTS786467 DDO786454:DDO786467 DNK786454:DNK786467 DXG786454:DXG786467 EHC786454:EHC786467 EQY786454:EQY786467 FAU786454:FAU786467 FKQ786454:FKQ786467 FUM786454:FUM786467 GEI786454:GEI786467 GOE786454:GOE786467 GYA786454:GYA786467 HHW786454:HHW786467 HRS786454:HRS786467 IBO786454:IBO786467 ILK786454:ILK786467 IVG786454:IVG786467 JFC786454:JFC786467 JOY786454:JOY786467 JYU786454:JYU786467 KIQ786454:KIQ786467 KSM786454:KSM786467 LCI786454:LCI786467 LME786454:LME786467 LWA786454:LWA786467 MFW786454:MFW786467 MPS786454:MPS786467 MZO786454:MZO786467 NJK786454:NJK786467 NTG786454:NTG786467 ODC786454:ODC786467 OMY786454:OMY786467 OWU786454:OWU786467 PGQ786454:PGQ786467 PQM786454:PQM786467 QAI786454:QAI786467 QKE786454:QKE786467 QUA786454:QUA786467 RDW786454:RDW786467 RNS786454:RNS786467 RXO786454:RXO786467 SHK786454:SHK786467 SRG786454:SRG786467 TBC786454:TBC786467 TKY786454:TKY786467 TUU786454:TUU786467 UEQ786454:UEQ786467 UOM786454:UOM786467 UYI786454:UYI786467 VIE786454:VIE786467 VSA786454:VSA786467 WBW786454:WBW786467 WLS786454:WLS786467 WVO786454:WVO786467 G851990:G852003 JC851990:JC852003 SY851990:SY852003 ACU851990:ACU852003 AMQ851990:AMQ852003 AWM851990:AWM852003 BGI851990:BGI852003 BQE851990:BQE852003 CAA851990:CAA852003 CJW851990:CJW852003 CTS851990:CTS852003 DDO851990:DDO852003 DNK851990:DNK852003 DXG851990:DXG852003 EHC851990:EHC852003 EQY851990:EQY852003 FAU851990:FAU852003 FKQ851990:FKQ852003 FUM851990:FUM852003 GEI851990:GEI852003 GOE851990:GOE852003 GYA851990:GYA852003 HHW851990:HHW852003 HRS851990:HRS852003 IBO851990:IBO852003 ILK851990:ILK852003 IVG851990:IVG852003 JFC851990:JFC852003 JOY851990:JOY852003 JYU851990:JYU852003 KIQ851990:KIQ852003 KSM851990:KSM852003 LCI851990:LCI852003 LME851990:LME852003 LWA851990:LWA852003 MFW851990:MFW852003 MPS851990:MPS852003 MZO851990:MZO852003 NJK851990:NJK852003 NTG851990:NTG852003 ODC851990:ODC852003 OMY851990:OMY852003 OWU851990:OWU852003 PGQ851990:PGQ852003 PQM851990:PQM852003 QAI851990:QAI852003 QKE851990:QKE852003 QUA851990:QUA852003 RDW851990:RDW852003 RNS851990:RNS852003 RXO851990:RXO852003 SHK851990:SHK852003 SRG851990:SRG852003 TBC851990:TBC852003 TKY851990:TKY852003 TUU851990:TUU852003 UEQ851990:UEQ852003 UOM851990:UOM852003 UYI851990:UYI852003 VIE851990:VIE852003 VSA851990:VSA852003 WBW851990:WBW852003 WLS851990:WLS852003 WVO851990:WVO852003 G917526:G917539 JC917526:JC917539 SY917526:SY917539 ACU917526:ACU917539 AMQ917526:AMQ917539 AWM917526:AWM917539 BGI917526:BGI917539 BQE917526:BQE917539 CAA917526:CAA917539 CJW917526:CJW917539 CTS917526:CTS917539 DDO917526:DDO917539 DNK917526:DNK917539 DXG917526:DXG917539 EHC917526:EHC917539 EQY917526:EQY917539 FAU917526:FAU917539 FKQ917526:FKQ917539 FUM917526:FUM917539 GEI917526:GEI917539 GOE917526:GOE917539 GYA917526:GYA917539 HHW917526:HHW917539 HRS917526:HRS917539 IBO917526:IBO917539 ILK917526:ILK917539 IVG917526:IVG917539 JFC917526:JFC917539 JOY917526:JOY917539 JYU917526:JYU917539 KIQ917526:KIQ917539 KSM917526:KSM917539 LCI917526:LCI917539 LME917526:LME917539 LWA917526:LWA917539 MFW917526:MFW917539 MPS917526:MPS917539 MZO917526:MZO917539 NJK917526:NJK917539 NTG917526:NTG917539 ODC917526:ODC917539 OMY917526:OMY917539 OWU917526:OWU917539 PGQ917526:PGQ917539 PQM917526:PQM917539 QAI917526:QAI917539 QKE917526:QKE917539 QUA917526:QUA917539 RDW917526:RDW917539 RNS917526:RNS917539 RXO917526:RXO917539 SHK917526:SHK917539 SRG917526:SRG917539 TBC917526:TBC917539 TKY917526:TKY917539 TUU917526:TUU917539 UEQ917526:UEQ917539 UOM917526:UOM917539 UYI917526:UYI917539 VIE917526:VIE917539 VSA917526:VSA917539 WBW917526:WBW917539 WLS917526:WLS917539 WVO917526:WVO917539 G983062:G983075 JC983062:JC983075 SY983062:SY983075 ACU983062:ACU983075 AMQ983062:AMQ983075 AWM983062:AWM983075 BGI983062:BGI983075 BQE983062:BQE983075 CAA983062:CAA983075 CJW983062:CJW983075 CTS983062:CTS983075 DDO983062:DDO983075 DNK983062:DNK983075 DXG983062:DXG983075 EHC983062:EHC983075 EQY983062:EQY983075 FAU983062:FAU983075 FKQ983062:FKQ983075 FUM983062:FUM983075 GEI983062:GEI983075 GOE983062:GOE983075 GYA983062:GYA983075 HHW983062:HHW983075 HRS983062:HRS983075 IBO983062:IBO983075 ILK983062:ILK983075 IVG983062:IVG983075 JFC983062:JFC983075 JOY983062:JOY983075 JYU983062:JYU983075 KIQ983062:KIQ983075 KSM983062:KSM983075 LCI983062:LCI983075 LME983062:LME983075 LWA983062:LWA983075 MFW983062:MFW983075 MPS983062:MPS983075 MZO983062:MZO983075 NJK983062:NJK983075 NTG983062:NTG983075 ODC983062:ODC983075 OMY983062:OMY983075 OWU983062:OWU983075 PGQ983062:PGQ983075 PQM983062:PQM983075 QAI983062:QAI983075 QKE983062:QKE983075 QUA983062:QUA983075 RDW983062:RDW983075 RNS983062:RNS983075 RXO983062:RXO983075 SHK983062:SHK983075 SRG983062:SRG983075 TBC983062:TBC983075 TKY983062:TKY983075 TUU983062:TUU983075 UEQ983062:UEQ983075 UOM983062:UOM983075 UYI983062:UYI983075 VIE983062:VIE983075 VSA983062:VSA983075 WBW983062:WBW983075 WLS983062:WLS983075 G11">
      <formula1>$G$74:$G$165</formula1>
    </dataValidation>
    <dataValidation type="list" errorStyle="warning" allowBlank="1" showInputMessage="1" showErrorMessage="1" errorTitle="FERC ACCOUNT" error="This FERC Account is not included in the drop-down list. Is this the account you want to use?" sqref="D36:D58 IZ36:IZ58 SV36:SV58 ACR36:ACR58 AMN36:AMN58 AWJ36:AWJ58 BGF36:BGF58 BQB36:BQB58 BZX36:BZX58 CJT36:CJT58 CTP36:CTP58 DDL36:DDL58 DNH36:DNH58 DXD36:DXD58 EGZ36:EGZ58 EQV36:EQV58 FAR36:FAR58 FKN36:FKN58 FUJ36:FUJ58 GEF36:GEF58 GOB36:GOB58 GXX36:GXX58 HHT36:HHT58 HRP36:HRP58 IBL36:IBL58 ILH36:ILH58 IVD36:IVD58 JEZ36:JEZ58 JOV36:JOV58 JYR36:JYR58 KIN36:KIN58 KSJ36:KSJ58 LCF36:LCF58 LMB36:LMB58 LVX36:LVX58 MFT36:MFT58 MPP36:MPP58 MZL36:MZL58 NJH36:NJH58 NTD36:NTD58 OCZ36:OCZ58 OMV36:OMV58 OWR36:OWR58 PGN36:PGN58 PQJ36:PQJ58 QAF36:QAF58 QKB36:QKB58 QTX36:QTX58 RDT36:RDT58 RNP36:RNP58 RXL36:RXL58 SHH36:SHH58 SRD36:SRD58 TAZ36:TAZ58 TKV36:TKV58 TUR36:TUR58 UEN36:UEN58 UOJ36:UOJ58 UYF36:UYF58 VIB36:VIB58 VRX36:VRX58 WBT36:WBT58 WLP36:WLP58 WVL36:WVL58 D65572:D65594 IZ65572:IZ65594 SV65572:SV65594 ACR65572:ACR65594 AMN65572:AMN65594 AWJ65572:AWJ65594 BGF65572:BGF65594 BQB65572:BQB65594 BZX65572:BZX65594 CJT65572:CJT65594 CTP65572:CTP65594 DDL65572:DDL65594 DNH65572:DNH65594 DXD65572:DXD65594 EGZ65572:EGZ65594 EQV65572:EQV65594 FAR65572:FAR65594 FKN65572:FKN65594 FUJ65572:FUJ65594 GEF65572:GEF65594 GOB65572:GOB65594 GXX65572:GXX65594 HHT65572:HHT65594 HRP65572:HRP65594 IBL65572:IBL65594 ILH65572:ILH65594 IVD65572:IVD65594 JEZ65572:JEZ65594 JOV65572:JOV65594 JYR65572:JYR65594 KIN65572:KIN65594 KSJ65572:KSJ65594 LCF65572:LCF65594 LMB65572:LMB65594 LVX65572:LVX65594 MFT65572:MFT65594 MPP65572:MPP65594 MZL65572:MZL65594 NJH65572:NJH65594 NTD65572:NTD65594 OCZ65572:OCZ65594 OMV65572:OMV65594 OWR65572:OWR65594 PGN65572:PGN65594 PQJ65572:PQJ65594 QAF65572:QAF65594 QKB65572:QKB65594 QTX65572:QTX65594 RDT65572:RDT65594 RNP65572:RNP65594 RXL65572:RXL65594 SHH65572:SHH65594 SRD65572:SRD65594 TAZ65572:TAZ65594 TKV65572:TKV65594 TUR65572:TUR65594 UEN65572:UEN65594 UOJ65572:UOJ65594 UYF65572:UYF65594 VIB65572:VIB65594 VRX65572:VRX65594 WBT65572:WBT65594 WLP65572:WLP65594 WVL65572:WVL65594 D131108:D131130 IZ131108:IZ131130 SV131108:SV131130 ACR131108:ACR131130 AMN131108:AMN131130 AWJ131108:AWJ131130 BGF131108:BGF131130 BQB131108:BQB131130 BZX131108:BZX131130 CJT131108:CJT131130 CTP131108:CTP131130 DDL131108:DDL131130 DNH131108:DNH131130 DXD131108:DXD131130 EGZ131108:EGZ131130 EQV131108:EQV131130 FAR131108:FAR131130 FKN131108:FKN131130 FUJ131108:FUJ131130 GEF131108:GEF131130 GOB131108:GOB131130 GXX131108:GXX131130 HHT131108:HHT131130 HRP131108:HRP131130 IBL131108:IBL131130 ILH131108:ILH131130 IVD131108:IVD131130 JEZ131108:JEZ131130 JOV131108:JOV131130 JYR131108:JYR131130 KIN131108:KIN131130 KSJ131108:KSJ131130 LCF131108:LCF131130 LMB131108:LMB131130 LVX131108:LVX131130 MFT131108:MFT131130 MPP131108:MPP131130 MZL131108:MZL131130 NJH131108:NJH131130 NTD131108:NTD131130 OCZ131108:OCZ131130 OMV131108:OMV131130 OWR131108:OWR131130 PGN131108:PGN131130 PQJ131108:PQJ131130 QAF131108:QAF131130 QKB131108:QKB131130 QTX131108:QTX131130 RDT131108:RDT131130 RNP131108:RNP131130 RXL131108:RXL131130 SHH131108:SHH131130 SRD131108:SRD131130 TAZ131108:TAZ131130 TKV131108:TKV131130 TUR131108:TUR131130 UEN131108:UEN131130 UOJ131108:UOJ131130 UYF131108:UYF131130 VIB131108:VIB131130 VRX131108:VRX131130 WBT131108:WBT131130 WLP131108:WLP131130 WVL131108:WVL131130 D196644:D196666 IZ196644:IZ196666 SV196644:SV196666 ACR196644:ACR196666 AMN196644:AMN196666 AWJ196644:AWJ196666 BGF196644:BGF196666 BQB196644:BQB196666 BZX196644:BZX196666 CJT196644:CJT196666 CTP196644:CTP196666 DDL196644:DDL196666 DNH196644:DNH196666 DXD196644:DXD196666 EGZ196644:EGZ196666 EQV196644:EQV196666 FAR196644:FAR196666 FKN196644:FKN196666 FUJ196644:FUJ196666 GEF196644:GEF196666 GOB196644:GOB196666 GXX196644:GXX196666 HHT196644:HHT196666 HRP196644:HRP196666 IBL196644:IBL196666 ILH196644:ILH196666 IVD196644:IVD196666 JEZ196644:JEZ196666 JOV196644:JOV196666 JYR196644:JYR196666 KIN196644:KIN196666 KSJ196644:KSJ196666 LCF196644:LCF196666 LMB196644:LMB196666 LVX196644:LVX196666 MFT196644:MFT196666 MPP196644:MPP196666 MZL196644:MZL196666 NJH196644:NJH196666 NTD196644:NTD196666 OCZ196644:OCZ196666 OMV196644:OMV196666 OWR196644:OWR196666 PGN196644:PGN196666 PQJ196644:PQJ196666 QAF196644:QAF196666 QKB196644:QKB196666 QTX196644:QTX196666 RDT196644:RDT196666 RNP196644:RNP196666 RXL196644:RXL196666 SHH196644:SHH196666 SRD196644:SRD196666 TAZ196644:TAZ196666 TKV196644:TKV196666 TUR196644:TUR196666 UEN196644:UEN196666 UOJ196644:UOJ196666 UYF196644:UYF196666 VIB196644:VIB196666 VRX196644:VRX196666 WBT196644:WBT196666 WLP196644:WLP196666 WVL196644:WVL196666 D262180:D262202 IZ262180:IZ262202 SV262180:SV262202 ACR262180:ACR262202 AMN262180:AMN262202 AWJ262180:AWJ262202 BGF262180:BGF262202 BQB262180:BQB262202 BZX262180:BZX262202 CJT262180:CJT262202 CTP262180:CTP262202 DDL262180:DDL262202 DNH262180:DNH262202 DXD262180:DXD262202 EGZ262180:EGZ262202 EQV262180:EQV262202 FAR262180:FAR262202 FKN262180:FKN262202 FUJ262180:FUJ262202 GEF262180:GEF262202 GOB262180:GOB262202 GXX262180:GXX262202 HHT262180:HHT262202 HRP262180:HRP262202 IBL262180:IBL262202 ILH262180:ILH262202 IVD262180:IVD262202 JEZ262180:JEZ262202 JOV262180:JOV262202 JYR262180:JYR262202 KIN262180:KIN262202 KSJ262180:KSJ262202 LCF262180:LCF262202 LMB262180:LMB262202 LVX262180:LVX262202 MFT262180:MFT262202 MPP262180:MPP262202 MZL262180:MZL262202 NJH262180:NJH262202 NTD262180:NTD262202 OCZ262180:OCZ262202 OMV262180:OMV262202 OWR262180:OWR262202 PGN262180:PGN262202 PQJ262180:PQJ262202 QAF262180:QAF262202 QKB262180:QKB262202 QTX262180:QTX262202 RDT262180:RDT262202 RNP262180:RNP262202 RXL262180:RXL262202 SHH262180:SHH262202 SRD262180:SRD262202 TAZ262180:TAZ262202 TKV262180:TKV262202 TUR262180:TUR262202 UEN262180:UEN262202 UOJ262180:UOJ262202 UYF262180:UYF262202 VIB262180:VIB262202 VRX262180:VRX262202 WBT262180:WBT262202 WLP262180:WLP262202 WVL262180:WVL262202 D327716:D327738 IZ327716:IZ327738 SV327716:SV327738 ACR327716:ACR327738 AMN327716:AMN327738 AWJ327716:AWJ327738 BGF327716:BGF327738 BQB327716:BQB327738 BZX327716:BZX327738 CJT327716:CJT327738 CTP327716:CTP327738 DDL327716:DDL327738 DNH327716:DNH327738 DXD327716:DXD327738 EGZ327716:EGZ327738 EQV327716:EQV327738 FAR327716:FAR327738 FKN327716:FKN327738 FUJ327716:FUJ327738 GEF327716:GEF327738 GOB327716:GOB327738 GXX327716:GXX327738 HHT327716:HHT327738 HRP327716:HRP327738 IBL327716:IBL327738 ILH327716:ILH327738 IVD327716:IVD327738 JEZ327716:JEZ327738 JOV327716:JOV327738 JYR327716:JYR327738 KIN327716:KIN327738 KSJ327716:KSJ327738 LCF327716:LCF327738 LMB327716:LMB327738 LVX327716:LVX327738 MFT327716:MFT327738 MPP327716:MPP327738 MZL327716:MZL327738 NJH327716:NJH327738 NTD327716:NTD327738 OCZ327716:OCZ327738 OMV327716:OMV327738 OWR327716:OWR327738 PGN327716:PGN327738 PQJ327716:PQJ327738 QAF327716:QAF327738 QKB327716:QKB327738 QTX327716:QTX327738 RDT327716:RDT327738 RNP327716:RNP327738 RXL327716:RXL327738 SHH327716:SHH327738 SRD327716:SRD327738 TAZ327716:TAZ327738 TKV327716:TKV327738 TUR327716:TUR327738 UEN327716:UEN327738 UOJ327716:UOJ327738 UYF327716:UYF327738 VIB327716:VIB327738 VRX327716:VRX327738 WBT327716:WBT327738 WLP327716:WLP327738 WVL327716:WVL327738 D393252:D393274 IZ393252:IZ393274 SV393252:SV393274 ACR393252:ACR393274 AMN393252:AMN393274 AWJ393252:AWJ393274 BGF393252:BGF393274 BQB393252:BQB393274 BZX393252:BZX393274 CJT393252:CJT393274 CTP393252:CTP393274 DDL393252:DDL393274 DNH393252:DNH393274 DXD393252:DXD393274 EGZ393252:EGZ393274 EQV393252:EQV393274 FAR393252:FAR393274 FKN393252:FKN393274 FUJ393252:FUJ393274 GEF393252:GEF393274 GOB393252:GOB393274 GXX393252:GXX393274 HHT393252:HHT393274 HRP393252:HRP393274 IBL393252:IBL393274 ILH393252:ILH393274 IVD393252:IVD393274 JEZ393252:JEZ393274 JOV393252:JOV393274 JYR393252:JYR393274 KIN393252:KIN393274 KSJ393252:KSJ393274 LCF393252:LCF393274 LMB393252:LMB393274 LVX393252:LVX393274 MFT393252:MFT393274 MPP393252:MPP393274 MZL393252:MZL393274 NJH393252:NJH393274 NTD393252:NTD393274 OCZ393252:OCZ393274 OMV393252:OMV393274 OWR393252:OWR393274 PGN393252:PGN393274 PQJ393252:PQJ393274 QAF393252:QAF393274 QKB393252:QKB393274 QTX393252:QTX393274 RDT393252:RDT393274 RNP393252:RNP393274 RXL393252:RXL393274 SHH393252:SHH393274 SRD393252:SRD393274 TAZ393252:TAZ393274 TKV393252:TKV393274 TUR393252:TUR393274 UEN393252:UEN393274 UOJ393252:UOJ393274 UYF393252:UYF393274 VIB393252:VIB393274 VRX393252:VRX393274 WBT393252:WBT393274 WLP393252:WLP393274 WVL393252:WVL393274 D458788:D458810 IZ458788:IZ458810 SV458788:SV458810 ACR458788:ACR458810 AMN458788:AMN458810 AWJ458788:AWJ458810 BGF458788:BGF458810 BQB458788:BQB458810 BZX458788:BZX458810 CJT458788:CJT458810 CTP458788:CTP458810 DDL458788:DDL458810 DNH458788:DNH458810 DXD458788:DXD458810 EGZ458788:EGZ458810 EQV458788:EQV458810 FAR458788:FAR458810 FKN458788:FKN458810 FUJ458788:FUJ458810 GEF458788:GEF458810 GOB458788:GOB458810 GXX458788:GXX458810 HHT458788:HHT458810 HRP458788:HRP458810 IBL458788:IBL458810 ILH458788:ILH458810 IVD458788:IVD458810 JEZ458788:JEZ458810 JOV458788:JOV458810 JYR458788:JYR458810 KIN458788:KIN458810 KSJ458788:KSJ458810 LCF458788:LCF458810 LMB458788:LMB458810 LVX458788:LVX458810 MFT458788:MFT458810 MPP458788:MPP458810 MZL458788:MZL458810 NJH458788:NJH458810 NTD458788:NTD458810 OCZ458788:OCZ458810 OMV458788:OMV458810 OWR458788:OWR458810 PGN458788:PGN458810 PQJ458788:PQJ458810 QAF458788:QAF458810 QKB458788:QKB458810 QTX458788:QTX458810 RDT458788:RDT458810 RNP458788:RNP458810 RXL458788:RXL458810 SHH458788:SHH458810 SRD458788:SRD458810 TAZ458788:TAZ458810 TKV458788:TKV458810 TUR458788:TUR458810 UEN458788:UEN458810 UOJ458788:UOJ458810 UYF458788:UYF458810 VIB458788:VIB458810 VRX458788:VRX458810 WBT458788:WBT458810 WLP458788:WLP458810 WVL458788:WVL458810 D524324:D524346 IZ524324:IZ524346 SV524324:SV524346 ACR524324:ACR524346 AMN524324:AMN524346 AWJ524324:AWJ524346 BGF524324:BGF524346 BQB524324:BQB524346 BZX524324:BZX524346 CJT524324:CJT524346 CTP524324:CTP524346 DDL524324:DDL524346 DNH524324:DNH524346 DXD524324:DXD524346 EGZ524324:EGZ524346 EQV524324:EQV524346 FAR524324:FAR524346 FKN524324:FKN524346 FUJ524324:FUJ524346 GEF524324:GEF524346 GOB524324:GOB524346 GXX524324:GXX524346 HHT524324:HHT524346 HRP524324:HRP524346 IBL524324:IBL524346 ILH524324:ILH524346 IVD524324:IVD524346 JEZ524324:JEZ524346 JOV524324:JOV524346 JYR524324:JYR524346 KIN524324:KIN524346 KSJ524324:KSJ524346 LCF524324:LCF524346 LMB524324:LMB524346 LVX524324:LVX524346 MFT524324:MFT524346 MPP524324:MPP524346 MZL524324:MZL524346 NJH524324:NJH524346 NTD524324:NTD524346 OCZ524324:OCZ524346 OMV524324:OMV524346 OWR524324:OWR524346 PGN524324:PGN524346 PQJ524324:PQJ524346 QAF524324:QAF524346 QKB524324:QKB524346 QTX524324:QTX524346 RDT524324:RDT524346 RNP524324:RNP524346 RXL524324:RXL524346 SHH524324:SHH524346 SRD524324:SRD524346 TAZ524324:TAZ524346 TKV524324:TKV524346 TUR524324:TUR524346 UEN524324:UEN524346 UOJ524324:UOJ524346 UYF524324:UYF524346 VIB524324:VIB524346 VRX524324:VRX524346 WBT524324:WBT524346 WLP524324:WLP524346 WVL524324:WVL524346 D589860:D589882 IZ589860:IZ589882 SV589860:SV589882 ACR589860:ACR589882 AMN589860:AMN589882 AWJ589860:AWJ589882 BGF589860:BGF589882 BQB589860:BQB589882 BZX589860:BZX589882 CJT589860:CJT589882 CTP589860:CTP589882 DDL589860:DDL589882 DNH589860:DNH589882 DXD589860:DXD589882 EGZ589860:EGZ589882 EQV589860:EQV589882 FAR589860:FAR589882 FKN589860:FKN589882 FUJ589860:FUJ589882 GEF589860:GEF589882 GOB589860:GOB589882 GXX589860:GXX589882 HHT589860:HHT589882 HRP589860:HRP589882 IBL589860:IBL589882 ILH589860:ILH589882 IVD589860:IVD589882 JEZ589860:JEZ589882 JOV589860:JOV589882 JYR589860:JYR589882 KIN589860:KIN589882 KSJ589860:KSJ589882 LCF589860:LCF589882 LMB589860:LMB589882 LVX589860:LVX589882 MFT589860:MFT589882 MPP589860:MPP589882 MZL589860:MZL589882 NJH589860:NJH589882 NTD589860:NTD589882 OCZ589860:OCZ589882 OMV589860:OMV589882 OWR589860:OWR589882 PGN589860:PGN589882 PQJ589860:PQJ589882 QAF589860:QAF589882 QKB589860:QKB589882 QTX589860:QTX589882 RDT589860:RDT589882 RNP589860:RNP589882 RXL589860:RXL589882 SHH589860:SHH589882 SRD589860:SRD589882 TAZ589860:TAZ589882 TKV589860:TKV589882 TUR589860:TUR589882 UEN589860:UEN589882 UOJ589860:UOJ589882 UYF589860:UYF589882 VIB589860:VIB589882 VRX589860:VRX589882 WBT589860:WBT589882 WLP589860:WLP589882 WVL589860:WVL589882 D655396:D655418 IZ655396:IZ655418 SV655396:SV655418 ACR655396:ACR655418 AMN655396:AMN655418 AWJ655396:AWJ655418 BGF655396:BGF655418 BQB655396:BQB655418 BZX655396:BZX655418 CJT655396:CJT655418 CTP655396:CTP655418 DDL655396:DDL655418 DNH655396:DNH655418 DXD655396:DXD655418 EGZ655396:EGZ655418 EQV655396:EQV655418 FAR655396:FAR655418 FKN655396:FKN655418 FUJ655396:FUJ655418 GEF655396:GEF655418 GOB655396:GOB655418 GXX655396:GXX655418 HHT655396:HHT655418 HRP655396:HRP655418 IBL655396:IBL655418 ILH655396:ILH655418 IVD655396:IVD655418 JEZ655396:JEZ655418 JOV655396:JOV655418 JYR655396:JYR655418 KIN655396:KIN655418 KSJ655396:KSJ655418 LCF655396:LCF655418 LMB655396:LMB655418 LVX655396:LVX655418 MFT655396:MFT655418 MPP655396:MPP655418 MZL655396:MZL655418 NJH655396:NJH655418 NTD655396:NTD655418 OCZ655396:OCZ655418 OMV655396:OMV655418 OWR655396:OWR655418 PGN655396:PGN655418 PQJ655396:PQJ655418 QAF655396:QAF655418 QKB655396:QKB655418 QTX655396:QTX655418 RDT655396:RDT655418 RNP655396:RNP655418 RXL655396:RXL655418 SHH655396:SHH655418 SRD655396:SRD655418 TAZ655396:TAZ655418 TKV655396:TKV655418 TUR655396:TUR655418 UEN655396:UEN655418 UOJ655396:UOJ655418 UYF655396:UYF655418 VIB655396:VIB655418 VRX655396:VRX655418 WBT655396:WBT655418 WLP655396:WLP655418 WVL655396:WVL655418 D720932:D720954 IZ720932:IZ720954 SV720932:SV720954 ACR720932:ACR720954 AMN720932:AMN720954 AWJ720932:AWJ720954 BGF720932:BGF720954 BQB720932:BQB720954 BZX720932:BZX720954 CJT720932:CJT720954 CTP720932:CTP720954 DDL720932:DDL720954 DNH720932:DNH720954 DXD720932:DXD720954 EGZ720932:EGZ720954 EQV720932:EQV720954 FAR720932:FAR720954 FKN720932:FKN720954 FUJ720932:FUJ720954 GEF720932:GEF720954 GOB720932:GOB720954 GXX720932:GXX720954 HHT720932:HHT720954 HRP720932:HRP720954 IBL720932:IBL720954 ILH720932:ILH720954 IVD720932:IVD720954 JEZ720932:JEZ720954 JOV720932:JOV720954 JYR720932:JYR720954 KIN720932:KIN720954 KSJ720932:KSJ720954 LCF720932:LCF720954 LMB720932:LMB720954 LVX720932:LVX720954 MFT720932:MFT720954 MPP720932:MPP720954 MZL720932:MZL720954 NJH720932:NJH720954 NTD720932:NTD720954 OCZ720932:OCZ720954 OMV720932:OMV720954 OWR720932:OWR720954 PGN720932:PGN720954 PQJ720932:PQJ720954 QAF720932:QAF720954 QKB720932:QKB720954 QTX720932:QTX720954 RDT720932:RDT720954 RNP720932:RNP720954 RXL720932:RXL720954 SHH720932:SHH720954 SRD720932:SRD720954 TAZ720932:TAZ720954 TKV720932:TKV720954 TUR720932:TUR720954 UEN720932:UEN720954 UOJ720932:UOJ720954 UYF720932:UYF720954 VIB720932:VIB720954 VRX720932:VRX720954 WBT720932:WBT720954 WLP720932:WLP720954 WVL720932:WVL720954 D786468:D786490 IZ786468:IZ786490 SV786468:SV786490 ACR786468:ACR786490 AMN786468:AMN786490 AWJ786468:AWJ786490 BGF786468:BGF786490 BQB786468:BQB786490 BZX786468:BZX786490 CJT786468:CJT786490 CTP786468:CTP786490 DDL786468:DDL786490 DNH786468:DNH786490 DXD786468:DXD786490 EGZ786468:EGZ786490 EQV786468:EQV786490 FAR786468:FAR786490 FKN786468:FKN786490 FUJ786468:FUJ786490 GEF786468:GEF786490 GOB786468:GOB786490 GXX786468:GXX786490 HHT786468:HHT786490 HRP786468:HRP786490 IBL786468:IBL786490 ILH786468:ILH786490 IVD786468:IVD786490 JEZ786468:JEZ786490 JOV786468:JOV786490 JYR786468:JYR786490 KIN786468:KIN786490 KSJ786468:KSJ786490 LCF786468:LCF786490 LMB786468:LMB786490 LVX786468:LVX786490 MFT786468:MFT786490 MPP786468:MPP786490 MZL786468:MZL786490 NJH786468:NJH786490 NTD786468:NTD786490 OCZ786468:OCZ786490 OMV786468:OMV786490 OWR786468:OWR786490 PGN786468:PGN786490 PQJ786468:PQJ786490 QAF786468:QAF786490 QKB786468:QKB786490 QTX786468:QTX786490 RDT786468:RDT786490 RNP786468:RNP786490 RXL786468:RXL786490 SHH786468:SHH786490 SRD786468:SRD786490 TAZ786468:TAZ786490 TKV786468:TKV786490 TUR786468:TUR786490 UEN786468:UEN786490 UOJ786468:UOJ786490 UYF786468:UYF786490 VIB786468:VIB786490 VRX786468:VRX786490 WBT786468:WBT786490 WLP786468:WLP786490 WVL786468:WVL786490 D852004:D852026 IZ852004:IZ852026 SV852004:SV852026 ACR852004:ACR852026 AMN852004:AMN852026 AWJ852004:AWJ852026 BGF852004:BGF852026 BQB852004:BQB852026 BZX852004:BZX852026 CJT852004:CJT852026 CTP852004:CTP852026 DDL852004:DDL852026 DNH852004:DNH852026 DXD852004:DXD852026 EGZ852004:EGZ852026 EQV852004:EQV852026 FAR852004:FAR852026 FKN852004:FKN852026 FUJ852004:FUJ852026 GEF852004:GEF852026 GOB852004:GOB852026 GXX852004:GXX852026 HHT852004:HHT852026 HRP852004:HRP852026 IBL852004:IBL852026 ILH852004:ILH852026 IVD852004:IVD852026 JEZ852004:JEZ852026 JOV852004:JOV852026 JYR852004:JYR852026 KIN852004:KIN852026 KSJ852004:KSJ852026 LCF852004:LCF852026 LMB852004:LMB852026 LVX852004:LVX852026 MFT852004:MFT852026 MPP852004:MPP852026 MZL852004:MZL852026 NJH852004:NJH852026 NTD852004:NTD852026 OCZ852004:OCZ852026 OMV852004:OMV852026 OWR852004:OWR852026 PGN852004:PGN852026 PQJ852004:PQJ852026 QAF852004:QAF852026 QKB852004:QKB852026 QTX852004:QTX852026 RDT852004:RDT852026 RNP852004:RNP852026 RXL852004:RXL852026 SHH852004:SHH852026 SRD852004:SRD852026 TAZ852004:TAZ852026 TKV852004:TKV852026 TUR852004:TUR852026 UEN852004:UEN852026 UOJ852004:UOJ852026 UYF852004:UYF852026 VIB852004:VIB852026 VRX852004:VRX852026 WBT852004:WBT852026 WLP852004:WLP852026 WVL852004:WVL852026 D917540:D917562 IZ917540:IZ917562 SV917540:SV917562 ACR917540:ACR917562 AMN917540:AMN917562 AWJ917540:AWJ917562 BGF917540:BGF917562 BQB917540:BQB917562 BZX917540:BZX917562 CJT917540:CJT917562 CTP917540:CTP917562 DDL917540:DDL917562 DNH917540:DNH917562 DXD917540:DXD917562 EGZ917540:EGZ917562 EQV917540:EQV917562 FAR917540:FAR917562 FKN917540:FKN917562 FUJ917540:FUJ917562 GEF917540:GEF917562 GOB917540:GOB917562 GXX917540:GXX917562 HHT917540:HHT917562 HRP917540:HRP917562 IBL917540:IBL917562 ILH917540:ILH917562 IVD917540:IVD917562 JEZ917540:JEZ917562 JOV917540:JOV917562 JYR917540:JYR917562 KIN917540:KIN917562 KSJ917540:KSJ917562 LCF917540:LCF917562 LMB917540:LMB917562 LVX917540:LVX917562 MFT917540:MFT917562 MPP917540:MPP917562 MZL917540:MZL917562 NJH917540:NJH917562 NTD917540:NTD917562 OCZ917540:OCZ917562 OMV917540:OMV917562 OWR917540:OWR917562 PGN917540:PGN917562 PQJ917540:PQJ917562 QAF917540:QAF917562 QKB917540:QKB917562 QTX917540:QTX917562 RDT917540:RDT917562 RNP917540:RNP917562 RXL917540:RXL917562 SHH917540:SHH917562 SRD917540:SRD917562 TAZ917540:TAZ917562 TKV917540:TKV917562 TUR917540:TUR917562 UEN917540:UEN917562 UOJ917540:UOJ917562 UYF917540:UYF917562 VIB917540:VIB917562 VRX917540:VRX917562 WBT917540:WBT917562 WLP917540:WLP917562 WVL917540:WVL917562 D983076:D983098 IZ983076:IZ983098 SV983076:SV983098 ACR983076:ACR983098 AMN983076:AMN983098 AWJ983076:AWJ983098 BGF983076:BGF983098 BQB983076:BQB983098 BZX983076:BZX983098 CJT983076:CJT983098 CTP983076:CTP983098 DDL983076:DDL983098 DNH983076:DNH983098 DXD983076:DXD983098 EGZ983076:EGZ983098 EQV983076:EQV983098 FAR983076:FAR983098 FKN983076:FKN983098 FUJ983076:FUJ983098 GEF983076:GEF983098 GOB983076:GOB983098 GXX983076:GXX983098 HHT983076:HHT983098 HRP983076:HRP983098 IBL983076:IBL983098 ILH983076:ILH983098 IVD983076:IVD983098 JEZ983076:JEZ983098 JOV983076:JOV983098 JYR983076:JYR983098 KIN983076:KIN983098 KSJ983076:KSJ983098 LCF983076:LCF983098 LMB983076:LMB983098 LVX983076:LVX983098 MFT983076:MFT983098 MPP983076:MPP983098 MZL983076:MZL983098 NJH983076:NJH983098 NTD983076:NTD983098 OCZ983076:OCZ983098 OMV983076:OMV983098 OWR983076:OWR983098 PGN983076:PGN983098 PQJ983076:PQJ983098 QAF983076:QAF983098 QKB983076:QKB983098 QTX983076:QTX983098 RDT983076:RDT983098 RNP983076:RNP983098 RXL983076:RXL983098 SHH983076:SHH983098 SRD983076:SRD983098 TAZ983076:TAZ983098 TKV983076:TKV983098 TUR983076:TUR983098 UEN983076:UEN983098 UOJ983076:UOJ983098 UYF983076:UYF983098 VIB983076:VIB983098 VRX983076:VRX983098 WBT983076:WBT983098 WLP983076:WLP983098 WVL983076:WVL983098">
      <formula1>$D$78:$D$412</formula1>
    </dataValidation>
    <dataValidation type="list" errorStyle="warning" allowBlank="1" showInputMessage="1" showErrorMessage="1" errorTitle="Factor" error="This factor is not included in the drop-down list. Is this the factor you want to use?" sqref="G36:G58 JC36:JC58 SY36:SY58 ACU36:ACU58 AMQ36:AMQ58 AWM36:AWM58 BGI36:BGI58 BQE36:BQE58 CAA36:CAA58 CJW36:CJW58 CTS36:CTS58 DDO36:DDO58 DNK36:DNK58 DXG36:DXG58 EHC36:EHC58 EQY36:EQY58 FAU36:FAU58 FKQ36:FKQ58 FUM36:FUM58 GEI36:GEI58 GOE36:GOE58 GYA36:GYA58 HHW36:HHW58 HRS36:HRS58 IBO36:IBO58 ILK36:ILK58 IVG36:IVG58 JFC36:JFC58 JOY36:JOY58 JYU36:JYU58 KIQ36:KIQ58 KSM36:KSM58 LCI36:LCI58 LME36:LME58 LWA36:LWA58 MFW36:MFW58 MPS36:MPS58 MZO36:MZO58 NJK36:NJK58 NTG36:NTG58 ODC36:ODC58 OMY36:OMY58 OWU36:OWU58 PGQ36:PGQ58 PQM36:PQM58 QAI36:QAI58 QKE36:QKE58 QUA36:QUA58 RDW36:RDW58 RNS36:RNS58 RXO36:RXO58 SHK36:SHK58 SRG36:SRG58 TBC36:TBC58 TKY36:TKY58 TUU36:TUU58 UEQ36:UEQ58 UOM36:UOM58 UYI36:UYI58 VIE36:VIE58 VSA36:VSA58 WBW36:WBW58 WLS36:WLS58 WVO36:WVO58 G65572:G65594 JC65572:JC65594 SY65572:SY65594 ACU65572:ACU65594 AMQ65572:AMQ65594 AWM65572:AWM65594 BGI65572:BGI65594 BQE65572:BQE65594 CAA65572:CAA65594 CJW65572:CJW65594 CTS65572:CTS65594 DDO65572:DDO65594 DNK65572:DNK65594 DXG65572:DXG65594 EHC65572:EHC65594 EQY65572:EQY65594 FAU65572:FAU65594 FKQ65572:FKQ65594 FUM65572:FUM65594 GEI65572:GEI65594 GOE65572:GOE65594 GYA65572:GYA65594 HHW65572:HHW65594 HRS65572:HRS65594 IBO65572:IBO65594 ILK65572:ILK65594 IVG65572:IVG65594 JFC65572:JFC65594 JOY65572:JOY65594 JYU65572:JYU65594 KIQ65572:KIQ65594 KSM65572:KSM65594 LCI65572:LCI65594 LME65572:LME65594 LWA65572:LWA65594 MFW65572:MFW65594 MPS65572:MPS65594 MZO65572:MZO65594 NJK65572:NJK65594 NTG65572:NTG65594 ODC65572:ODC65594 OMY65572:OMY65594 OWU65572:OWU65594 PGQ65572:PGQ65594 PQM65572:PQM65594 QAI65572:QAI65594 QKE65572:QKE65594 QUA65572:QUA65594 RDW65572:RDW65594 RNS65572:RNS65594 RXO65572:RXO65594 SHK65572:SHK65594 SRG65572:SRG65594 TBC65572:TBC65594 TKY65572:TKY65594 TUU65572:TUU65594 UEQ65572:UEQ65594 UOM65572:UOM65594 UYI65572:UYI65594 VIE65572:VIE65594 VSA65572:VSA65594 WBW65572:WBW65594 WLS65572:WLS65594 WVO65572:WVO65594 G131108:G131130 JC131108:JC131130 SY131108:SY131130 ACU131108:ACU131130 AMQ131108:AMQ131130 AWM131108:AWM131130 BGI131108:BGI131130 BQE131108:BQE131130 CAA131108:CAA131130 CJW131108:CJW131130 CTS131108:CTS131130 DDO131108:DDO131130 DNK131108:DNK131130 DXG131108:DXG131130 EHC131108:EHC131130 EQY131108:EQY131130 FAU131108:FAU131130 FKQ131108:FKQ131130 FUM131108:FUM131130 GEI131108:GEI131130 GOE131108:GOE131130 GYA131108:GYA131130 HHW131108:HHW131130 HRS131108:HRS131130 IBO131108:IBO131130 ILK131108:ILK131130 IVG131108:IVG131130 JFC131108:JFC131130 JOY131108:JOY131130 JYU131108:JYU131130 KIQ131108:KIQ131130 KSM131108:KSM131130 LCI131108:LCI131130 LME131108:LME131130 LWA131108:LWA131130 MFW131108:MFW131130 MPS131108:MPS131130 MZO131108:MZO131130 NJK131108:NJK131130 NTG131108:NTG131130 ODC131108:ODC131130 OMY131108:OMY131130 OWU131108:OWU131130 PGQ131108:PGQ131130 PQM131108:PQM131130 QAI131108:QAI131130 QKE131108:QKE131130 QUA131108:QUA131130 RDW131108:RDW131130 RNS131108:RNS131130 RXO131108:RXO131130 SHK131108:SHK131130 SRG131108:SRG131130 TBC131108:TBC131130 TKY131108:TKY131130 TUU131108:TUU131130 UEQ131108:UEQ131130 UOM131108:UOM131130 UYI131108:UYI131130 VIE131108:VIE131130 VSA131108:VSA131130 WBW131108:WBW131130 WLS131108:WLS131130 WVO131108:WVO131130 G196644:G196666 JC196644:JC196666 SY196644:SY196666 ACU196644:ACU196666 AMQ196644:AMQ196666 AWM196644:AWM196666 BGI196644:BGI196666 BQE196644:BQE196666 CAA196644:CAA196666 CJW196644:CJW196666 CTS196644:CTS196666 DDO196644:DDO196666 DNK196644:DNK196666 DXG196644:DXG196666 EHC196644:EHC196666 EQY196644:EQY196666 FAU196644:FAU196666 FKQ196644:FKQ196666 FUM196644:FUM196666 GEI196644:GEI196666 GOE196644:GOE196666 GYA196644:GYA196666 HHW196644:HHW196666 HRS196644:HRS196666 IBO196644:IBO196666 ILK196644:ILK196666 IVG196644:IVG196666 JFC196644:JFC196666 JOY196644:JOY196666 JYU196644:JYU196666 KIQ196644:KIQ196666 KSM196644:KSM196666 LCI196644:LCI196666 LME196644:LME196666 LWA196644:LWA196666 MFW196644:MFW196666 MPS196644:MPS196666 MZO196644:MZO196666 NJK196644:NJK196666 NTG196644:NTG196666 ODC196644:ODC196666 OMY196644:OMY196666 OWU196644:OWU196666 PGQ196644:PGQ196666 PQM196644:PQM196666 QAI196644:QAI196666 QKE196644:QKE196666 QUA196644:QUA196666 RDW196644:RDW196666 RNS196644:RNS196666 RXO196644:RXO196666 SHK196644:SHK196666 SRG196644:SRG196666 TBC196644:TBC196666 TKY196644:TKY196666 TUU196644:TUU196666 UEQ196644:UEQ196666 UOM196644:UOM196666 UYI196644:UYI196666 VIE196644:VIE196666 VSA196644:VSA196666 WBW196644:WBW196666 WLS196644:WLS196666 WVO196644:WVO196666 G262180:G262202 JC262180:JC262202 SY262180:SY262202 ACU262180:ACU262202 AMQ262180:AMQ262202 AWM262180:AWM262202 BGI262180:BGI262202 BQE262180:BQE262202 CAA262180:CAA262202 CJW262180:CJW262202 CTS262180:CTS262202 DDO262180:DDO262202 DNK262180:DNK262202 DXG262180:DXG262202 EHC262180:EHC262202 EQY262180:EQY262202 FAU262180:FAU262202 FKQ262180:FKQ262202 FUM262180:FUM262202 GEI262180:GEI262202 GOE262180:GOE262202 GYA262180:GYA262202 HHW262180:HHW262202 HRS262180:HRS262202 IBO262180:IBO262202 ILK262180:ILK262202 IVG262180:IVG262202 JFC262180:JFC262202 JOY262180:JOY262202 JYU262180:JYU262202 KIQ262180:KIQ262202 KSM262180:KSM262202 LCI262180:LCI262202 LME262180:LME262202 LWA262180:LWA262202 MFW262180:MFW262202 MPS262180:MPS262202 MZO262180:MZO262202 NJK262180:NJK262202 NTG262180:NTG262202 ODC262180:ODC262202 OMY262180:OMY262202 OWU262180:OWU262202 PGQ262180:PGQ262202 PQM262180:PQM262202 QAI262180:QAI262202 QKE262180:QKE262202 QUA262180:QUA262202 RDW262180:RDW262202 RNS262180:RNS262202 RXO262180:RXO262202 SHK262180:SHK262202 SRG262180:SRG262202 TBC262180:TBC262202 TKY262180:TKY262202 TUU262180:TUU262202 UEQ262180:UEQ262202 UOM262180:UOM262202 UYI262180:UYI262202 VIE262180:VIE262202 VSA262180:VSA262202 WBW262180:WBW262202 WLS262180:WLS262202 WVO262180:WVO262202 G327716:G327738 JC327716:JC327738 SY327716:SY327738 ACU327716:ACU327738 AMQ327716:AMQ327738 AWM327716:AWM327738 BGI327716:BGI327738 BQE327716:BQE327738 CAA327716:CAA327738 CJW327716:CJW327738 CTS327716:CTS327738 DDO327716:DDO327738 DNK327716:DNK327738 DXG327716:DXG327738 EHC327716:EHC327738 EQY327716:EQY327738 FAU327716:FAU327738 FKQ327716:FKQ327738 FUM327716:FUM327738 GEI327716:GEI327738 GOE327716:GOE327738 GYA327716:GYA327738 HHW327716:HHW327738 HRS327716:HRS327738 IBO327716:IBO327738 ILK327716:ILK327738 IVG327716:IVG327738 JFC327716:JFC327738 JOY327716:JOY327738 JYU327716:JYU327738 KIQ327716:KIQ327738 KSM327716:KSM327738 LCI327716:LCI327738 LME327716:LME327738 LWA327716:LWA327738 MFW327716:MFW327738 MPS327716:MPS327738 MZO327716:MZO327738 NJK327716:NJK327738 NTG327716:NTG327738 ODC327716:ODC327738 OMY327716:OMY327738 OWU327716:OWU327738 PGQ327716:PGQ327738 PQM327716:PQM327738 QAI327716:QAI327738 QKE327716:QKE327738 QUA327716:QUA327738 RDW327716:RDW327738 RNS327716:RNS327738 RXO327716:RXO327738 SHK327716:SHK327738 SRG327716:SRG327738 TBC327716:TBC327738 TKY327716:TKY327738 TUU327716:TUU327738 UEQ327716:UEQ327738 UOM327716:UOM327738 UYI327716:UYI327738 VIE327716:VIE327738 VSA327716:VSA327738 WBW327716:WBW327738 WLS327716:WLS327738 WVO327716:WVO327738 G393252:G393274 JC393252:JC393274 SY393252:SY393274 ACU393252:ACU393274 AMQ393252:AMQ393274 AWM393252:AWM393274 BGI393252:BGI393274 BQE393252:BQE393274 CAA393252:CAA393274 CJW393252:CJW393274 CTS393252:CTS393274 DDO393252:DDO393274 DNK393252:DNK393274 DXG393252:DXG393274 EHC393252:EHC393274 EQY393252:EQY393274 FAU393252:FAU393274 FKQ393252:FKQ393274 FUM393252:FUM393274 GEI393252:GEI393274 GOE393252:GOE393274 GYA393252:GYA393274 HHW393252:HHW393274 HRS393252:HRS393274 IBO393252:IBO393274 ILK393252:ILK393274 IVG393252:IVG393274 JFC393252:JFC393274 JOY393252:JOY393274 JYU393252:JYU393274 KIQ393252:KIQ393274 KSM393252:KSM393274 LCI393252:LCI393274 LME393252:LME393274 LWA393252:LWA393274 MFW393252:MFW393274 MPS393252:MPS393274 MZO393252:MZO393274 NJK393252:NJK393274 NTG393252:NTG393274 ODC393252:ODC393274 OMY393252:OMY393274 OWU393252:OWU393274 PGQ393252:PGQ393274 PQM393252:PQM393274 QAI393252:QAI393274 QKE393252:QKE393274 QUA393252:QUA393274 RDW393252:RDW393274 RNS393252:RNS393274 RXO393252:RXO393274 SHK393252:SHK393274 SRG393252:SRG393274 TBC393252:TBC393274 TKY393252:TKY393274 TUU393252:TUU393274 UEQ393252:UEQ393274 UOM393252:UOM393274 UYI393252:UYI393274 VIE393252:VIE393274 VSA393252:VSA393274 WBW393252:WBW393274 WLS393252:WLS393274 WVO393252:WVO393274 G458788:G458810 JC458788:JC458810 SY458788:SY458810 ACU458788:ACU458810 AMQ458788:AMQ458810 AWM458788:AWM458810 BGI458788:BGI458810 BQE458788:BQE458810 CAA458788:CAA458810 CJW458788:CJW458810 CTS458788:CTS458810 DDO458788:DDO458810 DNK458788:DNK458810 DXG458788:DXG458810 EHC458788:EHC458810 EQY458788:EQY458810 FAU458788:FAU458810 FKQ458788:FKQ458810 FUM458788:FUM458810 GEI458788:GEI458810 GOE458788:GOE458810 GYA458788:GYA458810 HHW458788:HHW458810 HRS458788:HRS458810 IBO458788:IBO458810 ILK458788:ILK458810 IVG458788:IVG458810 JFC458788:JFC458810 JOY458788:JOY458810 JYU458788:JYU458810 KIQ458788:KIQ458810 KSM458788:KSM458810 LCI458788:LCI458810 LME458788:LME458810 LWA458788:LWA458810 MFW458788:MFW458810 MPS458788:MPS458810 MZO458788:MZO458810 NJK458788:NJK458810 NTG458788:NTG458810 ODC458788:ODC458810 OMY458788:OMY458810 OWU458788:OWU458810 PGQ458788:PGQ458810 PQM458788:PQM458810 QAI458788:QAI458810 QKE458788:QKE458810 QUA458788:QUA458810 RDW458788:RDW458810 RNS458788:RNS458810 RXO458788:RXO458810 SHK458788:SHK458810 SRG458788:SRG458810 TBC458788:TBC458810 TKY458788:TKY458810 TUU458788:TUU458810 UEQ458788:UEQ458810 UOM458788:UOM458810 UYI458788:UYI458810 VIE458788:VIE458810 VSA458788:VSA458810 WBW458788:WBW458810 WLS458788:WLS458810 WVO458788:WVO458810 G524324:G524346 JC524324:JC524346 SY524324:SY524346 ACU524324:ACU524346 AMQ524324:AMQ524346 AWM524324:AWM524346 BGI524324:BGI524346 BQE524324:BQE524346 CAA524324:CAA524346 CJW524324:CJW524346 CTS524324:CTS524346 DDO524324:DDO524346 DNK524324:DNK524346 DXG524324:DXG524346 EHC524324:EHC524346 EQY524324:EQY524346 FAU524324:FAU524346 FKQ524324:FKQ524346 FUM524324:FUM524346 GEI524324:GEI524346 GOE524324:GOE524346 GYA524324:GYA524346 HHW524324:HHW524346 HRS524324:HRS524346 IBO524324:IBO524346 ILK524324:ILK524346 IVG524324:IVG524346 JFC524324:JFC524346 JOY524324:JOY524346 JYU524324:JYU524346 KIQ524324:KIQ524346 KSM524324:KSM524346 LCI524324:LCI524346 LME524324:LME524346 LWA524324:LWA524346 MFW524324:MFW524346 MPS524324:MPS524346 MZO524324:MZO524346 NJK524324:NJK524346 NTG524324:NTG524346 ODC524324:ODC524346 OMY524324:OMY524346 OWU524324:OWU524346 PGQ524324:PGQ524346 PQM524324:PQM524346 QAI524324:QAI524346 QKE524324:QKE524346 QUA524324:QUA524346 RDW524324:RDW524346 RNS524324:RNS524346 RXO524324:RXO524346 SHK524324:SHK524346 SRG524324:SRG524346 TBC524324:TBC524346 TKY524324:TKY524346 TUU524324:TUU524346 UEQ524324:UEQ524346 UOM524324:UOM524346 UYI524324:UYI524346 VIE524324:VIE524346 VSA524324:VSA524346 WBW524324:WBW524346 WLS524324:WLS524346 WVO524324:WVO524346 G589860:G589882 JC589860:JC589882 SY589860:SY589882 ACU589860:ACU589882 AMQ589860:AMQ589882 AWM589860:AWM589882 BGI589860:BGI589882 BQE589860:BQE589882 CAA589860:CAA589882 CJW589860:CJW589882 CTS589860:CTS589882 DDO589860:DDO589882 DNK589860:DNK589882 DXG589860:DXG589882 EHC589860:EHC589882 EQY589860:EQY589882 FAU589860:FAU589882 FKQ589860:FKQ589882 FUM589860:FUM589882 GEI589860:GEI589882 GOE589860:GOE589882 GYA589860:GYA589882 HHW589860:HHW589882 HRS589860:HRS589882 IBO589860:IBO589882 ILK589860:ILK589882 IVG589860:IVG589882 JFC589860:JFC589882 JOY589860:JOY589882 JYU589860:JYU589882 KIQ589860:KIQ589882 KSM589860:KSM589882 LCI589860:LCI589882 LME589860:LME589882 LWA589860:LWA589882 MFW589860:MFW589882 MPS589860:MPS589882 MZO589860:MZO589882 NJK589860:NJK589882 NTG589860:NTG589882 ODC589860:ODC589882 OMY589860:OMY589882 OWU589860:OWU589882 PGQ589860:PGQ589882 PQM589860:PQM589882 QAI589860:QAI589882 QKE589860:QKE589882 QUA589860:QUA589882 RDW589860:RDW589882 RNS589860:RNS589882 RXO589860:RXO589882 SHK589860:SHK589882 SRG589860:SRG589882 TBC589860:TBC589882 TKY589860:TKY589882 TUU589860:TUU589882 UEQ589860:UEQ589882 UOM589860:UOM589882 UYI589860:UYI589882 VIE589860:VIE589882 VSA589860:VSA589882 WBW589860:WBW589882 WLS589860:WLS589882 WVO589860:WVO589882 G655396:G655418 JC655396:JC655418 SY655396:SY655418 ACU655396:ACU655418 AMQ655396:AMQ655418 AWM655396:AWM655418 BGI655396:BGI655418 BQE655396:BQE655418 CAA655396:CAA655418 CJW655396:CJW655418 CTS655396:CTS655418 DDO655396:DDO655418 DNK655396:DNK655418 DXG655396:DXG655418 EHC655396:EHC655418 EQY655396:EQY655418 FAU655396:FAU655418 FKQ655396:FKQ655418 FUM655396:FUM655418 GEI655396:GEI655418 GOE655396:GOE655418 GYA655396:GYA655418 HHW655396:HHW655418 HRS655396:HRS655418 IBO655396:IBO655418 ILK655396:ILK655418 IVG655396:IVG655418 JFC655396:JFC655418 JOY655396:JOY655418 JYU655396:JYU655418 KIQ655396:KIQ655418 KSM655396:KSM655418 LCI655396:LCI655418 LME655396:LME655418 LWA655396:LWA655418 MFW655396:MFW655418 MPS655396:MPS655418 MZO655396:MZO655418 NJK655396:NJK655418 NTG655396:NTG655418 ODC655396:ODC655418 OMY655396:OMY655418 OWU655396:OWU655418 PGQ655396:PGQ655418 PQM655396:PQM655418 QAI655396:QAI655418 QKE655396:QKE655418 QUA655396:QUA655418 RDW655396:RDW655418 RNS655396:RNS655418 RXO655396:RXO655418 SHK655396:SHK655418 SRG655396:SRG655418 TBC655396:TBC655418 TKY655396:TKY655418 TUU655396:TUU655418 UEQ655396:UEQ655418 UOM655396:UOM655418 UYI655396:UYI655418 VIE655396:VIE655418 VSA655396:VSA655418 WBW655396:WBW655418 WLS655396:WLS655418 WVO655396:WVO655418 G720932:G720954 JC720932:JC720954 SY720932:SY720954 ACU720932:ACU720954 AMQ720932:AMQ720954 AWM720932:AWM720954 BGI720932:BGI720954 BQE720932:BQE720954 CAA720932:CAA720954 CJW720932:CJW720954 CTS720932:CTS720954 DDO720932:DDO720954 DNK720932:DNK720954 DXG720932:DXG720954 EHC720932:EHC720954 EQY720932:EQY720954 FAU720932:FAU720954 FKQ720932:FKQ720954 FUM720932:FUM720954 GEI720932:GEI720954 GOE720932:GOE720954 GYA720932:GYA720954 HHW720932:HHW720954 HRS720932:HRS720954 IBO720932:IBO720954 ILK720932:ILK720954 IVG720932:IVG720954 JFC720932:JFC720954 JOY720932:JOY720954 JYU720932:JYU720954 KIQ720932:KIQ720954 KSM720932:KSM720954 LCI720932:LCI720954 LME720932:LME720954 LWA720932:LWA720954 MFW720932:MFW720954 MPS720932:MPS720954 MZO720932:MZO720954 NJK720932:NJK720954 NTG720932:NTG720954 ODC720932:ODC720954 OMY720932:OMY720954 OWU720932:OWU720954 PGQ720932:PGQ720954 PQM720932:PQM720954 QAI720932:QAI720954 QKE720932:QKE720954 QUA720932:QUA720954 RDW720932:RDW720954 RNS720932:RNS720954 RXO720932:RXO720954 SHK720932:SHK720954 SRG720932:SRG720954 TBC720932:TBC720954 TKY720932:TKY720954 TUU720932:TUU720954 UEQ720932:UEQ720954 UOM720932:UOM720954 UYI720932:UYI720954 VIE720932:VIE720954 VSA720932:VSA720954 WBW720932:WBW720954 WLS720932:WLS720954 WVO720932:WVO720954 G786468:G786490 JC786468:JC786490 SY786468:SY786490 ACU786468:ACU786490 AMQ786468:AMQ786490 AWM786468:AWM786490 BGI786468:BGI786490 BQE786468:BQE786490 CAA786468:CAA786490 CJW786468:CJW786490 CTS786468:CTS786490 DDO786468:DDO786490 DNK786468:DNK786490 DXG786468:DXG786490 EHC786468:EHC786490 EQY786468:EQY786490 FAU786468:FAU786490 FKQ786468:FKQ786490 FUM786468:FUM786490 GEI786468:GEI786490 GOE786468:GOE786490 GYA786468:GYA786490 HHW786468:HHW786490 HRS786468:HRS786490 IBO786468:IBO786490 ILK786468:ILK786490 IVG786468:IVG786490 JFC786468:JFC786490 JOY786468:JOY786490 JYU786468:JYU786490 KIQ786468:KIQ786490 KSM786468:KSM786490 LCI786468:LCI786490 LME786468:LME786490 LWA786468:LWA786490 MFW786468:MFW786490 MPS786468:MPS786490 MZO786468:MZO786490 NJK786468:NJK786490 NTG786468:NTG786490 ODC786468:ODC786490 OMY786468:OMY786490 OWU786468:OWU786490 PGQ786468:PGQ786490 PQM786468:PQM786490 QAI786468:QAI786490 QKE786468:QKE786490 QUA786468:QUA786490 RDW786468:RDW786490 RNS786468:RNS786490 RXO786468:RXO786490 SHK786468:SHK786490 SRG786468:SRG786490 TBC786468:TBC786490 TKY786468:TKY786490 TUU786468:TUU786490 UEQ786468:UEQ786490 UOM786468:UOM786490 UYI786468:UYI786490 VIE786468:VIE786490 VSA786468:VSA786490 WBW786468:WBW786490 WLS786468:WLS786490 WVO786468:WVO786490 G852004:G852026 JC852004:JC852026 SY852004:SY852026 ACU852004:ACU852026 AMQ852004:AMQ852026 AWM852004:AWM852026 BGI852004:BGI852026 BQE852004:BQE852026 CAA852004:CAA852026 CJW852004:CJW852026 CTS852004:CTS852026 DDO852004:DDO852026 DNK852004:DNK852026 DXG852004:DXG852026 EHC852004:EHC852026 EQY852004:EQY852026 FAU852004:FAU852026 FKQ852004:FKQ852026 FUM852004:FUM852026 GEI852004:GEI852026 GOE852004:GOE852026 GYA852004:GYA852026 HHW852004:HHW852026 HRS852004:HRS852026 IBO852004:IBO852026 ILK852004:ILK852026 IVG852004:IVG852026 JFC852004:JFC852026 JOY852004:JOY852026 JYU852004:JYU852026 KIQ852004:KIQ852026 KSM852004:KSM852026 LCI852004:LCI852026 LME852004:LME852026 LWA852004:LWA852026 MFW852004:MFW852026 MPS852004:MPS852026 MZO852004:MZO852026 NJK852004:NJK852026 NTG852004:NTG852026 ODC852004:ODC852026 OMY852004:OMY852026 OWU852004:OWU852026 PGQ852004:PGQ852026 PQM852004:PQM852026 QAI852004:QAI852026 QKE852004:QKE852026 QUA852004:QUA852026 RDW852004:RDW852026 RNS852004:RNS852026 RXO852004:RXO852026 SHK852004:SHK852026 SRG852004:SRG852026 TBC852004:TBC852026 TKY852004:TKY852026 TUU852004:TUU852026 UEQ852004:UEQ852026 UOM852004:UOM852026 UYI852004:UYI852026 VIE852004:VIE852026 VSA852004:VSA852026 WBW852004:WBW852026 WLS852004:WLS852026 WVO852004:WVO852026 G917540:G917562 JC917540:JC917562 SY917540:SY917562 ACU917540:ACU917562 AMQ917540:AMQ917562 AWM917540:AWM917562 BGI917540:BGI917562 BQE917540:BQE917562 CAA917540:CAA917562 CJW917540:CJW917562 CTS917540:CTS917562 DDO917540:DDO917562 DNK917540:DNK917562 DXG917540:DXG917562 EHC917540:EHC917562 EQY917540:EQY917562 FAU917540:FAU917562 FKQ917540:FKQ917562 FUM917540:FUM917562 GEI917540:GEI917562 GOE917540:GOE917562 GYA917540:GYA917562 HHW917540:HHW917562 HRS917540:HRS917562 IBO917540:IBO917562 ILK917540:ILK917562 IVG917540:IVG917562 JFC917540:JFC917562 JOY917540:JOY917562 JYU917540:JYU917562 KIQ917540:KIQ917562 KSM917540:KSM917562 LCI917540:LCI917562 LME917540:LME917562 LWA917540:LWA917562 MFW917540:MFW917562 MPS917540:MPS917562 MZO917540:MZO917562 NJK917540:NJK917562 NTG917540:NTG917562 ODC917540:ODC917562 OMY917540:OMY917562 OWU917540:OWU917562 PGQ917540:PGQ917562 PQM917540:PQM917562 QAI917540:QAI917562 QKE917540:QKE917562 QUA917540:QUA917562 RDW917540:RDW917562 RNS917540:RNS917562 RXO917540:RXO917562 SHK917540:SHK917562 SRG917540:SRG917562 TBC917540:TBC917562 TKY917540:TKY917562 TUU917540:TUU917562 UEQ917540:UEQ917562 UOM917540:UOM917562 UYI917540:UYI917562 VIE917540:VIE917562 VSA917540:VSA917562 WBW917540:WBW917562 WLS917540:WLS917562 WVO917540:WVO917562 G983076:G983098 JC983076:JC983098 SY983076:SY983098 ACU983076:ACU983098 AMQ983076:AMQ983098 AWM983076:AWM983098 BGI983076:BGI983098 BQE983076:BQE983098 CAA983076:CAA983098 CJW983076:CJW983098 CTS983076:CTS983098 DDO983076:DDO983098 DNK983076:DNK983098 DXG983076:DXG983098 EHC983076:EHC983098 EQY983076:EQY983098 FAU983076:FAU983098 FKQ983076:FKQ983098 FUM983076:FUM983098 GEI983076:GEI983098 GOE983076:GOE983098 GYA983076:GYA983098 HHW983076:HHW983098 HRS983076:HRS983098 IBO983076:IBO983098 ILK983076:ILK983098 IVG983076:IVG983098 JFC983076:JFC983098 JOY983076:JOY983098 JYU983076:JYU983098 KIQ983076:KIQ983098 KSM983076:KSM983098 LCI983076:LCI983098 LME983076:LME983098 LWA983076:LWA983098 MFW983076:MFW983098 MPS983076:MPS983098 MZO983076:MZO983098 NJK983076:NJK983098 NTG983076:NTG983098 ODC983076:ODC983098 OMY983076:OMY983098 OWU983076:OWU983098 PGQ983076:PGQ983098 PQM983076:PQM983098 QAI983076:QAI983098 QKE983076:QKE983098 QUA983076:QUA983098 RDW983076:RDW983098 RNS983076:RNS983098 RXO983076:RXO983098 SHK983076:SHK983098 SRG983076:SRG983098 TBC983076:TBC983098 TKY983076:TKY983098 TUU983076:TUU983098 UEQ983076:UEQ983098 UOM983076:UOM983098 UYI983076:UYI983098 VIE983076:VIE983098 VSA983076:VSA983098 WBW983076:WBW983098 WLS983076:WLS983098 WVO983076:WVO983098">
      <formula1>$G$78:$G$169</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31:E58 JA31:JA58 SW31:SW58 ACS31:ACS58 AMO31:AMO58 AWK31:AWK58 BGG31:BGG58 BQC31:BQC58 BZY31:BZY58 CJU31:CJU58 CTQ31:CTQ58 DDM31:DDM58 DNI31:DNI58 DXE31:DXE58 EHA31:EHA58 EQW31:EQW58 FAS31:FAS58 FKO31:FKO58 FUK31:FUK58 GEG31:GEG58 GOC31:GOC58 GXY31:GXY58 HHU31:HHU58 HRQ31:HRQ58 IBM31:IBM58 ILI31:ILI58 IVE31:IVE58 JFA31:JFA58 JOW31:JOW58 JYS31:JYS58 KIO31:KIO58 KSK31:KSK58 LCG31:LCG58 LMC31:LMC58 LVY31:LVY58 MFU31:MFU58 MPQ31:MPQ58 MZM31:MZM58 NJI31:NJI58 NTE31:NTE58 ODA31:ODA58 OMW31:OMW58 OWS31:OWS58 PGO31:PGO58 PQK31:PQK58 QAG31:QAG58 QKC31:QKC58 QTY31:QTY58 RDU31:RDU58 RNQ31:RNQ58 RXM31:RXM58 SHI31:SHI58 SRE31:SRE58 TBA31:TBA58 TKW31:TKW58 TUS31:TUS58 UEO31:UEO58 UOK31:UOK58 UYG31:UYG58 VIC31:VIC58 VRY31:VRY58 WBU31:WBU58 WLQ31:WLQ58 WVM31:WVM58 E65567:E65594 JA65567:JA65594 SW65567:SW65594 ACS65567:ACS65594 AMO65567:AMO65594 AWK65567:AWK65594 BGG65567:BGG65594 BQC65567:BQC65594 BZY65567:BZY65594 CJU65567:CJU65594 CTQ65567:CTQ65594 DDM65567:DDM65594 DNI65567:DNI65594 DXE65567:DXE65594 EHA65567:EHA65594 EQW65567:EQW65594 FAS65567:FAS65594 FKO65567:FKO65594 FUK65567:FUK65594 GEG65567:GEG65594 GOC65567:GOC65594 GXY65567:GXY65594 HHU65567:HHU65594 HRQ65567:HRQ65594 IBM65567:IBM65594 ILI65567:ILI65594 IVE65567:IVE65594 JFA65567:JFA65594 JOW65567:JOW65594 JYS65567:JYS65594 KIO65567:KIO65594 KSK65567:KSK65594 LCG65567:LCG65594 LMC65567:LMC65594 LVY65567:LVY65594 MFU65567:MFU65594 MPQ65567:MPQ65594 MZM65567:MZM65594 NJI65567:NJI65594 NTE65567:NTE65594 ODA65567:ODA65594 OMW65567:OMW65594 OWS65567:OWS65594 PGO65567:PGO65594 PQK65567:PQK65594 QAG65567:QAG65594 QKC65567:QKC65594 QTY65567:QTY65594 RDU65567:RDU65594 RNQ65567:RNQ65594 RXM65567:RXM65594 SHI65567:SHI65594 SRE65567:SRE65594 TBA65567:TBA65594 TKW65567:TKW65594 TUS65567:TUS65594 UEO65567:UEO65594 UOK65567:UOK65594 UYG65567:UYG65594 VIC65567:VIC65594 VRY65567:VRY65594 WBU65567:WBU65594 WLQ65567:WLQ65594 WVM65567:WVM65594 E131103:E131130 JA131103:JA131130 SW131103:SW131130 ACS131103:ACS131130 AMO131103:AMO131130 AWK131103:AWK131130 BGG131103:BGG131130 BQC131103:BQC131130 BZY131103:BZY131130 CJU131103:CJU131130 CTQ131103:CTQ131130 DDM131103:DDM131130 DNI131103:DNI131130 DXE131103:DXE131130 EHA131103:EHA131130 EQW131103:EQW131130 FAS131103:FAS131130 FKO131103:FKO131130 FUK131103:FUK131130 GEG131103:GEG131130 GOC131103:GOC131130 GXY131103:GXY131130 HHU131103:HHU131130 HRQ131103:HRQ131130 IBM131103:IBM131130 ILI131103:ILI131130 IVE131103:IVE131130 JFA131103:JFA131130 JOW131103:JOW131130 JYS131103:JYS131130 KIO131103:KIO131130 KSK131103:KSK131130 LCG131103:LCG131130 LMC131103:LMC131130 LVY131103:LVY131130 MFU131103:MFU131130 MPQ131103:MPQ131130 MZM131103:MZM131130 NJI131103:NJI131130 NTE131103:NTE131130 ODA131103:ODA131130 OMW131103:OMW131130 OWS131103:OWS131130 PGO131103:PGO131130 PQK131103:PQK131130 QAG131103:QAG131130 QKC131103:QKC131130 QTY131103:QTY131130 RDU131103:RDU131130 RNQ131103:RNQ131130 RXM131103:RXM131130 SHI131103:SHI131130 SRE131103:SRE131130 TBA131103:TBA131130 TKW131103:TKW131130 TUS131103:TUS131130 UEO131103:UEO131130 UOK131103:UOK131130 UYG131103:UYG131130 VIC131103:VIC131130 VRY131103:VRY131130 WBU131103:WBU131130 WLQ131103:WLQ131130 WVM131103:WVM131130 E196639:E196666 JA196639:JA196666 SW196639:SW196666 ACS196639:ACS196666 AMO196639:AMO196666 AWK196639:AWK196666 BGG196639:BGG196666 BQC196639:BQC196666 BZY196639:BZY196666 CJU196639:CJU196666 CTQ196639:CTQ196666 DDM196639:DDM196666 DNI196639:DNI196666 DXE196639:DXE196666 EHA196639:EHA196666 EQW196639:EQW196666 FAS196639:FAS196666 FKO196639:FKO196666 FUK196639:FUK196666 GEG196639:GEG196666 GOC196639:GOC196666 GXY196639:GXY196666 HHU196639:HHU196666 HRQ196639:HRQ196666 IBM196639:IBM196666 ILI196639:ILI196666 IVE196639:IVE196666 JFA196639:JFA196666 JOW196639:JOW196666 JYS196639:JYS196666 KIO196639:KIO196666 KSK196639:KSK196666 LCG196639:LCG196666 LMC196639:LMC196666 LVY196639:LVY196666 MFU196639:MFU196666 MPQ196639:MPQ196666 MZM196639:MZM196666 NJI196639:NJI196666 NTE196639:NTE196666 ODA196639:ODA196666 OMW196639:OMW196666 OWS196639:OWS196666 PGO196639:PGO196666 PQK196639:PQK196666 QAG196639:QAG196666 QKC196639:QKC196666 QTY196639:QTY196666 RDU196639:RDU196666 RNQ196639:RNQ196666 RXM196639:RXM196666 SHI196639:SHI196666 SRE196639:SRE196666 TBA196639:TBA196666 TKW196639:TKW196666 TUS196639:TUS196666 UEO196639:UEO196666 UOK196639:UOK196666 UYG196639:UYG196666 VIC196639:VIC196666 VRY196639:VRY196666 WBU196639:WBU196666 WLQ196639:WLQ196666 WVM196639:WVM196666 E262175:E262202 JA262175:JA262202 SW262175:SW262202 ACS262175:ACS262202 AMO262175:AMO262202 AWK262175:AWK262202 BGG262175:BGG262202 BQC262175:BQC262202 BZY262175:BZY262202 CJU262175:CJU262202 CTQ262175:CTQ262202 DDM262175:DDM262202 DNI262175:DNI262202 DXE262175:DXE262202 EHA262175:EHA262202 EQW262175:EQW262202 FAS262175:FAS262202 FKO262175:FKO262202 FUK262175:FUK262202 GEG262175:GEG262202 GOC262175:GOC262202 GXY262175:GXY262202 HHU262175:HHU262202 HRQ262175:HRQ262202 IBM262175:IBM262202 ILI262175:ILI262202 IVE262175:IVE262202 JFA262175:JFA262202 JOW262175:JOW262202 JYS262175:JYS262202 KIO262175:KIO262202 KSK262175:KSK262202 LCG262175:LCG262202 LMC262175:LMC262202 LVY262175:LVY262202 MFU262175:MFU262202 MPQ262175:MPQ262202 MZM262175:MZM262202 NJI262175:NJI262202 NTE262175:NTE262202 ODA262175:ODA262202 OMW262175:OMW262202 OWS262175:OWS262202 PGO262175:PGO262202 PQK262175:PQK262202 QAG262175:QAG262202 QKC262175:QKC262202 QTY262175:QTY262202 RDU262175:RDU262202 RNQ262175:RNQ262202 RXM262175:RXM262202 SHI262175:SHI262202 SRE262175:SRE262202 TBA262175:TBA262202 TKW262175:TKW262202 TUS262175:TUS262202 UEO262175:UEO262202 UOK262175:UOK262202 UYG262175:UYG262202 VIC262175:VIC262202 VRY262175:VRY262202 WBU262175:WBU262202 WLQ262175:WLQ262202 WVM262175:WVM262202 E327711:E327738 JA327711:JA327738 SW327711:SW327738 ACS327711:ACS327738 AMO327711:AMO327738 AWK327711:AWK327738 BGG327711:BGG327738 BQC327711:BQC327738 BZY327711:BZY327738 CJU327711:CJU327738 CTQ327711:CTQ327738 DDM327711:DDM327738 DNI327711:DNI327738 DXE327711:DXE327738 EHA327711:EHA327738 EQW327711:EQW327738 FAS327711:FAS327738 FKO327711:FKO327738 FUK327711:FUK327738 GEG327711:GEG327738 GOC327711:GOC327738 GXY327711:GXY327738 HHU327711:HHU327738 HRQ327711:HRQ327738 IBM327711:IBM327738 ILI327711:ILI327738 IVE327711:IVE327738 JFA327711:JFA327738 JOW327711:JOW327738 JYS327711:JYS327738 KIO327711:KIO327738 KSK327711:KSK327738 LCG327711:LCG327738 LMC327711:LMC327738 LVY327711:LVY327738 MFU327711:MFU327738 MPQ327711:MPQ327738 MZM327711:MZM327738 NJI327711:NJI327738 NTE327711:NTE327738 ODA327711:ODA327738 OMW327711:OMW327738 OWS327711:OWS327738 PGO327711:PGO327738 PQK327711:PQK327738 QAG327711:QAG327738 QKC327711:QKC327738 QTY327711:QTY327738 RDU327711:RDU327738 RNQ327711:RNQ327738 RXM327711:RXM327738 SHI327711:SHI327738 SRE327711:SRE327738 TBA327711:TBA327738 TKW327711:TKW327738 TUS327711:TUS327738 UEO327711:UEO327738 UOK327711:UOK327738 UYG327711:UYG327738 VIC327711:VIC327738 VRY327711:VRY327738 WBU327711:WBU327738 WLQ327711:WLQ327738 WVM327711:WVM327738 E393247:E393274 JA393247:JA393274 SW393247:SW393274 ACS393247:ACS393274 AMO393247:AMO393274 AWK393247:AWK393274 BGG393247:BGG393274 BQC393247:BQC393274 BZY393247:BZY393274 CJU393247:CJU393274 CTQ393247:CTQ393274 DDM393247:DDM393274 DNI393247:DNI393274 DXE393247:DXE393274 EHA393247:EHA393274 EQW393247:EQW393274 FAS393247:FAS393274 FKO393247:FKO393274 FUK393247:FUK393274 GEG393247:GEG393274 GOC393247:GOC393274 GXY393247:GXY393274 HHU393247:HHU393274 HRQ393247:HRQ393274 IBM393247:IBM393274 ILI393247:ILI393274 IVE393247:IVE393274 JFA393247:JFA393274 JOW393247:JOW393274 JYS393247:JYS393274 KIO393247:KIO393274 KSK393247:KSK393274 LCG393247:LCG393274 LMC393247:LMC393274 LVY393247:LVY393274 MFU393247:MFU393274 MPQ393247:MPQ393274 MZM393247:MZM393274 NJI393247:NJI393274 NTE393247:NTE393274 ODA393247:ODA393274 OMW393247:OMW393274 OWS393247:OWS393274 PGO393247:PGO393274 PQK393247:PQK393274 QAG393247:QAG393274 QKC393247:QKC393274 QTY393247:QTY393274 RDU393247:RDU393274 RNQ393247:RNQ393274 RXM393247:RXM393274 SHI393247:SHI393274 SRE393247:SRE393274 TBA393247:TBA393274 TKW393247:TKW393274 TUS393247:TUS393274 UEO393247:UEO393274 UOK393247:UOK393274 UYG393247:UYG393274 VIC393247:VIC393274 VRY393247:VRY393274 WBU393247:WBU393274 WLQ393247:WLQ393274 WVM393247:WVM393274 E458783:E458810 JA458783:JA458810 SW458783:SW458810 ACS458783:ACS458810 AMO458783:AMO458810 AWK458783:AWK458810 BGG458783:BGG458810 BQC458783:BQC458810 BZY458783:BZY458810 CJU458783:CJU458810 CTQ458783:CTQ458810 DDM458783:DDM458810 DNI458783:DNI458810 DXE458783:DXE458810 EHA458783:EHA458810 EQW458783:EQW458810 FAS458783:FAS458810 FKO458783:FKO458810 FUK458783:FUK458810 GEG458783:GEG458810 GOC458783:GOC458810 GXY458783:GXY458810 HHU458783:HHU458810 HRQ458783:HRQ458810 IBM458783:IBM458810 ILI458783:ILI458810 IVE458783:IVE458810 JFA458783:JFA458810 JOW458783:JOW458810 JYS458783:JYS458810 KIO458783:KIO458810 KSK458783:KSK458810 LCG458783:LCG458810 LMC458783:LMC458810 LVY458783:LVY458810 MFU458783:MFU458810 MPQ458783:MPQ458810 MZM458783:MZM458810 NJI458783:NJI458810 NTE458783:NTE458810 ODA458783:ODA458810 OMW458783:OMW458810 OWS458783:OWS458810 PGO458783:PGO458810 PQK458783:PQK458810 QAG458783:QAG458810 QKC458783:QKC458810 QTY458783:QTY458810 RDU458783:RDU458810 RNQ458783:RNQ458810 RXM458783:RXM458810 SHI458783:SHI458810 SRE458783:SRE458810 TBA458783:TBA458810 TKW458783:TKW458810 TUS458783:TUS458810 UEO458783:UEO458810 UOK458783:UOK458810 UYG458783:UYG458810 VIC458783:VIC458810 VRY458783:VRY458810 WBU458783:WBU458810 WLQ458783:WLQ458810 WVM458783:WVM458810 E524319:E524346 JA524319:JA524346 SW524319:SW524346 ACS524319:ACS524346 AMO524319:AMO524346 AWK524319:AWK524346 BGG524319:BGG524346 BQC524319:BQC524346 BZY524319:BZY524346 CJU524319:CJU524346 CTQ524319:CTQ524346 DDM524319:DDM524346 DNI524319:DNI524346 DXE524319:DXE524346 EHA524319:EHA524346 EQW524319:EQW524346 FAS524319:FAS524346 FKO524319:FKO524346 FUK524319:FUK524346 GEG524319:GEG524346 GOC524319:GOC524346 GXY524319:GXY524346 HHU524319:HHU524346 HRQ524319:HRQ524346 IBM524319:IBM524346 ILI524319:ILI524346 IVE524319:IVE524346 JFA524319:JFA524346 JOW524319:JOW524346 JYS524319:JYS524346 KIO524319:KIO524346 KSK524319:KSK524346 LCG524319:LCG524346 LMC524319:LMC524346 LVY524319:LVY524346 MFU524319:MFU524346 MPQ524319:MPQ524346 MZM524319:MZM524346 NJI524319:NJI524346 NTE524319:NTE524346 ODA524319:ODA524346 OMW524319:OMW524346 OWS524319:OWS524346 PGO524319:PGO524346 PQK524319:PQK524346 QAG524319:QAG524346 QKC524319:QKC524346 QTY524319:QTY524346 RDU524319:RDU524346 RNQ524319:RNQ524346 RXM524319:RXM524346 SHI524319:SHI524346 SRE524319:SRE524346 TBA524319:TBA524346 TKW524319:TKW524346 TUS524319:TUS524346 UEO524319:UEO524346 UOK524319:UOK524346 UYG524319:UYG524346 VIC524319:VIC524346 VRY524319:VRY524346 WBU524319:WBU524346 WLQ524319:WLQ524346 WVM524319:WVM524346 E589855:E589882 JA589855:JA589882 SW589855:SW589882 ACS589855:ACS589882 AMO589855:AMO589882 AWK589855:AWK589882 BGG589855:BGG589882 BQC589855:BQC589882 BZY589855:BZY589882 CJU589855:CJU589882 CTQ589855:CTQ589882 DDM589855:DDM589882 DNI589855:DNI589882 DXE589855:DXE589882 EHA589855:EHA589882 EQW589855:EQW589882 FAS589855:FAS589882 FKO589855:FKO589882 FUK589855:FUK589882 GEG589855:GEG589882 GOC589855:GOC589882 GXY589855:GXY589882 HHU589855:HHU589882 HRQ589855:HRQ589882 IBM589855:IBM589882 ILI589855:ILI589882 IVE589855:IVE589882 JFA589855:JFA589882 JOW589855:JOW589882 JYS589855:JYS589882 KIO589855:KIO589882 KSK589855:KSK589882 LCG589855:LCG589882 LMC589855:LMC589882 LVY589855:LVY589882 MFU589855:MFU589882 MPQ589855:MPQ589882 MZM589855:MZM589882 NJI589855:NJI589882 NTE589855:NTE589882 ODA589855:ODA589882 OMW589855:OMW589882 OWS589855:OWS589882 PGO589855:PGO589882 PQK589855:PQK589882 QAG589855:QAG589882 QKC589855:QKC589882 QTY589855:QTY589882 RDU589855:RDU589882 RNQ589855:RNQ589882 RXM589855:RXM589882 SHI589855:SHI589882 SRE589855:SRE589882 TBA589855:TBA589882 TKW589855:TKW589882 TUS589855:TUS589882 UEO589855:UEO589882 UOK589855:UOK589882 UYG589855:UYG589882 VIC589855:VIC589882 VRY589855:VRY589882 WBU589855:WBU589882 WLQ589855:WLQ589882 WVM589855:WVM589882 E655391:E655418 JA655391:JA655418 SW655391:SW655418 ACS655391:ACS655418 AMO655391:AMO655418 AWK655391:AWK655418 BGG655391:BGG655418 BQC655391:BQC655418 BZY655391:BZY655418 CJU655391:CJU655418 CTQ655391:CTQ655418 DDM655391:DDM655418 DNI655391:DNI655418 DXE655391:DXE655418 EHA655391:EHA655418 EQW655391:EQW655418 FAS655391:FAS655418 FKO655391:FKO655418 FUK655391:FUK655418 GEG655391:GEG655418 GOC655391:GOC655418 GXY655391:GXY655418 HHU655391:HHU655418 HRQ655391:HRQ655418 IBM655391:IBM655418 ILI655391:ILI655418 IVE655391:IVE655418 JFA655391:JFA655418 JOW655391:JOW655418 JYS655391:JYS655418 KIO655391:KIO655418 KSK655391:KSK655418 LCG655391:LCG655418 LMC655391:LMC655418 LVY655391:LVY655418 MFU655391:MFU655418 MPQ655391:MPQ655418 MZM655391:MZM655418 NJI655391:NJI655418 NTE655391:NTE655418 ODA655391:ODA655418 OMW655391:OMW655418 OWS655391:OWS655418 PGO655391:PGO655418 PQK655391:PQK655418 QAG655391:QAG655418 QKC655391:QKC655418 QTY655391:QTY655418 RDU655391:RDU655418 RNQ655391:RNQ655418 RXM655391:RXM655418 SHI655391:SHI655418 SRE655391:SRE655418 TBA655391:TBA655418 TKW655391:TKW655418 TUS655391:TUS655418 UEO655391:UEO655418 UOK655391:UOK655418 UYG655391:UYG655418 VIC655391:VIC655418 VRY655391:VRY655418 WBU655391:WBU655418 WLQ655391:WLQ655418 WVM655391:WVM655418 E720927:E720954 JA720927:JA720954 SW720927:SW720954 ACS720927:ACS720954 AMO720927:AMO720954 AWK720927:AWK720954 BGG720927:BGG720954 BQC720927:BQC720954 BZY720927:BZY720954 CJU720927:CJU720954 CTQ720927:CTQ720954 DDM720927:DDM720954 DNI720927:DNI720954 DXE720927:DXE720954 EHA720927:EHA720954 EQW720927:EQW720954 FAS720927:FAS720954 FKO720927:FKO720954 FUK720927:FUK720954 GEG720927:GEG720954 GOC720927:GOC720954 GXY720927:GXY720954 HHU720927:HHU720954 HRQ720927:HRQ720954 IBM720927:IBM720954 ILI720927:ILI720954 IVE720927:IVE720954 JFA720927:JFA720954 JOW720927:JOW720954 JYS720927:JYS720954 KIO720927:KIO720954 KSK720927:KSK720954 LCG720927:LCG720954 LMC720927:LMC720954 LVY720927:LVY720954 MFU720927:MFU720954 MPQ720927:MPQ720954 MZM720927:MZM720954 NJI720927:NJI720954 NTE720927:NTE720954 ODA720927:ODA720954 OMW720927:OMW720954 OWS720927:OWS720954 PGO720927:PGO720954 PQK720927:PQK720954 QAG720927:QAG720954 QKC720927:QKC720954 QTY720927:QTY720954 RDU720927:RDU720954 RNQ720927:RNQ720954 RXM720927:RXM720954 SHI720927:SHI720954 SRE720927:SRE720954 TBA720927:TBA720954 TKW720927:TKW720954 TUS720927:TUS720954 UEO720927:UEO720954 UOK720927:UOK720954 UYG720927:UYG720954 VIC720927:VIC720954 VRY720927:VRY720954 WBU720927:WBU720954 WLQ720927:WLQ720954 WVM720927:WVM720954 E786463:E786490 JA786463:JA786490 SW786463:SW786490 ACS786463:ACS786490 AMO786463:AMO786490 AWK786463:AWK786490 BGG786463:BGG786490 BQC786463:BQC786490 BZY786463:BZY786490 CJU786463:CJU786490 CTQ786463:CTQ786490 DDM786463:DDM786490 DNI786463:DNI786490 DXE786463:DXE786490 EHA786463:EHA786490 EQW786463:EQW786490 FAS786463:FAS786490 FKO786463:FKO786490 FUK786463:FUK786490 GEG786463:GEG786490 GOC786463:GOC786490 GXY786463:GXY786490 HHU786463:HHU786490 HRQ786463:HRQ786490 IBM786463:IBM786490 ILI786463:ILI786490 IVE786463:IVE786490 JFA786463:JFA786490 JOW786463:JOW786490 JYS786463:JYS786490 KIO786463:KIO786490 KSK786463:KSK786490 LCG786463:LCG786490 LMC786463:LMC786490 LVY786463:LVY786490 MFU786463:MFU786490 MPQ786463:MPQ786490 MZM786463:MZM786490 NJI786463:NJI786490 NTE786463:NTE786490 ODA786463:ODA786490 OMW786463:OMW786490 OWS786463:OWS786490 PGO786463:PGO786490 PQK786463:PQK786490 QAG786463:QAG786490 QKC786463:QKC786490 QTY786463:QTY786490 RDU786463:RDU786490 RNQ786463:RNQ786490 RXM786463:RXM786490 SHI786463:SHI786490 SRE786463:SRE786490 TBA786463:TBA786490 TKW786463:TKW786490 TUS786463:TUS786490 UEO786463:UEO786490 UOK786463:UOK786490 UYG786463:UYG786490 VIC786463:VIC786490 VRY786463:VRY786490 WBU786463:WBU786490 WLQ786463:WLQ786490 WVM786463:WVM786490 E851999:E852026 JA851999:JA852026 SW851999:SW852026 ACS851999:ACS852026 AMO851999:AMO852026 AWK851999:AWK852026 BGG851999:BGG852026 BQC851999:BQC852026 BZY851999:BZY852026 CJU851999:CJU852026 CTQ851999:CTQ852026 DDM851999:DDM852026 DNI851999:DNI852026 DXE851999:DXE852026 EHA851999:EHA852026 EQW851999:EQW852026 FAS851999:FAS852026 FKO851999:FKO852026 FUK851999:FUK852026 GEG851999:GEG852026 GOC851999:GOC852026 GXY851999:GXY852026 HHU851999:HHU852026 HRQ851999:HRQ852026 IBM851999:IBM852026 ILI851999:ILI852026 IVE851999:IVE852026 JFA851999:JFA852026 JOW851999:JOW852026 JYS851999:JYS852026 KIO851999:KIO852026 KSK851999:KSK852026 LCG851999:LCG852026 LMC851999:LMC852026 LVY851999:LVY852026 MFU851999:MFU852026 MPQ851999:MPQ852026 MZM851999:MZM852026 NJI851999:NJI852026 NTE851999:NTE852026 ODA851999:ODA852026 OMW851999:OMW852026 OWS851999:OWS852026 PGO851999:PGO852026 PQK851999:PQK852026 QAG851999:QAG852026 QKC851999:QKC852026 QTY851999:QTY852026 RDU851999:RDU852026 RNQ851999:RNQ852026 RXM851999:RXM852026 SHI851999:SHI852026 SRE851999:SRE852026 TBA851999:TBA852026 TKW851999:TKW852026 TUS851999:TUS852026 UEO851999:UEO852026 UOK851999:UOK852026 UYG851999:UYG852026 VIC851999:VIC852026 VRY851999:VRY852026 WBU851999:WBU852026 WLQ851999:WLQ852026 WVM851999:WVM852026 E917535:E917562 JA917535:JA917562 SW917535:SW917562 ACS917535:ACS917562 AMO917535:AMO917562 AWK917535:AWK917562 BGG917535:BGG917562 BQC917535:BQC917562 BZY917535:BZY917562 CJU917535:CJU917562 CTQ917535:CTQ917562 DDM917535:DDM917562 DNI917535:DNI917562 DXE917535:DXE917562 EHA917535:EHA917562 EQW917535:EQW917562 FAS917535:FAS917562 FKO917535:FKO917562 FUK917535:FUK917562 GEG917535:GEG917562 GOC917535:GOC917562 GXY917535:GXY917562 HHU917535:HHU917562 HRQ917535:HRQ917562 IBM917535:IBM917562 ILI917535:ILI917562 IVE917535:IVE917562 JFA917535:JFA917562 JOW917535:JOW917562 JYS917535:JYS917562 KIO917535:KIO917562 KSK917535:KSK917562 LCG917535:LCG917562 LMC917535:LMC917562 LVY917535:LVY917562 MFU917535:MFU917562 MPQ917535:MPQ917562 MZM917535:MZM917562 NJI917535:NJI917562 NTE917535:NTE917562 ODA917535:ODA917562 OMW917535:OMW917562 OWS917535:OWS917562 PGO917535:PGO917562 PQK917535:PQK917562 QAG917535:QAG917562 QKC917535:QKC917562 QTY917535:QTY917562 RDU917535:RDU917562 RNQ917535:RNQ917562 RXM917535:RXM917562 SHI917535:SHI917562 SRE917535:SRE917562 TBA917535:TBA917562 TKW917535:TKW917562 TUS917535:TUS917562 UEO917535:UEO917562 UOK917535:UOK917562 UYG917535:UYG917562 VIC917535:VIC917562 VRY917535:VRY917562 WBU917535:WBU917562 WLQ917535:WLQ917562 WVM917535:WVM917562 E983071:E983098 JA983071:JA983098 SW983071:SW983098 ACS983071:ACS983098 AMO983071:AMO983098 AWK983071:AWK983098 BGG983071:BGG983098 BQC983071:BQC983098 BZY983071:BZY983098 CJU983071:CJU983098 CTQ983071:CTQ983098 DDM983071:DDM983098 DNI983071:DNI983098 DXE983071:DXE983098 EHA983071:EHA983098 EQW983071:EQW983098 FAS983071:FAS983098 FKO983071:FKO983098 FUK983071:FUK983098 GEG983071:GEG983098 GOC983071:GOC983098 GXY983071:GXY983098 HHU983071:HHU983098 HRQ983071:HRQ983098 IBM983071:IBM983098 ILI983071:ILI983098 IVE983071:IVE983098 JFA983071:JFA983098 JOW983071:JOW983098 JYS983071:JYS983098 KIO983071:KIO983098 KSK983071:KSK983098 LCG983071:LCG983098 LMC983071:LMC983098 LVY983071:LVY983098 MFU983071:MFU983098 MPQ983071:MPQ983098 MZM983071:MZM983098 NJI983071:NJI983098 NTE983071:NTE983098 ODA983071:ODA983098 OMW983071:OMW983098 OWS983071:OWS983098 PGO983071:PGO983098 PQK983071:PQK983098 QAG983071:QAG983098 QKC983071:QKC983098 QTY983071:QTY983098 RDU983071:RDU983098 RNQ983071:RNQ983098 RXM983071:RXM983098 SHI983071:SHI983098 SRE983071:SRE983098 TBA983071:TBA983098 TKW983071:TKW983098 TUS983071:TUS983098 UEO983071:UEO983098 UOK983071:UOK983098 UYG983071:UYG983098 VIC983071:VIC983098 VRY983071:VRY983098 WBU983071:WBU983098 WLQ983071:WLQ983098 WVM983071:WVM983098 WVM983050:WVM983056 JA10:JA16 SW10:SW16 ACS10:ACS16 AMO10:AMO16 AWK10:AWK16 BGG10:BGG16 BQC10:BQC16 BZY10:BZY16 CJU10:CJU16 CTQ10:CTQ16 DDM10:DDM16 DNI10:DNI16 DXE10:DXE16 EHA10:EHA16 EQW10:EQW16 FAS10:FAS16 FKO10:FKO16 FUK10:FUK16 GEG10:GEG16 GOC10:GOC16 GXY10:GXY16 HHU10:HHU16 HRQ10:HRQ16 IBM10:IBM16 ILI10:ILI16 IVE10:IVE16 JFA10:JFA16 JOW10:JOW16 JYS10:JYS16 KIO10:KIO16 KSK10:KSK16 LCG10:LCG16 LMC10:LMC16 LVY10:LVY16 MFU10:MFU16 MPQ10:MPQ16 MZM10:MZM16 NJI10:NJI16 NTE10:NTE16 ODA10:ODA16 OMW10:OMW16 OWS10:OWS16 PGO10:PGO16 PQK10:PQK16 QAG10:QAG16 QKC10:QKC16 QTY10:QTY16 RDU10:RDU16 RNQ10:RNQ16 RXM10:RXM16 SHI10:SHI16 SRE10:SRE16 TBA10:TBA16 TKW10:TKW16 TUS10:TUS16 UEO10:UEO16 UOK10:UOK16 UYG10:UYG16 VIC10:VIC16 VRY10:VRY16 WBU10:WBU16 WLQ10:WLQ16 WVM10:WVM16 E65546:E65552 JA65546:JA65552 SW65546:SW65552 ACS65546:ACS65552 AMO65546:AMO65552 AWK65546:AWK65552 BGG65546:BGG65552 BQC65546:BQC65552 BZY65546:BZY65552 CJU65546:CJU65552 CTQ65546:CTQ65552 DDM65546:DDM65552 DNI65546:DNI65552 DXE65546:DXE65552 EHA65546:EHA65552 EQW65546:EQW65552 FAS65546:FAS65552 FKO65546:FKO65552 FUK65546:FUK65552 GEG65546:GEG65552 GOC65546:GOC65552 GXY65546:GXY65552 HHU65546:HHU65552 HRQ65546:HRQ65552 IBM65546:IBM65552 ILI65546:ILI65552 IVE65546:IVE65552 JFA65546:JFA65552 JOW65546:JOW65552 JYS65546:JYS65552 KIO65546:KIO65552 KSK65546:KSK65552 LCG65546:LCG65552 LMC65546:LMC65552 LVY65546:LVY65552 MFU65546:MFU65552 MPQ65546:MPQ65552 MZM65546:MZM65552 NJI65546:NJI65552 NTE65546:NTE65552 ODA65546:ODA65552 OMW65546:OMW65552 OWS65546:OWS65552 PGO65546:PGO65552 PQK65546:PQK65552 QAG65546:QAG65552 QKC65546:QKC65552 QTY65546:QTY65552 RDU65546:RDU65552 RNQ65546:RNQ65552 RXM65546:RXM65552 SHI65546:SHI65552 SRE65546:SRE65552 TBA65546:TBA65552 TKW65546:TKW65552 TUS65546:TUS65552 UEO65546:UEO65552 UOK65546:UOK65552 UYG65546:UYG65552 VIC65546:VIC65552 VRY65546:VRY65552 WBU65546:WBU65552 WLQ65546:WLQ65552 WVM65546:WVM65552 E131082:E131088 JA131082:JA131088 SW131082:SW131088 ACS131082:ACS131088 AMO131082:AMO131088 AWK131082:AWK131088 BGG131082:BGG131088 BQC131082:BQC131088 BZY131082:BZY131088 CJU131082:CJU131088 CTQ131082:CTQ131088 DDM131082:DDM131088 DNI131082:DNI131088 DXE131082:DXE131088 EHA131082:EHA131088 EQW131082:EQW131088 FAS131082:FAS131088 FKO131082:FKO131088 FUK131082:FUK131088 GEG131082:GEG131088 GOC131082:GOC131088 GXY131082:GXY131088 HHU131082:HHU131088 HRQ131082:HRQ131088 IBM131082:IBM131088 ILI131082:ILI131088 IVE131082:IVE131088 JFA131082:JFA131088 JOW131082:JOW131088 JYS131082:JYS131088 KIO131082:KIO131088 KSK131082:KSK131088 LCG131082:LCG131088 LMC131082:LMC131088 LVY131082:LVY131088 MFU131082:MFU131088 MPQ131082:MPQ131088 MZM131082:MZM131088 NJI131082:NJI131088 NTE131082:NTE131088 ODA131082:ODA131088 OMW131082:OMW131088 OWS131082:OWS131088 PGO131082:PGO131088 PQK131082:PQK131088 QAG131082:QAG131088 QKC131082:QKC131088 QTY131082:QTY131088 RDU131082:RDU131088 RNQ131082:RNQ131088 RXM131082:RXM131088 SHI131082:SHI131088 SRE131082:SRE131088 TBA131082:TBA131088 TKW131082:TKW131088 TUS131082:TUS131088 UEO131082:UEO131088 UOK131082:UOK131088 UYG131082:UYG131088 VIC131082:VIC131088 VRY131082:VRY131088 WBU131082:WBU131088 WLQ131082:WLQ131088 WVM131082:WVM131088 E196618:E196624 JA196618:JA196624 SW196618:SW196624 ACS196618:ACS196624 AMO196618:AMO196624 AWK196618:AWK196624 BGG196618:BGG196624 BQC196618:BQC196624 BZY196618:BZY196624 CJU196618:CJU196624 CTQ196618:CTQ196624 DDM196618:DDM196624 DNI196618:DNI196624 DXE196618:DXE196624 EHA196618:EHA196624 EQW196618:EQW196624 FAS196618:FAS196624 FKO196618:FKO196624 FUK196618:FUK196624 GEG196618:GEG196624 GOC196618:GOC196624 GXY196618:GXY196624 HHU196618:HHU196624 HRQ196618:HRQ196624 IBM196618:IBM196624 ILI196618:ILI196624 IVE196618:IVE196624 JFA196618:JFA196624 JOW196618:JOW196624 JYS196618:JYS196624 KIO196618:KIO196624 KSK196618:KSK196624 LCG196618:LCG196624 LMC196618:LMC196624 LVY196618:LVY196624 MFU196618:MFU196624 MPQ196618:MPQ196624 MZM196618:MZM196624 NJI196618:NJI196624 NTE196618:NTE196624 ODA196618:ODA196624 OMW196618:OMW196624 OWS196618:OWS196624 PGO196618:PGO196624 PQK196618:PQK196624 QAG196618:QAG196624 QKC196618:QKC196624 QTY196618:QTY196624 RDU196618:RDU196624 RNQ196618:RNQ196624 RXM196618:RXM196624 SHI196618:SHI196624 SRE196618:SRE196624 TBA196618:TBA196624 TKW196618:TKW196624 TUS196618:TUS196624 UEO196618:UEO196624 UOK196618:UOK196624 UYG196618:UYG196624 VIC196618:VIC196624 VRY196618:VRY196624 WBU196618:WBU196624 WLQ196618:WLQ196624 WVM196618:WVM196624 E262154:E262160 JA262154:JA262160 SW262154:SW262160 ACS262154:ACS262160 AMO262154:AMO262160 AWK262154:AWK262160 BGG262154:BGG262160 BQC262154:BQC262160 BZY262154:BZY262160 CJU262154:CJU262160 CTQ262154:CTQ262160 DDM262154:DDM262160 DNI262154:DNI262160 DXE262154:DXE262160 EHA262154:EHA262160 EQW262154:EQW262160 FAS262154:FAS262160 FKO262154:FKO262160 FUK262154:FUK262160 GEG262154:GEG262160 GOC262154:GOC262160 GXY262154:GXY262160 HHU262154:HHU262160 HRQ262154:HRQ262160 IBM262154:IBM262160 ILI262154:ILI262160 IVE262154:IVE262160 JFA262154:JFA262160 JOW262154:JOW262160 JYS262154:JYS262160 KIO262154:KIO262160 KSK262154:KSK262160 LCG262154:LCG262160 LMC262154:LMC262160 LVY262154:LVY262160 MFU262154:MFU262160 MPQ262154:MPQ262160 MZM262154:MZM262160 NJI262154:NJI262160 NTE262154:NTE262160 ODA262154:ODA262160 OMW262154:OMW262160 OWS262154:OWS262160 PGO262154:PGO262160 PQK262154:PQK262160 QAG262154:QAG262160 QKC262154:QKC262160 QTY262154:QTY262160 RDU262154:RDU262160 RNQ262154:RNQ262160 RXM262154:RXM262160 SHI262154:SHI262160 SRE262154:SRE262160 TBA262154:TBA262160 TKW262154:TKW262160 TUS262154:TUS262160 UEO262154:UEO262160 UOK262154:UOK262160 UYG262154:UYG262160 VIC262154:VIC262160 VRY262154:VRY262160 WBU262154:WBU262160 WLQ262154:WLQ262160 WVM262154:WVM262160 E327690:E327696 JA327690:JA327696 SW327690:SW327696 ACS327690:ACS327696 AMO327690:AMO327696 AWK327690:AWK327696 BGG327690:BGG327696 BQC327690:BQC327696 BZY327690:BZY327696 CJU327690:CJU327696 CTQ327690:CTQ327696 DDM327690:DDM327696 DNI327690:DNI327696 DXE327690:DXE327696 EHA327690:EHA327696 EQW327690:EQW327696 FAS327690:FAS327696 FKO327690:FKO327696 FUK327690:FUK327696 GEG327690:GEG327696 GOC327690:GOC327696 GXY327690:GXY327696 HHU327690:HHU327696 HRQ327690:HRQ327696 IBM327690:IBM327696 ILI327690:ILI327696 IVE327690:IVE327696 JFA327690:JFA327696 JOW327690:JOW327696 JYS327690:JYS327696 KIO327690:KIO327696 KSK327690:KSK327696 LCG327690:LCG327696 LMC327690:LMC327696 LVY327690:LVY327696 MFU327690:MFU327696 MPQ327690:MPQ327696 MZM327690:MZM327696 NJI327690:NJI327696 NTE327690:NTE327696 ODA327690:ODA327696 OMW327690:OMW327696 OWS327690:OWS327696 PGO327690:PGO327696 PQK327690:PQK327696 QAG327690:QAG327696 QKC327690:QKC327696 QTY327690:QTY327696 RDU327690:RDU327696 RNQ327690:RNQ327696 RXM327690:RXM327696 SHI327690:SHI327696 SRE327690:SRE327696 TBA327690:TBA327696 TKW327690:TKW327696 TUS327690:TUS327696 UEO327690:UEO327696 UOK327690:UOK327696 UYG327690:UYG327696 VIC327690:VIC327696 VRY327690:VRY327696 WBU327690:WBU327696 WLQ327690:WLQ327696 WVM327690:WVM327696 E393226:E393232 JA393226:JA393232 SW393226:SW393232 ACS393226:ACS393232 AMO393226:AMO393232 AWK393226:AWK393232 BGG393226:BGG393232 BQC393226:BQC393232 BZY393226:BZY393232 CJU393226:CJU393232 CTQ393226:CTQ393232 DDM393226:DDM393232 DNI393226:DNI393232 DXE393226:DXE393232 EHA393226:EHA393232 EQW393226:EQW393232 FAS393226:FAS393232 FKO393226:FKO393232 FUK393226:FUK393232 GEG393226:GEG393232 GOC393226:GOC393232 GXY393226:GXY393232 HHU393226:HHU393232 HRQ393226:HRQ393232 IBM393226:IBM393232 ILI393226:ILI393232 IVE393226:IVE393232 JFA393226:JFA393232 JOW393226:JOW393232 JYS393226:JYS393232 KIO393226:KIO393232 KSK393226:KSK393232 LCG393226:LCG393232 LMC393226:LMC393232 LVY393226:LVY393232 MFU393226:MFU393232 MPQ393226:MPQ393232 MZM393226:MZM393232 NJI393226:NJI393232 NTE393226:NTE393232 ODA393226:ODA393232 OMW393226:OMW393232 OWS393226:OWS393232 PGO393226:PGO393232 PQK393226:PQK393232 QAG393226:QAG393232 QKC393226:QKC393232 QTY393226:QTY393232 RDU393226:RDU393232 RNQ393226:RNQ393232 RXM393226:RXM393232 SHI393226:SHI393232 SRE393226:SRE393232 TBA393226:TBA393232 TKW393226:TKW393232 TUS393226:TUS393232 UEO393226:UEO393232 UOK393226:UOK393232 UYG393226:UYG393232 VIC393226:VIC393232 VRY393226:VRY393232 WBU393226:WBU393232 WLQ393226:WLQ393232 WVM393226:WVM393232 E458762:E458768 JA458762:JA458768 SW458762:SW458768 ACS458762:ACS458768 AMO458762:AMO458768 AWK458762:AWK458768 BGG458762:BGG458768 BQC458762:BQC458768 BZY458762:BZY458768 CJU458762:CJU458768 CTQ458762:CTQ458768 DDM458762:DDM458768 DNI458762:DNI458768 DXE458762:DXE458768 EHA458762:EHA458768 EQW458762:EQW458768 FAS458762:FAS458768 FKO458762:FKO458768 FUK458762:FUK458768 GEG458762:GEG458768 GOC458762:GOC458768 GXY458762:GXY458768 HHU458762:HHU458768 HRQ458762:HRQ458768 IBM458762:IBM458768 ILI458762:ILI458768 IVE458762:IVE458768 JFA458762:JFA458768 JOW458762:JOW458768 JYS458762:JYS458768 KIO458762:KIO458768 KSK458762:KSK458768 LCG458762:LCG458768 LMC458762:LMC458768 LVY458762:LVY458768 MFU458762:MFU458768 MPQ458762:MPQ458768 MZM458762:MZM458768 NJI458762:NJI458768 NTE458762:NTE458768 ODA458762:ODA458768 OMW458762:OMW458768 OWS458762:OWS458768 PGO458762:PGO458768 PQK458762:PQK458768 QAG458762:QAG458768 QKC458762:QKC458768 QTY458762:QTY458768 RDU458762:RDU458768 RNQ458762:RNQ458768 RXM458762:RXM458768 SHI458762:SHI458768 SRE458762:SRE458768 TBA458762:TBA458768 TKW458762:TKW458768 TUS458762:TUS458768 UEO458762:UEO458768 UOK458762:UOK458768 UYG458762:UYG458768 VIC458762:VIC458768 VRY458762:VRY458768 WBU458762:WBU458768 WLQ458762:WLQ458768 WVM458762:WVM458768 E524298:E524304 JA524298:JA524304 SW524298:SW524304 ACS524298:ACS524304 AMO524298:AMO524304 AWK524298:AWK524304 BGG524298:BGG524304 BQC524298:BQC524304 BZY524298:BZY524304 CJU524298:CJU524304 CTQ524298:CTQ524304 DDM524298:DDM524304 DNI524298:DNI524304 DXE524298:DXE524304 EHA524298:EHA524304 EQW524298:EQW524304 FAS524298:FAS524304 FKO524298:FKO524304 FUK524298:FUK524304 GEG524298:GEG524304 GOC524298:GOC524304 GXY524298:GXY524304 HHU524298:HHU524304 HRQ524298:HRQ524304 IBM524298:IBM524304 ILI524298:ILI524304 IVE524298:IVE524304 JFA524298:JFA524304 JOW524298:JOW524304 JYS524298:JYS524304 KIO524298:KIO524304 KSK524298:KSK524304 LCG524298:LCG524304 LMC524298:LMC524304 LVY524298:LVY524304 MFU524298:MFU524304 MPQ524298:MPQ524304 MZM524298:MZM524304 NJI524298:NJI524304 NTE524298:NTE524304 ODA524298:ODA524304 OMW524298:OMW524304 OWS524298:OWS524304 PGO524298:PGO524304 PQK524298:PQK524304 QAG524298:QAG524304 QKC524298:QKC524304 QTY524298:QTY524304 RDU524298:RDU524304 RNQ524298:RNQ524304 RXM524298:RXM524304 SHI524298:SHI524304 SRE524298:SRE524304 TBA524298:TBA524304 TKW524298:TKW524304 TUS524298:TUS524304 UEO524298:UEO524304 UOK524298:UOK524304 UYG524298:UYG524304 VIC524298:VIC524304 VRY524298:VRY524304 WBU524298:WBU524304 WLQ524298:WLQ524304 WVM524298:WVM524304 E589834:E589840 JA589834:JA589840 SW589834:SW589840 ACS589834:ACS589840 AMO589834:AMO589840 AWK589834:AWK589840 BGG589834:BGG589840 BQC589834:BQC589840 BZY589834:BZY589840 CJU589834:CJU589840 CTQ589834:CTQ589840 DDM589834:DDM589840 DNI589834:DNI589840 DXE589834:DXE589840 EHA589834:EHA589840 EQW589834:EQW589840 FAS589834:FAS589840 FKO589834:FKO589840 FUK589834:FUK589840 GEG589834:GEG589840 GOC589834:GOC589840 GXY589834:GXY589840 HHU589834:HHU589840 HRQ589834:HRQ589840 IBM589834:IBM589840 ILI589834:ILI589840 IVE589834:IVE589840 JFA589834:JFA589840 JOW589834:JOW589840 JYS589834:JYS589840 KIO589834:KIO589840 KSK589834:KSK589840 LCG589834:LCG589840 LMC589834:LMC589840 LVY589834:LVY589840 MFU589834:MFU589840 MPQ589834:MPQ589840 MZM589834:MZM589840 NJI589834:NJI589840 NTE589834:NTE589840 ODA589834:ODA589840 OMW589834:OMW589840 OWS589834:OWS589840 PGO589834:PGO589840 PQK589834:PQK589840 QAG589834:QAG589840 QKC589834:QKC589840 QTY589834:QTY589840 RDU589834:RDU589840 RNQ589834:RNQ589840 RXM589834:RXM589840 SHI589834:SHI589840 SRE589834:SRE589840 TBA589834:TBA589840 TKW589834:TKW589840 TUS589834:TUS589840 UEO589834:UEO589840 UOK589834:UOK589840 UYG589834:UYG589840 VIC589834:VIC589840 VRY589834:VRY589840 WBU589834:WBU589840 WLQ589834:WLQ589840 WVM589834:WVM589840 E655370:E655376 JA655370:JA655376 SW655370:SW655376 ACS655370:ACS655376 AMO655370:AMO655376 AWK655370:AWK655376 BGG655370:BGG655376 BQC655370:BQC655376 BZY655370:BZY655376 CJU655370:CJU655376 CTQ655370:CTQ655376 DDM655370:DDM655376 DNI655370:DNI655376 DXE655370:DXE655376 EHA655370:EHA655376 EQW655370:EQW655376 FAS655370:FAS655376 FKO655370:FKO655376 FUK655370:FUK655376 GEG655370:GEG655376 GOC655370:GOC655376 GXY655370:GXY655376 HHU655370:HHU655376 HRQ655370:HRQ655376 IBM655370:IBM655376 ILI655370:ILI655376 IVE655370:IVE655376 JFA655370:JFA655376 JOW655370:JOW655376 JYS655370:JYS655376 KIO655370:KIO655376 KSK655370:KSK655376 LCG655370:LCG655376 LMC655370:LMC655376 LVY655370:LVY655376 MFU655370:MFU655376 MPQ655370:MPQ655376 MZM655370:MZM655376 NJI655370:NJI655376 NTE655370:NTE655376 ODA655370:ODA655376 OMW655370:OMW655376 OWS655370:OWS655376 PGO655370:PGO655376 PQK655370:PQK655376 QAG655370:QAG655376 QKC655370:QKC655376 QTY655370:QTY655376 RDU655370:RDU655376 RNQ655370:RNQ655376 RXM655370:RXM655376 SHI655370:SHI655376 SRE655370:SRE655376 TBA655370:TBA655376 TKW655370:TKW655376 TUS655370:TUS655376 UEO655370:UEO655376 UOK655370:UOK655376 UYG655370:UYG655376 VIC655370:VIC655376 VRY655370:VRY655376 WBU655370:WBU655376 WLQ655370:WLQ655376 WVM655370:WVM655376 E720906:E720912 JA720906:JA720912 SW720906:SW720912 ACS720906:ACS720912 AMO720906:AMO720912 AWK720906:AWK720912 BGG720906:BGG720912 BQC720906:BQC720912 BZY720906:BZY720912 CJU720906:CJU720912 CTQ720906:CTQ720912 DDM720906:DDM720912 DNI720906:DNI720912 DXE720906:DXE720912 EHA720906:EHA720912 EQW720906:EQW720912 FAS720906:FAS720912 FKO720906:FKO720912 FUK720906:FUK720912 GEG720906:GEG720912 GOC720906:GOC720912 GXY720906:GXY720912 HHU720906:HHU720912 HRQ720906:HRQ720912 IBM720906:IBM720912 ILI720906:ILI720912 IVE720906:IVE720912 JFA720906:JFA720912 JOW720906:JOW720912 JYS720906:JYS720912 KIO720906:KIO720912 KSK720906:KSK720912 LCG720906:LCG720912 LMC720906:LMC720912 LVY720906:LVY720912 MFU720906:MFU720912 MPQ720906:MPQ720912 MZM720906:MZM720912 NJI720906:NJI720912 NTE720906:NTE720912 ODA720906:ODA720912 OMW720906:OMW720912 OWS720906:OWS720912 PGO720906:PGO720912 PQK720906:PQK720912 QAG720906:QAG720912 QKC720906:QKC720912 QTY720906:QTY720912 RDU720906:RDU720912 RNQ720906:RNQ720912 RXM720906:RXM720912 SHI720906:SHI720912 SRE720906:SRE720912 TBA720906:TBA720912 TKW720906:TKW720912 TUS720906:TUS720912 UEO720906:UEO720912 UOK720906:UOK720912 UYG720906:UYG720912 VIC720906:VIC720912 VRY720906:VRY720912 WBU720906:WBU720912 WLQ720906:WLQ720912 WVM720906:WVM720912 E786442:E786448 JA786442:JA786448 SW786442:SW786448 ACS786442:ACS786448 AMO786442:AMO786448 AWK786442:AWK786448 BGG786442:BGG786448 BQC786442:BQC786448 BZY786442:BZY786448 CJU786442:CJU786448 CTQ786442:CTQ786448 DDM786442:DDM786448 DNI786442:DNI786448 DXE786442:DXE786448 EHA786442:EHA786448 EQW786442:EQW786448 FAS786442:FAS786448 FKO786442:FKO786448 FUK786442:FUK786448 GEG786442:GEG786448 GOC786442:GOC786448 GXY786442:GXY786448 HHU786442:HHU786448 HRQ786442:HRQ786448 IBM786442:IBM786448 ILI786442:ILI786448 IVE786442:IVE786448 JFA786442:JFA786448 JOW786442:JOW786448 JYS786442:JYS786448 KIO786442:KIO786448 KSK786442:KSK786448 LCG786442:LCG786448 LMC786442:LMC786448 LVY786442:LVY786448 MFU786442:MFU786448 MPQ786442:MPQ786448 MZM786442:MZM786448 NJI786442:NJI786448 NTE786442:NTE786448 ODA786442:ODA786448 OMW786442:OMW786448 OWS786442:OWS786448 PGO786442:PGO786448 PQK786442:PQK786448 QAG786442:QAG786448 QKC786442:QKC786448 QTY786442:QTY786448 RDU786442:RDU786448 RNQ786442:RNQ786448 RXM786442:RXM786448 SHI786442:SHI786448 SRE786442:SRE786448 TBA786442:TBA786448 TKW786442:TKW786448 TUS786442:TUS786448 UEO786442:UEO786448 UOK786442:UOK786448 UYG786442:UYG786448 VIC786442:VIC786448 VRY786442:VRY786448 WBU786442:WBU786448 WLQ786442:WLQ786448 WVM786442:WVM786448 E851978:E851984 JA851978:JA851984 SW851978:SW851984 ACS851978:ACS851984 AMO851978:AMO851984 AWK851978:AWK851984 BGG851978:BGG851984 BQC851978:BQC851984 BZY851978:BZY851984 CJU851978:CJU851984 CTQ851978:CTQ851984 DDM851978:DDM851984 DNI851978:DNI851984 DXE851978:DXE851984 EHA851978:EHA851984 EQW851978:EQW851984 FAS851978:FAS851984 FKO851978:FKO851984 FUK851978:FUK851984 GEG851978:GEG851984 GOC851978:GOC851984 GXY851978:GXY851984 HHU851978:HHU851984 HRQ851978:HRQ851984 IBM851978:IBM851984 ILI851978:ILI851984 IVE851978:IVE851984 JFA851978:JFA851984 JOW851978:JOW851984 JYS851978:JYS851984 KIO851978:KIO851984 KSK851978:KSK851984 LCG851978:LCG851984 LMC851978:LMC851984 LVY851978:LVY851984 MFU851978:MFU851984 MPQ851978:MPQ851984 MZM851978:MZM851984 NJI851978:NJI851984 NTE851978:NTE851984 ODA851978:ODA851984 OMW851978:OMW851984 OWS851978:OWS851984 PGO851978:PGO851984 PQK851978:PQK851984 QAG851978:QAG851984 QKC851978:QKC851984 QTY851978:QTY851984 RDU851978:RDU851984 RNQ851978:RNQ851984 RXM851978:RXM851984 SHI851978:SHI851984 SRE851978:SRE851984 TBA851978:TBA851984 TKW851978:TKW851984 TUS851978:TUS851984 UEO851978:UEO851984 UOK851978:UOK851984 UYG851978:UYG851984 VIC851978:VIC851984 VRY851978:VRY851984 WBU851978:WBU851984 WLQ851978:WLQ851984 WVM851978:WVM851984 E917514:E917520 JA917514:JA917520 SW917514:SW917520 ACS917514:ACS917520 AMO917514:AMO917520 AWK917514:AWK917520 BGG917514:BGG917520 BQC917514:BQC917520 BZY917514:BZY917520 CJU917514:CJU917520 CTQ917514:CTQ917520 DDM917514:DDM917520 DNI917514:DNI917520 DXE917514:DXE917520 EHA917514:EHA917520 EQW917514:EQW917520 FAS917514:FAS917520 FKO917514:FKO917520 FUK917514:FUK917520 GEG917514:GEG917520 GOC917514:GOC917520 GXY917514:GXY917520 HHU917514:HHU917520 HRQ917514:HRQ917520 IBM917514:IBM917520 ILI917514:ILI917520 IVE917514:IVE917520 JFA917514:JFA917520 JOW917514:JOW917520 JYS917514:JYS917520 KIO917514:KIO917520 KSK917514:KSK917520 LCG917514:LCG917520 LMC917514:LMC917520 LVY917514:LVY917520 MFU917514:MFU917520 MPQ917514:MPQ917520 MZM917514:MZM917520 NJI917514:NJI917520 NTE917514:NTE917520 ODA917514:ODA917520 OMW917514:OMW917520 OWS917514:OWS917520 PGO917514:PGO917520 PQK917514:PQK917520 QAG917514:QAG917520 QKC917514:QKC917520 QTY917514:QTY917520 RDU917514:RDU917520 RNQ917514:RNQ917520 RXM917514:RXM917520 SHI917514:SHI917520 SRE917514:SRE917520 TBA917514:TBA917520 TKW917514:TKW917520 TUS917514:TUS917520 UEO917514:UEO917520 UOK917514:UOK917520 UYG917514:UYG917520 VIC917514:VIC917520 VRY917514:VRY917520 WBU917514:WBU917520 WLQ917514:WLQ917520 WVM917514:WVM917520 E983050:E983056 JA983050:JA983056 SW983050:SW983056 ACS983050:ACS983056 AMO983050:AMO983056 AWK983050:AWK983056 BGG983050:BGG983056 BQC983050:BQC983056 BZY983050:BZY983056 CJU983050:CJU983056 CTQ983050:CTQ983056 DDM983050:DDM983056 DNI983050:DNI983056 DXE983050:DXE983056 EHA983050:EHA983056 EQW983050:EQW983056 FAS983050:FAS983056 FKO983050:FKO983056 FUK983050:FUK983056 GEG983050:GEG983056 GOC983050:GOC983056 GXY983050:GXY983056 HHU983050:HHU983056 HRQ983050:HRQ983056 IBM983050:IBM983056 ILI983050:ILI983056 IVE983050:IVE983056 JFA983050:JFA983056 JOW983050:JOW983056 JYS983050:JYS983056 KIO983050:KIO983056 KSK983050:KSK983056 LCG983050:LCG983056 LMC983050:LMC983056 LVY983050:LVY983056 MFU983050:MFU983056 MPQ983050:MPQ983056 MZM983050:MZM983056 NJI983050:NJI983056 NTE983050:NTE983056 ODA983050:ODA983056 OMW983050:OMW983056 OWS983050:OWS983056 PGO983050:PGO983056 PQK983050:PQK983056 QAG983050:QAG983056 QKC983050:QKC983056 QTY983050:QTY983056 RDU983050:RDU983056 RNQ983050:RNQ983056 RXM983050:RXM983056 SHI983050:SHI983056 SRE983050:SRE983056 TBA983050:TBA983056 TKW983050:TKW983056 TUS983050:TUS983056 UEO983050:UEO983056 UOK983050:UOK983056 UYG983050:UYG983056 VIC983050:VIC983056 VRY983050:VRY983056 WBU983050:WBU983056 WLQ983050:WLQ983056 E11:E16">
      <formula1>"1, 2, 3"</formula1>
    </dataValidation>
  </dataValidations>
  <pageMargins left="0.75" right="0.75" top="1.25" bottom="1" header="0.5" footer="0.25"/>
  <pageSetup scale="84" orientation="portrait" r:id="rId1"/>
  <headerFooter scaleWithDoc="0" alignWithMargins="0">
    <oddHeader>&amp;R&amp;"Times New Roman,Regular"Exhibit No. ___ (JH-2)
 Docket UE-130043
Page &amp;P of &amp;N</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
  <sheetViews>
    <sheetView workbookViewId="0">
      <selection activeCell="B1" sqref="B1:I58"/>
    </sheetView>
  </sheetViews>
  <sheetFormatPr defaultRowHeight="13.2"/>
  <cols>
    <col min="1" max="1" width="41" bestFit="1" customWidth="1"/>
    <col min="2" max="2" width="3.109375" customWidth="1"/>
    <col min="5" max="5" width="11.5546875" customWidth="1"/>
    <col min="6" max="6" width="10.5546875" customWidth="1"/>
    <col min="7" max="7" width="11.5546875" customWidth="1"/>
    <col min="8" max="8" width="12.6640625" customWidth="1"/>
  </cols>
  <sheetData>
    <row r="1" spans="1:8" ht="13.8">
      <c r="A1" s="1931" t="s">
        <v>122</v>
      </c>
      <c r="B1" s="1932"/>
      <c r="C1" s="1933"/>
      <c r="D1" s="1933"/>
      <c r="E1" s="1933"/>
      <c r="F1" s="1933"/>
      <c r="G1" s="1933"/>
      <c r="H1" s="1933"/>
    </row>
    <row r="2" spans="1:8" ht="13.8">
      <c r="A2" s="1934" t="s">
        <v>800</v>
      </c>
      <c r="B2" s="1932"/>
      <c r="C2" s="1933"/>
      <c r="D2" s="1933"/>
      <c r="E2" s="1933"/>
      <c r="F2" s="1933"/>
      <c r="G2" s="1933"/>
      <c r="H2" s="1933"/>
    </row>
    <row r="3" spans="1:8" ht="13.8">
      <c r="A3" s="1934" t="s">
        <v>1110</v>
      </c>
      <c r="B3" s="1932"/>
      <c r="C3" s="1933"/>
      <c r="D3" s="1933"/>
      <c r="E3" s="1933"/>
      <c r="F3" s="1933"/>
      <c r="G3" s="1933"/>
      <c r="H3" s="1933"/>
    </row>
    <row r="4" spans="1:8" ht="13.8">
      <c r="A4" s="962" t="s">
        <v>1109</v>
      </c>
      <c r="B4" s="1932"/>
      <c r="C4" s="1933"/>
      <c r="D4" s="1933"/>
      <c r="E4" s="1933"/>
      <c r="F4" s="1933"/>
      <c r="G4" s="1933"/>
      <c r="H4" s="1933"/>
    </row>
    <row r="5" spans="1:8" ht="13.8">
      <c r="A5" s="1932"/>
      <c r="B5" s="1932"/>
      <c r="C5" s="1933"/>
      <c r="D5" s="1933"/>
      <c r="E5" s="1933"/>
      <c r="F5" s="1933"/>
      <c r="G5" s="1933"/>
      <c r="H5" s="1933"/>
    </row>
    <row r="6" spans="1:8" ht="13.8">
      <c r="A6" s="1932"/>
      <c r="B6" s="1932"/>
      <c r="C6" s="1933"/>
      <c r="D6" s="1933"/>
      <c r="E6" s="1933" t="s">
        <v>226</v>
      </c>
      <c r="F6" s="1933"/>
      <c r="G6" s="2566"/>
      <c r="H6" s="1933" t="s">
        <v>237</v>
      </c>
    </row>
    <row r="7" spans="1:8" ht="13.8">
      <c r="A7" s="1932"/>
      <c r="B7" s="1932"/>
      <c r="C7" s="1935" t="s">
        <v>227</v>
      </c>
      <c r="D7" s="1935" t="s">
        <v>228</v>
      </c>
      <c r="E7" s="1935" t="s">
        <v>229</v>
      </c>
      <c r="F7" s="1935" t="s">
        <v>230</v>
      </c>
      <c r="G7" s="1935" t="s">
        <v>231</v>
      </c>
      <c r="H7" s="1935" t="s">
        <v>232</v>
      </c>
    </row>
    <row r="8" spans="1:8" ht="13.8">
      <c r="A8" s="1936" t="s">
        <v>335</v>
      </c>
      <c r="B8" s="1937"/>
      <c r="C8" s="1938"/>
      <c r="D8" s="1938"/>
      <c r="E8" s="1938"/>
      <c r="F8" s="1938"/>
      <c r="G8" s="1938"/>
      <c r="H8" s="1938"/>
    </row>
    <row r="9" spans="1:8" ht="13.8">
      <c r="A9" s="1939" t="s">
        <v>471</v>
      </c>
      <c r="B9" s="1937"/>
      <c r="C9" s="1938" t="s">
        <v>859</v>
      </c>
      <c r="D9" s="1938" t="s">
        <v>583</v>
      </c>
      <c r="E9" s="1940">
        <v>-1767879.09447231</v>
      </c>
      <c r="F9" s="1938" t="s">
        <v>352</v>
      </c>
      <c r="G9" s="1701">
        <v>0</v>
      </c>
      <c r="H9" s="1940">
        <f>E9*G9</f>
        <v>0</v>
      </c>
    </row>
    <row r="10" spans="1:8" ht="13.8">
      <c r="A10" s="1939" t="s">
        <v>471</v>
      </c>
      <c r="B10" s="1937"/>
      <c r="C10" s="1938" t="s">
        <v>859</v>
      </c>
      <c r="D10" s="1938" t="s">
        <v>583</v>
      </c>
      <c r="E10" s="1941">
        <v>-69.804560887111677</v>
      </c>
      <c r="F10" s="1938" t="s">
        <v>341</v>
      </c>
      <c r="G10" s="1701">
        <v>0.22625999999999999</v>
      </c>
      <c r="H10" s="1940">
        <f t="shared" ref="H10:H39" si="0">E10*G10</f>
        <v>-15.793979946317886</v>
      </c>
    </row>
    <row r="11" spans="1:8" ht="13.8">
      <c r="A11" s="1942" t="s">
        <v>471</v>
      </c>
      <c r="B11" s="1937"/>
      <c r="C11" s="1938" t="s">
        <v>859</v>
      </c>
      <c r="D11" s="1938" t="s">
        <v>583</v>
      </c>
      <c r="E11" s="1941">
        <v>-189564.48349637922</v>
      </c>
      <c r="F11" s="1938" t="s">
        <v>369</v>
      </c>
      <c r="G11" s="1701">
        <v>0.22498000000000001</v>
      </c>
      <c r="H11" s="1940">
        <f t="shared" si="0"/>
        <v>-42648.217497015401</v>
      </c>
    </row>
    <row r="12" spans="1:8" ht="13.8">
      <c r="A12" s="1942" t="s">
        <v>472</v>
      </c>
      <c r="B12" s="1937"/>
      <c r="C12" s="1938" t="s">
        <v>834</v>
      </c>
      <c r="D12" s="1938" t="s">
        <v>583</v>
      </c>
      <c r="E12" s="1941">
        <v>-29932.277296699889</v>
      </c>
      <c r="F12" s="1938" t="s">
        <v>404</v>
      </c>
      <c r="G12" s="1701">
        <v>0</v>
      </c>
      <c r="H12" s="1940">
        <f t="shared" si="0"/>
        <v>0</v>
      </c>
    </row>
    <row r="13" spans="1:8" ht="13.8">
      <c r="A13" s="1942" t="s">
        <v>472</v>
      </c>
      <c r="B13" s="1937"/>
      <c r="C13" s="1938" t="s">
        <v>834</v>
      </c>
      <c r="D13" s="1938" t="s">
        <v>583</v>
      </c>
      <c r="E13" s="1941">
        <v>-18503.782905355256</v>
      </c>
      <c r="F13" s="1938" t="s">
        <v>370</v>
      </c>
      <c r="G13" s="1701">
        <v>0.22520000000000001</v>
      </c>
      <c r="H13" s="1940">
        <f t="shared" si="0"/>
        <v>-4167.0519102860035</v>
      </c>
    </row>
    <row r="14" spans="1:8" ht="13.8">
      <c r="A14" s="1942" t="s">
        <v>472</v>
      </c>
      <c r="B14" s="1937"/>
      <c r="C14" s="1938" t="s">
        <v>834</v>
      </c>
      <c r="D14" s="1938" t="s">
        <v>583</v>
      </c>
      <c r="E14" s="1941">
        <v>-7714.6202940210451</v>
      </c>
      <c r="F14" s="1938" t="s">
        <v>245</v>
      </c>
      <c r="G14" s="1701">
        <v>7.571E-2</v>
      </c>
      <c r="H14" s="1940">
        <f t="shared" si="0"/>
        <v>-584.07390246033333</v>
      </c>
    </row>
    <row r="15" spans="1:8" ht="13.8">
      <c r="A15" s="1942" t="s">
        <v>473</v>
      </c>
      <c r="B15" s="1937"/>
      <c r="C15" s="1938" t="s">
        <v>835</v>
      </c>
      <c r="D15" s="1938" t="s">
        <v>583</v>
      </c>
      <c r="E15" s="1941">
        <v>-771902.9896296782</v>
      </c>
      <c r="F15" s="1938" t="s">
        <v>352</v>
      </c>
      <c r="G15" s="1701">
        <v>0</v>
      </c>
      <c r="H15" s="1940">
        <f t="shared" si="0"/>
        <v>0</v>
      </c>
    </row>
    <row r="16" spans="1:8" ht="13.8">
      <c r="A16" s="1942" t="s">
        <v>473</v>
      </c>
      <c r="B16" s="1937"/>
      <c r="C16" s="1938" t="s">
        <v>835</v>
      </c>
      <c r="D16" s="1938" t="s">
        <v>583</v>
      </c>
      <c r="E16" s="1941">
        <v>1355.4329334097019</v>
      </c>
      <c r="F16" s="1938" t="s">
        <v>341</v>
      </c>
      <c r="G16" s="1701">
        <v>0.22625999999999999</v>
      </c>
      <c r="H16" s="1940">
        <f t="shared" si="0"/>
        <v>306.68025551327912</v>
      </c>
    </row>
    <row r="17" spans="1:8" ht="13.8">
      <c r="A17" s="1942" t="s">
        <v>473</v>
      </c>
      <c r="B17" s="1937"/>
      <c r="C17" s="1938" t="s">
        <v>835</v>
      </c>
      <c r="D17" s="1938" t="s">
        <v>583</v>
      </c>
      <c r="E17" s="1941">
        <v>-435509.37316747726</v>
      </c>
      <c r="F17" s="1938" t="s">
        <v>369</v>
      </c>
      <c r="G17" s="1701">
        <v>0.22498000000000001</v>
      </c>
      <c r="H17" s="1940">
        <f t="shared" si="0"/>
        <v>-97980.898775219044</v>
      </c>
    </row>
    <row r="18" spans="1:8" ht="13.8">
      <c r="A18" s="1942" t="s">
        <v>474</v>
      </c>
      <c r="B18" s="1937"/>
      <c r="C18" s="1938" t="s">
        <v>836</v>
      </c>
      <c r="D18" s="1938" t="s">
        <v>583</v>
      </c>
      <c r="E18" s="1941">
        <v>-151746.22644562775</v>
      </c>
      <c r="F18" s="1938" t="s">
        <v>352</v>
      </c>
      <c r="G18" s="1701">
        <v>0</v>
      </c>
      <c r="H18" s="1940">
        <f t="shared" si="0"/>
        <v>0</v>
      </c>
    </row>
    <row r="19" spans="1:8" ht="13.8">
      <c r="A19" s="1942" t="s">
        <v>474</v>
      </c>
      <c r="B19" s="1937"/>
      <c r="C19" s="1938" t="s">
        <v>836</v>
      </c>
      <c r="D19" s="1938" t="s">
        <v>583</v>
      </c>
      <c r="E19" s="1941">
        <v>-210239.5005631781</v>
      </c>
      <c r="F19" s="1938" t="s">
        <v>341</v>
      </c>
      <c r="G19" s="1701">
        <v>0.22625999999999999</v>
      </c>
      <c r="H19" s="1940">
        <f>E19*G19-1</f>
        <v>-47569.789397424676</v>
      </c>
    </row>
    <row r="20" spans="1:8" ht="13.8">
      <c r="A20" s="1942" t="s">
        <v>475</v>
      </c>
      <c r="B20" s="1937"/>
      <c r="C20" s="1938" t="s">
        <v>838</v>
      </c>
      <c r="D20" s="1938" t="s">
        <v>583</v>
      </c>
      <c r="E20" s="1941">
        <v>-27660.265787767643</v>
      </c>
      <c r="F20" s="1938" t="s">
        <v>352</v>
      </c>
      <c r="G20" s="1701">
        <v>0</v>
      </c>
      <c r="H20" s="1940">
        <f t="shared" si="0"/>
        <v>0</v>
      </c>
    </row>
    <row r="21" spans="1:8" ht="13.8">
      <c r="A21" s="1942" t="s">
        <v>475</v>
      </c>
      <c r="B21" s="1937"/>
      <c r="C21" s="1938" t="s">
        <v>838</v>
      </c>
      <c r="D21" s="1938" t="s">
        <v>583</v>
      </c>
      <c r="E21" s="1941">
        <v>-67350.852943772305</v>
      </c>
      <c r="F21" s="1938" t="s">
        <v>341</v>
      </c>
      <c r="G21" s="1701">
        <v>0.22625999999999999</v>
      </c>
      <c r="H21" s="1940">
        <f t="shared" si="0"/>
        <v>-15238.803987057921</v>
      </c>
    </row>
    <row r="22" spans="1:8" ht="13.8">
      <c r="A22" s="1942" t="s">
        <v>476</v>
      </c>
      <c r="B22" s="1937"/>
      <c r="C22" s="1938" t="s">
        <v>860</v>
      </c>
      <c r="D22" s="1938" t="s">
        <v>583</v>
      </c>
      <c r="E22" s="1941">
        <v>-133783.55006187502</v>
      </c>
      <c r="F22" s="1938" t="s">
        <v>352</v>
      </c>
      <c r="G22" s="1701">
        <v>0</v>
      </c>
      <c r="H22" s="1940">
        <f t="shared" si="0"/>
        <v>0</v>
      </c>
    </row>
    <row r="23" spans="1:8" ht="13.8">
      <c r="A23" s="1942" t="s">
        <v>476</v>
      </c>
      <c r="B23" s="1937"/>
      <c r="C23" s="1938" t="s">
        <v>860</v>
      </c>
      <c r="D23" s="1938" t="s">
        <v>583</v>
      </c>
      <c r="E23" s="1941">
        <v>-43238.413991289621</v>
      </c>
      <c r="F23" s="1938" t="s">
        <v>341</v>
      </c>
      <c r="G23" s="1701">
        <v>0.22625999999999999</v>
      </c>
      <c r="H23" s="1940">
        <f t="shared" si="0"/>
        <v>-9783.1235496691897</v>
      </c>
    </row>
    <row r="24" spans="1:8" ht="13.8">
      <c r="A24" s="1942" t="s">
        <v>476</v>
      </c>
      <c r="B24" s="1937"/>
      <c r="C24" s="1938" t="s">
        <v>860</v>
      </c>
      <c r="D24" s="1938" t="s">
        <v>583</v>
      </c>
      <c r="E24" s="1941">
        <v>-42685.059770271728</v>
      </c>
      <c r="F24" s="1938" t="s">
        <v>243</v>
      </c>
      <c r="G24" s="1701">
        <v>8.0430000000000001E-2</v>
      </c>
      <c r="H24" s="1940">
        <f t="shared" si="0"/>
        <v>-3433.1593573229552</v>
      </c>
    </row>
    <row r="25" spans="1:8" ht="13.8">
      <c r="A25" s="1942" t="s">
        <v>477</v>
      </c>
      <c r="B25" s="1937"/>
      <c r="C25" s="1938" t="s">
        <v>861</v>
      </c>
      <c r="D25" s="1938" t="s">
        <v>583</v>
      </c>
      <c r="E25" s="1941">
        <v>-52119.234693524857</v>
      </c>
      <c r="F25" s="1938" t="s">
        <v>352</v>
      </c>
      <c r="G25" s="1701">
        <v>0</v>
      </c>
      <c r="H25" s="1940">
        <f t="shared" si="0"/>
        <v>0</v>
      </c>
    </row>
    <row r="26" spans="1:8" ht="13.8">
      <c r="A26" s="1942" t="s">
        <v>477</v>
      </c>
      <c r="B26" s="1937"/>
      <c r="C26" s="1938" t="s">
        <v>861</v>
      </c>
      <c r="D26" s="1938" t="s">
        <v>583</v>
      </c>
      <c r="E26" s="1941">
        <v>-17195.903455458789</v>
      </c>
      <c r="F26" s="1938" t="s">
        <v>341</v>
      </c>
      <c r="G26" s="1701">
        <v>0.22625999999999999</v>
      </c>
      <c r="H26" s="1940">
        <f t="shared" si="0"/>
        <v>-3890.7451158321055</v>
      </c>
    </row>
    <row r="27" spans="1:8" ht="13.8">
      <c r="A27" s="1942" t="s">
        <v>477</v>
      </c>
      <c r="B27" s="1937"/>
      <c r="C27" s="1938" t="s">
        <v>861</v>
      </c>
      <c r="D27" s="1938" t="s">
        <v>583</v>
      </c>
      <c r="E27" s="1941">
        <v>0</v>
      </c>
      <c r="F27" s="1938" t="s">
        <v>369</v>
      </c>
      <c r="G27" s="1701">
        <v>0.22498000000000001</v>
      </c>
      <c r="H27" s="1940">
        <f t="shared" si="0"/>
        <v>0</v>
      </c>
    </row>
    <row r="28" spans="1:8" ht="13.8">
      <c r="A28" s="1942" t="s">
        <v>386</v>
      </c>
      <c r="B28" s="1937"/>
      <c r="C28" s="1938" t="s">
        <v>841</v>
      </c>
      <c r="D28" s="1938" t="s">
        <v>583</v>
      </c>
      <c r="E28" s="1941">
        <v>-211756.37823088327</v>
      </c>
      <c r="F28" s="1938" t="s">
        <v>352</v>
      </c>
      <c r="G28" s="1701">
        <v>0</v>
      </c>
      <c r="H28" s="1940">
        <f t="shared" si="0"/>
        <v>0</v>
      </c>
    </row>
    <row r="29" spans="1:8" ht="13.8">
      <c r="A29" s="1942" t="s">
        <v>386</v>
      </c>
      <c r="B29" s="1937"/>
      <c r="C29" s="1938" t="s">
        <v>841</v>
      </c>
      <c r="D29" s="1938" t="s">
        <v>583</v>
      </c>
      <c r="E29" s="1941">
        <v>-3218.2217115412204</v>
      </c>
      <c r="F29" s="1941" t="s">
        <v>341</v>
      </c>
      <c r="G29" s="1701">
        <v>0.22625999999999999</v>
      </c>
      <c r="H29" s="1940">
        <f t="shared" si="0"/>
        <v>-728.15484445331651</v>
      </c>
    </row>
    <row r="30" spans="1:8" ht="13.8">
      <c r="A30" s="1943" t="s">
        <v>386</v>
      </c>
      <c r="B30" s="1937"/>
      <c r="C30" s="1938" t="s">
        <v>841</v>
      </c>
      <c r="D30" s="1938" t="s">
        <v>583</v>
      </c>
      <c r="E30" s="1941">
        <v>-38171.811287236116</v>
      </c>
      <c r="F30" s="1938" t="s">
        <v>369</v>
      </c>
      <c r="G30" s="1701">
        <v>0.22498000000000001</v>
      </c>
      <c r="H30" s="1940">
        <f t="shared" si="0"/>
        <v>-8587.8941034023828</v>
      </c>
    </row>
    <row r="31" spans="1:8" ht="13.8">
      <c r="A31" s="1943" t="s">
        <v>386</v>
      </c>
      <c r="B31" s="1937"/>
      <c r="C31" s="1938" t="s">
        <v>841</v>
      </c>
      <c r="D31" s="1938" t="s">
        <v>583</v>
      </c>
      <c r="E31" s="1944">
        <v>-629019.77584517701</v>
      </c>
      <c r="F31" s="1938" t="s">
        <v>243</v>
      </c>
      <c r="G31" s="1701">
        <v>8.0430000000000001E-2</v>
      </c>
      <c r="H31" s="1940">
        <f>E31*G31-3</f>
        <v>-50595.060571227586</v>
      </c>
    </row>
    <row r="32" spans="1:8" ht="13.8">
      <c r="A32" s="1943" t="s">
        <v>478</v>
      </c>
      <c r="B32" s="1937"/>
      <c r="C32" s="1938" t="s">
        <v>842</v>
      </c>
      <c r="D32" s="1938" t="s">
        <v>583</v>
      </c>
      <c r="E32" s="1941">
        <v>-63965.685676805828</v>
      </c>
      <c r="F32" s="1938" t="s">
        <v>352</v>
      </c>
      <c r="G32" s="1701">
        <v>0</v>
      </c>
      <c r="H32" s="1940">
        <f t="shared" si="0"/>
        <v>0</v>
      </c>
    </row>
    <row r="33" spans="1:8" ht="13.8">
      <c r="A33" s="1943" t="s">
        <v>478</v>
      </c>
      <c r="B33" s="1937"/>
      <c r="C33" s="1938" t="s">
        <v>842</v>
      </c>
      <c r="D33" s="1938" t="s">
        <v>583</v>
      </c>
      <c r="E33" s="1941">
        <v>-18052.101390414704</v>
      </c>
      <c r="F33" s="1938" t="s">
        <v>341</v>
      </c>
      <c r="G33" s="1701">
        <v>0.22625999999999999</v>
      </c>
      <c r="H33" s="1940">
        <f>E33*G33-1</f>
        <v>-4085.4684605952307</v>
      </c>
    </row>
    <row r="34" spans="1:8" ht="13.8">
      <c r="A34" s="1943" t="s">
        <v>478</v>
      </c>
      <c r="B34" s="1937"/>
      <c r="C34" s="1938" t="s">
        <v>842</v>
      </c>
      <c r="D34" s="1938" t="s">
        <v>583</v>
      </c>
      <c r="E34" s="1941">
        <v>74.098363173758855</v>
      </c>
      <c r="F34" s="1938" t="s">
        <v>369</v>
      </c>
      <c r="G34" s="1701">
        <v>0.22498000000000001</v>
      </c>
      <c r="H34" s="1940">
        <f t="shared" si="0"/>
        <v>16.670649746832268</v>
      </c>
    </row>
    <row r="35" spans="1:8" ht="13.8">
      <c r="A35" s="1942" t="s">
        <v>478</v>
      </c>
      <c r="B35" s="1937"/>
      <c r="C35" s="1938" t="s">
        <v>842</v>
      </c>
      <c r="D35" s="1938" t="s">
        <v>583</v>
      </c>
      <c r="E35" s="1941">
        <v>-297380.89088790223</v>
      </c>
      <c r="F35" s="1938" t="s">
        <v>243</v>
      </c>
      <c r="G35" s="1701">
        <v>8.0430000000000001E-2</v>
      </c>
      <c r="H35" s="1940">
        <f>E35*G35-2</f>
        <v>-23920.345054113975</v>
      </c>
    </row>
    <row r="36" spans="1:8" ht="13.8">
      <c r="A36" s="1943" t="s">
        <v>479</v>
      </c>
      <c r="B36" s="1937"/>
      <c r="C36" s="1938" t="s">
        <v>845</v>
      </c>
      <c r="D36" s="1938" t="s">
        <v>583</v>
      </c>
      <c r="E36" s="1941">
        <v>-64823.46929959012</v>
      </c>
      <c r="F36" s="1938" t="s">
        <v>352</v>
      </c>
      <c r="G36" s="1701">
        <v>0</v>
      </c>
      <c r="H36" s="1940">
        <f t="shared" si="0"/>
        <v>0</v>
      </c>
    </row>
    <row r="37" spans="1:8" ht="13.8">
      <c r="A37" s="1943" t="s">
        <v>479</v>
      </c>
      <c r="B37" s="1937"/>
      <c r="C37" s="1938" t="s">
        <v>845</v>
      </c>
      <c r="D37" s="1938" t="s">
        <v>583</v>
      </c>
      <c r="E37" s="1941">
        <v>-53680.889607281504</v>
      </c>
      <c r="F37" s="1938" t="s">
        <v>341</v>
      </c>
      <c r="G37" s="1701">
        <v>0.22625999999999999</v>
      </c>
      <c r="H37" s="1940">
        <f t="shared" si="0"/>
        <v>-12145.838082543512</v>
      </c>
    </row>
    <row r="38" spans="1:8" ht="13.8">
      <c r="A38" s="1943" t="s">
        <v>479</v>
      </c>
      <c r="B38" s="1937"/>
      <c r="C38" s="1938" t="s">
        <v>845</v>
      </c>
      <c r="D38" s="1938" t="s">
        <v>583</v>
      </c>
      <c r="E38" s="1941">
        <v>-3598.1112513091862</v>
      </c>
      <c r="F38" s="1938" t="s">
        <v>369</v>
      </c>
      <c r="G38" s="1701">
        <v>0.22498000000000001</v>
      </c>
      <c r="H38" s="1940">
        <f t="shared" si="0"/>
        <v>-809.50306931954071</v>
      </c>
    </row>
    <row r="39" spans="1:8" ht="13.8">
      <c r="A39" s="1943" t="s">
        <v>479</v>
      </c>
      <c r="B39" s="1937"/>
      <c r="C39" s="1938" t="s">
        <v>845</v>
      </c>
      <c r="D39" s="1938" t="s">
        <v>583</v>
      </c>
      <c r="E39" s="1941">
        <v>-98368.277252666114</v>
      </c>
      <c r="F39" s="1938" t="s">
        <v>243</v>
      </c>
      <c r="G39" s="1701">
        <v>8.0430000000000001E-2</v>
      </c>
      <c r="H39" s="1940">
        <f t="shared" si="0"/>
        <v>-7911.7605394319353</v>
      </c>
    </row>
    <row r="40" spans="1:8" ht="13.8">
      <c r="A40" s="1943" t="s">
        <v>480</v>
      </c>
      <c r="B40" s="1937"/>
      <c r="C40" s="1938" t="s">
        <v>846</v>
      </c>
      <c r="D40" s="1938" t="s">
        <v>583</v>
      </c>
      <c r="E40" s="1941">
        <v>-614448.37852936063</v>
      </c>
      <c r="F40" s="1938" t="s">
        <v>238</v>
      </c>
      <c r="G40" s="1701">
        <v>1</v>
      </c>
      <c r="H40" s="1940">
        <v>-50465.587482195122</v>
      </c>
    </row>
    <row r="41" spans="1:8" ht="13.8">
      <c r="A41" s="1943" t="s">
        <v>480</v>
      </c>
      <c r="B41" s="1937"/>
      <c r="C41" s="1938" t="s">
        <v>846</v>
      </c>
      <c r="D41" s="1938" t="s">
        <v>583</v>
      </c>
      <c r="E41" s="1941">
        <v>-792210.32031386835</v>
      </c>
      <c r="F41" s="1938" t="s">
        <v>248</v>
      </c>
      <c r="G41" s="1701">
        <v>6.4659999999999995E-2</v>
      </c>
      <c r="H41" s="1940">
        <v>-51222.76156477569</v>
      </c>
    </row>
    <row r="42" spans="1:8" ht="13.8">
      <c r="A42" s="1943" t="s">
        <v>336</v>
      </c>
      <c r="B42" s="1937"/>
      <c r="C42" s="1938" t="s">
        <v>849</v>
      </c>
      <c r="D42" s="1938" t="s">
        <v>583</v>
      </c>
      <c r="E42" s="1941">
        <v>-1121546.9147789169</v>
      </c>
      <c r="F42" s="1938" t="s">
        <v>238</v>
      </c>
      <c r="G42" s="1701">
        <v>1</v>
      </c>
      <c r="H42" s="1940">
        <v>-66004.460420362026</v>
      </c>
    </row>
    <row r="43" spans="1:8" ht="13.8">
      <c r="A43" s="1943" t="s">
        <v>336</v>
      </c>
      <c r="B43" s="1937"/>
      <c r="C43" s="1938" t="s">
        <v>849</v>
      </c>
      <c r="D43" s="1938" t="s">
        <v>583</v>
      </c>
      <c r="E43" s="1941">
        <v>-283873.50993814052</v>
      </c>
      <c r="F43" s="1938" t="s">
        <v>248</v>
      </c>
      <c r="G43" s="1701">
        <v>6.4659999999999995E-2</v>
      </c>
      <c r="H43" s="1940">
        <v>-18354.702963673073</v>
      </c>
    </row>
    <row r="44" spans="1:8" ht="13.8">
      <c r="A44" s="1943" t="s">
        <v>481</v>
      </c>
      <c r="B44" s="1937"/>
      <c r="C44" s="1938" t="s">
        <v>850</v>
      </c>
      <c r="D44" s="1938" t="s">
        <v>583</v>
      </c>
      <c r="E44" s="1941">
        <v>-916963.32113150368</v>
      </c>
      <c r="F44" s="1938" t="s">
        <v>249</v>
      </c>
      <c r="G44" s="1701">
        <v>6.93E-2</v>
      </c>
      <c r="H44" s="1940">
        <v>-63546.504883560985</v>
      </c>
    </row>
    <row r="45" spans="1:8" ht="13.8">
      <c r="A45" s="1943" t="s">
        <v>481</v>
      </c>
      <c r="B45" s="1937"/>
      <c r="C45" s="1938" t="s">
        <v>850</v>
      </c>
      <c r="D45" s="1938" t="s">
        <v>583</v>
      </c>
      <c r="E45" s="1941">
        <v>-529558.1791917081</v>
      </c>
      <c r="F45" s="1938" t="s">
        <v>238</v>
      </c>
      <c r="G45" s="1701">
        <v>1</v>
      </c>
      <c r="H45" s="1940">
        <v>-30174.314758055305</v>
      </c>
    </row>
    <row r="46" spans="1:8" ht="13.8">
      <c r="A46" s="1943" t="s">
        <v>482</v>
      </c>
      <c r="B46" s="1937"/>
      <c r="C46" s="1938" t="s">
        <v>862</v>
      </c>
      <c r="D46" s="1938" t="s">
        <v>583</v>
      </c>
      <c r="E46" s="1941">
        <v>-63528.339858659456</v>
      </c>
      <c r="F46" s="1938" t="s">
        <v>249</v>
      </c>
      <c r="G46" s="1701">
        <v>6.93E-2</v>
      </c>
      <c r="H46" s="1940">
        <v>-4402.5795427578169</v>
      </c>
    </row>
    <row r="47" spans="1:8" ht="13.8">
      <c r="A47" s="1943" t="s">
        <v>482</v>
      </c>
      <c r="B47" s="1937"/>
      <c r="C47" s="1938" t="s">
        <v>862</v>
      </c>
      <c r="D47" s="1938" t="s">
        <v>583</v>
      </c>
      <c r="E47" s="1941">
        <v>-160240.83154970067</v>
      </c>
      <c r="F47" s="1938" t="s">
        <v>238</v>
      </c>
      <c r="G47" s="1701">
        <v>1</v>
      </c>
      <c r="H47" s="1940">
        <v>-11390.51341671252</v>
      </c>
    </row>
    <row r="48" spans="1:8" ht="13.8">
      <c r="A48" s="1942" t="s">
        <v>34</v>
      </c>
      <c r="B48" s="1937"/>
      <c r="C48" s="1938" t="s">
        <v>863</v>
      </c>
      <c r="D48" s="1938" t="s">
        <v>583</v>
      </c>
      <c r="E48" s="1941">
        <v>-2492420.3293842673</v>
      </c>
      <c r="F48" s="1938" t="s">
        <v>238</v>
      </c>
      <c r="G48" s="1701">
        <v>1</v>
      </c>
      <c r="H48" s="1940">
        <v>-155935.417431504</v>
      </c>
    </row>
    <row r="49" spans="1:11" ht="13.8">
      <c r="A49" s="1942" t="s">
        <v>34</v>
      </c>
      <c r="B49" s="1937"/>
      <c r="C49" s="1938" t="s">
        <v>864</v>
      </c>
      <c r="D49" s="1938" t="s">
        <v>583</v>
      </c>
      <c r="E49" s="1941">
        <v>-63861.385715184129</v>
      </c>
      <c r="F49" s="1938" t="s">
        <v>238</v>
      </c>
      <c r="G49" s="1701">
        <v>1</v>
      </c>
      <c r="H49" s="1940">
        <v>-4021.6400878548452</v>
      </c>
    </row>
    <row r="50" spans="1:11" ht="14.4" thickBot="1">
      <c r="A50" s="1942"/>
      <c r="B50" s="1937"/>
      <c r="C50" s="1938"/>
      <c r="D50" s="1938"/>
      <c r="E50" s="1945">
        <f>SUM(E9:E49)</f>
        <v>-12486353.025071107</v>
      </c>
      <c r="F50" s="1938"/>
      <c r="G50" s="1946"/>
      <c r="H50" s="1945">
        <f>SUM(H9:H49)</f>
        <v>-789290.81384351256</v>
      </c>
      <c r="K50" s="963"/>
    </row>
    <row r="51" spans="1:11" ht="14.4" thickTop="1">
      <c r="A51" s="81"/>
      <c r="B51" s="81"/>
      <c r="C51" s="81"/>
      <c r="D51" s="81"/>
      <c r="E51" s="81"/>
      <c r="F51" s="81"/>
      <c r="G51" s="81"/>
      <c r="H51" s="81"/>
      <c r="K51" s="963"/>
    </row>
    <row r="52" spans="1:11" ht="13.8">
      <c r="A52" s="81"/>
      <c r="B52" s="81"/>
      <c r="C52" s="81"/>
      <c r="D52" s="81"/>
      <c r="E52" s="81"/>
      <c r="F52" s="81"/>
      <c r="G52" s="81"/>
      <c r="H52" s="81"/>
    </row>
    <row r="53" spans="1:11" ht="13.8">
      <c r="A53" s="1947" t="s">
        <v>1105</v>
      </c>
      <c r="B53" s="81"/>
      <c r="C53" s="81"/>
      <c r="D53" s="81"/>
      <c r="E53" s="81"/>
      <c r="F53" s="81"/>
      <c r="G53" s="81"/>
      <c r="H53" s="81"/>
    </row>
    <row r="54" spans="1:11" ht="13.8">
      <c r="A54" s="81"/>
      <c r="B54" s="81"/>
      <c r="C54" s="81"/>
      <c r="D54" s="81"/>
      <c r="E54" s="81"/>
      <c r="F54" s="81"/>
      <c r="G54" s="81"/>
      <c r="H54" s="81"/>
    </row>
    <row r="55" spans="1:11" ht="13.8">
      <c r="A55" s="133"/>
      <c r="B55" s="1775"/>
      <c r="C55" s="1775"/>
      <c r="D55" s="1775"/>
      <c r="E55" s="1775"/>
      <c r="F55" s="1775"/>
      <c r="G55" s="1775"/>
      <c r="H55" s="726"/>
    </row>
    <row r="56" spans="1:11" ht="13.8">
      <c r="A56" s="137"/>
      <c r="B56" s="115"/>
      <c r="C56" s="115"/>
      <c r="D56" s="115"/>
      <c r="E56" s="115"/>
      <c r="F56" s="115"/>
      <c r="G56" s="115"/>
      <c r="H56" s="292"/>
    </row>
    <row r="57" spans="1:11" ht="13.8">
      <c r="A57" s="137"/>
      <c r="B57" s="115"/>
      <c r="C57" s="115"/>
      <c r="D57" s="115"/>
      <c r="E57" s="115"/>
      <c r="F57" s="115"/>
      <c r="G57" s="115"/>
      <c r="H57" s="292"/>
    </row>
    <row r="58" spans="1:11" ht="13.8">
      <c r="A58" s="137"/>
      <c r="B58" s="115"/>
      <c r="C58" s="115"/>
      <c r="D58" s="115"/>
      <c r="E58" s="115"/>
      <c r="F58" s="115"/>
      <c r="G58" s="115"/>
      <c r="H58" s="292"/>
    </row>
    <row r="59" spans="1:11" ht="13.8">
      <c r="A59" s="137"/>
      <c r="B59" s="115"/>
      <c r="C59" s="115"/>
      <c r="D59" s="115"/>
      <c r="E59" s="115"/>
      <c r="F59" s="115"/>
      <c r="G59" s="115"/>
      <c r="H59" s="292"/>
    </row>
    <row r="60" spans="1:11" ht="13.8">
      <c r="A60" s="952"/>
      <c r="B60" s="951"/>
      <c r="C60" s="951"/>
      <c r="D60" s="951"/>
      <c r="E60" s="951"/>
      <c r="F60" s="951"/>
      <c r="G60" s="951"/>
      <c r="H60" s="950"/>
    </row>
    <row r="63" spans="1:11" ht="13.8">
      <c r="H63" s="81"/>
    </row>
  </sheetData>
  <pageMargins left="0.7" right="0.7" top="0.75" bottom="0.75" header="0.3" footer="0.3"/>
  <pageSetup scale="85" orientation="portrait" r:id="rId1"/>
  <headerFooter>
    <oddHeader>&amp;RExhibit No. ___ (JH-2)
 Docket UE-130043
Page &amp;P of &amp;N</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J37"/>
  <sheetViews>
    <sheetView workbookViewId="0">
      <selection activeCell="B1" sqref="B1:I58"/>
    </sheetView>
  </sheetViews>
  <sheetFormatPr defaultColWidth="9.109375" defaultRowHeight="13.8"/>
  <cols>
    <col min="1" max="1" width="6.21875" style="1294" customWidth="1"/>
    <col min="2" max="2" width="27.5546875" style="81" bestFit="1" customWidth="1"/>
    <col min="3" max="3" width="27.6640625" style="81" bestFit="1" customWidth="1"/>
    <col min="4" max="4" width="10.33203125" style="81" bestFit="1" customWidth="1"/>
    <col min="5" max="5" width="15.44140625" style="81" bestFit="1" customWidth="1"/>
    <col min="6" max="6" width="16.6640625" style="81" customWidth="1"/>
    <col min="7" max="7" width="16.44140625" style="81" customWidth="1"/>
    <col min="8" max="8" width="16.5546875" style="81" customWidth="1"/>
    <col min="9" max="9" width="15.44140625" style="81" customWidth="1"/>
    <col min="10" max="10" width="19.88671875" style="81" bestFit="1" customWidth="1"/>
    <col min="11" max="16384" width="9.109375" style="81"/>
  </cols>
  <sheetData>
    <row r="3" spans="1:9" ht="15.6">
      <c r="B3" s="111" t="s">
        <v>123</v>
      </c>
    </row>
    <row r="4" spans="1:9">
      <c r="B4" s="81" t="s">
        <v>1076</v>
      </c>
    </row>
    <row r="5" spans="1:9">
      <c r="B5" s="145" t="s">
        <v>101</v>
      </c>
      <c r="H5" s="623"/>
      <c r="I5" s="624"/>
    </row>
    <row r="6" spans="1:9">
      <c r="H6" s="623"/>
      <c r="I6" s="624"/>
    </row>
    <row r="7" spans="1:9">
      <c r="B7" s="633" t="s">
        <v>224</v>
      </c>
      <c r="C7" s="625"/>
      <c r="D7" s="625"/>
      <c r="E7" s="625"/>
      <c r="F7" s="625"/>
      <c r="H7" s="623"/>
      <c r="I7" s="624"/>
    </row>
    <row r="8" spans="1:9">
      <c r="A8" s="1294">
        <v>1</v>
      </c>
      <c r="B8" s="148" t="s">
        <v>108</v>
      </c>
      <c r="C8" s="148" t="s">
        <v>85</v>
      </c>
      <c r="D8" s="148" t="s">
        <v>1088</v>
      </c>
      <c r="E8" s="148" t="s">
        <v>86</v>
      </c>
      <c r="F8" s="148" t="s">
        <v>107</v>
      </c>
    </row>
    <row r="9" spans="1:9">
      <c r="A9" s="1294">
        <v>2</v>
      </c>
      <c r="B9" s="627" t="s">
        <v>87</v>
      </c>
      <c r="C9" s="1495">
        <v>0.47210000000000002</v>
      </c>
      <c r="D9" s="690">
        <v>5.3719999999999997E-2</v>
      </c>
      <c r="E9" s="1288">
        <f>ROUND(D9*C9,5)</f>
        <v>2.5360000000000001E-2</v>
      </c>
    </row>
    <row r="10" spans="1:9">
      <c r="A10" s="1294">
        <v>3</v>
      </c>
      <c r="B10" s="151" t="s">
        <v>88</v>
      </c>
      <c r="C10" s="1495">
        <v>0</v>
      </c>
      <c r="D10" s="690">
        <v>0</v>
      </c>
      <c r="E10" s="1288">
        <f>D10*C10</f>
        <v>0</v>
      </c>
      <c r="F10" s="628">
        <f>+E10+E9</f>
        <v>2.5360000000000001E-2</v>
      </c>
    </row>
    <row r="11" spans="1:9">
      <c r="A11" s="1294">
        <v>4</v>
      </c>
      <c r="B11" s="627" t="s">
        <v>109</v>
      </c>
      <c r="C11" s="1495">
        <v>2.8E-3</v>
      </c>
      <c r="D11" s="690">
        <v>5.4269999999999999E-2</v>
      </c>
      <c r="E11" s="1288">
        <f>D11*C11</f>
        <v>1.5195599999999999E-4</v>
      </c>
    </row>
    <row r="12" spans="1:9">
      <c r="A12" s="1294">
        <v>5</v>
      </c>
      <c r="B12" s="629" t="s">
        <v>110</v>
      </c>
      <c r="C12" s="1495">
        <v>0.52510000000000001</v>
      </c>
      <c r="D12" s="632">
        <v>0.1</v>
      </c>
      <c r="E12" s="1288">
        <f>D12*C12</f>
        <v>5.2510000000000001E-2</v>
      </c>
    </row>
    <row r="13" spans="1:9" ht="14.4" thickBot="1">
      <c r="A13" s="1294">
        <v>6</v>
      </c>
      <c r="B13" s="631" t="s">
        <v>101</v>
      </c>
      <c r="C13" s="1496">
        <f>SUM(C9:C12)</f>
        <v>1</v>
      </c>
      <c r="D13" s="630"/>
      <c r="E13" s="1287">
        <f>ROUND(SUM(E9:E12),4)</f>
        <v>7.8E-2</v>
      </c>
    </row>
    <row r="14" spans="1:9" ht="14.4" thickTop="1">
      <c r="A14" s="1294">
        <v>7</v>
      </c>
    </row>
    <row r="15" spans="1:9">
      <c r="A15" s="1294">
        <v>8</v>
      </c>
      <c r="G15" s="1349"/>
    </row>
    <row r="16" spans="1:9">
      <c r="A16" s="1294">
        <v>9</v>
      </c>
    </row>
    <row r="17" spans="1:6">
      <c r="A17" s="1294">
        <v>10</v>
      </c>
      <c r="B17" s="633" t="s">
        <v>198</v>
      </c>
    </row>
    <row r="18" spans="1:6">
      <c r="A18" s="1294">
        <v>11</v>
      </c>
      <c r="B18" s="148" t="s">
        <v>108</v>
      </c>
      <c r="C18" s="148" t="s">
        <v>85</v>
      </c>
      <c r="D18" s="148" t="s">
        <v>1088</v>
      </c>
      <c r="E18" s="148" t="s">
        <v>86</v>
      </c>
      <c r="F18" s="148" t="s">
        <v>107</v>
      </c>
    </row>
    <row r="19" spans="1:6">
      <c r="A19" s="1294">
        <v>12</v>
      </c>
      <c r="B19" s="627" t="s">
        <v>87</v>
      </c>
      <c r="C19" s="1495">
        <v>0.53720000000000001</v>
      </c>
      <c r="D19" s="690">
        <v>5.3400000000000003E-2</v>
      </c>
      <c r="E19" s="1497">
        <f>ROUND(+C19*D19,4)</f>
        <v>2.87E-2</v>
      </c>
    </row>
    <row r="20" spans="1:6">
      <c r="A20" s="1294">
        <v>13</v>
      </c>
      <c r="B20" s="151" t="s">
        <v>88</v>
      </c>
      <c r="C20" s="1495">
        <v>0</v>
      </c>
      <c r="D20" s="690">
        <v>0</v>
      </c>
      <c r="E20" s="1497">
        <f>ROUND(+C20*D20,4)</f>
        <v>0</v>
      </c>
      <c r="F20" s="628">
        <f>+E20+E19</f>
        <v>2.87E-2</v>
      </c>
    </row>
    <row r="21" spans="1:6">
      <c r="A21" s="1294">
        <v>14</v>
      </c>
      <c r="B21" s="627" t="s">
        <v>109</v>
      </c>
      <c r="C21" s="1495">
        <v>2.8E-3</v>
      </c>
      <c r="D21" s="690">
        <v>5.4300000000000001E-2</v>
      </c>
      <c r="E21" s="1497">
        <f>ROUND(+C21*D21,4)</f>
        <v>2.0000000000000001E-4</v>
      </c>
    </row>
    <row r="22" spans="1:6">
      <c r="A22" s="1294">
        <v>15</v>
      </c>
      <c r="B22" s="629" t="s">
        <v>110</v>
      </c>
      <c r="C22" s="1495">
        <f>1-SUM(C19:C21)</f>
        <v>0.45999999999999996</v>
      </c>
      <c r="D22" s="632">
        <v>0.09</v>
      </c>
      <c r="E22" s="1497">
        <f>ROUND(+C22*D22,4)</f>
        <v>4.1399999999999999E-2</v>
      </c>
    </row>
    <row r="23" spans="1:6" ht="14.4" thickBot="1">
      <c r="A23" s="1294">
        <v>16</v>
      </c>
      <c r="B23" s="631" t="s">
        <v>101</v>
      </c>
      <c r="C23" s="1496">
        <v>1</v>
      </c>
      <c r="D23" s="630"/>
      <c r="E23" s="1498">
        <f>SUM(E19:E22)</f>
        <v>7.0300000000000001E-2</v>
      </c>
    </row>
    <row r="24" spans="1:6" ht="14.4" thickTop="1"/>
    <row r="37" spans="10:10" ht="17.399999999999999">
      <c r="J37" s="894"/>
    </row>
  </sheetData>
  <phoneticPr fontId="0" type="noConversion"/>
  <pageMargins left="0.5" right="0.5" top="0.53" bottom="0" header="0.36" footer="0.25"/>
  <pageSetup fitToWidth="0" orientation="portrait" r:id="rId1"/>
  <headerFooter scaleWithDoc="0" alignWithMargins="0">
    <oddHeader>&amp;R&amp;"Times New Roman,Regular"&amp;8Exhibit No. ___ (JH-2)
 Docket UE-130043
Page &amp;P of &amp;N</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topLeftCell="A19" workbookViewId="0">
      <selection activeCell="B1" sqref="B1:I58"/>
    </sheetView>
  </sheetViews>
  <sheetFormatPr defaultRowHeight="15.6"/>
  <cols>
    <col min="1" max="1" width="9.6640625" style="371" customWidth="1"/>
    <col min="2" max="2" width="33.21875" style="371" customWidth="1"/>
    <col min="3" max="3" width="13.21875" style="371" customWidth="1"/>
    <col min="4" max="4" width="7.33203125" style="371" customWidth="1"/>
    <col min="5" max="5" width="13.44140625" style="386" customWidth="1"/>
    <col min="6" max="6" width="9.6640625" style="398" customWidth="1"/>
    <col min="7" max="7" width="9.6640625" style="371" customWidth="1"/>
    <col min="8" max="8" width="13.5546875" style="371" bestFit="1" customWidth="1"/>
    <col min="9" max="9" width="2" style="398" customWidth="1"/>
    <col min="10" max="10" width="13.33203125" style="371" bestFit="1" customWidth="1"/>
    <col min="11" max="255" width="9.109375" style="371"/>
    <col min="256" max="256" width="4.109375" style="371" customWidth="1"/>
    <col min="257" max="257" width="6.88671875" style="371" customWidth="1"/>
    <col min="258" max="258" width="28.109375" style="371" customWidth="1"/>
    <col min="259" max="259" width="10.5546875" style="371" customWidth="1"/>
    <col min="260" max="260" width="9.109375" style="371"/>
    <col min="261" max="261" width="14.5546875" style="371" customWidth="1"/>
    <col min="262" max="262" width="9.109375" style="371" customWidth="1"/>
    <col min="263" max="263" width="9.33203125" style="371" bestFit="1" customWidth="1"/>
    <col min="264" max="264" width="17.6640625" style="371" customWidth="1"/>
    <col min="265" max="266" width="13.33203125" style="371" bestFit="1" customWidth="1"/>
    <col min="267" max="511" width="9.109375" style="371"/>
    <col min="512" max="512" width="4.109375" style="371" customWidth="1"/>
    <col min="513" max="513" width="6.88671875" style="371" customWidth="1"/>
    <col min="514" max="514" width="28.109375" style="371" customWidth="1"/>
    <col min="515" max="515" width="10.5546875" style="371" customWidth="1"/>
    <col min="516" max="516" width="9.109375" style="371"/>
    <col min="517" max="517" width="14.5546875" style="371" customWidth="1"/>
    <col min="518" max="518" width="9.109375" style="371" customWidth="1"/>
    <col min="519" max="519" width="9.33203125" style="371" bestFit="1" customWidth="1"/>
    <col min="520" max="520" width="17.6640625" style="371" customWidth="1"/>
    <col min="521" max="522" width="13.33203125" style="371" bestFit="1" customWidth="1"/>
    <col min="523" max="767" width="9.109375" style="371"/>
    <col min="768" max="768" width="4.109375" style="371" customWidth="1"/>
    <col min="769" max="769" width="6.88671875" style="371" customWidth="1"/>
    <col min="770" max="770" width="28.109375" style="371" customWidth="1"/>
    <col min="771" max="771" width="10.5546875" style="371" customWidth="1"/>
    <col min="772" max="772" width="9.109375" style="371"/>
    <col min="773" max="773" width="14.5546875" style="371" customWidth="1"/>
    <col min="774" max="774" width="9.109375" style="371" customWidth="1"/>
    <col min="775" max="775" width="9.33203125" style="371" bestFit="1" customWidth="1"/>
    <col min="776" max="776" width="17.6640625" style="371" customWidth="1"/>
    <col min="777" max="778" width="13.33203125" style="371" bestFit="1" customWidth="1"/>
    <col min="779" max="1023" width="9.109375" style="371"/>
    <col min="1024" max="1024" width="4.109375" style="371" customWidth="1"/>
    <col min="1025" max="1025" width="6.88671875" style="371" customWidth="1"/>
    <col min="1026" max="1026" width="28.109375" style="371" customWidth="1"/>
    <col min="1027" max="1027" width="10.5546875" style="371" customWidth="1"/>
    <col min="1028" max="1028" width="9.109375" style="371"/>
    <col min="1029" max="1029" width="14.5546875" style="371" customWidth="1"/>
    <col min="1030" max="1030" width="9.109375" style="371" customWidth="1"/>
    <col min="1031" max="1031" width="9.33203125" style="371" bestFit="1" customWidth="1"/>
    <col min="1032" max="1032" width="17.6640625" style="371" customWidth="1"/>
    <col min="1033" max="1034" width="13.33203125" style="371" bestFit="1" customWidth="1"/>
    <col min="1035" max="1279" width="9.109375" style="371"/>
    <col min="1280" max="1280" width="4.109375" style="371" customWidth="1"/>
    <col min="1281" max="1281" width="6.88671875" style="371" customWidth="1"/>
    <col min="1282" max="1282" width="28.109375" style="371" customWidth="1"/>
    <col min="1283" max="1283" width="10.5546875" style="371" customWidth="1"/>
    <col min="1284" max="1284" width="9.109375" style="371"/>
    <col min="1285" max="1285" width="14.5546875" style="371" customWidth="1"/>
    <col min="1286" max="1286" width="9.109375" style="371" customWidth="1"/>
    <col min="1287" max="1287" width="9.33203125" style="371" bestFit="1" customWidth="1"/>
    <col min="1288" max="1288" width="17.6640625" style="371" customWidth="1"/>
    <col min="1289" max="1290" width="13.33203125" style="371" bestFit="1" customWidth="1"/>
    <col min="1291" max="1535" width="9.109375" style="371"/>
    <col min="1536" max="1536" width="4.109375" style="371" customWidth="1"/>
    <col min="1537" max="1537" width="6.88671875" style="371" customWidth="1"/>
    <col min="1538" max="1538" width="28.109375" style="371" customWidth="1"/>
    <col min="1539" max="1539" width="10.5546875" style="371" customWidth="1"/>
    <col min="1540" max="1540" width="9.109375" style="371"/>
    <col min="1541" max="1541" width="14.5546875" style="371" customWidth="1"/>
    <col min="1542" max="1542" width="9.109375" style="371" customWidth="1"/>
    <col min="1543" max="1543" width="9.33203125" style="371" bestFit="1" customWidth="1"/>
    <col min="1544" max="1544" width="17.6640625" style="371" customWidth="1"/>
    <col min="1545" max="1546" width="13.33203125" style="371" bestFit="1" customWidth="1"/>
    <col min="1547" max="1791" width="9.109375" style="371"/>
    <col min="1792" max="1792" width="4.109375" style="371" customWidth="1"/>
    <col min="1793" max="1793" width="6.88671875" style="371" customWidth="1"/>
    <col min="1794" max="1794" width="28.109375" style="371" customWidth="1"/>
    <col min="1795" max="1795" width="10.5546875" style="371" customWidth="1"/>
    <col min="1796" max="1796" width="9.109375" style="371"/>
    <col min="1797" max="1797" width="14.5546875" style="371" customWidth="1"/>
    <col min="1798" max="1798" width="9.109375" style="371" customWidth="1"/>
    <col min="1799" max="1799" width="9.33203125" style="371" bestFit="1" customWidth="1"/>
    <col min="1800" max="1800" width="17.6640625" style="371" customWidth="1"/>
    <col min="1801" max="1802" width="13.33203125" style="371" bestFit="1" customWidth="1"/>
    <col min="1803" max="2047" width="9.109375" style="371"/>
    <col min="2048" max="2048" width="4.109375" style="371" customWidth="1"/>
    <col min="2049" max="2049" width="6.88671875" style="371" customWidth="1"/>
    <col min="2050" max="2050" width="28.109375" style="371" customWidth="1"/>
    <col min="2051" max="2051" width="10.5546875" style="371" customWidth="1"/>
    <col min="2052" max="2052" width="9.109375" style="371"/>
    <col min="2053" max="2053" width="14.5546875" style="371" customWidth="1"/>
    <col min="2054" max="2054" width="9.109375" style="371" customWidth="1"/>
    <col min="2055" max="2055" width="9.33203125" style="371" bestFit="1" customWidth="1"/>
    <col min="2056" max="2056" width="17.6640625" style="371" customWidth="1"/>
    <col min="2057" max="2058" width="13.33203125" style="371" bestFit="1" customWidth="1"/>
    <col min="2059" max="2303" width="9.109375" style="371"/>
    <col min="2304" max="2304" width="4.109375" style="371" customWidth="1"/>
    <col min="2305" max="2305" width="6.88671875" style="371" customWidth="1"/>
    <col min="2306" max="2306" width="28.109375" style="371" customWidth="1"/>
    <col min="2307" max="2307" width="10.5546875" style="371" customWidth="1"/>
    <col min="2308" max="2308" width="9.109375" style="371"/>
    <col min="2309" max="2309" width="14.5546875" style="371" customWidth="1"/>
    <col min="2310" max="2310" width="9.109375" style="371" customWidth="1"/>
    <col min="2311" max="2311" width="9.33203125" style="371" bestFit="1" customWidth="1"/>
    <col min="2312" max="2312" width="17.6640625" style="371" customWidth="1"/>
    <col min="2313" max="2314" width="13.33203125" style="371" bestFit="1" customWidth="1"/>
    <col min="2315" max="2559" width="9.109375" style="371"/>
    <col min="2560" max="2560" width="4.109375" style="371" customWidth="1"/>
    <col min="2561" max="2561" width="6.88671875" style="371" customWidth="1"/>
    <col min="2562" max="2562" width="28.109375" style="371" customWidth="1"/>
    <col min="2563" max="2563" width="10.5546875" style="371" customWidth="1"/>
    <col min="2564" max="2564" width="9.109375" style="371"/>
    <col min="2565" max="2565" width="14.5546875" style="371" customWidth="1"/>
    <col min="2566" max="2566" width="9.109375" style="371" customWidth="1"/>
    <col min="2567" max="2567" width="9.33203125" style="371" bestFit="1" customWidth="1"/>
    <col min="2568" max="2568" width="17.6640625" style="371" customWidth="1"/>
    <col min="2569" max="2570" width="13.33203125" style="371" bestFit="1" customWidth="1"/>
    <col min="2571" max="2815" width="9.109375" style="371"/>
    <col min="2816" max="2816" width="4.109375" style="371" customWidth="1"/>
    <col min="2817" max="2817" width="6.88671875" style="371" customWidth="1"/>
    <col min="2818" max="2818" width="28.109375" style="371" customWidth="1"/>
    <col min="2819" max="2819" width="10.5546875" style="371" customWidth="1"/>
    <col min="2820" max="2820" width="9.109375" style="371"/>
    <col min="2821" max="2821" width="14.5546875" style="371" customWidth="1"/>
    <col min="2822" max="2822" width="9.109375" style="371" customWidth="1"/>
    <col min="2823" max="2823" width="9.33203125" style="371" bestFit="1" customWidth="1"/>
    <col min="2824" max="2824" width="17.6640625" style="371" customWidth="1"/>
    <col min="2825" max="2826" width="13.33203125" style="371" bestFit="1" customWidth="1"/>
    <col min="2827" max="3071" width="9.109375" style="371"/>
    <col min="3072" max="3072" width="4.109375" style="371" customWidth="1"/>
    <col min="3073" max="3073" width="6.88671875" style="371" customWidth="1"/>
    <col min="3074" max="3074" width="28.109375" style="371" customWidth="1"/>
    <col min="3075" max="3075" width="10.5546875" style="371" customWidth="1"/>
    <col min="3076" max="3076" width="9.109375" style="371"/>
    <col min="3077" max="3077" width="14.5546875" style="371" customWidth="1"/>
    <col min="3078" max="3078" width="9.109375" style="371" customWidth="1"/>
    <col min="3079" max="3079" width="9.33203125" style="371" bestFit="1" customWidth="1"/>
    <col min="3080" max="3080" width="17.6640625" style="371" customWidth="1"/>
    <col min="3081" max="3082" width="13.33203125" style="371" bestFit="1" customWidth="1"/>
    <col min="3083" max="3327" width="9.109375" style="371"/>
    <col min="3328" max="3328" width="4.109375" style="371" customWidth="1"/>
    <col min="3329" max="3329" width="6.88671875" style="371" customWidth="1"/>
    <col min="3330" max="3330" width="28.109375" style="371" customWidth="1"/>
    <col min="3331" max="3331" width="10.5546875" style="371" customWidth="1"/>
    <col min="3332" max="3332" width="9.109375" style="371"/>
    <col min="3333" max="3333" width="14.5546875" style="371" customWidth="1"/>
    <col min="3334" max="3334" width="9.109375" style="371" customWidth="1"/>
    <col min="3335" max="3335" width="9.33203125" style="371" bestFit="1" customWidth="1"/>
    <col min="3336" max="3336" width="17.6640625" style="371" customWidth="1"/>
    <col min="3337" max="3338" width="13.33203125" style="371" bestFit="1" customWidth="1"/>
    <col min="3339" max="3583" width="9.109375" style="371"/>
    <col min="3584" max="3584" width="4.109375" style="371" customWidth="1"/>
    <col min="3585" max="3585" width="6.88671875" style="371" customWidth="1"/>
    <col min="3586" max="3586" width="28.109375" style="371" customWidth="1"/>
    <col min="3587" max="3587" width="10.5546875" style="371" customWidth="1"/>
    <col min="3588" max="3588" width="9.109375" style="371"/>
    <col min="3589" max="3589" width="14.5546875" style="371" customWidth="1"/>
    <col min="3590" max="3590" width="9.109375" style="371" customWidth="1"/>
    <col min="3591" max="3591" width="9.33203125" style="371" bestFit="1" customWidth="1"/>
    <col min="3592" max="3592" width="17.6640625" style="371" customWidth="1"/>
    <col min="3593" max="3594" width="13.33203125" style="371" bestFit="1" customWidth="1"/>
    <col min="3595" max="3839" width="9.109375" style="371"/>
    <col min="3840" max="3840" width="4.109375" style="371" customWidth="1"/>
    <col min="3841" max="3841" width="6.88671875" style="371" customWidth="1"/>
    <col min="3842" max="3842" width="28.109375" style="371" customWidth="1"/>
    <col min="3843" max="3843" width="10.5546875" style="371" customWidth="1"/>
    <col min="3844" max="3844" width="9.109375" style="371"/>
    <col min="3845" max="3845" width="14.5546875" style="371" customWidth="1"/>
    <col min="3846" max="3846" width="9.109375" style="371" customWidth="1"/>
    <col min="3847" max="3847" width="9.33203125" style="371" bestFit="1" customWidth="1"/>
    <col min="3848" max="3848" width="17.6640625" style="371" customWidth="1"/>
    <col min="3849" max="3850" width="13.33203125" style="371" bestFit="1" customWidth="1"/>
    <col min="3851" max="4095" width="9.109375" style="371"/>
    <col min="4096" max="4096" width="4.109375" style="371" customWidth="1"/>
    <col min="4097" max="4097" width="6.88671875" style="371" customWidth="1"/>
    <col min="4098" max="4098" width="28.109375" style="371" customWidth="1"/>
    <col min="4099" max="4099" width="10.5546875" style="371" customWidth="1"/>
    <col min="4100" max="4100" width="9.109375" style="371"/>
    <col min="4101" max="4101" width="14.5546875" style="371" customWidth="1"/>
    <col min="4102" max="4102" width="9.109375" style="371" customWidth="1"/>
    <col min="4103" max="4103" width="9.33203125" style="371" bestFit="1" customWidth="1"/>
    <col min="4104" max="4104" width="17.6640625" style="371" customWidth="1"/>
    <col min="4105" max="4106" width="13.33203125" style="371" bestFit="1" customWidth="1"/>
    <col min="4107" max="4351" width="9.109375" style="371"/>
    <col min="4352" max="4352" width="4.109375" style="371" customWidth="1"/>
    <col min="4353" max="4353" width="6.88671875" style="371" customWidth="1"/>
    <col min="4354" max="4354" width="28.109375" style="371" customWidth="1"/>
    <col min="4355" max="4355" width="10.5546875" style="371" customWidth="1"/>
    <col min="4356" max="4356" width="9.109375" style="371"/>
    <col min="4357" max="4357" width="14.5546875" style="371" customWidth="1"/>
    <col min="4358" max="4358" width="9.109375" style="371" customWidth="1"/>
    <col min="4359" max="4359" width="9.33203125" style="371" bestFit="1" customWidth="1"/>
    <col min="4360" max="4360" width="17.6640625" style="371" customWidth="1"/>
    <col min="4361" max="4362" width="13.33203125" style="371" bestFit="1" customWidth="1"/>
    <col min="4363" max="4607" width="9.109375" style="371"/>
    <col min="4608" max="4608" width="4.109375" style="371" customWidth="1"/>
    <col min="4609" max="4609" width="6.88671875" style="371" customWidth="1"/>
    <col min="4610" max="4610" width="28.109375" style="371" customWidth="1"/>
    <col min="4611" max="4611" width="10.5546875" style="371" customWidth="1"/>
    <col min="4612" max="4612" width="9.109375" style="371"/>
    <col min="4613" max="4613" width="14.5546875" style="371" customWidth="1"/>
    <col min="4614" max="4614" width="9.109375" style="371" customWidth="1"/>
    <col min="4615" max="4615" width="9.33203125" style="371" bestFit="1" customWidth="1"/>
    <col min="4616" max="4616" width="17.6640625" style="371" customWidth="1"/>
    <col min="4617" max="4618" width="13.33203125" style="371" bestFit="1" customWidth="1"/>
    <col min="4619" max="4863" width="9.109375" style="371"/>
    <col min="4864" max="4864" width="4.109375" style="371" customWidth="1"/>
    <col min="4865" max="4865" width="6.88671875" style="371" customWidth="1"/>
    <col min="4866" max="4866" width="28.109375" style="371" customWidth="1"/>
    <col min="4867" max="4867" width="10.5546875" style="371" customWidth="1"/>
    <col min="4868" max="4868" width="9.109375" style="371"/>
    <col min="4869" max="4869" width="14.5546875" style="371" customWidth="1"/>
    <col min="4870" max="4870" width="9.109375" style="371" customWidth="1"/>
    <col min="4871" max="4871" width="9.33203125" style="371" bestFit="1" customWidth="1"/>
    <col min="4872" max="4872" width="17.6640625" style="371" customWidth="1"/>
    <col min="4873" max="4874" width="13.33203125" style="371" bestFit="1" customWidth="1"/>
    <col min="4875" max="5119" width="9.109375" style="371"/>
    <col min="5120" max="5120" width="4.109375" style="371" customWidth="1"/>
    <col min="5121" max="5121" width="6.88671875" style="371" customWidth="1"/>
    <col min="5122" max="5122" width="28.109375" style="371" customWidth="1"/>
    <col min="5123" max="5123" width="10.5546875" style="371" customWidth="1"/>
    <col min="5124" max="5124" width="9.109375" style="371"/>
    <col min="5125" max="5125" width="14.5546875" style="371" customWidth="1"/>
    <col min="5126" max="5126" width="9.109375" style="371" customWidth="1"/>
    <col min="5127" max="5127" width="9.33203125" style="371" bestFit="1" customWidth="1"/>
    <col min="5128" max="5128" width="17.6640625" style="371" customWidth="1"/>
    <col min="5129" max="5130" width="13.33203125" style="371" bestFit="1" customWidth="1"/>
    <col min="5131" max="5375" width="9.109375" style="371"/>
    <col min="5376" max="5376" width="4.109375" style="371" customWidth="1"/>
    <col min="5377" max="5377" width="6.88671875" style="371" customWidth="1"/>
    <col min="5378" max="5378" width="28.109375" style="371" customWidth="1"/>
    <col min="5379" max="5379" width="10.5546875" style="371" customWidth="1"/>
    <col min="5380" max="5380" width="9.109375" style="371"/>
    <col min="5381" max="5381" width="14.5546875" style="371" customWidth="1"/>
    <col min="5382" max="5382" width="9.109375" style="371" customWidth="1"/>
    <col min="5383" max="5383" width="9.33203125" style="371" bestFit="1" customWidth="1"/>
    <col min="5384" max="5384" width="17.6640625" style="371" customWidth="1"/>
    <col min="5385" max="5386" width="13.33203125" style="371" bestFit="1" customWidth="1"/>
    <col min="5387" max="5631" width="9.109375" style="371"/>
    <col min="5632" max="5632" width="4.109375" style="371" customWidth="1"/>
    <col min="5633" max="5633" width="6.88671875" style="371" customWidth="1"/>
    <col min="5634" max="5634" width="28.109375" style="371" customWidth="1"/>
    <col min="5635" max="5635" width="10.5546875" style="371" customWidth="1"/>
    <col min="5636" max="5636" width="9.109375" style="371"/>
    <col min="5637" max="5637" width="14.5546875" style="371" customWidth="1"/>
    <col min="5638" max="5638" width="9.109375" style="371" customWidth="1"/>
    <col min="5639" max="5639" width="9.33203125" style="371" bestFit="1" customWidth="1"/>
    <col min="5640" max="5640" width="17.6640625" style="371" customWidth="1"/>
    <col min="5641" max="5642" width="13.33203125" style="371" bestFit="1" customWidth="1"/>
    <col min="5643" max="5887" width="9.109375" style="371"/>
    <col min="5888" max="5888" width="4.109375" style="371" customWidth="1"/>
    <col min="5889" max="5889" width="6.88671875" style="371" customWidth="1"/>
    <col min="5890" max="5890" width="28.109375" style="371" customWidth="1"/>
    <col min="5891" max="5891" width="10.5546875" style="371" customWidth="1"/>
    <col min="5892" max="5892" width="9.109375" style="371"/>
    <col min="5893" max="5893" width="14.5546875" style="371" customWidth="1"/>
    <col min="5894" max="5894" width="9.109375" style="371" customWidth="1"/>
    <col min="5895" max="5895" width="9.33203125" style="371" bestFit="1" customWidth="1"/>
    <col min="5896" max="5896" width="17.6640625" style="371" customWidth="1"/>
    <col min="5897" max="5898" width="13.33203125" style="371" bestFit="1" customWidth="1"/>
    <col min="5899" max="6143" width="9.109375" style="371"/>
    <col min="6144" max="6144" width="4.109375" style="371" customWidth="1"/>
    <col min="6145" max="6145" width="6.88671875" style="371" customWidth="1"/>
    <col min="6146" max="6146" width="28.109375" style="371" customWidth="1"/>
    <col min="6147" max="6147" width="10.5546875" style="371" customWidth="1"/>
    <col min="6148" max="6148" width="9.109375" style="371"/>
    <col min="6149" max="6149" width="14.5546875" style="371" customWidth="1"/>
    <col min="6150" max="6150" width="9.109375" style="371" customWidth="1"/>
    <col min="6151" max="6151" width="9.33203125" style="371" bestFit="1" customWidth="1"/>
    <col min="6152" max="6152" width="17.6640625" style="371" customWidth="1"/>
    <col min="6153" max="6154" width="13.33203125" style="371" bestFit="1" customWidth="1"/>
    <col min="6155" max="6399" width="9.109375" style="371"/>
    <col min="6400" max="6400" width="4.109375" style="371" customWidth="1"/>
    <col min="6401" max="6401" width="6.88671875" style="371" customWidth="1"/>
    <col min="6402" max="6402" width="28.109375" style="371" customWidth="1"/>
    <col min="6403" max="6403" width="10.5546875" style="371" customWidth="1"/>
    <col min="6404" max="6404" width="9.109375" style="371"/>
    <col min="6405" max="6405" width="14.5546875" style="371" customWidth="1"/>
    <col min="6406" max="6406" width="9.109375" style="371" customWidth="1"/>
    <col min="6407" max="6407" width="9.33203125" style="371" bestFit="1" customWidth="1"/>
    <col min="6408" max="6408" width="17.6640625" style="371" customWidth="1"/>
    <col min="6409" max="6410" width="13.33203125" style="371" bestFit="1" customWidth="1"/>
    <col min="6411" max="6655" width="9.109375" style="371"/>
    <col min="6656" max="6656" width="4.109375" style="371" customWidth="1"/>
    <col min="6657" max="6657" width="6.88671875" style="371" customWidth="1"/>
    <col min="6658" max="6658" width="28.109375" style="371" customWidth="1"/>
    <col min="6659" max="6659" width="10.5546875" style="371" customWidth="1"/>
    <col min="6660" max="6660" width="9.109375" style="371"/>
    <col min="6661" max="6661" width="14.5546875" style="371" customWidth="1"/>
    <col min="6662" max="6662" width="9.109375" style="371" customWidth="1"/>
    <col min="6663" max="6663" width="9.33203125" style="371" bestFit="1" customWidth="1"/>
    <col min="6664" max="6664" width="17.6640625" style="371" customWidth="1"/>
    <col min="6665" max="6666" width="13.33203125" style="371" bestFit="1" customWidth="1"/>
    <col min="6667" max="6911" width="9.109375" style="371"/>
    <col min="6912" max="6912" width="4.109375" style="371" customWidth="1"/>
    <col min="6913" max="6913" width="6.88671875" style="371" customWidth="1"/>
    <col min="6914" max="6914" width="28.109375" style="371" customWidth="1"/>
    <col min="6915" max="6915" width="10.5546875" style="371" customWidth="1"/>
    <col min="6916" max="6916" width="9.109375" style="371"/>
    <col min="6917" max="6917" width="14.5546875" style="371" customWidth="1"/>
    <col min="6918" max="6918" width="9.109375" style="371" customWidth="1"/>
    <col min="6919" max="6919" width="9.33203125" style="371" bestFit="1" customWidth="1"/>
    <col min="6920" max="6920" width="17.6640625" style="371" customWidth="1"/>
    <col min="6921" max="6922" width="13.33203125" style="371" bestFit="1" customWidth="1"/>
    <col min="6923" max="7167" width="9.109375" style="371"/>
    <col min="7168" max="7168" width="4.109375" style="371" customWidth="1"/>
    <col min="7169" max="7169" width="6.88671875" style="371" customWidth="1"/>
    <col min="7170" max="7170" width="28.109375" style="371" customWidth="1"/>
    <col min="7171" max="7171" width="10.5546875" style="371" customWidth="1"/>
    <col min="7172" max="7172" width="9.109375" style="371"/>
    <col min="7173" max="7173" width="14.5546875" style="371" customWidth="1"/>
    <col min="7174" max="7174" width="9.109375" style="371" customWidth="1"/>
    <col min="7175" max="7175" width="9.33203125" style="371" bestFit="1" customWidth="1"/>
    <col min="7176" max="7176" width="17.6640625" style="371" customWidth="1"/>
    <col min="7177" max="7178" width="13.33203125" style="371" bestFit="1" customWidth="1"/>
    <col min="7179" max="7423" width="9.109375" style="371"/>
    <col min="7424" max="7424" width="4.109375" style="371" customWidth="1"/>
    <col min="7425" max="7425" width="6.88671875" style="371" customWidth="1"/>
    <col min="7426" max="7426" width="28.109375" style="371" customWidth="1"/>
    <col min="7427" max="7427" width="10.5546875" style="371" customWidth="1"/>
    <col min="7428" max="7428" width="9.109375" style="371"/>
    <col min="7429" max="7429" width="14.5546875" style="371" customWidth="1"/>
    <col min="7430" max="7430" width="9.109375" style="371" customWidth="1"/>
    <col min="7431" max="7431" width="9.33203125" style="371" bestFit="1" customWidth="1"/>
    <col min="7432" max="7432" width="17.6640625" style="371" customWidth="1"/>
    <col min="7433" max="7434" width="13.33203125" style="371" bestFit="1" customWidth="1"/>
    <col min="7435" max="7679" width="9.109375" style="371"/>
    <col min="7680" max="7680" width="4.109375" style="371" customWidth="1"/>
    <col min="7681" max="7681" width="6.88671875" style="371" customWidth="1"/>
    <col min="7682" max="7682" width="28.109375" style="371" customWidth="1"/>
    <col min="7683" max="7683" width="10.5546875" style="371" customWidth="1"/>
    <col min="7684" max="7684" width="9.109375" style="371"/>
    <col min="7685" max="7685" width="14.5546875" style="371" customWidth="1"/>
    <col min="7686" max="7686" width="9.109375" style="371" customWidth="1"/>
    <col min="7687" max="7687" width="9.33203125" style="371" bestFit="1" customWidth="1"/>
    <col min="7688" max="7688" width="17.6640625" style="371" customWidth="1"/>
    <col min="7689" max="7690" width="13.33203125" style="371" bestFit="1" customWidth="1"/>
    <col min="7691" max="7935" width="9.109375" style="371"/>
    <col min="7936" max="7936" width="4.109375" style="371" customWidth="1"/>
    <col min="7937" max="7937" width="6.88671875" style="371" customWidth="1"/>
    <col min="7938" max="7938" width="28.109375" style="371" customWidth="1"/>
    <col min="7939" max="7939" width="10.5546875" style="371" customWidth="1"/>
    <col min="7940" max="7940" width="9.109375" style="371"/>
    <col min="7941" max="7941" width="14.5546875" style="371" customWidth="1"/>
    <col min="7942" max="7942" width="9.109375" style="371" customWidth="1"/>
    <col min="7943" max="7943" width="9.33203125" style="371" bestFit="1" customWidth="1"/>
    <col min="7944" max="7944" width="17.6640625" style="371" customWidth="1"/>
    <col min="7945" max="7946" width="13.33203125" style="371" bestFit="1" customWidth="1"/>
    <col min="7947" max="8191" width="9.109375" style="371"/>
    <col min="8192" max="8192" width="4.109375" style="371" customWidth="1"/>
    <col min="8193" max="8193" width="6.88671875" style="371" customWidth="1"/>
    <col min="8194" max="8194" width="28.109375" style="371" customWidth="1"/>
    <col min="8195" max="8195" width="10.5546875" style="371" customWidth="1"/>
    <col min="8196" max="8196" width="9.109375" style="371"/>
    <col min="8197" max="8197" width="14.5546875" style="371" customWidth="1"/>
    <col min="8198" max="8198" width="9.109375" style="371" customWidth="1"/>
    <col min="8199" max="8199" width="9.33203125" style="371" bestFit="1" customWidth="1"/>
    <col min="8200" max="8200" width="17.6640625" style="371" customWidth="1"/>
    <col min="8201" max="8202" width="13.33203125" style="371" bestFit="1" customWidth="1"/>
    <col min="8203" max="8447" width="9.109375" style="371"/>
    <col min="8448" max="8448" width="4.109375" style="371" customWidth="1"/>
    <col min="8449" max="8449" width="6.88671875" style="371" customWidth="1"/>
    <col min="8450" max="8450" width="28.109375" style="371" customWidth="1"/>
    <col min="8451" max="8451" width="10.5546875" style="371" customWidth="1"/>
    <col min="8452" max="8452" width="9.109375" style="371"/>
    <col min="8453" max="8453" width="14.5546875" style="371" customWidth="1"/>
    <col min="8454" max="8454" width="9.109375" style="371" customWidth="1"/>
    <col min="8455" max="8455" width="9.33203125" style="371" bestFit="1" customWidth="1"/>
    <col min="8456" max="8456" width="17.6640625" style="371" customWidth="1"/>
    <col min="8457" max="8458" width="13.33203125" style="371" bestFit="1" customWidth="1"/>
    <col min="8459" max="8703" width="9.109375" style="371"/>
    <col min="8704" max="8704" width="4.109375" style="371" customWidth="1"/>
    <col min="8705" max="8705" width="6.88671875" style="371" customWidth="1"/>
    <col min="8706" max="8706" width="28.109375" style="371" customWidth="1"/>
    <col min="8707" max="8707" width="10.5546875" style="371" customWidth="1"/>
    <col min="8708" max="8708" width="9.109375" style="371"/>
    <col min="8709" max="8709" width="14.5546875" style="371" customWidth="1"/>
    <col min="8710" max="8710" width="9.109375" style="371" customWidth="1"/>
    <col min="8711" max="8711" width="9.33203125" style="371" bestFit="1" customWidth="1"/>
    <col min="8712" max="8712" width="17.6640625" style="371" customWidth="1"/>
    <col min="8713" max="8714" width="13.33203125" style="371" bestFit="1" customWidth="1"/>
    <col min="8715" max="8959" width="9.109375" style="371"/>
    <col min="8960" max="8960" width="4.109375" style="371" customWidth="1"/>
    <col min="8961" max="8961" width="6.88671875" style="371" customWidth="1"/>
    <col min="8962" max="8962" width="28.109375" style="371" customWidth="1"/>
    <col min="8963" max="8963" width="10.5546875" style="371" customWidth="1"/>
    <col min="8964" max="8964" width="9.109375" style="371"/>
    <col min="8965" max="8965" width="14.5546875" style="371" customWidth="1"/>
    <col min="8966" max="8966" width="9.109375" style="371" customWidth="1"/>
    <col min="8967" max="8967" width="9.33203125" style="371" bestFit="1" customWidth="1"/>
    <col min="8968" max="8968" width="17.6640625" style="371" customWidth="1"/>
    <col min="8969" max="8970" width="13.33203125" style="371" bestFit="1" customWidth="1"/>
    <col min="8971" max="9215" width="9.109375" style="371"/>
    <col min="9216" max="9216" width="4.109375" style="371" customWidth="1"/>
    <col min="9217" max="9217" width="6.88671875" style="371" customWidth="1"/>
    <col min="9218" max="9218" width="28.109375" style="371" customWidth="1"/>
    <col min="9219" max="9219" width="10.5546875" style="371" customWidth="1"/>
    <col min="9220" max="9220" width="9.109375" style="371"/>
    <col min="9221" max="9221" width="14.5546875" style="371" customWidth="1"/>
    <col min="9222" max="9222" width="9.109375" style="371" customWidth="1"/>
    <col min="9223" max="9223" width="9.33203125" style="371" bestFit="1" customWidth="1"/>
    <col min="9224" max="9224" width="17.6640625" style="371" customWidth="1"/>
    <col min="9225" max="9226" width="13.33203125" style="371" bestFit="1" customWidth="1"/>
    <col min="9227" max="9471" width="9.109375" style="371"/>
    <col min="9472" max="9472" width="4.109375" style="371" customWidth="1"/>
    <col min="9473" max="9473" width="6.88671875" style="371" customWidth="1"/>
    <col min="9474" max="9474" width="28.109375" style="371" customWidth="1"/>
    <col min="9475" max="9475" width="10.5546875" style="371" customWidth="1"/>
    <col min="9476" max="9476" width="9.109375" style="371"/>
    <col min="9477" max="9477" width="14.5546875" style="371" customWidth="1"/>
    <col min="9478" max="9478" width="9.109375" style="371" customWidth="1"/>
    <col min="9479" max="9479" width="9.33203125" style="371" bestFit="1" customWidth="1"/>
    <col min="9480" max="9480" width="17.6640625" style="371" customWidth="1"/>
    <col min="9481" max="9482" width="13.33203125" style="371" bestFit="1" customWidth="1"/>
    <col min="9483" max="9727" width="9.109375" style="371"/>
    <col min="9728" max="9728" width="4.109375" style="371" customWidth="1"/>
    <col min="9729" max="9729" width="6.88671875" style="371" customWidth="1"/>
    <col min="9730" max="9730" width="28.109375" style="371" customWidth="1"/>
    <col min="9731" max="9731" width="10.5546875" style="371" customWidth="1"/>
    <col min="9732" max="9732" width="9.109375" style="371"/>
    <col min="9733" max="9733" width="14.5546875" style="371" customWidth="1"/>
    <col min="9734" max="9734" width="9.109375" style="371" customWidth="1"/>
    <col min="9735" max="9735" width="9.33203125" style="371" bestFit="1" customWidth="1"/>
    <col min="9736" max="9736" width="17.6640625" style="371" customWidth="1"/>
    <col min="9737" max="9738" width="13.33203125" style="371" bestFit="1" customWidth="1"/>
    <col min="9739" max="9983" width="9.109375" style="371"/>
    <col min="9984" max="9984" width="4.109375" style="371" customWidth="1"/>
    <col min="9985" max="9985" width="6.88671875" style="371" customWidth="1"/>
    <col min="9986" max="9986" width="28.109375" style="371" customWidth="1"/>
    <col min="9987" max="9987" width="10.5546875" style="371" customWidth="1"/>
    <col min="9988" max="9988" width="9.109375" style="371"/>
    <col min="9989" max="9989" width="14.5546875" style="371" customWidth="1"/>
    <col min="9990" max="9990" width="9.109375" style="371" customWidth="1"/>
    <col min="9991" max="9991" width="9.33203125" style="371" bestFit="1" customWidth="1"/>
    <col min="9992" max="9992" width="17.6640625" style="371" customWidth="1"/>
    <col min="9993" max="9994" width="13.33203125" style="371" bestFit="1" customWidth="1"/>
    <col min="9995" max="10239" width="9.109375" style="371"/>
    <col min="10240" max="10240" width="4.109375" style="371" customWidth="1"/>
    <col min="10241" max="10241" width="6.88671875" style="371" customWidth="1"/>
    <col min="10242" max="10242" width="28.109375" style="371" customWidth="1"/>
    <col min="10243" max="10243" width="10.5546875" style="371" customWidth="1"/>
    <col min="10244" max="10244" width="9.109375" style="371"/>
    <col min="10245" max="10245" width="14.5546875" style="371" customWidth="1"/>
    <col min="10246" max="10246" width="9.109375" style="371" customWidth="1"/>
    <col min="10247" max="10247" width="9.33203125" style="371" bestFit="1" customWidth="1"/>
    <col min="10248" max="10248" width="17.6640625" style="371" customWidth="1"/>
    <col min="10249" max="10250" width="13.33203125" style="371" bestFit="1" customWidth="1"/>
    <col min="10251" max="10495" width="9.109375" style="371"/>
    <col min="10496" max="10496" width="4.109375" style="371" customWidth="1"/>
    <col min="10497" max="10497" width="6.88671875" style="371" customWidth="1"/>
    <col min="10498" max="10498" width="28.109375" style="371" customWidth="1"/>
    <col min="10499" max="10499" width="10.5546875" style="371" customWidth="1"/>
    <col min="10500" max="10500" width="9.109375" style="371"/>
    <col min="10501" max="10501" width="14.5546875" style="371" customWidth="1"/>
    <col min="10502" max="10502" width="9.109375" style="371" customWidth="1"/>
    <col min="10503" max="10503" width="9.33203125" style="371" bestFit="1" customWidth="1"/>
    <col min="10504" max="10504" width="17.6640625" style="371" customWidth="1"/>
    <col min="10505" max="10506" width="13.33203125" style="371" bestFit="1" customWidth="1"/>
    <col min="10507" max="10751" width="9.109375" style="371"/>
    <col min="10752" max="10752" width="4.109375" style="371" customWidth="1"/>
    <col min="10753" max="10753" width="6.88671875" style="371" customWidth="1"/>
    <col min="10754" max="10754" width="28.109375" style="371" customWidth="1"/>
    <col min="10755" max="10755" width="10.5546875" style="371" customWidth="1"/>
    <col min="10756" max="10756" width="9.109375" style="371"/>
    <col min="10757" max="10757" width="14.5546875" style="371" customWidth="1"/>
    <col min="10758" max="10758" width="9.109375" style="371" customWidth="1"/>
    <col min="10759" max="10759" width="9.33203125" style="371" bestFit="1" customWidth="1"/>
    <col min="10760" max="10760" width="17.6640625" style="371" customWidth="1"/>
    <col min="10761" max="10762" width="13.33203125" style="371" bestFit="1" customWidth="1"/>
    <col min="10763" max="11007" width="9.109375" style="371"/>
    <col min="11008" max="11008" width="4.109375" style="371" customWidth="1"/>
    <col min="11009" max="11009" width="6.88671875" style="371" customWidth="1"/>
    <col min="11010" max="11010" width="28.109375" style="371" customWidth="1"/>
    <col min="11011" max="11011" width="10.5546875" style="371" customWidth="1"/>
    <col min="11012" max="11012" width="9.109375" style="371"/>
    <col min="11013" max="11013" width="14.5546875" style="371" customWidth="1"/>
    <col min="11014" max="11014" width="9.109375" style="371" customWidth="1"/>
    <col min="11015" max="11015" width="9.33203125" style="371" bestFit="1" customWidth="1"/>
    <col min="11016" max="11016" width="17.6640625" style="371" customWidth="1"/>
    <col min="11017" max="11018" width="13.33203125" style="371" bestFit="1" customWidth="1"/>
    <col min="11019" max="11263" width="9.109375" style="371"/>
    <col min="11264" max="11264" width="4.109375" style="371" customWidth="1"/>
    <col min="11265" max="11265" width="6.88671875" style="371" customWidth="1"/>
    <col min="11266" max="11266" width="28.109375" style="371" customWidth="1"/>
    <col min="11267" max="11267" width="10.5546875" style="371" customWidth="1"/>
    <col min="11268" max="11268" width="9.109375" style="371"/>
    <col min="11269" max="11269" width="14.5546875" style="371" customWidth="1"/>
    <col min="11270" max="11270" width="9.109375" style="371" customWidth="1"/>
    <col min="11271" max="11271" width="9.33203125" style="371" bestFit="1" customWidth="1"/>
    <col min="11272" max="11272" width="17.6640625" style="371" customWidth="1"/>
    <col min="11273" max="11274" width="13.33203125" style="371" bestFit="1" customWidth="1"/>
    <col min="11275" max="11519" width="9.109375" style="371"/>
    <col min="11520" max="11520" width="4.109375" style="371" customWidth="1"/>
    <col min="11521" max="11521" width="6.88671875" style="371" customWidth="1"/>
    <col min="11522" max="11522" width="28.109375" style="371" customWidth="1"/>
    <col min="11523" max="11523" width="10.5546875" style="371" customWidth="1"/>
    <col min="11524" max="11524" width="9.109375" style="371"/>
    <col min="11525" max="11525" width="14.5546875" style="371" customWidth="1"/>
    <col min="11526" max="11526" width="9.109375" style="371" customWidth="1"/>
    <col min="11527" max="11527" width="9.33203125" style="371" bestFit="1" customWidth="1"/>
    <col min="11528" max="11528" width="17.6640625" style="371" customWidth="1"/>
    <col min="11529" max="11530" width="13.33203125" style="371" bestFit="1" customWidth="1"/>
    <col min="11531" max="11775" width="9.109375" style="371"/>
    <col min="11776" max="11776" width="4.109375" style="371" customWidth="1"/>
    <col min="11777" max="11777" width="6.88671875" style="371" customWidth="1"/>
    <col min="11778" max="11778" width="28.109375" style="371" customWidth="1"/>
    <col min="11779" max="11779" width="10.5546875" style="371" customWidth="1"/>
    <col min="11780" max="11780" width="9.109375" style="371"/>
    <col min="11781" max="11781" width="14.5546875" style="371" customWidth="1"/>
    <col min="11782" max="11782" width="9.109375" style="371" customWidth="1"/>
    <col min="11783" max="11783" width="9.33203125" style="371" bestFit="1" customWidth="1"/>
    <col min="11784" max="11784" width="17.6640625" style="371" customWidth="1"/>
    <col min="11785" max="11786" width="13.33203125" style="371" bestFit="1" customWidth="1"/>
    <col min="11787" max="12031" width="9.109375" style="371"/>
    <col min="12032" max="12032" width="4.109375" style="371" customWidth="1"/>
    <col min="12033" max="12033" width="6.88671875" style="371" customWidth="1"/>
    <col min="12034" max="12034" width="28.109375" style="371" customWidth="1"/>
    <col min="12035" max="12035" width="10.5546875" style="371" customWidth="1"/>
    <col min="12036" max="12036" width="9.109375" style="371"/>
    <col min="12037" max="12037" width="14.5546875" style="371" customWidth="1"/>
    <col min="12038" max="12038" width="9.109375" style="371" customWidth="1"/>
    <col min="12039" max="12039" width="9.33203125" style="371" bestFit="1" customWidth="1"/>
    <col min="12040" max="12040" width="17.6640625" style="371" customWidth="1"/>
    <col min="12041" max="12042" width="13.33203125" style="371" bestFit="1" customWidth="1"/>
    <col min="12043" max="12287" width="9.109375" style="371"/>
    <col min="12288" max="12288" width="4.109375" style="371" customWidth="1"/>
    <col min="12289" max="12289" width="6.88671875" style="371" customWidth="1"/>
    <col min="12290" max="12290" width="28.109375" style="371" customWidth="1"/>
    <col min="12291" max="12291" width="10.5546875" style="371" customWidth="1"/>
    <col min="12292" max="12292" width="9.109375" style="371"/>
    <col min="12293" max="12293" width="14.5546875" style="371" customWidth="1"/>
    <col min="12294" max="12294" width="9.109375" style="371" customWidth="1"/>
    <col min="12295" max="12295" width="9.33203125" style="371" bestFit="1" customWidth="1"/>
    <col min="12296" max="12296" width="17.6640625" style="371" customWidth="1"/>
    <col min="12297" max="12298" width="13.33203125" style="371" bestFit="1" customWidth="1"/>
    <col min="12299" max="12543" width="9.109375" style="371"/>
    <col min="12544" max="12544" width="4.109375" style="371" customWidth="1"/>
    <col min="12545" max="12545" width="6.88671875" style="371" customWidth="1"/>
    <col min="12546" max="12546" width="28.109375" style="371" customWidth="1"/>
    <col min="12547" max="12547" width="10.5546875" style="371" customWidth="1"/>
    <col min="12548" max="12548" width="9.109375" style="371"/>
    <col min="12549" max="12549" width="14.5546875" style="371" customWidth="1"/>
    <col min="12550" max="12550" width="9.109375" style="371" customWidth="1"/>
    <col min="12551" max="12551" width="9.33203125" style="371" bestFit="1" customWidth="1"/>
    <col min="12552" max="12552" width="17.6640625" style="371" customWidth="1"/>
    <col min="12553" max="12554" width="13.33203125" style="371" bestFit="1" customWidth="1"/>
    <col min="12555" max="12799" width="9.109375" style="371"/>
    <col min="12800" max="12800" width="4.109375" style="371" customWidth="1"/>
    <col min="12801" max="12801" width="6.88671875" style="371" customWidth="1"/>
    <col min="12802" max="12802" width="28.109375" style="371" customWidth="1"/>
    <col min="12803" max="12803" width="10.5546875" style="371" customWidth="1"/>
    <col min="12804" max="12804" width="9.109375" style="371"/>
    <col min="12805" max="12805" width="14.5546875" style="371" customWidth="1"/>
    <col min="12806" max="12806" width="9.109375" style="371" customWidth="1"/>
    <col min="12807" max="12807" width="9.33203125" style="371" bestFit="1" customWidth="1"/>
    <col min="12808" max="12808" width="17.6640625" style="371" customWidth="1"/>
    <col min="12809" max="12810" width="13.33203125" style="371" bestFit="1" customWidth="1"/>
    <col min="12811" max="13055" width="9.109375" style="371"/>
    <col min="13056" max="13056" width="4.109375" style="371" customWidth="1"/>
    <col min="13057" max="13057" width="6.88671875" style="371" customWidth="1"/>
    <col min="13058" max="13058" width="28.109375" style="371" customWidth="1"/>
    <col min="13059" max="13059" width="10.5546875" style="371" customWidth="1"/>
    <col min="13060" max="13060" width="9.109375" style="371"/>
    <col min="13061" max="13061" width="14.5546875" style="371" customWidth="1"/>
    <col min="13062" max="13062" width="9.109375" style="371" customWidth="1"/>
    <col min="13063" max="13063" width="9.33203125" style="371" bestFit="1" customWidth="1"/>
    <col min="13064" max="13064" width="17.6640625" style="371" customWidth="1"/>
    <col min="13065" max="13066" width="13.33203125" style="371" bestFit="1" customWidth="1"/>
    <col min="13067" max="13311" width="9.109375" style="371"/>
    <col min="13312" max="13312" width="4.109375" style="371" customWidth="1"/>
    <col min="13313" max="13313" width="6.88671875" style="371" customWidth="1"/>
    <col min="13314" max="13314" width="28.109375" style="371" customWidth="1"/>
    <col min="13315" max="13315" width="10.5546875" style="371" customWidth="1"/>
    <col min="13316" max="13316" width="9.109375" style="371"/>
    <col min="13317" max="13317" width="14.5546875" style="371" customWidth="1"/>
    <col min="13318" max="13318" width="9.109375" style="371" customWidth="1"/>
    <col min="13319" max="13319" width="9.33203125" style="371" bestFit="1" customWidth="1"/>
    <col min="13320" max="13320" width="17.6640625" style="371" customWidth="1"/>
    <col min="13321" max="13322" width="13.33203125" style="371" bestFit="1" customWidth="1"/>
    <col min="13323" max="13567" width="9.109375" style="371"/>
    <col min="13568" max="13568" width="4.109375" style="371" customWidth="1"/>
    <col min="13569" max="13569" width="6.88671875" style="371" customWidth="1"/>
    <col min="13570" max="13570" width="28.109375" style="371" customWidth="1"/>
    <col min="13571" max="13571" width="10.5546875" style="371" customWidth="1"/>
    <col min="13572" max="13572" width="9.109375" style="371"/>
    <col min="13573" max="13573" width="14.5546875" style="371" customWidth="1"/>
    <col min="13574" max="13574" width="9.109375" style="371" customWidth="1"/>
    <col min="13575" max="13575" width="9.33203125" style="371" bestFit="1" customWidth="1"/>
    <col min="13576" max="13576" width="17.6640625" style="371" customWidth="1"/>
    <col min="13577" max="13578" width="13.33203125" style="371" bestFit="1" customWidth="1"/>
    <col min="13579" max="13823" width="9.109375" style="371"/>
    <col min="13824" max="13824" width="4.109375" style="371" customWidth="1"/>
    <col min="13825" max="13825" width="6.88671875" style="371" customWidth="1"/>
    <col min="13826" max="13826" width="28.109375" style="371" customWidth="1"/>
    <col min="13827" max="13827" width="10.5546875" style="371" customWidth="1"/>
    <col min="13828" max="13828" width="9.109375" style="371"/>
    <col min="13829" max="13829" width="14.5546875" style="371" customWidth="1"/>
    <col min="13830" max="13830" width="9.109375" style="371" customWidth="1"/>
    <col min="13831" max="13831" width="9.33203125" style="371" bestFit="1" customWidth="1"/>
    <col min="13832" max="13832" width="17.6640625" style="371" customWidth="1"/>
    <col min="13833" max="13834" width="13.33203125" style="371" bestFit="1" customWidth="1"/>
    <col min="13835" max="14079" width="9.109375" style="371"/>
    <col min="14080" max="14080" width="4.109375" style="371" customWidth="1"/>
    <col min="14081" max="14081" width="6.88671875" style="371" customWidth="1"/>
    <col min="14082" max="14082" width="28.109375" style="371" customWidth="1"/>
    <col min="14083" max="14083" width="10.5546875" style="371" customWidth="1"/>
    <col min="14084" max="14084" width="9.109375" style="371"/>
    <col min="14085" max="14085" width="14.5546875" style="371" customWidth="1"/>
    <col min="14086" max="14086" width="9.109375" style="371" customWidth="1"/>
    <col min="14087" max="14087" width="9.33203125" style="371" bestFit="1" customWidth="1"/>
    <col min="14088" max="14088" width="17.6640625" style="371" customWidth="1"/>
    <col min="14089" max="14090" width="13.33203125" style="371" bestFit="1" customWidth="1"/>
    <col min="14091" max="14335" width="9.109375" style="371"/>
    <col min="14336" max="14336" width="4.109375" style="371" customWidth="1"/>
    <col min="14337" max="14337" width="6.88671875" style="371" customWidth="1"/>
    <col min="14338" max="14338" width="28.109375" style="371" customWidth="1"/>
    <col min="14339" max="14339" width="10.5546875" style="371" customWidth="1"/>
    <col min="14340" max="14340" width="9.109375" style="371"/>
    <col min="14341" max="14341" width="14.5546875" style="371" customWidth="1"/>
    <col min="14342" max="14342" width="9.109375" style="371" customWidth="1"/>
    <col min="14343" max="14343" width="9.33203125" style="371" bestFit="1" customWidth="1"/>
    <col min="14344" max="14344" width="17.6640625" style="371" customWidth="1"/>
    <col min="14345" max="14346" width="13.33203125" style="371" bestFit="1" customWidth="1"/>
    <col min="14347" max="14591" width="9.109375" style="371"/>
    <col min="14592" max="14592" width="4.109375" style="371" customWidth="1"/>
    <col min="14593" max="14593" width="6.88671875" style="371" customWidth="1"/>
    <col min="14594" max="14594" width="28.109375" style="371" customWidth="1"/>
    <col min="14595" max="14595" width="10.5546875" style="371" customWidth="1"/>
    <col min="14596" max="14596" width="9.109375" style="371"/>
    <col min="14597" max="14597" width="14.5546875" style="371" customWidth="1"/>
    <col min="14598" max="14598" width="9.109375" style="371" customWidth="1"/>
    <col min="14599" max="14599" width="9.33203125" style="371" bestFit="1" customWidth="1"/>
    <col min="14600" max="14600" width="17.6640625" style="371" customWidth="1"/>
    <col min="14601" max="14602" width="13.33203125" style="371" bestFit="1" customWidth="1"/>
    <col min="14603" max="14847" width="9.109375" style="371"/>
    <col min="14848" max="14848" width="4.109375" style="371" customWidth="1"/>
    <col min="14849" max="14849" width="6.88671875" style="371" customWidth="1"/>
    <col min="14850" max="14850" width="28.109375" style="371" customWidth="1"/>
    <col min="14851" max="14851" width="10.5546875" style="371" customWidth="1"/>
    <col min="14852" max="14852" width="9.109375" style="371"/>
    <col min="14853" max="14853" width="14.5546875" style="371" customWidth="1"/>
    <col min="14854" max="14854" width="9.109375" style="371" customWidth="1"/>
    <col min="14855" max="14855" width="9.33203125" style="371" bestFit="1" customWidth="1"/>
    <col min="14856" max="14856" width="17.6640625" style="371" customWidth="1"/>
    <col min="14857" max="14858" width="13.33203125" style="371" bestFit="1" customWidth="1"/>
    <col min="14859" max="15103" width="9.109375" style="371"/>
    <col min="15104" max="15104" width="4.109375" style="371" customWidth="1"/>
    <col min="15105" max="15105" width="6.88671875" style="371" customWidth="1"/>
    <col min="15106" max="15106" width="28.109375" style="371" customWidth="1"/>
    <col min="15107" max="15107" width="10.5546875" style="371" customWidth="1"/>
    <col min="15108" max="15108" width="9.109375" style="371"/>
    <col min="15109" max="15109" width="14.5546875" style="371" customWidth="1"/>
    <col min="15110" max="15110" width="9.109375" style="371" customWidth="1"/>
    <col min="15111" max="15111" width="9.33203125" style="371" bestFit="1" customWidth="1"/>
    <col min="15112" max="15112" width="17.6640625" style="371" customWidth="1"/>
    <col min="15113" max="15114" width="13.33203125" style="371" bestFit="1" customWidth="1"/>
    <col min="15115" max="15359" width="9.109375" style="371"/>
    <col min="15360" max="15360" width="4.109375" style="371" customWidth="1"/>
    <col min="15361" max="15361" width="6.88671875" style="371" customWidth="1"/>
    <col min="15362" max="15362" width="28.109375" style="371" customWidth="1"/>
    <col min="15363" max="15363" width="10.5546875" style="371" customWidth="1"/>
    <col min="15364" max="15364" width="9.109375" style="371"/>
    <col min="15365" max="15365" width="14.5546875" style="371" customWidth="1"/>
    <col min="15366" max="15366" width="9.109375" style="371" customWidth="1"/>
    <col min="15367" max="15367" width="9.33203125" style="371" bestFit="1" customWidth="1"/>
    <col min="15368" max="15368" width="17.6640625" style="371" customWidth="1"/>
    <col min="15369" max="15370" width="13.33203125" style="371" bestFit="1" customWidth="1"/>
    <col min="15371" max="15615" width="9.109375" style="371"/>
    <col min="15616" max="15616" width="4.109375" style="371" customWidth="1"/>
    <col min="15617" max="15617" width="6.88671875" style="371" customWidth="1"/>
    <col min="15618" max="15618" width="28.109375" style="371" customWidth="1"/>
    <col min="15619" max="15619" width="10.5546875" style="371" customWidth="1"/>
    <col min="15620" max="15620" width="9.109375" style="371"/>
    <col min="15621" max="15621" width="14.5546875" style="371" customWidth="1"/>
    <col min="15622" max="15622" width="9.109375" style="371" customWidth="1"/>
    <col min="15623" max="15623" width="9.33203125" style="371" bestFit="1" customWidth="1"/>
    <col min="15624" max="15624" width="17.6640625" style="371" customWidth="1"/>
    <col min="15625" max="15626" width="13.33203125" style="371" bestFit="1" customWidth="1"/>
    <col min="15627" max="15871" width="9.109375" style="371"/>
    <col min="15872" max="15872" width="4.109375" style="371" customWidth="1"/>
    <col min="15873" max="15873" width="6.88671875" style="371" customWidth="1"/>
    <col min="15874" max="15874" width="28.109375" style="371" customWidth="1"/>
    <col min="15875" max="15875" width="10.5546875" style="371" customWidth="1"/>
    <col min="15876" max="15876" width="9.109375" style="371"/>
    <col min="15877" max="15877" width="14.5546875" style="371" customWidth="1"/>
    <col min="15878" max="15878" width="9.109375" style="371" customWidth="1"/>
    <col min="15879" max="15879" width="9.33203125" style="371" bestFit="1" customWidth="1"/>
    <col min="15880" max="15880" width="17.6640625" style="371" customWidth="1"/>
    <col min="15881" max="15882" width="13.33203125" style="371" bestFit="1" customWidth="1"/>
    <col min="15883" max="16127" width="9.109375" style="371"/>
    <col min="16128" max="16128" width="4.109375" style="371" customWidth="1"/>
    <col min="16129" max="16129" width="6.88671875" style="371" customWidth="1"/>
    <col min="16130" max="16130" width="28.109375" style="371" customWidth="1"/>
    <col min="16131" max="16131" width="10.5546875" style="371" customWidth="1"/>
    <col min="16132" max="16132" width="9.109375" style="371"/>
    <col min="16133" max="16133" width="14.5546875" style="371" customWidth="1"/>
    <col min="16134" max="16134" width="9.109375" style="371" customWidth="1"/>
    <col min="16135" max="16135" width="9.33203125" style="371" bestFit="1" customWidth="1"/>
    <col min="16136" max="16136" width="17.6640625" style="371" customWidth="1"/>
    <col min="16137" max="16138" width="13.33203125" style="371" bestFit="1" customWidth="1"/>
    <col min="16139" max="16383" width="9.109375" style="371"/>
    <col min="16384" max="16384" width="9.109375" style="371" customWidth="1"/>
  </cols>
  <sheetData>
    <row r="1" spans="1:9">
      <c r="A1" s="145" t="s">
        <v>122</v>
      </c>
      <c r="B1" s="81"/>
      <c r="C1" s="81"/>
      <c r="D1" s="81"/>
      <c r="E1" s="443"/>
      <c r="F1" s="1294"/>
      <c r="G1" s="81"/>
      <c r="H1" s="81"/>
      <c r="I1" s="147"/>
    </row>
    <row r="2" spans="1:9">
      <c r="A2" s="1934" t="s">
        <v>800</v>
      </c>
      <c r="B2" s="81"/>
      <c r="C2" s="81"/>
      <c r="D2" s="81"/>
      <c r="E2" s="443"/>
      <c r="F2" s="1294"/>
      <c r="G2" s="81"/>
      <c r="H2" s="81"/>
      <c r="I2" s="1294"/>
    </row>
    <row r="3" spans="1:9">
      <c r="A3" s="145" t="s">
        <v>494</v>
      </c>
      <c r="B3" s="81"/>
      <c r="C3" s="81"/>
      <c r="D3" s="81"/>
      <c r="E3" s="443"/>
      <c r="F3" s="1294"/>
      <c r="G3" s="81"/>
      <c r="H3" s="81"/>
      <c r="I3" s="1294"/>
    </row>
    <row r="4" spans="1:9">
      <c r="A4" s="145" t="s">
        <v>747</v>
      </c>
      <c r="B4" s="81"/>
      <c r="C4" s="81"/>
      <c r="D4" s="81"/>
      <c r="E4" s="1682"/>
      <c r="F4" s="1294"/>
      <c r="G4" s="81"/>
      <c r="H4" s="81"/>
      <c r="I4" s="1294"/>
    </row>
    <row r="5" spans="1:9">
      <c r="A5" s="81"/>
      <c r="B5" s="81"/>
      <c r="C5" s="81"/>
      <c r="D5" s="81"/>
      <c r="E5" s="164"/>
      <c r="F5" s="1294"/>
      <c r="G5" s="81"/>
      <c r="H5" s="81"/>
      <c r="I5" s="1294"/>
    </row>
    <row r="6" spans="1:9">
      <c r="A6" s="81"/>
      <c r="B6" s="81"/>
      <c r="C6" s="116"/>
      <c r="D6" s="116"/>
      <c r="E6" s="132" t="s">
        <v>226</v>
      </c>
      <c r="F6" s="116"/>
      <c r="G6" s="116"/>
      <c r="H6" s="116" t="s">
        <v>237</v>
      </c>
      <c r="I6" s="1294"/>
    </row>
    <row r="7" spans="1:9">
      <c r="A7" s="145"/>
      <c r="B7" s="81"/>
      <c r="C7" s="117" t="s">
        <v>227</v>
      </c>
      <c r="D7" s="117" t="s">
        <v>1127</v>
      </c>
      <c r="E7" s="1683" t="s">
        <v>229</v>
      </c>
      <c r="F7" s="117" t="s">
        <v>230</v>
      </c>
      <c r="G7" s="117" t="s">
        <v>231</v>
      </c>
      <c r="H7" s="117" t="s">
        <v>232</v>
      </c>
      <c r="I7" s="1294"/>
    </row>
    <row r="8" spans="1:9">
      <c r="A8" s="145" t="s">
        <v>343</v>
      </c>
      <c r="B8" s="81"/>
      <c r="C8" s="81"/>
      <c r="D8" s="81"/>
      <c r="E8" s="290"/>
      <c r="F8" s="1294"/>
      <c r="G8" s="81"/>
      <c r="H8" s="215"/>
      <c r="I8" s="1294"/>
    </row>
    <row r="9" spans="1:9">
      <c r="A9" s="81" t="s">
        <v>865</v>
      </c>
      <c r="B9" s="81"/>
      <c r="C9" s="1684" t="s">
        <v>495</v>
      </c>
      <c r="D9" s="1294" t="s">
        <v>236</v>
      </c>
      <c r="E9" s="290">
        <v>4011900</v>
      </c>
      <c r="F9" s="1294" t="s">
        <v>341</v>
      </c>
      <c r="G9" s="491">
        <f>'WCA Allocation Factors'!E16</f>
        <v>0.22605500000000001</v>
      </c>
      <c r="H9" s="445">
        <f>+G9*E9</f>
        <v>906910.05449999997</v>
      </c>
      <c r="I9" s="1294"/>
    </row>
    <row r="10" spans="1:9">
      <c r="A10" s="81" t="s">
        <v>866</v>
      </c>
      <c r="B10" s="81"/>
      <c r="C10" s="1684" t="s">
        <v>495</v>
      </c>
      <c r="D10" s="1294" t="s">
        <v>236</v>
      </c>
      <c r="E10" s="290">
        <v>125254958</v>
      </c>
      <c r="F10" s="1294" t="s">
        <v>341</v>
      </c>
      <c r="G10" s="491">
        <f>'WCA Allocation Factors'!E16</f>
        <v>0.22605500000000001</v>
      </c>
      <c r="H10" s="445">
        <f t="shared" ref="H10:H11" si="0">+G10*E10</f>
        <v>28314509.530689999</v>
      </c>
      <c r="I10" s="1294"/>
    </row>
    <row r="11" spans="1:9">
      <c r="A11" s="81" t="s">
        <v>680</v>
      </c>
      <c r="B11" s="81"/>
      <c r="C11" s="1684" t="s">
        <v>495</v>
      </c>
      <c r="D11" s="1294" t="s">
        <v>236</v>
      </c>
      <c r="E11" s="290">
        <v>0</v>
      </c>
      <c r="F11" s="1294" t="s">
        <v>345</v>
      </c>
      <c r="G11" s="491">
        <f>'WCA Allocation Factors'!E10</f>
        <v>0.22648067236840891</v>
      </c>
      <c r="H11" s="445">
        <f t="shared" si="0"/>
        <v>0</v>
      </c>
      <c r="I11" s="1523"/>
    </row>
    <row r="12" spans="1:9">
      <c r="A12" s="81" t="s">
        <v>496</v>
      </c>
      <c r="B12" s="81"/>
      <c r="C12" s="1684"/>
      <c r="D12" s="1294"/>
      <c r="E12" s="1685">
        <f>SUM(E9:E11)</f>
        <v>129266858</v>
      </c>
      <c r="F12" s="1294"/>
      <c r="G12" s="491"/>
      <c r="H12" s="1685">
        <f>SUM(H9:H11)</f>
        <v>29221419.585189998</v>
      </c>
      <c r="I12" s="1523"/>
    </row>
    <row r="13" spans="1:9">
      <c r="A13" s="81"/>
      <c r="B13" s="81"/>
      <c r="C13" s="1684"/>
      <c r="D13" s="1294"/>
      <c r="E13" s="290"/>
      <c r="F13" s="1294"/>
      <c r="G13" s="491"/>
      <c r="H13" s="215"/>
      <c r="I13" s="1523"/>
    </row>
    <row r="14" spans="1:9">
      <c r="A14" s="145" t="s">
        <v>344</v>
      </c>
      <c r="B14" s="145"/>
      <c r="C14" s="1684"/>
      <c r="D14" s="1294"/>
      <c r="E14" s="290"/>
      <c r="F14" s="1294"/>
      <c r="G14" s="214"/>
      <c r="H14" s="215"/>
      <c r="I14" s="1294"/>
    </row>
    <row r="15" spans="1:9">
      <c r="A15" s="81" t="s">
        <v>867</v>
      </c>
      <c r="B15" s="81"/>
      <c r="C15" s="1684" t="s">
        <v>497</v>
      </c>
      <c r="D15" s="1684" t="s">
        <v>236</v>
      </c>
      <c r="E15" s="248">
        <v>3025960</v>
      </c>
      <c r="F15" s="1294" t="s">
        <v>341</v>
      </c>
      <c r="G15" s="214">
        <f>'WCA Allocation Factors'!E16</f>
        <v>0.22605500000000001</v>
      </c>
      <c r="H15" s="445">
        <f>+G15*E15</f>
        <v>684033.38780000003</v>
      </c>
      <c r="I15" s="1294"/>
    </row>
    <row r="16" spans="1:9">
      <c r="A16" s="81" t="s">
        <v>868</v>
      </c>
      <c r="B16" s="81"/>
      <c r="C16" s="1684" t="s">
        <v>497</v>
      </c>
      <c r="D16" s="1684" t="s">
        <v>236</v>
      </c>
      <c r="E16" s="290">
        <v>14742918</v>
      </c>
      <c r="F16" s="1294" t="s">
        <v>345</v>
      </c>
      <c r="G16" s="214">
        <f>'WCA Allocation Factors'!E10</f>
        <v>0.22648067236840891</v>
      </c>
      <c r="H16" s="445">
        <f t="shared" ref="H16:H19" si="1">+G16*E16</f>
        <v>3338985.9813123182</v>
      </c>
      <c r="I16" s="1294"/>
    </row>
    <row r="17" spans="1:9">
      <c r="A17" s="81" t="s">
        <v>869</v>
      </c>
      <c r="B17" s="81"/>
      <c r="C17" s="1684" t="s">
        <v>497</v>
      </c>
      <c r="D17" s="1684" t="s">
        <v>236</v>
      </c>
      <c r="E17" s="290">
        <v>-17768878</v>
      </c>
      <c r="F17" s="1294" t="s">
        <v>341</v>
      </c>
      <c r="G17" s="214">
        <f>'WCA Allocation Factors'!E16</f>
        <v>0.22605500000000001</v>
      </c>
      <c r="H17" s="445">
        <f t="shared" si="1"/>
        <v>-4016743.7162899999</v>
      </c>
      <c r="I17" s="1294"/>
    </row>
    <row r="18" spans="1:9">
      <c r="A18" s="81" t="s">
        <v>870</v>
      </c>
      <c r="B18" s="81"/>
      <c r="C18" s="1684" t="s">
        <v>497</v>
      </c>
      <c r="D18" s="1684" t="s">
        <v>236</v>
      </c>
      <c r="E18" s="290">
        <v>105966368</v>
      </c>
      <c r="F18" s="1294" t="s">
        <v>341</v>
      </c>
      <c r="G18" s="214">
        <f>'WCA Allocation Factors'!E16</f>
        <v>0.22605500000000001</v>
      </c>
      <c r="H18" s="445">
        <f t="shared" si="1"/>
        <v>23954227.318240002</v>
      </c>
      <c r="I18" s="1294"/>
    </row>
    <row r="19" spans="1:9">
      <c r="A19" s="81" t="s">
        <v>498</v>
      </c>
      <c r="B19" s="81"/>
      <c r="C19" s="1684" t="s">
        <v>497</v>
      </c>
      <c r="D19" s="1684" t="s">
        <v>236</v>
      </c>
      <c r="E19" s="290">
        <v>620612</v>
      </c>
      <c r="F19" s="1294" t="s">
        <v>341</v>
      </c>
      <c r="G19" s="214">
        <f>'WCA Allocation Factors'!E16</f>
        <v>0.22605500000000001</v>
      </c>
      <c r="H19" s="445">
        <f t="shared" si="1"/>
        <v>140292.44566</v>
      </c>
      <c r="I19" s="1294"/>
    </row>
    <row r="20" spans="1:9">
      <c r="A20" s="81" t="s">
        <v>499</v>
      </c>
      <c r="B20" s="1686"/>
      <c r="C20" s="1684"/>
      <c r="D20" s="1294"/>
      <c r="E20" s="1687">
        <f>SUM(E15:E19)</f>
        <v>106586980</v>
      </c>
      <c r="F20" s="300"/>
      <c r="G20" s="1688"/>
      <c r="H20" s="1687">
        <f>SUM(H15:H19)</f>
        <v>24100795.41672232</v>
      </c>
      <c r="I20" s="1523"/>
    </row>
    <row r="21" spans="1:9">
      <c r="A21" s="81"/>
      <c r="B21" s="1686"/>
      <c r="C21" s="1684"/>
      <c r="D21" s="1294"/>
      <c r="E21" s="540"/>
      <c r="F21" s="300"/>
      <c r="G21" s="1688"/>
      <c r="H21" s="445"/>
      <c r="I21" s="1523"/>
    </row>
    <row r="22" spans="1:9">
      <c r="A22" s="145" t="s">
        <v>346</v>
      </c>
      <c r="B22" s="81"/>
      <c r="C22" s="81"/>
      <c r="D22" s="1294"/>
      <c r="E22" s="1144"/>
      <c r="F22" s="1048"/>
      <c r="G22" s="1689"/>
      <c r="H22" s="1144"/>
      <c r="I22" s="1523"/>
    </row>
    <row r="23" spans="1:9">
      <c r="A23" s="81" t="s">
        <v>871</v>
      </c>
      <c r="B23" s="81"/>
      <c r="C23" s="1294" t="s">
        <v>500</v>
      </c>
      <c r="D23" s="1294" t="s">
        <v>236</v>
      </c>
      <c r="E23" s="540">
        <v>22190023</v>
      </c>
      <c r="F23" s="300" t="s">
        <v>341</v>
      </c>
      <c r="G23" s="1690">
        <f>'WCA Allocation Factors'!E16</f>
        <v>0.22605500000000001</v>
      </c>
      <c r="H23" s="445">
        <f>+G23*E23</f>
        <v>5016165.6492650006</v>
      </c>
      <c r="I23" s="1294"/>
    </row>
    <row r="24" spans="1:9">
      <c r="A24" s="81" t="s">
        <v>872</v>
      </c>
      <c r="B24" s="216"/>
      <c r="C24" s="1294" t="s">
        <v>500</v>
      </c>
      <c r="D24" s="1294" t="s">
        <v>236</v>
      </c>
      <c r="E24" s="290">
        <v>-23133517</v>
      </c>
      <c r="F24" s="300" t="s">
        <v>341</v>
      </c>
      <c r="G24" s="1690">
        <f>'WCA Allocation Factors'!E16</f>
        <v>0.22605500000000001</v>
      </c>
      <c r="H24" s="445">
        <f t="shared" ref="H24:H25" si="2">+G24*E24</f>
        <v>-5229447.1854349999</v>
      </c>
      <c r="I24" s="1294"/>
    </row>
    <row r="25" spans="1:9">
      <c r="A25" s="81" t="s">
        <v>679</v>
      </c>
      <c r="B25" s="145"/>
      <c r="C25" s="1294" t="s">
        <v>500</v>
      </c>
      <c r="D25" s="1294" t="s">
        <v>236</v>
      </c>
      <c r="E25" s="1144">
        <v>0</v>
      </c>
      <c r="F25" s="300" t="s">
        <v>341</v>
      </c>
      <c r="G25" s="1690">
        <f>'WCA Allocation Factors'!E10</f>
        <v>0.22648067236840891</v>
      </c>
      <c r="H25" s="445">
        <f t="shared" si="2"/>
        <v>0</v>
      </c>
      <c r="I25" s="1294"/>
    </row>
    <row r="26" spans="1:9">
      <c r="A26" s="145" t="s">
        <v>501</v>
      </c>
      <c r="B26" s="81"/>
      <c r="C26" s="81"/>
      <c r="D26" s="1294"/>
      <c r="E26" s="1685">
        <f>SUM(E23:E25)</f>
        <v>-943494</v>
      </c>
      <c r="F26" s="1294"/>
      <c r="G26" s="81"/>
      <c r="H26" s="1685">
        <f>SUM(H23:H25)</f>
        <v>-213281.53616999928</v>
      </c>
      <c r="I26" s="1294"/>
    </row>
    <row r="27" spans="1:9">
      <c r="A27" s="145"/>
      <c r="B27" s="81"/>
      <c r="C27" s="81"/>
      <c r="D27" s="1294"/>
      <c r="E27" s="290"/>
      <c r="F27" s="1294"/>
      <c r="G27" s="81"/>
      <c r="H27" s="81"/>
      <c r="I27" s="1294"/>
    </row>
    <row r="28" spans="1:9">
      <c r="A28" s="145" t="s">
        <v>347</v>
      </c>
      <c r="B28" s="81"/>
      <c r="C28" s="1684"/>
      <c r="D28" s="1294"/>
      <c r="E28" s="290"/>
      <c r="F28" s="1294"/>
      <c r="G28" s="444"/>
      <c r="H28" s="301"/>
      <c r="I28" s="300"/>
    </row>
    <row r="29" spans="1:9">
      <c r="A29" s="81" t="s">
        <v>348</v>
      </c>
      <c r="B29" s="81"/>
      <c r="C29" s="1294" t="s">
        <v>502</v>
      </c>
      <c r="D29" s="1294" t="s">
        <v>236</v>
      </c>
      <c r="E29" s="290">
        <v>-13605533</v>
      </c>
      <c r="F29" s="1294" t="s">
        <v>345</v>
      </c>
      <c r="G29" s="214">
        <f>'WCA Allocation Factors'!E10</f>
        <v>0.22648067236840891</v>
      </c>
      <c r="H29" s="445">
        <f>+G29*E29</f>
        <v>-3081390.2617705758</v>
      </c>
      <c r="I29" s="1294"/>
    </row>
    <row r="30" spans="1:9">
      <c r="A30" s="81" t="s">
        <v>349</v>
      </c>
      <c r="B30" s="81"/>
      <c r="C30" s="1294" t="s">
        <v>503</v>
      </c>
      <c r="D30" s="1294" t="s">
        <v>236</v>
      </c>
      <c r="E30" s="290">
        <v>15410191</v>
      </c>
      <c r="F30" s="1294" t="s">
        <v>345</v>
      </c>
      <c r="G30" s="214">
        <f>'WCA Allocation Factors'!E10</f>
        <v>0.22648067236840891</v>
      </c>
      <c r="H30" s="445">
        <f>+G30*E30</f>
        <v>3490110.4190056035</v>
      </c>
      <c r="I30" s="1294"/>
    </row>
    <row r="31" spans="1:9">
      <c r="A31" s="81"/>
      <c r="B31" s="81"/>
      <c r="C31" s="1684"/>
      <c r="D31" s="1294"/>
      <c r="E31" s="290"/>
      <c r="F31" s="1294"/>
      <c r="G31" s="444"/>
      <c r="H31" s="445"/>
      <c r="I31" s="1294"/>
    </row>
    <row r="32" spans="1:9">
      <c r="A32" s="81" t="s">
        <v>504</v>
      </c>
      <c r="B32" s="81"/>
      <c r="C32" s="1684"/>
      <c r="D32" s="1294"/>
      <c r="E32" s="1691">
        <f>+E30+E29</f>
        <v>1804658</v>
      </c>
      <c r="F32" s="1294"/>
      <c r="G32" s="444"/>
      <c r="H32" s="1691">
        <f>+H30+H29</f>
        <v>408720.15723502776</v>
      </c>
      <c r="I32" s="1294"/>
    </row>
    <row r="33" spans="1:10">
      <c r="A33" s="81"/>
      <c r="B33" s="81"/>
      <c r="C33" s="1684"/>
      <c r="D33" s="1294"/>
      <c r="E33" s="290"/>
      <c r="F33" s="1294"/>
      <c r="G33" s="444"/>
      <c r="H33" s="301"/>
      <c r="I33" s="1294"/>
    </row>
    <row r="34" spans="1:10" ht="16.2" thickBot="1">
      <c r="A34" s="81" t="s">
        <v>505</v>
      </c>
      <c r="B34" s="81"/>
      <c r="C34" s="1684"/>
      <c r="D34" s="1294"/>
      <c r="E34" s="1692">
        <f>+E32+E26+E20-E12</f>
        <v>-21818714</v>
      </c>
      <c r="F34" s="1294"/>
      <c r="G34" s="214"/>
      <c r="H34" s="1692">
        <f>+H32+H26+H20-H12</f>
        <v>-4925185.5474026501</v>
      </c>
      <c r="I34" s="300"/>
    </row>
    <row r="35" spans="1:10" ht="16.2" thickTop="1">
      <c r="A35" s="81"/>
      <c r="B35" s="81"/>
      <c r="C35" s="1684"/>
      <c r="D35" s="1294"/>
      <c r="E35" s="290"/>
      <c r="F35" s="1294"/>
      <c r="G35" s="81"/>
      <c r="H35" s="445"/>
      <c r="I35" s="1294"/>
    </row>
    <row r="36" spans="1:10">
      <c r="A36" s="145"/>
      <c r="B36" s="81"/>
      <c r="C36" s="1684"/>
      <c r="D36" s="1294"/>
      <c r="E36" s="290"/>
      <c r="F36" s="1294"/>
      <c r="G36" s="81"/>
      <c r="H36" s="215"/>
      <c r="I36" s="1294"/>
    </row>
    <row r="37" spans="1:10">
      <c r="A37" s="1542" t="s">
        <v>350</v>
      </c>
      <c r="B37" s="81"/>
      <c r="C37" s="81"/>
      <c r="D37" s="130"/>
      <c r="E37" s="443"/>
      <c r="F37" s="1294"/>
      <c r="G37" s="81"/>
      <c r="H37" s="81"/>
      <c r="I37" s="300"/>
      <c r="J37" s="395"/>
    </row>
    <row r="38" spans="1:10" ht="17.399999999999999">
      <c r="A38" s="115"/>
      <c r="B38" s="216"/>
      <c r="C38" s="216"/>
      <c r="D38" s="216"/>
      <c r="E38" s="290"/>
      <c r="F38" s="1678"/>
      <c r="G38" s="216"/>
      <c r="H38" s="216"/>
      <c r="I38" s="300"/>
      <c r="J38" s="902"/>
    </row>
    <row r="39" spans="1:10">
      <c r="A39" s="1181"/>
      <c r="B39" s="1509"/>
      <c r="C39" s="1509"/>
      <c r="D39" s="1693"/>
      <c r="E39" s="1510"/>
      <c r="F39" s="1509"/>
      <c r="G39" s="1509"/>
      <c r="H39" s="1694"/>
      <c r="I39" s="300"/>
      <c r="J39" s="395"/>
    </row>
    <row r="40" spans="1:10">
      <c r="A40" s="137"/>
      <c r="B40" s="115"/>
      <c r="C40" s="115"/>
      <c r="D40" s="1695"/>
      <c r="E40" s="116"/>
      <c r="F40" s="115"/>
      <c r="G40" s="115"/>
      <c r="H40" s="1696"/>
      <c r="I40" s="300"/>
      <c r="J40" s="395"/>
    </row>
    <row r="41" spans="1:10">
      <c r="A41" s="137"/>
      <c r="B41" s="115"/>
      <c r="C41" s="115"/>
      <c r="D41" s="1695"/>
      <c r="E41" s="116"/>
      <c r="F41" s="115"/>
      <c r="G41" s="115"/>
      <c r="H41" s="1696"/>
      <c r="I41" s="300"/>
      <c r="J41" s="395"/>
    </row>
    <row r="42" spans="1:10">
      <c r="A42" s="952"/>
      <c r="B42" s="951"/>
      <c r="C42" s="951"/>
      <c r="D42" s="1697"/>
      <c r="E42" s="795"/>
      <c r="F42" s="951"/>
      <c r="G42" s="951"/>
      <c r="H42" s="1698"/>
      <c r="I42" s="300"/>
      <c r="J42" s="395"/>
    </row>
    <row r="43" spans="1:10">
      <c r="A43" s="115"/>
      <c r="B43" s="115"/>
      <c r="C43" s="115"/>
      <c r="D43" s="1695"/>
      <c r="E43" s="116"/>
      <c r="F43" s="115"/>
      <c r="G43" s="115"/>
      <c r="H43" s="216"/>
      <c r="I43" s="300"/>
      <c r="J43" s="395"/>
    </row>
    <row r="44" spans="1:10">
      <c r="A44" s="115"/>
      <c r="B44" s="115"/>
      <c r="C44" s="115"/>
      <c r="D44" s="1699"/>
      <c r="E44" s="116"/>
      <c r="F44" s="115"/>
      <c r="G44" s="115"/>
      <c r="H44" s="115"/>
      <c r="I44" s="300"/>
      <c r="J44" s="395"/>
    </row>
    <row r="45" spans="1:10">
      <c r="A45" s="308"/>
      <c r="B45" s="308"/>
      <c r="C45" s="308"/>
      <c r="D45" s="308"/>
      <c r="E45" s="396"/>
      <c r="F45" s="307"/>
      <c r="G45" s="308"/>
      <c r="H45" s="308"/>
      <c r="I45" s="390"/>
      <c r="J45" s="395"/>
    </row>
    <row r="46" spans="1:10">
      <c r="A46" s="111"/>
      <c r="B46" s="111"/>
      <c r="C46" s="111"/>
      <c r="D46" s="111"/>
      <c r="E46" s="384"/>
      <c r="F46" s="333"/>
      <c r="G46" s="111"/>
      <c r="H46" s="111"/>
      <c r="I46" s="390"/>
      <c r="J46" s="395"/>
    </row>
    <row r="47" spans="1:10">
      <c r="A47" s="111"/>
      <c r="B47" s="111"/>
      <c r="C47" s="111"/>
      <c r="D47" s="393"/>
      <c r="E47" s="397"/>
      <c r="F47" s="390"/>
      <c r="G47" s="393"/>
      <c r="H47" s="393"/>
      <c r="I47" s="390"/>
      <c r="J47" s="395"/>
    </row>
    <row r="48" spans="1:10">
      <c r="A48" s="111"/>
      <c r="B48" s="111"/>
      <c r="C48" s="111"/>
      <c r="D48" s="111"/>
      <c r="E48" s="384"/>
      <c r="F48" s="333"/>
      <c r="G48" s="111"/>
      <c r="H48" s="111"/>
      <c r="I48" s="333"/>
    </row>
    <row r="49" spans="1:9">
      <c r="A49" s="111"/>
      <c r="B49" s="111"/>
      <c r="C49" s="111"/>
      <c r="D49" s="111"/>
      <c r="E49" s="384"/>
      <c r="F49" s="333"/>
      <c r="G49" s="111"/>
      <c r="H49" s="111"/>
      <c r="I49" s="333"/>
    </row>
    <row r="50" spans="1:9">
      <c r="I50" s="333"/>
    </row>
    <row r="51" spans="1:9">
      <c r="I51" s="333"/>
    </row>
    <row r="52" spans="1:9">
      <c r="I52" s="333"/>
    </row>
    <row r="53" spans="1:9">
      <c r="I53" s="333"/>
    </row>
    <row r="54" spans="1:9">
      <c r="I54" s="333"/>
    </row>
    <row r="55" spans="1:9">
      <c r="I55" s="333"/>
    </row>
    <row r="56" spans="1:9">
      <c r="I56" s="333"/>
    </row>
    <row r="57" spans="1:9">
      <c r="I57" s="333"/>
    </row>
    <row r="58" spans="1:9">
      <c r="I58" s="333"/>
    </row>
    <row r="59" spans="1:9">
      <c r="I59" s="333"/>
    </row>
    <row r="60" spans="1:9">
      <c r="A60" s="111"/>
      <c r="B60" s="111"/>
      <c r="C60" s="111"/>
      <c r="D60" s="111"/>
      <c r="E60" s="384"/>
      <c r="F60" s="333"/>
      <c r="G60" s="111"/>
      <c r="H60" s="111"/>
      <c r="I60" s="333"/>
    </row>
    <row r="63" spans="1:9">
      <c r="H63" s="216"/>
    </row>
  </sheetData>
  <dataConsolidate/>
  <conditionalFormatting sqref="A8 A27">
    <cfRule type="cellIs" dxfId="47" priority="2" stopIfTrue="1" operator="equal">
      <formula>"Adjustment to Income/Expense/Rate Base:"</formula>
    </cfRule>
  </conditionalFormatting>
  <conditionalFormatting sqref="A17:A18 A36">
    <cfRule type="cellIs" dxfId="46" priority="1" stopIfTrue="1" operator="equal">
      <formula>"Title"</formula>
    </cfRule>
  </conditionalFormatting>
  <dataValidations count="1">
    <dataValidation type="list" allowBlank="1" showInputMessage="1" showErrorMessage="1" errorTitle="Adjustment Type Entry Error" error="An invalid adjustment type was entered._x000a__x000a_Valid values are 1, 2, or 3" sqref="WVL983048:WVL983060 WLP983048:WLP983060 WBT983048:WBT983060 VRX983048:VRX983060 VIB983048:VIB983060 UYF983048:UYF983060 UOJ983048:UOJ983060 UEN983048:UEN983060 TUR983048:TUR983060 TKV983048:TKV983060 TAZ983048:TAZ983060 SRD983048:SRD983060 SHH983048:SHH983060 RXL983048:RXL983060 RNP983048:RNP983060 RDT983048:RDT983060 QTX983048:QTX983060 QKB983048:QKB983060 QAF983048:QAF983060 PQJ983048:PQJ983060 PGN983048:PGN983060 OWR983048:OWR983060 OMV983048:OMV983060 OCZ983048:OCZ983060 NTD983048:NTD983060 NJH983048:NJH983060 MZL983048:MZL983060 MPP983048:MPP983060 MFT983048:MFT983060 LVX983048:LVX983060 LMB983048:LMB983060 LCF983048:LCF983060 KSJ983048:KSJ983060 KIN983048:KIN983060 JYR983048:JYR983060 JOV983048:JOV983060 JEZ983048:JEZ983060 IVD983048:IVD983060 ILH983048:ILH983060 IBL983048:IBL983060 HRP983048:HRP983060 HHT983048:HHT983060 GXX983048:GXX983060 GOB983048:GOB983060 GEF983048:GEF983060 FUJ983048:FUJ983060 FKN983048:FKN983060 FAR983048:FAR983060 EQV983048:EQV983060 EGZ983048:EGZ983060 DXD983048:DXD983060 DNH983048:DNH983060 DDL983048:DDL983060 CTP983048:CTP983060 CJT983048:CJT983060 BZX983048:BZX983060 BQB983048:BQB983060 BGF983048:BGF983060 AWJ983048:AWJ983060 AMN983048:AMN983060 ACR983048:ACR983060 SV983048:SV983060 IZ983048:IZ983060 D983048:D983060 WVL917512:WVL917524 WLP917512:WLP917524 WBT917512:WBT917524 VRX917512:VRX917524 VIB917512:VIB917524 UYF917512:UYF917524 UOJ917512:UOJ917524 UEN917512:UEN917524 TUR917512:TUR917524 TKV917512:TKV917524 TAZ917512:TAZ917524 SRD917512:SRD917524 SHH917512:SHH917524 RXL917512:RXL917524 RNP917512:RNP917524 RDT917512:RDT917524 QTX917512:QTX917524 QKB917512:QKB917524 QAF917512:QAF917524 PQJ917512:PQJ917524 PGN917512:PGN917524 OWR917512:OWR917524 OMV917512:OMV917524 OCZ917512:OCZ917524 NTD917512:NTD917524 NJH917512:NJH917524 MZL917512:MZL917524 MPP917512:MPP917524 MFT917512:MFT917524 LVX917512:LVX917524 LMB917512:LMB917524 LCF917512:LCF917524 KSJ917512:KSJ917524 KIN917512:KIN917524 JYR917512:JYR917524 JOV917512:JOV917524 JEZ917512:JEZ917524 IVD917512:IVD917524 ILH917512:ILH917524 IBL917512:IBL917524 HRP917512:HRP917524 HHT917512:HHT917524 GXX917512:GXX917524 GOB917512:GOB917524 GEF917512:GEF917524 FUJ917512:FUJ917524 FKN917512:FKN917524 FAR917512:FAR917524 EQV917512:EQV917524 EGZ917512:EGZ917524 DXD917512:DXD917524 DNH917512:DNH917524 DDL917512:DDL917524 CTP917512:CTP917524 CJT917512:CJT917524 BZX917512:BZX917524 BQB917512:BQB917524 BGF917512:BGF917524 AWJ917512:AWJ917524 AMN917512:AMN917524 ACR917512:ACR917524 SV917512:SV917524 IZ917512:IZ917524 D917512:D917524 WVL851976:WVL851988 WLP851976:WLP851988 WBT851976:WBT851988 VRX851976:VRX851988 VIB851976:VIB851988 UYF851976:UYF851988 UOJ851976:UOJ851988 UEN851976:UEN851988 TUR851976:TUR851988 TKV851976:TKV851988 TAZ851976:TAZ851988 SRD851976:SRD851988 SHH851976:SHH851988 RXL851976:RXL851988 RNP851976:RNP851988 RDT851976:RDT851988 QTX851976:QTX851988 QKB851976:QKB851988 QAF851976:QAF851988 PQJ851976:PQJ851988 PGN851976:PGN851988 OWR851976:OWR851988 OMV851976:OMV851988 OCZ851976:OCZ851988 NTD851976:NTD851988 NJH851976:NJH851988 MZL851976:MZL851988 MPP851976:MPP851988 MFT851976:MFT851988 LVX851976:LVX851988 LMB851976:LMB851988 LCF851976:LCF851988 KSJ851976:KSJ851988 KIN851976:KIN851988 JYR851976:JYR851988 JOV851976:JOV851988 JEZ851976:JEZ851988 IVD851976:IVD851988 ILH851976:ILH851988 IBL851976:IBL851988 HRP851976:HRP851988 HHT851976:HHT851988 GXX851976:GXX851988 GOB851976:GOB851988 GEF851976:GEF851988 FUJ851976:FUJ851988 FKN851976:FKN851988 FAR851976:FAR851988 EQV851976:EQV851988 EGZ851976:EGZ851988 DXD851976:DXD851988 DNH851976:DNH851988 DDL851976:DDL851988 CTP851976:CTP851988 CJT851976:CJT851988 BZX851976:BZX851988 BQB851976:BQB851988 BGF851976:BGF851988 AWJ851976:AWJ851988 AMN851976:AMN851988 ACR851976:ACR851988 SV851976:SV851988 IZ851976:IZ851988 D851976:D851988 WVL786440:WVL786452 WLP786440:WLP786452 WBT786440:WBT786452 VRX786440:VRX786452 VIB786440:VIB786452 UYF786440:UYF786452 UOJ786440:UOJ786452 UEN786440:UEN786452 TUR786440:TUR786452 TKV786440:TKV786452 TAZ786440:TAZ786452 SRD786440:SRD786452 SHH786440:SHH786452 RXL786440:RXL786452 RNP786440:RNP786452 RDT786440:RDT786452 QTX786440:QTX786452 QKB786440:QKB786452 QAF786440:QAF786452 PQJ786440:PQJ786452 PGN786440:PGN786452 OWR786440:OWR786452 OMV786440:OMV786452 OCZ786440:OCZ786452 NTD786440:NTD786452 NJH786440:NJH786452 MZL786440:MZL786452 MPP786440:MPP786452 MFT786440:MFT786452 LVX786440:LVX786452 LMB786440:LMB786452 LCF786440:LCF786452 KSJ786440:KSJ786452 KIN786440:KIN786452 JYR786440:JYR786452 JOV786440:JOV786452 JEZ786440:JEZ786452 IVD786440:IVD786452 ILH786440:ILH786452 IBL786440:IBL786452 HRP786440:HRP786452 HHT786440:HHT786452 GXX786440:GXX786452 GOB786440:GOB786452 GEF786440:GEF786452 FUJ786440:FUJ786452 FKN786440:FKN786452 FAR786440:FAR786452 EQV786440:EQV786452 EGZ786440:EGZ786452 DXD786440:DXD786452 DNH786440:DNH786452 DDL786440:DDL786452 CTP786440:CTP786452 CJT786440:CJT786452 BZX786440:BZX786452 BQB786440:BQB786452 BGF786440:BGF786452 AWJ786440:AWJ786452 AMN786440:AMN786452 ACR786440:ACR786452 SV786440:SV786452 IZ786440:IZ786452 D786440:D786452 WVL720904:WVL720916 WLP720904:WLP720916 WBT720904:WBT720916 VRX720904:VRX720916 VIB720904:VIB720916 UYF720904:UYF720916 UOJ720904:UOJ720916 UEN720904:UEN720916 TUR720904:TUR720916 TKV720904:TKV720916 TAZ720904:TAZ720916 SRD720904:SRD720916 SHH720904:SHH720916 RXL720904:RXL720916 RNP720904:RNP720916 RDT720904:RDT720916 QTX720904:QTX720916 QKB720904:QKB720916 QAF720904:QAF720916 PQJ720904:PQJ720916 PGN720904:PGN720916 OWR720904:OWR720916 OMV720904:OMV720916 OCZ720904:OCZ720916 NTD720904:NTD720916 NJH720904:NJH720916 MZL720904:MZL720916 MPP720904:MPP720916 MFT720904:MFT720916 LVX720904:LVX720916 LMB720904:LMB720916 LCF720904:LCF720916 KSJ720904:KSJ720916 KIN720904:KIN720916 JYR720904:JYR720916 JOV720904:JOV720916 JEZ720904:JEZ720916 IVD720904:IVD720916 ILH720904:ILH720916 IBL720904:IBL720916 HRP720904:HRP720916 HHT720904:HHT720916 GXX720904:GXX720916 GOB720904:GOB720916 GEF720904:GEF720916 FUJ720904:FUJ720916 FKN720904:FKN720916 FAR720904:FAR720916 EQV720904:EQV720916 EGZ720904:EGZ720916 DXD720904:DXD720916 DNH720904:DNH720916 DDL720904:DDL720916 CTP720904:CTP720916 CJT720904:CJT720916 BZX720904:BZX720916 BQB720904:BQB720916 BGF720904:BGF720916 AWJ720904:AWJ720916 AMN720904:AMN720916 ACR720904:ACR720916 SV720904:SV720916 IZ720904:IZ720916 D720904:D720916 WVL655368:WVL655380 WLP655368:WLP655380 WBT655368:WBT655380 VRX655368:VRX655380 VIB655368:VIB655380 UYF655368:UYF655380 UOJ655368:UOJ655380 UEN655368:UEN655380 TUR655368:TUR655380 TKV655368:TKV655380 TAZ655368:TAZ655380 SRD655368:SRD655380 SHH655368:SHH655380 RXL655368:RXL655380 RNP655368:RNP655380 RDT655368:RDT655380 QTX655368:QTX655380 QKB655368:QKB655380 QAF655368:QAF655380 PQJ655368:PQJ655380 PGN655368:PGN655380 OWR655368:OWR655380 OMV655368:OMV655380 OCZ655368:OCZ655380 NTD655368:NTD655380 NJH655368:NJH655380 MZL655368:MZL655380 MPP655368:MPP655380 MFT655368:MFT655380 LVX655368:LVX655380 LMB655368:LMB655380 LCF655368:LCF655380 KSJ655368:KSJ655380 KIN655368:KIN655380 JYR655368:JYR655380 JOV655368:JOV655380 JEZ655368:JEZ655380 IVD655368:IVD655380 ILH655368:ILH655380 IBL655368:IBL655380 HRP655368:HRP655380 HHT655368:HHT655380 GXX655368:GXX655380 GOB655368:GOB655380 GEF655368:GEF655380 FUJ655368:FUJ655380 FKN655368:FKN655380 FAR655368:FAR655380 EQV655368:EQV655380 EGZ655368:EGZ655380 DXD655368:DXD655380 DNH655368:DNH655380 DDL655368:DDL655380 CTP655368:CTP655380 CJT655368:CJT655380 BZX655368:BZX655380 BQB655368:BQB655380 BGF655368:BGF655380 AWJ655368:AWJ655380 AMN655368:AMN655380 ACR655368:ACR655380 SV655368:SV655380 IZ655368:IZ655380 D655368:D655380 WVL589832:WVL589844 WLP589832:WLP589844 WBT589832:WBT589844 VRX589832:VRX589844 VIB589832:VIB589844 UYF589832:UYF589844 UOJ589832:UOJ589844 UEN589832:UEN589844 TUR589832:TUR589844 TKV589832:TKV589844 TAZ589832:TAZ589844 SRD589832:SRD589844 SHH589832:SHH589844 RXL589832:RXL589844 RNP589832:RNP589844 RDT589832:RDT589844 QTX589832:QTX589844 QKB589832:QKB589844 QAF589832:QAF589844 PQJ589832:PQJ589844 PGN589832:PGN589844 OWR589832:OWR589844 OMV589832:OMV589844 OCZ589832:OCZ589844 NTD589832:NTD589844 NJH589832:NJH589844 MZL589832:MZL589844 MPP589832:MPP589844 MFT589832:MFT589844 LVX589832:LVX589844 LMB589832:LMB589844 LCF589832:LCF589844 KSJ589832:KSJ589844 KIN589832:KIN589844 JYR589832:JYR589844 JOV589832:JOV589844 JEZ589832:JEZ589844 IVD589832:IVD589844 ILH589832:ILH589844 IBL589832:IBL589844 HRP589832:HRP589844 HHT589832:HHT589844 GXX589832:GXX589844 GOB589832:GOB589844 GEF589832:GEF589844 FUJ589832:FUJ589844 FKN589832:FKN589844 FAR589832:FAR589844 EQV589832:EQV589844 EGZ589832:EGZ589844 DXD589832:DXD589844 DNH589832:DNH589844 DDL589832:DDL589844 CTP589832:CTP589844 CJT589832:CJT589844 BZX589832:BZX589844 BQB589832:BQB589844 BGF589832:BGF589844 AWJ589832:AWJ589844 AMN589832:AMN589844 ACR589832:ACR589844 SV589832:SV589844 IZ589832:IZ589844 D589832:D589844 WVL524296:WVL524308 WLP524296:WLP524308 WBT524296:WBT524308 VRX524296:VRX524308 VIB524296:VIB524308 UYF524296:UYF524308 UOJ524296:UOJ524308 UEN524296:UEN524308 TUR524296:TUR524308 TKV524296:TKV524308 TAZ524296:TAZ524308 SRD524296:SRD524308 SHH524296:SHH524308 RXL524296:RXL524308 RNP524296:RNP524308 RDT524296:RDT524308 QTX524296:QTX524308 QKB524296:QKB524308 QAF524296:QAF524308 PQJ524296:PQJ524308 PGN524296:PGN524308 OWR524296:OWR524308 OMV524296:OMV524308 OCZ524296:OCZ524308 NTD524296:NTD524308 NJH524296:NJH524308 MZL524296:MZL524308 MPP524296:MPP524308 MFT524296:MFT524308 LVX524296:LVX524308 LMB524296:LMB524308 LCF524296:LCF524308 KSJ524296:KSJ524308 KIN524296:KIN524308 JYR524296:JYR524308 JOV524296:JOV524308 JEZ524296:JEZ524308 IVD524296:IVD524308 ILH524296:ILH524308 IBL524296:IBL524308 HRP524296:HRP524308 HHT524296:HHT524308 GXX524296:GXX524308 GOB524296:GOB524308 GEF524296:GEF524308 FUJ524296:FUJ524308 FKN524296:FKN524308 FAR524296:FAR524308 EQV524296:EQV524308 EGZ524296:EGZ524308 DXD524296:DXD524308 DNH524296:DNH524308 DDL524296:DDL524308 CTP524296:CTP524308 CJT524296:CJT524308 BZX524296:BZX524308 BQB524296:BQB524308 BGF524296:BGF524308 AWJ524296:AWJ524308 AMN524296:AMN524308 ACR524296:ACR524308 SV524296:SV524308 IZ524296:IZ524308 D524296:D524308 WVL458760:WVL458772 WLP458760:WLP458772 WBT458760:WBT458772 VRX458760:VRX458772 VIB458760:VIB458772 UYF458760:UYF458772 UOJ458760:UOJ458772 UEN458760:UEN458772 TUR458760:TUR458772 TKV458760:TKV458772 TAZ458760:TAZ458772 SRD458760:SRD458772 SHH458760:SHH458772 RXL458760:RXL458772 RNP458760:RNP458772 RDT458760:RDT458772 QTX458760:QTX458772 QKB458760:QKB458772 QAF458760:QAF458772 PQJ458760:PQJ458772 PGN458760:PGN458772 OWR458760:OWR458772 OMV458760:OMV458772 OCZ458760:OCZ458772 NTD458760:NTD458772 NJH458760:NJH458772 MZL458760:MZL458772 MPP458760:MPP458772 MFT458760:MFT458772 LVX458760:LVX458772 LMB458760:LMB458772 LCF458760:LCF458772 KSJ458760:KSJ458772 KIN458760:KIN458772 JYR458760:JYR458772 JOV458760:JOV458772 JEZ458760:JEZ458772 IVD458760:IVD458772 ILH458760:ILH458772 IBL458760:IBL458772 HRP458760:HRP458772 HHT458760:HHT458772 GXX458760:GXX458772 GOB458760:GOB458772 GEF458760:GEF458772 FUJ458760:FUJ458772 FKN458760:FKN458772 FAR458760:FAR458772 EQV458760:EQV458772 EGZ458760:EGZ458772 DXD458760:DXD458772 DNH458760:DNH458772 DDL458760:DDL458772 CTP458760:CTP458772 CJT458760:CJT458772 BZX458760:BZX458772 BQB458760:BQB458772 BGF458760:BGF458772 AWJ458760:AWJ458772 AMN458760:AMN458772 ACR458760:ACR458772 SV458760:SV458772 IZ458760:IZ458772 D458760:D458772 WVL393224:WVL393236 WLP393224:WLP393236 WBT393224:WBT393236 VRX393224:VRX393236 VIB393224:VIB393236 UYF393224:UYF393236 UOJ393224:UOJ393236 UEN393224:UEN393236 TUR393224:TUR393236 TKV393224:TKV393236 TAZ393224:TAZ393236 SRD393224:SRD393236 SHH393224:SHH393236 RXL393224:RXL393236 RNP393224:RNP393236 RDT393224:RDT393236 QTX393224:QTX393236 QKB393224:QKB393236 QAF393224:QAF393236 PQJ393224:PQJ393236 PGN393224:PGN393236 OWR393224:OWR393236 OMV393224:OMV393236 OCZ393224:OCZ393236 NTD393224:NTD393236 NJH393224:NJH393236 MZL393224:MZL393236 MPP393224:MPP393236 MFT393224:MFT393236 LVX393224:LVX393236 LMB393224:LMB393236 LCF393224:LCF393236 KSJ393224:KSJ393236 KIN393224:KIN393236 JYR393224:JYR393236 JOV393224:JOV393236 JEZ393224:JEZ393236 IVD393224:IVD393236 ILH393224:ILH393236 IBL393224:IBL393236 HRP393224:HRP393236 HHT393224:HHT393236 GXX393224:GXX393236 GOB393224:GOB393236 GEF393224:GEF393236 FUJ393224:FUJ393236 FKN393224:FKN393236 FAR393224:FAR393236 EQV393224:EQV393236 EGZ393224:EGZ393236 DXD393224:DXD393236 DNH393224:DNH393236 DDL393224:DDL393236 CTP393224:CTP393236 CJT393224:CJT393236 BZX393224:BZX393236 BQB393224:BQB393236 BGF393224:BGF393236 AWJ393224:AWJ393236 AMN393224:AMN393236 ACR393224:ACR393236 SV393224:SV393236 IZ393224:IZ393236 D393224:D393236 WVL327688:WVL327700 WLP327688:WLP327700 WBT327688:WBT327700 VRX327688:VRX327700 VIB327688:VIB327700 UYF327688:UYF327700 UOJ327688:UOJ327700 UEN327688:UEN327700 TUR327688:TUR327700 TKV327688:TKV327700 TAZ327688:TAZ327700 SRD327688:SRD327700 SHH327688:SHH327700 RXL327688:RXL327700 RNP327688:RNP327700 RDT327688:RDT327700 QTX327688:QTX327700 QKB327688:QKB327700 QAF327688:QAF327700 PQJ327688:PQJ327700 PGN327688:PGN327700 OWR327688:OWR327700 OMV327688:OMV327700 OCZ327688:OCZ327700 NTD327688:NTD327700 NJH327688:NJH327700 MZL327688:MZL327700 MPP327688:MPP327700 MFT327688:MFT327700 LVX327688:LVX327700 LMB327688:LMB327700 LCF327688:LCF327700 KSJ327688:KSJ327700 KIN327688:KIN327700 JYR327688:JYR327700 JOV327688:JOV327700 JEZ327688:JEZ327700 IVD327688:IVD327700 ILH327688:ILH327700 IBL327688:IBL327700 HRP327688:HRP327700 HHT327688:HHT327700 GXX327688:GXX327700 GOB327688:GOB327700 GEF327688:GEF327700 FUJ327688:FUJ327700 FKN327688:FKN327700 FAR327688:FAR327700 EQV327688:EQV327700 EGZ327688:EGZ327700 DXD327688:DXD327700 DNH327688:DNH327700 DDL327688:DDL327700 CTP327688:CTP327700 CJT327688:CJT327700 BZX327688:BZX327700 BQB327688:BQB327700 BGF327688:BGF327700 AWJ327688:AWJ327700 AMN327688:AMN327700 ACR327688:ACR327700 SV327688:SV327700 IZ327688:IZ327700 D327688:D327700 WVL262152:WVL262164 WLP262152:WLP262164 WBT262152:WBT262164 VRX262152:VRX262164 VIB262152:VIB262164 UYF262152:UYF262164 UOJ262152:UOJ262164 UEN262152:UEN262164 TUR262152:TUR262164 TKV262152:TKV262164 TAZ262152:TAZ262164 SRD262152:SRD262164 SHH262152:SHH262164 RXL262152:RXL262164 RNP262152:RNP262164 RDT262152:RDT262164 QTX262152:QTX262164 QKB262152:QKB262164 QAF262152:QAF262164 PQJ262152:PQJ262164 PGN262152:PGN262164 OWR262152:OWR262164 OMV262152:OMV262164 OCZ262152:OCZ262164 NTD262152:NTD262164 NJH262152:NJH262164 MZL262152:MZL262164 MPP262152:MPP262164 MFT262152:MFT262164 LVX262152:LVX262164 LMB262152:LMB262164 LCF262152:LCF262164 KSJ262152:KSJ262164 KIN262152:KIN262164 JYR262152:JYR262164 JOV262152:JOV262164 JEZ262152:JEZ262164 IVD262152:IVD262164 ILH262152:ILH262164 IBL262152:IBL262164 HRP262152:HRP262164 HHT262152:HHT262164 GXX262152:GXX262164 GOB262152:GOB262164 GEF262152:GEF262164 FUJ262152:FUJ262164 FKN262152:FKN262164 FAR262152:FAR262164 EQV262152:EQV262164 EGZ262152:EGZ262164 DXD262152:DXD262164 DNH262152:DNH262164 DDL262152:DDL262164 CTP262152:CTP262164 CJT262152:CJT262164 BZX262152:BZX262164 BQB262152:BQB262164 BGF262152:BGF262164 AWJ262152:AWJ262164 AMN262152:AMN262164 ACR262152:ACR262164 SV262152:SV262164 IZ262152:IZ262164 D262152:D262164 WVL196616:WVL196628 WLP196616:WLP196628 WBT196616:WBT196628 VRX196616:VRX196628 VIB196616:VIB196628 UYF196616:UYF196628 UOJ196616:UOJ196628 UEN196616:UEN196628 TUR196616:TUR196628 TKV196616:TKV196628 TAZ196616:TAZ196628 SRD196616:SRD196628 SHH196616:SHH196628 RXL196616:RXL196628 RNP196616:RNP196628 RDT196616:RDT196628 QTX196616:QTX196628 QKB196616:QKB196628 QAF196616:QAF196628 PQJ196616:PQJ196628 PGN196616:PGN196628 OWR196616:OWR196628 OMV196616:OMV196628 OCZ196616:OCZ196628 NTD196616:NTD196628 NJH196616:NJH196628 MZL196616:MZL196628 MPP196616:MPP196628 MFT196616:MFT196628 LVX196616:LVX196628 LMB196616:LMB196628 LCF196616:LCF196628 KSJ196616:KSJ196628 KIN196616:KIN196628 JYR196616:JYR196628 JOV196616:JOV196628 JEZ196616:JEZ196628 IVD196616:IVD196628 ILH196616:ILH196628 IBL196616:IBL196628 HRP196616:HRP196628 HHT196616:HHT196628 GXX196616:GXX196628 GOB196616:GOB196628 GEF196616:GEF196628 FUJ196616:FUJ196628 FKN196616:FKN196628 FAR196616:FAR196628 EQV196616:EQV196628 EGZ196616:EGZ196628 DXD196616:DXD196628 DNH196616:DNH196628 DDL196616:DDL196628 CTP196616:CTP196628 CJT196616:CJT196628 BZX196616:BZX196628 BQB196616:BQB196628 BGF196616:BGF196628 AWJ196616:AWJ196628 AMN196616:AMN196628 ACR196616:ACR196628 SV196616:SV196628 IZ196616:IZ196628 D196616:D196628 WVL131080:WVL131092 WLP131080:WLP131092 WBT131080:WBT131092 VRX131080:VRX131092 VIB131080:VIB131092 UYF131080:UYF131092 UOJ131080:UOJ131092 UEN131080:UEN131092 TUR131080:TUR131092 TKV131080:TKV131092 TAZ131080:TAZ131092 SRD131080:SRD131092 SHH131080:SHH131092 RXL131080:RXL131092 RNP131080:RNP131092 RDT131080:RDT131092 QTX131080:QTX131092 QKB131080:QKB131092 QAF131080:QAF131092 PQJ131080:PQJ131092 PGN131080:PGN131092 OWR131080:OWR131092 OMV131080:OMV131092 OCZ131080:OCZ131092 NTD131080:NTD131092 NJH131080:NJH131092 MZL131080:MZL131092 MPP131080:MPP131092 MFT131080:MFT131092 LVX131080:LVX131092 LMB131080:LMB131092 LCF131080:LCF131092 KSJ131080:KSJ131092 KIN131080:KIN131092 JYR131080:JYR131092 JOV131080:JOV131092 JEZ131080:JEZ131092 IVD131080:IVD131092 ILH131080:ILH131092 IBL131080:IBL131092 HRP131080:HRP131092 HHT131080:HHT131092 GXX131080:GXX131092 GOB131080:GOB131092 GEF131080:GEF131092 FUJ131080:FUJ131092 FKN131080:FKN131092 FAR131080:FAR131092 EQV131080:EQV131092 EGZ131080:EGZ131092 DXD131080:DXD131092 DNH131080:DNH131092 DDL131080:DDL131092 CTP131080:CTP131092 CJT131080:CJT131092 BZX131080:BZX131092 BQB131080:BQB131092 BGF131080:BGF131092 AWJ131080:AWJ131092 AMN131080:AMN131092 ACR131080:ACR131092 SV131080:SV131092 IZ131080:IZ131092 D131080:D131092 WVL65544:WVL65556 WLP65544:WLP65556 WBT65544:WBT65556 VRX65544:VRX65556 VIB65544:VIB65556 UYF65544:UYF65556 UOJ65544:UOJ65556 UEN65544:UEN65556 TUR65544:TUR65556 TKV65544:TKV65556 TAZ65544:TAZ65556 SRD65544:SRD65556 SHH65544:SHH65556 RXL65544:RXL65556 RNP65544:RNP65556 RDT65544:RDT65556 QTX65544:QTX65556 QKB65544:QKB65556 QAF65544:QAF65556 PQJ65544:PQJ65556 PGN65544:PGN65556 OWR65544:OWR65556 OMV65544:OMV65556 OCZ65544:OCZ65556 NTD65544:NTD65556 NJH65544:NJH65556 MZL65544:MZL65556 MPP65544:MPP65556 MFT65544:MFT65556 LVX65544:LVX65556 LMB65544:LMB65556 LCF65544:LCF65556 KSJ65544:KSJ65556 KIN65544:KIN65556 JYR65544:JYR65556 JOV65544:JOV65556 JEZ65544:JEZ65556 IVD65544:IVD65556 ILH65544:ILH65556 IBL65544:IBL65556 HRP65544:HRP65556 HHT65544:HHT65556 GXX65544:GXX65556 GOB65544:GOB65556 GEF65544:GEF65556 FUJ65544:FUJ65556 FKN65544:FKN65556 FAR65544:FAR65556 EQV65544:EQV65556 EGZ65544:EGZ65556 DXD65544:DXD65556 DNH65544:DNH65556 DDL65544:DDL65556 CTP65544:CTP65556 CJT65544:CJT65556 BZX65544:BZX65556 BQB65544:BQB65556 BGF65544:BGF65556 AWJ65544:AWJ65556 AMN65544:AMN65556 ACR65544:ACR65556 SV65544:SV65556 IZ65544:IZ65556 D65544:D65556 IZ37:IZ41 WVL983077:WVL983081 WLP983077:WLP983081 WBT983077:WBT983081 VRX983077:VRX983081 VIB983077:VIB983081 UYF983077:UYF983081 UOJ983077:UOJ983081 UEN983077:UEN983081 TUR983077:TUR983081 TKV983077:TKV983081 TAZ983077:TAZ983081 SRD983077:SRD983081 SHH983077:SHH983081 RXL983077:RXL983081 RNP983077:RNP983081 RDT983077:RDT983081 QTX983077:QTX983081 QKB983077:QKB983081 QAF983077:QAF983081 PQJ983077:PQJ983081 PGN983077:PGN983081 OWR983077:OWR983081 OMV983077:OMV983081 OCZ983077:OCZ983081 NTD983077:NTD983081 NJH983077:NJH983081 MZL983077:MZL983081 MPP983077:MPP983081 MFT983077:MFT983081 LVX983077:LVX983081 LMB983077:LMB983081 LCF983077:LCF983081 KSJ983077:KSJ983081 KIN983077:KIN983081 JYR983077:JYR983081 JOV983077:JOV983081 JEZ983077:JEZ983081 IVD983077:IVD983081 ILH983077:ILH983081 IBL983077:IBL983081 HRP983077:HRP983081 HHT983077:HHT983081 GXX983077:GXX983081 GOB983077:GOB983081 GEF983077:GEF983081 FUJ983077:FUJ983081 FKN983077:FKN983081 FAR983077:FAR983081 EQV983077:EQV983081 EGZ983077:EGZ983081 DXD983077:DXD983081 DNH983077:DNH983081 DDL983077:DDL983081 CTP983077:CTP983081 CJT983077:CJT983081 BZX983077:BZX983081 BQB983077:BQB983081 BGF983077:BGF983081 AWJ983077:AWJ983081 AMN983077:AMN983081 ACR983077:ACR983081 SV983077:SV983081 IZ983077:IZ983081 D983077:D983081 WVL917541:WVL917545 WLP917541:WLP917545 WBT917541:WBT917545 VRX917541:VRX917545 VIB917541:VIB917545 UYF917541:UYF917545 UOJ917541:UOJ917545 UEN917541:UEN917545 TUR917541:TUR917545 TKV917541:TKV917545 TAZ917541:TAZ917545 SRD917541:SRD917545 SHH917541:SHH917545 RXL917541:RXL917545 RNP917541:RNP917545 RDT917541:RDT917545 QTX917541:QTX917545 QKB917541:QKB917545 QAF917541:QAF917545 PQJ917541:PQJ917545 PGN917541:PGN917545 OWR917541:OWR917545 OMV917541:OMV917545 OCZ917541:OCZ917545 NTD917541:NTD917545 NJH917541:NJH917545 MZL917541:MZL917545 MPP917541:MPP917545 MFT917541:MFT917545 LVX917541:LVX917545 LMB917541:LMB917545 LCF917541:LCF917545 KSJ917541:KSJ917545 KIN917541:KIN917545 JYR917541:JYR917545 JOV917541:JOV917545 JEZ917541:JEZ917545 IVD917541:IVD917545 ILH917541:ILH917545 IBL917541:IBL917545 HRP917541:HRP917545 HHT917541:HHT917545 GXX917541:GXX917545 GOB917541:GOB917545 GEF917541:GEF917545 FUJ917541:FUJ917545 FKN917541:FKN917545 FAR917541:FAR917545 EQV917541:EQV917545 EGZ917541:EGZ917545 DXD917541:DXD917545 DNH917541:DNH917545 DDL917541:DDL917545 CTP917541:CTP917545 CJT917541:CJT917545 BZX917541:BZX917545 BQB917541:BQB917545 BGF917541:BGF917545 AWJ917541:AWJ917545 AMN917541:AMN917545 ACR917541:ACR917545 SV917541:SV917545 IZ917541:IZ917545 D917541:D917545 WVL852005:WVL852009 WLP852005:WLP852009 WBT852005:WBT852009 VRX852005:VRX852009 VIB852005:VIB852009 UYF852005:UYF852009 UOJ852005:UOJ852009 UEN852005:UEN852009 TUR852005:TUR852009 TKV852005:TKV852009 TAZ852005:TAZ852009 SRD852005:SRD852009 SHH852005:SHH852009 RXL852005:RXL852009 RNP852005:RNP852009 RDT852005:RDT852009 QTX852005:QTX852009 QKB852005:QKB852009 QAF852005:QAF852009 PQJ852005:PQJ852009 PGN852005:PGN852009 OWR852005:OWR852009 OMV852005:OMV852009 OCZ852005:OCZ852009 NTD852005:NTD852009 NJH852005:NJH852009 MZL852005:MZL852009 MPP852005:MPP852009 MFT852005:MFT852009 LVX852005:LVX852009 LMB852005:LMB852009 LCF852005:LCF852009 KSJ852005:KSJ852009 KIN852005:KIN852009 JYR852005:JYR852009 JOV852005:JOV852009 JEZ852005:JEZ852009 IVD852005:IVD852009 ILH852005:ILH852009 IBL852005:IBL852009 HRP852005:HRP852009 HHT852005:HHT852009 GXX852005:GXX852009 GOB852005:GOB852009 GEF852005:GEF852009 FUJ852005:FUJ852009 FKN852005:FKN852009 FAR852005:FAR852009 EQV852005:EQV852009 EGZ852005:EGZ852009 DXD852005:DXD852009 DNH852005:DNH852009 DDL852005:DDL852009 CTP852005:CTP852009 CJT852005:CJT852009 BZX852005:BZX852009 BQB852005:BQB852009 BGF852005:BGF852009 AWJ852005:AWJ852009 AMN852005:AMN852009 ACR852005:ACR852009 SV852005:SV852009 IZ852005:IZ852009 D852005:D852009 WVL786469:WVL786473 WLP786469:WLP786473 WBT786469:WBT786473 VRX786469:VRX786473 VIB786469:VIB786473 UYF786469:UYF786473 UOJ786469:UOJ786473 UEN786469:UEN786473 TUR786469:TUR786473 TKV786469:TKV786473 TAZ786469:TAZ786473 SRD786469:SRD786473 SHH786469:SHH786473 RXL786469:RXL786473 RNP786469:RNP786473 RDT786469:RDT786473 QTX786469:QTX786473 QKB786469:QKB786473 QAF786469:QAF786473 PQJ786469:PQJ786473 PGN786469:PGN786473 OWR786469:OWR786473 OMV786469:OMV786473 OCZ786469:OCZ786473 NTD786469:NTD786473 NJH786469:NJH786473 MZL786469:MZL786473 MPP786469:MPP786473 MFT786469:MFT786473 LVX786469:LVX786473 LMB786469:LMB786473 LCF786469:LCF786473 KSJ786469:KSJ786473 KIN786469:KIN786473 JYR786469:JYR786473 JOV786469:JOV786473 JEZ786469:JEZ786473 IVD786469:IVD786473 ILH786469:ILH786473 IBL786469:IBL786473 HRP786469:HRP786473 HHT786469:HHT786473 GXX786469:GXX786473 GOB786469:GOB786473 GEF786469:GEF786473 FUJ786469:FUJ786473 FKN786469:FKN786473 FAR786469:FAR786473 EQV786469:EQV786473 EGZ786469:EGZ786473 DXD786469:DXD786473 DNH786469:DNH786473 DDL786469:DDL786473 CTP786469:CTP786473 CJT786469:CJT786473 BZX786469:BZX786473 BQB786469:BQB786473 BGF786469:BGF786473 AWJ786469:AWJ786473 AMN786469:AMN786473 ACR786469:ACR786473 SV786469:SV786473 IZ786469:IZ786473 D786469:D786473 WVL720933:WVL720937 WLP720933:WLP720937 WBT720933:WBT720937 VRX720933:VRX720937 VIB720933:VIB720937 UYF720933:UYF720937 UOJ720933:UOJ720937 UEN720933:UEN720937 TUR720933:TUR720937 TKV720933:TKV720937 TAZ720933:TAZ720937 SRD720933:SRD720937 SHH720933:SHH720937 RXL720933:RXL720937 RNP720933:RNP720937 RDT720933:RDT720937 QTX720933:QTX720937 QKB720933:QKB720937 QAF720933:QAF720937 PQJ720933:PQJ720937 PGN720933:PGN720937 OWR720933:OWR720937 OMV720933:OMV720937 OCZ720933:OCZ720937 NTD720933:NTD720937 NJH720933:NJH720937 MZL720933:MZL720937 MPP720933:MPP720937 MFT720933:MFT720937 LVX720933:LVX720937 LMB720933:LMB720937 LCF720933:LCF720937 KSJ720933:KSJ720937 KIN720933:KIN720937 JYR720933:JYR720937 JOV720933:JOV720937 JEZ720933:JEZ720937 IVD720933:IVD720937 ILH720933:ILH720937 IBL720933:IBL720937 HRP720933:HRP720937 HHT720933:HHT720937 GXX720933:GXX720937 GOB720933:GOB720937 GEF720933:GEF720937 FUJ720933:FUJ720937 FKN720933:FKN720937 FAR720933:FAR720937 EQV720933:EQV720937 EGZ720933:EGZ720937 DXD720933:DXD720937 DNH720933:DNH720937 DDL720933:DDL720937 CTP720933:CTP720937 CJT720933:CJT720937 BZX720933:BZX720937 BQB720933:BQB720937 BGF720933:BGF720937 AWJ720933:AWJ720937 AMN720933:AMN720937 ACR720933:ACR720937 SV720933:SV720937 IZ720933:IZ720937 D720933:D720937 WVL655397:WVL655401 WLP655397:WLP655401 WBT655397:WBT655401 VRX655397:VRX655401 VIB655397:VIB655401 UYF655397:UYF655401 UOJ655397:UOJ655401 UEN655397:UEN655401 TUR655397:TUR655401 TKV655397:TKV655401 TAZ655397:TAZ655401 SRD655397:SRD655401 SHH655397:SHH655401 RXL655397:RXL655401 RNP655397:RNP655401 RDT655397:RDT655401 QTX655397:QTX655401 QKB655397:QKB655401 QAF655397:QAF655401 PQJ655397:PQJ655401 PGN655397:PGN655401 OWR655397:OWR655401 OMV655397:OMV655401 OCZ655397:OCZ655401 NTD655397:NTD655401 NJH655397:NJH655401 MZL655397:MZL655401 MPP655397:MPP655401 MFT655397:MFT655401 LVX655397:LVX655401 LMB655397:LMB655401 LCF655397:LCF655401 KSJ655397:KSJ655401 KIN655397:KIN655401 JYR655397:JYR655401 JOV655397:JOV655401 JEZ655397:JEZ655401 IVD655397:IVD655401 ILH655397:ILH655401 IBL655397:IBL655401 HRP655397:HRP655401 HHT655397:HHT655401 GXX655397:GXX655401 GOB655397:GOB655401 GEF655397:GEF655401 FUJ655397:FUJ655401 FKN655397:FKN655401 FAR655397:FAR655401 EQV655397:EQV655401 EGZ655397:EGZ655401 DXD655397:DXD655401 DNH655397:DNH655401 DDL655397:DDL655401 CTP655397:CTP655401 CJT655397:CJT655401 BZX655397:BZX655401 BQB655397:BQB655401 BGF655397:BGF655401 AWJ655397:AWJ655401 AMN655397:AMN655401 ACR655397:ACR655401 SV655397:SV655401 IZ655397:IZ655401 D655397:D655401 WVL589861:WVL589865 WLP589861:WLP589865 WBT589861:WBT589865 VRX589861:VRX589865 VIB589861:VIB589865 UYF589861:UYF589865 UOJ589861:UOJ589865 UEN589861:UEN589865 TUR589861:TUR589865 TKV589861:TKV589865 TAZ589861:TAZ589865 SRD589861:SRD589865 SHH589861:SHH589865 RXL589861:RXL589865 RNP589861:RNP589865 RDT589861:RDT589865 QTX589861:QTX589865 QKB589861:QKB589865 QAF589861:QAF589865 PQJ589861:PQJ589865 PGN589861:PGN589865 OWR589861:OWR589865 OMV589861:OMV589865 OCZ589861:OCZ589865 NTD589861:NTD589865 NJH589861:NJH589865 MZL589861:MZL589865 MPP589861:MPP589865 MFT589861:MFT589865 LVX589861:LVX589865 LMB589861:LMB589865 LCF589861:LCF589865 KSJ589861:KSJ589865 KIN589861:KIN589865 JYR589861:JYR589865 JOV589861:JOV589865 JEZ589861:JEZ589865 IVD589861:IVD589865 ILH589861:ILH589865 IBL589861:IBL589865 HRP589861:HRP589865 HHT589861:HHT589865 GXX589861:GXX589865 GOB589861:GOB589865 GEF589861:GEF589865 FUJ589861:FUJ589865 FKN589861:FKN589865 FAR589861:FAR589865 EQV589861:EQV589865 EGZ589861:EGZ589865 DXD589861:DXD589865 DNH589861:DNH589865 DDL589861:DDL589865 CTP589861:CTP589865 CJT589861:CJT589865 BZX589861:BZX589865 BQB589861:BQB589865 BGF589861:BGF589865 AWJ589861:AWJ589865 AMN589861:AMN589865 ACR589861:ACR589865 SV589861:SV589865 IZ589861:IZ589865 D589861:D589865 WVL524325:WVL524329 WLP524325:WLP524329 WBT524325:WBT524329 VRX524325:VRX524329 VIB524325:VIB524329 UYF524325:UYF524329 UOJ524325:UOJ524329 UEN524325:UEN524329 TUR524325:TUR524329 TKV524325:TKV524329 TAZ524325:TAZ524329 SRD524325:SRD524329 SHH524325:SHH524329 RXL524325:RXL524329 RNP524325:RNP524329 RDT524325:RDT524329 QTX524325:QTX524329 QKB524325:QKB524329 QAF524325:QAF524329 PQJ524325:PQJ524329 PGN524325:PGN524329 OWR524325:OWR524329 OMV524325:OMV524329 OCZ524325:OCZ524329 NTD524325:NTD524329 NJH524325:NJH524329 MZL524325:MZL524329 MPP524325:MPP524329 MFT524325:MFT524329 LVX524325:LVX524329 LMB524325:LMB524329 LCF524325:LCF524329 KSJ524325:KSJ524329 KIN524325:KIN524329 JYR524325:JYR524329 JOV524325:JOV524329 JEZ524325:JEZ524329 IVD524325:IVD524329 ILH524325:ILH524329 IBL524325:IBL524329 HRP524325:HRP524329 HHT524325:HHT524329 GXX524325:GXX524329 GOB524325:GOB524329 GEF524325:GEF524329 FUJ524325:FUJ524329 FKN524325:FKN524329 FAR524325:FAR524329 EQV524325:EQV524329 EGZ524325:EGZ524329 DXD524325:DXD524329 DNH524325:DNH524329 DDL524325:DDL524329 CTP524325:CTP524329 CJT524325:CJT524329 BZX524325:BZX524329 BQB524325:BQB524329 BGF524325:BGF524329 AWJ524325:AWJ524329 AMN524325:AMN524329 ACR524325:ACR524329 SV524325:SV524329 IZ524325:IZ524329 D524325:D524329 WVL458789:WVL458793 WLP458789:WLP458793 WBT458789:WBT458793 VRX458789:VRX458793 VIB458789:VIB458793 UYF458789:UYF458793 UOJ458789:UOJ458793 UEN458789:UEN458793 TUR458789:TUR458793 TKV458789:TKV458793 TAZ458789:TAZ458793 SRD458789:SRD458793 SHH458789:SHH458793 RXL458789:RXL458793 RNP458789:RNP458793 RDT458789:RDT458793 QTX458789:QTX458793 QKB458789:QKB458793 QAF458789:QAF458793 PQJ458789:PQJ458793 PGN458789:PGN458793 OWR458789:OWR458793 OMV458789:OMV458793 OCZ458789:OCZ458793 NTD458789:NTD458793 NJH458789:NJH458793 MZL458789:MZL458793 MPP458789:MPP458793 MFT458789:MFT458793 LVX458789:LVX458793 LMB458789:LMB458793 LCF458789:LCF458793 KSJ458789:KSJ458793 KIN458789:KIN458793 JYR458789:JYR458793 JOV458789:JOV458793 JEZ458789:JEZ458793 IVD458789:IVD458793 ILH458789:ILH458793 IBL458789:IBL458793 HRP458789:HRP458793 HHT458789:HHT458793 GXX458789:GXX458793 GOB458789:GOB458793 GEF458789:GEF458793 FUJ458789:FUJ458793 FKN458789:FKN458793 FAR458789:FAR458793 EQV458789:EQV458793 EGZ458789:EGZ458793 DXD458789:DXD458793 DNH458789:DNH458793 DDL458789:DDL458793 CTP458789:CTP458793 CJT458789:CJT458793 BZX458789:BZX458793 BQB458789:BQB458793 BGF458789:BGF458793 AWJ458789:AWJ458793 AMN458789:AMN458793 ACR458789:ACR458793 SV458789:SV458793 IZ458789:IZ458793 D458789:D458793 WVL393253:WVL393257 WLP393253:WLP393257 WBT393253:WBT393257 VRX393253:VRX393257 VIB393253:VIB393257 UYF393253:UYF393257 UOJ393253:UOJ393257 UEN393253:UEN393257 TUR393253:TUR393257 TKV393253:TKV393257 TAZ393253:TAZ393257 SRD393253:SRD393257 SHH393253:SHH393257 RXL393253:RXL393257 RNP393253:RNP393257 RDT393253:RDT393257 QTX393253:QTX393257 QKB393253:QKB393257 QAF393253:QAF393257 PQJ393253:PQJ393257 PGN393253:PGN393257 OWR393253:OWR393257 OMV393253:OMV393257 OCZ393253:OCZ393257 NTD393253:NTD393257 NJH393253:NJH393257 MZL393253:MZL393257 MPP393253:MPP393257 MFT393253:MFT393257 LVX393253:LVX393257 LMB393253:LMB393257 LCF393253:LCF393257 KSJ393253:KSJ393257 KIN393253:KIN393257 JYR393253:JYR393257 JOV393253:JOV393257 JEZ393253:JEZ393257 IVD393253:IVD393257 ILH393253:ILH393257 IBL393253:IBL393257 HRP393253:HRP393257 HHT393253:HHT393257 GXX393253:GXX393257 GOB393253:GOB393257 GEF393253:GEF393257 FUJ393253:FUJ393257 FKN393253:FKN393257 FAR393253:FAR393257 EQV393253:EQV393257 EGZ393253:EGZ393257 DXD393253:DXD393257 DNH393253:DNH393257 DDL393253:DDL393257 CTP393253:CTP393257 CJT393253:CJT393257 BZX393253:BZX393257 BQB393253:BQB393257 BGF393253:BGF393257 AWJ393253:AWJ393257 AMN393253:AMN393257 ACR393253:ACR393257 SV393253:SV393257 IZ393253:IZ393257 D393253:D393257 WVL327717:WVL327721 WLP327717:WLP327721 WBT327717:WBT327721 VRX327717:VRX327721 VIB327717:VIB327721 UYF327717:UYF327721 UOJ327717:UOJ327721 UEN327717:UEN327721 TUR327717:TUR327721 TKV327717:TKV327721 TAZ327717:TAZ327721 SRD327717:SRD327721 SHH327717:SHH327721 RXL327717:RXL327721 RNP327717:RNP327721 RDT327717:RDT327721 QTX327717:QTX327721 QKB327717:QKB327721 QAF327717:QAF327721 PQJ327717:PQJ327721 PGN327717:PGN327721 OWR327717:OWR327721 OMV327717:OMV327721 OCZ327717:OCZ327721 NTD327717:NTD327721 NJH327717:NJH327721 MZL327717:MZL327721 MPP327717:MPP327721 MFT327717:MFT327721 LVX327717:LVX327721 LMB327717:LMB327721 LCF327717:LCF327721 KSJ327717:KSJ327721 KIN327717:KIN327721 JYR327717:JYR327721 JOV327717:JOV327721 JEZ327717:JEZ327721 IVD327717:IVD327721 ILH327717:ILH327721 IBL327717:IBL327721 HRP327717:HRP327721 HHT327717:HHT327721 GXX327717:GXX327721 GOB327717:GOB327721 GEF327717:GEF327721 FUJ327717:FUJ327721 FKN327717:FKN327721 FAR327717:FAR327721 EQV327717:EQV327721 EGZ327717:EGZ327721 DXD327717:DXD327721 DNH327717:DNH327721 DDL327717:DDL327721 CTP327717:CTP327721 CJT327717:CJT327721 BZX327717:BZX327721 BQB327717:BQB327721 BGF327717:BGF327721 AWJ327717:AWJ327721 AMN327717:AMN327721 ACR327717:ACR327721 SV327717:SV327721 IZ327717:IZ327721 D327717:D327721 WVL262181:WVL262185 WLP262181:WLP262185 WBT262181:WBT262185 VRX262181:VRX262185 VIB262181:VIB262185 UYF262181:UYF262185 UOJ262181:UOJ262185 UEN262181:UEN262185 TUR262181:TUR262185 TKV262181:TKV262185 TAZ262181:TAZ262185 SRD262181:SRD262185 SHH262181:SHH262185 RXL262181:RXL262185 RNP262181:RNP262185 RDT262181:RDT262185 QTX262181:QTX262185 QKB262181:QKB262185 QAF262181:QAF262185 PQJ262181:PQJ262185 PGN262181:PGN262185 OWR262181:OWR262185 OMV262181:OMV262185 OCZ262181:OCZ262185 NTD262181:NTD262185 NJH262181:NJH262185 MZL262181:MZL262185 MPP262181:MPP262185 MFT262181:MFT262185 LVX262181:LVX262185 LMB262181:LMB262185 LCF262181:LCF262185 KSJ262181:KSJ262185 KIN262181:KIN262185 JYR262181:JYR262185 JOV262181:JOV262185 JEZ262181:JEZ262185 IVD262181:IVD262185 ILH262181:ILH262185 IBL262181:IBL262185 HRP262181:HRP262185 HHT262181:HHT262185 GXX262181:GXX262185 GOB262181:GOB262185 GEF262181:GEF262185 FUJ262181:FUJ262185 FKN262181:FKN262185 FAR262181:FAR262185 EQV262181:EQV262185 EGZ262181:EGZ262185 DXD262181:DXD262185 DNH262181:DNH262185 DDL262181:DDL262185 CTP262181:CTP262185 CJT262181:CJT262185 BZX262181:BZX262185 BQB262181:BQB262185 BGF262181:BGF262185 AWJ262181:AWJ262185 AMN262181:AMN262185 ACR262181:ACR262185 SV262181:SV262185 IZ262181:IZ262185 D262181:D262185 WVL196645:WVL196649 WLP196645:WLP196649 WBT196645:WBT196649 VRX196645:VRX196649 VIB196645:VIB196649 UYF196645:UYF196649 UOJ196645:UOJ196649 UEN196645:UEN196649 TUR196645:TUR196649 TKV196645:TKV196649 TAZ196645:TAZ196649 SRD196645:SRD196649 SHH196645:SHH196649 RXL196645:RXL196649 RNP196645:RNP196649 RDT196645:RDT196649 QTX196645:QTX196649 QKB196645:QKB196649 QAF196645:QAF196649 PQJ196645:PQJ196649 PGN196645:PGN196649 OWR196645:OWR196649 OMV196645:OMV196649 OCZ196645:OCZ196649 NTD196645:NTD196649 NJH196645:NJH196649 MZL196645:MZL196649 MPP196645:MPP196649 MFT196645:MFT196649 LVX196645:LVX196649 LMB196645:LMB196649 LCF196645:LCF196649 KSJ196645:KSJ196649 KIN196645:KIN196649 JYR196645:JYR196649 JOV196645:JOV196649 JEZ196645:JEZ196649 IVD196645:IVD196649 ILH196645:ILH196649 IBL196645:IBL196649 HRP196645:HRP196649 HHT196645:HHT196649 GXX196645:GXX196649 GOB196645:GOB196649 GEF196645:GEF196649 FUJ196645:FUJ196649 FKN196645:FKN196649 FAR196645:FAR196649 EQV196645:EQV196649 EGZ196645:EGZ196649 DXD196645:DXD196649 DNH196645:DNH196649 DDL196645:DDL196649 CTP196645:CTP196649 CJT196645:CJT196649 BZX196645:BZX196649 BQB196645:BQB196649 BGF196645:BGF196649 AWJ196645:AWJ196649 AMN196645:AMN196649 ACR196645:ACR196649 SV196645:SV196649 IZ196645:IZ196649 D196645:D196649 WVL131109:WVL131113 WLP131109:WLP131113 WBT131109:WBT131113 VRX131109:VRX131113 VIB131109:VIB131113 UYF131109:UYF131113 UOJ131109:UOJ131113 UEN131109:UEN131113 TUR131109:TUR131113 TKV131109:TKV131113 TAZ131109:TAZ131113 SRD131109:SRD131113 SHH131109:SHH131113 RXL131109:RXL131113 RNP131109:RNP131113 RDT131109:RDT131113 QTX131109:QTX131113 QKB131109:QKB131113 QAF131109:QAF131113 PQJ131109:PQJ131113 PGN131109:PGN131113 OWR131109:OWR131113 OMV131109:OMV131113 OCZ131109:OCZ131113 NTD131109:NTD131113 NJH131109:NJH131113 MZL131109:MZL131113 MPP131109:MPP131113 MFT131109:MFT131113 LVX131109:LVX131113 LMB131109:LMB131113 LCF131109:LCF131113 KSJ131109:KSJ131113 KIN131109:KIN131113 JYR131109:JYR131113 JOV131109:JOV131113 JEZ131109:JEZ131113 IVD131109:IVD131113 ILH131109:ILH131113 IBL131109:IBL131113 HRP131109:HRP131113 HHT131109:HHT131113 GXX131109:GXX131113 GOB131109:GOB131113 GEF131109:GEF131113 FUJ131109:FUJ131113 FKN131109:FKN131113 FAR131109:FAR131113 EQV131109:EQV131113 EGZ131109:EGZ131113 DXD131109:DXD131113 DNH131109:DNH131113 DDL131109:DDL131113 CTP131109:CTP131113 CJT131109:CJT131113 BZX131109:BZX131113 BQB131109:BQB131113 BGF131109:BGF131113 AWJ131109:AWJ131113 AMN131109:AMN131113 ACR131109:ACR131113 SV131109:SV131113 IZ131109:IZ131113 D131109:D131113 WVL65573:WVL65577 WLP65573:WLP65577 WBT65573:WBT65577 VRX65573:VRX65577 VIB65573:VIB65577 UYF65573:UYF65577 UOJ65573:UOJ65577 UEN65573:UEN65577 TUR65573:TUR65577 TKV65573:TKV65577 TAZ65573:TAZ65577 SRD65573:SRD65577 SHH65573:SHH65577 RXL65573:RXL65577 RNP65573:RNP65577 RDT65573:RDT65577 QTX65573:QTX65577 QKB65573:QKB65577 QAF65573:QAF65577 PQJ65573:PQJ65577 PGN65573:PGN65577 OWR65573:OWR65577 OMV65573:OMV65577 OCZ65573:OCZ65577 NTD65573:NTD65577 NJH65573:NJH65577 MZL65573:MZL65577 MPP65573:MPP65577 MFT65573:MFT65577 LVX65573:LVX65577 LMB65573:LMB65577 LCF65573:LCF65577 KSJ65573:KSJ65577 KIN65573:KIN65577 JYR65573:JYR65577 JOV65573:JOV65577 JEZ65573:JEZ65577 IVD65573:IVD65577 ILH65573:ILH65577 IBL65573:IBL65577 HRP65573:HRP65577 HHT65573:HHT65577 GXX65573:GXX65577 GOB65573:GOB65577 GEF65573:GEF65577 FUJ65573:FUJ65577 FKN65573:FKN65577 FAR65573:FAR65577 EQV65573:EQV65577 EGZ65573:EGZ65577 DXD65573:DXD65577 DNH65573:DNH65577 DDL65573:DDL65577 CTP65573:CTP65577 CJT65573:CJT65577 BZX65573:BZX65577 BQB65573:BQB65577 BGF65573:BGF65577 AWJ65573:AWJ65577 AMN65573:AMN65577 ACR65573:ACR65577 SV65573:SV65577 IZ65573:IZ65577 D65573:D65577 WVL37:WVL41 WLP37:WLP41 WBT37:WBT41 VRX37:VRX41 VIB37:VIB41 UYF37:UYF41 UOJ37:UOJ41 UEN37:UEN41 TUR37:TUR41 TKV37:TKV41 TAZ37:TAZ41 SRD37:SRD41 SHH37:SHH41 RXL37:RXL41 RNP37:RNP41 RDT37:RDT41 QTX37:QTX41 QKB37:QKB41 QAF37:QAF41 PQJ37:PQJ41 PGN37:PGN41 OWR37:OWR41 OMV37:OMV41 OCZ37:OCZ41 NTD37:NTD41 NJH37:NJH41 MZL37:MZL41 MPP37:MPP41 MFT37:MFT41 LVX37:LVX41 LMB37:LMB41 LCF37:LCF41 KSJ37:KSJ41 KIN37:KIN41 JYR37:JYR41 JOV37:JOV41 JEZ37:JEZ41 IVD37:IVD41 ILH37:ILH41 IBL37:IBL41 HRP37:HRP41 HHT37:HHT41 GXX37:GXX41 GOB37:GOB41 GEF37:GEF41 FUJ37:FUJ41 FKN37:FKN41 FAR37:FAR41 EQV37:EQV41 EGZ37:EGZ41 DXD37:DXD41 DNH37:DNH41 DDL37:DDL41 CTP37:CTP41 CJT37:CJT41 BZX37:BZX41 BQB37:BQB41 BGF37:BGF41 AWJ37:AWJ41 AMN37:AMN41 ACR37:ACR41 SV37:SV41 IZ9:IZ20 SV9:SV20 ACR9:ACR20 AMN9:AMN20 AWJ9:AWJ20 BGF9:BGF20 BQB9:BQB20 BZX9:BZX20 CJT9:CJT20 CTP9:CTP20 DDL9:DDL20 DNH9:DNH20 DXD9:DXD20 EGZ9:EGZ20 EQV9:EQV20 FAR9:FAR20 FKN9:FKN20 FUJ9:FUJ20 GEF9:GEF20 GOB9:GOB20 GXX9:GXX20 HHT9:HHT20 HRP9:HRP20 IBL9:IBL20 ILH9:ILH20 IVD9:IVD20 JEZ9:JEZ20 JOV9:JOV20 JYR9:JYR20 KIN9:KIN20 KSJ9:KSJ20 LCF9:LCF20 LMB9:LMB20 LVX9:LVX20 MFT9:MFT20 MPP9:MPP20 MZL9:MZL20 NJH9:NJH20 NTD9:NTD20 OCZ9:OCZ20 OMV9:OMV20 OWR9:OWR20 PGN9:PGN20 PQJ9:PQJ20 QAF9:QAF20 QKB9:QKB20 QTX9:QTX20 RDT9:RDT20 RNP9:RNP20 RXL9:RXL20 SHH9:SHH20 SRD9:SRD20 TAZ9:TAZ20 TKV9:TKV20 TUR9:TUR20 UEN9:UEN20 UOJ9:UOJ20 UYF9:UYF20 VIB9:VIB20 VRX9:VRX20 WBT9:WBT20 WLP9:WLP20 WVL9:WVL20">
      <formula1>"1,2,3"</formula1>
    </dataValidation>
  </dataValidations>
  <pageMargins left="0.75" right="0.75" top="1.25" bottom="1" header="0.5" footer="0.25"/>
  <pageSetup scale="81" orientation="portrait" r:id="rId1"/>
  <headerFooter scaleWithDoc="0" alignWithMargins="0">
    <oddHeader>&amp;R&amp;"Times New Roman,Regular"Exhibit No. ___ (JH-2)
 Docket UE-130043
Page &amp;P of &amp;N</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62"/>
  <sheetViews>
    <sheetView topLeftCell="A25" workbookViewId="0">
      <selection activeCell="B1" sqref="B1:I58"/>
    </sheetView>
  </sheetViews>
  <sheetFormatPr defaultColWidth="9.109375" defaultRowHeight="15.6" customHeight="1"/>
  <cols>
    <col min="1" max="1" width="3.6640625" style="374" customWidth="1"/>
    <col min="2" max="2" width="41.6640625" style="374" customWidth="1"/>
    <col min="3" max="3" width="9.6640625" style="374" customWidth="1"/>
    <col min="4" max="4" width="8.33203125" style="373" customWidth="1"/>
    <col min="5" max="5" width="14.77734375" style="374" customWidth="1"/>
    <col min="6" max="6" width="8.5546875" style="374" bestFit="1" customWidth="1"/>
    <col min="7" max="7" width="10.6640625" style="374" bestFit="1" customWidth="1"/>
    <col min="8" max="8" width="12.77734375" style="374" customWidth="1"/>
    <col min="9" max="9" width="1.109375" style="373" customWidth="1"/>
    <col min="10" max="11" width="9.109375" style="374"/>
    <col min="12" max="12" width="12" style="374" customWidth="1"/>
    <col min="13" max="13" width="13" style="374" customWidth="1"/>
    <col min="14" max="14" width="9.109375" style="374"/>
    <col min="15" max="15" width="10.88671875" style="374" bestFit="1" customWidth="1"/>
    <col min="16" max="16384" width="9.109375" style="374"/>
  </cols>
  <sheetData>
    <row r="1" spans="2:15" s="259" customFormat="1" ht="15.6" customHeight="1">
      <c r="B1" s="260" t="s">
        <v>122</v>
      </c>
      <c r="C1" s="261"/>
      <c r="D1" s="261"/>
      <c r="E1" s="261"/>
      <c r="F1" s="261"/>
      <c r="G1" s="261"/>
      <c r="H1" s="261"/>
      <c r="I1" s="262"/>
    </row>
    <row r="2" spans="2:15" s="259" customFormat="1" ht="15.6" customHeight="1">
      <c r="B2" s="1934" t="s">
        <v>800</v>
      </c>
      <c r="C2" s="261"/>
      <c r="D2" s="261"/>
      <c r="E2" s="261"/>
      <c r="F2" s="261"/>
      <c r="G2" s="261"/>
      <c r="H2" s="261"/>
      <c r="I2" s="261"/>
    </row>
    <row r="3" spans="2:15" s="259" customFormat="1" ht="15.6" customHeight="1">
      <c r="B3" s="260" t="s">
        <v>506</v>
      </c>
      <c r="C3" s="261"/>
      <c r="D3" s="261"/>
      <c r="E3" s="261"/>
      <c r="F3" s="261"/>
      <c r="G3" s="261"/>
      <c r="H3" s="261"/>
      <c r="I3" s="261"/>
    </row>
    <row r="4" spans="2:15" s="259" customFormat="1" ht="15.6" customHeight="1">
      <c r="B4" s="260" t="s">
        <v>748</v>
      </c>
      <c r="C4" s="261"/>
      <c r="D4" s="261"/>
      <c r="E4" s="261"/>
      <c r="F4" s="261"/>
      <c r="G4" s="261"/>
      <c r="H4" s="261"/>
      <c r="I4" s="261"/>
    </row>
    <row r="5" spans="2:15" s="259" customFormat="1" ht="15.6" customHeight="1">
      <c r="C5" s="261"/>
      <c r="D5" s="261"/>
      <c r="E5" s="261" t="s">
        <v>226</v>
      </c>
      <c r="F5" s="261"/>
      <c r="G5" s="261"/>
      <c r="H5" s="261" t="s">
        <v>376</v>
      </c>
      <c r="I5" s="261"/>
    </row>
    <row r="6" spans="2:15" s="259" customFormat="1" ht="15.6" customHeight="1">
      <c r="C6" s="263" t="s">
        <v>227</v>
      </c>
      <c r="D6" s="117" t="s">
        <v>1127</v>
      </c>
      <c r="E6" s="263" t="s">
        <v>229</v>
      </c>
      <c r="F6" s="263" t="s">
        <v>230</v>
      </c>
      <c r="G6" s="263" t="s">
        <v>231</v>
      </c>
      <c r="H6" s="263" t="s">
        <v>232</v>
      </c>
      <c r="I6" s="261"/>
    </row>
    <row r="7" spans="2:15" ht="15.6" customHeight="1">
      <c r="B7" s="2277" t="s">
        <v>343</v>
      </c>
      <c r="C7" s="267"/>
      <c r="D7" s="267"/>
      <c r="E7" s="2278"/>
      <c r="F7" s="267"/>
      <c r="G7" s="2279"/>
      <c r="H7" s="2280"/>
      <c r="I7" s="261"/>
    </row>
    <row r="8" spans="2:15" ht="15.6" customHeight="1">
      <c r="B8" s="265" t="s">
        <v>865</v>
      </c>
      <c r="C8" s="267" t="s">
        <v>495</v>
      </c>
      <c r="D8" s="2279" t="s">
        <v>583</v>
      </c>
      <c r="E8" s="2278">
        <v>0</v>
      </c>
      <c r="F8" s="163" t="s">
        <v>341</v>
      </c>
      <c r="G8" s="2281">
        <f>'WCA Allocation Factors'!E16</f>
        <v>0.22605500000000001</v>
      </c>
      <c r="H8" s="2280">
        <f>+G8*E8</f>
        <v>0</v>
      </c>
      <c r="I8" s="261"/>
      <c r="J8" s="81"/>
      <c r="O8" s="81"/>
    </row>
    <row r="9" spans="2:15" ht="15.6" customHeight="1">
      <c r="B9" s="259" t="s">
        <v>866</v>
      </c>
      <c r="C9" s="267" t="s">
        <v>495</v>
      </c>
      <c r="D9" s="2279" t="s">
        <v>583</v>
      </c>
      <c r="E9" s="2282">
        <v>-145086930</v>
      </c>
      <c r="F9" s="163" t="s">
        <v>341</v>
      </c>
      <c r="G9" s="2281">
        <f>'WCA Allocation Factors'!E16</f>
        <v>0.22605500000000001</v>
      </c>
      <c r="H9" s="2280">
        <v>-32766632</v>
      </c>
      <c r="I9" s="261"/>
      <c r="O9" s="81"/>
    </row>
    <row r="10" spans="2:15" ht="15.6" customHeight="1">
      <c r="B10" s="259" t="s">
        <v>680</v>
      </c>
      <c r="C10" s="267" t="s">
        <v>495</v>
      </c>
      <c r="D10" s="2279" t="s">
        <v>583</v>
      </c>
      <c r="E10" s="2278">
        <v>0</v>
      </c>
      <c r="F10" s="163" t="s">
        <v>341</v>
      </c>
      <c r="G10" s="2281">
        <f>'WCA Allocation Factors'!E10</f>
        <v>0.22648067236840891</v>
      </c>
      <c r="H10" s="2280">
        <f t="shared" ref="H10" si="0">+G10*E10</f>
        <v>0</v>
      </c>
      <c r="I10" s="261"/>
      <c r="O10" s="81"/>
    </row>
    <row r="11" spans="2:15" ht="15.6" customHeight="1">
      <c r="B11" s="265" t="s">
        <v>496</v>
      </c>
      <c r="C11" s="267"/>
      <c r="D11" s="2279"/>
      <c r="E11" s="2283">
        <f>SUM(E8:E10)</f>
        <v>-145086930</v>
      </c>
      <c r="F11" s="163"/>
      <c r="G11" s="2281"/>
      <c r="H11" s="2283">
        <f>SUM(H8:H10)</f>
        <v>-32766632</v>
      </c>
      <c r="I11" s="261"/>
      <c r="O11" s="81"/>
    </row>
    <row r="12" spans="2:15" ht="15.6" customHeight="1">
      <c r="B12" s="265"/>
      <c r="C12" s="267"/>
      <c r="D12" s="2279"/>
      <c r="E12" s="2278"/>
      <c r="F12" s="163"/>
      <c r="G12" s="2281"/>
      <c r="H12" s="1147"/>
      <c r="I12" s="261"/>
      <c r="O12" s="81"/>
    </row>
    <row r="13" spans="2:15" ht="15.6" customHeight="1">
      <c r="B13" s="260" t="s">
        <v>344</v>
      </c>
      <c r="C13" s="267"/>
      <c r="D13" s="2279"/>
      <c r="E13" s="2278"/>
      <c r="F13" s="163"/>
      <c r="G13" s="2281"/>
      <c r="H13" s="1147"/>
      <c r="I13" s="261"/>
      <c r="O13" s="81"/>
    </row>
    <row r="14" spans="2:15" ht="15.6" customHeight="1">
      <c r="B14" s="259" t="s">
        <v>867</v>
      </c>
      <c r="C14" s="267" t="s">
        <v>497</v>
      </c>
      <c r="D14" s="2279" t="s">
        <v>583</v>
      </c>
      <c r="E14" s="2278">
        <v>-12539636</v>
      </c>
      <c r="F14" s="163" t="s">
        <v>341</v>
      </c>
      <c r="G14" s="2281">
        <f>'WCA Allocation Factors'!E16</f>
        <v>0.22605500000000001</v>
      </c>
      <c r="H14" s="2284">
        <f>(+G14*E14)</f>
        <v>-2834647.41598</v>
      </c>
      <c r="I14" s="261"/>
      <c r="J14" s="81"/>
    </row>
    <row r="15" spans="2:15" ht="15.6" customHeight="1">
      <c r="B15" s="265" t="s">
        <v>868</v>
      </c>
      <c r="C15" s="267" t="s">
        <v>497</v>
      </c>
      <c r="D15" s="2279" t="s">
        <v>583</v>
      </c>
      <c r="E15" s="2278">
        <v>-10138248</v>
      </c>
      <c r="F15" s="163" t="s">
        <v>345</v>
      </c>
      <c r="G15" s="2281">
        <f>'WCA Allocation Factors'!E10</f>
        <v>0.22648067236840891</v>
      </c>
      <c r="H15" s="2284">
        <f t="shared" ref="H15:H18" si="1">(+G15*E15)</f>
        <v>-2296117.2236776771</v>
      </c>
      <c r="I15" s="261"/>
      <c r="J15" s="81"/>
    </row>
    <row r="16" spans="2:15" ht="15.6" customHeight="1">
      <c r="B16" s="265" t="s">
        <v>869</v>
      </c>
      <c r="C16" s="267" t="s">
        <v>497</v>
      </c>
      <c r="D16" s="2279" t="s">
        <v>583</v>
      </c>
      <c r="E16" s="2278">
        <v>17991990</v>
      </c>
      <c r="F16" s="163" t="s">
        <v>341</v>
      </c>
      <c r="G16" s="2281">
        <f>'WCA Allocation Factors'!E16</f>
        <v>0.22605500000000001</v>
      </c>
      <c r="H16" s="2284">
        <f t="shared" si="1"/>
        <v>4067179.2994500003</v>
      </c>
      <c r="I16" s="261"/>
      <c r="J16" s="81"/>
    </row>
    <row r="17" spans="2:15" ht="15.6" customHeight="1">
      <c r="B17" s="265" t="s">
        <v>870</v>
      </c>
      <c r="C17" s="267" t="s">
        <v>497</v>
      </c>
      <c r="D17" s="2279" t="s">
        <v>583</v>
      </c>
      <c r="E17" s="2285">
        <v>-210494350</v>
      </c>
      <c r="F17" s="131" t="s">
        <v>341</v>
      </c>
      <c r="G17" s="2281">
        <f>'WCA Allocation Factors'!E16</f>
        <v>0.22605500000000001</v>
      </c>
      <c r="H17" s="2284">
        <f t="shared" si="1"/>
        <v>-47583300.289250001</v>
      </c>
      <c r="I17" s="261"/>
      <c r="J17" s="81"/>
    </row>
    <row r="18" spans="2:15" ht="15.6" customHeight="1">
      <c r="B18" s="2286" t="s">
        <v>498</v>
      </c>
      <c r="C18" s="267" t="s">
        <v>497</v>
      </c>
      <c r="D18" s="2279" t="s">
        <v>583</v>
      </c>
      <c r="E18" s="2278">
        <v>42555</v>
      </c>
      <c r="F18" s="131" t="s">
        <v>341</v>
      </c>
      <c r="G18" s="2281">
        <f>'WCA Allocation Factors'!E16</f>
        <v>0.22605500000000001</v>
      </c>
      <c r="H18" s="2284">
        <f t="shared" si="1"/>
        <v>9619.7705249999999</v>
      </c>
      <c r="I18" s="261"/>
      <c r="J18" s="81"/>
      <c r="K18" s="81"/>
      <c r="L18" s="375"/>
      <c r="M18" s="381"/>
      <c r="N18" s="378"/>
      <c r="O18" s="376"/>
    </row>
    <row r="19" spans="2:15" ht="15.6" customHeight="1">
      <c r="B19" s="2286" t="s">
        <v>499</v>
      </c>
      <c r="C19" s="267"/>
      <c r="D19" s="2279"/>
      <c r="E19" s="2283">
        <f>SUM(E14:E18)</f>
        <v>-215137689</v>
      </c>
      <c r="F19" s="163"/>
      <c r="G19" s="2281"/>
      <c r="H19" s="2283">
        <f>SUM(H14:H18)</f>
        <v>-48637265.858932674</v>
      </c>
      <c r="I19" s="261"/>
      <c r="J19" s="81"/>
      <c r="K19" s="81"/>
    </row>
    <row r="20" spans="2:15" ht="15.6" customHeight="1">
      <c r="B20" s="2286"/>
      <c r="C20" s="267"/>
      <c r="D20" s="2279"/>
      <c r="E20" s="2278"/>
      <c r="F20" s="163"/>
      <c r="G20" s="2281"/>
      <c r="H20" s="1150"/>
      <c r="I20" s="261"/>
      <c r="J20" s="81"/>
      <c r="K20" s="81"/>
    </row>
    <row r="21" spans="2:15" ht="15.6" customHeight="1">
      <c r="B21" s="2287" t="s">
        <v>346</v>
      </c>
      <c r="C21" s="267"/>
      <c r="D21" s="2279"/>
      <c r="E21" s="2278"/>
      <c r="F21" s="163"/>
      <c r="G21" s="2281"/>
      <c r="H21" s="1147"/>
      <c r="I21" s="261"/>
      <c r="J21" s="81"/>
      <c r="K21" s="81"/>
    </row>
    <row r="22" spans="2:15" ht="15.6" customHeight="1">
      <c r="B22" s="2288" t="s">
        <v>871</v>
      </c>
      <c r="C22" s="1929" t="s">
        <v>500</v>
      </c>
      <c r="D22" s="1930" t="s">
        <v>583</v>
      </c>
      <c r="E22" s="290">
        <v>2809812.8886688538</v>
      </c>
      <c r="F22" s="2289" t="s">
        <v>341</v>
      </c>
      <c r="G22" s="2281">
        <f>'WCA Allocation Factors'!E16</f>
        <v>0.22605500000000001</v>
      </c>
      <c r="H22" s="2280">
        <f>E22*G22</f>
        <v>635172.2525480378</v>
      </c>
      <c r="I22" s="261"/>
      <c r="J22" s="81"/>
      <c r="K22" s="81"/>
    </row>
    <row r="23" spans="2:15" ht="15.6" customHeight="1">
      <c r="B23" s="2288" t="s">
        <v>873</v>
      </c>
      <c r="C23" s="1929" t="s">
        <v>500</v>
      </c>
      <c r="D23" s="1930" t="s">
        <v>583</v>
      </c>
      <c r="E23" s="540">
        <v>-3545990</v>
      </c>
      <c r="F23" s="2289" t="s">
        <v>341</v>
      </c>
      <c r="G23" s="2281">
        <f>'WCA Allocation Factors'!E16</f>
        <v>0.22605500000000001</v>
      </c>
      <c r="H23" s="2280">
        <f t="shared" ref="H23:H24" si="2">E23*G23</f>
        <v>-801588.76945000002</v>
      </c>
      <c r="I23" s="261"/>
      <c r="J23" s="81"/>
      <c r="K23" s="81"/>
    </row>
    <row r="24" spans="2:15" ht="15.6" customHeight="1">
      <c r="B24" s="2288" t="s">
        <v>679</v>
      </c>
      <c r="C24" s="1929" t="s">
        <v>500</v>
      </c>
      <c r="D24" s="1930" t="s">
        <v>583</v>
      </c>
      <c r="E24" s="290">
        <v>0</v>
      </c>
      <c r="F24" s="2289" t="s">
        <v>345</v>
      </c>
      <c r="G24" s="2281">
        <f>'WCA Allocation Factors'!E10</f>
        <v>0.22648067236840891</v>
      </c>
      <c r="H24" s="2280">
        <f t="shared" si="2"/>
        <v>0</v>
      </c>
      <c r="I24" s="261"/>
      <c r="J24" s="81"/>
      <c r="K24" s="81"/>
    </row>
    <row r="25" spans="2:15" ht="15.6" customHeight="1">
      <c r="B25" s="2286" t="s">
        <v>501</v>
      </c>
      <c r="C25" s="265"/>
      <c r="D25" s="267"/>
      <c r="E25" s="2290">
        <f>SUM(E22:E24)</f>
        <v>-736177.11133114621</v>
      </c>
      <c r="F25" s="2280"/>
      <c r="G25" s="2291"/>
      <c r="H25" s="2292">
        <f>SUM(H22:H24)</f>
        <v>-166416.51690196223</v>
      </c>
      <c r="I25" s="261"/>
      <c r="J25" s="81"/>
      <c r="K25" s="81"/>
    </row>
    <row r="26" spans="2:15" ht="15.6" customHeight="1">
      <c r="B26" s="2286"/>
      <c r="C26" s="265"/>
      <c r="D26" s="267"/>
      <c r="E26" s="2278"/>
      <c r="F26" s="2293"/>
      <c r="G26" s="2291"/>
      <c r="H26" s="1147"/>
      <c r="I26" s="261"/>
      <c r="J26" s="81"/>
      <c r="K26" s="81"/>
    </row>
    <row r="27" spans="2:15" ht="15.6" customHeight="1">
      <c r="B27" s="2287" t="s">
        <v>347</v>
      </c>
      <c r="C27" s="259"/>
      <c r="D27" s="261"/>
      <c r="E27" s="2278"/>
      <c r="F27" s="2280"/>
      <c r="G27" s="2294"/>
      <c r="H27" s="1147"/>
      <c r="I27" s="261"/>
      <c r="J27" s="81"/>
      <c r="K27" s="81"/>
    </row>
    <row r="28" spans="2:15" ht="15.6" customHeight="1">
      <c r="B28" s="2286" t="s">
        <v>348</v>
      </c>
      <c r="C28" s="261" t="s">
        <v>502</v>
      </c>
      <c r="D28" s="261" t="s">
        <v>583</v>
      </c>
      <c r="E28" s="2278">
        <v>26600893</v>
      </c>
      <c r="F28" s="261" t="s">
        <v>345</v>
      </c>
      <c r="G28" s="2291">
        <f>'WCA Allocation Factors'!E10</f>
        <v>0.22648067236840891</v>
      </c>
      <c r="H28" s="2280">
        <f t="shared" ref="H28:H29" si="3">+G28*E28</f>
        <v>6024588.1322401017</v>
      </c>
      <c r="I28" s="261"/>
      <c r="J28" s="81"/>
      <c r="K28" s="81"/>
    </row>
    <row r="29" spans="2:15" ht="15.6" customHeight="1">
      <c r="B29" s="2286" t="s">
        <v>349</v>
      </c>
      <c r="C29" s="261" t="s">
        <v>503</v>
      </c>
      <c r="D29" s="261" t="s">
        <v>583</v>
      </c>
      <c r="E29" s="2278">
        <v>-26120541</v>
      </c>
      <c r="F29" s="261" t="s">
        <v>345</v>
      </c>
      <c r="G29" s="2291">
        <f>'WCA Allocation Factors'!E10</f>
        <v>0.22648067236840891</v>
      </c>
      <c r="H29" s="2280">
        <f t="shared" si="3"/>
        <v>-5915797.6883065924</v>
      </c>
      <c r="I29" s="261"/>
      <c r="J29" s="81"/>
      <c r="K29" s="81"/>
    </row>
    <row r="30" spans="2:15" ht="15.6" customHeight="1">
      <c r="B30" s="2286"/>
      <c r="C30" s="259"/>
      <c r="D30" s="261"/>
      <c r="E30" s="2295"/>
      <c r="F30" s="2280"/>
      <c r="G30" s="2291"/>
      <c r="H30" s="2280"/>
      <c r="I30" s="261"/>
      <c r="J30" s="81"/>
      <c r="K30" s="81"/>
      <c r="M30" s="382"/>
    </row>
    <row r="31" spans="2:15" ht="15.6" customHeight="1">
      <c r="B31" s="2286" t="s">
        <v>504</v>
      </c>
      <c r="C31" s="267"/>
      <c r="D31" s="2279"/>
      <c r="E31" s="2296">
        <f>+E29+E28</f>
        <v>480352</v>
      </c>
      <c r="F31" s="2293"/>
      <c r="G31" s="2294"/>
      <c r="H31" s="2296">
        <f>+H29+H28+H30</f>
        <v>108790.44393350929</v>
      </c>
      <c r="I31" s="261"/>
      <c r="J31" s="81"/>
      <c r="K31" s="81"/>
    </row>
    <row r="32" spans="2:15" ht="15.6" customHeight="1">
      <c r="B32" s="265"/>
      <c r="C32" s="267"/>
      <c r="D32" s="2279"/>
      <c r="E32" s="2278"/>
      <c r="F32" s="2293"/>
      <c r="G32" s="2294"/>
      <c r="H32" s="261"/>
      <c r="I32" s="261"/>
    </row>
    <row r="33" spans="2:10" ht="15.6" customHeight="1" thickBot="1">
      <c r="B33" s="265" t="s">
        <v>507</v>
      </c>
      <c r="C33" s="267"/>
      <c r="D33" s="2279"/>
      <c r="E33" s="1692">
        <f>+E31+E25+E19-E11</f>
        <v>-70306584.111331135</v>
      </c>
      <c r="F33" s="1294"/>
      <c r="G33" s="214"/>
      <c r="H33" s="1692">
        <f>+H31+H25+H19-H11</f>
        <v>-15928259.931901127</v>
      </c>
      <c r="I33" s="261"/>
    </row>
    <row r="34" spans="2:10" s="377" customFormat="1" ht="15.6" customHeight="1" thickTop="1">
      <c r="B34" s="265"/>
      <c r="C34" s="2278"/>
      <c r="D34" s="2297"/>
      <c r="E34" s="2278"/>
      <c r="F34" s="2298"/>
      <c r="G34" s="2297"/>
      <c r="H34" s="267"/>
      <c r="I34" s="267"/>
    </row>
    <row r="35" spans="2:10" ht="15.6" customHeight="1">
      <c r="B35" s="2277" t="s">
        <v>667</v>
      </c>
      <c r="C35" s="267"/>
      <c r="D35" s="2279"/>
      <c r="E35" s="267"/>
      <c r="F35" s="163"/>
      <c r="G35" s="2299"/>
      <c r="H35" s="261"/>
      <c r="I35" s="261"/>
    </row>
    <row r="36" spans="2:10" ht="15.6" customHeight="1">
      <c r="B36" s="265"/>
      <c r="C36" s="267"/>
      <c r="D36" s="2279"/>
      <c r="E36" s="267"/>
      <c r="F36" s="163"/>
      <c r="G36" s="2299"/>
      <c r="H36" s="261"/>
      <c r="I36" s="261"/>
      <c r="J36" s="901"/>
    </row>
    <row r="37" spans="2:10" ht="15.6" customHeight="1">
      <c r="B37" s="2300"/>
      <c r="C37" s="2301"/>
      <c r="D37" s="2302"/>
      <c r="E37" s="2301"/>
      <c r="F37" s="2303"/>
      <c r="G37" s="2302"/>
      <c r="H37" s="2304"/>
      <c r="I37" s="261"/>
    </row>
    <row r="38" spans="2:10" ht="15.6" customHeight="1">
      <c r="B38" s="2305"/>
      <c r="C38" s="267"/>
      <c r="D38" s="2279"/>
      <c r="E38" s="267"/>
      <c r="F38" s="131"/>
      <c r="G38" s="2279"/>
      <c r="H38" s="2306"/>
      <c r="I38" s="261"/>
    </row>
    <row r="39" spans="2:10" ht="15.6" customHeight="1">
      <c r="B39" s="2305"/>
      <c r="C39" s="267"/>
      <c r="D39" s="2307"/>
      <c r="E39" s="267"/>
      <c r="F39" s="267"/>
      <c r="G39" s="267"/>
      <c r="H39" s="2306"/>
      <c r="I39" s="267"/>
    </row>
    <row r="40" spans="2:10" ht="15.6" customHeight="1">
      <c r="B40" s="2305"/>
      <c r="C40" s="267"/>
      <c r="D40" s="267"/>
      <c r="E40" s="2308"/>
      <c r="F40" s="267"/>
      <c r="G40" s="267"/>
      <c r="H40" s="2306"/>
      <c r="I40" s="267"/>
    </row>
    <row r="41" spans="2:10" ht="15.6" customHeight="1">
      <c r="B41" s="2305"/>
      <c r="C41" s="267"/>
      <c r="D41" s="267"/>
      <c r="E41" s="267"/>
      <c r="F41" s="267"/>
      <c r="G41" s="267"/>
      <c r="H41" s="2306"/>
      <c r="I41" s="267"/>
    </row>
    <row r="42" spans="2:10" ht="15.6" customHeight="1">
      <c r="B42" s="2309"/>
      <c r="C42" s="2310"/>
      <c r="D42" s="2310"/>
      <c r="E42" s="2310"/>
      <c r="F42" s="2310"/>
      <c r="G42" s="2310"/>
      <c r="H42" s="2311"/>
      <c r="I42" s="267"/>
    </row>
    <row r="43" spans="2:10" ht="15.6" customHeight="1">
      <c r="B43" s="265"/>
      <c r="C43" s="267"/>
      <c r="D43" s="267"/>
      <c r="E43" s="267"/>
      <c r="F43" s="267"/>
      <c r="G43" s="267"/>
      <c r="H43" s="2312"/>
      <c r="I43" s="267"/>
    </row>
    <row r="44" spans="2:10" ht="15.6" customHeight="1">
      <c r="B44" s="377"/>
      <c r="C44" s="306"/>
      <c r="D44" s="306"/>
      <c r="E44" s="306"/>
      <c r="F44" s="306"/>
      <c r="G44" s="306"/>
      <c r="H44" s="383"/>
      <c r="I44" s="306"/>
    </row>
    <row r="62" spans="9:9" ht="15.6" customHeight="1">
      <c r="I62" s="261"/>
    </row>
  </sheetData>
  <conditionalFormatting sqref="H1">
    <cfRule type="cellIs" dxfId="45" priority="1" stopIfTrue="1" operator="equal">
      <formula>"x.x"</formula>
    </cfRule>
  </conditionalFormatting>
  <dataValidations count="6">
    <dataValidation type="list" allowBlank="1" showInputMessage="1" showErrorMessage="1" errorTitle="Adjustment Type Entry Error" error="An invalid adjustment type was entered._x000a__x000a_Valid values are 1, 2, or 3" sqref="C65499 IY65499 SU65499 ACQ65499 AMM65499 AWI65499 BGE65499 BQA65499 BZW65499 CJS65499 CTO65499 DDK65499 DNG65499 DXC65499 EGY65499 EQU65499 FAQ65499 FKM65499 FUI65499 GEE65499 GOA65499 GXW65499 HHS65499 HRO65499 IBK65499 ILG65499 IVC65499 JEY65499 JOU65499 JYQ65499 KIM65499 KSI65499 LCE65499 LMA65499 LVW65499 MFS65499 MPO65499 MZK65499 NJG65499 NTC65499 OCY65499 OMU65499 OWQ65499 PGM65499 PQI65499 QAE65499 QKA65499 QTW65499 RDS65499 RNO65499 RXK65499 SHG65499 SRC65499 TAY65499 TKU65499 TUQ65499 UEM65499 UOI65499 UYE65499 VIA65499 VRW65499 WBS65499 WLO65499 WVK65499 C131035 IY131035 SU131035 ACQ131035 AMM131035 AWI131035 BGE131035 BQA131035 BZW131035 CJS131035 CTO131035 DDK131035 DNG131035 DXC131035 EGY131035 EQU131035 FAQ131035 FKM131035 FUI131035 GEE131035 GOA131035 GXW131035 HHS131035 HRO131035 IBK131035 ILG131035 IVC131035 JEY131035 JOU131035 JYQ131035 KIM131035 KSI131035 LCE131035 LMA131035 LVW131035 MFS131035 MPO131035 MZK131035 NJG131035 NTC131035 OCY131035 OMU131035 OWQ131035 PGM131035 PQI131035 QAE131035 QKA131035 QTW131035 RDS131035 RNO131035 RXK131035 SHG131035 SRC131035 TAY131035 TKU131035 TUQ131035 UEM131035 UOI131035 UYE131035 VIA131035 VRW131035 WBS131035 WLO131035 WVK131035 C196571 IY196571 SU196571 ACQ196571 AMM196571 AWI196571 BGE196571 BQA196571 BZW196571 CJS196571 CTO196571 DDK196571 DNG196571 DXC196571 EGY196571 EQU196571 FAQ196571 FKM196571 FUI196571 GEE196571 GOA196571 GXW196571 HHS196571 HRO196571 IBK196571 ILG196571 IVC196571 JEY196571 JOU196571 JYQ196571 KIM196571 KSI196571 LCE196571 LMA196571 LVW196571 MFS196571 MPO196571 MZK196571 NJG196571 NTC196571 OCY196571 OMU196571 OWQ196571 PGM196571 PQI196571 QAE196571 QKA196571 QTW196571 RDS196571 RNO196571 RXK196571 SHG196571 SRC196571 TAY196571 TKU196571 TUQ196571 UEM196571 UOI196571 UYE196571 VIA196571 VRW196571 WBS196571 WLO196571 WVK196571 C262107 IY262107 SU262107 ACQ262107 AMM262107 AWI262107 BGE262107 BQA262107 BZW262107 CJS262107 CTO262107 DDK262107 DNG262107 DXC262107 EGY262107 EQU262107 FAQ262107 FKM262107 FUI262107 GEE262107 GOA262107 GXW262107 HHS262107 HRO262107 IBK262107 ILG262107 IVC262107 JEY262107 JOU262107 JYQ262107 KIM262107 KSI262107 LCE262107 LMA262107 LVW262107 MFS262107 MPO262107 MZK262107 NJG262107 NTC262107 OCY262107 OMU262107 OWQ262107 PGM262107 PQI262107 QAE262107 QKA262107 QTW262107 RDS262107 RNO262107 RXK262107 SHG262107 SRC262107 TAY262107 TKU262107 TUQ262107 UEM262107 UOI262107 UYE262107 VIA262107 VRW262107 WBS262107 WLO262107 WVK262107 C327643 IY327643 SU327643 ACQ327643 AMM327643 AWI327643 BGE327643 BQA327643 BZW327643 CJS327643 CTO327643 DDK327643 DNG327643 DXC327643 EGY327643 EQU327643 FAQ327643 FKM327643 FUI327643 GEE327643 GOA327643 GXW327643 HHS327643 HRO327643 IBK327643 ILG327643 IVC327643 JEY327643 JOU327643 JYQ327643 KIM327643 KSI327643 LCE327643 LMA327643 LVW327643 MFS327643 MPO327643 MZK327643 NJG327643 NTC327643 OCY327643 OMU327643 OWQ327643 PGM327643 PQI327643 QAE327643 QKA327643 QTW327643 RDS327643 RNO327643 RXK327643 SHG327643 SRC327643 TAY327643 TKU327643 TUQ327643 UEM327643 UOI327643 UYE327643 VIA327643 VRW327643 WBS327643 WLO327643 WVK327643 C393179 IY393179 SU393179 ACQ393179 AMM393179 AWI393179 BGE393179 BQA393179 BZW393179 CJS393179 CTO393179 DDK393179 DNG393179 DXC393179 EGY393179 EQU393179 FAQ393179 FKM393179 FUI393179 GEE393179 GOA393179 GXW393179 HHS393179 HRO393179 IBK393179 ILG393179 IVC393179 JEY393179 JOU393179 JYQ393179 KIM393179 KSI393179 LCE393179 LMA393179 LVW393179 MFS393179 MPO393179 MZK393179 NJG393179 NTC393179 OCY393179 OMU393179 OWQ393179 PGM393179 PQI393179 QAE393179 QKA393179 QTW393179 RDS393179 RNO393179 RXK393179 SHG393179 SRC393179 TAY393179 TKU393179 TUQ393179 UEM393179 UOI393179 UYE393179 VIA393179 VRW393179 WBS393179 WLO393179 WVK393179 C458715 IY458715 SU458715 ACQ458715 AMM458715 AWI458715 BGE458715 BQA458715 BZW458715 CJS458715 CTO458715 DDK458715 DNG458715 DXC458715 EGY458715 EQU458715 FAQ458715 FKM458715 FUI458715 GEE458715 GOA458715 GXW458715 HHS458715 HRO458715 IBK458715 ILG458715 IVC458715 JEY458715 JOU458715 JYQ458715 KIM458715 KSI458715 LCE458715 LMA458715 LVW458715 MFS458715 MPO458715 MZK458715 NJG458715 NTC458715 OCY458715 OMU458715 OWQ458715 PGM458715 PQI458715 QAE458715 QKA458715 QTW458715 RDS458715 RNO458715 RXK458715 SHG458715 SRC458715 TAY458715 TKU458715 TUQ458715 UEM458715 UOI458715 UYE458715 VIA458715 VRW458715 WBS458715 WLO458715 WVK458715 C524251 IY524251 SU524251 ACQ524251 AMM524251 AWI524251 BGE524251 BQA524251 BZW524251 CJS524251 CTO524251 DDK524251 DNG524251 DXC524251 EGY524251 EQU524251 FAQ524251 FKM524251 FUI524251 GEE524251 GOA524251 GXW524251 HHS524251 HRO524251 IBK524251 ILG524251 IVC524251 JEY524251 JOU524251 JYQ524251 KIM524251 KSI524251 LCE524251 LMA524251 LVW524251 MFS524251 MPO524251 MZK524251 NJG524251 NTC524251 OCY524251 OMU524251 OWQ524251 PGM524251 PQI524251 QAE524251 QKA524251 QTW524251 RDS524251 RNO524251 RXK524251 SHG524251 SRC524251 TAY524251 TKU524251 TUQ524251 UEM524251 UOI524251 UYE524251 VIA524251 VRW524251 WBS524251 WLO524251 WVK524251 C589787 IY589787 SU589787 ACQ589787 AMM589787 AWI589787 BGE589787 BQA589787 BZW589787 CJS589787 CTO589787 DDK589787 DNG589787 DXC589787 EGY589787 EQU589787 FAQ589787 FKM589787 FUI589787 GEE589787 GOA589787 GXW589787 HHS589787 HRO589787 IBK589787 ILG589787 IVC589787 JEY589787 JOU589787 JYQ589787 KIM589787 KSI589787 LCE589787 LMA589787 LVW589787 MFS589787 MPO589787 MZK589787 NJG589787 NTC589787 OCY589787 OMU589787 OWQ589787 PGM589787 PQI589787 QAE589787 QKA589787 QTW589787 RDS589787 RNO589787 RXK589787 SHG589787 SRC589787 TAY589787 TKU589787 TUQ589787 UEM589787 UOI589787 UYE589787 VIA589787 VRW589787 WBS589787 WLO589787 WVK589787 C655323 IY655323 SU655323 ACQ655323 AMM655323 AWI655323 BGE655323 BQA655323 BZW655323 CJS655323 CTO655323 DDK655323 DNG655323 DXC655323 EGY655323 EQU655323 FAQ655323 FKM655323 FUI655323 GEE655323 GOA655323 GXW655323 HHS655323 HRO655323 IBK655323 ILG655323 IVC655323 JEY655323 JOU655323 JYQ655323 KIM655323 KSI655323 LCE655323 LMA655323 LVW655323 MFS655323 MPO655323 MZK655323 NJG655323 NTC655323 OCY655323 OMU655323 OWQ655323 PGM655323 PQI655323 QAE655323 QKA655323 QTW655323 RDS655323 RNO655323 RXK655323 SHG655323 SRC655323 TAY655323 TKU655323 TUQ655323 UEM655323 UOI655323 UYE655323 VIA655323 VRW655323 WBS655323 WLO655323 WVK655323 C720859 IY720859 SU720859 ACQ720859 AMM720859 AWI720859 BGE720859 BQA720859 BZW720859 CJS720859 CTO720859 DDK720859 DNG720859 DXC720859 EGY720859 EQU720859 FAQ720859 FKM720859 FUI720859 GEE720859 GOA720859 GXW720859 HHS720859 HRO720859 IBK720859 ILG720859 IVC720859 JEY720859 JOU720859 JYQ720859 KIM720859 KSI720859 LCE720859 LMA720859 LVW720859 MFS720859 MPO720859 MZK720859 NJG720859 NTC720859 OCY720859 OMU720859 OWQ720859 PGM720859 PQI720859 QAE720859 QKA720859 QTW720859 RDS720859 RNO720859 RXK720859 SHG720859 SRC720859 TAY720859 TKU720859 TUQ720859 UEM720859 UOI720859 UYE720859 VIA720859 VRW720859 WBS720859 WLO720859 WVK720859 C786395 IY786395 SU786395 ACQ786395 AMM786395 AWI786395 BGE786395 BQA786395 BZW786395 CJS786395 CTO786395 DDK786395 DNG786395 DXC786395 EGY786395 EQU786395 FAQ786395 FKM786395 FUI786395 GEE786395 GOA786395 GXW786395 HHS786395 HRO786395 IBK786395 ILG786395 IVC786395 JEY786395 JOU786395 JYQ786395 KIM786395 KSI786395 LCE786395 LMA786395 LVW786395 MFS786395 MPO786395 MZK786395 NJG786395 NTC786395 OCY786395 OMU786395 OWQ786395 PGM786395 PQI786395 QAE786395 QKA786395 QTW786395 RDS786395 RNO786395 RXK786395 SHG786395 SRC786395 TAY786395 TKU786395 TUQ786395 UEM786395 UOI786395 UYE786395 VIA786395 VRW786395 WBS786395 WLO786395 WVK786395 C851931 IY851931 SU851931 ACQ851931 AMM851931 AWI851931 BGE851931 BQA851931 BZW851931 CJS851931 CTO851931 DDK851931 DNG851931 DXC851931 EGY851931 EQU851931 FAQ851931 FKM851931 FUI851931 GEE851931 GOA851931 GXW851931 HHS851931 HRO851931 IBK851931 ILG851931 IVC851931 JEY851931 JOU851931 JYQ851931 KIM851931 KSI851931 LCE851931 LMA851931 LVW851931 MFS851931 MPO851931 MZK851931 NJG851931 NTC851931 OCY851931 OMU851931 OWQ851931 PGM851931 PQI851931 QAE851931 QKA851931 QTW851931 RDS851931 RNO851931 RXK851931 SHG851931 SRC851931 TAY851931 TKU851931 TUQ851931 UEM851931 UOI851931 UYE851931 VIA851931 VRW851931 WBS851931 WLO851931 WVK851931 C917467 IY917467 SU917467 ACQ917467 AMM917467 AWI917467 BGE917467 BQA917467 BZW917467 CJS917467 CTO917467 DDK917467 DNG917467 DXC917467 EGY917467 EQU917467 FAQ917467 FKM917467 FUI917467 GEE917467 GOA917467 GXW917467 HHS917467 HRO917467 IBK917467 ILG917467 IVC917467 JEY917467 JOU917467 JYQ917467 KIM917467 KSI917467 LCE917467 LMA917467 LVW917467 MFS917467 MPO917467 MZK917467 NJG917467 NTC917467 OCY917467 OMU917467 OWQ917467 PGM917467 PQI917467 QAE917467 QKA917467 QTW917467 RDS917467 RNO917467 RXK917467 SHG917467 SRC917467 TAY917467 TKU917467 TUQ917467 UEM917467 UOI917467 UYE917467 VIA917467 VRW917467 WBS917467 WLO917467 WVK917467 C983003 IY983003 SU983003 ACQ983003 AMM983003 AWI983003 BGE983003 BQA983003 BZW983003 CJS983003 CTO983003 DDK983003 DNG983003 DXC983003 EGY983003 EQU983003 FAQ983003 FKM983003 FUI983003 GEE983003 GOA983003 GXW983003 HHS983003 HRO983003 IBK983003 ILG983003 IVC983003 JEY983003 JOU983003 JYQ983003 KIM983003 KSI983003 LCE983003 LMA983003 LVW983003 MFS983003 MPO983003 MZK983003 NJG983003 NTC983003 OCY983003 OMU983003 OWQ983003 PGM983003 PQI983003 QAE983003 QKA983003 QTW983003 RDS983003 RNO983003 RXK983003 SHG983003 SRC983003 TAY983003 TKU983003 TUQ983003 UEM983003 UOI983003 UYE983003 VIA983003 VRW983003 WBS983003 WLO983003 WVK983003 WVK10 WLO10 WBS10 VRW10 VIA10 UYE10 UOI10 UEM10 TUQ10 TKU10 TAY10 SRC10 SHG10 RXK10 RNO10 RDS10 QTW10 QKA10 QAE10 PQI10 PGM10 OWQ10 OMU10 OCY10 NTC10 NJG10 MZK10 MPO10 MFS10 LVW10 LMA10 LCE10 KSI10 KIM10 JYQ10 JOU10 JEY10 IVC10 ILG10 IBK10 HRO10 HHS10 GXW10 GOA10 GEE10 FUI10 FKM10 FAQ10 EQU10 EGY10 DXC10 DNG10 DDK10 CTO10 CJS10 BZW10 BQA10 BGE10 AWI10 AMM10 ACQ10 SU10 IY10">
      <formula1>"1,2,3"</formula1>
    </dataValidation>
    <dataValidation type="list" allowBlank="1" showInputMessage="1" showErrorMessage="1" errorTitle="Adjsutment Type Input Error" error="An invalid adjustment type was entered._x000a__x000a_Valid values are 1, 2, or 3." sqref="IX65533:IX65535 ST65533:ST65535 ACP65533:ACP65535 AML65533:AML65535 AWH65533:AWH65535 BGD65533:BGD65535 BPZ65533:BPZ65535 BZV65533:BZV65535 CJR65533:CJR65535 CTN65533:CTN65535 DDJ65533:DDJ65535 DNF65533:DNF65535 DXB65533:DXB65535 EGX65533:EGX65535 EQT65533:EQT65535 FAP65533:FAP65535 FKL65533:FKL65535 FUH65533:FUH65535 GED65533:GED65535 GNZ65533:GNZ65535 GXV65533:GXV65535 HHR65533:HHR65535 HRN65533:HRN65535 IBJ65533:IBJ65535 ILF65533:ILF65535 IVB65533:IVB65535 JEX65533:JEX65535 JOT65533:JOT65535 JYP65533:JYP65535 KIL65533:KIL65535 KSH65533:KSH65535 LCD65533:LCD65535 LLZ65533:LLZ65535 LVV65533:LVV65535 MFR65533:MFR65535 MPN65533:MPN65535 MZJ65533:MZJ65535 NJF65533:NJF65535 NTB65533:NTB65535 OCX65533:OCX65535 OMT65533:OMT65535 OWP65533:OWP65535 PGL65533:PGL65535 PQH65533:PQH65535 QAD65533:QAD65535 QJZ65533:QJZ65535 QTV65533:QTV65535 RDR65533:RDR65535 RNN65533:RNN65535 RXJ65533:RXJ65535 SHF65533:SHF65535 SRB65533:SRB65535 TAX65533:TAX65535 TKT65533:TKT65535 TUP65533:TUP65535 UEL65533:UEL65535 UOH65533:UOH65535 UYD65533:UYD65535 VHZ65533:VHZ65535 VRV65533:VRV65535 WBR65533:WBR65535 WLN65533:WLN65535 WVJ65533:WVJ65535 IX131069:IX131071 ST131069:ST131071 ACP131069:ACP131071 AML131069:AML131071 AWH131069:AWH131071 BGD131069:BGD131071 BPZ131069:BPZ131071 BZV131069:BZV131071 CJR131069:CJR131071 CTN131069:CTN131071 DDJ131069:DDJ131071 DNF131069:DNF131071 DXB131069:DXB131071 EGX131069:EGX131071 EQT131069:EQT131071 FAP131069:FAP131071 FKL131069:FKL131071 FUH131069:FUH131071 GED131069:GED131071 GNZ131069:GNZ131071 GXV131069:GXV131071 HHR131069:HHR131071 HRN131069:HRN131071 IBJ131069:IBJ131071 ILF131069:ILF131071 IVB131069:IVB131071 JEX131069:JEX131071 JOT131069:JOT131071 JYP131069:JYP131071 KIL131069:KIL131071 KSH131069:KSH131071 LCD131069:LCD131071 LLZ131069:LLZ131071 LVV131069:LVV131071 MFR131069:MFR131071 MPN131069:MPN131071 MZJ131069:MZJ131071 NJF131069:NJF131071 NTB131069:NTB131071 OCX131069:OCX131071 OMT131069:OMT131071 OWP131069:OWP131071 PGL131069:PGL131071 PQH131069:PQH131071 QAD131069:QAD131071 QJZ131069:QJZ131071 QTV131069:QTV131071 RDR131069:RDR131071 RNN131069:RNN131071 RXJ131069:RXJ131071 SHF131069:SHF131071 SRB131069:SRB131071 TAX131069:TAX131071 TKT131069:TKT131071 TUP131069:TUP131071 UEL131069:UEL131071 UOH131069:UOH131071 UYD131069:UYD131071 VHZ131069:VHZ131071 VRV131069:VRV131071 WBR131069:WBR131071 WLN131069:WLN131071 WVJ131069:WVJ131071 IX196605:IX196607 ST196605:ST196607 ACP196605:ACP196607 AML196605:AML196607 AWH196605:AWH196607 BGD196605:BGD196607 BPZ196605:BPZ196607 BZV196605:BZV196607 CJR196605:CJR196607 CTN196605:CTN196607 DDJ196605:DDJ196607 DNF196605:DNF196607 DXB196605:DXB196607 EGX196605:EGX196607 EQT196605:EQT196607 FAP196605:FAP196607 FKL196605:FKL196607 FUH196605:FUH196607 GED196605:GED196607 GNZ196605:GNZ196607 GXV196605:GXV196607 HHR196605:HHR196607 HRN196605:HRN196607 IBJ196605:IBJ196607 ILF196605:ILF196607 IVB196605:IVB196607 JEX196605:JEX196607 JOT196605:JOT196607 JYP196605:JYP196607 KIL196605:KIL196607 KSH196605:KSH196607 LCD196605:LCD196607 LLZ196605:LLZ196607 LVV196605:LVV196607 MFR196605:MFR196607 MPN196605:MPN196607 MZJ196605:MZJ196607 NJF196605:NJF196607 NTB196605:NTB196607 OCX196605:OCX196607 OMT196605:OMT196607 OWP196605:OWP196607 PGL196605:PGL196607 PQH196605:PQH196607 QAD196605:QAD196607 QJZ196605:QJZ196607 QTV196605:QTV196607 RDR196605:RDR196607 RNN196605:RNN196607 RXJ196605:RXJ196607 SHF196605:SHF196607 SRB196605:SRB196607 TAX196605:TAX196607 TKT196605:TKT196607 TUP196605:TUP196607 UEL196605:UEL196607 UOH196605:UOH196607 UYD196605:UYD196607 VHZ196605:VHZ196607 VRV196605:VRV196607 WBR196605:WBR196607 WLN196605:WLN196607 WVJ196605:WVJ196607 IX262141:IX262143 ST262141:ST262143 ACP262141:ACP262143 AML262141:AML262143 AWH262141:AWH262143 BGD262141:BGD262143 BPZ262141:BPZ262143 BZV262141:BZV262143 CJR262141:CJR262143 CTN262141:CTN262143 DDJ262141:DDJ262143 DNF262141:DNF262143 DXB262141:DXB262143 EGX262141:EGX262143 EQT262141:EQT262143 FAP262141:FAP262143 FKL262141:FKL262143 FUH262141:FUH262143 GED262141:GED262143 GNZ262141:GNZ262143 GXV262141:GXV262143 HHR262141:HHR262143 HRN262141:HRN262143 IBJ262141:IBJ262143 ILF262141:ILF262143 IVB262141:IVB262143 JEX262141:JEX262143 JOT262141:JOT262143 JYP262141:JYP262143 KIL262141:KIL262143 KSH262141:KSH262143 LCD262141:LCD262143 LLZ262141:LLZ262143 LVV262141:LVV262143 MFR262141:MFR262143 MPN262141:MPN262143 MZJ262141:MZJ262143 NJF262141:NJF262143 NTB262141:NTB262143 OCX262141:OCX262143 OMT262141:OMT262143 OWP262141:OWP262143 PGL262141:PGL262143 PQH262141:PQH262143 QAD262141:QAD262143 QJZ262141:QJZ262143 QTV262141:QTV262143 RDR262141:RDR262143 RNN262141:RNN262143 RXJ262141:RXJ262143 SHF262141:SHF262143 SRB262141:SRB262143 TAX262141:TAX262143 TKT262141:TKT262143 TUP262141:TUP262143 UEL262141:UEL262143 UOH262141:UOH262143 UYD262141:UYD262143 VHZ262141:VHZ262143 VRV262141:VRV262143 WBR262141:WBR262143 WLN262141:WLN262143 WVJ262141:WVJ262143 IX327677:IX327679 ST327677:ST327679 ACP327677:ACP327679 AML327677:AML327679 AWH327677:AWH327679 BGD327677:BGD327679 BPZ327677:BPZ327679 BZV327677:BZV327679 CJR327677:CJR327679 CTN327677:CTN327679 DDJ327677:DDJ327679 DNF327677:DNF327679 DXB327677:DXB327679 EGX327677:EGX327679 EQT327677:EQT327679 FAP327677:FAP327679 FKL327677:FKL327679 FUH327677:FUH327679 GED327677:GED327679 GNZ327677:GNZ327679 GXV327677:GXV327679 HHR327677:HHR327679 HRN327677:HRN327679 IBJ327677:IBJ327679 ILF327677:ILF327679 IVB327677:IVB327679 JEX327677:JEX327679 JOT327677:JOT327679 JYP327677:JYP327679 KIL327677:KIL327679 KSH327677:KSH327679 LCD327677:LCD327679 LLZ327677:LLZ327679 LVV327677:LVV327679 MFR327677:MFR327679 MPN327677:MPN327679 MZJ327677:MZJ327679 NJF327677:NJF327679 NTB327677:NTB327679 OCX327677:OCX327679 OMT327677:OMT327679 OWP327677:OWP327679 PGL327677:PGL327679 PQH327677:PQH327679 QAD327677:QAD327679 QJZ327677:QJZ327679 QTV327677:QTV327679 RDR327677:RDR327679 RNN327677:RNN327679 RXJ327677:RXJ327679 SHF327677:SHF327679 SRB327677:SRB327679 TAX327677:TAX327679 TKT327677:TKT327679 TUP327677:TUP327679 UEL327677:UEL327679 UOH327677:UOH327679 UYD327677:UYD327679 VHZ327677:VHZ327679 VRV327677:VRV327679 WBR327677:WBR327679 WLN327677:WLN327679 WVJ327677:WVJ327679 IX393213:IX393215 ST393213:ST393215 ACP393213:ACP393215 AML393213:AML393215 AWH393213:AWH393215 BGD393213:BGD393215 BPZ393213:BPZ393215 BZV393213:BZV393215 CJR393213:CJR393215 CTN393213:CTN393215 DDJ393213:DDJ393215 DNF393213:DNF393215 DXB393213:DXB393215 EGX393213:EGX393215 EQT393213:EQT393215 FAP393213:FAP393215 FKL393213:FKL393215 FUH393213:FUH393215 GED393213:GED393215 GNZ393213:GNZ393215 GXV393213:GXV393215 HHR393213:HHR393215 HRN393213:HRN393215 IBJ393213:IBJ393215 ILF393213:ILF393215 IVB393213:IVB393215 JEX393213:JEX393215 JOT393213:JOT393215 JYP393213:JYP393215 KIL393213:KIL393215 KSH393213:KSH393215 LCD393213:LCD393215 LLZ393213:LLZ393215 LVV393213:LVV393215 MFR393213:MFR393215 MPN393213:MPN393215 MZJ393213:MZJ393215 NJF393213:NJF393215 NTB393213:NTB393215 OCX393213:OCX393215 OMT393213:OMT393215 OWP393213:OWP393215 PGL393213:PGL393215 PQH393213:PQH393215 QAD393213:QAD393215 QJZ393213:QJZ393215 QTV393213:QTV393215 RDR393213:RDR393215 RNN393213:RNN393215 RXJ393213:RXJ393215 SHF393213:SHF393215 SRB393213:SRB393215 TAX393213:TAX393215 TKT393213:TKT393215 TUP393213:TUP393215 UEL393213:UEL393215 UOH393213:UOH393215 UYD393213:UYD393215 VHZ393213:VHZ393215 VRV393213:VRV393215 WBR393213:WBR393215 WLN393213:WLN393215 WVJ393213:WVJ393215 IX458749:IX458751 ST458749:ST458751 ACP458749:ACP458751 AML458749:AML458751 AWH458749:AWH458751 BGD458749:BGD458751 BPZ458749:BPZ458751 BZV458749:BZV458751 CJR458749:CJR458751 CTN458749:CTN458751 DDJ458749:DDJ458751 DNF458749:DNF458751 DXB458749:DXB458751 EGX458749:EGX458751 EQT458749:EQT458751 FAP458749:FAP458751 FKL458749:FKL458751 FUH458749:FUH458751 GED458749:GED458751 GNZ458749:GNZ458751 GXV458749:GXV458751 HHR458749:HHR458751 HRN458749:HRN458751 IBJ458749:IBJ458751 ILF458749:ILF458751 IVB458749:IVB458751 JEX458749:JEX458751 JOT458749:JOT458751 JYP458749:JYP458751 KIL458749:KIL458751 KSH458749:KSH458751 LCD458749:LCD458751 LLZ458749:LLZ458751 LVV458749:LVV458751 MFR458749:MFR458751 MPN458749:MPN458751 MZJ458749:MZJ458751 NJF458749:NJF458751 NTB458749:NTB458751 OCX458749:OCX458751 OMT458749:OMT458751 OWP458749:OWP458751 PGL458749:PGL458751 PQH458749:PQH458751 QAD458749:QAD458751 QJZ458749:QJZ458751 QTV458749:QTV458751 RDR458749:RDR458751 RNN458749:RNN458751 RXJ458749:RXJ458751 SHF458749:SHF458751 SRB458749:SRB458751 TAX458749:TAX458751 TKT458749:TKT458751 TUP458749:TUP458751 UEL458749:UEL458751 UOH458749:UOH458751 UYD458749:UYD458751 VHZ458749:VHZ458751 VRV458749:VRV458751 WBR458749:WBR458751 WLN458749:WLN458751 WVJ458749:WVJ458751 IX524285:IX524287 ST524285:ST524287 ACP524285:ACP524287 AML524285:AML524287 AWH524285:AWH524287 BGD524285:BGD524287 BPZ524285:BPZ524287 BZV524285:BZV524287 CJR524285:CJR524287 CTN524285:CTN524287 DDJ524285:DDJ524287 DNF524285:DNF524287 DXB524285:DXB524287 EGX524285:EGX524287 EQT524285:EQT524287 FAP524285:FAP524287 FKL524285:FKL524287 FUH524285:FUH524287 GED524285:GED524287 GNZ524285:GNZ524287 GXV524285:GXV524287 HHR524285:HHR524287 HRN524285:HRN524287 IBJ524285:IBJ524287 ILF524285:ILF524287 IVB524285:IVB524287 JEX524285:JEX524287 JOT524285:JOT524287 JYP524285:JYP524287 KIL524285:KIL524287 KSH524285:KSH524287 LCD524285:LCD524287 LLZ524285:LLZ524287 LVV524285:LVV524287 MFR524285:MFR524287 MPN524285:MPN524287 MZJ524285:MZJ524287 NJF524285:NJF524287 NTB524285:NTB524287 OCX524285:OCX524287 OMT524285:OMT524287 OWP524285:OWP524287 PGL524285:PGL524287 PQH524285:PQH524287 QAD524285:QAD524287 QJZ524285:QJZ524287 QTV524285:QTV524287 RDR524285:RDR524287 RNN524285:RNN524287 RXJ524285:RXJ524287 SHF524285:SHF524287 SRB524285:SRB524287 TAX524285:TAX524287 TKT524285:TKT524287 TUP524285:TUP524287 UEL524285:UEL524287 UOH524285:UOH524287 UYD524285:UYD524287 VHZ524285:VHZ524287 VRV524285:VRV524287 WBR524285:WBR524287 WLN524285:WLN524287 WVJ524285:WVJ524287 IX589821:IX589823 ST589821:ST589823 ACP589821:ACP589823 AML589821:AML589823 AWH589821:AWH589823 BGD589821:BGD589823 BPZ589821:BPZ589823 BZV589821:BZV589823 CJR589821:CJR589823 CTN589821:CTN589823 DDJ589821:DDJ589823 DNF589821:DNF589823 DXB589821:DXB589823 EGX589821:EGX589823 EQT589821:EQT589823 FAP589821:FAP589823 FKL589821:FKL589823 FUH589821:FUH589823 GED589821:GED589823 GNZ589821:GNZ589823 GXV589821:GXV589823 HHR589821:HHR589823 HRN589821:HRN589823 IBJ589821:IBJ589823 ILF589821:ILF589823 IVB589821:IVB589823 JEX589821:JEX589823 JOT589821:JOT589823 JYP589821:JYP589823 KIL589821:KIL589823 KSH589821:KSH589823 LCD589821:LCD589823 LLZ589821:LLZ589823 LVV589821:LVV589823 MFR589821:MFR589823 MPN589821:MPN589823 MZJ589821:MZJ589823 NJF589821:NJF589823 NTB589821:NTB589823 OCX589821:OCX589823 OMT589821:OMT589823 OWP589821:OWP589823 PGL589821:PGL589823 PQH589821:PQH589823 QAD589821:QAD589823 QJZ589821:QJZ589823 QTV589821:QTV589823 RDR589821:RDR589823 RNN589821:RNN589823 RXJ589821:RXJ589823 SHF589821:SHF589823 SRB589821:SRB589823 TAX589821:TAX589823 TKT589821:TKT589823 TUP589821:TUP589823 UEL589821:UEL589823 UOH589821:UOH589823 UYD589821:UYD589823 VHZ589821:VHZ589823 VRV589821:VRV589823 WBR589821:WBR589823 WLN589821:WLN589823 WVJ589821:WVJ589823 IX655357:IX655359 ST655357:ST655359 ACP655357:ACP655359 AML655357:AML655359 AWH655357:AWH655359 BGD655357:BGD655359 BPZ655357:BPZ655359 BZV655357:BZV655359 CJR655357:CJR655359 CTN655357:CTN655359 DDJ655357:DDJ655359 DNF655357:DNF655359 DXB655357:DXB655359 EGX655357:EGX655359 EQT655357:EQT655359 FAP655357:FAP655359 FKL655357:FKL655359 FUH655357:FUH655359 GED655357:GED655359 GNZ655357:GNZ655359 GXV655357:GXV655359 HHR655357:HHR655359 HRN655357:HRN655359 IBJ655357:IBJ655359 ILF655357:ILF655359 IVB655357:IVB655359 JEX655357:JEX655359 JOT655357:JOT655359 JYP655357:JYP655359 KIL655357:KIL655359 KSH655357:KSH655359 LCD655357:LCD655359 LLZ655357:LLZ655359 LVV655357:LVV655359 MFR655357:MFR655359 MPN655357:MPN655359 MZJ655357:MZJ655359 NJF655357:NJF655359 NTB655357:NTB655359 OCX655357:OCX655359 OMT655357:OMT655359 OWP655357:OWP655359 PGL655357:PGL655359 PQH655357:PQH655359 QAD655357:QAD655359 QJZ655357:QJZ655359 QTV655357:QTV655359 RDR655357:RDR655359 RNN655357:RNN655359 RXJ655357:RXJ655359 SHF655357:SHF655359 SRB655357:SRB655359 TAX655357:TAX655359 TKT655357:TKT655359 TUP655357:TUP655359 UEL655357:UEL655359 UOH655357:UOH655359 UYD655357:UYD655359 VHZ655357:VHZ655359 VRV655357:VRV655359 WBR655357:WBR655359 WLN655357:WLN655359 WVJ655357:WVJ655359 IX720893:IX720895 ST720893:ST720895 ACP720893:ACP720895 AML720893:AML720895 AWH720893:AWH720895 BGD720893:BGD720895 BPZ720893:BPZ720895 BZV720893:BZV720895 CJR720893:CJR720895 CTN720893:CTN720895 DDJ720893:DDJ720895 DNF720893:DNF720895 DXB720893:DXB720895 EGX720893:EGX720895 EQT720893:EQT720895 FAP720893:FAP720895 FKL720893:FKL720895 FUH720893:FUH720895 GED720893:GED720895 GNZ720893:GNZ720895 GXV720893:GXV720895 HHR720893:HHR720895 HRN720893:HRN720895 IBJ720893:IBJ720895 ILF720893:ILF720895 IVB720893:IVB720895 JEX720893:JEX720895 JOT720893:JOT720895 JYP720893:JYP720895 KIL720893:KIL720895 KSH720893:KSH720895 LCD720893:LCD720895 LLZ720893:LLZ720895 LVV720893:LVV720895 MFR720893:MFR720895 MPN720893:MPN720895 MZJ720893:MZJ720895 NJF720893:NJF720895 NTB720893:NTB720895 OCX720893:OCX720895 OMT720893:OMT720895 OWP720893:OWP720895 PGL720893:PGL720895 PQH720893:PQH720895 QAD720893:QAD720895 QJZ720893:QJZ720895 QTV720893:QTV720895 RDR720893:RDR720895 RNN720893:RNN720895 RXJ720893:RXJ720895 SHF720893:SHF720895 SRB720893:SRB720895 TAX720893:TAX720895 TKT720893:TKT720895 TUP720893:TUP720895 UEL720893:UEL720895 UOH720893:UOH720895 UYD720893:UYD720895 VHZ720893:VHZ720895 VRV720893:VRV720895 WBR720893:WBR720895 WLN720893:WLN720895 WVJ720893:WVJ720895 IX786429:IX786431 ST786429:ST786431 ACP786429:ACP786431 AML786429:AML786431 AWH786429:AWH786431 BGD786429:BGD786431 BPZ786429:BPZ786431 BZV786429:BZV786431 CJR786429:CJR786431 CTN786429:CTN786431 DDJ786429:DDJ786431 DNF786429:DNF786431 DXB786429:DXB786431 EGX786429:EGX786431 EQT786429:EQT786431 FAP786429:FAP786431 FKL786429:FKL786431 FUH786429:FUH786431 GED786429:GED786431 GNZ786429:GNZ786431 GXV786429:GXV786431 HHR786429:HHR786431 HRN786429:HRN786431 IBJ786429:IBJ786431 ILF786429:ILF786431 IVB786429:IVB786431 JEX786429:JEX786431 JOT786429:JOT786431 JYP786429:JYP786431 KIL786429:KIL786431 KSH786429:KSH786431 LCD786429:LCD786431 LLZ786429:LLZ786431 LVV786429:LVV786431 MFR786429:MFR786431 MPN786429:MPN786431 MZJ786429:MZJ786431 NJF786429:NJF786431 NTB786429:NTB786431 OCX786429:OCX786431 OMT786429:OMT786431 OWP786429:OWP786431 PGL786429:PGL786431 PQH786429:PQH786431 QAD786429:QAD786431 QJZ786429:QJZ786431 QTV786429:QTV786431 RDR786429:RDR786431 RNN786429:RNN786431 RXJ786429:RXJ786431 SHF786429:SHF786431 SRB786429:SRB786431 TAX786429:TAX786431 TKT786429:TKT786431 TUP786429:TUP786431 UEL786429:UEL786431 UOH786429:UOH786431 UYD786429:UYD786431 VHZ786429:VHZ786431 VRV786429:VRV786431 WBR786429:WBR786431 WLN786429:WLN786431 WVJ786429:WVJ786431 IX851965:IX851967 ST851965:ST851967 ACP851965:ACP851967 AML851965:AML851967 AWH851965:AWH851967 BGD851965:BGD851967 BPZ851965:BPZ851967 BZV851965:BZV851967 CJR851965:CJR851967 CTN851965:CTN851967 DDJ851965:DDJ851967 DNF851965:DNF851967 DXB851965:DXB851967 EGX851965:EGX851967 EQT851965:EQT851967 FAP851965:FAP851967 FKL851965:FKL851967 FUH851965:FUH851967 GED851965:GED851967 GNZ851965:GNZ851967 GXV851965:GXV851967 HHR851965:HHR851967 HRN851965:HRN851967 IBJ851965:IBJ851967 ILF851965:ILF851967 IVB851965:IVB851967 JEX851965:JEX851967 JOT851965:JOT851967 JYP851965:JYP851967 KIL851965:KIL851967 KSH851965:KSH851967 LCD851965:LCD851967 LLZ851965:LLZ851967 LVV851965:LVV851967 MFR851965:MFR851967 MPN851965:MPN851967 MZJ851965:MZJ851967 NJF851965:NJF851967 NTB851965:NTB851967 OCX851965:OCX851967 OMT851965:OMT851967 OWP851965:OWP851967 PGL851965:PGL851967 PQH851965:PQH851967 QAD851965:QAD851967 QJZ851965:QJZ851967 QTV851965:QTV851967 RDR851965:RDR851967 RNN851965:RNN851967 RXJ851965:RXJ851967 SHF851965:SHF851967 SRB851965:SRB851967 TAX851965:TAX851967 TKT851965:TKT851967 TUP851965:TUP851967 UEL851965:UEL851967 UOH851965:UOH851967 UYD851965:UYD851967 VHZ851965:VHZ851967 VRV851965:VRV851967 WBR851965:WBR851967 WLN851965:WLN851967 WVJ851965:WVJ851967 IX917501:IX917503 ST917501:ST917503 ACP917501:ACP917503 AML917501:AML917503 AWH917501:AWH917503 BGD917501:BGD917503 BPZ917501:BPZ917503 BZV917501:BZV917503 CJR917501:CJR917503 CTN917501:CTN917503 DDJ917501:DDJ917503 DNF917501:DNF917503 DXB917501:DXB917503 EGX917501:EGX917503 EQT917501:EQT917503 FAP917501:FAP917503 FKL917501:FKL917503 FUH917501:FUH917503 GED917501:GED917503 GNZ917501:GNZ917503 GXV917501:GXV917503 HHR917501:HHR917503 HRN917501:HRN917503 IBJ917501:IBJ917503 ILF917501:ILF917503 IVB917501:IVB917503 JEX917501:JEX917503 JOT917501:JOT917503 JYP917501:JYP917503 KIL917501:KIL917503 KSH917501:KSH917503 LCD917501:LCD917503 LLZ917501:LLZ917503 LVV917501:LVV917503 MFR917501:MFR917503 MPN917501:MPN917503 MZJ917501:MZJ917503 NJF917501:NJF917503 NTB917501:NTB917503 OCX917501:OCX917503 OMT917501:OMT917503 OWP917501:OWP917503 PGL917501:PGL917503 PQH917501:PQH917503 QAD917501:QAD917503 QJZ917501:QJZ917503 QTV917501:QTV917503 RDR917501:RDR917503 RNN917501:RNN917503 RXJ917501:RXJ917503 SHF917501:SHF917503 SRB917501:SRB917503 TAX917501:TAX917503 TKT917501:TKT917503 TUP917501:TUP917503 UEL917501:UEL917503 UOH917501:UOH917503 UYD917501:UYD917503 VHZ917501:VHZ917503 VRV917501:VRV917503 WBR917501:WBR917503 WLN917501:WLN917503 WVJ917501:WVJ917503 IX983037:IX983039 ST983037:ST983039 ACP983037:ACP983039 AML983037:AML983039 AWH983037:AWH983039 BGD983037:BGD983039 BPZ983037:BPZ983039 BZV983037:BZV983039 CJR983037:CJR983039 CTN983037:CTN983039 DDJ983037:DDJ983039 DNF983037:DNF983039 DXB983037:DXB983039 EGX983037:EGX983039 EQT983037:EQT983039 FAP983037:FAP983039 FKL983037:FKL983039 FUH983037:FUH983039 GED983037:GED983039 GNZ983037:GNZ983039 GXV983037:GXV983039 HHR983037:HHR983039 HRN983037:HRN983039 IBJ983037:IBJ983039 ILF983037:ILF983039 IVB983037:IVB983039 JEX983037:JEX983039 JOT983037:JOT983039 JYP983037:JYP983039 KIL983037:KIL983039 KSH983037:KSH983039 LCD983037:LCD983039 LLZ983037:LLZ983039 LVV983037:LVV983039 MFR983037:MFR983039 MPN983037:MPN983039 MZJ983037:MZJ983039 NJF983037:NJF983039 NTB983037:NTB983039 OCX983037:OCX983039 OMT983037:OMT983039 OWP983037:OWP983039 PGL983037:PGL983039 PQH983037:PQH983039 QAD983037:QAD983039 QJZ983037:QJZ983039 QTV983037:QTV983039 RDR983037:RDR983039 RNN983037:RNN983039 RXJ983037:RXJ983039 SHF983037:SHF983039 SRB983037:SRB983039 TAX983037:TAX983039 TKT983037:TKT983039 TUP983037:TUP983039 UEL983037:UEL983039 UOH983037:UOH983039 UYD983037:UYD983039 VHZ983037:VHZ983039 VRV983037:VRV983039 WBR983037:WBR983039 WLN983037:WLN983039 WVJ983037:WVJ983039">
      <formula1>"1,2,3"</formula1>
    </dataValidation>
    <dataValidation type="list" allowBlank="1" showInputMessage="1" showErrorMessage="1" errorTitle="Account Input Error" error="The account number entered is not valid." sqref="IW65533:IW65535 SS65533:SS65535 ACO65533:ACO65535 AMK65533:AMK65535 AWG65533:AWG65535 BGC65533:BGC65535 BPY65533:BPY65535 BZU65533:BZU65535 CJQ65533:CJQ65535 CTM65533:CTM65535 DDI65533:DDI65535 DNE65533:DNE65535 DXA65533:DXA65535 EGW65533:EGW65535 EQS65533:EQS65535 FAO65533:FAO65535 FKK65533:FKK65535 FUG65533:FUG65535 GEC65533:GEC65535 GNY65533:GNY65535 GXU65533:GXU65535 HHQ65533:HHQ65535 HRM65533:HRM65535 IBI65533:IBI65535 ILE65533:ILE65535 IVA65533:IVA65535 JEW65533:JEW65535 JOS65533:JOS65535 JYO65533:JYO65535 KIK65533:KIK65535 KSG65533:KSG65535 LCC65533:LCC65535 LLY65533:LLY65535 LVU65533:LVU65535 MFQ65533:MFQ65535 MPM65533:MPM65535 MZI65533:MZI65535 NJE65533:NJE65535 NTA65533:NTA65535 OCW65533:OCW65535 OMS65533:OMS65535 OWO65533:OWO65535 PGK65533:PGK65535 PQG65533:PQG65535 QAC65533:QAC65535 QJY65533:QJY65535 QTU65533:QTU65535 RDQ65533:RDQ65535 RNM65533:RNM65535 RXI65533:RXI65535 SHE65533:SHE65535 SRA65533:SRA65535 TAW65533:TAW65535 TKS65533:TKS65535 TUO65533:TUO65535 UEK65533:UEK65535 UOG65533:UOG65535 UYC65533:UYC65535 VHY65533:VHY65535 VRU65533:VRU65535 WBQ65533:WBQ65535 WLM65533:WLM65535 WVI65533:WVI65535 IW131069:IW131071 SS131069:SS131071 ACO131069:ACO131071 AMK131069:AMK131071 AWG131069:AWG131071 BGC131069:BGC131071 BPY131069:BPY131071 BZU131069:BZU131071 CJQ131069:CJQ131071 CTM131069:CTM131071 DDI131069:DDI131071 DNE131069:DNE131071 DXA131069:DXA131071 EGW131069:EGW131071 EQS131069:EQS131071 FAO131069:FAO131071 FKK131069:FKK131071 FUG131069:FUG131071 GEC131069:GEC131071 GNY131069:GNY131071 GXU131069:GXU131071 HHQ131069:HHQ131071 HRM131069:HRM131071 IBI131069:IBI131071 ILE131069:ILE131071 IVA131069:IVA131071 JEW131069:JEW131071 JOS131069:JOS131071 JYO131069:JYO131071 KIK131069:KIK131071 KSG131069:KSG131071 LCC131069:LCC131071 LLY131069:LLY131071 LVU131069:LVU131071 MFQ131069:MFQ131071 MPM131069:MPM131071 MZI131069:MZI131071 NJE131069:NJE131071 NTA131069:NTA131071 OCW131069:OCW131071 OMS131069:OMS131071 OWO131069:OWO131071 PGK131069:PGK131071 PQG131069:PQG131071 QAC131069:QAC131071 QJY131069:QJY131071 QTU131069:QTU131071 RDQ131069:RDQ131071 RNM131069:RNM131071 RXI131069:RXI131071 SHE131069:SHE131071 SRA131069:SRA131071 TAW131069:TAW131071 TKS131069:TKS131071 TUO131069:TUO131071 UEK131069:UEK131071 UOG131069:UOG131071 UYC131069:UYC131071 VHY131069:VHY131071 VRU131069:VRU131071 WBQ131069:WBQ131071 WLM131069:WLM131071 WVI131069:WVI131071 IW196605:IW196607 SS196605:SS196607 ACO196605:ACO196607 AMK196605:AMK196607 AWG196605:AWG196607 BGC196605:BGC196607 BPY196605:BPY196607 BZU196605:BZU196607 CJQ196605:CJQ196607 CTM196605:CTM196607 DDI196605:DDI196607 DNE196605:DNE196607 DXA196605:DXA196607 EGW196605:EGW196607 EQS196605:EQS196607 FAO196605:FAO196607 FKK196605:FKK196607 FUG196605:FUG196607 GEC196605:GEC196607 GNY196605:GNY196607 GXU196605:GXU196607 HHQ196605:HHQ196607 HRM196605:HRM196607 IBI196605:IBI196607 ILE196605:ILE196607 IVA196605:IVA196607 JEW196605:JEW196607 JOS196605:JOS196607 JYO196605:JYO196607 KIK196605:KIK196607 KSG196605:KSG196607 LCC196605:LCC196607 LLY196605:LLY196607 LVU196605:LVU196607 MFQ196605:MFQ196607 MPM196605:MPM196607 MZI196605:MZI196607 NJE196605:NJE196607 NTA196605:NTA196607 OCW196605:OCW196607 OMS196605:OMS196607 OWO196605:OWO196607 PGK196605:PGK196607 PQG196605:PQG196607 QAC196605:QAC196607 QJY196605:QJY196607 QTU196605:QTU196607 RDQ196605:RDQ196607 RNM196605:RNM196607 RXI196605:RXI196607 SHE196605:SHE196607 SRA196605:SRA196607 TAW196605:TAW196607 TKS196605:TKS196607 TUO196605:TUO196607 UEK196605:UEK196607 UOG196605:UOG196607 UYC196605:UYC196607 VHY196605:VHY196607 VRU196605:VRU196607 WBQ196605:WBQ196607 WLM196605:WLM196607 WVI196605:WVI196607 IW262141:IW262143 SS262141:SS262143 ACO262141:ACO262143 AMK262141:AMK262143 AWG262141:AWG262143 BGC262141:BGC262143 BPY262141:BPY262143 BZU262141:BZU262143 CJQ262141:CJQ262143 CTM262141:CTM262143 DDI262141:DDI262143 DNE262141:DNE262143 DXA262141:DXA262143 EGW262141:EGW262143 EQS262141:EQS262143 FAO262141:FAO262143 FKK262141:FKK262143 FUG262141:FUG262143 GEC262141:GEC262143 GNY262141:GNY262143 GXU262141:GXU262143 HHQ262141:HHQ262143 HRM262141:HRM262143 IBI262141:IBI262143 ILE262141:ILE262143 IVA262141:IVA262143 JEW262141:JEW262143 JOS262141:JOS262143 JYO262141:JYO262143 KIK262141:KIK262143 KSG262141:KSG262143 LCC262141:LCC262143 LLY262141:LLY262143 LVU262141:LVU262143 MFQ262141:MFQ262143 MPM262141:MPM262143 MZI262141:MZI262143 NJE262141:NJE262143 NTA262141:NTA262143 OCW262141:OCW262143 OMS262141:OMS262143 OWO262141:OWO262143 PGK262141:PGK262143 PQG262141:PQG262143 QAC262141:QAC262143 QJY262141:QJY262143 QTU262141:QTU262143 RDQ262141:RDQ262143 RNM262141:RNM262143 RXI262141:RXI262143 SHE262141:SHE262143 SRA262141:SRA262143 TAW262141:TAW262143 TKS262141:TKS262143 TUO262141:TUO262143 UEK262141:UEK262143 UOG262141:UOG262143 UYC262141:UYC262143 VHY262141:VHY262143 VRU262141:VRU262143 WBQ262141:WBQ262143 WLM262141:WLM262143 WVI262141:WVI262143 IW327677:IW327679 SS327677:SS327679 ACO327677:ACO327679 AMK327677:AMK327679 AWG327677:AWG327679 BGC327677:BGC327679 BPY327677:BPY327679 BZU327677:BZU327679 CJQ327677:CJQ327679 CTM327677:CTM327679 DDI327677:DDI327679 DNE327677:DNE327679 DXA327677:DXA327679 EGW327677:EGW327679 EQS327677:EQS327679 FAO327677:FAO327679 FKK327677:FKK327679 FUG327677:FUG327679 GEC327677:GEC327679 GNY327677:GNY327679 GXU327677:GXU327679 HHQ327677:HHQ327679 HRM327677:HRM327679 IBI327677:IBI327679 ILE327677:ILE327679 IVA327677:IVA327679 JEW327677:JEW327679 JOS327677:JOS327679 JYO327677:JYO327679 KIK327677:KIK327679 KSG327677:KSG327679 LCC327677:LCC327679 LLY327677:LLY327679 LVU327677:LVU327679 MFQ327677:MFQ327679 MPM327677:MPM327679 MZI327677:MZI327679 NJE327677:NJE327679 NTA327677:NTA327679 OCW327677:OCW327679 OMS327677:OMS327679 OWO327677:OWO327679 PGK327677:PGK327679 PQG327677:PQG327679 QAC327677:QAC327679 QJY327677:QJY327679 QTU327677:QTU327679 RDQ327677:RDQ327679 RNM327677:RNM327679 RXI327677:RXI327679 SHE327677:SHE327679 SRA327677:SRA327679 TAW327677:TAW327679 TKS327677:TKS327679 TUO327677:TUO327679 UEK327677:UEK327679 UOG327677:UOG327679 UYC327677:UYC327679 VHY327677:VHY327679 VRU327677:VRU327679 WBQ327677:WBQ327679 WLM327677:WLM327679 WVI327677:WVI327679 IW393213:IW393215 SS393213:SS393215 ACO393213:ACO393215 AMK393213:AMK393215 AWG393213:AWG393215 BGC393213:BGC393215 BPY393213:BPY393215 BZU393213:BZU393215 CJQ393213:CJQ393215 CTM393213:CTM393215 DDI393213:DDI393215 DNE393213:DNE393215 DXA393213:DXA393215 EGW393213:EGW393215 EQS393213:EQS393215 FAO393213:FAO393215 FKK393213:FKK393215 FUG393213:FUG393215 GEC393213:GEC393215 GNY393213:GNY393215 GXU393213:GXU393215 HHQ393213:HHQ393215 HRM393213:HRM393215 IBI393213:IBI393215 ILE393213:ILE393215 IVA393213:IVA393215 JEW393213:JEW393215 JOS393213:JOS393215 JYO393213:JYO393215 KIK393213:KIK393215 KSG393213:KSG393215 LCC393213:LCC393215 LLY393213:LLY393215 LVU393213:LVU393215 MFQ393213:MFQ393215 MPM393213:MPM393215 MZI393213:MZI393215 NJE393213:NJE393215 NTA393213:NTA393215 OCW393213:OCW393215 OMS393213:OMS393215 OWO393213:OWO393215 PGK393213:PGK393215 PQG393213:PQG393215 QAC393213:QAC393215 QJY393213:QJY393215 QTU393213:QTU393215 RDQ393213:RDQ393215 RNM393213:RNM393215 RXI393213:RXI393215 SHE393213:SHE393215 SRA393213:SRA393215 TAW393213:TAW393215 TKS393213:TKS393215 TUO393213:TUO393215 UEK393213:UEK393215 UOG393213:UOG393215 UYC393213:UYC393215 VHY393213:VHY393215 VRU393213:VRU393215 WBQ393213:WBQ393215 WLM393213:WLM393215 WVI393213:WVI393215 IW458749:IW458751 SS458749:SS458751 ACO458749:ACO458751 AMK458749:AMK458751 AWG458749:AWG458751 BGC458749:BGC458751 BPY458749:BPY458751 BZU458749:BZU458751 CJQ458749:CJQ458751 CTM458749:CTM458751 DDI458749:DDI458751 DNE458749:DNE458751 DXA458749:DXA458751 EGW458749:EGW458751 EQS458749:EQS458751 FAO458749:FAO458751 FKK458749:FKK458751 FUG458749:FUG458751 GEC458749:GEC458751 GNY458749:GNY458751 GXU458749:GXU458751 HHQ458749:HHQ458751 HRM458749:HRM458751 IBI458749:IBI458751 ILE458749:ILE458751 IVA458749:IVA458751 JEW458749:JEW458751 JOS458749:JOS458751 JYO458749:JYO458751 KIK458749:KIK458751 KSG458749:KSG458751 LCC458749:LCC458751 LLY458749:LLY458751 LVU458749:LVU458751 MFQ458749:MFQ458751 MPM458749:MPM458751 MZI458749:MZI458751 NJE458749:NJE458751 NTA458749:NTA458751 OCW458749:OCW458751 OMS458749:OMS458751 OWO458749:OWO458751 PGK458749:PGK458751 PQG458749:PQG458751 QAC458749:QAC458751 QJY458749:QJY458751 QTU458749:QTU458751 RDQ458749:RDQ458751 RNM458749:RNM458751 RXI458749:RXI458751 SHE458749:SHE458751 SRA458749:SRA458751 TAW458749:TAW458751 TKS458749:TKS458751 TUO458749:TUO458751 UEK458749:UEK458751 UOG458749:UOG458751 UYC458749:UYC458751 VHY458749:VHY458751 VRU458749:VRU458751 WBQ458749:WBQ458751 WLM458749:WLM458751 WVI458749:WVI458751 IW524285:IW524287 SS524285:SS524287 ACO524285:ACO524287 AMK524285:AMK524287 AWG524285:AWG524287 BGC524285:BGC524287 BPY524285:BPY524287 BZU524285:BZU524287 CJQ524285:CJQ524287 CTM524285:CTM524287 DDI524285:DDI524287 DNE524285:DNE524287 DXA524285:DXA524287 EGW524285:EGW524287 EQS524285:EQS524287 FAO524285:FAO524287 FKK524285:FKK524287 FUG524285:FUG524287 GEC524285:GEC524287 GNY524285:GNY524287 GXU524285:GXU524287 HHQ524285:HHQ524287 HRM524285:HRM524287 IBI524285:IBI524287 ILE524285:ILE524287 IVA524285:IVA524287 JEW524285:JEW524287 JOS524285:JOS524287 JYO524285:JYO524287 KIK524285:KIK524287 KSG524285:KSG524287 LCC524285:LCC524287 LLY524285:LLY524287 LVU524285:LVU524287 MFQ524285:MFQ524287 MPM524285:MPM524287 MZI524285:MZI524287 NJE524285:NJE524287 NTA524285:NTA524287 OCW524285:OCW524287 OMS524285:OMS524287 OWO524285:OWO524287 PGK524285:PGK524287 PQG524285:PQG524287 QAC524285:QAC524287 QJY524285:QJY524287 QTU524285:QTU524287 RDQ524285:RDQ524287 RNM524285:RNM524287 RXI524285:RXI524287 SHE524285:SHE524287 SRA524285:SRA524287 TAW524285:TAW524287 TKS524285:TKS524287 TUO524285:TUO524287 UEK524285:UEK524287 UOG524285:UOG524287 UYC524285:UYC524287 VHY524285:VHY524287 VRU524285:VRU524287 WBQ524285:WBQ524287 WLM524285:WLM524287 WVI524285:WVI524287 IW589821:IW589823 SS589821:SS589823 ACO589821:ACO589823 AMK589821:AMK589823 AWG589821:AWG589823 BGC589821:BGC589823 BPY589821:BPY589823 BZU589821:BZU589823 CJQ589821:CJQ589823 CTM589821:CTM589823 DDI589821:DDI589823 DNE589821:DNE589823 DXA589821:DXA589823 EGW589821:EGW589823 EQS589821:EQS589823 FAO589821:FAO589823 FKK589821:FKK589823 FUG589821:FUG589823 GEC589821:GEC589823 GNY589821:GNY589823 GXU589821:GXU589823 HHQ589821:HHQ589823 HRM589821:HRM589823 IBI589821:IBI589823 ILE589821:ILE589823 IVA589821:IVA589823 JEW589821:JEW589823 JOS589821:JOS589823 JYO589821:JYO589823 KIK589821:KIK589823 KSG589821:KSG589823 LCC589821:LCC589823 LLY589821:LLY589823 LVU589821:LVU589823 MFQ589821:MFQ589823 MPM589821:MPM589823 MZI589821:MZI589823 NJE589821:NJE589823 NTA589821:NTA589823 OCW589821:OCW589823 OMS589821:OMS589823 OWO589821:OWO589823 PGK589821:PGK589823 PQG589821:PQG589823 QAC589821:QAC589823 QJY589821:QJY589823 QTU589821:QTU589823 RDQ589821:RDQ589823 RNM589821:RNM589823 RXI589821:RXI589823 SHE589821:SHE589823 SRA589821:SRA589823 TAW589821:TAW589823 TKS589821:TKS589823 TUO589821:TUO589823 UEK589821:UEK589823 UOG589821:UOG589823 UYC589821:UYC589823 VHY589821:VHY589823 VRU589821:VRU589823 WBQ589821:WBQ589823 WLM589821:WLM589823 WVI589821:WVI589823 IW655357:IW655359 SS655357:SS655359 ACO655357:ACO655359 AMK655357:AMK655359 AWG655357:AWG655359 BGC655357:BGC655359 BPY655357:BPY655359 BZU655357:BZU655359 CJQ655357:CJQ655359 CTM655357:CTM655359 DDI655357:DDI655359 DNE655357:DNE655359 DXA655357:DXA655359 EGW655357:EGW655359 EQS655357:EQS655359 FAO655357:FAO655359 FKK655357:FKK655359 FUG655357:FUG655359 GEC655357:GEC655359 GNY655357:GNY655359 GXU655357:GXU655359 HHQ655357:HHQ655359 HRM655357:HRM655359 IBI655357:IBI655359 ILE655357:ILE655359 IVA655357:IVA655359 JEW655357:JEW655359 JOS655357:JOS655359 JYO655357:JYO655359 KIK655357:KIK655359 KSG655357:KSG655359 LCC655357:LCC655359 LLY655357:LLY655359 LVU655357:LVU655359 MFQ655357:MFQ655359 MPM655357:MPM655359 MZI655357:MZI655359 NJE655357:NJE655359 NTA655357:NTA655359 OCW655357:OCW655359 OMS655357:OMS655359 OWO655357:OWO655359 PGK655357:PGK655359 PQG655357:PQG655359 QAC655357:QAC655359 QJY655357:QJY655359 QTU655357:QTU655359 RDQ655357:RDQ655359 RNM655357:RNM655359 RXI655357:RXI655359 SHE655357:SHE655359 SRA655357:SRA655359 TAW655357:TAW655359 TKS655357:TKS655359 TUO655357:TUO655359 UEK655357:UEK655359 UOG655357:UOG655359 UYC655357:UYC655359 VHY655357:VHY655359 VRU655357:VRU655359 WBQ655357:WBQ655359 WLM655357:WLM655359 WVI655357:WVI655359 IW720893:IW720895 SS720893:SS720895 ACO720893:ACO720895 AMK720893:AMK720895 AWG720893:AWG720895 BGC720893:BGC720895 BPY720893:BPY720895 BZU720893:BZU720895 CJQ720893:CJQ720895 CTM720893:CTM720895 DDI720893:DDI720895 DNE720893:DNE720895 DXA720893:DXA720895 EGW720893:EGW720895 EQS720893:EQS720895 FAO720893:FAO720895 FKK720893:FKK720895 FUG720893:FUG720895 GEC720893:GEC720895 GNY720893:GNY720895 GXU720893:GXU720895 HHQ720893:HHQ720895 HRM720893:HRM720895 IBI720893:IBI720895 ILE720893:ILE720895 IVA720893:IVA720895 JEW720893:JEW720895 JOS720893:JOS720895 JYO720893:JYO720895 KIK720893:KIK720895 KSG720893:KSG720895 LCC720893:LCC720895 LLY720893:LLY720895 LVU720893:LVU720895 MFQ720893:MFQ720895 MPM720893:MPM720895 MZI720893:MZI720895 NJE720893:NJE720895 NTA720893:NTA720895 OCW720893:OCW720895 OMS720893:OMS720895 OWO720893:OWO720895 PGK720893:PGK720895 PQG720893:PQG720895 QAC720893:QAC720895 QJY720893:QJY720895 QTU720893:QTU720895 RDQ720893:RDQ720895 RNM720893:RNM720895 RXI720893:RXI720895 SHE720893:SHE720895 SRA720893:SRA720895 TAW720893:TAW720895 TKS720893:TKS720895 TUO720893:TUO720895 UEK720893:UEK720895 UOG720893:UOG720895 UYC720893:UYC720895 VHY720893:VHY720895 VRU720893:VRU720895 WBQ720893:WBQ720895 WLM720893:WLM720895 WVI720893:WVI720895 IW786429:IW786431 SS786429:SS786431 ACO786429:ACO786431 AMK786429:AMK786431 AWG786429:AWG786431 BGC786429:BGC786431 BPY786429:BPY786431 BZU786429:BZU786431 CJQ786429:CJQ786431 CTM786429:CTM786431 DDI786429:DDI786431 DNE786429:DNE786431 DXA786429:DXA786431 EGW786429:EGW786431 EQS786429:EQS786431 FAO786429:FAO786431 FKK786429:FKK786431 FUG786429:FUG786431 GEC786429:GEC786431 GNY786429:GNY786431 GXU786429:GXU786431 HHQ786429:HHQ786431 HRM786429:HRM786431 IBI786429:IBI786431 ILE786429:ILE786431 IVA786429:IVA786431 JEW786429:JEW786431 JOS786429:JOS786431 JYO786429:JYO786431 KIK786429:KIK786431 KSG786429:KSG786431 LCC786429:LCC786431 LLY786429:LLY786431 LVU786429:LVU786431 MFQ786429:MFQ786431 MPM786429:MPM786431 MZI786429:MZI786431 NJE786429:NJE786431 NTA786429:NTA786431 OCW786429:OCW786431 OMS786429:OMS786431 OWO786429:OWO786431 PGK786429:PGK786431 PQG786429:PQG786431 QAC786429:QAC786431 QJY786429:QJY786431 QTU786429:QTU786431 RDQ786429:RDQ786431 RNM786429:RNM786431 RXI786429:RXI786431 SHE786429:SHE786431 SRA786429:SRA786431 TAW786429:TAW786431 TKS786429:TKS786431 TUO786429:TUO786431 UEK786429:UEK786431 UOG786429:UOG786431 UYC786429:UYC786431 VHY786429:VHY786431 VRU786429:VRU786431 WBQ786429:WBQ786431 WLM786429:WLM786431 WVI786429:WVI786431 IW851965:IW851967 SS851965:SS851967 ACO851965:ACO851967 AMK851965:AMK851967 AWG851965:AWG851967 BGC851965:BGC851967 BPY851965:BPY851967 BZU851965:BZU851967 CJQ851965:CJQ851967 CTM851965:CTM851967 DDI851965:DDI851967 DNE851965:DNE851967 DXA851965:DXA851967 EGW851965:EGW851967 EQS851965:EQS851967 FAO851965:FAO851967 FKK851965:FKK851967 FUG851965:FUG851967 GEC851965:GEC851967 GNY851965:GNY851967 GXU851965:GXU851967 HHQ851965:HHQ851967 HRM851965:HRM851967 IBI851965:IBI851967 ILE851965:ILE851967 IVA851965:IVA851967 JEW851965:JEW851967 JOS851965:JOS851967 JYO851965:JYO851967 KIK851965:KIK851967 KSG851965:KSG851967 LCC851965:LCC851967 LLY851965:LLY851967 LVU851965:LVU851967 MFQ851965:MFQ851967 MPM851965:MPM851967 MZI851965:MZI851967 NJE851965:NJE851967 NTA851965:NTA851967 OCW851965:OCW851967 OMS851965:OMS851967 OWO851965:OWO851967 PGK851965:PGK851967 PQG851965:PQG851967 QAC851965:QAC851967 QJY851965:QJY851967 QTU851965:QTU851967 RDQ851965:RDQ851967 RNM851965:RNM851967 RXI851965:RXI851967 SHE851965:SHE851967 SRA851965:SRA851967 TAW851965:TAW851967 TKS851965:TKS851967 TUO851965:TUO851967 UEK851965:UEK851967 UOG851965:UOG851967 UYC851965:UYC851967 VHY851965:VHY851967 VRU851965:VRU851967 WBQ851965:WBQ851967 WLM851965:WLM851967 WVI851965:WVI851967 IW917501:IW917503 SS917501:SS917503 ACO917501:ACO917503 AMK917501:AMK917503 AWG917501:AWG917503 BGC917501:BGC917503 BPY917501:BPY917503 BZU917501:BZU917503 CJQ917501:CJQ917503 CTM917501:CTM917503 DDI917501:DDI917503 DNE917501:DNE917503 DXA917501:DXA917503 EGW917501:EGW917503 EQS917501:EQS917503 FAO917501:FAO917503 FKK917501:FKK917503 FUG917501:FUG917503 GEC917501:GEC917503 GNY917501:GNY917503 GXU917501:GXU917503 HHQ917501:HHQ917503 HRM917501:HRM917503 IBI917501:IBI917503 ILE917501:ILE917503 IVA917501:IVA917503 JEW917501:JEW917503 JOS917501:JOS917503 JYO917501:JYO917503 KIK917501:KIK917503 KSG917501:KSG917503 LCC917501:LCC917503 LLY917501:LLY917503 LVU917501:LVU917503 MFQ917501:MFQ917503 MPM917501:MPM917503 MZI917501:MZI917503 NJE917501:NJE917503 NTA917501:NTA917503 OCW917501:OCW917503 OMS917501:OMS917503 OWO917501:OWO917503 PGK917501:PGK917503 PQG917501:PQG917503 QAC917501:QAC917503 QJY917501:QJY917503 QTU917501:QTU917503 RDQ917501:RDQ917503 RNM917501:RNM917503 RXI917501:RXI917503 SHE917501:SHE917503 SRA917501:SRA917503 TAW917501:TAW917503 TKS917501:TKS917503 TUO917501:TUO917503 UEK917501:UEK917503 UOG917501:UOG917503 UYC917501:UYC917503 VHY917501:VHY917503 VRU917501:VRU917503 WBQ917501:WBQ917503 WLM917501:WLM917503 WVI917501:WVI917503 IW983037:IW983039 SS983037:SS983039 ACO983037:ACO983039 AMK983037:AMK983039 AWG983037:AWG983039 BGC983037:BGC983039 BPY983037:BPY983039 BZU983037:BZU983039 CJQ983037:CJQ983039 CTM983037:CTM983039 DDI983037:DDI983039 DNE983037:DNE983039 DXA983037:DXA983039 EGW983037:EGW983039 EQS983037:EQS983039 FAO983037:FAO983039 FKK983037:FKK983039 FUG983037:FUG983039 GEC983037:GEC983039 GNY983037:GNY983039 GXU983037:GXU983039 HHQ983037:HHQ983039 HRM983037:HRM983039 IBI983037:IBI983039 ILE983037:ILE983039 IVA983037:IVA983039 JEW983037:JEW983039 JOS983037:JOS983039 JYO983037:JYO983039 KIK983037:KIK983039 KSG983037:KSG983039 LCC983037:LCC983039 LLY983037:LLY983039 LVU983037:LVU983039 MFQ983037:MFQ983039 MPM983037:MPM983039 MZI983037:MZI983039 NJE983037:NJE983039 NTA983037:NTA983039 OCW983037:OCW983039 OMS983037:OMS983039 OWO983037:OWO983039 PGK983037:PGK983039 PQG983037:PQG983039 QAC983037:QAC983039 QJY983037:QJY983039 QTU983037:QTU983039 RDQ983037:RDQ983039 RNM983037:RNM983039 RXI983037:RXI983039 SHE983037:SHE983039 SRA983037:SRA983039 TAW983037:TAW983039 TKS983037:TKS983039 TUO983037:TUO983039 UEK983037:UEK983039 UOG983037:UOG983039 UYC983037:UYC983039 VHY983037:VHY983039 VRU983037:VRU983039 WBQ983037:WBQ983039 WLM983037:WLM983039 WVI983037:WVI983039 B983037:B983039 B917501:B917503 B851965:B851967 B786429:B786431 B720893:B720895 B655357:B655359 B589821:B589823 B524285:B524287 B458749:B458751 B393213:B393215 B327677:B327679 B262141:B262143 B196605:B196607 B131069:B131071 B65533:B65535">
      <formula1>ValidAccount</formula1>
    </dataValidation>
    <dataValidation type="list" errorStyle="warning" allowBlank="1" showInputMessage="1" showErrorMessage="1" errorTitle="Factor" error="This factor is not included in the drop-down list. Is this the factor you want to use?" sqref="E65516:E65519 UYG983001:UYG983015 UOK983001:UOK983015 UEO983001:UEO983015 TUS983001:TUS983015 TKW983001:TKW983015 TBA983001:TBA983015 SRE983001:SRE983015 SHI983001:SHI983015 RXM983001:RXM983015 RNQ983001:RNQ983015 RDU983001:RDU983015 QTY983001:QTY983015 QKC983001:QKC983015 QAG983001:QAG983015 PQK983001:PQK983015 PGO983001:PGO983015 OWS983001:OWS983015 OMW983001:OMW983015 ODA983001:ODA983015 NTE983001:NTE983015 NJI983001:NJI983015 MZM983001:MZM983015 MPQ983001:MPQ983015 MFU983001:MFU983015 LVY983001:LVY983015 LMC983001:LMC983015 LCG983001:LCG983015 KSK983001:KSK983015 KIO983001:KIO983015 JYS983001:JYS983015 JOW983001:JOW983015 JFA983001:JFA983015 IVE983001:IVE983015 ILI983001:ILI983015 IBM983001:IBM983015 HRQ983001:HRQ983015 HHU983001:HHU983015 GXY983001:GXY983015 GOC983001:GOC983015 GEG983001:GEG983015 FUK983001:FUK983015 FKO983001:FKO983015 FAS983001:FAS983015 EQW983001:EQW983015 EHA983001:EHA983015 DXE983001:DXE983015 DNI983001:DNI983015 DDM983001:DDM983015 CTQ983001:CTQ983015 CJU983001:CJU983015 BZY983001:BZY983015 BQC983001:BQC983015 BGG983001:BGG983015 AWK983001:AWK983015 AMO983001:AMO983015 ACS983001:ACS983015 SW983001:SW983015 JA983001:JA983015 E983001:E983015 WVM917465:WVM917479 WLQ917465:WLQ917479 WBU917465:WBU917479 VRY917465:VRY917479 VIC917465:VIC917479 UYG917465:UYG917479 UOK917465:UOK917479 UEO917465:UEO917479 TUS917465:TUS917479 TKW917465:TKW917479 TBA917465:TBA917479 SRE917465:SRE917479 SHI917465:SHI917479 RXM917465:RXM917479 RNQ917465:RNQ917479 RDU917465:RDU917479 QTY917465:QTY917479 QKC917465:QKC917479 QAG917465:QAG917479 PQK917465:PQK917479 PGO917465:PGO917479 OWS917465:OWS917479 OMW917465:OMW917479 ODA917465:ODA917479 NTE917465:NTE917479 NJI917465:NJI917479 MZM917465:MZM917479 MPQ917465:MPQ917479 MFU917465:MFU917479 LVY917465:LVY917479 LMC917465:LMC917479 LCG917465:LCG917479 KSK917465:KSK917479 KIO917465:KIO917479 JYS917465:JYS917479 JOW917465:JOW917479 JFA917465:JFA917479 IVE917465:IVE917479 ILI917465:ILI917479 IBM917465:IBM917479 HRQ917465:HRQ917479 HHU917465:HHU917479 GXY917465:GXY917479 GOC917465:GOC917479 GEG917465:GEG917479 FUK917465:FUK917479 FKO917465:FKO917479 FAS917465:FAS917479 EQW917465:EQW917479 EHA917465:EHA917479 DXE917465:DXE917479 DNI917465:DNI917479 DDM917465:DDM917479 CTQ917465:CTQ917479 CJU917465:CJU917479 BZY917465:BZY917479 BQC917465:BQC917479 BGG917465:BGG917479 AWK917465:AWK917479 AMO917465:AMO917479 ACS917465:ACS917479 SW917465:SW917479 JA917465:JA917479 E917465:E917479 WVM851929:WVM851943 WLQ851929:WLQ851943 WBU851929:WBU851943 VRY851929:VRY851943 VIC851929:VIC851943 UYG851929:UYG851943 UOK851929:UOK851943 UEO851929:UEO851943 TUS851929:TUS851943 TKW851929:TKW851943 TBA851929:TBA851943 SRE851929:SRE851943 SHI851929:SHI851943 RXM851929:RXM851943 RNQ851929:RNQ851943 RDU851929:RDU851943 QTY851929:QTY851943 QKC851929:QKC851943 QAG851929:QAG851943 PQK851929:PQK851943 PGO851929:PGO851943 OWS851929:OWS851943 OMW851929:OMW851943 ODA851929:ODA851943 NTE851929:NTE851943 NJI851929:NJI851943 MZM851929:MZM851943 MPQ851929:MPQ851943 MFU851929:MFU851943 LVY851929:LVY851943 LMC851929:LMC851943 LCG851929:LCG851943 KSK851929:KSK851943 KIO851929:KIO851943 JYS851929:JYS851943 JOW851929:JOW851943 JFA851929:JFA851943 IVE851929:IVE851943 ILI851929:ILI851943 IBM851929:IBM851943 HRQ851929:HRQ851943 HHU851929:HHU851943 GXY851929:GXY851943 GOC851929:GOC851943 GEG851929:GEG851943 FUK851929:FUK851943 FKO851929:FKO851943 FAS851929:FAS851943 EQW851929:EQW851943 EHA851929:EHA851943 DXE851929:DXE851943 DNI851929:DNI851943 DDM851929:DDM851943 CTQ851929:CTQ851943 CJU851929:CJU851943 BZY851929:BZY851943 BQC851929:BQC851943 BGG851929:BGG851943 AWK851929:AWK851943 AMO851929:AMO851943 ACS851929:ACS851943 SW851929:SW851943 JA851929:JA851943 E851929:E851943 WVM786393:WVM786407 WLQ786393:WLQ786407 WBU786393:WBU786407 VRY786393:VRY786407 VIC786393:VIC786407 UYG786393:UYG786407 UOK786393:UOK786407 UEO786393:UEO786407 TUS786393:TUS786407 TKW786393:TKW786407 TBA786393:TBA786407 SRE786393:SRE786407 SHI786393:SHI786407 RXM786393:RXM786407 RNQ786393:RNQ786407 RDU786393:RDU786407 QTY786393:QTY786407 QKC786393:QKC786407 QAG786393:QAG786407 PQK786393:PQK786407 PGO786393:PGO786407 OWS786393:OWS786407 OMW786393:OMW786407 ODA786393:ODA786407 NTE786393:NTE786407 NJI786393:NJI786407 MZM786393:MZM786407 MPQ786393:MPQ786407 MFU786393:MFU786407 LVY786393:LVY786407 LMC786393:LMC786407 LCG786393:LCG786407 KSK786393:KSK786407 KIO786393:KIO786407 JYS786393:JYS786407 JOW786393:JOW786407 JFA786393:JFA786407 IVE786393:IVE786407 ILI786393:ILI786407 IBM786393:IBM786407 HRQ786393:HRQ786407 HHU786393:HHU786407 GXY786393:GXY786407 GOC786393:GOC786407 GEG786393:GEG786407 FUK786393:FUK786407 FKO786393:FKO786407 FAS786393:FAS786407 EQW786393:EQW786407 EHA786393:EHA786407 DXE786393:DXE786407 DNI786393:DNI786407 DDM786393:DDM786407 CTQ786393:CTQ786407 CJU786393:CJU786407 BZY786393:BZY786407 BQC786393:BQC786407 BGG786393:BGG786407 AWK786393:AWK786407 AMO786393:AMO786407 ACS786393:ACS786407 SW786393:SW786407 JA786393:JA786407 E786393:E786407 WVM720857:WVM720871 WLQ720857:WLQ720871 WBU720857:WBU720871 VRY720857:VRY720871 VIC720857:VIC720871 UYG720857:UYG720871 UOK720857:UOK720871 UEO720857:UEO720871 TUS720857:TUS720871 TKW720857:TKW720871 TBA720857:TBA720871 SRE720857:SRE720871 SHI720857:SHI720871 RXM720857:RXM720871 RNQ720857:RNQ720871 RDU720857:RDU720871 QTY720857:QTY720871 QKC720857:QKC720871 QAG720857:QAG720871 PQK720857:PQK720871 PGO720857:PGO720871 OWS720857:OWS720871 OMW720857:OMW720871 ODA720857:ODA720871 NTE720857:NTE720871 NJI720857:NJI720871 MZM720857:MZM720871 MPQ720857:MPQ720871 MFU720857:MFU720871 LVY720857:LVY720871 LMC720857:LMC720871 LCG720857:LCG720871 KSK720857:KSK720871 KIO720857:KIO720871 JYS720857:JYS720871 JOW720857:JOW720871 JFA720857:JFA720871 IVE720857:IVE720871 ILI720857:ILI720871 IBM720857:IBM720871 HRQ720857:HRQ720871 HHU720857:HHU720871 GXY720857:GXY720871 GOC720857:GOC720871 GEG720857:GEG720871 FUK720857:FUK720871 FKO720857:FKO720871 FAS720857:FAS720871 EQW720857:EQW720871 EHA720857:EHA720871 DXE720857:DXE720871 DNI720857:DNI720871 DDM720857:DDM720871 CTQ720857:CTQ720871 CJU720857:CJU720871 BZY720857:BZY720871 BQC720857:BQC720871 BGG720857:BGG720871 AWK720857:AWK720871 AMO720857:AMO720871 ACS720857:ACS720871 SW720857:SW720871 JA720857:JA720871 E720857:E720871 WVM655321:WVM655335 WLQ655321:WLQ655335 WBU655321:WBU655335 VRY655321:VRY655335 VIC655321:VIC655335 UYG655321:UYG655335 UOK655321:UOK655335 UEO655321:UEO655335 TUS655321:TUS655335 TKW655321:TKW655335 TBA655321:TBA655335 SRE655321:SRE655335 SHI655321:SHI655335 RXM655321:RXM655335 RNQ655321:RNQ655335 RDU655321:RDU655335 QTY655321:QTY655335 QKC655321:QKC655335 QAG655321:QAG655335 PQK655321:PQK655335 PGO655321:PGO655335 OWS655321:OWS655335 OMW655321:OMW655335 ODA655321:ODA655335 NTE655321:NTE655335 NJI655321:NJI655335 MZM655321:MZM655335 MPQ655321:MPQ655335 MFU655321:MFU655335 LVY655321:LVY655335 LMC655321:LMC655335 LCG655321:LCG655335 KSK655321:KSK655335 KIO655321:KIO655335 JYS655321:JYS655335 JOW655321:JOW655335 JFA655321:JFA655335 IVE655321:IVE655335 ILI655321:ILI655335 IBM655321:IBM655335 HRQ655321:HRQ655335 HHU655321:HHU655335 GXY655321:GXY655335 GOC655321:GOC655335 GEG655321:GEG655335 FUK655321:FUK655335 FKO655321:FKO655335 FAS655321:FAS655335 EQW655321:EQW655335 EHA655321:EHA655335 DXE655321:DXE655335 DNI655321:DNI655335 DDM655321:DDM655335 CTQ655321:CTQ655335 CJU655321:CJU655335 BZY655321:BZY655335 BQC655321:BQC655335 BGG655321:BGG655335 AWK655321:AWK655335 AMO655321:AMO655335 ACS655321:ACS655335 SW655321:SW655335 JA655321:JA655335 E655321:E655335 WVM589785:WVM589799 WLQ589785:WLQ589799 WBU589785:WBU589799 VRY589785:VRY589799 VIC589785:VIC589799 UYG589785:UYG589799 UOK589785:UOK589799 UEO589785:UEO589799 TUS589785:TUS589799 TKW589785:TKW589799 TBA589785:TBA589799 SRE589785:SRE589799 SHI589785:SHI589799 RXM589785:RXM589799 RNQ589785:RNQ589799 RDU589785:RDU589799 QTY589785:QTY589799 QKC589785:QKC589799 QAG589785:QAG589799 PQK589785:PQK589799 PGO589785:PGO589799 OWS589785:OWS589799 OMW589785:OMW589799 ODA589785:ODA589799 NTE589785:NTE589799 NJI589785:NJI589799 MZM589785:MZM589799 MPQ589785:MPQ589799 MFU589785:MFU589799 LVY589785:LVY589799 LMC589785:LMC589799 LCG589785:LCG589799 KSK589785:KSK589799 KIO589785:KIO589799 JYS589785:JYS589799 JOW589785:JOW589799 JFA589785:JFA589799 IVE589785:IVE589799 ILI589785:ILI589799 IBM589785:IBM589799 HRQ589785:HRQ589799 HHU589785:HHU589799 GXY589785:GXY589799 GOC589785:GOC589799 GEG589785:GEG589799 FUK589785:FUK589799 FKO589785:FKO589799 FAS589785:FAS589799 EQW589785:EQW589799 EHA589785:EHA589799 DXE589785:DXE589799 DNI589785:DNI589799 DDM589785:DDM589799 CTQ589785:CTQ589799 CJU589785:CJU589799 BZY589785:BZY589799 BQC589785:BQC589799 BGG589785:BGG589799 AWK589785:AWK589799 AMO589785:AMO589799 ACS589785:ACS589799 SW589785:SW589799 JA589785:JA589799 E589785:E589799 WVM524249:WVM524263 WLQ524249:WLQ524263 WBU524249:WBU524263 VRY524249:VRY524263 VIC524249:VIC524263 UYG524249:UYG524263 UOK524249:UOK524263 UEO524249:UEO524263 TUS524249:TUS524263 TKW524249:TKW524263 TBA524249:TBA524263 SRE524249:SRE524263 SHI524249:SHI524263 RXM524249:RXM524263 RNQ524249:RNQ524263 RDU524249:RDU524263 QTY524249:QTY524263 QKC524249:QKC524263 QAG524249:QAG524263 PQK524249:PQK524263 PGO524249:PGO524263 OWS524249:OWS524263 OMW524249:OMW524263 ODA524249:ODA524263 NTE524249:NTE524263 NJI524249:NJI524263 MZM524249:MZM524263 MPQ524249:MPQ524263 MFU524249:MFU524263 LVY524249:LVY524263 LMC524249:LMC524263 LCG524249:LCG524263 KSK524249:KSK524263 KIO524249:KIO524263 JYS524249:JYS524263 JOW524249:JOW524263 JFA524249:JFA524263 IVE524249:IVE524263 ILI524249:ILI524263 IBM524249:IBM524263 HRQ524249:HRQ524263 HHU524249:HHU524263 GXY524249:GXY524263 GOC524249:GOC524263 GEG524249:GEG524263 FUK524249:FUK524263 FKO524249:FKO524263 FAS524249:FAS524263 EQW524249:EQW524263 EHA524249:EHA524263 DXE524249:DXE524263 DNI524249:DNI524263 DDM524249:DDM524263 CTQ524249:CTQ524263 CJU524249:CJU524263 BZY524249:BZY524263 BQC524249:BQC524263 BGG524249:BGG524263 AWK524249:AWK524263 AMO524249:AMO524263 ACS524249:ACS524263 SW524249:SW524263 JA524249:JA524263 E524249:E524263 WVM458713:WVM458727 WLQ458713:WLQ458727 WBU458713:WBU458727 VRY458713:VRY458727 VIC458713:VIC458727 UYG458713:UYG458727 UOK458713:UOK458727 UEO458713:UEO458727 TUS458713:TUS458727 TKW458713:TKW458727 TBA458713:TBA458727 SRE458713:SRE458727 SHI458713:SHI458727 RXM458713:RXM458727 RNQ458713:RNQ458727 RDU458713:RDU458727 QTY458713:QTY458727 QKC458713:QKC458727 QAG458713:QAG458727 PQK458713:PQK458727 PGO458713:PGO458727 OWS458713:OWS458727 OMW458713:OMW458727 ODA458713:ODA458727 NTE458713:NTE458727 NJI458713:NJI458727 MZM458713:MZM458727 MPQ458713:MPQ458727 MFU458713:MFU458727 LVY458713:LVY458727 LMC458713:LMC458727 LCG458713:LCG458727 KSK458713:KSK458727 KIO458713:KIO458727 JYS458713:JYS458727 JOW458713:JOW458727 JFA458713:JFA458727 IVE458713:IVE458727 ILI458713:ILI458727 IBM458713:IBM458727 HRQ458713:HRQ458727 HHU458713:HHU458727 GXY458713:GXY458727 GOC458713:GOC458727 GEG458713:GEG458727 FUK458713:FUK458727 FKO458713:FKO458727 FAS458713:FAS458727 EQW458713:EQW458727 EHA458713:EHA458727 DXE458713:DXE458727 DNI458713:DNI458727 DDM458713:DDM458727 CTQ458713:CTQ458727 CJU458713:CJU458727 BZY458713:BZY458727 BQC458713:BQC458727 BGG458713:BGG458727 AWK458713:AWK458727 AMO458713:AMO458727 ACS458713:ACS458727 SW458713:SW458727 JA458713:JA458727 E458713:E458727 WVM393177:WVM393191 WLQ393177:WLQ393191 WBU393177:WBU393191 VRY393177:VRY393191 VIC393177:VIC393191 UYG393177:UYG393191 UOK393177:UOK393191 UEO393177:UEO393191 TUS393177:TUS393191 TKW393177:TKW393191 TBA393177:TBA393191 SRE393177:SRE393191 SHI393177:SHI393191 RXM393177:RXM393191 RNQ393177:RNQ393191 RDU393177:RDU393191 QTY393177:QTY393191 QKC393177:QKC393191 QAG393177:QAG393191 PQK393177:PQK393191 PGO393177:PGO393191 OWS393177:OWS393191 OMW393177:OMW393191 ODA393177:ODA393191 NTE393177:NTE393191 NJI393177:NJI393191 MZM393177:MZM393191 MPQ393177:MPQ393191 MFU393177:MFU393191 LVY393177:LVY393191 LMC393177:LMC393191 LCG393177:LCG393191 KSK393177:KSK393191 KIO393177:KIO393191 JYS393177:JYS393191 JOW393177:JOW393191 JFA393177:JFA393191 IVE393177:IVE393191 ILI393177:ILI393191 IBM393177:IBM393191 HRQ393177:HRQ393191 HHU393177:HHU393191 GXY393177:GXY393191 GOC393177:GOC393191 GEG393177:GEG393191 FUK393177:FUK393191 FKO393177:FKO393191 FAS393177:FAS393191 EQW393177:EQW393191 EHA393177:EHA393191 DXE393177:DXE393191 DNI393177:DNI393191 DDM393177:DDM393191 CTQ393177:CTQ393191 CJU393177:CJU393191 BZY393177:BZY393191 BQC393177:BQC393191 BGG393177:BGG393191 AWK393177:AWK393191 AMO393177:AMO393191 ACS393177:ACS393191 SW393177:SW393191 JA393177:JA393191 E393177:E393191 WVM327641:WVM327655 WLQ327641:WLQ327655 WBU327641:WBU327655 VRY327641:VRY327655 VIC327641:VIC327655 UYG327641:UYG327655 UOK327641:UOK327655 UEO327641:UEO327655 TUS327641:TUS327655 TKW327641:TKW327655 TBA327641:TBA327655 SRE327641:SRE327655 SHI327641:SHI327655 RXM327641:RXM327655 RNQ327641:RNQ327655 RDU327641:RDU327655 QTY327641:QTY327655 QKC327641:QKC327655 QAG327641:QAG327655 PQK327641:PQK327655 PGO327641:PGO327655 OWS327641:OWS327655 OMW327641:OMW327655 ODA327641:ODA327655 NTE327641:NTE327655 NJI327641:NJI327655 MZM327641:MZM327655 MPQ327641:MPQ327655 MFU327641:MFU327655 LVY327641:LVY327655 LMC327641:LMC327655 LCG327641:LCG327655 KSK327641:KSK327655 KIO327641:KIO327655 JYS327641:JYS327655 JOW327641:JOW327655 JFA327641:JFA327655 IVE327641:IVE327655 ILI327641:ILI327655 IBM327641:IBM327655 HRQ327641:HRQ327655 HHU327641:HHU327655 GXY327641:GXY327655 GOC327641:GOC327655 GEG327641:GEG327655 FUK327641:FUK327655 FKO327641:FKO327655 FAS327641:FAS327655 EQW327641:EQW327655 EHA327641:EHA327655 DXE327641:DXE327655 DNI327641:DNI327655 DDM327641:DDM327655 CTQ327641:CTQ327655 CJU327641:CJU327655 BZY327641:BZY327655 BQC327641:BQC327655 BGG327641:BGG327655 AWK327641:AWK327655 AMO327641:AMO327655 ACS327641:ACS327655 SW327641:SW327655 JA327641:JA327655 E327641:E327655 WVM262105:WVM262119 WLQ262105:WLQ262119 WBU262105:WBU262119 VRY262105:VRY262119 VIC262105:VIC262119 UYG262105:UYG262119 UOK262105:UOK262119 UEO262105:UEO262119 TUS262105:TUS262119 TKW262105:TKW262119 TBA262105:TBA262119 SRE262105:SRE262119 SHI262105:SHI262119 RXM262105:RXM262119 RNQ262105:RNQ262119 RDU262105:RDU262119 QTY262105:QTY262119 QKC262105:QKC262119 QAG262105:QAG262119 PQK262105:PQK262119 PGO262105:PGO262119 OWS262105:OWS262119 OMW262105:OMW262119 ODA262105:ODA262119 NTE262105:NTE262119 NJI262105:NJI262119 MZM262105:MZM262119 MPQ262105:MPQ262119 MFU262105:MFU262119 LVY262105:LVY262119 LMC262105:LMC262119 LCG262105:LCG262119 KSK262105:KSK262119 KIO262105:KIO262119 JYS262105:JYS262119 JOW262105:JOW262119 JFA262105:JFA262119 IVE262105:IVE262119 ILI262105:ILI262119 IBM262105:IBM262119 HRQ262105:HRQ262119 HHU262105:HHU262119 GXY262105:GXY262119 GOC262105:GOC262119 GEG262105:GEG262119 FUK262105:FUK262119 FKO262105:FKO262119 FAS262105:FAS262119 EQW262105:EQW262119 EHA262105:EHA262119 DXE262105:DXE262119 DNI262105:DNI262119 DDM262105:DDM262119 CTQ262105:CTQ262119 CJU262105:CJU262119 BZY262105:BZY262119 BQC262105:BQC262119 BGG262105:BGG262119 AWK262105:AWK262119 AMO262105:AMO262119 ACS262105:ACS262119 SW262105:SW262119 JA262105:JA262119 E262105:E262119 WVM196569:WVM196583 WLQ196569:WLQ196583 WBU196569:WBU196583 VRY196569:VRY196583 VIC196569:VIC196583 UYG196569:UYG196583 UOK196569:UOK196583 UEO196569:UEO196583 TUS196569:TUS196583 TKW196569:TKW196583 TBA196569:TBA196583 SRE196569:SRE196583 SHI196569:SHI196583 RXM196569:RXM196583 RNQ196569:RNQ196583 RDU196569:RDU196583 QTY196569:QTY196583 QKC196569:QKC196583 QAG196569:QAG196583 PQK196569:PQK196583 PGO196569:PGO196583 OWS196569:OWS196583 OMW196569:OMW196583 ODA196569:ODA196583 NTE196569:NTE196583 NJI196569:NJI196583 MZM196569:MZM196583 MPQ196569:MPQ196583 MFU196569:MFU196583 LVY196569:LVY196583 LMC196569:LMC196583 LCG196569:LCG196583 KSK196569:KSK196583 KIO196569:KIO196583 JYS196569:JYS196583 JOW196569:JOW196583 JFA196569:JFA196583 IVE196569:IVE196583 ILI196569:ILI196583 IBM196569:IBM196583 HRQ196569:HRQ196583 HHU196569:HHU196583 GXY196569:GXY196583 GOC196569:GOC196583 GEG196569:GEG196583 FUK196569:FUK196583 FKO196569:FKO196583 FAS196569:FAS196583 EQW196569:EQW196583 EHA196569:EHA196583 DXE196569:DXE196583 DNI196569:DNI196583 DDM196569:DDM196583 CTQ196569:CTQ196583 CJU196569:CJU196583 BZY196569:BZY196583 BQC196569:BQC196583 BGG196569:BGG196583 AWK196569:AWK196583 AMO196569:AMO196583 ACS196569:ACS196583 SW196569:SW196583 JA196569:JA196583 E196569:E196583 WVM131033:WVM131047 WLQ131033:WLQ131047 WBU131033:WBU131047 VRY131033:VRY131047 VIC131033:VIC131047 UYG131033:UYG131047 UOK131033:UOK131047 UEO131033:UEO131047 TUS131033:TUS131047 TKW131033:TKW131047 TBA131033:TBA131047 SRE131033:SRE131047 SHI131033:SHI131047 RXM131033:RXM131047 RNQ131033:RNQ131047 RDU131033:RDU131047 QTY131033:QTY131047 QKC131033:QKC131047 QAG131033:QAG131047 PQK131033:PQK131047 PGO131033:PGO131047 OWS131033:OWS131047 OMW131033:OMW131047 ODA131033:ODA131047 NTE131033:NTE131047 NJI131033:NJI131047 MZM131033:MZM131047 MPQ131033:MPQ131047 MFU131033:MFU131047 LVY131033:LVY131047 LMC131033:LMC131047 LCG131033:LCG131047 KSK131033:KSK131047 KIO131033:KIO131047 JYS131033:JYS131047 JOW131033:JOW131047 JFA131033:JFA131047 IVE131033:IVE131047 ILI131033:ILI131047 IBM131033:IBM131047 HRQ131033:HRQ131047 HHU131033:HHU131047 GXY131033:GXY131047 GOC131033:GOC131047 GEG131033:GEG131047 FUK131033:FUK131047 FKO131033:FKO131047 FAS131033:FAS131047 EQW131033:EQW131047 EHA131033:EHA131047 DXE131033:DXE131047 DNI131033:DNI131047 DDM131033:DDM131047 CTQ131033:CTQ131047 CJU131033:CJU131047 BZY131033:BZY131047 BQC131033:BQC131047 BGG131033:BGG131047 AWK131033:AWK131047 AMO131033:AMO131047 ACS131033:ACS131047 SW131033:SW131047 JA131033:JA131047 E131033:E131047 WVM65497:WVM65511 WLQ65497:WLQ65511 WBU65497:WBU65511 VRY65497:VRY65511 VIC65497:VIC65511 UYG65497:UYG65511 UOK65497:UOK65511 UEO65497:UEO65511 TUS65497:TUS65511 TKW65497:TKW65511 TBA65497:TBA65511 SRE65497:SRE65511 SHI65497:SHI65511 RXM65497:RXM65511 RNQ65497:RNQ65511 RDU65497:RDU65511 QTY65497:QTY65511 QKC65497:QKC65511 QAG65497:QAG65511 PQK65497:PQK65511 PGO65497:PGO65511 OWS65497:OWS65511 OMW65497:OMW65511 ODA65497:ODA65511 NTE65497:NTE65511 NJI65497:NJI65511 MZM65497:MZM65511 MPQ65497:MPQ65511 MFU65497:MFU65511 LVY65497:LVY65511 LMC65497:LMC65511 LCG65497:LCG65511 KSK65497:KSK65511 KIO65497:KIO65511 JYS65497:JYS65511 JOW65497:JOW65511 JFA65497:JFA65511 IVE65497:IVE65511 ILI65497:ILI65511 IBM65497:IBM65511 HRQ65497:HRQ65511 HHU65497:HHU65511 GXY65497:GXY65511 GOC65497:GOC65511 GEG65497:GEG65511 FUK65497:FUK65511 FKO65497:FKO65511 FAS65497:FAS65511 EQW65497:EQW65511 EHA65497:EHA65511 DXE65497:DXE65511 DNI65497:DNI65511 DDM65497:DDM65511 CTQ65497:CTQ65511 CJU65497:CJU65511 BZY65497:BZY65511 BQC65497:BQC65511 BGG65497:BGG65511 AWK65497:AWK65511 AMO65497:AMO65511 ACS65497:ACS65511 SW65497:SW65511 JA65497:JA65511 E65497:E65511 WVM8:WVM21 WLQ8:WLQ21 WBU8:WBU21 VRY8:VRY21 VIC8:VIC21 UYG8:UYG21 UOK8:UOK21 UEO8:UEO21 TUS8:TUS21 TKW8:TKW21 TBA8:TBA21 SRE8:SRE21 SHI8:SHI21 RXM8:RXM21 RNQ8:RNQ21 RDU8:RDU21 QTY8:QTY21 QKC8:QKC21 QAG8:QAG21 PQK8:PQK21 PGO8:PGO21 OWS8:OWS21 OMW8:OMW21 ODA8:ODA21 NTE8:NTE21 NJI8:NJI21 MZM8:MZM21 MPQ8:MPQ21 MFU8:MFU21 LVY8:LVY21 LMC8:LMC21 LCG8:LCG21 KSK8:KSK21 KIO8:KIO21 JYS8:JYS21 JOW8:JOW21 JFA8:JFA21 IVE8:IVE21 ILI8:ILI21 IBM8:IBM21 HRQ8:HRQ21 HHU8:HHU21 GXY8:GXY21 GOC8:GOC21 GEG8:GEG21 FUK8:FUK21 FKO8:FKO21 FAS8:FAS21 EQW8:EQW21 EHA8:EHA21 DXE8:DXE21 DNI8:DNI21 DDM8:DDM21 CTQ8:CTQ21 CJU8:CJU21 BZY8:BZY21 BQC8:BQC21 BGG8:BGG21 AWK8:AWK21 AMO8:AMO21 ACS8:ACS21 SW8:SW21 JA8:JA21 WVM983001:WVM983015 WVM983031:WVM983040 WLQ983031:WLQ983040 WBU983031:WBU983040 VRY983031:VRY983040 VIC983031:VIC983040 UYG983031:UYG983040 UOK983031:UOK983040 UEO983031:UEO983040 TUS983031:TUS983040 TKW983031:TKW983040 TBA983031:TBA983040 SRE983031:SRE983040 SHI983031:SHI983040 RXM983031:RXM983040 RNQ983031:RNQ983040 RDU983031:RDU983040 QTY983031:QTY983040 QKC983031:QKC983040 QAG983031:QAG983040 PQK983031:PQK983040 PGO983031:PGO983040 OWS983031:OWS983040 OMW983031:OMW983040 ODA983031:ODA983040 NTE983031:NTE983040 NJI983031:NJI983040 MZM983031:MZM983040 MPQ983031:MPQ983040 MFU983031:MFU983040 LVY983031:LVY983040 LMC983031:LMC983040 LCG983031:LCG983040 KSK983031:KSK983040 KIO983031:KIO983040 JYS983031:JYS983040 JOW983031:JOW983040 JFA983031:JFA983040 IVE983031:IVE983040 ILI983031:ILI983040 IBM983031:IBM983040 HRQ983031:HRQ983040 HHU983031:HHU983040 GXY983031:GXY983040 GOC983031:GOC983040 GEG983031:GEG983040 FUK983031:FUK983040 FKO983031:FKO983040 FAS983031:FAS983040 EQW983031:EQW983040 EHA983031:EHA983040 DXE983031:DXE983040 DNI983031:DNI983040 DDM983031:DDM983040 CTQ983031:CTQ983040 CJU983031:CJU983040 BZY983031:BZY983040 BQC983031:BQC983040 BGG983031:BGG983040 AWK983031:AWK983040 AMO983031:AMO983040 ACS983031:ACS983040 SW983031:SW983040 JA983031:JA983040 E983031:E983040 WVM917495:WVM917504 WLQ917495:WLQ917504 WBU917495:WBU917504 VRY917495:VRY917504 VIC917495:VIC917504 UYG917495:UYG917504 UOK917495:UOK917504 UEO917495:UEO917504 TUS917495:TUS917504 TKW917495:TKW917504 TBA917495:TBA917504 SRE917495:SRE917504 SHI917495:SHI917504 RXM917495:RXM917504 RNQ917495:RNQ917504 RDU917495:RDU917504 QTY917495:QTY917504 QKC917495:QKC917504 QAG917495:QAG917504 PQK917495:PQK917504 PGO917495:PGO917504 OWS917495:OWS917504 OMW917495:OMW917504 ODA917495:ODA917504 NTE917495:NTE917504 NJI917495:NJI917504 MZM917495:MZM917504 MPQ917495:MPQ917504 MFU917495:MFU917504 LVY917495:LVY917504 LMC917495:LMC917504 LCG917495:LCG917504 KSK917495:KSK917504 KIO917495:KIO917504 JYS917495:JYS917504 JOW917495:JOW917504 JFA917495:JFA917504 IVE917495:IVE917504 ILI917495:ILI917504 IBM917495:IBM917504 HRQ917495:HRQ917504 HHU917495:HHU917504 GXY917495:GXY917504 GOC917495:GOC917504 GEG917495:GEG917504 FUK917495:FUK917504 FKO917495:FKO917504 FAS917495:FAS917504 EQW917495:EQW917504 EHA917495:EHA917504 DXE917495:DXE917504 DNI917495:DNI917504 DDM917495:DDM917504 CTQ917495:CTQ917504 CJU917495:CJU917504 BZY917495:BZY917504 BQC917495:BQC917504 BGG917495:BGG917504 AWK917495:AWK917504 AMO917495:AMO917504 ACS917495:ACS917504 SW917495:SW917504 JA917495:JA917504 E917495:E917504 WVM851959:WVM851968 WLQ851959:WLQ851968 WBU851959:WBU851968 VRY851959:VRY851968 VIC851959:VIC851968 UYG851959:UYG851968 UOK851959:UOK851968 UEO851959:UEO851968 TUS851959:TUS851968 TKW851959:TKW851968 TBA851959:TBA851968 SRE851959:SRE851968 SHI851959:SHI851968 RXM851959:RXM851968 RNQ851959:RNQ851968 RDU851959:RDU851968 QTY851959:QTY851968 QKC851959:QKC851968 QAG851959:QAG851968 PQK851959:PQK851968 PGO851959:PGO851968 OWS851959:OWS851968 OMW851959:OMW851968 ODA851959:ODA851968 NTE851959:NTE851968 NJI851959:NJI851968 MZM851959:MZM851968 MPQ851959:MPQ851968 MFU851959:MFU851968 LVY851959:LVY851968 LMC851959:LMC851968 LCG851959:LCG851968 KSK851959:KSK851968 KIO851959:KIO851968 JYS851959:JYS851968 JOW851959:JOW851968 JFA851959:JFA851968 IVE851959:IVE851968 ILI851959:ILI851968 IBM851959:IBM851968 HRQ851959:HRQ851968 HHU851959:HHU851968 GXY851959:GXY851968 GOC851959:GOC851968 GEG851959:GEG851968 FUK851959:FUK851968 FKO851959:FKO851968 FAS851959:FAS851968 EQW851959:EQW851968 EHA851959:EHA851968 DXE851959:DXE851968 DNI851959:DNI851968 DDM851959:DDM851968 CTQ851959:CTQ851968 CJU851959:CJU851968 BZY851959:BZY851968 BQC851959:BQC851968 BGG851959:BGG851968 AWK851959:AWK851968 AMO851959:AMO851968 ACS851959:ACS851968 SW851959:SW851968 JA851959:JA851968 E851959:E851968 WVM786423:WVM786432 WLQ786423:WLQ786432 WBU786423:WBU786432 VRY786423:VRY786432 VIC786423:VIC786432 UYG786423:UYG786432 UOK786423:UOK786432 UEO786423:UEO786432 TUS786423:TUS786432 TKW786423:TKW786432 TBA786423:TBA786432 SRE786423:SRE786432 SHI786423:SHI786432 RXM786423:RXM786432 RNQ786423:RNQ786432 RDU786423:RDU786432 QTY786423:QTY786432 QKC786423:QKC786432 QAG786423:QAG786432 PQK786423:PQK786432 PGO786423:PGO786432 OWS786423:OWS786432 OMW786423:OMW786432 ODA786423:ODA786432 NTE786423:NTE786432 NJI786423:NJI786432 MZM786423:MZM786432 MPQ786423:MPQ786432 MFU786423:MFU786432 LVY786423:LVY786432 LMC786423:LMC786432 LCG786423:LCG786432 KSK786423:KSK786432 KIO786423:KIO786432 JYS786423:JYS786432 JOW786423:JOW786432 JFA786423:JFA786432 IVE786423:IVE786432 ILI786423:ILI786432 IBM786423:IBM786432 HRQ786423:HRQ786432 HHU786423:HHU786432 GXY786423:GXY786432 GOC786423:GOC786432 GEG786423:GEG786432 FUK786423:FUK786432 FKO786423:FKO786432 FAS786423:FAS786432 EQW786423:EQW786432 EHA786423:EHA786432 DXE786423:DXE786432 DNI786423:DNI786432 DDM786423:DDM786432 CTQ786423:CTQ786432 CJU786423:CJU786432 BZY786423:BZY786432 BQC786423:BQC786432 BGG786423:BGG786432 AWK786423:AWK786432 AMO786423:AMO786432 ACS786423:ACS786432 SW786423:SW786432 JA786423:JA786432 E786423:E786432 WVM720887:WVM720896 WLQ720887:WLQ720896 WBU720887:WBU720896 VRY720887:VRY720896 VIC720887:VIC720896 UYG720887:UYG720896 UOK720887:UOK720896 UEO720887:UEO720896 TUS720887:TUS720896 TKW720887:TKW720896 TBA720887:TBA720896 SRE720887:SRE720896 SHI720887:SHI720896 RXM720887:RXM720896 RNQ720887:RNQ720896 RDU720887:RDU720896 QTY720887:QTY720896 QKC720887:QKC720896 QAG720887:QAG720896 PQK720887:PQK720896 PGO720887:PGO720896 OWS720887:OWS720896 OMW720887:OMW720896 ODA720887:ODA720896 NTE720887:NTE720896 NJI720887:NJI720896 MZM720887:MZM720896 MPQ720887:MPQ720896 MFU720887:MFU720896 LVY720887:LVY720896 LMC720887:LMC720896 LCG720887:LCG720896 KSK720887:KSK720896 KIO720887:KIO720896 JYS720887:JYS720896 JOW720887:JOW720896 JFA720887:JFA720896 IVE720887:IVE720896 ILI720887:ILI720896 IBM720887:IBM720896 HRQ720887:HRQ720896 HHU720887:HHU720896 GXY720887:GXY720896 GOC720887:GOC720896 GEG720887:GEG720896 FUK720887:FUK720896 FKO720887:FKO720896 FAS720887:FAS720896 EQW720887:EQW720896 EHA720887:EHA720896 DXE720887:DXE720896 DNI720887:DNI720896 DDM720887:DDM720896 CTQ720887:CTQ720896 CJU720887:CJU720896 BZY720887:BZY720896 BQC720887:BQC720896 BGG720887:BGG720896 AWK720887:AWK720896 AMO720887:AMO720896 ACS720887:ACS720896 SW720887:SW720896 JA720887:JA720896 E720887:E720896 WVM655351:WVM655360 WLQ655351:WLQ655360 WBU655351:WBU655360 VRY655351:VRY655360 VIC655351:VIC655360 UYG655351:UYG655360 UOK655351:UOK655360 UEO655351:UEO655360 TUS655351:TUS655360 TKW655351:TKW655360 TBA655351:TBA655360 SRE655351:SRE655360 SHI655351:SHI655360 RXM655351:RXM655360 RNQ655351:RNQ655360 RDU655351:RDU655360 QTY655351:QTY655360 QKC655351:QKC655360 QAG655351:QAG655360 PQK655351:PQK655360 PGO655351:PGO655360 OWS655351:OWS655360 OMW655351:OMW655360 ODA655351:ODA655360 NTE655351:NTE655360 NJI655351:NJI655360 MZM655351:MZM655360 MPQ655351:MPQ655360 MFU655351:MFU655360 LVY655351:LVY655360 LMC655351:LMC655360 LCG655351:LCG655360 KSK655351:KSK655360 KIO655351:KIO655360 JYS655351:JYS655360 JOW655351:JOW655360 JFA655351:JFA655360 IVE655351:IVE655360 ILI655351:ILI655360 IBM655351:IBM655360 HRQ655351:HRQ655360 HHU655351:HHU655360 GXY655351:GXY655360 GOC655351:GOC655360 GEG655351:GEG655360 FUK655351:FUK655360 FKO655351:FKO655360 FAS655351:FAS655360 EQW655351:EQW655360 EHA655351:EHA655360 DXE655351:DXE655360 DNI655351:DNI655360 DDM655351:DDM655360 CTQ655351:CTQ655360 CJU655351:CJU655360 BZY655351:BZY655360 BQC655351:BQC655360 BGG655351:BGG655360 AWK655351:AWK655360 AMO655351:AMO655360 ACS655351:ACS655360 SW655351:SW655360 JA655351:JA655360 E655351:E655360 WVM589815:WVM589824 WLQ589815:WLQ589824 WBU589815:WBU589824 VRY589815:VRY589824 VIC589815:VIC589824 UYG589815:UYG589824 UOK589815:UOK589824 UEO589815:UEO589824 TUS589815:TUS589824 TKW589815:TKW589824 TBA589815:TBA589824 SRE589815:SRE589824 SHI589815:SHI589824 RXM589815:RXM589824 RNQ589815:RNQ589824 RDU589815:RDU589824 QTY589815:QTY589824 QKC589815:QKC589824 QAG589815:QAG589824 PQK589815:PQK589824 PGO589815:PGO589824 OWS589815:OWS589824 OMW589815:OMW589824 ODA589815:ODA589824 NTE589815:NTE589824 NJI589815:NJI589824 MZM589815:MZM589824 MPQ589815:MPQ589824 MFU589815:MFU589824 LVY589815:LVY589824 LMC589815:LMC589824 LCG589815:LCG589824 KSK589815:KSK589824 KIO589815:KIO589824 JYS589815:JYS589824 JOW589815:JOW589824 JFA589815:JFA589824 IVE589815:IVE589824 ILI589815:ILI589824 IBM589815:IBM589824 HRQ589815:HRQ589824 HHU589815:HHU589824 GXY589815:GXY589824 GOC589815:GOC589824 GEG589815:GEG589824 FUK589815:FUK589824 FKO589815:FKO589824 FAS589815:FAS589824 EQW589815:EQW589824 EHA589815:EHA589824 DXE589815:DXE589824 DNI589815:DNI589824 DDM589815:DDM589824 CTQ589815:CTQ589824 CJU589815:CJU589824 BZY589815:BZY589824 BQC589815:BQC589824 BGG589815:BGG589824 AWK589815:AWK589824 AMO589815:AMO589824 ACS589815:ACS589824 SW589815:SW589824 JA589815:JA589824 E589815:E589824 WVM524279:WVM524288 WLQ524279:WLQ524288 WBU524279:WBU524288 VRY524279:VRY524288 VIC524279:VIC524288 UYG524279:UYG524288 UOK524279:UOK524288 UEO524279:UEO524288 TUS524279:TUS524288 TKW524279:TKW524288 TBA524279:TBA524288 SRE524279:SRE524288 SHI524279:SHI524288 RXM524279:RXM524288 RNQ524279:RNQ524288 RDU524279:RDU524288 QTY524279:QTY524288 QKC524279:QKC524288 QAG524279:QAG524288 PQK524279:PQK524288 PGO524279:PGO524288 OWS524279:OWS524288 OMW524279:OMW524288 ODA524279:ODA524288 NTE524279:NTE524288 NJI524279:NJI524288 MZM524279:MZM524288 MPQ524279:MPQ524288 MFU524279:MFU524288 LVY524279:LVY524288 LMC524279:LMC524288 LCG524279:LCG524288 KSK524279:KSK524288 KIO524279:KIO524288 JYS524279:JYS524288 JOW524279:JOW524288 JFA524279:JFA524288 IVE524279:IVE524288 ILI524279:ILI524288 IBM524279:IBM524288 HRQ524279:HRQ524288 HHU524279:HHU524288 GXY524279:GXY524288 GOC524279:GOC524288 GEG524279:GEG524288 FUK524279:FUK524288 FKO524279:FKO524288 FAS524279:FAS524288 EQW524279:EQW524288 EHA524279:EHA524288 DXE524279:DXE524288 DNI524279:DNI524288 DDM524279:DDM524288 CTQ524279:CTQ524288 CJU524279:CJU524288 BZY524279:BZY524288 BQC524279:BQC524288 BGG524279:BGG524288 AWK524279:AWK524288 AMO524279:AMO524288 ACS524279:ACS524288 SW524279:SW524288 JA524279:JA524288 E524279:E524288 WVM458743:WVM458752 WLQ458743:WLQ458752 WBU458743:WBU458752 VRY458743:VRY458752 VIC458743:VIC458752 UYG458743:UYG458752 UOK458743:UOK458752 UEO458743:UEO458752 TUS458743:TUS458752 TKW458743:TKW458752 TBA458743:TBA458752 SRE458743:SRE458752 SHI458743:SHI458752 RXM458743:RXM458752 RNQ458743:RNQ458752 RDU458743:RDU458752 QTY458743:QTY458752 QKC458743:QKC458752 QAG458743:QAG458752 PQK458743:PQK458752 PGO458743:PGO458752 OWS458743:OWS458752 OMW458743:OMW458752 ODA458743:ODA458752 NTE458743:NTE458752 NJI458743:NJI458752 MZM458743:MZM458752 MPQ458743:MPQ458752 MFU458743:MFU458752 LVY458743:LVY458752 LMC458743:LMC458752 LCG458743:LCG458752 KSK458743:KSK458752 KIO458743:KIO458752 JYS458743:JYS458752 JOW458743:JOW458752 JFA458743:JFA458752 IVE458743:IVE458752 ILI458743:ILI458752 IBM458743:IBM458752 HRQ458743:HRQ458752 HHU458743:HHU458752 GXY458743:GXY458752 GOC458743:GOC458752 GEG458743:GEG458752 FUK458743:FUK458752 FKO458743:FKO458752 FAS458743:FAS458752 EQW458743:EQW458752 EHA458743:EHA458752 DXE458743:DXE458752 DNI458743:DNI458752 DDM458743:DDM458752 CTQ458743:CTQ458752 CJU458743:CJU458752 BZY458743:BZY458752 BQC458743:BQC458752 BGG458743:BGG458752 AWK458743:AWK458752 AMO458743:AMO458752 ACS458743:ACS458752 SW458743:SW458752 JA458743:JA458752 E458743:E458752 WVM393207:WVM393216 WLQ393207:WLQ393216 WBU393207:WBU393216 VRY393207:VRY393216 VIC393207:VIC393216 UYG393207:UYG393216 UOK393207:UOK393216 UEO393207:UEO393216 TUS393207:TUS393216 TKW393207:TKW393216 TBA393207:TBA393216 SRE393207:SRE393216 SHI393207:SHI393216 RXM393207:RXM393216 RNQ393207:RNQ393216 RDU393207:RDU393216 QTY393207:QTY393216 QKC393207:QKC393216 QAG393207:QAG393216 PQK393207:PQK393216 PGO393207:PGO393216 OWS393207:OWS393216 OMW393207:OMW393216 ODA393207:ODA393216 NTE393207:NTE393216 NJI393207:NJI393216 MZM393207:MZM393216 MPQ393207:MPQ393216 MFU393207:MFU393216 LVY393207:LVY393216 LMC393207:LMC393216 LCG393207:LCG393216 KSK393207:KSK393216 KIO393207:KIO393216 JYS393207:JYS393216 JOW393207:JOW393216 JFA393207:JFA393216 IVE393207:IVE393216 ILI393207:ILI393216 IBM393207:IBM393216 HRQ393207:HRQ393216 HHU393207:HHU393216 GXY393207:GXY393216 GOC393207:GOC393216 GEG393207:GEG393216 FUK393207:FUK393216 FKO393207:FKO393216 FAS393207:FAS393216 EQW393207:EQW393216 EHA393207:EHA393216 DXE393207:DXE393216 DNI393207:DNI393216 DDM393207:DDM393216 CTQ393207:CTQ393216 CJU393207:CJU393216 BZY393207:BZY393216 BQC393207:BQC393216 BGG393207:BGG393216 AWK393207:AWK393216 AMO393207:AMO393216 ACS393207:ACS393216 SW393207:SW393216 JA393207:JA393216 E393207:E393216 WVM327671:WVM327680 WLQ327671:WLQ327680 WBU327671:WBU327680 VRY327671:VRY327680 VIC327671:VIC327680 UYG327671:UYG327680 UOK327671:UOK327680 UEO327671:UEO327680 TUS327671:TUS327680 TKW327671:TKW327680 TBA327671:TBA327680 SRE327671:SRE327680 SHI327671:SHI327680 RXM327671:RXM327680 RNQ327671:RNQ327680 RDU327671:RDU327680 QTY327671:QTY327680 QKC327671:QKC327680 QAG327671:QAG327680 PQK327671:PQK327680 PGO327671:PGO327680 OWS327671:OWS327680 OMW327671:OMW327680 ODA327671:ODA327680 NTE327671:NTE327680 NJI327671:NJI327680 MZM327671:MZM327680 MPQ327671:MPQ327680 MFU327671:MFU327680 LVY327671:LVY327680 LMC327671:LMC327680 LCG327671:LCG327680 KSK327671:KSK327680 KIO327671:KIO327680 JYS327671:JYS327680 JOW327671:JOW327680 JFA327671:JFA327680 IVE327671:IVE327680 ILI327671:ILI327680 IBM327671:IBM327680 HRQ327671:HRQ327680 HHU327671:HHU327680 GXY327671:GXY327680 GOC327671:GOC327680 GEG327671:GEG327680 FUK327671:FUK327680 FKO327671:FKO327680 FAS327671:FAS327680 EQW327671:EQW327680 EHA327671:EHA327680 DXE327671:DXE327680 DNI327671:DNI327680 DDM327671:DDM327680 CTQ327671:CTQ327680 CJU327671:CJU327680 BZY327671:BZY327680 BQC327671:BQC327680 BGG327671:BGG327680 AWK327671:AWK327680 AMO327671:AMO327680 ACS327671:ACS327680 SW327671:SW327680 JA327671:JA327680 E327671:E327680 WVM262135:WVM262144 WLQ262135:WLQ262144 WBU262135:WBU262144 VRY262135:VRY262144 VIC262135:VIC262144 UYG262135:UYG262144 UOK262135:UOK262144 UEO262135:UEO262144 TUS262135:TUS262144 TKW262135:TKW262144 TBA262135:TBA262144 SRE262135:SRE262144 SHI262135:SHI262144 RXM262135:RXM262144 RNQ262135:RNQ262144 RDU262135:RDU262144 QTY262135:QTY262144 QKC262135:QKC262144 QAG262135:QAG262144 PQK262135:PQK262144 PGO262135:PGO262144 OWS262135:OWS262144 OMW262135:OMW262144 ODA262135:ODA262144 NTE262135:NTE262144 NJI262135:NJI262144 MZM262135:MZM262144 MPQ262135:MPQ262144 MFU262135:MFU262144 LVY262135:LVY262144 LMC262135:LMC262144 LCG262135:LCG262144 KSK262135:KSK262144 KIO262135:KIO262144 JYS262135:JYS262144 JOW262135:JOW262144 JFA262135:JFA262144 IVE262135:IVE262144 ILI262135:ILI262144 IBM262135:IBM262144 HRQ262135:HRQ262144 HHU262135:HHU262144 GXY262135:GXY262144 GOC262135:GOC262144 GEG262135:GEG262144 FUK262135:FUK262144 FKO262135:FKO262144 FAS262135:FAS262144 EQW262135:EQW262144 EHA262135:EHA262144 DXE262135:DXE262144 DNI262135:DNI262144 DDM262135:DDM262144 CTQ262135:CTQ262144 CJU262135:CJU262144 BZY262135:BZY262144 BQC262135:BQC262144 BGG262135:BGG262144 AWK262135:AWK262144 AMO262135:AMO262144 ACS262135:ACS262144 SW262135:SW262144 JA262135:JA262144 E262135:E262144 WVM196599:WVM196608 WLQ196599:WLQ196608 WBU196599:WBU196608 VRY196599:VRY196608 VIC196599:VIC196608 UYG196599:UYG196608 UOK196599:UOK196608 UEO196599:UEO196608 TUS196599:TUS196608 TKW196599:TKW196608 TBA196599:TBA196608 SRE196599:SRE196608 SHI196599:SHI196608 RXM196599:RXM196608 RNQ196599:RNQ196608 RDU196599:RDU196608 QTY196599:QTY196608 QKC196599:QKC196608 QAG196599:QAG196608 PQK196599:PQK196608 PGO196599:PGO196608 OWS196599:OWS196608 OMW196599:OMW196608 ODA196599:ODA196608 NTE196599:NTE196608 NJI196599:NJI196608 MZM196599:MZM196608 MPQ196599:MPQ196608 MFU196599:MFU196608 LVY196599:LVY196608 LMC196599:LMC196608 LCG196599:LCG196608 KSK196599:KSK196608 KIO196599:KIO196608 JYS196599:JYS196608 JOW196599:JOW196608 JFA196599:JFA196608 IVE196599:IVE196608 ILI196599:ILI196608 IBM196599:IBM196608 HRQ196599:HRQ196608 HHU196599:HHU196608 GXY196599:GXY196608 GOC196599:GOC196608 GEG196599:GEG196608 FUK196599:FUK196608 FKO196599:FKO196608 FAS196599:FAS196608 EQW196599:EQW196608 EHA196599:EHA196608 DXE196599:DXE196608 DNI196599:DNI196608 DDM196599:DDM196608 CTQ196599:CTQ196608 CJU196599:CJU196608 BZY196599:BZY196608 BQC196599:BQC196608 BGG196599:BGG196608 AWK196599:AWK196608 AMO196599:AMO196608 ACS196599:ACS196608 SW196599:SW196608 JA196599:JA196608 E196599:E196608 WVM131063:WVM131072 WLQ131063:WLQ131072 WBU131063:WBU131072 VRY131063:VRY131072 VIC131063:VIC131072 UYG131063:UYG131072 UOK131063:UOK131072 UEO131063:UEO131072 TUS131063:TUS131072 TKW131063:TKW131072 TBA131063:TBA131072 SRE131063:SRE131072 SHI131063:SHI131072 RXM131063:RXM131072 RNQ131063:RNQ131072 RDU131063:RDU131072 QTY131063:QTY131072 QKC131063:QKC131072 QAG131063:QAG131072 PQK131063:PQK131072 PGO131063:PGO131072 OWS131063:OWS131072 OMW131063:OMW131072 ODA131063:ODA131072 NTE131063:NTE131072 NJI131063:NJI131072 MZM131063:MZM131072 MPQ131063:MPQ131072 MFU131063:MFU131072 LVY131063:LVY131072 LMC131063:LMC131072 LCG131063:LCG131072 KSK131063:KSK131072 KIO131063:KIO131072 JYS131063:JYS131072 JOW131063:JOW131072 JFA131063:JFA131072 IVE131063:IVE131072 ILI131063:ILI131072 IBM131063:IBM131072 HRQ131063:HRQ131072 HHU131063:HHU131072 GXY131063:GXY131072 GOC131063:GOC131072 GEG131063:GEG131072 FUK131063:FUK131072 FKO131063:FKO131072 FAS131063:FAS131072 EQW131063:EQW131072 EHA131063:EHA131072 DXE131063:DXE131072 DNI131063:DNI131072 DDM131063:DDM131072 CTQ131063:CTQ131072 CJU131063:CJU131072 BZY131063:BZY131072 BQC131063:BQC131072 BGG131063:BGG131072 AWK131063:AWK131072 AMO131063:AMO131072 ACS131063:ACS131072 SW131063:SW131072 JA131063:JA131072 E131063:E131072 WVM65527:WVM65536 WLQ65527:WLQ65536 WBU65527:WBU65536 VRY65527:VRY65536 VIC65527:VIC65536 UYG65527:UYG65536 UOK65527:UOK65536 UEO65527:UEO65536 TUS65527:TUS65536 TKW65527:TKW65536 TBA65527:TBA65536 SRE65527:SRE65536 SHI65527:SHI65536 RXM65527:RXM65536 RNQ65527:RNQ65536 RDU65527:RDU65536 QTY65527:QTY65536 QKC65527:QKC65536 QAG65527:QAG65536 PQK65527:PQK65536 PGO65527:PGO65536 OWS65527:OWS65536 OMW65527:OMW65536 ODA65527:ODA65536 NTE65527:NTE65536 NJI65527:NJI65536 MZM65527:MZM65536 MPQ65527:MPQ65536 MFU65527:MFU65536 LVY65527:LVY65536 LMC65527:LMC65536 LCG65527:LCG65536 KSK65527:KSK65536 KIO65527:KIO65536 JYS65527:JYS65536 JOW65527:JOW65536 JFA65527:JFA65536 IVE65527:IVE65536 ILI65527:ILI65536 IBM65527:IBM65536 HRQ65527:HRQ65536 HHU65527:HHU65536 GXY65527:GXY65536 GOC65527:GOC65536 GEG65527:GEG65536 FUK65527:FUK65536 FKO65527:FKO65536 FAS65527:FAS65536 EQW65527:EQW65536 EHA65527:EHA65536 DXE65527:DXE65536 DNI65527:DNI65536 DDM65527:DDM65536 CTQ65527:CTQ65536 CJU65527:CJU65536 BZY65527:BZY65536 BQC65527:BQC65536 BGG65527:BGG65536 AWK65527:AWK65536 AMO65527:AMO65536 ACS65527:ACS65536 SW65527:SW65536 JA65527:JA65536 E65527:E65536 WVM983025:WVM983028 WLQ983025:WLQ983028 WBU983025:WBU983028 VRY983025:VRY983028 VIC983025:VIC983028 UYG983025:UYG983028 UOK983025:UOK983028 UEO983025:UEO983028 TUS983025:TUS983028 TKW983025:TKW983028 TBA983025:TBA983028 SRE983025:SRE983028 SHI983025:SHI983028 RXM983025:RXM983028 RNQ983025:RNQ983028 RDU983025:RDU983028 QTY983025:QTY983028 QKC983025:QKC983028 QAG983025:QAG983028 PQK983025:PQK983028 PGO983025:PGO983028 OWS983025:OWS983028 OMW983025:OMW983028 ODA983025:ODA983028 NTE983025:NTE983028 NJI983025:NJI983028 MZM983025:MZM983028 MPQ983025:MPQ983028 MFU983025:MFU983028 LVY983025:LVY983028 LMC983025:LMC983028 LCG983025:LCG983028 KSK983025:KSK983028 KIO983025:KIO983028 JYS983025:JYS983028 JOW983025:JOW983028 JFA983025:JFA983028 IVE983025:IVE983028 ILI983025:ILI983028 IBM983025:IBM983028 HRQ983025:HRQ983028 HHU983025:HHU983028 GXY983025:GXY983028 GOC983025:GOC983028 GEG983025:GEG983028 FUK983025:FUK983028 FKO983025:FKO983028 FAS983025:FAS983028 EQW983025:EQW983028 EHA983025:EHA983028 DXE983025:DXE983028 DNI983025:DNI983028 DDM983025:DDM983028 CTQ983025:CTQ983028 CJU983025:CJU983028 BZY983025:BZY983028 BQC983025:BQC983028 BGG983025:BGG983028 AWK983025:AWK983028 AMO983025:AMO983028 ACS983025:ACS983028 SW983025:SW983028 JA983025:JA983028 E983025:E983028 WVM917489:WVM917492 WLQ917489:WLQ917492 WBU917489:WBU917492 VRY917489:VRY917492 VIC917489:VIC917492 UYG917489:UYG917492 UOK917489:UOK917492 UEO917489:UEO917492 TUS917489:TUS917492 TKW917489:TKW917492 TBA917489:TBA917492 SRE917489:SRE917492 SHI917489:SHI917492 RXM917489:RXM917492 RNQ917489:RNQ917492 RDU917489:RDU917492 QTY917489:QTY917492 QKC917489:QKC917492 QAG917489:QAG917492 PQK917489:PQK917492 PGO917489:PGO917492 OWS917489:OWS917492 OMW917489:OMW917492 ODA917489:ODA917492 NTE917489:NTE917492 NJI917489:NJI917492 MZM917489:MZM917492 MPQ917489:MPQ917492 MFU917489:MFU917492 LVY917489:LVY917492 LMC917489:LMC917492 LCG917489:LCG917492 KSK917489:KSK917492 KIO917489:KIO917492 JYS917489:JYS917492 JOW917489:JOW917492 JFA917489:JFA917492 IVE917489:IVE917492 ILI917489:ILI917492 IBM917489:IBM917492 HRQ917489:HRQ917492 HHU917489:HHU917492 GXY917489:GXY917492 GOC917489:GOC917492 GEG917489:GEG917492 FUK917489:FUK917492 FKO917489:FKO917492 FAS917489:FAS917492 EQW917489:EQW917492 EHA917489:EHA917492 DXE917489:DXE917492 DNI917489:DNI917492 DDM917489:DDM917492 CTQ917489:CTQ917492 CJU917489:CJU917492 BZY917489:BZY917492 BQC917489:BQC917492 BGG917489:BGG917492 AWK917489:AWK917492 AMO917489:AMO917492 ACS917489:ACS917492 SW917489:SW917492 JA917489:JA917492 E917489:E917492 WVM851953:WVM851956 WLQ851953:WLQ851956 WBU851953:WBU851956 VRY851953:VRY851956 VIC851953:VIC851956 UYG851953:UYG851956 UOK851953:UOK851956 UEO851953:UEO851956 TUS851953:TUS851956 TKW851953:TKW851956 TBA851953:TBA851956 SRE851953:SRE851956 SHI851953:SHI851956 RXM851953:RXM851956 RNQ851953:RNQ851956 RDU851953:RDU851956 QTY851953:QTY851956 QKC851953:QKC851956 QAG851953:QAG851956 PQK851953:PQK851956 PGO851953:PGO851956 OWS851953:OWS851956 OMW851953:OMW851956 ODA851953:ODA851956 NTE851953:NTE851956 NJI851953:NJI851956 MZM851953:MZM851956 MPQ851953:MPQ851956 MFU851953:MFU851956 LVY851953:LVY851956 LMC851953:LMC851956 LCG851953:LCG851956 KSK851953:KSK851956 KIO851953:KIO851956 JYS851953:JYS851956 JOW851953:JOW851956 JFA851953:JFA851956 IVE851953:IVE851956 ILI851953:ILI851956 IBM851953:IBM851956 HRQ851953:HRQ851956 HHU851953:HHU851956 GXY851953:GXY851956 GOC851953:GOC851956 GEG851953:GEG851956 FUK851953:FUK851956 FKO851953:FKO851956 FAS851953:FAS851956 EQW851953:EQW851956 EHA851953:EHA851956 DXE851953:DXE851956 DNI851953:DNI851956 DDM851953:DDM851956 CTQ851953:CTQ851956 CJU851953:CJU851956 BZY851953:BZY851956 BQC851953:BQC851956 BGG851953:BGG851956 AWK851953:AWK851956 AMO851953:AMO851956 ACS851953:ACS851956 SW851953:SW851956 JA851953:JA851956 E851953:E851956 WVM786417:WVM786420 WLQ786417:WLQ786420 WBU786417:WBU786420 VRY786417:VRY786420 VIC786417:VIC786420 UYG786417:UYG786420 UOK786417:UOK786420 UEO786417:UEO786420 TUS786417:TUS786420 TKW786417:TKW786420 TBA786417:TBA786420 SRE786417:SRE786420 SHI786417:SHI786420 RXM786417:RXM786420 RNQ786417:RNQ786420 RDU786417:RDU786420 QTY786417:QTY786420 QKC786417:QKC786420 QAG786417:QAG786420 PQK786417:PQK786420 PGO786417:PGO786420 OWS786417:OWS786420 OMW786417:OMW786420 ODA786417:ODA786420 NTE786417:NTE786420 NJI786417:NJI786420 MZM786417:MZM786420 MPQ786417:MPQ786420 MFU786417:MFU786420 LVY786417:LVY786420 LMC786417:LMC786420 LCG786417:LCG786420 KSK786417:KSK786420 KIO786417:KIO786420 JYS786417:JYS786420 JOW786417:JOW786420 JFA786417:JFA786420 IVE786417:IVE786420 ILI786417:ILI786420 IBM786417:IBM786420 HRQ786417:HRQ786420 HHU786417:HHU786420 GXY786417:GXY786420 GOC786417:GOC786420 GEG786417:GEG786420 FUK786417:FUK786420 FKO786417:FKO786420 FAS786417:FAS786420 EQW786417:EQW786420 EHA786417:EHA786420 DXE786417:DXE786420 DNI786417:DNI786420 DDM786417:DDM786420 CTQ786417:CTQ786420 CJU786417:CJU786420 BZY786417:BZY786420 BQC786417:BQC786420 BGG786417:BGG786420 AWK786417:AWK786420 AMO786417:AMO786420 ACS786417:ACS786420 SW786417:SW786420 JA786417:JA786420 E786417:E786420 WVM720881:WVM720884 WLQ720881:WLQ720884 WBU720881:WBU720884 VRY720881:VRY720884 VIC720881:VIC720884 UYG720881:UYG720884 UOK720881:UOK720884 UEO720881:UEO720884 TUS720881:TUS720884 TKW720881:TKW720884 TBA720881:TBA720884 SRE720881:SRE720884 SHI720881:SHI720884 RXM720881:RXM720884 RNQ720881:RNQ720884 RDU720881:RDU720884 QTY720881:QTY720884 QKC720881:QKC720884 QAG720881:QAG720884 PQK720881:PQK720884 PGO720881:PGO720884 OWS720881:OWS720884 OMW720881:OMW720884 ODA720881:ODA720884 NTE720881:NTE720884 NJI720881:NJI720884 MZM720881:MZM720884 MPQ720881:MPQ720884 MFU720881:MFU720884 LVY720881:LVY720884 LMC720881:LMC720884 LCG720881:LCG720884 KSK720881:KSK720884 KIO720881:KIO720884 JYS720881:JYS720884 JOW720881:JOW720884 JFA720881:JFA720884 IVE720881:IVE720884 ILI720881:ILI720884 IBM720881:IBM720884 HRQ720881:HRQ720884 HHU720881:HHU720884 GXY720881:GXY720884 GOC720881:GOC720884 GEG720881:GEG720884 FUK720881:FUK720884 FKO720881:FKO720884 FAS720881:FAS720884 EQW720881:EQW720884 EHA720881:EHA720884 DXE720881:DXE720884 DNI720881:DNI720884 DDM720881:DDM720884 CTQ720881:CTQ720884 CJU720881:CJU720884 BZY720881:BZY720884 BQC720881:BQC720884 BGG720881:BGG720884 AWK720881:AWK720884 AMO720881:AMO720884 ACS720881:ACS720884 SW720881:SW720884 JA720881:JA720884 E720881:E720884 WVM655345:WVM655348 WLQ655345:WLQ655348 WBU655345:WBU655348 VRY655345:VRY655348 VIC655345:VIC655348 UYG655345:UYG655348 UOK655345:UOK655348 UEO655345:UEO655348 TUS655345:TUS655348 TKW655345:TKW655348 TBA655345:TBA655348 SRE655345:SRE655348 SHI655345:SHI655348 RXM655345:RXM655348 RNQ655345:RNQ655348 RDU655345:RDU655348 QTY655345:QTY655348 QKC655345:QKC655348 QAG655345:QAG655348 PQK655345:PQK655348 PGO655345:PGO655348 OWS655345:OWS655348 OMW655345:OMW655348 ODA655345:ODA655348 NTE655345:NTE655348 NJI655345:NJI655348 MZM655345:MZM655348 MPQ655345:MPQ655348 MFU655345:MFU655348 LVY655345:LVY655348 LMC655345:LMC655348 LCG655345:LCG655348 KSK655345:KSK655348 KIO655345:KIO655348 JYS655345:JYS655348 JOW655345:JOW655348 JFA655345:JFA655348 IVE655345:IVE655348 ILI655345:ILI655348 IBM655345:IBM655348 HRQ655345:HRQ655348 HHU655345:HHU655348 GXY655345:GXY655348 GOC655345:GOC655348 GEG655345:GEG655348 FUK655345:FUK655348 FKO655345:FKO655348 FAS655345:FAS655348 EQW655345:EQW655348 EHA655345:EHA655348 DXE655345:DXE655348 DNI655345:DNI655348 DDM655345:DDM655348 CTQ655345:CTQ655348 CJU655345:CJU655348 BZY655345:BZY655348 BQC655345:BQC655348 BGG655345:BGG655348 AWK655345:AWK655348 AMO655345:AMO655348 ACS655345:ACS655348 SW655345:SW655348 JA655345:JA655348 E655345:E655348 WVM589809:WVM589812 WLQ589809:WLQ589812 WBU589809:WBU589812 VRY589809:VRY589812 VIC589809:VIC589812 UYG589809:UYG589812 UOK589809:UOK589812 UEO589809:UEO589812 TUS589809:TUS589812 TKW589809:TKW589812 TBA589809:TBA589812 SRE589809:SRE589812 SHI589809:SHI589812 RXM589809:RXM589812 RNQ589809:RNQ589812 RDU589809:RDU589812 QTY589809:QTY589812 QKC589809:QKC589812 QAG589809:QAG589812 PQK589809:PQK589812 PGO589809:PGO589812 OWS589809:OWS589812 OMW589809:OMW589812 ODA589809:ODA589812 NTE589809:NTE589812 NJI589809:NJI589812 MZM589809:MZM589812 MPQ589809:MPQ589812 MFU589809:MFU589812 LVY589809:LVY589812 LMC589809:LMC589812 LCG589809:LCG589812 KSK589809:KSK589812 KIO589809:KIO589812 JYS589809:JYS589812 JOW589809:JOW589812 JFA589809:JFA589812 IVE589809:IVE589812 ILI589809:ILI589812 IBM589809:IBM589812 HRQ589809:HRQ589812 HHU589809:HHU589812 GXY589809:GXY589812 GOC589809:GOC589812 GEG589809:GEG589812 FUK589809:FUK589812 FKO589809:FKO589812 FAS589809:FAS589812 EQW589809:EQW589812 EHA589809:EHA589812 DXE589809:DXE589812 DNI589809:DNI589812 DDM589809:DDM589812 CTQ589809:CTQ589812 CJU589809:CJU589812 BZY589809:BZY589812 BQC589809:BQC589812 BGG589809:BGG589812 AWK589809:AWK589812 AMO589809:AMO589812 ACS589809:ACS589812 SW589809:SW589812 JA589809:JA589812 E589809:E589812 WVM524273:WVM524276 WLQ524273:WLQ524276 WBU524273:WBU524276 VRY524273:VRY524276 VIC524273:VIC524276 UYG524273:UYG524276 UOK524273:UOK524276 UEO524273:UEO524276 TUS524273:TUS524276 TKW524273:TKW524276 TBA524273:TBA524276 SRE524273:SRE524276 SHI524273:SHI524276 RXM524273:RXM524276 RNQ524273:RNQ524276 RDU524273:RDU524276 QTY524273:QTY524276 QKC524273:QKC524276 QAG524273:QAG524276 PQK524273:PQK524276 PGO524273:PGO524276 OWS524273:OWS524276 OMW524273:OMW524276 ODA524273:ODA524276 NTE524273:NTE524276 NJI524273:NJI524276 MZM524273:MZM524276 MPQ524273:MPQ524276 MFU524273:MFU524276 LVY524273:LVY524276 LMC524273:LMC524276 LCG524273:LCG524276 KSK524273:KSK524276 KIO524273:KIO524276 JYS524273:JYS524276 JOW524273:JOW524276 JFA524273:JFA524276 IVE524273:IVE524276 ILI524273:ILI524276 IBM524273:IBM524276 HRQ524273:HRQ524276 HHU524273:HHU524276 GXY524273:GXY524276 GOC524273:GOC524276 GEG524273:GEG524276 FUK524273:FUK524276 FKO524273:FKO524276 FAS524273:FAS524276 EQW524273:EQW524276 EHA524273:EHA524276 DXE524273:DXE524276 DNI524273:DNI524276 DDM524273:DDM524276 CTQ524273:CTQ524276 CJU524273:CJU524276 BZY524273:BZY524276 BQC524273:BQC524276 BGG524273:BGG524276 AWK524273:AWK524276 AMO524273:AMO524276 ACS524273:ACS524276 SW524273:SW524276 JA524273:JA524276 E524273:E524276 WVM458737:WVM458740 WLQ458737:WLQ458740 WBU458737:WBU458740 VRY458737:VRY458740 VIC458737:VIC458740 UYG458737:UYG458740 UOK458737:UOK458740 UEO458737:UEO458740 TUS458737:TUS458740 TKW458737:TKW458740 TBA458737:TBA458740 SRE458737:SRE458740 SHI458737:SHI458740 RXM458737:RXM458740 RNQ458737:RNQ458740 RDU458737:RDU458740 QTY458737:QTY458740 QKC458737:QKC458740 QAG458737:QAG458740 PQK458737:PQK458740 PGO458737:PGO458740 OWS458737:OWS458740 OMW458737:OMW458740 ODA458737:ODA458740 NTE458737:NTE458740 NJI458737:NJI458740 MZM458737:MZM458740 MPQ458737:MPQ458740 MFU458737:MFU458740 LVY458737:LVY458740 LMC458737:LMC458740 LCG458737:LCG458740 KSK458737:KSK458740 KIO458737:KIO458740 JYS458737:JYS458740 JOW458737:JOW458740 JFA458737:JFA458740 IVE458737:IVE458740 ILI458737:ILI458740 IBM458737:IBM458740 HRQ458737:HRQ458740 HHU458737:HHU458740 GXY458737:GXY458740 GOC458737:GOC458740 GEG458737:GEG458740 FUK458737:FUK458740 FKO458737:FKO458740 FAS458737:FAS458740 EQW458737:EQW458740 EHA458737:EHA458740 DXE458737:DXE458740 DNI458737:DNI458740 DDM458737:DDM458740 CTQ458737:CTQ458740 CJU458737:CJU458740 BZY458737:BZY458740 BQC458737:BQC458740 BGG458737:BGG458740 AWK458737:AWK458740 AMO458737:AMO458740 ACS458737:ACS458740 SW458737:SW458740 JA458737:JA458740 E458737:E458740 WVM393201:WVM393204 WLQ393201:WLQ393204 WBU393201:WBU393204 VRY393201:VRY393204 VIC393201:VIC393204 UYG393201:UYG393204 UOK393201:UOK393204 UEO393201:UEO393204 TUS393201:TUS393204 TKW393201:TKW393204 TBA393201:TBA393204 SRE393201:SRE393204 SHI393201:SHI393204 RXM393201:RXM393204 RNQ393201:RNQ393204 RDU393201:RDU393204 QTY393201:QTY393204 QKC393201:QKC393204 QAG393201:QAG393204 PQK393201:PQK393204 PGO393201:PGO393204 OWS393201:OWS393204 OMW393201:OMW393204 ODA393201:ODA393204 NTE393201:NTE393204 NJI393201:NJI393204 MZM393201:MZM393204 MPQ393201:MPQ393204 MFU393201:MFU393204 LVY393201:LVY393204 LMC393201:LMC393204 LCG393201:LCG393204 KSK393201:KSK393204 KIO393201:KIO393204 JYS393201:JYS393204 JOW393201:JOW393204 JFA393201:JFA393204 IVE393201:IVE393204 ILI393201:ILI393204 IBM393201:IBM393204 HRQ393201:HRQ393204 HHU393201:HHU393204 GXY393201:GXY393204 GOC393201:GOC393204 GEG393201:GEG393204 FUK393201:FUK393204 FKO393201:FKO393204 FAS393201:FAS393204 EQW393201:EQW393204 EHA393201:EHA393204 DXE393201:DXE393204 DNI393201:DNI393204 DDM393201:DDM393204 CTQ393201:CTQ393204 CJU393201:CJU393204 BZY393201:BZY393204 BQC393201:BQC393204 BGG393201:BGG393204 AWK393201:AWK393204 AMO393201:AMO393204 ACS393201:ACS393204 SW393201:SW393204 JA393201:JA393204 E393201:E393204 WVM327665:WVM327668 WLQ327665:WLQ327668 WBU327665:WBU327668 VRY327665:VRY327668 VIC327665:VIC327668 UYG327665:UYG327668 UOK327665:UOK327668 UEO327665:UEO327668 TUS327665:TUS327668 TKW327665:TKW327668 TBA327665:TBA327668 SRE327665:SRE327668 SHI327665:SHI327668 RXM327665:RXM327668 RNQ327665:RNQ327668 RDU327665:RDU327668 QTY327665:QTY327668 QKC327665:QKC327668 QAG327665:QAG327668 PQK327665:PQK327668 PGO327665:PGO327668 OWS327665:OWS327668 OMW327665:OMW327668 ODA327665:ODA327668 NTE327665:NTE327668 NJI327665:NJI327668 MZM327665:MZM327668 MPQ327665:MPQ327668 MFU327665:MFU327668 LVY327665:LVY327668 LMC327665:LMC327668 LCG327665:LCG327668 KSK327665:KSK327668 KIO327665:KIO327668 JYS327665:JYS327668 JOW327665:JOW327668 JFA327665:JFA327668 IVE327665:IVE327668 ILI327665:ILI327668 IBM327665:IBM327668 HRQ327665:HRQ327668 HHU327665:HHU327668 GXY327665:GXY327668 GOC327665:GOC327668 GEG327665:GEG327668 FUK327665:FUK327668 FKO327665:FKO327668 FAS327665:FAS327668 EQW327665:EQW327668 EHA327665:EHA327668 DXE327665:DXE327668 DNI327665:DNI327668 DDM327665:DDM327668 CTQ327665:CTQ327668 CJU327665:CJU327668 BZY327665:BZY327668 BQC327665:BQC327668 BGG327665:BGG327668 AWK327665:AWK327668 AMO327665:AMO327668 ACS327665:ACS327668 SW327665:SW327668 JA327665:JA327668 E327665:E327668 WVM262129:WVM262132 WLQ262129:WLQ262132 WBU262129:WBU262132 VRY262129:VRY262132 VIC262129:VIC262132 UYG262129:UYG262132 UOK262129:UOK262132 UEO262129:UEO262132 TUS262129:TUS262132 TKW262129:TKW262132 TBA262129:TBA262132 SRE262129:SRE262132 SHI262129:SHI262132 RXM262129:RXM262132 RNQ262129:RNQ262132 RDU262129:RDU262132 QTY262129:QTY262132 QKC262129:QKC262132 QAG262129:QAG262132 PQK262129:PQK262132 PGO262129:PGO262132 OWS262129:OWS262132 OMW262129:OMW262132 ODA262129:ODA262132 NTE262129:NTE262132 NJI262129:NJI262132 MZM262129:MZM262132 MPQ262129:MPQ262132 MFU262129:MFU262132 LVY262129:LVY262132 LMC262129:LMC262132 LCG262129:LCG262132 KSK262129:KSK262132 KIO262129:KIO262132 JYS262129:JYS262132 JOW262129:JOW262132 JFA262129:JFA262132 IVE262129:IVE262132 ILI262129:ILI262132 IBM262129:IBM262132 HRQ262129:HRQ262132 HHU262129:HHU262132 GXY262129:GXY262132 GOC262129:GOC262132 GEG262129:GEG262132 FUK262129:FUK262132 FKO262129:FKO262132 FAS262129:FAS262132 EQW262129:EQW262132 EHA262129:EHA262132 DXE262129:DXE262132 DNI262129:DNI262132 DDM262129:DDM262132 CTQ262129:CTQ262132 CJU262129:CJU262132 BZY262129:BZY262132 BQC262129:BQC262132 BGG262129:BGG262132 AWK262129:AWK262132 AMO262129:AMO262132 ACS262129:ACS262132 SW262129:SW262132 JA262129:JA262132 E262129:E262132 WVM196593:WVM196596 WLQ196593:WLQ196596 WBU196593:WBU196596 VRY196593:VRY196596 VIC196593:VIC196596 UYG196593:UYG196596 UOK196593:UOK196596 UEO196593:UEO196596 TUS196593:TUS196596 TKW196593:TKW196596 TBA196593:TBA196596 SRE196593:SRE196596 SHI196593:SHI196596 RXM196593:RXM196596 RNQ196593:RNQ196596 RDU196593:RDU196596 QTY196593:QTY196596 QKC196593:QKC196596 QAG196593:QAG196596 PQK196593:PQK196596 PGO196593:PGO196596 OWS196593:OWS196596 OMW196593:OMW196596 ODA196593:ODA196596 NTE196593:NTE196596 NJI196593:NJI196596 MZM196593:MZM196596 MPQ196593:MPQ196596 MFU196593:MFU196596 LVY196593:LVY196596 LMC196593:LMC196596 LCG196593:LCG196596 KSK196593:KSK196596 KIO196593:KIO196596 JYS196593:JYS196596 JOW196593:JOW196596 JFA196593:JFA196596 IVE196593:IVE196596 ILI196593:ILI196596 IBM196593:IBM196596 HRQ196593:HRQ196596 HHU196593:HHU196596 GXY196593:GXY196596 GOC196593:GOC196596 GEG196593:GEG196596 FUK196593:FUK196596 FKO196593:FKO196596 FAS196593:FAS196596 EQW196593:EQW196596 EHA196593:EHA196596 DXE196593:DXE196596 DNI196593:DNI196596 DDM196593:DDM196596 CTQ196593:CTQ196596 CJU196593:CJU196596 BZY196593:BZY196596 BQC196593:BQC196596 BGG196593:BGG196596 AWK196593:AWK196596 AMO196593:AMO196596 ACS196593:ACS196596 SW196593:SW196596 JA196593:JA196596 E196593:E196596 WVM131057:WVM131060 WLQ131057:WLQ131060 WBU131057:WBU131060 VRY131057:VRY131060 VIC131057:VIC131060 UYG131057:UYG131060 UOK131057:UOK131060 UEO131057:UEO131060 TUS131057:TUS131060 TKW131057:TKW131060 TBA131057:TBA131060 SRE131057:SRE131060 SHI131057:SHI131060 RXM131057:RXM131060 RNQ131057:RNQ131060 RDU131057:RDU131060 QTY131057:QTY131060 QKC131057:QKC131060 QAG131057:QAG131060 PQK131057:PQK131060 PGO131057:PGO131060 OWS131057:OWS131060 OMW131057:OMW131060 ODA131057:ODA131060 NTE131057:NTE131060 NJI131057:NJI131060 MZM131057:MZM131060 MPQ131057:MPQ131060 MFU131057:MFU131060 LVY131057:LVY131060 LMC131057:LMC131060 LCG131057:LCG131060 KSK131057:KSK131060 KIO131057:KIO131060 JYS131057:JYS131060 JOW131057:JOW131060 JFA131057:JFA131060 IVE131057:IVE131060 ILI131057:ILI131060 IBM131057:IBM131060 HRQ131057:HRQ131060 HHU131057:HHU131060 GXY131057:GXY131060 GOC131057:GOC131060 GEG131057:GEG131060 FUK131057:FUK131060 FKO131057:FKO131060 FAS131057:FAS131060 EQW131057:EQW131060 EHA131057:EHA131060 DXE131057:DXE131060 DNI131057:DNI131060 DDM131057:DDM131060 CTQ131057:CTQ131060 CJU131057:CJU131060 BZY131057:BZY131060 BQC131057:BQC131060 BGG131057:BGG131060 AWK131057:AWK131060 AMO131057:AMO131060 ACS131057:ACS131060 SW131057:SW131060 JA131057:JA131060 E131057:E131060 WVM65521:WVM65524 WLQ65521:WLQ65524 WBU65521:WBU65524 VRY65521:VRY65524 VIC65521:VIC65524 UYG65521:UYG65524 UOK65521:UOK65524 UEO65521:UEO65524 TUS65521:TUS65524 TKW65521:TKW65524 TBA65521:TBA65524 SRE65521:SRE65524 SHI65521:SHI65524 RXM65521:RXM65524 RNQ65521:RNQ65524 RDU65521:RDU65524 QTY65521:QTY65524 QKC65521:QKC65524 QAG65521:QAG65524 PQK65521:PQK65524 PGO65521:PGO65524 OWS65521:OWS65524 OMW65521:OMW65524 ODA65521:ODA65524 NTE65521:NTE65524 NJI65521:NJI65524 MZM65521:MZM65524 MPQ65521:MPQ65524 MFU65521:MFU65524 LVY65521:LVY65524 LMC65521:LMC65524 LCG65521:LCG65524 KSK65521:KSK65524 KIO65521:KIO65524 JYS65521:JYS65524 JOW65521:JOW65524 JFA65521:JFA65524 IVE65521:IVE65524 ILI65521:ILI65524 IBM65521:IBM65524 HRQ65521:HRQ65524 HHU65521:HHU65524 GXY65521:GXY65524 GOC65521:GOC65524 GEG65521:GEG65524 FUK65521:FUK65524 FKO65521:FKO65524 FAS65521:FAS65524 EQW65521:EQW65524 EHA65521:EHA65524 DXE65521:DXE65524 DNI65521:DNI65524 DDM65521:DDM65524 CTQ65521:CTQ65524 CJU65521:CJU65524 BZY65521:BZY65524 BQC65521:BQC65524 BGG65521:BGG65524 AWK65521:AWK65524 AMO65521:AMO65524 ACS65521:ACS65524 SW65521:SW65524 JA65521:JA65524 E65521:E65524 WLQ983001:WLQ983015 WVM983042:WVM983047 WLQ983042:WLQ983047 WBU983042:WBU983047 VRY983042:VRY983047 VIC983042:VIC983047 UYG983042:UYG983047 UOK983042:UOK983047 UEO983042:UEO983047 TUS983042:TUS983047 TKW983042:TKW983047 TBA983042:TBA983047 SRE983042:SRE983047 SHI983042:SHI983047 RXM983042:RXM983047 RNQ983042:RNQ983047 RDU983042:RDU983047 QTY983042:QTY983047 QKC983042:QKC983047 QAG983042:QAG983047 PQK983042:PQK983047 PGO983042:PGO983047 OWS983042:OWS983047 OMW983042:OMW983047 ODA983042:ODA983047 NTE983042:NTE983047 NJI983042:NJI983047 MZM983042:MZM983047 MPQ983042:MPQ983047 MFU983042:MFU983047 LVY983042:LVY983047 LMC983042:LMC983047 LCG983042:LCG983047 KSK983042:KSK983047 KIO983042:KIO983047 JYS983042:JYS983047 JOW983042:JOW983047 JFA983042:JFA983047 IVE983042:IVE983047 ILI983042:ILI983047 IBM983042:IBM983047 HRQ983042:HRQ983047 HHU983042:HHU983047 GXY983042:GXY983047 GOC983042:GOC983047 GEG983042:GEG983047 FUK983042:FUK983047 FKO983042:FKO983047 FAS983042:FAS983047 EQW983042:EQW983047 EHA983042:EHA983047 DXE983042:DXE983047 DNI983042:DNI983047 DDM983042:DDM983047 CTQ983042:CTQ983047 CJU983042:CJU983047 BZY983042:BZY983047 BQC983042:BQC983047 BGG983042:BGG983047 AWK983042:AWK983047 AMO983042:AMO983047 ACS983042:ACS983047 SW983042:SW983047 JA983042:JA983047 E983042:E983047 WVM917506:WVM917511 WLQ917506:WLQ917511 WBU917506:WBU917511 VRY917506:VRY917511 VIC917506:VIC917511 UYG917506:UYG917511 UOK917506:UOK917511 UEO917506:UEO917511 TUS917506:TUS917511 TKW917506:TKW917511 TBA917506:TBA917511 SRE917506:SRE917511 SHI917506:SHI917511 RXM917506:RXM917511 RNQ917506:RNQ917511 RDU917506:RDU917511 QTY917506:QTY917511 QKC917506:QKC917511 QAG917506:QAG917511 PQK917506:PQK917511 PGO917506:PGO917511 OWS917506:OWS917511 OMW917506:OMW917511 ODA917506:ODA917511 NTE917506:NTE917511 NJI917506:NJI917511 MZM917506:MZM917511 MPQ917506:MPQ917511 MFU917506:MFU917511 LVY917506:LVY917511 LMC917506:LMC917511 LCG917506:LCG917511 KSK917506:KSK917511 KIO917506:KIO917511 JYS917506:JYS917511 JOW917506:JOW917511 JFA917506:JFA917511 IVE917506:IVE917511 ILI917506:ILI917511 IBM917506:IBM917511 HRQ917506:HRQ917511 HHU917506:HHU917511 GXY917506:GXY917511 GOC917506:GOC917511 GEG917506:GEG917511 FUK917506:FUK917511 FKO917506:FKO917511 FAS917506:FAS917511 EQW917506:EQW917511 EHA917506:EHA917511 DXE917506:DXE917511 DNI917506:DNI917511 DDM917506:DDM917511 CTQ917506:CTQ917511 CJU917506:CJU917511 BZY917506:BZY917511 BQC917506:BQC917511 BGG917506:BGG917511 AWK917506:AWK917511 AMO917506:AMO917511 ACS917506:ACS917511 SW917506:SW917511 JA917506:JA917511 E917506:E917511 WVM851970:WVM851975 WLQ851970:WLQ851975 WBU851970:WBU851975 VRY851970:VRY851975 VIC851970:VIC851975 UYG851970:UYG851975 UOK851970:UOK851975 UEO851970:UEO851975 TUS851970:TUS851975 TKW851970:TKW851975 TBA851970:TBA851975 SRE851970:SRE851975 SHI851970:SHI851975 RXM851970:RXM851975 RNQ851970:RNQ851975 RDU851970:RDU851975 QTY851970:QTY851975 QKC851970:QKC851975 QAG851970:QAG851975 PQK851970:PQK851975 PGO851970:PGO851975 OWS851970:OWS851975 OMW851970:OMW851975 ODA851970:ODA851975 NTE851970:NTE851975 NJI851970:NJI851975 MZM851970:MZM851975 MPQ851970:MPQ851975 MFU851970:MFU851975 LVY851970:LVY851975 LMC851970:LMC851975 LCG851970:LCG851975 KSK851970:KSK851975 KIO851970:KIO851975 JYS851970:JYS851975 JOW851970:JOW851975 JFA851970:JFA851975 IVE851970:IVE851975 ILI851970:ILI851975 IBM851970:IBM851975 HRQ851970:HRQ851975 HHU851970:HHU851975 GXY851970:GXY851975 GOC851970:GOC851975 GEG851970:GEG851975 FUK851970:FUK851975 FKO851970:FKO851975 FAS851970:FAS851975 EQW851970:EQW851975 EHA851970:EHA851975 DXE851970:DXE851975 DNI851970:DNI851975 DDM851970:DDM851975 CTQ851970:CTQ851975 CJU851970:CJU851975 BZY851970:BZY851975 BQC851970:BQC851975 BGG851970:BGG851975 AWK851970:AWK851975 AMO851970:AMO851975 ACS851970:ACS851975 SW851970:SW851975 JA851970:JA851975 E851970:E851975 WVM786434:WVM786439 WLQ786434:WLQ786439 WBU786434:WBU786439 VRY786434:VRY786439 VIC786434:VIC786439 UYG786434:UYG786439 UOK786434:UOK786439 UEO786434:UEO786439 TUS786434:TUS786439 TKW786434:TKW786439 TBA786434:TBA786439 SRE786434:SRE786439 SHI786434:SHI786439 RXM786434:RXM786439 RNQ786434:RNQ786439 RDU786434:RDU786439 QTY786434:QTY786439 QKC786434:QKC786439 QAG786434:QAG786439 PQK786434:PQK786439 PGO786434:PGO786439 OWS786434:OWS786439 OMW786434:OMW786439 ODA786434:ODA786439 NTE786434:NTE786439 NJI786434:NJI786439 MZM786434:MZM786439 MPQ786434:MPQ786439 MFU786434:MFU786439 LVY786434:LVY786439 LMC786434:LMC786439 LCG786434:LCG786439 KSK786434:KSK786439 KIO786434:KIO786439 JYS786434:JYS786439 JOW786434:JOW786439 JFA786434:JFA786439 IVE786434:IVE786439 ILI786434:ILI786439 IBM786434:IBM786439 HRQ786434:HRQ786439 HHU786434:HHU786439 GXY786434:GXY786439 GOC786434:GOC786439 GEG786434:GEG786439 FUK786434:FUK786439 FKO786434:FKO786439 FAS786434:FAS786439 EQW786434:EQW786439 EHA786434:EHA786439 DXE786434:DXE786439 DNI786434:DNI786439 DDM786434:DDM786439 CTQ786434:CTQ786439 CJU786434:CJU786439 BZY786434:BZY786439 BQC786434:BQC786439 BGG786434:BGG786439 AWK786434:AWK786439 AMO786434:AMO786439 ACS786434:ACS786439 SW786434:SW786439 JA786434:JA786439 E786434:E786439 WVM720898:WVM720903 WLQ720898:WLQ720903 WBU720898:WBU720903 VRY720898:VRY720903 VIC720898:VIC720903 UYG720898:UYG720903 UOK720898:UOK720903 UEO720898:UEO720903 TUS720898:TUS720903 TKW720898:TKW720903 TBA720898:TBA720903 SRE720898:SRE720903 SHI720898:SHI720903 RXM720898:RXM720903 RNQ720898:RNQ720903 RDU720898:RDU720903 QTY720898:QTY720903 QKC720898:QKC720903 QAG720898:QAG720903 PQK720898:PQK720903 PGO720898:PGO720903 OWS720898:OWS720903 OMW720898:OMW720903 ODA720898:ODA720903 NTE720898:NTE720903 NJI720898:NJI720903 MZM720898:MZM720903 MPQ720898:MPQ720903 MFU720898:MFU720903 LVY720898:LVY720903 LMC720898:LMC720903 LCG720898:LCG720903 KSK720898:KSK720903 KIO720898:KIO720903 JYS720898:JYS720903 JOW720898:JOW720903 JFA720898:JFA720903 IVE720898:IVE720903 ILI720898:ILI720903 IBM720898:IBM720903 HRQ720898:HRQ720903 HHU720898:HHU720903 GXY720898:GXY720903 GOC720898:GOC720903 GEG720898:GEG720903 FUK720898:FUK720903 FKO720898:FKO720903 FAS720898:FAS720903 EQW720898:EQW720903 EHA720898:EHA720903 DXE720898:DXE720903 DNI720898:DNI720903 DDM720898:DDM720903 CTQ720898:CTQ720903 CJU720898:CJU720903 BZY720898:BZY720903 BQC720898:BQC720903 BGG720898:BGG720903 AWK720898:AWK720903 AMO720898:AMO720903 ACS720898:ACS720903 SW720898:SW720903 JA720898:JA720903 E720898:E720903 WVM655362:WVM655367 WLQ655362:WLQ655367 WBU655362:WBU655367 VRY655362:VRY655367 VIC655362:VIC655367 UYG655362:UYG655367 UOK655362:UOK655367 UEO655362:UEO655367 TUS655362:TUS655367 TKW655362:TKW655367 TBA655362:TBA655367 SRE655362:SRE655367 SHI655362:SHI655367 RXM655362:RXM655367 RNQ655362:RNQ655367 RDU655362:RDU655367 QTY655362:QTY655367 QKC655362:QKC655367 QAG655362:QAG655367 PQK655362:PQK655367 PGO655362:PGO655367 OWS655362:OWS655367 OMW655362:OMW655367 ODA655362:ODA655367 NTE655362:NTE655367 NJI655362:NJI655367 MZM655362:MZM655367 MPQ655362:MPQ655367 MFU655362:MFU655367 LVY655362:LVY655367 LMC655362:LMC655367 LCG655362:LCG655367 KSK655362:KSK655367 KIO655362:KIO655367 JYS655362:JYS655367 JOW655362:JOW655367 JFA655362:JFA655367 IVE655362:IVE655367 ILI655362:ILI655367 IBM655362:IBM655367 HRQ655362:HRQ655367 HHU655362:HHU655367 GXY655362:GXY655367 GOC655362:GOC655367 GEG655362:GEG655367 FUK655362:FUK655367 FKO655362:FKO655367 FAS655362:FAS655367 EQW655362:EQW655367 EHA655362:EHA655367 DXE655362:DXE655367 DNI655362:DNI655367 DDM655362:DDM655367 CTQ655362:CTQ655367 CJU655362:CJU655367 BZY655362:BZY655367 BQC655362:BQC655367 BGG655362:BGG655367 AWK655362:AWK655367 AMO655362:AMO655367 ACS655362:ACS655367 SW655362:SW655367 JA655362:JA655367 E655362:E655367 WVM589826:WVM589831 WLQ589826:WLQ589831 WBU589826:WBU589831 VRY589826:VRY589831 VIC589826:VIC589831 UYG589826:UYG589831 UOK589826:UOK589831 UEO589826:UEO589831 TUS589826:TUS589831 TKW589826:TKW589831 TBA589826:TBA589831 SRE589826:SRE589831 SHI589826:SHI589831 RXM589826:RXM589831 RNQ589826:RNQ589831 RDU589826:RDU589831 QTY589826:QTY589831 QKC589826:QKC589831 QAG589826:QAG589831 PQK589826:PQK589831 PGO589826:PGO589831 OWS589826:OWS589831 OMW589826:OMW589831 ODA589826:ODA589831 NTE589826:NTE589831 NJI589826:NJI589831 MZM589826:MZM589831 MPQ589826:MPQ589831 MFU589826:MFU589831 LVY589826:LVY589831 LMC589826:LMC589831 LCG589826:LCG589831 KSK589826:KSK589831 KIO589826:KIO589831 JYS589826:JYS589831 JOW589826:JOW589831 JFA589826:JFA589831 IVE589826:IVE589831 ILI589826:ILI589831 IBM589826:IBM589831 HRQ589826:HRQ589831 HHU589826:HHU589831 GXY589826:GXY589831 GOC589826:GOC589831 GEG589826:GEG589831 FUK589826:FUK589831 FKO589826:FKO589831 FAS589826:FAS589831 EQW589826:EQW589831 EHA589826:EHA589831 DXE589826:DXE589831 DNI589826:DNI589831 DDM589826:DDM589831 CTQ589826:CTQ589831 CJU589826:CJU589831 BZY589826:BZY589831 BQC589826:BQC589831 BGG589826:BGG589831 AWK589826:AWK589831 AMO589826:AMO589831 ACS589826:ACS589831 SW589826:SW589831 JA589826:JA589831 E589826:E589831 WVM524290:WVM524295 WLQ524290:WLQ524295 WBU524290:WBU524295 VRY524290:VRY524295 VIC524290:VIC524295 UYG524290:UYG524295 UOK524290:UOK524295 UEO524290:UEO524295 TUS524290:TUS524295 TKW524290:TKW524295 TBA524290:TBA524295 SRE524290:SRE524295 SHI524290:SHI524295 RXM524290:RXM524295 RNQ524290:RNQ524295 RDU524290:RDU524295 QTY524290:QTY524295 QKC524290:QKC524295 QAG524290:QAG524295 PQK524290:PQK524295 PGO524290:PGO524295 OWS524290:OWS524295 OMW524290:OMW524295 ODA524290:ODA524295 NTE524290:NTE524295 NJI524290:NJI524295 MZM524290:MZM524295 MPQ524290:MPQ524295 MFU524290:MFU524295 LVY524290:LVY524295 LMC524290:LMC524295 LCG524290:LCG524295 KSK524290:KSK524295 KIO524290:KIO524295 JYS524290:JYS524295 JOW524290:JOW524295 JFA524290:JFA524295 IVE524290:IVE524295 ILI524290:ILI524295 IBM524290:IBM524295 HRQ524290:HRQ524295 HHU524290:HHU524295 GXY524290:GXY524295 GOC524290:GOC524295 GEG524290:GEG524295 FUK524290:FUK524295 FKO524290:FKO524295 FAS524290:FAS524295 EQW524290:EQW524295 EHA524290:EHA524295 DXE524290:DXE524295 DNI524290:DNI524295 DDM524290:DDM524295 CTQ524290:CTQ524295 CJU524290:CJU524295 BZY524290:BZY524295 BQC524290:BQC524295 BGG524290:BGG524295 AWK524290:AWK524295 AMO524290:AMO524295 ACS524290:ACS524295 SW524290:SW524295 JA524290:JA524295 E524290:E524295 WVM458754:WVM458759 WLQ458754:WLQ458759 WBU458754:WBU458759 VRY458754:VRY458759 VIC458754:VIC458759 UYG458754:UYG458759 UOK458754:UOK458759 UEO458754:UEO458759 TUS458754:TUS458759 TKW458754:TKW458759 TBA458754:TBA458759 SRE458754:SRE458759 SHI458754:SHI458759 RXM458754:RXM458759 RNQ458754:RNQ458759 RDU458754:RDU458759 QTY458754:QTY458759 QKC458754:QKC458759 QAG458754:QAG458759 PQK458754:PQK458759 PGO458754:PGO458759 OWS458754:OWS458759 OMW458754:OMW458759 ODA458754:ODA458759 NTE458754:NTE458759 NJI458754:NJI458759 MZM458754:MZM458759 MPQ458754:MPQ458759 MFU458754:MFU458759 LVY458754:LVY458759 LMC458754:LMC458759 LCG458754:LCG458759 KSK458754:KSK458759 KIO458754:KIO458759 JYS458754:JYS458759 JOW458754:JOW458759 JFA458754:JFA458759 IVE458754:IVE458759 ILI458754:ILI458759 IBM458754:IBM458759 HRQ458754:HRQ458759 HHU458754:HHU458759 GXY458754:GXY458759 GOC458754:GOC458759 GEG458754:GEG458759 FUK458754:FUK458759 FKO458754:FKO458759 FAS458754:FAS458759 EQW458754:EQW458759 EHA458754:EHA458759 DXE458754:DXE458759 DNI458754:DNI458759 DDM458754:DDM458759 CTQ458754:CTQ458759 CJU458754:CJU458759 BZY458754:BZY458759 BQC458754:BQC458759 BGG458754:BGG458759 AWK458754:AWK458759 AMO458754:AMO458759 ACS458754:ACS458759 SW458754:SW458759 JA458754:JA458759 E458754:E458759 WVM393218:WVM393223 WLQ393218:WLQ393223 WBU393218:WBU393223 VRY393218:VRY393223 VIC393218:VIC393223 UYG393218:UYG393223 UOK393218:UOK393223 UEO393218:UEO393223 TUS393218:TUS393223 TKW393218:TKW393223 TBA393218:TBA393223 SRE393218:SRE393223 SHI393218:SHI393223 RXM393218:RXM393223 RNQ393218:RNQ393223 RDU393218:RDU393223 QTY393218:QTY393223 QKC393218:QKC393223 QAG393218:QAG393223 PQK393218:PQK393223 PGO393218:PGO393223 OWS393218:OWS393223 OMW393218:OMW393223 ODA393218:ODA393223 NTE393218:NTE393223 NJI393218:NJI393223 MZM393218:MZM393223 MPQ393218:MPQ393223 MFU393218:MFU393223 LVY393218:LVY393223 LMC393218:LMC393223 LCG393218:LCG393223 KSK393218:KSK393223 KIO393218:KIO393223 JYS393218:JYS393223 JOW393218:JOW393223 JFA393218:JFA393223 IVE393218:IVE393223 ILI393218:ILI393223 IBM393218:IBM393223 HRQ393218:HRQ393223 HHU393218:HHU393223 GXY393218:GXY393223 GOC393218:GOC393223 GEG393218:GEG393223 FUK393218:FUK393223 FKO393218:FKO393223 FAS393218:FAS393223 EQW393218:EQW393223 EHA393218:EHA393223 DXE393218:DXE393223 DNI393218:DNI393223 DDM393218:DDM393223 CTQ393218:CTQ393223 CJU393218:CJU393223 BZY393218:BZY393223 BQC393218:BQC393223 BGG393218:BGG393223 AWK393218:AWK393223 AMO393218:AMO393223 ACS393218:ACS393223 SW393218:SW393223 JA393218:JA393223 E393218:E393223 WVM327682:WVM327687 WLQ327682:WLQ327687 WBU327682:WBU327687 VRY327682:VRY327687 VIC327682:VIC327687 UYG327682:UYG327687 UOK327682:UOK327687 UEO327682:UEO327687 TUS327682:TUS327687 TKW327682:TKW327687 TBA327682:TBA327687 SRE327682:SRE327687 SHI327682:SHI327687 RXM327682:RXM327687 RNQ327682:RNQ327687 RDU327682:RDU327687 QTY327682:QTY327687 QKC327682:QKC327687 QAG327682:QAG327687 PQK327682:PQK327687 PGO327682:PGO327687 OWS327682:OWS327687 OMW327682:OMW327687 ODA327682:ODA327687 NTE327682:NTE327687 NJI327682:NJI327687 MZM327682:MZM327687 MPQ327682:MPQ327687 MFU327682:MFU327687 LVY327682:LVY327687 LMC327682:LMC327687 LCG327682:LCG327687 KSK327682:KSK327687 KIO327682:KIO327687 JYS327682:JYS327687 JOW327682:JOW327687 JFA327682:JFA327687 IVE327682:IVE327687 ILI327682:ILI327687 IBM327682:IBM327687 HRQ327682:HRQ327687 HHU327682:HHU327687 GXY327682:GXY327687 GOC327682:GOC327687 GEG327682:GEG327687 FUK327682:FUK327687 FKO327682:FKO327687 FAS327682:FAS327687 EQW327682:EQW327687 EHA327682:EHA327687 DXE327682:DXE327687 DNI327682:DNI327687 DDM327682:DDM327687 CTQ327682:CTQ327687 CJU327682:CJU327687 BZY327682:BZY327687 BQC327682:BQC327687 BGG327682:BGG327687 AWK327682:AWK327687 AMO327682:AMO327687 ACS327682:ACS327687 SW327682:SW327687 JA327682:JA327687 E327682:E327687 WVM262146:WVM262151 WLQ262146:WLQ262151 WBU262146:WBU262151 VRY262146:VRY262151 VIC262146:VIC262151 UYG262146:UYG262151 UOK262146:UOK262151 UEO262146:UEO262151 TUS262146:TUS262151 TKW262146:TKW262151 TBA262146:TBA262151 SRE262146:SRE262151 SHI262146:SHI262151 RXM262146:RXM262151 RNQ262146:RNQ262151 RDU262146:RDU262151 QTY262146:QTY262151 QKC262146:QKC262151 QAG262146:QAG262151 PQK262146:PQK262151 PGO262146:PGO262151 OWS262146:OWS262151 OMW262146:OMW262151 ODA262146:ODA262151 NTE262146:NTE262151 NJI262146:NJI262151 MZM262146:MZM262151 MPQ262146:MPQ262151 MFU262146:MFU262151 LVY262146:LVY262151 LMC262146:LMC262151 LCG262146:LCG262151 KSK262146:KSK262151 KIO262146:KIO262151 JYS262146:JYS262151 JOW262146:JOW262151 JFA262146:JFA262151 IVE262146:IVE262151 ILI262146:ILI262151 IBM262146:IBM262151 HRQ262146:HRQ262151 HHU262146:HHU262151 GXY262146:GXY262151 GOC262146:GOC262151 GEG262146:GEG262151 FUK262146:FUK262151 FKO262146:FKO262151 FAS262146:FAS262151 EQW262146:EQW262151 EHA262146:EHA262151 DXE262146:DXE262151 DNI262146:DNI262151 DDM262146:DDM262151 CTQ262146:CTQ262151 CJU262146:CJU262151 BZY262146:BZY262151 BQC262146:BQC262151 BGG262146:BGG262151 AWK262146:AWK262151 AMO262146:AMO262151 ACS262146:ACS262151 SW262146:SW262151 JA262146:JA262151 E262146:E262151 WVM196610:WVM196615 WLQ196610:WLQ196615 WBU196610:WBU196615 VRY196610:VRY196615 VIC196610:VIC196615 UYG196610:UYG196615 UOK196610:UOK196615 UEO196610:UEO196615 TUS196610:TUS196615 TKW196610:TKW196615 TBA196610:TBA196615 SRE196610:SRE196615 SHI196610:SHI196615 RXM196610:RXM196615 RNQ196610:RNQ196615 RDU196610:RDU196615 QTY196610:QTY196615 QKC196610:QKC196615 QAG196610:QAG196615 PQK196610:PQK196615 PGO196610:PGO196615 OWS196610:OWS196615 OMW196610:OMW196615 ODA196610:ODA196615 NTE196610:NTE196615 NJI196610:NJI196615 MZM196610:MZM196615 MPQ196610:MPQ196615 MFU196610:MFU196615 LVY196610:LVY196615 LMC196610:LMC196615 LCG196610:LCG196615 KSK196610:KSK196615 KIO196610:KIO196615 JYS196610:JYS196615 JOW196610:JOW196615 JFA196610:JFA196615 IVE196610:IVE196615 ILI196610:ILI196615 IBM196610:IBM196615 HRQ196610:HRQ196615 HHU196610:HHU196615 GXY196610:GXY196615 GOC196610:GOC196615 GEG196610:GEG196615 FUK196610:FUK196615 FKO196610:FKO196615 FAS196610:FAS196615 EQW196610:EQW196615 EHA196610:EHA196615 DXE196610:DXE196615 DNI196610:DNI196615 DDM196610:DDM196615 CTQ196610:CTQ196615 CJU196610:CJU196615 BZY196610:BZY196615 BQC196610:BQC196615 BGG196610:BGG196615 AWK196610:AWK196615 AMO196610:AMO196615 ACS196610:ACS196615 SW196610:SW196615 JA196610:JA196615 E196610:E196615 WVM131074:WVM131079 WLQ131074:WLQ131079 WBU131074:WBU131079 VRY131074:VRY131079 VIC131074:VIC131079 UYG131074:UYG131079 UOK131074:UOK131079 UEO131074:UEO131079 TUS131074:TUS131079 TKW131074:TKW131079 TBA131074:TBA131079 SRE131074:SRE131079 SHI131074:SHI131079 RXM131074:RXM131079 RNQ131074:RNQ131079 RDU131074:RDU131079 QTY131074:QTY131079 QKC131074:QKC131079 QAG131074:QAG131079 PQK131074:PQK131079 PGO131074:PGO131079 OWS131074:OWS131079 OMW131074:OMW131079 ODA131074:ODA131079 NTE131074:NTE131079 NJI131074:NJI131079 MZM131074:MZM131079 MPQ131074:MPQ131079 MFU131074:MFU131079 LVY131074:LVY131079 LMC131074:LMC131079 LCG131074:LCG131079 KSK131074:KSK131079 KIO131074:KIO131079 JYS131074:JYS131079 JOW131074:JOW131079 JFA131074:JFA131079 IVE131074:IVE131079 ILI131074:ILI131079 IBM131074:IBM131079 HRQ131074:HRQ131079 HHU131074:HHU131079 GXY131074:GXY131079 GOC131074:GOC131079 GEG131074:GEG131079 FUK131074:FUK131079 FKO131074:FKO131079 FAS131074:FAS131079 EQW131074:EQW131079 EHA131074:EHA131079 DXE131074:DXE131079 DNI131074:DNI131079 DDM131074:DDM131079 CTQ131074:CTQ131079 CJU131074:CJU131079 BZY131074:BZY131079 BQC131074:BQC131079 BGG131074:BGG131079 AWK131074:AWK131079 AMO131074:AMO131079 ACS131074:ACS131079 SW131074:SW131079 JA131074:JA131079 E131074:E131079 WVM65538:WVM65543 WLQ65538:WLQ65543 WBU65538:WBU65543 VRY65538:VRY65543 VIC65538:VIC65543 UYG65538:UYG65543 UOK65538:UOK65543 UEO65538:UEO65543 TUS65538:TUS65543 TKW65538:TKW65543 TBA65538:TBA65543 SRE65538:SRE65543 SHI65538:SHI65543 RXM65538:RXM65543 RNQ65538:RNQ65543 RDU65538:RDU65543 QTY65538:QTY65543 QKC65538:QKC65543 QAG65538:QAG65543 PQK65538:PQK65543 PGO65538:PGO65543 OWS65538:OWS65543 OMW65538:OMW65543 ODA65538:ODA65543 NTE65538:NTE65543 NJI65538:NJI65543 MZM65538:MZM65543 MPQ65538:MPQ65543 MFU65538:MFU65543 LVY65538:LVY65543 LMC65538:LMC65543 LCG65538:LCG65543 KSK65538:KSK65543 KIO65538:KIO65543 JYS65538:JYS65543 JOW65538:JOW65543 JFA65538:JFA65543 IVE65538:IVE65543 ILI65538:ILI65543 IBM65538:IBM65543 HRQ65538:HRQ65543 HHU65538:HHU65543 GXY65538:GXY65543 GOC65538:GOC65543 GEG65538:GEG65543 FUK65538:FUK65543 FKO65538:FKO65543 FAS65538:FAS65543 EQW65538:EQW65543 EHA65538:EHA65543 DXE65538:DXE65543 DNI65538:DNI65543 DDM65538:DDM65543 CTQ65538:CTQ65543 CJU65538:CJU65543 BZY65538:BZY65543 BQC65538:BQC65543 BGG65538:BGG65543 AWK65538:AWK65543 AMO65538:AMO65543 ACS65538:ACS65543 SW65538:SW65543 JA65538:JA65543 E65538:E65543 WVM31:WVM38 WLQ31:WLQ38 WBU31:WBU38 VRY31:VRY38 VIC31:VIC38 UYG31:UYG38 UOK31:UOK38 UEO31:UEO38 TUS31:TUS38 TKW31:TKW38 TBA31:TBA38 SRE31:SRE38 SHI31:SHI38 RXM31:RXM38 RNQ31:RNQ38 RDU31:RDU38 QTY31:QTY38 QKC31:QKC38 QAG31:QAG38 PQK31:PQK38 PGO31:PGO38 OWS31:OWS38 OMW31:OMW38 ODA31:ODA38 NTE31:NTE38 NJI31:NJI38 MZM31:MZM38 MPQ31:MPQ38 MFU31:MFU38 LVY31:LVY38 LMC31:LMC38 LCG31:LCG38 KSK31:KSK38 KIO31:KIO38 JYS31:JYS38 JOW31:JOW38 JFA31:JFA38 IVE31:IVE38 ILI31:ILI38 IBM31:IBM38 HRQ31:HRQ38 HHU31:HHU38 GXY31:GXY38 GOC31:GOC38 GEG31:GEG38 FUK31:FUK38 FKO31:FKO38 FAS31:FAS38 EQW31:EQW38 EHA31:EHA38 DXE31:DXE38 DNI31:DNI38 DDM31:DDM38 CTQ31:CTQ38 CJU31:CJU38 BZY31:BZY38 BQC31:BQC38 BGG31:BGG38 AWK31:AWK38 AMO31:AMO38 ACS31:ACS38 SW31:SW38 JA31:JA38 WVM983020:WVM983023 WLQ983020:WLQ983023 WBU983020:WBU983023 VRY983020:VRY983023 VIC983020:VIC983023 UYG983020:UYG983023 UOK983020:UOK983023 UEO983020:UEO983023 TUS983020:TUS983023 TKW983020:TKW983023 TBA983020:TBA983023 SRE983020:SRE983023 SHI983020:SHI983023 RXM983020:RXM983023 RNQ983020:RNQ983023 RDU983020:RDU983023 QTY983020:QTY983023 QKC983020:QKC983023 QAG983020:QAG983023 PQK983020:PQK983023 PGO983020:PGO983023 OWS983020:OWS983023 OMW983020:OMW983023 ODA983020:ODA983023 NTE983020:NTE983023 NJI983020:NJI983023 MZM983020:MZM983023 MPQ983020:MPQ983023 MFU983020:MFU983023 LVY983020:LVY983023 LMC983020:LMC983023 LCG983020:LCG983023 KSK983020:KSK983023 KIO983020:KIO983023 JYS983020:JYS983023 JOW983020:JOW983023 JFA983020:JFA983023 IVE983020:IVE983023 ILI983020:ILI983023 IBM983020:IBM983023 HRQ983020:HRQ983023 HHU983020:HHU983023 GXY983020:GXY983023 GOC983020:GOC983023 GEG983020:GEG983023 FUK983020:FUK983023 FKO983020:FKO983023 FAS983020:FAS983023 EQW983020:EQW983023 EHA983020:EHA983023 DXE983020:DXE983023 DNI983020:DNI983023 DDM983020:DDM983023 CTQ983020:CTQ983023 CJU983020:CJU983023 BZY983020:BZY983023 BQC983020:BQC983023 BGG983020:BGG983023 AWK983020:AWK983023 AMO983020:AMO983023 ACS983020:ACS983023 SW983020:SW983023 JA983020:JA983023 E983020:E983023 WVM917484:WVM917487 WLQ917484:WLQ917487 WBU917484:WBU917487 VRY917484:VRY917487 VIC917484:VIC917487 UYG917484:UYG917487 UOK917484:UOK917487 UEO917484:UEO917487 TUS917484:TUS917487 TKW917484:TKW917487 TBA917484:TBA917487 SRE917484:SRE917487 SHI917484:SHI917487 RXM917484:RXM917487 RNQ917484:RNQ917487 RDU917484:RDU917487 QTY917484:QTY917487 QKC917484:QKC917487 QAG917484:QAG917487 PQK917484:PQK917487 PGO917484:PGO917487 OWS917484:OWS917487 OMW917484:OMW917487 ODA917484:ODA917487 NTE917484:NTE917487 NJI917484:NJI917487 MZM917484:MZM917487 MPQ917484:MPQ917487 MFU917484:MFU917487 LVY917484:LVY917487 LMC917484:LMC917487 LCG917484:LCG917487 KSK917484:KSK917487 KIO917484:KIO917487 JYS917484:JYS917487 JOW917484:JOW917487 JFA917484:JFA917487 IVE917484:IVE917487 ILI917484:ILI917487 IBM917484:IBM917487 HRQ917484:HRQ917487 HHU917484:HHU917487 GXY917484:GXY917487 GOC917484:GOC917487 GEG917484:GEG917487 FUK917484:FUK917487 FKO917484:FKO917487 FAS917484:FAS917487 EQW917484:EQW917487 EHA917484:EHA917487 DXE917484:DXE917487 DNI917484:DNI917487 DDM917484:DDM917487 CTQ917484:CTQ917487 CJU917484:CJU917487 BZY917484:BZY917487 BQC917484:BQC917487 BGG917484:BGG917487 AWK917484:AWK917487 AMO917484:AMO917487 ACS917484:ACS917487 SW917484:SW917487 JA917484:JA917487 E917484:E917487 WVM851948:WVM851951 WLQ851948:WLQ851951 WBU851948:WBU851951 VRY851948:VRY851951 VIC851948:VIC851951 UYG851948:UYG851951 UOK851948:UOK851951 UEO851948:UEO851951 TUS851948:TUS851951 TKW851948:TKW851951 TBA851948:TBA851951 SRE851948:SRE851951 SHI851948:SHI851951 RXM851948:RXM851951 RNQ851948:RNQ851951 RDU851948:RDU851951 QTY851948:QTY851951 QKC851948:QKC851951 QAG851948:QAG851951 PQK851948:PQK851951 PGO851948:PGO851951 OWS851948:OWS851951 OMW851948:OMW851951 ODA851948:ODA851951 NTE851948:NTE851951 NJI851948:NJI851951 MZM851948:MZM851951 MPQ851948:MPQ851951 MFU851948:MFU851951 LVY851948:LVY851951 LMC851948:LMC851951 LCG851948:LCG851951 KSK851948:KSK851951 KIO851948:KIO851951 JYS851948:JYS851951 JOW851948:JOW851951 JFA851948:JFA851951 IVE851948:IVE851951 ILI851948:ILI851951 IBM851948:IBM851951 HRQ851948:HRQ851951 HHU851948:HHU851951 GXY851948:GXY851951 GOC851948:GOC851951 GEG851948:GEG851951 FUK851948:FUK851951 FKO851948:FKO851951 FAS851948:FAS851951 EQW851948:EQW851951 EHA851948:EHA851951 DXE851948:DXE851951 DNI851948:DNI851951 DDM851948:DDM851951 CTQ851948:CTQ851951 CJU851948:CJU851951 BZY851948:BZY851951 BQC851948:BQC851951 BGG851948:BGG851951 AWK851948:AWK851951 AMO851948:AMO851951 ACS851948:ACS851951 SW851948:SW851951 JA851948:JA851951 E851948:E851951 WVM786412:WVM786415 WLQ786412:WLQ786415 WBU786412:WBU786415 VRY786412:VRY786415 VIC786412:VIC786415 UYG786412:UYG786415 UOK786412:UOK786415 UEO786412:UEO786415 TUS786412:TUS786415 TKW786412:TKW786415 TBA786412:TBA786415 SRE786412:SRE786415 SHI786412:SHI786415 RXM786412:RXM786415 RNQ786412:RNQ786415 RDU786412:RDU786415 QTY786412:QTY786415 QKC786412:QKC786415 QAG786412:QAG786415 PQK786412:PQK786415 PGO786412:PGO786415 OWS786412:OWS786415 OMW786412:OMW786415 ODA786412:ODA786415 NTE786412:NTE786415 NJI786412:NJI786415 MZM786412:MZM786415 MPQ786412:MPQ786415 MFU786412:MFU786415 LVY786412:LVY786415 LMC786412:LMC786415 LCG786412:LCG786415 KSK786412:KSK786415 KIO786412:KIO786415 JYS786412:JYS786415 JOW786412:JOW786415 JFA786412:JFA786415 IVE786412:IVE786415 ILI786412:ILI786415 IBM786412:IBM786415 HRQ786412:HRQ786415 HHU786412:HHU786415 GXY786412:GXY786415 GOC786412:GOC786415 GEG786412:GEG786415 FUK786412:FUK786415 FKO786412:FKO786415 FAS786412:FAS786415 EQW786412:EQW786415 EHA786412:EHA786415 DXE786412:DXE786415 DNI786412:DNI786415 DDM786412:DDM786415 CTQ786412:CTQ786415 CJU786412:CJU786415 BZY786412:BZY786415 BQC786412:BQC786415 BGG786412:BGG786415 AWK786412:AWK786415 AMO786412:AMO786415 ACS786412:ACS786415 SW786412:SW786415 JA786412:JA786415 E786412:E786415 WVM720876:WVM720879 WLQ720876:WLQ720879 WBU720876:WBU720879 VRY720876:VRY720879 VIC720876:VIC720879 UYG720876:UYG720879 UOK720876:UOK720879 UEO720876:UEO720879 TUS720876:TUS720879 TKW720876:TKW720879 TBA720876:TBA720879 SRE720876:SRE720879 SHI720876:SHI720879 RXM720876:RXM720879 RNQ720876:RNQ720879 RDU720876:RDU720879 QTY720876:QTY720879 QKC720876:QKC720879 QAG720876:QAG720879 PQK720876:PQK720879 PGO720876:PGO720879 OWS720876:OWS720879 OMW720876:OMW720879 ODA720876:ODA720879 NTE720876:NTE720879 NJI720876:NJI720879 MZM720876:MZM720879 MPQ720876:MPQ720879 MFU720876:MFU720879 LVY720876:LVY720879 LMC720876:LMC720879 LCG720876:LCG720879 KSK720876:KSK720879 KIO720876:KIO720879 JYS720876:JYS720879 JOW720876:JOW720879 JFA720876:JFA720879 IVE720876:IVE720879 ILI720876:ILI720879 IBM720876:IBM720879 HRQ720876:HRQ720879 HHU720876:HHU720879 GXY720876:GXY720879 GOC720876:GOC720879 GEG720876:GEG720879 FUK720876:FUK720879 FKO720876:FKO720879 FAS720876:FAS720879 EQW720876:EQW720879 EHA720876:EHA720879 DXE720876:DXE720879 DNI720876:DNI720879 DDM720876:DDM720879 CTQ720876:CTQ720879 CJU720876:CJU720879 BZY720876:BZY720879 BQC720876:BQC720879 BGG720876:BGG720879 AWK720876:AWK720879 AMO720876:AMO720879 ACS720876:ACS720879 SW720876:SW720879 JA720876:JA720879 E720876:E720879 WVM655340:WVM655343 WLQ655340:WLQ655343 WBU655340:WBU655343 VRY655340:VRY655343 VIC655340:VIC655343 UYG655340:UYG655343 UOK655340:UOK655343 UEO655340:UEO655343 TUS655340:TUS655343 TKW655340:TKW655343 TBA655340:TBA655343 SRE655340:SRE655343 SHI655340:SHI655343 RXM655340:RXM655343 RNQ655340:RNQ655343 RDU655340:RDU655343 QTY655340:QTY655343 QKC655340:QKC655343 QAG655340:QAG655343 PQK655340:PQK655343 PGO655340:PGO655343 OWS655340:OWS655343 OMW655340:OMW655343 ODA655340:ODA655343 NTE655340:NTE655343 NJI655340:NJI655343 MZM655340:MZM655343 MPQ655340:MPQ655343 MFU655340:MFU655343 LVY655340:LVY655343 LMC655340:LMC655343 LCG655340:LCG655343 KSK655340:KSK655343 KIO655340:KIO655343 JYS655340:JYS655343 JOW655340:JOW655343 JFA655340:JFA655343 IVE655340:IVE655343 ILI655340:ILI655343 IBM655340:IBM655343 HRQ655340:HRQ655343 HHU655340:HHU655343 GXY655340:GXY655343 GOC655340:GOC655343 GEG655340:GEG655343 FUK655340:FUK655343 FKO655340:FKO655343 FAS655340:FAS655343 EQW655340:EQW655343 EHA655340:EHA655343 DXE655340:DXE655343 DNI655340:DNI655343 DDM655340:DDM655343 CTQ655340:CTQ655343 CJU655340:CJU655343 BZY655340:BZY655343 BQC655340:BQC655343 BGG655340:BGG655343 AWK655340:AWK655343 AMO655340:AMO655343 ACS655340:ACS655343 SW655340:SW655343 JA655340:JA655343 E655340:E655343 WVM589804:WVM589807 WLQ589804:WLQ589807 WBU589804:WBU589807 VRY589804:VRY589807 VIC589804:VIC589807 UYG589804:UYG589807 UOK589804:UOK589807 UEO589804:UEO589807 TUS589804:TUS589807 TKW589804:TKW589807 TBA589804:TBA589807 SRE589804:SRE589807 SHI589804:SHI589807 RXM589804:RXM589807 RNQ589804:RNQ589807 RDU589804:RDU589807 QTY589804:QTY589807 QKC589804:QKC589807 QAG589804:QAG589807 PQK589804:PQK589807 PGO589804:PGO589807 OWS589804:OWS589807 OMW589804:OMW589807 ODA589804:ODA589807 NTE589804:NTE589807 NJI589804:NJI589807 MZM589804:MZM589807 MPQ589804:MPQ589807 MFU589804:MFU589807 LVY589804:LVY589807 LMC589804:LMC589807 LCG589804:LCG589807 KSK589804:KSK589807 KIO589804:KIO589807 JYS589804:JYS589807 JOW589804:JOW589807 JFA589804:JFA589807 IVE589804:IVE589807 ILI589804:ILI589807 IBM589804:IBM589807 HRQ589804:HRQ589807 HHU589804:HHU589807 GXY589804:GXY589807 GOC589804:GOC589807 GEG589804:GEG589807 FUK589804:FUK589807 FKO589804:FKO589807 FAS589804:FAS589807 EQW589804:EQW589807 EHA589804:EHA589807 DXE589804:DXE589807 DNI589804:DNI589807 DDM589804:DDM589807 CTQ589804:CTQ589807 CJU589804:CJU589807 BZY589804:BZY589807 BQC589804:BQC589807 BGG589804:BGG589807 AWK589804:AWK589807 AMO589804:AMO589807 ACS589804:ACS589807 SW589804:SW589807 JA589804:JA589807 E589804:E589807 WVM524268:WVM524271 WLQ524268:WLQ524271 WBU524268:WBU524271 VRY524268:VRY524271 VIC524268:VIC524271 UYG524268:UYG524271 UOK524268:UOK524271 UEO524268:UEO524271 TUS524268:TUS524271 TKW524268:TKW524271 TBA524268:TBA524271 SRE524268:SRE524271 SHI524268:SHI524271 RXM524268:RXM524271 RNQ524268:RNQ524271 RDU524268:RDU524271 QTY524268:QTY524271 QKC524268:QKC524271 QAG524268:QAG524271 PQK524268:PQK524271 PGO524268:PGO524271 OWS524268:OWS524271 OMW524268:OMW524271 ODA524268:ODA524271 NTE524268:NTE524271 NJI524268:NJI524271 MZM524268:MZM524271 MPQ524268:MPQ524271 MFU524268:MFU524271 LVY524268:LVY524271 LMC524268:LMC524271 LCG524268:LCG524271 KSK524268:KSK524271 KIO524268:KIO524271 JYS524268:JYS524271 JOW524268:JOW524271 JFA524268:JFA524271 IVE524268:IVE524271 ILI524268:ILI524271 IBM524268:IBM524271 HRQ524268:HRQ524271 HHU524268:HHU524271 GXY524268:GXY524271 GOC524268:GOC524271 GEG524268:GEG524271 FUK524268:FUK524271 FKO524268:FKO524271 FAS524268:FAS524271 EQW524268:EQW524271 EHA524268:EHA524271 DXE524268:DXE524271 DNI524268:DNI524271 DDM524268:DDM524271 CTQ524268:CTQ524271 CJU524268:CJU524271 BZY524268:BZY524271 BQC524268:BQC524271 BGG524268:BGG524271 AWK524268:AWK524271 AMO524268:AMO524271 ACS524268:ACS524271 SW524268:SW524271 JA524268:JA524271 E524268:E524271 WVM458732:WVM458735 WLQ458732:WLQ458735 WBU458732:WBU458735 VRY458732:VRY458735 VIC458732:VIC458735 UYG458732:UYG458735 UOK458732:UOK458735 UEO458732:UEO458735 TUS458732:TUS458735 TKW458732:TKW458735 TBA458732:TBA458735 SRE458732:SRE458735 SHI458732:SHI458735 RXM458732:RXM458735 RNQ458732:RNQ458735 RDU458732:RDU458735 QTY458732:QTY458735 QKC458732:QKC458735 QAG458732:QAG458735 PQK458732:PQK458735 PGO458732:PGO458735 OWS458732:OWS458735 OMW458732:OMW458735 ODA458732:ODA458735 NTE458732:NTE458735 NJI458732:NJI458735 MZM458732:MZM458735 MPQ458732:MPQ458735 MFU458732:MFU458735 LVY458732:LVY458735 LMC458732:LMC458735 LCG458732:LCG458735 KSK458732:KSK458735 KIO458732:KIO458735 JYS458732:JYS458735 JOW458732:JOW458735 JFA458732:JFA458735 IVE458732:IVE458735 ILI458732:ILI458735 IBM458732:IBM458735 HRQ458732:HRQ458735 HHU458732:HHU458735 GXY458732:GXY458735 GOC458732:GOC458735 GEG458732:GEG458735 FUK458732:FUK458735 FKO458732:FKO458735 FAS458732:FAS458735 EQW458732:EQW458735 EHA458732:EHA458735 DXE458732:DXE458735 DNI458732:DNI458735 DDM458732:DDM458735 CTQ458732:CTQ458735 CJU458732:CJU458735 BZY458732:BZY458735 BQC458732:BQC458735 BGG458732:BGG458735 AWK458732:AWK458735 AMO458732:AMO458735 ACS458732:ACS458735 SW458732:SW458735 JA458732:JA458735 E458732:E458735 WVM393196:WVM393199 WLQ393196:WLQ393199 WBU393196:WBU393199 VRY393196:VRY393199 VIC393196:VIC393199 UYG393196:UYG393199 UOK393196:UOK393199 UEO393196:UEO393199 TUS393196:TUS393199 TKW393196:TKW393199 TBA393196:TBA393199 SRE393196:SRE393199 SHI393196:SHI393199 RXM393196:RXM393199 RNQ393196:RNQ393199 RDU393196:RDU393199 QTY393196:QTY393199 QKC393196:QKC393199 QAG393196:QAG393199 PQK393196:PQK393199 PGO393196:PGO393199 OWS393196:OWS393199 OMW393196:OMW393199 ODA393196:ODA393199 NTE393196:NTE393199 NJI393196:NJI393199 MZM393196:MZM393199 MPQ393196:MPQ393199 MFU393196:MFU393199 LVY393196:LVY393199 LMC393196:LMC393199 LCG393196:LCG393199 KSK393196:KSK393199 KIO393196:KIO393199 JYS393196:JYS393199 JOW393196:JOW393199 JFA393196:JFA393199 IVE393196:IVE393199 ILI393196:ILI393199 IBM393196:IBM393199 HRQ393196:HRQ393199 HHU393196:HHU393199 GXY393196:GXY393199 GOC393196:GOC393199 GEG393196:GEG393199 FUK393196:FUK393199 FKO393196:FKO393199 FAS393196:FAS393199 EQW393196:EQW393199 EHA393196:EHA393199 DXE393196:DXE393199 DNI393196:DNI393199 DDM393196:DDM393199 CTQ393196:CTQ393199 CJU393196:CJU393199 BZY393196:BZY393199 BQC393196:BQC393199 BGG393196:BGG393199 AWK393196:AWK393199 AMO393196:AMO393199 ACS393196:ACS393199 SW393196:SW393199 JA393196:JA393199 E393196:E393199 WVM327660:WVM327663 WLQ327660:WLQ327663 WBU327660:WBU327663 VRY327660:VRY327663 VIC327660:VIC327663 UYG327660:UYG327663 UOK327660:UOK327663 UEO327660:UEO327663 TUS327660:TUS327663 TKW327660:TKW327663 TBA327660:TBA327663 SRE327660:SRE327663 SHI327660:SHI327663 RXM327660:RXM327663 RNQ327660:RNQ327663 RDU327660:RDU327663 QTY327660:QTY327663 QKC327660:QKC327663 QAG327660:QAG327663 PQK327660:PQK327663 PGO327660:PGO327663 OWS327660:OWS327663 OMW327660:OMW327663 ODA327660:ODA327663 NTE327660:NTE327663 NJI327660:NJI327663 MZM327660:MZM327663 MPQ327660:MPQ327663 MFU327660:MFU327663 LVY327660:LVY327663 LMC327660:LMC327663 LCG327660:LCG327663 KSK327660:KSK327663 KIO327660:KIO327663 JYS327660:JYS327663 JOW327660:JOW327663 JFA327660:JFA327663 IVE327660:IVE327663 ILI327660:ILI327663 IBM327660:IBM327663 HRQ327660:HRQ327663 HHU327660:HHU327663 GXY327660:GXY327663 GOC327660:GOC327663 GEG327660:GEG327663 FUK327660:FUK327663 FKO327660:FKO327663 FAS327660:FAS327663 EQW327660:EQW327663 EHA327660:EHA327663 DXE327660:DXE327663 DNI327660:DNI327663 DDM327660:DDM327663 CTQ327660:CTQ327663 CJU327660:CJU327663 BZY327660:BZY327663 BQC327660:BQC327663 BGG327660:BGG327663 AWK327660:AWK327663 AMO327660:AMO327663 ACS327660:ACS327663 SW327660:SW327663 JA327660:JA327663 E327660:E327663 WVM262124:WVM262127 WLQ262124:WLQ262127 WBU262124:WBU262127 VRY262124:VRY262127 VIC262124:VIC262127 UYG262124:UYG262127 UOK262124:UOK262127 UEO262124:UEO262127 TUS262124:TUS262127 TKW262124:TKW262127 TBA262124:TBA262127 SRE262124:SRE262127 SHI262124:SHI262127 RXM262124:RXM262127 RNQ262124:RNQ262127 RDU262124:RDU262127 QTY262124:QTY262127 QKC262124:QKC262127 QAG262124:QAG262127 PQK262124:PQK262127 PGO262124:PGO262127 OWS262124:OWS262127 OMW262124:OMW262127 ODA262124:ODA262127 NTE262124:NTE262127 NJI262124:NJI262127 MZM262124:MZM262127 MPQ262124:MPQ262127 MFU262124:MFU262127 LVY262124:LVY262127 LMC262124:LMC262127 LCG262124:LCG262127 KSK262124:KSK262127 KIO262124:KIO262127 JYS262124:JYS262127 JOW262124:JOW262127 JFA262124:JFA262127 IVE262124:IVE262127 ILI262124:ILI262127 IBM262124:IBM262127 HRQ262124:HRQ262127 HHU262124:HHU262127 GXY262124:GXY262127 GOC262124:GOC262127 GEG262124:GEG262127 FUK262124:FUK262127 FKO262124:FKO262127 FAS262124:FAS262127 EQW262124:EQW262127 EHA262124:EHA262127 DXE262124:DXE262127 DNI262124:DNI262127 DDM262124:DDM262127 CTQ262124:CTQ262127 CJU262124:CJU262127 BZY262124:BZY262127 BQC262124:BQC262127 BGG262124:BGG262127 AWK262124:AWK262127 AMO262124:AMO262127 ACS262124:ACS262127 SW262124:SW262127 JA262124:JA262127 E262124:E262127 WVM196588:WVM196591 WLQ196588:WLQ196591 WBU196588:WBU196591 VRY196588:VRY196591 VIC196588:VIC196591 UYG196588:UYG196591 UOK196588:UOK196591 UEO196588:UEO196591 TUS196588:TUS196591 TKW196588:TKW196591 TBA196588:TBA196591 SRE196588:SRE196591 SHI196588:SHI196591 RXM196588:RXM196591 RNQ196588:RNQ196591 RDU196588:RDU196591 QTY196588:QTY196591 QKC196588:QKC196591 QAG196588:QAG196591 PQK196588:PQK196591 PGO196588:PGO196591 OWS196588:OWS196591 OMW196588:OMW196591 ODA196588:ODA196591 NTE196588:NTE196591 NJI196588:NJI196591 MZM196588:MZM196591 MPQ196588:MPQ196591 MFU196588:MFU196591 LVY196588:LVY196591 LMC196588:LMC196591 LCG196588:LCG196591 KSK196588:KSK196591 KIO196588:KIO196591 JYS196588:JYS196591 JOW196588:JOW196591 JFA196588:JFA196591 IVE196588:IVE196591 ILI196588:ILI196591 IBM196588:IBM196591 HRQ196588:HRQ196591 HHU196588:HHU196591 GXY196588:GXY196591 GOC196588:GOC196591 GEG196588:GEG196591 FUK196588:FUK196591 FKO196588:FKO196591 FAS196588:FAS196591 EQW196588:EQW196591 EHA196588:EHA196591 DXE196588:DXE196591 DNI196588:DNI196591 DDM196588:DDM196591 CTQ196588:CTQ196591 CJU196588:CJU196591 BZY196588:BZY196591 BQC196588:BQC196591 BGG196588:BGG196591 AWK196588:AWK196591 AMO196588:AMO196591 ACS196588:ACS196591 SW196588:SW196591 JA196588:JA196591 E196588:E196591 WVM131052:WVM131055 WLQ131052:WLQ131055 WBU131052:WBU131055 VRY131052:VRY131055 VIC131052:VIC131055 UYG131052:UYG131055 UOK131052:UOK131055 UEO131052:UEO131055 TUS131052:TUS131055 TKW131052:TKW131055 TBA131052:TBA131055 SRE131052:SRE131055 SHI131052:SHI131055 RXM131052:RXM131055 RNQ131052:RNQ131055 RDU131052:RDU131055 QTY131052:QTY131055 QKC131052:QKC131055 QAG131052:QAG131055 PQK131052:PQK131055 PGO131052:PGO131055 OWS131052:OWS131055 OMW131052:OMW131055 ODA131052:ODA131055 NTE131052:NTE131055 NJI131052:NJI131055 MZM131052:MZM131055 MPQ131052:MPQ131055 MFU131052:MFU131055 LVY131052:LVY131055 LMC131052:LMC131055 LCG131052:LCG131055 KSK131052:KSK131055 KIO131052:KIO131055 JYS131052:JYS131055 JOW131052:JOW131055 JFA131052:JFA131055 IVE131052:IVE131055 ILI131052:ILI131055 IBM131052:IBM131055 HRQ131052:HRQ131055 HHU131052:HHU131055 GXY131052:GXY131055 GOC131052:GOC131055 GEG131052:GEG131055 FUK131052:FUK131055 FKO131052:FKO131055 FAS131052:FAS131055 EQW131052:EQW131055 EHA131052:EHA131055 DXE131052:DXE131055 DNI131052:DNI131055 DDM131052:DDM131055 CTQ131052:CTQ131055 CJU131052:CJU131055 BZY131052:BZY131055 BQC131052:BQC131055 BGG131052:BGG131055 AWK131052:AWK131055 AMO131052:AMO131055 ACS131052:ACS131055 SW131052:SW131055 JA131052:JA131055 E131052:E131055 WVM65516:WVM65519 WLQ65516:WLQ65519 WBU65516:WBU65519 VRY65516:VRY65519 VIC65516:VIC65519 UYG65516:UYG65519 UOK65516:UOK65519 UEO65516:UEO65519 TUS65516:TUS65519 TKW65516:TKW65519 TBA65516:TBA65519 SRE65516:SRE65519 SHI65516:SHI65519 RXM65516:RXM65519 RNQ65516:RNQ65519 RDU65516:RDU65519 QTY65516:QTY65519 QKC65516:QKC65519 QAG65516:QAG65519 PQK65516:PQK65519 PGO65516:PGO65519 OWS65516:OWS65519 OMW65516:OMW65519 ODA65516:ODA65519 NTE65516:NTE65519 NJI65516:NJI65519 MZM65516:MZM65519 MPQ65516:MPQ65519 MFU65516:MFU65519 LVY65516:LVY65519 LMC65516:LMC65519 LCG65516:LCG65519 KSK65516:KSK65519 KIO65516:KIO65519 JYS65516:JYS65519 JOW65516:JOW65519 JFA65516:JFA65519 IVE65516:IVE65519 ILI65516:ILI65519 IBM65516:IBM65519 HRQ65516:HRQ65519 HHU65516:HHU65519 GXY65516:GXY65519 GOC65516:GOC65519 GEG65516:GEG65519 FUK65516:FUK65519 FKO65516:FKO65519 FAS65516:FAS65519 EQW65516:EQW65519 EHA65516:EHA65519 DXE65516:DXE65519 DNI65516:DNI65519 DDM65516:DDM65519 CTQ65516:CTQ65519 CJU65516:CJU65519 BZY65516:BZY65519 BQC65516:BQC65519 BGG65516:BGG65519 AWK65516:AWK65519 AMO65516:AMO65519 ACS65516:ACS65519 SW65516:SW65519 JA65516:JA65519 WVM26:WVM29 WLQ26:WLQ29 WBU26:WBU29 VRY26:VRY29 VIC26:VIC29 UYG26:UYG29 UOK26:UOK29 UEO26:UEO29 TUS26:TUS29 TKW26:TKW29 TBA26:TBA29 SRE26:SRE29 SHI26:SHI29 RXM26:RXM29 RNQ26:RNQ29 RDU26:RDU29 QTY26:QTY29 QKC26:QKC29 QAG26:QAG29 PQK26:PQK29 PGO26:PGO29 OWS26:OWS29 OMW26:OMW29 ODA26:ODA29 NTE26:NTE29 NJI26:NJI29 MZM26:MZM29 MPQ26:MPQ29 MFU26:MFU29 LVY26:LVY29 LMC26:LMC29 LCG26:LCG29 KSK26:KSK29 KIO26:KIO29 JYS26:JYS29 JOW26:JOW29 JFA26:JFA29 IVE26:IVE29 ILI26:ILI29 IBM26:IBM29 HRQ26:HRQ29 HHU26:HHU29 GXY26:GXY29 GOC26:GOC29 GEG26:GEG29 FUK26:FUK29 FKO26:FKO29 FAS26:FAS29 EQW26:EQW29 EHA26:EHA29 DXE26:DXE29 DNI26:DNI29 DDM26:DDM29 CTQ26:CTQ29 CJU26:CJU29 BZY26:BZY29 BQC26:BQC29 BGG26:BGG29 AWK26:AWK29 AMO26:AMO29 ACS26:ACS29 SW26:SW29 JA26:JA29 WBU983001:WBU983015 VRY983001:VRY983015 VIC983001:VIC983015 E34:E38">
      <formula1>$E$45:$E$112</formula1>
    </dataValidation>
    <dataValidation type="list" errorStyle="warning" allowBlank="1" showInputMessage="1" showErrorMessage="1" errorTitle="FERC ACCOUNT" error="This FERC Account is not included in the drop-down list. Is this the account you want to use?" sqref="C65531:C65532 IY65531:IY65532 SU65531:SU65532 ACQ65531:ACQ65532 AMM65531:AMM65532 AWI65531:AWI65532 BGE65531:BGE65532 BQA65531:BQA65532 BZW65531:BZW65532 CJS65531:CJS65532 CTO65531:CTO65532 DDK65531:DDK65532 DNG65531:DNG65532 DXC65531:DXC65532 EGY65531:EGY65532 EQU65531:EQU65532 FAQ65531:FAQ65532 FKM65531:FKM65532 FUI65531:FUI65532 GEE65531:GEE65532 GOA65531:GOA65532 GXW65531:GXW65532 HHS65531:HHS65532 HRO65531:HRO65532 IBK65531:IBK65532 ILG65531:ILG65532 IVC65531:IVC65532 JEY65531:JEY65532 JOU65531:JOU65532 JYQ65531:JYQ65532 KIM65531:KIM65532 KSI65531:KSI65532 LCE65531:LCE65532 LMA65531:LMA65532 LVW65531:LVW65532 MFS65531:MFS65532 MPO65531:MPO65532 MZK65531:MZK65532 NJG65531:NJG65532 NTC65531:NTC65532 OCY65531:OCY65532 OMU65531:OMU65532 OWQ65531:OWQ65532 PGM65531:PGM65532 PQI65531:PQI65532 QAE65531:QAE65532 QKA65531:QKA65532 QTW65531:QTW65532 RDS65531:RDS65532 RNO65531:RNO65532 RXK65531:RXK65532 SHG65531:SHG65532 SRC65531:SRC65532 TAY65531:TAY65532 TKU65531:TKU65532 TUQ65531:TUQ65532 UEM65531:UEM65532 UOI65531:UOI65532 UYE65531:UYE65532 VIA65531:VIA65532 VRW65531:VRW65532 WBS65531:WBS65532 WLO65531:WLO65532 WVK65531:WVK65532 C131067:C131068 IY131067:IY131068 SU131067:SU131068 ACQ131067:ACQ131068 AMM131067:AMM131068 AWI131067:AWI131068 BGE131067:BGE131068 BQA131067:BQA131068 BZW131067:BZW131068 CJS131067:CJS131068 CTO131067:CTO131068 DDK131067:DDK131068 DNG131067:DNG131068 DXC131067:DXC131068 EGY131067:EGY131068 EQU131067:EQU131068 FAQ131067:FAQ131068 FKM131067:FKM131068 FUI131067:FUI131068 GEE131067:GEE131068 GOA131067:GOA131068 GXW131067:GXW131068 HHS131067:HHS131068 HRO131067:HRO131068 IBK131067:IBK131068 ILG131067:ILG131068 IVC131067:IVC131068 JEY131067:JEY131068 JOU131067:JOU131068 JYQ131067:JYQ131068 KIM131067:KIM131068 KSI131067:KSI131068 LCE131067:LCE131068 LMA131067:LMA131068 LVW131067:LVW131068 MFS131067:MFS131068 MPO131067:MPO131068 MZK131067:MZK131068 NJG131067:NJG131068 NTC131067:NTC131068 OCY131067:OCY131068 OMU131067:OMU131068 OWQ131067:OWQ131068 PGM131067:PGM131068 PQI131067:PQI131068 QAE131067:QAE131068 QKA131067:QKA131068 QTW131067:QTW131068 RDS131067:RDS131068 RNO131067:RNO131068 RXK131067:RXK131068 SHG131067:SHG131068 SRC131067:SRC131068 TAY131067:TAY131068 TKU131067:TKU131068 TUQ131067:TUQ131068 UEM131067:UEM131068 UOI131067:UOI131068 UYE131067:UYE131068 VIA131067:VIA131068 VRW131067:VRW131068 WBS131067:WBS131068 WLO131067:WLO131068 WVK131067:WVK131068 C196603:C196604 IY196603:IY196604 SU196603:SU196604 ACQ196603:ACQ196604 AMM196603:AMM196604 AWI196603:AWI196604 BGE196603:BGE196604 BQA196603:BQA196604 BZW196603:BZW196604 CJS196603:CJS196604 CTO196603:CTO196604 DDK196603:DDK196604 DNG196603:DNG196604 DXC196603:DXC196604 EGY196603:EGY196604 EQU196603:EQU196604 FAQ196603:FAQ196604 FKM196603:FKM196604 FUI196603:FUI196604 GEE196603:GEE196604 GOA196603:GOA196604 GXW196603:GXW196604 HHS196603:HHS196604 HRO196603:HRO196604 IBK196603:IBK196604 ILG196603:ILG196604 IVC196603:IVC196604 JEY196603:JEY196604 JOU196603:JOU196604 JYQ196603:JYQ196604 KIM196603:KIM196604 KSI196603:KSI196604 LCE196603:LCE196604 LMA196603:LMA196604 LVW196603:LVW196604 MFS196603:MFS196604 MPO196603:MPO196604 MZK196603:MZK196604 NJG196603:NJG196604 NTC196603:NTC196604 OCY196603:OCY196604 OMU196603:OMU196604 OWQ196603:OWQ196604 PGM196603:PGM196604 PQI196603:PQI196604 QAE196603:QAE196604 QKA196603:QKA196604 QTW196603:QTW196604 RDS196603:RDS196604 RNO196603:RNO196604 RXK196603:RXK196604 SHG196603:SHG196604 SRC196603:SRC196604 TAY196603:TAY196604 TKU196603:TKU196604 TUQ196603:TUQ196604 UEM196603:UEM196604 UOI196603:UOI196604 UYE196603:UYE196604 VIA196603:VIA196604 VRW196603:VRW196604 WBS196603:WBS196604 WLO196603:WLO196604 WVK196603:WVK196604 C262139:C262140 IY262139:IY262140 SU262139:SU262140 ACQ262139:ACQ262140 AMM262139:AMM262140 AWI262139:AWI262140 BGE262139:BGE262140 BQA262139:BQA262140 BZW262139:BZW262140 CJS262139:CJS262140 CTO262139:CTO262140 DDK262139:DDK262140 DNG262139:DNG262140 DXC262139:DXC262140 EGY262139:EGY262140 EQU262139:EQU262140 FAQ262139:FAQ262140 FKM262139:FKM262140 FUI262139:FUI262140 GEE262139:GEE262140 GOA262139:GOA262140 GXW262139:GXW262140 HHS262139:HHS262140 HRO262139:HRO262140 IBK262139:IBK262140 ILG262139:ILG262140 IVC262139:IVC262140 JEY262139:JEY262140 JOU262139:JOU262140 JYQ262139:JYQ262140 KIM262139:KIM262140 KSI262139:KSI262140 LCE262139:LCE262140 LMA262139:LMA262140 LVW262139:LVW262140 MFS262139:MFS262140 MPO262139:MPO262140 MZK262139:MZK262140 NJG262139:NJG262140 NTC262139:NTC262140 OCY262139:OCY262140 OMU262139:OMU262140 OWQ262139:OWQ262140 PGM262139:PGM262140 PQI262139:PQI262140 QAE262139:QAE262140 QKA262139:QKA262140 QTW262139:QTW262140 RDS262139:RDS262140 RNO262139:RNO262140 RXK262139:RXK262140 SHG262139:SHG262140 SRC262139:SRC262140 TAY262139:TAY262140 TKU262139:TKU262140 TUQ262139:TUQ262140 UEM262139:UEM262140 UOI262139:UOI262140 UYE262139:UYE262140 VIA262139:VIA262140 VRW262139:VRW262140 WBS262139:WBS262140 WLO262139:WLO262140 WVK262139:WVK262140 C327675:C327676 IY327675:IY327676 SU327675:SU327676 ACQ327675:ACQ327676 AMM327675:AMM327676 AWI327675:AWI327676 BGE327675:BGE327676 BQA327675:BQA327676 BZW327675:BZW327676 CJS327675:CJS327676 CTO327675:CTO327676 DDK327675:DDK327676 DNG327675:DNG327676 DXC327675:DXC327676 EGY327675:EGY327676 EQU327675:EQU327676 FAQ327675:FAQ327676 FKM327675:FKM327676 FUI327675:FUI327676 GEE327675:GEE327676 GOA327675:GOA327676 GXW327675:GXW327676 HHS327675:HHS327676 HRO327675:HRO327676 IBK327675:IBK327676 ILG327675:ILG327676 IVC327675:IVC327676 JEY327675:JEY327676 JOU327675:JOU327676 JYQ327675:JYQ327676 KIM327675:KIM327676 KSI327675:KSI327676 LCE327675:LCE327676 LMA327675:LMA327676 LVW327675:LVW327676 MFS327675:MFS327676 MPO327675:MPO327676 MZK327675:MZK327676 NJG327675:NJG327676 NTC327675:NTC327676 OCY327675:OCY327676 OMU327675:OMU327676 OWQ327675:OWQ327676 PGM327675:PGM327676 PQI327675:PQI327676 QAE327675:QAE327676 QKA327675:QKA327676 QTW327675:QTW327676 RDS327675:RDS327676 RNO327675:RNO327676 RXK327675:RXK327676 SHG327675:SHG327676 SRC327675:SRC327676 TAY327675:TAY327676 TKU327675:TKU327676 TUQ327675:TUQ327676 UEM327675:UEM327676 UOI327675:UOI327676 UYE327675:UYE327676 VIA327675:VIA327676 VRW327675:VRW327676 WBS327675:WBS327676 WLO327675:WLO327676 WVK327675:WVK327676 C393211:C393212 IY393211:IY393212 SU393211:SU393212 ACQ393211:ACQ393212 AMM393211:AMM393212 AWI393211:AWI393212 BGE393211:BGE393212 BQA393211:BQA393212 BZW393211:BZW393212 CJS393211:CJS393212 CTO393211:CTO393212 DDK393211:DDK393212 DNG393211:DNG393212 DXC393211:DXC393212 EGY393211:EGY393212 EQU393211:EQU393212 FAQ393211:FAQ393212 FKM393211:FKM393212 FUI393211:FUI393212 GEE393211:GEE393212 GOA393211:GOA393212 GXW393211:GXW393212 HHS393211:HHS393212 HRO393211:HRO393212 IBK393211:IBK393212 ILG393211:ILG393212 IVC393211:IVC393212 JEY393211:JEY393212 JOU393211:JOU393212 JYQ393211:JYQ393212 KIM393211:KIM393212 KSI393211:KSI393212 LCE393211:LCE393212 LMA393211:LMA393212 LVW393211:LVW393212 MFS393211:MFS393212 MPO393211:MPO393212 MZK393211:MZK393212 NJG393211:NJG393212 NTC393211:NTC393212 OCY393211:OCY393212 OMU393211:OMU393212 OWQ393211:OWQ393212 PGM393211:PGM393212 PQI393211:PQI393212 QAE393211:QAE393212 QKA393211:QKA393212 QTW393211:QTW393212 RDS393211:RDS393212 RNO393211:RNO393212 RXK393211:RXK393212 SHG393211:SHG393212 SRC393211:SRC393212 TAY393211:TAY393212 TKU393211:TKU393212 TUQ393211:TUQ393212 UEM393211:UEM393212 UOI393211:UOI393212 UYE393211:UYE393212 VIA393211:VIA393212 VRW393211:VRW393212 WBS393211:WBS393212 WLO393211:WLO393212 WVK393211:WVK393212 C458747:C458748 IY458747:IY458748 SU458747:SU458748 ACQ458747:ACQ458748 AMM458747:AMM458748 AWI458747:AWI458748 BGE458747:BGE458748 BQA458747:BQA458748 BZW458747:BZW458748 CJS458747:CJS458748 CTO458747:CTO458748 DDK458747:DDK458748 DNG458747:DNG458748 DXC458747:DXC458748 EGY458747:EGY458748 EQU458747:EQU458748 FAQ458747:FAQ458748 FKM458747:FKM458748 FUI458747:FUI458748 GEE458747:GEE458748 GOA458747:GOA458748 GXW458747:GXW458748 HHS458747:HHS458748 HRO458747:HRO458748 IBK458747:IBK458748 ILG458747:ILG458748 IVC458747:IVC458748 JEY458747:JEY458748 JOU458747:JOU458748 JYQ458747:JYQ458748 KIM458747:KIM458748 KSI458747:KSI458748 LCE458747:LCE458748 LMA458747:LMA458748 LVW458747:LVW458748 MFS458747:MFS458748 MPO458747:MPO458748 MZK458747:MZK458748 NJG458747:NJG458748 NTC458747:NTC458748 OCY458747:OCY458748 OMU458747:OMU458748 OWQ458747:OWQ458748 PGM458747:PGM458748 PQI458747:PQI458748 QAE458747:QAE458748 QKA458747:QKA458748 QTW458747:QTW458748 RDS458747:RDS458748 RNO458747:RNO458748 RXK458747:RXK458748 SHG458747:SHG458748 SRC458747:SRC458748 TAY458747:TAY458748 TKU458747:TKU458748 TUQ458747:TUQ458748 UEM458747:UEM458748 UOI458747:UOI458748 UYE458747:UYE458748 VIA458747:VIA458748 VRW458747:VRW458748 WBS458747:WBS458748 WLO458747:WLO458748 WVK458747:WVK458748 C524283:C524284 IY524283:IY524284 SU524283:SU524284 ACQ524283:ACQ524284 AMM524283:AMM524284 AWI524283:AWI524284 BGE524283:BGE524284 BQA524283:BQA524284 BZW524283:BZW524284 CJS524283:CJS524284 CTO524283:CTO524284 DDK524283:DDK524284 DNG524283:DNG524284 DXC524283:DXC524284 EGY524283:EGY524284 EQU524283:EQU524284 FAQ524283:FAQ524284 FKM524283:FKM524284 FUI524283:FUI524284 GEE524283:GEE524284 GOA524283:GOA524284 GXW524283:GXW524284 HHS524283:HHS524284 HRO524283:HRO524284 IBK524283:IBK524284 ILG524283:ILG524284 IVC524283:IVC524284 JEY524283:JEY524284 JOU524283:JOU524284 JYQ524283:JYQ524284 KIM524283:KIM524284 KSI524283:KSI524284 LCE524283:LCE524284 LMA524283:LMA524284 LVW524283:LVW524284 MFS524283:MFS524284 MPO524283:MPO524284 MZK524283:MZK524284 NJG524283:NJG524284 NTC524283:NTC524284 OCY524283:OCY524284 OMU524283:OMU524284 OWQ524283:OWQ524284 PGM524283:PGM524284 PQI524283:PQI524284 QAE524283:QAE524284 QKA524283:QKA524284 QTW524283:QTW524284 RDS524283:RDS524284 RNO524283:RNO524284 RXK524283:RXK524284 SHG524283:SHG524284 SRC524283:SRC524284 TAY524283:TAY524284 TKU524283:TKU524284 TUQ524283:TUQ524284 UEM524283:UEM524284 UOI524283:UOI524284 UYE524283:UYE524284 VIA524283:VIA524284 VRW524283:VRW524284 WBS524283:WBS524284 WLO524283:WLO524284 WVK524283:WVK524284 C589819:C589820 IY589819:IY589820 SU589819:SU589820 ACQ589819:ACQ589820 AMM589819:AMM589820 AWI589819:AWI589820 BGE589819:BGE589820 BQA589819:BQA589820 BZW589819:BZW589820 CJS589819:CJS589820 CTO589819:CTO589820 DDK589819:DDK589820 DNG589819:DNG589820 DXC589819:DXC589820 EGY589819:EGY589820 EQU589819:EQU589820 FAQ589819:FAQ589820 FKM589819:FKM589820 FUI589819:FUI589820 GEE589819:GEE589820 GOA589819:GOA589820 GXW589819:GXW589820 HHS589819:HHS589820 HRO589819:HRO589820 IBK589819:IBK589820 ILG589819:ILG589820 IVC589819:IVC589820 JEY589819:JEY589820 JOU589819:JOU589820 JYQ589819:JYQ589820 KIM589819:KIM589820 KSI589819:KSI589820 LCE589819:LCE589820 LMA589819:LMA589820 LVW589819:LVW589820 MFS589819:MFS589820 MPO589819:MPO589820 MZK589819:MZK589820 NJG589819:NJG589820 NTC589819:NTC589820 OCY589819:OCY589820 OMU589819:OMU589820 OWQ589819:OWQ589820 PGM589819:PGM589820 PQI589819:PQI589820 QAE589819:QAE589820 QKA589819:QKA589820 QTW589819:QTW589820 RDS589819:RDS589820 RNO589819:RNO589820 RXK589819:RXK589820 SHG589819:SHG589820 SRC589819:SRC589820 TAY589819:TAY589820 TKU589819:TKU589820 TUQ589819:TUQ589820 UEM589819:UEM589820 UOI589819:UOI589820 UYE589819:UYE589820 VIA589819:VIA589820 VRW589819:VRW589820 WBS589819:WBS589820 WLO589819:WLO589820 WVK589819:WVK589820 C655355:C655356 IY655355:IY655356 SU655355:SU655356 ACQ655355:ACQ655356 AMM655355:AMM655356 AWI655355:AWI655356 BGE655355:BGE655356 BQA655355:BQA655356 BZW655355:BZW655356 CJS655355:CJS655356 CTO655355:CTO655356 DDK655355:DDK655356 DNG655355:DNG655356 DXC655355:DXC655356 EGY655355:EGY655356 EQU655355:EQU655356 FAQ655355:FAQ655356 FKM655355:FKM655356 FUI655355:FUI655356 GEE655355:GEE655356 GOA655355:GOA655356 GXW655355:GXW655356 HHS655355:HHS655356 HRO655355:HRO655356 IBK655355:IBK655356 ILG655355:ILG655356 IVC655355:IVC655356 JEY655355:JEY655356 JOU655355:JOU655356 JYQ655355:JYQ655356 KIM655355:KIM655356 KSI655355:KSI655356 LCE655355:LCE655356 LMA655355:LMA655356 LVW655355:LVW655356 MFS655355:MFS655356 MPO655355:MPO655356 MZK655355:MZK655356 NJG655355:NJG655356 NTC655355:NTC655356 OCY655355:OCY655356 OMU655355:OMU655356 OWQ655355:OWQ655356 PGM655355:PGM655356 PQI655355:PQI655356 QAE655355:QAE655356 QKA655355:QKA655356 QTW655355:QTW655356 RDS655355:RDS655356 RNO655355:RNO655356 RXK655355:RXK655356 SHG655355:SHG655356 SRC655355:SRC655356 TAY655355:TAY655356 TKU655355:TKU655356 TUQ655355:TUQ655356 UEM655355:UEM655356 UOI655355:UOI655356 UYE655355:UYE655356 VIA655355:VIA655356 VRW655355:VRW655356 WBS655355:WBS655356 WLO655355:WLO655356 WVK655355:WVK655356 C720891:C720892 IY720891:IY720892 SU720891:SU720892 ACQ720891:ACQ720892 AMM720891:AMM720892 AWI720891:AWI720892 BGE720891:BGE720892 BQA720891:BQA720892 BZW720891:BZW720892 CJS720891:CJS720892 CTO720891:CTO720892 DDK720891:DDK720892 DNG720891:DNG720892 DXC720891:DXC720892 EGY720891:EGY720892 EQU720891:EQU720892 FAQ720891:FAQ720892 FKM720891:FKM720892 FUI720891:FUI720892 GEE720891:GEE720892 GOA720891:GOA720892 GXW720891:GXW720892 HHS720891:HHS720892 HRO720891:HRO720892 IBK720891:IBK720892 ILG720891:ILG720892 IVC720891:IVC720892 JEY720891:JEY720892 JOU720891:JOU720892 JYQ720891:JYQ720892 KIM720891:KIM720892 KSI720891:KSI720892 LCE720891:LCE720892 LMA720891:LMA720892 LVW720891:LVW720892 MFS720891:MFS720892 MPO720891:MPO720892 MZK720891:MZK720892 NJG720891:NJG720892 NTC720891:NTC720892 OCY720891:OCY720892 OMU720891:OMU720892 OWQ720891:OWQ720892 PGM720891:PGM720892 PQI720891:PQI720892 QAE720891:QAE720892 QKA720891:QKA720892 QTW720891:QTW720892 RDS720891:RDS720892 RNO720891:RNO720892 RXK720891:RXK720892 SHG720891:SHG720892 SRC720891:SRC720892 TAY720891:TAY720892 TKU720891:TKU720892 TUQ720891:TUQ720892 UEM720891:UEM720892 UOI720891:UOI720892 UYE720891:UYE720892 VIA720891:VIA720892 VRW720891:VRW720892 WBS720891:WBS720892 WLO720891:WLO720892 WVK720891:WVK720892 C786427:C786428 IY786427:IY786428 SU786427:SU786428 ACQ786427:ACQ786428 AMM786427:AMM786428 AWI786427:AWI786428 BGE786427:BGE786428 BQA786427:BQA786428 BZW786427:BZW786428 CJS786427:CJS786428 CTO786427:CTO786428 DDK786427:DDK786428 DNG786427:DNG786428 DXC786427:DXC786428 EGY786427:EGY786428 EQU786427:EQU786428 FAQ786427:FAQ786428 FKM786427:FKM786428 FUI786427:FUI786428 GEE786427:GEE786428 GOA786427:GOA786428 GXW786427:GXW786428 HHS786427:HHS786428 HRO786427:HRO786428 IBK786427:IBK786428 ILG786427:ILG786428 IVC786427:IVC786428 JEY786427:JEY786428 JOU786427:JOU786428 JYQ786427:JYQ786428 KIM786427:KIM786428 KSI786427:KSI786428 LCE786427:LCE786428 LMA786427:LMA786428 LVW786427:LVW786428 MFS786427:MFS786428 MPO786427:MPO786428 MZK786427:MZK786428 NJG786427:NJG786428 NTC786427:NTC786428 OCY786427:OCY786428 OMU786427:OMU786428 OWQ786427:OWQ786428 PGM786427:PGM786428 PQI786427:PQI786428 QAE786427:QAE786428 QKA786427:QKA786428 QTW786427:QTW786428 RDS786427:RDS786428 RNO786427:RNO786428 RXK786427:RXK786428 SHG786427:SHG786428 SRC786427:SRC786428 TAY786427:TAY786428 TKU786427:TKU786428 TUQ786427:TUQ786428 UEM786427:UEM786428 UOI786427:UOI786428 UYE786427:UYE786428 VIA786427:VIA786428 VRW786427:VRW786428 WBS786427:WBS786428 WLO786427:WLO786428 WVK786427:WVK786428 C851963:C851964 IY851963:IY851964 SU851963:SU851964 ACQ851963:ACQ851964 AMM851963:AMM851964 AWI851963:AWI851964 BGE851963:BGE851964 BQA851963:BQA851964 BZW851963:BZW851964 CJS851963:CJS851964 CTO851963:CTO851964 DDK851963:DDK851964 DNG851963:DNG851964 DXC851963:DXC851964 EGY851963:EGY851964 EQU851963:EQU851964 FAQ851963:FAQ851964 FKM851963:FKM851964 FUI851963:FUI851964 GEE851963:GEE851964 GOA851963:GOA851964 GXW851963:GXW851964 HHS851963:HHS851964 HRO851963:HRO851964 IBK851963:IBK851964 ILG851963:ILG851964 IVC851963:IVC851964 JEY851963:JEY851964 JOU851963:JOU851964 JYQ851963:JYQ851964 KIM851963:KIM851964 KSI851963:KSI851964 LCE851963:LCE851964 LMA851963:LMA851964 LVW851963:LVW851964 MFS851963:MFS851964 MPO851963:MPO851964 MZK851963:MZK851964 NJG851963:NJG851964 NTC851963:NTC851964 OCY851963:OCY851964 OMU851963:OMU851964 OWQ851963:OWQ851964 PGM851963:PGM851964 PQI851963:PQI851964 QAE851963:QAE851964 QKA851963:QKA851964 QTW851963:QTW851964 RDS851963:RDS851964 RNO851963:RNO851964 RXK851963:RXK851964 SHG851963:SHG851964 SRC851963:SRC851964 TAY851963:TAY851964 TKU851963:TKU851964 TUQ851963:TUQ851964 UEM851963:UEM851964 UOI851963:UOI851964 UYE851963:UYE851964 VIA851963:VIA851964 VRW851963:VRW851964 WBS851963:WBS851964 WLO851963:WLO851964 WVK851963:WVK851964 C917499:C917500 IY917499:IY917500 SU917499:SU917500 ACQ917499:ACQ917500 AMM917499:AMM917500 AWI917499:AWI917500 BGE917499:BGE917500 BQA917499:BQA917500 BZW917499:BZW917500 CJS917499:CJS917500 CTO917499:CTO917500 DDK917499:DDK917500 DNG917499:DNG917500 DXC917499:DXC917500 EGY917499:EGY917500 EQU917499:EQU917500 FAQ917499:FAQ917500 FKM917499:FKM917500 FUI917499:FUI917500 GEE917499:GEE917500 GOA917499:GOA917500 GXW917499:GXW917500 HHS917499:HHS917500 HRO917499:HRO917500 IBK917499:IBK917500 ILG917499:ILG917500 IVC917499:IVC917500 JEY917499:JEY917500 JOU917499:JOU917500 JYQ917499:JYQ917500 KIM917499:KIM917500 KSI917499:KSI917500 LCE917499:LCE917500 LMA917499:LMA917500 LVW917499:LVW917500 MFS917499:MFS917500 MPO917499:MPO917500 MZK917499:MZK917500 NJG917499:NJG917500 NTC917499:NTC917500 OCY917499:OCY917500 OMU917499:OMU917500 OWQ917499:OWQ917500 PGM917499:PGM917500 PQI917499:PQI917500 QAE917499:QAE917500 QKA917499:QKA917500 QTW917499:QTW917500 RDS917499:RDS917500 RNO917499:RNO917500 RXK917499:RXK917500 SHG917499:SHG917500 SRC917499:SRC917500 TAY917499:TAY917500 TKU917499:TKU917500 TUQ917499:TUQ917500 UEM917499:UEM917500 UOI917499:UOI917500 UYE917499:UYE917500 VIA917499:VIA917500 VRW917499:VRW917500 WBS917499:WBS917500 WLO917499:WLO917500 WVK917499:WVK917500 C983035:C983036 IY983035:IY983036 SU983035:SU983036 ACQ983035:ACQ983036 AMM983035:AMM983036 AWI983035:AWI983036 BGE983035:BGE983036 BQA983035:BQA983036 BZW983035:BZW983036 CJS983035:CJS983036 CTO983035:CTO983036 DDK983035:DDK983036 DNG983035:DNG983036 DXC983035:DXC983036 EGY983035:EGY983036 EQU983035:EQU983036 FAQ983035:FAQ983036 FKM983035:FKM983036 FUI983035:FUI983036 GEE983035:GEE983036 GOA983035:GOA983036 GXW983035:GXW983036 HHS983035:HHS983036 HRO983035:HRO983036 IBK983035:IBK983036 ILG983035:ILG983036 IVC983035:IVC983036 JEY983035:JEY983036 JOU983035:JOU983036 JYQ983035:JYQ983036 KIM983035:KIM983036 KSI983035:KSI983036 LCE983035:LCE983036 LMA983035:LMA983036 LVW983035:LVW983036 MFS983035:MFS983036 MPO983035:MPO983036 MZK983035:MZK983036 NJG983035:NJG983036 NTC983035:NTC983036 OCY983035:OCY983036 OMU983035:OMU983036 OWQ983035:OWQ983036 PGM983035:PGM983036 PQI983035:PQI983036 QAE983035:QAE983036 QKA983035:QKA983036 QTW983035:QTW983036 RDS983035:RDS983036 RNO983035:RNO983036 RXK983035:RXK983036 SHG983035:SHG983036 SRC983035:SRC983036 TAY983035:TAY983036 TKU983035:TKU983036 TUQ983035:TUQ983036 UEM983035:UEM983036 UOI983035:UOI983036 UYE983035:UYE983036 VIA983035:VIA983036 VRW983035:VRW983036 WBS983035:WBS983036 WLO983035:WLO983036 WVK983035:WVK983036 IX65538:IX65543 ST65538:ST65543 ACP65538:ACP65543 AML65538:AML65543 AWH65538:AWH65543 BGD65538:BGD65543 BPZ65538:BPZ65543 BZV65538:BZV65543 CJR65538:CJR65543 CTN65538:CTN65543 DDJ65538:DDJ65543 DNF65538:DNF65543 DXB65538:DXB65543 EGX65538:EGX65543 EQT65538:EQT65543 FAP65538:FAP65543 FKL65538:FKL65543 FUH65538:FUH65543 GED65538:GED65543 GNZ65538:GNZ65543 GXV65538:GXV65543 HHR65538:HHR65543 HRN65538:HRN65543 IBJ65538:IBJ65543 ILF65538:ILF65543 IVB65538:IVB65543 JEX65538:JEX65543 JOT65538:JOT65543 JYP65538:JYP65543 KIL65538:KIL65543 KSH65538:KSH65543 LCD65538:LCD65543 LLZ65538:LLZ65543 LVV65538:LVV65543 MFR65538:MFR65543 MPN65538:MPN65543 MZJ65538:MZJ65543 NJF65538:NJF65543 NTB65538:NTB65543 OCX65538:OCX65543 OMT65538:OMT65543 OWP65538:OWP65543 PGL65538:PGL65543 PQH65538:PQH65543 QAD65538:QAD65543 QJZ65538:QJZ65543 QTV65538:QTV65543 RDR65538:RDR65543 RNN65538:RNN65543 RXJ65538:RXJ65543 SHF65538:SHF65543 SRB65538:SRB65543 TAX65538:TAX65543 TKT65538:TKT65543 TUP65538:TUP65543 UEL65538:UEL65543 UOH65538:UOH65543 UYD65538:UYD65543 VHZ65538:VHZ65543 VRV65538:VRV65543 WBR65538:WBR65543 WLN65538:WLN65543 WVJ65538:WVJ65543 IX131074:IX131079 ST131074:ST131079 ACP131074:ACP131079 AML131074:AML131079 AWH131074:AWH131079 BGD131074:BGD131079 BPZ131074:BPZ131079 BZV131074:BZV131079 CJR131074:CJR131079 CTN131074:CTN131079 DDJ131074:DDJ131079 DNF131074:DNF131079 DXB131074:DXB131079 EGX131074:EGX131079 EQT131074:EQT131079 FAP131074:FAP131079 FKL131074:FKL131079 FUH131074:FUH131079 GED131074:GED131079 GNZ131074:GNZ131079 GXV131074:GXV131079 HHR131074:HHR131079 HRN131074:HRN131079 IBJ131074:IBJ131079 ILF131074:ILF131079 IVB131074:IVB131079 JEX131074:JEX131079 JOT131074:JOT131079 JYP131074:JYP131079 KIL131074:KIL131079 KSH131074:KSH131079 LCD131074:LCD131079 LLZ131074:LLZ131079 LVV131074:LVV131079 MFR131074:MFR131079 MPN131074:MPN131079 MZJ131074:MZJ131079 NJF131074:NJF131079 NTB131074:NTB131079 OCX131074:OCX131079 OMT131074:OMT131079 OWP131074:OWP131079 PGL131074:PGL131079 PQH131074:PQH131079 QAD131074:QAD131079 QJZ131074:QJZ131079 QTV131074:QTV131079 RDR131074:RDR131079 RNN131074:RNN131079 RXJ131074:RXJ131079 SHF131074:SHF131079 SRB131074:SRB131079 TAX131074:TAX131079 TKT131074:TKT131079 TUP131074:TUP131079 UEL131074:UEL131079 UOH131074:UOH131079 UYD131074:UYD131079 VHZ131074:VHZ131079 VRV131074:VRV131079 WBR131074:WBR131079 WLN131074:WLN131079 WVJ131074:WVJ131079 IX196610:IX196615 ST196610:ST196615 ACP196610:ACP196615 AML196610:AML196615 AWH196610:AWH196615 BGD196610:BGD196615 BPZ196610:BPZ196615 BZV196610:BZV196615 CJR196610:CJR196615 CTN196610:CTN196615 DDJ196610:DDJ196615 DNF196610:DNF196615 DXB196610:DXB196615 EGX196610:EGX196615 EQT196610:EQT196615 FAP196610:FAP196615 FKL196610:FKL196615 FUH196610:FUH196615 GED196610:GED196615 GNZ196610:GNZ196615 GXV196610:GXV196615 HHR196610:HHR196615 HRN196610:HRN196615 IBJ196610:IBJ196615 ILF196610:ILF196615 IVB196610:IVB196615 JEX196610:JEX196615 JOT196610:JOT196615 JYP196610:JYP196615 KIL196610:KIL196615 KSH196610:KSH196615 LCD196610:LCD196615 LLZ196610:LLZ196615 LVV196610:LVV196615 MFR196610:MFR196615 MPN196610:MPN196615 MZJ196610:MZJ196615 NJF196610:NJF196615 NTB196610:NTB196615 OCX196610:OCX196615 OMT196610:OMT196615 OWP196610:OWP196615 PGL196610:PGL196615 PQH196610:PQH196615 QAD196610:QAD196615 QJZ196610:QJZ196615 QTV196610:QTV196615 RDR196610:RDR196615 RNN196610:RNN196615 RXJ196610:RXJ196615 SHF196610:SHF196615 SRB196610:SRB196615 TAX196610:TAX196615 TKT196610:TKT196615 TUP196610:TUP196615 UEL196610:UEL196615 UOH196610:UOH196615 UYD196610:UYD196615 VHZ196610:VHZ196615 VRV196610:VRV196615 WBR196610:WBR196615 WLN196610:WLN196615 WVJ196610:WVJ196615 IX262146:IX262151 ST262146:ST262151 ACP262146:ACP262151 AML262146:AML262151 AWH262146:AWH262151 BGD262146:BGD262151 BPZ262146:BPZ262151 BZV262146:BZV262151 CJR262146:CJR262151 CTN262146:CTN262151 DDJ262146:DDJ262151 DNF262146:DNF262151 DXB262146:DXB262151 EGX262146:EGX262151 EQT262146:EQT262151 FAP262146:FAP262151 FKL262146:FKL262151 FUH262146:FUH262151 GED262146:GED262151 GNZ262146:GNZ262151 GXV262146:GXV262151 HHR262146:HHR262151 HRN262146:HRN262151 IBJ262146:IBJ262151 ILF262146:ILF262151 IVB262146:IVB262151 JEX262146:JEX262151 JOT262146:JOT262151 JYP262146:JYP262151 KIL262146:KIL262151 KSH262146:KSH262151 LCD262146:LCD262151 LLZ262146:LLZ262151 LVV262146:LVV262151 MFR262146:MFR262151 MPN262146:MPN262151 MZJ262146:MZJ262151 NJF262146:NJF262151 NTB262146:NTB262151 OCX262146:OCX262151 OMT262146:OMT262151 OWP262146:OWP262151 PGL262146:PGL262151 PQH262146:PQH262151 QAD262146:QAD262151 QJZ262146:QJZ262151 QTV262146:QTV262151 RDR262146:RDR262151 RNN262146:RNN262151 RXJ262146:RXJ262151 SHF262146:SHF262151 SRB262146:SRB262151 TAX262146:TAX262151 TKT262146:TKT262151 TUP262146:TUP262151 UEL262146:UEL262151 UOH262146:UOH262151 UYD262146:UYD262151 VHZ262146:VHZ262151 VRV262146:VRV262151 WBR262146:WBR262151 WLN262146:WLN262151 WVJ262146:WVJ262151 IX327682:IX327687 ST327682:ST327687 ACP327682:ACP327687 AML327682:AML327687 AWH327682:AWH327687 BGD327682:BGD327687 BPZ327682:BPZ327687 BZV327682:BZV327687 CJR327682:CJR327687 CTN327682:CTN327687 DDJ327682:DDJ327687 DNF327682:DNF327687 DXB327682:DXB327687 EGX327682:EGX327687 EQT327682:EQT327687 FAP327682:FAP327687 FKL327682:FKL327687 FUH327682:FUH327687 GED327682:GED327687 GNZ327682:GNZ327687 GXV327682:GXV327687 HHR327682:HHR327687 HRN327682:HRN327687 IBJ327682:IBJ327687 ILF327682:ILF327687 IVB327682:IVB327687 JEX327682:JEX327687 JOT327682:JOT327687 JYP327682:JYP327687 KIL327682:KIL327687 KSH327682:KSH327687 LCD327682:LCD327687 LLZ327682:LLZ327687 LVV327682:LVV327687 MFR327682:MFR327687 MPN327682:MPN327687 MZJ327682:MZJ327687 NJF327682:NJF327687 NTB327682:NTB327687 OCX327682:OCX327687 OMT327682:OMT327687 OWP327682:OWP327687 PGL327682:PGL327687 PQH327682:PQH327687 QAD327682:QAD327687 QJZ327682:QJZ327687 QTV327682:QTV327687 RDR327682:RDR327687 RNN327682:RNN327687 RXJ327682:RXJ327687 SHF327682:SHF327687 SRB327682:SRB327687 TAX327682:TAX327687 TKT327682:TKT327687 TUP327682:TUP327687 UEL327682:UEL327687 UOH327682:UOH327687 UYD327682:UYD327687 VHZ327682:VHZ327687 VRV327682:VRV327687 WBR327682:WBR327687 WLN327682:WLN327687 WVJ327682:WVJ327687 IX393218:IX393223 ST393218:ST393223 ACP393218:ACP393223 AML393218:AML393223 AWH393218:AWH393223 BGD393218:BGD393223 BPZ393218:BPZ393223 BZV393218:BZV393223 CJR393218:CJR393223 CTN393218:CTN393223 DDJ393218:DDJ393223 DNF393218:DNF393223 DXB393218:DXB393223 EGX393218:EGX393223 EQT393218:EQT393223 FAP393218:FAP393223 FKL393218:FKL393223 FUH393218:FUH393223 GED393218:GED393223 GNZ393218:GNZ393223 GXV393218:GXV393223 HHR393218:HHR393223 HRN393218:HRN393223 IBJ393218:IBJ393223 ILF393218:ILF393223 IVB393218:IVB393223 JEX393218:JEX393223 JOT393218:JOT393223 JYP393218:JYP393223 KIL393218:KIL393223 KSH393218:KSH393223 LCD393218:LCD393223 LLZ393218:LLZ393223 LVV393218:LVV393223 MFR393218:MFR393223 MPN393218:MPN393223 MZJ393218:MZJ393223 NJF393218:NJF393223 NTB393218:NTB393223 OCX393218:OCX393223 OMT393218:OMT393223 OWP393218:OWP393223 PGL393218:PGL393223 PQH393218:PQH393223 QAD393218:QAD393223 QJZ393218:QJZ393223 QTV393218:QTV393223 RDR393218:RDR393223 RNN393218:RNN393223 RXJ393218:RXJ393223 SHF393218:SHF393223 SRB393218:SRB393223 TAX393218:TAX393223 TKT393218:TKT393223 TUP393218:TUP393223 UEL393218:UEL393223 UOH393218:UOH393223 UYD393218:UYD393223 VHZ393218:VHZ393223 VRV393218:VRV393223 WBR393218:WBR393223 WLN393218:WLN393223 WVJ393218:WVJ393223 IX458754:IX458759 ST458754:ST458759 ACP458754:ACP458759 AML458754:AML458759 AWH458754:AWH458759 BGD458754:BGD458759 BPZ458754:BPZ458759 BZV458754:BZV458759 CJR458754:CJR458759 CTN458754:CTN458759 DDJ458754:DDJ458759 DNF458754:DNF458759 DXB458754:DXB458759 EGX458754:EGX458759 EQT458754:EQT458759 FAP458754:FAP458759 FKL458754:FKL458759 FUH458754:FUH458759 GED458754:GED458759 GNZ458754:GNZ458759 GXV458754:GXV458759 HHR458754:HHR458759 HRN458754:HRN458759 IBJ458754:IBJ458759 ILF458754:ILF458759 IVB458754:IVB458759 JEX458754:JEX458759 JOT458754:JOT458759 JYP458754:JYP458759 KIL458754:KIL458759 KSH458754:KSH458759 LCD458754:LCD458759 LLZ458754:LLZ458759 LVV458754:LVV458759 MFR458754:MFR458759 MPN458754:MPN458759 MZJ458754:MZJ458759 NJF458754:NJF458759 NTB458754:NTB458759 OCX458754:OCX458759 OMT458754:OMT458759 OWP458754:OWP458759 PGL458754:PGL458759 PQH458754:PQH458759 QAD458754:QAD458759 QJZ458754:QJZ458759 QTV458754:QTV458759 RDR458754:RDR458759 RNN458754:RNN458759 RXJ458754:RXJ458759 SHF458754:SHF458759 SRB458754:SRB458759 TAX458754:TAX458759 TKT458754:TKT458759 TUP458754:TUP458759 UEL458754:UEL458759 UOH458754:UOH458759 UYD458754:UYD458759 VHZ458754:VHZ458759 VRV458754:VRV458759 WBR458754:WBR458759 WLN458754:WLN458759 WVJ458754:WVJ458759 IX524290:IX524295 ST524290:ST524295 ACP524290:ACP524295 AML524290:AML524295 AWH524290:AWH524295 BGD524290:BGD524295 BPZ524290:BPZ524295 BZV524290:BZV524295 CJR524290:CJR524295 CTN524290:CTN524295 DDJ524290:DDJ524295 DNF524290:DNF524295 DXB524290:DXB524295 EGX524290:EGX524295 EQT524290:EQT524295 FAP524290:FAP524295 FKL524290:FKL524295 FUH524290:FUH524295 GED524290:GED524295 GNZ524290:GNZ524295 GXV524290:GXV524295 HHR524290:HHR524295 HRN524290:HRN524295 IBJ524290:IBJ524295 ILF524290:ILF524295 IVB524290:IVB524295 JEX524290:JEX524295 JOT524290:JOT524295 JYP524290:JYP524295 KIL524290:KIL524295 KSH524290:KSH524295 LCD524290:LCD524295 LLZ524290:LLZ524295 LVV524290:LVV524295 MFR524290:MFR524295 MPN524290:MPN524295 MZJ524290:MZJ524295 NJF524290:NJF524295 NTB524290:NTB524295 OCX524290:OCX524295 OMT524290:OMT524295 OWP524290:OWP524295 PGL524290:PGL524295 PQH524290:PQH524295 QAD524290:QAD524295 QJZ524290:QJZ524295 QTV524290:QTV524295 RDR524290:RDR524295 RNN524290:RNN524295 RXJ524290:RXJ524295 SHF524290:SHF524295 SRB524290:SRB524295 TAX524290:TAX524295 TKT524290:TKT524295 TUP524290:TUP524295 UEL524290:UEL524295 UOH524290:UOH524295 UYD524290:UYD524295 VHZ524290:VHZ524295 VRV524290:VRV524295 WBR524290:WBR524295 WLN524290:WLN524295 WVJ524290:WVJ524295 IX589826:IX589831 ST589826:ST589831 ACP589826:ACP589831 AML589826:AML589831 AWH589826:AWH589831 BGD589826:BGD589831 BPZ589826:BPZ589831 BZV589826:BZV589831 CJR589826:CJR589831 CTN589826:CTN589831 DDJ589826:DDJ589831 DNF589826:DNF589831 DXB589826:DXB589831 EGX589826:EGX589831 EQT589826:EQT589831 FAP589826:FAP589831 FKL589826:FKL589831 FUH589826:FUH589831 GED589826:GED589831 GNZ589826:GNZ589831 GXV589826:GXV589831 HHR589826:HHR589831 HRN589826:HRN589831 IBJ589826:IBJ589831 ILF589826:ILF589831 IVB589826:IVB589831 JEX589826:JEX589831 JOT589826:JOT589831 JYP589826:JYP589831 KIL589826:KIL589831 KSH589826:KSH589831 LCD589826:LCD589831 LLZ589826:LLZ589831 LVV589826:LVV589831 MFR589826:MFR589831 MPN589826:MPN589831 MZJ589826:MZJ589831 NJF589826:NJF589831 NTB589826:NTB589831 OCX589826:OCX589831 OMT589826:OMT589831 OWP589826:OWP589831 PGL589826:PGL589831 PQH589826:PQH589831 QAD589826:QAD589831 QJZ589826:QJZ589831 QTV589826:QTV589831 RDR589826:RDR589831 RNN589826:RNN589831 RXJ589826:RXJ589831 SHF589826:SHF589831 SRB589826:SRB589831 TAX589826:TAX589831 TKT589826:TKT589831 TUP589826:TUP589831 UEL589826:UEL589831 UOH589826:UOH589831 UYD589826:UYD589831 VHZ589826:VHZ589831 VRV589826:VRV589831 WBR589826:WBR589831 WLN589826:WLN589831 WVJ589826:WVJ589831 IX655362:IX655367 ST655362:ST655367 ACP655362:ACP655367 AML655362:AML655367 AWH655362:AWH655367 BGD655362:BGD655367 BPZ655362:BPZ655367 BZV655362:BZV655367 CJR655362:CJR655367 CTN655362:CTN655367 DDJ655362:DDJ655367 DNF655362:DNF655367 DXB655362:DXB655367 EGX655362:EGX655367 EQT655362:EQT655367 FAP655362:FAP655367 FKL655362:FKL655367 FUH655362:FUH655367 GED655362:GED655367 GNZ655362:GNZ655367 GXV655362:GXV655367 HHR655362:HHR655367 HRN655362:HRN655367 IBJ655362:IBJ655367 ILF655362:ILF655367 IVB655362:IVB655367 JEX655362:JEX655367 JOT655362:JOT655367 JYP655362:JYP655367 KIL655362:KIL655367 KSH655362:KSH655367 LCD655362:LCD655367 LLZ655362:LLZ655367 LVV655362:LVV655367 MFR655362:MFR655367 MPN655362:MPN655367 MZJ655362:MZJ655367 NJF655362:NJF655367 NTB655362:NTB655367 OCX655362:OCX655367 OMT655362:OMT655367 OWP655362:OWP655367 PGL655362:PGL655367 PQH655362:PQH655367 QAD655362:QAD655367 QJZ655362:QJZ655367 QTV655362:QTV655367 RDR655362:RDR655367 RNN655362:RNN655367 RXJ655362:RXJ655367 SHF655362:SHF655367 SRB655362:SRB655367 TAX655362:TAX655367 TKT655362:TKT655367 TUP655362:TUP655367 UEL655362:UEL655367 UOH655362:UOH655367 UYD655362:UYD655367 VHZ655362:VHZ655367 VRV655362:VRV655367 WBR655362:WBR655367 WLN655362:WLN655367 WVJ655362:WVJ655367 IX720898:IX720903 ST720898:ST720903 ACP720898:ACP720903 AML720898:AML720903 AWH720898:AWH720903 BGD720898:BGD720903 BPZ720898:BPZ720903 BZV720898:BZV720903 CJR720898:CJR720903 CTN720898:CTN720903 DDJ720898:DDJ720903 DNF720898:DNF720903 DXB720898:DXB720903 EGX720898:EGX720903 EQT720898:EQT720903 FAP720898:FAP720903 FKL720898:FKL720903 FUH720898:FUH720903 GED720898:GED720903 GNZ720898:GNZ720903 GXV720898:GXV720903 HHR720898:HHR720903 HRN720898:HRN720903 IBJ720898:IBJ720903 ILF720898:ILF720903 IVB720898:IVB720903 JEX720898:JEX720903 JOT720898:JOT720903 JYP720898:JYP720903 KIL720898:KIL720903 KSH720898:KSH720903 LCD720898:LCD720903 LLZ720898:LLZ720903 LVV720898:LVV720903 MFR720898:MFR720903 MPN720898:MPN720903 MZJ720898:MZJ720903 NJF720898:NJF720903 NTB720898:NTB720903 OCX720898:OCX720903 OMT720898:OMT720903 OWP720898:OWP720903 PGL720898:PGL720903 PQH720898:PQH720903 QAD720898:QAD720903 QJZ720898:QJZ720903 QTV720898:QTV720903 RDR720898:RDR720903 RNN720898:RNN720903 RXJ720898:RXJ720903 SHF720898:SHF720903 SRB720898:SRB720903 TAX720898:TAX720903 TKT720898:TKT720903 TUP720898:TUP720903 UEL720898:UEL720903 UOH720898:UOH720903 UYD720898:UYD720903 VHZ720898:VHZ720903 VRV720898:VRV720903 WBR720898:WBR720903 WLN720898:WLN720903 WVJ720898:WVJ720903 IX786434:IX786439 ST786434:ST786439 ACP786434:ACP786439 AML786434:AML786439 AWH786434:AWH786439 BGD786434:BGD786439 BPZ786434:BPZ786439 BZV786434:BZV786439 CJR786434:CJR786439 CTN786434:CTN786439 DDJ786434:DDJ786439 DNF786434:DNF786439 DXB786434:DXB786439 EGX786434:EGX786439 EQT786434:EQT786439 FAP786434:FAP786439 FKL786434:FKL786439 FUH786434:FUH786439 GED786434:GED786439 GNZ786434:GNZ786439 GXV786434:GXV786439 HHR786434:HHR786439 HRN786434:HRN786439 IBJ786434:IBJ786439 ILF786434:ILF786439 IVB786434:IVB786439 JEX786434:JEX786439 JOT786434:JOT786439 JYP786434:JYP786439 KIL786434:KIL786439 KSH786434:KSH786439 LCD786434:LCD786439 LLZ786434:LLZ786439 LVV786434:LVV786439 MFR786434:MFR786439 MPN786434:MPN786439 MZJ786434:MZJ786439 NJF786434:NJF786439 NTB786434:NTB786439 OCX786434:OCX786439 OMT786434:OMT786439 OWP786434:OWP786439 PGL786434:PGL786439 PQH786434:PQH786439 QAD786434:QAD786439 QJZ786434:QJZ786439 QTV786434:QTV786439 RDR786434:RDR786439 RNN786434:RNN786439 RXJ786434:RXJ786439 SHF786434:SHF786439 SRB786434:SRB786439 TAX786434:TAX786439 TKT786434:TKT786439 TUP786434:TUP786439 UEL786434:UEL786439 UOH786434:UOH786439 UYD786434:UYD786439 VHZ786434:VHZ786439 VRV786434:VRV786439 WBR786434:WBR786439 WLN786434:WLN786439 WVJ786434:WVJ786439 IX851970:IX851975 ST851970:ST851975 ACP851970:ACP851975 AML851970:AML851975 AWH851970:AWH851975 BGD851970:BGD851975 BPZ851970:BPZ851975 BZV851970:BZV851975 CJR851970:CJR851975 CTN851970:CTN851975 DDJ851970:DDJ851975 DNF851970:DNF851975 DXB851970:DXB851975 EGX851970:EGX851975 EQT851970:EQT851975 FAP851970:FAP851975 FKL851970:FKL851975 FUH851970:FUH851975 GED851970:GED851975 GNZ851970:GNZ851975 GXV851970:GXV851975 HHR851970:HHR851975 HRN851970:HRN851975 IBJ851970:IBJ851975 ILF851970:ILF851975 IVB851970:IVB851975 JEX851970:JEX851975 JOT851970:JOT851975 JYP851970:JYP851975 KIL851970:KIL851975 KSH851970:KSH851975 LCD851970:LCD851975 LLZ851970:LLZ851975 LVV851970:LVV851975 MFR851970:MFR851975 MPN851970:MPN851975 MZJ851970:MZJ851975 NJF851970:NJF851975 NTB851970:NTB851975 OCX851970:OCX851975 OMT851970:OMT851975 OWP851970:OWP851975 PGL851970:PGL851975 PQH851970:PQH851975 QAD851970:QAD851975 QJZ851970:QJZ851975 QTV851970:QTV851975 RDR851970:RDR851975 RNN851970:RNN851975 RXJ851970:RXJ851975 SHF851970:SHF851975 SRB851970:SRB851975 TAX851970:TAX851975 TKT851970:TKT851975 TUP851970:TUP851975 UEL851970:UEL851975 UOH851970:UOH851975 UYD851970:UYD851975 VHZ851970:VHZ851975 VRV851970:VRV851975 WBR851970:WBR851975 WLN851970:WLN851975 WVJ851970:WVJ851975 IX917506:IX917511 ST917506:ST917511 ACP917506:ACP917511 AML917506:AML917511 AWH917506:AWH917511 BGD917506:BGD917511 BPZ917506:BPZ917511 BZV917506:BZV917511 CJR917506:CJR917511 CTN917506:CTN917511 DDJ917506:DDJ917511 DNF917506:DNF917511 DXB917506:DXB917511 EGX917506:EGX917511 EQT917506:EQT917511 FAP917506:FAP917511 FKL917506:FKL917511 FUH917506:FUH917511 GED917506:GED917511 GNZ917506:GNZ917511 GXV917506:GXV917511 HHR917506:HHR917511 HRN917506:HRN917511 IBJ917506:IBJ917511 ILF917506:ILF917511 IVB917506:IVB917511 JEX917506:JEX917511 JOT917506:JOT917511 JYP917506:JYP917511 KIL917506:KIL917511 KSH917506:KSH917511 LCD917506:LCD917511 LLZ917506:LLZ917511 LVV917506:LVV917511 MFR917506:MFR917511 MPN917506:MPN917511 MZJ917506:MZJ917511 NJF917506:NJF917511 NTB917506:NTB917511 OCX917506:OCX917511 OMT917506:OMT917511 OWP917506:OWP917511 PGL917506:PGL917511 PQH917506:PQH917511 QAD917506:QAD917511 QJZ917506:QJZ917511 QTV917506:QTV917511 RDR917506:RDR917511 RNN917506:RNN917511 RXJ917506:RXJ917511 SHF917506:SHF917511 SRB917506:SRB917511 TAX917506:TAX917511 TKT917506:TKT917511 TUP917506:TUP917511 UEL917506:UEL917511 UOH917506:UOH917511 UYD917506:UYD917511 VHZ917506:VHZ917511 VRV917506:VRV917511 WBR917506:WBR917511 WLN917506:WLN917511 WVJ917506:WVJ917511 IX983042:IX983047 ST983042:ST983047 ACP983042:ACP983047 AML983042:AML983047 AWH983042:AWH983047 BGD983042:BGD983047 BPZ983042:BPZ983047 BZV983042:BZV983047 CJR983042:CJR983047 CTN983042:CTN983047 DDJ983042:DDJ983047 DNF983042:DNF983047 DXB983042:DXB983047 EGX983042:EGX983047 EQT983042:EQT983047 FAP983042:FAP983047 FKL983042:FKL983047 FUH983042:FUH983047 GED983042:GED983047 GNZ983042:GNZ983047 GXV983042:GXV983047 HHR983042:HHR983047 HRN983042:HRN983047 IBJ983042:IBJ983047 ILF983042:ILF983047 IVB983042:IVB983047 JEX983042:JEX983047 JOT983042:JOT983047 JYP983042:JYP983047 KIL983042:KIL983047 KSH983042:KSH983047 LCD983042:LCD983047 LLZ983042:LLZ983047 LVV983042:LVV983047 MFR983042:MFR983047 MPN983042:MPN983047 MZJ983042:MZJ983047 NJF983042:NJF983047 NTB983042:NTB983047 OCX983042:OCX983047 OMT983042:OMT983047 OWP983042:OWP983047 PGL983042:PGL983047 PQH983042:PQH983047 QAD983042:QAD983047 QJZ983042:QJZ983047 QTV983042:QTV983047 RDR983042:RDR983047 RNN983042:RNN983047 RXJ983042:RXJ983047 SHF983042:SHF983047 SRB983042:SRB983047 TAX983042:TAX983047 TKT983042:TKT983047 TUP983042:TUP983047 UEL983042:UEL983047 UOH983042:UOH983047 UYD983042:UYD983047 VHZ983042:VHZ983047 VRV983042:VRV983047 WBR983042:WBR983047 WLN983042:WLN983047 WVJ983042:WVJ983047 E65512:E65513 JA65512:JA65513 SW65512:SW65513 ACS65512:ACS65513 AMO65512:AMO65513 AWK65512:AWK65513 BGG65512:BGG65513 BQC65512:BQC65513 BZY65512:BZY65513 CJU65512:CJU65513 CTQ65512:CTQ65513 DDM65512:DDM65513 DNI65512:DNI65513 DXE65512:DXE65513 EHA65512:EHA65513 EQW65512:EQW65513 FAS65512:FAS65513 FKO65512:FKO65513 FUK65512:FUK65513 GEG65512:GEG65513 GOC65512:GOC65513 GXY65512:GXY65513 HHU65512:HHU65513 HRQ65512:HRQ65513 IBM65512:IBM65513 ILI65512:ILI65513 IVE65512:IVE65513 JFA65512:JFA65513 JOW65512:JOW65513 JYS65512:JYS65513 KIO65512:KIO65513 KSK65512:KSK65513 LCG65512:LCG65513 LMC65512:LMC65513 LVY65512:LVY65513 MFU65512:MFU65513 MPQ65512:MPQ65513 MZM65512:MZM65513 NJI65512:NJI65513 NTE65512:NTE65513 ODA65512:ODA65513 OMW65512:OMW65513 OWS65512:OWS65513 PGO65512:PGO65513 PQK65512:PQK65513 QAG65512:QAG65513 QKC65512:QKC65513 QTY65512:QTY65513 RDU65512:RDU65513 RNQ65512:RNQ65513 RXM65512:RXM65513 SHI65512:SHI65513 SRE65512:SRE65513 TBA65512:TBA65513 TKW65512:TKW65513 TUS65512:TUS65513 UEO65512:UEO65513 UOK65512:UOK65513 UYG65512:UYG65513 VIC65512:VIC65513 VRY65512:VRY65513 WBU65512:WBU65513 WLQ65512:WLQ65513 WVM65512:WVM65513 E131048:E131049 JA131048:JA131049 SW131048:SW131049 ACS131048:ACS131049 AMO131048:AMO131049 AWK131048:AWK131049 BGG131048:BGG131049 BQC131048:BQC131049 BZY131048:BZY131049 CJU131048:CJU131049 CTQ131048:CTQ131049 DDM131048:DDM131049 DNI131048:DNI131049 DXE131048:DXE131049 EHA131048:EHA131049 EQW131048:EQW131049 FAS131048:FAS131049 FKO131048:FKO131049 FUK131048:FUK131049 GEG131048:GEG131049 GOC131048:GOC131049 GXY131048:GXY131049 HHU131048:HHU131049 HRQ131048:HRQ131049 IBM131048:IBM131049 ILI131048:ILI131049 IVE131048:IVE131049 JFA131048:JFA131049 JOW131048:JOW131049 JYS131048:JYS131049 KIO131048:KIO131049 KSK131048:KSK131049 LCG131048:LCG131049 LMC131048:LMC131049 LVY131048:LVY131049 MFU131048:MFU131049 MPQ131048:MPQ131049 MZM131048:MZM131049 NJI131048:NJI131049 NTE131048:NTE131049 ODA131048:ODA131049 OMW131048:OMW131049 OWS131048:OWS131049 PGO131048:PGO131049 PQK131048:PQK131049 QAG131048:QAG131049 QKC131048:QKC131049 QTY131048:QTY131049 RDU131048:RDU131049 RNQ131048:RNQ131049 RXM131048:RXM131049 SHI131048:SHI131049 SRE131048:SRE131049 TBA131048:TBA131049 TKW131048:TKW131049 TUS131048:TUS131049 UEO131048:UEO131049 UOK131048:UOK131049 UYG131048:UYG131049 VIC131048:VIC131049 VRY131048:VRY131049 WBU131048:WBU131049 WLQ131048:WLQ131049 WVM131048:WVM131049 E196584:E196585 JA196584:JA196585 SW196584:SW196585 ACS196584:ACS196585 AMO196584:AMO196585 AWK196584:AWK196585 BGG196584:BGG196585 BQC196584:BQC196585 BZY196584:BZY196585 CJU196584:CJU196585 CTQ196584:CTQ196585 DDM196584:DDM196585 DNI196584:DNI196585 DXE196584:DXE196585 EHA196584:EHA196585 EQW196584:EQW196585 FAS196584:FAS196585 FKO196584:FKO196585 FUK196584:FUK196585 GEG196584:GEG196585 GOC196584:GOC196585 GXY196584:GXY196585 HHU196584:HHU196585 HRQ196584:HRQ196585 IBM196584:IBM196585 ILI196584:ILI196585 IVE196584:IVE196585 JFA196584:JFA196585 JOW196584:JOW196585 JYS196584:JYS196585 KIO196584:KIO196585 KSK196584:KSK196585 LCG196584:LCG196585 LMC196584:LMC196585 LVY196584:LVY196585 MFU196584:MFU196585 MPQ196584:MPQ196585 MZM196584:MZM196585 NJI196584:NJI196585 NTE196584:NTE196585 ODA196584:ODA196585 OMW196584:OMW196585 OWS196584:OWS196585 PGO196584:PGO196585 PQK196584:PQK196585 QAG196584:QAG196585 QKC196584:QKC196585 QTY196584:QTY196585 RDU196584:RDU196585 RNQ196584:RNQ196585 RXM196584:RXM196585 SHI196584:SHI196585 SRE196584:SRE196585 TBA196584:TBA196585 TKW196584:TKW196585 TUS196584:TUS196585 UEO196584:UEO196585 UOK196584:UOK196585 UYG196584:UYG196585 VIC196584:VIC196585 VRY196584:VRY196585 WBU196584:WBU196585 WLQ196584:WLQ196585 WVM196584:WVM196585 E262120:E262121 JA262120:JA262121 SW262120:SW262121 ACS262120:ACS262121 AMO262120:AMO262121 AWK262120:AWK262121 BGG262120:BGG262121 BQC262120:BQC262121 BZY262120:BZY262121 CJU262120:CJU262121 CTQ262120:CTQ262121 DDM262120:DDM262121 DNI262120:DNI262121 DXE262120:DXE262121 EHA262120:EHA262121 EQW262120:EQW262121 FAS262120:FAS262121 FKO262120:FKO262121 FUK262120:FUK262121 GEG262120:GEG262121 GOC262120:GOC262121 GXY262120:GXY262121 HHU262120:HHU262121 HRQ262120:HRQ262121 IBM262120:IBM262121 ILI262120:ILI262121 IVE262120:IVE262121 JFA262120:JFA262121 JOW262120:JOW262121 JYS262120:JYS262121 KIO262120:KIO262121 KSK262120:KSK262121 LCG262120:LCG262121 LMC262120:LMC262121 LVY262120:LVY262121 MFU262120:MFU262121 MPQ262120:MPQ262121 MZM262120:MZM262121 NJI262120:NJI262121 NTE262120:NTE262121 ODA262120:ODA262121 OMW262120:OMW262121 OWS262120:OWS262121 PGO262120:PGO262121 PQK262120:PQK262121 QAG262120:QAG262121 QKC262120:QKC262121 QTY262120:QTY262121 RDU262120:RDU262121 RNQ262120:RNQ262121 RXM262120:RXM262121 SHI262120:SHI262121 SRE262120:SRE262121 TBA262120:TBA262121 TKW262120:TKW262121 TUS262120:TUS262121 UEO262120:UEO262121 UOK262120:UOK262121 UYG262120:UYG262121 VIC262120:VIC262121 VRY262120:VRY262121 WBU262120:WBU262121 WLQ262120:WLQ262121 WVM262120:WVM262121 E327656:E327657 JA327656:JA327657 SW327656:SW327657 ACS327656:ACS327657 AMO327656:AMO327657 AWK327656:AWK327657 BGG327656:BGG327657 BQC327656:BQC327657 BZY327656:BZY327657 CJU327656:CJU327657 CTQ327656:CTQ327657 DDM327656:DDM327657 DNI327656:DNI327657 DXE327656:DXE327657 EHA327656:EHA327657 EQW327656:EQW327657 FAS327656:FAS327657 FKO327656:FKO327657 FUK327656:FUK327657 GEG327656:GEG327657 GOC327656:GOC327657 GXY327656:GXY327657 HHU327656:HHU327657 HRQ327656:HRQ327657 IBM327656:IBM327657 ILI327656:ILI327657 IVE327656:IVE327657 JFA327656:JFA327657 JOW327656:JOW327657 JYS327656:JYS327657 KIO327656:KIO327657 KSK327656:KSK327657 LCG327656:LCG327657 LMC327656:LMC327657 LVY327656:LVY327657 MFU327656:MFU327657 MPQ327656:MPQ327657 MZM327656:MZM327657 NJI327656:NJI327657 NTE327656:NTE327657 ODA327656:ODA327657 OMW327656:OMW327657 OWS327656:OWS327657 PGO327656:PGO327657 PQK327656:PQK327657 QAG327656:QAG327657 QKC327656:QKC327657 QTY327656:QTY327657 RDU327656:RDU327657 RNQ327656:RNQ327657 RXM327656:RXM327657 SHI327656:SHI327657 SRE327656:SRE327657 TBA327656:TBA327657 TKW327656:TKW327657 TUS327656:TUS327657 UEO327656:UEO327657 UOK327656:UOK327657 UYG327656:UYG327657 VIC327656:VIC327657 VRY327656:VRY327657 WBU327656:WBU327657 WLQ327656:WLQ327657 WVM327656:WVM327657 E393192:E393193 JA393192:JA393193 SW393192:SW393193 ACS393192:ACS393193 AMO393192:AMO393193 AWK393192:AWK393193 BGG393192:BGG393193 BQC393192:BQC393193 BZY393192:BZY393193 CJU393192:CJU393193 CTQ393192:CTQ393193 DDM393192:DDM393193 DNI393192:DNI393193 DXE393192:DXE393193 EHA393192:EHA393193 EQW393192:EQW393193 FAS393192:FAS393193 FKO393192:FKO393193 FUK393192:FUK393193 GEG393192:GEG393193 GOC393192:GOC393193 GXY393192:GXY393193 HHU393192:HHU393193 HRQ393192:HRQ393193 IBM393192:IBM393193 ILI393192:ILI393193 IVE393192:IVE393193 JFA393192:JFA393193 JOW393192:JOW393193 JYS393192:JYS393193 KIO393192:KIO393193 KSK393192:KSK393193 LCG393192:LCG393193 LMC393192:LMC393193 LVY393192:LVY393193 MFU393192:MFU393193 MPQ393192:MPQ393193 MZM393192:MZM393193 NJI393192:NJI393193 NTE393192:NTE393193 ODA393192:ODA393193 OMW393192:OMW393193 OWS393192:OWS393193 PGO393192:PGO393193 PQK393192:PQK393193 QAG393192:QAG393193 QKC393192:QKC393193 QTY393192:QTY393193 RDU393192:RDU393193 RNQ393192:RNQ393193 RXM393192:RXM393193 SHI393192:SHI393193 SRE393192:SRE393193 TBA393192:TBA393193 TKW393192:TKW393193 TUS393192:TUS393193 UEO393192:UEO393193 UOK393192:UOK393193 UYG393192:UYG393193 VIC393192:VIC393193 VRY393192:VRY393193 WBU393192:WBU393193 WLQ393192:WLQ393193 WVM393192:WVM393193 E458728:E458729 JA458728:JA458729 SW458728:SW458729 ACS458728:ACS458729 AMO458728:AMO458729 AWK458728:AWK458729 BGG458728:BGG458729 BQC458728:BQC458729 BZY458728:BZY458729 CJU458728:CJU458729 CTQ458728:CTQ458729 DDM458728:DDM458729 DNI458728:DNI458729 DXE458728:DXE458729 EHA458728:EHA458729 EQW458728:EQW458729 FAS458728:FAS458729 FKO458728:FKO458729 FUK458728:FUK458729 GEG458728:GEG458729 GOC458728:GOC458729 GXY458728:GXY458729 HHU458728:HHU458729 HRQ458728:HRQ458729 IBM458728:IBM458729 ILI458728:ILI458729 IVE458728:IVE458729 JFA458728:JFA458729 JOW458728:JOW458729 JYS458728:JYS458729 KIO458728:KIO458729 KSK458728:KSK458729 LCG458728:LCG458729 LMC458728:LMC458729 LVY458728:LVY458729 MFU458728:MFU458729 MPQ458728:MPQ458729 MZM458728:MZM458729 NJI458728:NJI458729 NTE458728:NTE458729 ODA458728:ODA458729 OMW458728:OMW458729 OWS458728:OWS458729 PGO458728:PGO458729 PQK458728:PQK458729 QAG458728:QAG458729 QKC458728:QKC458729 QTY458728:QTY458729 RDU458728:RDU458729 RNQ458728:RNQ458729 RXM458728:RXM458729 SHI458728:SHI458729 SRE458728:SRE458729 TBA458728:TBA458729 TKW458728:TKW458729 TUS458728:TUS458729 UEO458728:UEO458729 UOK458728:UOK458729 UYG458728:UYG458729 VIC458728:VIC458729 VRY458728:VRY458729 WBU458728:WBU458729 WLQ458728:WLQ458729 WVM458728:WVM458729 E524264:E524265 JA524264:JA524265 SW524264:SW524265 ACS524264:ACS524265 AMO524264:AMO524265 AWK524264:AWK524265 BGG524264:BGG524265 BQC524264:BQC524265 BZY524264:BZY524265 CJU524264:CJU524265 CTQ524264:CTQ524265 DDM524264:DDM524265 DNI524264:DNI524265 DXE524264:DXE524265 EHA524264:EHA524265 EQW524264:EQW524265 FAS524264:FAS524265 FKO524264:FKO524265 FUK524264:FUK524265 GEG524264:GEG524265 GOC524264:GOC524265 GXY524264:GXY524265 HHU524264:HHU524265 HRQ524264:HRQ524265 IBM524264:IBM524265 ILI524264:ILI524265 IVE524264:IVE524265 JFA524264:JFA524265 JOW524264:JOW524265 JYS524264:JYS524265 KIO524264:KIO524265 KSK524264:KSK524265 LCG524264:LCG524265 LMC524264:LMC524265 LVY524264:LVY524265 MFU524264:MFU524265 MPQ524264:MPQ524265 MZM524264:MZM524265 NJI524264:NJI524265 NTE524264:NTE524265 ODA524264:ODA524265 OMW524264:OMW524265 OWS524264:OWS524265 PGO524264:PGO524265 PQK524264:PQK524265 QAG524264:QAG524265 QKC524264:QKC524265 QTY524264:QTY524265 RDU524264:RDU524265 RNQ524264:RNQ524265 RXM524264:RXM524265 SHI524264:SHI524265 SRE524264:SRE524265 TBA524264:TBA524265 TKW524264:TKW524265 TUS524264:TUS524265 UEO524264:UEO524265 UOK524264:UOK524265 UYG524264:UYG524265 VIC524264:VIC524265 VRY524264:VRY524265 WBU524264:WBU524265 WLQ524264:WLQ524265 WVM524264:WVM524265 E589800:E589801 JA589800:JA589801 SW589800:SW589801 ACS589800:ACS589801 AMO589800:AMO589801 AWK589800:AWK589801 BGG589800:BGG589801 BQC589800:BQC589801 BZY589800:BZY589801 CJU589800:CJU589801 CTQ589800:CTQ589801 DDM589800:DDM589801 DNI589800:DNI589801 DXE589800:DXE589801 EHA589800:EHA589801 EQW589800:EQW589801 FAS589800:FAS589801 FKO589800:FKO589801 FUK589800:FUK589801 GEG589800:GEG589801 GOC589800:GOC589801 GXY589800:GXY589801 HHU589800:HHU589801 HRQ589800:HRQ589801 IBM589800:IBM589801 ILI589800:ILI589801 IVE589800:IVE589801 JFA589800:JFA589801 JOW589800:JOW589801 JYS589800:JYS589801 KIO589800:KIO589801 KSK589800:KSK589801 LCG589800:LCG589801 LMC589800:LMC589801 LVY589800:LVY589801 MFU589800:MFU589801 MPQ589800:MPQ589801 MZM589800:MZM589801 NJI589800:NJI589801 NTE589800:NTE589801 ODA589800:ODA589801 OMW589800:OMW589801 OWS589800:OWS589801 PGO589800:PGO589801 PQK589800:PQK589801 QAG589800:QAG589801 QKC589800:QKC589801 QTY589800:QTY589801 RDU589800:RDU589801 RNQ589800:RNQ589801 RXM589800:RXM589801 SHI589800:SHI589801 SRE589800:SRE589801 TBA589800:TBA589801 TKW589800:TKW589801 TUS589800:TUS589801 UEO589800:UEO589801 UOK589800:UOK589801 UYG589800:UYG589801 VIC589800:VIC589801 VRY589800:VRY589801 WBU589800:WBU589801 WLQ589800:WLQ589801 WVM589800:WVM589801 E655336:E655337 JA655336:JA655337 SW655336:SW655337 ACS655336:ACS655337 AMO655336:AMO655337 AWK655336:AWK655337 BGG655336:BGG655337 BQC655336:BQC655337 BZY655336:BZY655337 CJU655336:CJU655337 CTQ655336:CTQ655337 DDM655336:DDM655337 DNI655336:DNI655337 DXE655336:DXE655337 EHA655336:EHA655337 EQW655336:EQW655337 FAS655336:FAS655337 FKO655336:FKO655337 FUK655336:FUK655337 GEG655336:GEG655337 GOC655336:GOC655337 GXY655336:GXY655337 HHU655336:HHU655337 HRQ655336:HRQ655337 IBM655336:IBM655337 ILI655336:ILI655337 IVE655336:IVE655337 JFA655336:JFA655337 JOW655336:JOW655337 JYS655336:JYS655337 KIO655336:KIO655337 KSK655336:KSK655337 LCG655336:LCG655337 LMC655336:LMC655337 LVY655336:LVY655337 MFU655336:MFU655337 MPQ655336:MPQ655337 MZM655336:MZM655337 NJI655336:NJI655337 NTE655336:NTE655337 ODA655336:ODA655337 OMW655336:OMW655337 OWS655336:OWS655337 PGO655336:PGO655337 PQK655336:PQK655337 QAG655336:QAG655337 QKC655336:QKC655337 QTY655336:QTY655337 RDU655336:RDU655337 RNQ655336:RNQ655337 RXM655336:RXM655337 SHI655336:SHI655337 SRE655336:SRE655337 TBA655336:TBA655337 TKW655336:TKW655337 TUS655336:TUS655337 UEO655336:UEO655337 UOK655336:UOK655337 UYG655336:UYG655337 VIC655336:VIC655337 VRY655336:VRY655337 WBU655336:WBU655337 WLQ655336:WLQ655337 WVM655336:WVM655337 E720872:E720873 JA720872:JA720873 SW720872:SW720873 ACS720872:ACS720873 AMO720872:AMO720873 AWK720872:AWK720873 BGG720872:BGG720873 BQC720872:BQC720873 BZY720872:BZY720873 CJU720872:CJU720873 CTQ720872:CTQ720873 DDM720872:DDM720873 DNI720872:DNI720873 DXE720872:DXE720873 EHA720872:EHA720873 EQW720872:EQW720873 FAS720872:FAS720873 FKO720872:FKO720873 FUK720872:FUK720873 GEG720872:GEG720873 GOC720872:GOC720873 GXY720872:GXY720873 HHU720872:HHU720873 HRQ720872:HRQ720873 IBM720872:IBM720873 ILI720872:ILI720873 IVE720872:IVE720873 JFA720872:JFA720873 JOW720872:JOW720873 JYS720872:JYS720873 KIO720872:KIO720873 KSK720872:KSK720873 LCG720872:LCG720873 LMC720872:LMC720873 LVY720872:LVY720873 MFU720872:MFU720873 MPQ720872:MPQ720873 MZM720872:MZM720873 NJI720872:NJI720873 NTE720872:NTE720873 ODA720872:ODA720873 OMW720872:OMW720873 OWS720872:OWS720873 PGO720872:PGO720873 PQK720872:PQK720873 QAG720872:QAG720873 QKC720872:QKC720873 QTY720872:QTY720873 RDU720872:RDU720873 RNQ720872:RNQ720873 RXM720872:RXM720873 SHI720872:SHI720873 SRE720872:SRE720873 TBA720872:TBA720873 TKW720872:TKW720873 TUS720872:TUS720873 UEO720872:UEO720873 UOK720872:UOK720873 UYG720872:UYG720873 VIC720872:VIC720873 VRY720872:VRY720873 WBU720872:WBU720873 WLQ720872:WLQ720873 WVM720872:WVM720873 E786408:E786409 JA786408:JA786409 SW786408:SW786409 ACS786408:ACS786409 AMO786408:AMO786409 AWK786408:AWK786409 BGG786408:BGG786409 BQC786408:BQC786409 BZY786408:BZY786409 CJU786408:CJU786409 CTQ786408:CTQ786409 DDM786408:DDM786409 DNI786408:DNI786409 DXE786408:DXE786409 EHA786408:EHA786409 EQW786408:EQW786409 FAS786408:FAS786409 FKO786408:FKO786409 FUK786408:FUK786409 GEG786408:GEG786409 GOC786408:GOC786409 GXY786408:GXY786409 HHU786408:HHU786409 HRQ786408:HRQ786409 IBM786408:IBM786409 ILI786408:ILI786409 IVE786408:IVE786409 JFA786408:JFA786409 JOW786408:JOW786409 JYS786408:JYS786409 KIO786408:KIO786409 KSK786408:KSK786409 LCG786408:LCG786409 LMC786408:LMC786409 LVY786408:LVY786409 MFU786408:MFU786409 MPQ786408:MPQ786409 MZM786408:MZM786409 NJI786408:NJI786409 NTE786408:NTE786409 ODA786408:ODA786409 OMW786408:OMW786409 OWS786408:OWS786409 PGO786408:PGO786409 PQK786408:PQK786409 QAG786408:QAG786409 QKC786408:QKC786409 QTY786408:QTY786409 RDU786408:RDU786409 RNQ786408:RNQ786409 RXM786408:RXM786409 SHI786408:SHI786409 SRE786408:SRE786409 TBA786408:TBA786409 TKW786408:TKW786409 TUS786408:TUS786409 UEO786408:UEO786409 UOK786408:UOK786409 UYG786408:UYG786409 VIC786408:VIC786409 VRY786408:VRY786409 WBU786408:WBU786409 WLQ786408:WLQ786409 WVM786408:WVM786409 E851944:E851945 JA851944:JA851945 SW851944:SW851945 ACS851944:ACS851945 AMO851944:AMO851945 AWK851944:AWK851945 BGG851944:BGG851945 BQC851944:BQC851945 BZY851944:BZY851945 CJU851944:CJU851945 CTQ851944:CTQ851945 DDM851944:DDM851945 DNI851944:DNI851945 DXE851944:DXE851945 EHA851944:EHA851945 EQW851944:EQW851945 FAS851944:FAS851945 FKO851944:FKO851945 FUK851944:FUK851945 GEG851944:GEG851945 GOC851944:GOC851945 GXY851944:GXY851945 HHU851944:HHU851945 HRQ851944:HRQ851945 IBM851944:IBM851945 ILI851944:ILI851945 IVE851944:IVE851945 JFA851944:JFA851945 JOW851944:JOW851945 JYS851944:JYS851945 KIO851944:KIO851945 KSK851944:KSK851945 LCG851944:LCG851945 LMC851944:LMC851945 LVY851944:LVY851945 MFU851944:MFU851945 MPQ851944:MPQ851945 MZM851944:MZM851945 NJI851944:NJI851945 NTE851944:NTE851945 ODA851944:ODA851945 OMW851944:OMW851945 OWS851944:OWS851945 PGO851944:PGO851945 PQK851944:PQK851945 QAG851944:QAG851945 QKC851944:QKC851945 QTY851944:QTY851945 RDU851944:RDU851945 RNQ851944:RNQ851945 RXM851944:RXM851945 SHI851944:SHI851945 SRE851944:SRE851945 TBA851944:TBA851945 TKW851944:TKW851945 TUS851944:TUS851945 UEO851944:UEO851945 UOK851944:UOK851945 UYG851944:UYG851945 VIC851944:VIC851945 VRY851944:VRY851945 WBU851944:WBU851945 WLQ851944:WLQ851945 WVM851944:WVM851945 E917480:E917481 JA917480:JA917481 SW917480:SW917481 ACS917480:ACS917481 AMO917480:AMO917481 AWK917480:AWK917481 BGG917480:BGG917481 BQC917480:BQC917481 BZY917480:BZY917481 CJU917480:CJU917481 CTQ917480:CTQ917481 DDM917480:DDM917481 DNI917480:DNI917481 DXE917480:DXE917481 EHA917480:EHA917481 EQW917480:EQW917481 FAS917480:FAS917481 FKO917480:FKO917481 FUK917480:FUK917481 GEG917480:GEG917481 GOC917480:GOC917481 GXY917480:GXY917481 HHU917480:HHU917481 HRQ917480:HRQ917481 IBM917480:IBM917481 ILI917480:ILI917481 IVE917480:IVE917481 JFA917480:JFA917481 JOW917480:JOW917481 JYS917480:JYS917481 KIO917480:KIO917481 KSK917480:KSK917481 LCG917480:LCG917481 LMC917480:LMC917481 LVY917480:LVY917481 MFU917480:MFU917481 MPQ917480:MPQ917481 MZM917480:MZM917481 NJI917480:NJI917481 NTE917480:NTE917481 ODA917480:ODA917481 OMW917480:OMW917481 OWS917480:OWS917481 PGO917480:PGO917481 PQK917480:PQK917481 QAG917480:QAG917481 QKC917480:QKC917481 QTY917480:QTY917481 RDU917480:RDU917481 RNQ917480:RNQ917481 RXM917480:RXM917481 SHI917480:SHI917481 SRE917480:SRE917481 TBA917480:TBA917481 TKW917480:TKW917481 TUS917480:TUS917481 UEO917480:UEO917481 UOK917480:UOK917481 UYG917480:UYG917481 VIC917480:VIC917481 VRY917480:VRY917481 WBU917480:WBU917481 WLQ917480:WLQ917481 WVM917480:WVM917481 E983016:E983017 JA983016:JA983017 SW983016:SW983017 ACS983016:ACS983017 AMO983016:AMO983017 AWK983016:AWK983017 BGG983016:BGG983017 BQC983016:BQC983017 BZY983016:BZY983017 CJU983016:CJU983017 CTQ983016:CTQ983017 DDM983016:DDM983017 DNI983016:DNI983017 DXE983016:DXE983017 EHA983016:EHA983017 EQW983016:EQW983017 FAS983016:FAS983017 FKO983016:FKO983017 FUK983016:FUK983017 GEG983016:GEG983017 GOC983016:GOC983017 GXY983016:GXY983017 HHU983016:HHU983017 HRQ983016:HRQ983017 IBM983016:IBM983017 ILI983016:ILI983017 IVE983016:IVE983017 JFA983016:JFA983017 JOW983016:JOW983017 JYS983016:JYS983017 KIO983016:KIO983017 KSK983016:KSK983017 LCG983016:LCG983017 LMC983016:LMC983017 LVY983016:LVY983017 MFU983016:MFU983017 MPQ983016:MPQ983017 MZM983016:MZM983017 NJI983016:NJI983017 NTE983016:NTE983017 ODA983016:ODA983017 OMW983016:OMW983017 OWS983016:OWS983017 PGO983016:PGO983017 PQK983016:PQK983017 QAG983016:QAG983017 QKC983016:QKC983017 QTY983016:QTY983017 RDU983016:RDU983017 RNQ983016:RNQ983017 RXM983016:RXM983017 SHI983016:SHI983017 SRE983016:SRE983017 TBA983016:TBA983017 TKW983016:TKW983017 TUS983016:TUS983017 UEO983016:UEO983017 UOK983016:UOK983017 UYG983016:UYG983017 VIC983016:VIC983017 VRY983016:VRY983017 WBU983016:WBU983017 WLQ983016:WLQ983017 WVM983016:WVM983017 IX65521:IX65525 ST65521:ST65525 ACP65521:ACP65525 AML65521:AML65525 AWH65521:AWH65525 BGD65521:BGD65525 BPZ65521:BPZ65525 BZV65521:BZV65525 CJR65521:CJR65525 CTN65521:CTN65525 DDJ65521:DDJ65525 DNF65521:DNF65525 DXB65521:DXB65525 EGX65521:EGX65525 EQT65521:EQT65525 FAP65521:FAP65525 FKL65521:FKL65525 FUH65521:FUH65525 GED65521:GED65525 GNZ65521:GNZ65525 GXV65521:GXV65525 HHR65521:HHR65525 HRN65521:HRN65525 IBJ65521:IBJ65525 ILF65521:ILF65525 IVB65521:IVB65525 JEX65521:JEX65525 JOT65521:JOT65525 JYP65521:JYP65525 KIL65521:KIL65525 KSH65521:KSH65525 LCD65521:LCD65525 LLZ65521:LLZ65525 LVV65521:LVV65525 MFR65521:MFR65525 MPN65521:MPN65525 MZJ65521:MZJ65525 NJF65521:NJF65525 NTB65521:NTB65525 OCX65521:OCX65525 OMT65521:OMT65525 OWP65521:OWP65525 PGL65521:PGL65525 PQH65521:PQH65525 QAD65521:QAD65525 QJZ65521:QJZ65525 QTV65521:QTV65525 RDR65521:RDR65525 RNN65521:RNN65525 RXJ65521:RXJ65525 SHF65521:SHF65525 SRB65521:SRB65525 TAX65521:TAX65525 TKT65521:TKT65525 TUP65521:TUP65525 UEL65521:UEL65525 UOH65521:UOH65525 UYD65521:UYD65525 VHZ65521:VHZ65525 VRV65521:VRV65525 WBR65521:WBR65525 WLN65521:WLN65525 WVJ65521:WVJ65525 IX131057:IX131061 ST131057:ST131061 ACP131057:ACP131061 AML131057:AML131061 AWH131057:AWH131061 BGD131057:BGD131061 BPZ131057:BPZ131061 BZV131057:BZV131061 CJR131057:CJR131061 CTN131057:CTN131061 DDJ131057:DDJ131061 DNF131057:DNF131061 DXB131057:DXB131061 EGX131057:EGX131061 EQT131057:EQT131061 FAP131057:FAP131061 FKL131057:FKL131061 FUH131057:FUH131061 GED131057:GED131061 GNZ131057:GNZ131061 GXV131057:GXV131061 HHR131057:HHR131061 HRN131057:HRN131061 IBJ131057:IBJ131061 ILF131057:ILF131061 IVB131057:IVB131061 JEX131057:JEX131061 JOT131057:JOT131061 JYP131057:JYP131061 KIL131057:KIL131061 KSH131057:KSH131061 LCD131057:LCD131061 LLZ131057:LLZ131061 LVV131057:LVV131061 MFR131057:MFR131061 MPN131057:MPN131061 MZJ131057:MZJ131061 NJF131057:NJF131061 NTB131057:NTB131061 OCX131057:OCX131061 OMT131057:OMT131061 OWP131057:OWP131061 PGL131057:PGL131061 PQH131057:PQH131061 QAD131057:QAD131061 QJZ131057:QJZ131061 QTV131057:QTV131061 RDR131057:RDR131061 RNN131057:RNN131061 RXJ131057:RXJ131061 SHF131057:SHF131061 SRB131057:SRB131061 TAX131057:TAX131061 TKT131057:TKT131061 TUP131057:TUP131061 UEL131057:UEL131061 UOH131057:UOH131061 UYD131057:UYD131061 VHZ131057:VHZ131061 VRV131057:VRV131061 WBR131057:WBR131061 WLN131057:WLN131061 WVJ131057:WVJ131061 IX196593:IX196597 ST196593:ST196597 ACP196593:ACP196597 AML196593:AML196597 AWH196593:AWH196597 BGD196593:BGD196597 BPZ196593:BPZ196597 BZV196593:BZV196597 CJR196593:CJR196597 CTN196593:CTN196597 DDJ196593:DDJ196597 DNF196593:DNF196597 DXB196593:DXB196597 EGX196593:EGX196597 EQT196593:EQT196597 FAP196593:FAP196597 FKL196593:FKL196597 FUH196593:FUH196597 GED196593:GED196597 GNZ196593:GNZ196597 GXV196593:GXV196597 HHR196593:HHR196597 HRN196593:HRN196597 IBJ196593:IBJ196597 ILF196593:ILF196597 IVB196593:IVB196597 JEX196593:JEX196597 JOT196593:JOT196597 JYP196593:JYP196597 KIL196593:KIL196597 KSH196593:KSH196597 LCD196593:LCD196597 LLZ196593:LLZ196597 LVV196593:LVV196597 MFR196593:MFR196597 MPN196593:MPN196597 MZJ196593:MZJ196597 NJF196593:NJF196597 NTB196593:NTB196597 OCX196593:OCX196597 OMT196593:OMT196597 OWP196593:OWP196597 PGL196593:PGL196597 PQH196593:PQH196597 QAD196593:QAD196597 QJZ196593:QJZ196597 QTV196593:QTV196597 RDR196593:RDR196597 RNN196593:RNN196597 RXJ196593:RXJ196597 SHF196593:SHF196597 SRB196593:SRB196597 TAX196593:TAX196597 TKT196593:TKT196597 TUP196593:TUP196597 UEL196593:UEL196597 UOH196593:UOH196597 UYD196593:UYD196597 VHZ196593:VHZ196597 VRV196593:VRV196597 WBR196593:WBR196597 WLN196593:WLN196597 WVJ196593:WVJ196597 IX262129:IX262133 ST262129:ST262133 ACP262129:ACP262133 AML262129:AML262133 AWH262129:AWH262133 BGD262129:BGD262133 BPZ262129:BPZ262133 BZV262129:BZV262133 CJR262129:CJR262133 CTN262129:CTN262133 DDJ262129:DDJ262133 DNF262129:DNF262133 DXB262129:DXB262133 EGX262129:EGX262133 EQT262129:EQT262133 FAP262129:FAP262133 FKL262129:FKL262133 FUH262129:FUH262133 GED262129:GED262133 GNZ262129:GNZ262133 GXV262129:GXV262133 HHR262129:HHR262133 HRN262129:HRN262133 IBJ262129:IBJ262133 ILF262129:ILF262133 IVB262129:IVB262133 JEX262129:JEX262133 JOT262129:JOT262133 JYP262129:JYP262133 KIL262129:KIL262133 KSH262129:KSH262133 LCD262129:LCD262133 LLZ262129:LLZ262133 LVV262129:LVV262133 MFR262129:MFR262133 MPN262129:MPN262133 MZJ262129:MZJ262133 NJF262129:NJF262133 NTB262129:NTB262133 OCX262129:OCX262133 OMT262129:OMT262133 OWP262129:OWP262133 PGL262129:PGL262133 PQH262129:PQH262133 QAD262129:QAD262133 QJZ262129:QJZ262133 QTV262129:QTV262133 RDR262129:RDR262133 RNN262129:RNN262133 RXJ262129:RXJ262133 SHF262129:SHF262133 SRB262129:SRB262133 TAX262129:TAX262133 TKT262129:TKT262133 TUP262129:TUP262133 UEL262129:UEL262133 UOH262129:UOH262133 UYD262129:UYD262133 VHZ262129:VHZ262133 VRV262129:VRV262133 WBR262129:WBR262133 WLN262129:WLN262133 WVJ262129:WVJ262133 IX327665:IX327669 ST327665:ST327669 ACP327665:ACP327669 AML327665:AML327669 AWH327665:AWH327669 BGD327665:BGD327669 BPZ327665:BPZ327669 BZV327665:BZV327669 CJR327665:CJR327669 CTN327665:CTN327669 DDJ327665:DDJ327669 DNF327665:DNF327669 DXB327665:DXB327669 EGX327665:EGX327669 EQT327665:EQT327669 FAP327665:FAP327669 FKL327665:FKL327669 FUH327665:FUH327669 GED327665:GED327669 GNZ327665:GNZ327669 GXV327665:GXV327669 HHR327665:HHR327669 HRN327665:HRN327669 IBJ327665:IBJ327669 ILF327665:ILF327669 IVB327665:IVB327669 JEX327665:JEX327669 JOT327665:JOT327669 JYP327665:JYP327669 KIL327665:KIL327669 KSH327665:KSH327669 LCD327665:LCD327669 LLZ327665:LLZ327669 LVV327665:LVV327669 MFR327665:MFR327669 MPN327665:MPN327669 MZJ327665:MZJ327669 NJF327665:NJF327669 NTB327665:NTB327669 OCX327665:OCX327669 OMT327665:OMT327669 OWP327665:OWP327669 PGL327665:PGL327669 PQH327665:PQH327669 QAD327665:QAD327669 QJZ327665:QJZ327669 QTV327665:QTV327669 RDR327665:RDR327669 RNN327665:RNN327669 RXJ327665:RXJ327669 SHF327665:SHF327669 SRB327665:SRB327669 TAX327665:TAX327669 TKT327665:TKT327669 TUP327665:TUP327669 UEL327665:UEL327669 UOH327665:UOH327669 UYD327665:UYD327669 VHZ327665:VHZ327669 VRV327665:VRV327669 WBR327665:WBR327669 WLN327665:WLN327669 WVJ327665:WVJ327669 IX393201:IX393205 ST393201:ST393205 ACP393201:ACP393205 AML393201:AML393205 AWH393201:AWH393205 BGD393201:BGD393205 BPZ393201:BPZ393205 BZV393201:BZV393205 CJR393201:CJR393205 CTN393201:CTN393205 DDJ393201:DDJ393205 DNF393201:DNF393205 DXB393201:DXB393205 EGX393201:EGX393205 EQT393201:EQT393205 FAP393201:FAP393205 FKL393201:FKL393205 FUH393201:FUH393205 GED393201:GED393205 GNZ393201:GNZ393205 GXV393201:GXV393205 HHR393201:HHR393205 HRN393201:HRN393205 IBJ393201:IBJ393205 ILF393201:ILF393205 IVB393201:IVB393205 JEX393201:JEX393205 JOT393201:JOT393205 JYP393201:JYP393205 KIL393201:KIL393205 KSH393201:KSH393205 LCD393201:LCD393205 LLZ393201:LLZ393205 LVV393201:LVV393205 MFR393201:MFR393205 MPN393201:MPN393205 MZJ393201:MZJ393205 NJF393201:NJF393205 NTB393201:NTB393205 OCX393201:OCX393205 OMT393201:OMT393205 OWP393201:OWP393205 PGL393201:PGL393205 PQH393201:PQH393205 QAD393201:QAD393205 QJZ393201:QJZ393205 QTV393201:QTV393205 RDR393201:RDR393205 RNN393201:RNN393205 RXJ393201:RXJ393205 SHF393201:SHF393205 SRB393201:SRB393205 TAX393201:TAX393205 TKT393201:TKT393205 TUP393201:TUP393205 UEL393201:UEL393205 UOH393201:UOH393205 UYD393201:UYD393205 VHZ393201:VHZ393205 VRV393201:VRV393205 WBR393201:WBR393205 WLN393201:WLN393205 WVJ393201:WVJ393205 IX458737:IX458741 ST458737:ST458741 ACP458737:ACP458741 AML458737:AML458741 AWH458737:AWH458741 BGD458737:BGD458741 BPZ458737:BPZ458741 BZV458737:BZV458741 CJR458737:CJR458741 CTN458737:CTN458741 DDJ458737:DDJ458741 DNF458737:DNF458741 DXB458737:DXB458741 EGX458737:EGX458741 EQT458737:EQT458741 FAP458737:FAP458741 FKL458737:FKL458741 FUH458737:FUH458741 GED458737:GED458741 GNZ458737:GNZ458741 GXV458737:GXV458741 HHR458737:HHR458741 HRN458737:HRN458741 IBJ458737:IBJ458741 ILF458737:ILF458741 IVB458737:IVB458741 JEX458737:JEX458741 JOT458737:JOT458741 JYP458737:JYP458741 KIL458737:KIL458741 KSH458737:KSH458741 LCD458737:LCD458741 LLZ458737:LLZ458741 LVV458737:LVV458741 MFR458737:MFR458741 MPN458737:MPN458741 MZJ458737:MZJ458741 NJF458737:NJF458741 NTB458737:NTB458741 OCX458737:OCX458741 OMT458737:OMT458741 OWP458737:OWP458741 PGL458737:PGL458741 PQH458737:PQH458741 QAD458737:QAD458741 QJZ458737:QJZ458741 QTV458737:QTV458741 RDR458737:RDR458741 RNN458737:RNN458741 RXJ458737:RXJ458741 SHF458737:SHF458741 SRB458737:SRB458741 TAX458737:TAX458741 TKT458737:TKT458741 TUP458737:TUP458741 UEL458737:UEL458741 UOH458737:UOH458741 UYD458737:UYD458741 VHZ458737:VHZ458741 VRV458737:VRV458741 WBR458737:WBR458741 WLN458737:WLN458741 WVJ458737:WVJ458741 IX524273:IX524277 ST524273:ST524277 ACP524273:ACP524277 AML524273:AML524277 AWH524273:AWH524277 BGD524273:BGD524277 BPZ524273:BPZ524277 BZV524273:BZV524277 CJR524273:CJR524277 CTN524273:CTN524277 DDJ524273:DDJ524277 DNF524273:DNF524277 DXB524273:DXB524277 EGX524273:EGX524277 EQT524273:EQT524277 FAP524273:FAP524277 FKL524273:FKL524277 FUH524273:FUH524277 GED524273:GED524277 GNZ524273:GNZ524277 GXV524273:GXV524277 HHR524273:HHR524277 HRN524273:HRN524277 IBJ524273:IBJ524277 ILF524273:ILF524277 IVB524273:IVB524277 JEX524273:JEX524277 JOT524273:JOT524277 JYP524273:JYP524277 KIL524273:KIL524277 KSH524273:KSH524277 LCD524273:LCD524277 LLZ524273:LLZ524277 LVV524273:LVV524277 MFR524273:MFR524277 MPN524273:MPN524277 MZJ524273:MZJ524277 NJF524273:NJF524277 NTB524273:NTB524277 OCX524273:OCX524277 OMT524273:OMT524277 OWP524273:OWP524277 PGL524273:PGL524277 PQH524273:PQH524277 QAD524273:QAD524277 QJZ524273:QJZ524277 QTV524273:QTV524277 RDR524273:RDR524277 RNN524273:RNN524277 RXJ524273:RXJ524277 SHF524273:SHF524277 SRB524273:SRB524277 TAX524273:TAX524277 TKT524273:TKT524277 TUP524273:TUP524277 UEL524273:UEL524277 UOH524273:UOH524277 UYD524273:UYD524277 VHZ524273:VHZ524277 VRV524273:VRV524277 WBR524273:WBR524277 WLN524273:WLN524277 WVJ524273:WVJ524277 IX589809:IX589813 ST589809:ST589813 ACP589809:ACP589813 AML589809:AML589813 AWH589809:AWH589813 BGD589809:BGD589813 BPZ589809:BPZ589813 BZV589809:BZV589813 CJR589809:CJR589813 CTN589809:CTN589813 DDJ589809:DDJ589813 DNF589809:DNF589813 DXB589809:DXB589813 EGX589809:EGX589813 EQT589809:EQT589813 FAP589809:FAP589813 FKL589809:FKL589813 FUH589809:FUH589813 GED589809:GED589813 GNZ589809:GNZ589813 GXV589809:GXV589813 HHR589809:HHR589813 HRN589809:HRN589813 IBJ589809:IBJ589813 ILF589809:ILF589813 IVB589809:IVB589813 JEX589809:JEX589813 JOT589809:JOT589813 JYP589809:JYP589813 KIL589809:KIL589813 KSH589809:KSH589813 LCD589809:LCD589813 LLZ589809:LLZ589813 LVV589809:LVV589813 MFR589809:MFR589813 MPN589809:MPN589813 MZJ589809:MZJ589813 NJF589809:NJF589813 NTB589809:NTB589813 OCX589809:OCX589813 OMT589809:OMT589813 OWP589809:OWP589813 PGL589809:PGL589813 PQH589809:PQH589813 QAD589809:QAD589813 QJZ589809:QJZ589813 QTV589809:QTV589813 RDR589809:RDR589813 RNN589809:RNN589813 RXJ589809:RXJ589813 SHF589809:SHF589813 SRB589809:SRB589813 TAX589809:TAX589813 TKT589809:TKT589813 TUP589809:TUP589813 UEL589809:UEL589813 UOH589809:UOH589813 UYD589809:UYD589813 VHZ589809:VHZ589813 VRV589809:VRV589813 WBR589809:WBR589813 WLN589809:WLN589813 WVJ589809:WVJ589813 IX655345:IX655349 ST655345:ST655349 ACP655345:ACP655349 AML655345:AML655349 AWH655345:AWH655349 BGD655345:BGD655349 BPZ655345:BPZ655349 BZV655345:BZV655349 CJR655345:CJR655349 CTN655345:CTN655349 DDJ655345:DDJ655349 DNF655345:DNF655349 DXB655345:DXB655349 EGX655345:EGX655349 EQT655345:EQT655349 FAP655345:FAP655349 FKL655345:FKL655349 FUH655345:FUH655349 GED655345:GED655349 GNZ655345:GNZ655349 GXV655345:GXV655349 HHR655345:HHR655349 HRN655345:HRN655349 IBJ655345:IBJ655349 ILF655345:ILF655349 IVB655345:IVB655349 JEX655345:JEX655349 JOT655345:JOT655349 JYP655345:JYP655349 KIL655345:KIL655349 KSH655345:KSH655349 LCD655345:LCD655349 LLZ655345:LLZ655349 LVV655345:LVV655349 MFR655345:MFR655349 MPN655345:MPN655349 MZJ655345:MZJ655349 NJF655345:NJF655349 NTB655345:NTB655349 OCX655345:OCX655349 OMT655345:OMT655349 OWP655345:OWP655349 PGL655345:PGL655349 PQH655345:PQH655349 QAD655345:QAD655349 QJZ655345:QJZ655349 QTV655345:QTV655349 RDR655345:RDR655349 RNN655345:RNN655349 RXJ655345:RXJ655349 SHF655345:SHF655349 SRB655345:SRB655349 TAX655345:TAX655349 TKT655345:TKT655349 TUP655345:TUP655349 UEL655345:UEL655349 UOH655345:UOH655349 UYD655345:UYD655349 VHZ655345:VHZ655349 VRV655345:VRV655349 WBR655345:WBR655349 WLN655345:WLN655349 WVJ655345:WVJ655349 IX720881:IX720885 ST720881:ST720885 ACP720881:ACP720885 AML720881:AML720885 AWH720881:AWH720885 BGD720881:BGD720885 BPZ720881:BPZ720885 BZV720881:BZV720885 CJR720881:CJR720885 CTN720881:CTN720885 DDJ720881:DDJ720885 DNF720881:DNF720885 DXB720881:DXB720885 EGX720881:EGX720885 EQT720881:EQT720885 FAP720881:FAP720885 FKL720881:FKL720885 FUH720881:FUH720885 GED720881:GED720885 GNZ720881:GNZ720885 GXV720881:GXV720885 HHR720881:HHR720885 HRN720881:HRN720885 IBJ720881:IBJ720885 ILF720881:ILF720885 IVB720881:IVB720885 JEX720881:JEX720885 JOT720881:JOT720885 JYP720881:JYP720885 KIL720881:KIL720885 KSH720881:KSH720885 LCD720881:LCD720885 LLZ720881:LLZ720885 LVV720881:LVV720885 MFR720881:MFR720885 MPN720881:MPN720885 MZJ720881:MZJ720885 NJF720881:NJF720885 NTB720881:NTB720885 OCX720881:OCX720885 OMT720881:OMT720885 OWP720881:OWP720885 PGL720881:PGL720885 PQH720881:PQH720885 QAD720881:QAD720885 QJZ720881:QJZ720885 QTV720881:QTV720885 RDR720881:RDR720885 RNN720881:RNN720885 RXJ720881:RXJ720885 SHF720881:SHF720885 SRB720881:SRB720885 TAX720881:TAX720885 TKT720881:TKT720885 TUP720881:TUP720885 UEL720881:UEL720885 UOH720881:UOH720885 UYD720881:UYD720885 VHZ720881:VHZ720885 VRV720881:VRV720885 WBR720881:WBR720885 WLN720881:WLN720885 WVJ720881:WVJ720885 IX786417:IX786421 ST786417:ST786421 ACP786417:ACP786421 AML786417:AML786421 AWH786417:AWH786421 BGD786417:BGD786421 BPZ786417:BPZ786421 BZV786417:BZV786421 CJR786417:CJR786421 CTN786417:CTN786421 DDJ786417:DDJ786421 DNF786417:DNF786421 DXB786417:DXB786421 EGX786417:EGX786421 EQT786417:EQT786421 FAP786417:FAP786421 FKL786417:FKL786421 FUH786417:FUH786421 GED786417:GED786421 GNZ786417:GNZ786421 GXV786417:GXV786421 HHR786417:HHR786421 HRN786417:HRN786421 IBJ786417:IBJ786421 ILF786417:ILF786421 IVB786417:IVB786421 JEX786417:JEX786421 JOT786417:JOT786421 JYP786417:JYP786421 KIL786417:KIL786421 KSH786417:KSH786421 LCD786417:LCD786421 LLZ786417:LLZ786421 LVV786417:LVV786421 MFR786417:MFR786421 MPN786417:MPN786421 MZJ786417:MZJ786421 NJF786417:NJF786421 NTB786417:NTB786421 OCX786417:OCX786421 OMT786417:OMT786421 OWP786417:OWP786421 PGL786417:PGL786421 PQH786417:PQH786421 QAD786417:QAD786421 QJZ786417:QJZ786421 QTV786417:QTV786421 RDR786417:RDR786421 RNN786417:RNN786421 RXJ786417:RXJ786421 SHF786417:SHF786421 SRB786417:SRB786421 TAX786417:TAX786421 TKT786417:TKT786421 TUP786417:TUP786421 UEL786417:UEL786421 UOH786417:UOH786421 UYD786417:UYD786421 VHZ786417:VHZ786421 VRV786417:VRV786421 WBR786417:WBR786421 WLN786417:WLN786421 WVJ786417:WVJ786421 IX851953:IX851957 ST851953:ST851957 ACP851953:ACP851957 AML851953:AML851957 AWH851953:AWH851957 BGD851953:BGD851957 BPZ851953:BPZ851957 BZV851953:BZV851957 CJR851953:CJR851957 CTN851953:CTN851957 DDJ851953:DDJ851957 DNF851953:DNF851957 DXB851953:DXB851957 EGX851953:EGX851957 EQT851953:EQT851957 FAP851953:FAP851957 FKL851953:FKL851957 FUH851953:FUH851957 GED851953:GED851957 GNZ851953:GNZ851957 GXV851953:GXV851957 HHR851953:HHR851957 HRN851953:HRN851957 IBJ851953:IBJ851957 ILF851953:ILF851957 IVB851953:IVB851957 JEX851953:JEX851957 JOT851953:JOT851957 JYP851953:JYP851957 KIL851953:KIL851957 KSH851953:KSH851957 LCD851953:LCD851957 LLZ851953:LLZ851957 LVV851953:LVV851957 MFR851953:MFR851957 MPN851953:MPN851957 MZJ851953:MZJ851957 NJF851953:NJF851957 NTB851953:NTB851957 OCX851953:OCX851957 OMT851953:OMT851957 OWP851953:OWP851957 PGL851953:PGL851957 PQH851953:PQH851957 QAD851953:QAD851957 QJZ851953:QJZ851957 QTV851953:QTV851957 RDR851953:RDR851957 RNN851953:RNN851957 RXJ851953:RXJ851957 SHF851953:SHF851957 SRB851953:SRB851957 TAX851953:TAX851957 TKT851953:TKT851957 TUP851953:TUP851957 UEL851953:UEL851957 UOH851953:UOH851957 UYD851953:UYD851957 VHZ851953:VHZ851957 VRV851953:VRV851957 WBR851953:WBR851957 WLN851953:WLN851957 WVJ851953:WVJ851957 IX917489:IX917493 ST917489:ST917493 ACP917489:ACP917493 AML917489:AML917493 AWH917489:AWH917493 BGD917489:BGD917493 BPZ917489:BPZ917493 BZV917489:BZV917493 CJR917489:CJR917493 CTN917489:CTN917493 DDJ917489:DDJ917493 DNF917489:DNF917493 DXB917489:DXB917493 EGX917489:EGX917493 EQT917489:EQT917493 FAP917489:FAP917493 FKL917489:FKL917493 FUH917489:FUH917493 GED917489:GED917493 GNZ917489:GNZ917493 GXV917489:GXV917493 HHR917489:HHR917493 HRN917489:HRN917493 IBJ917489:IBJ917493 ILF917489:ILF917493 IVB917489:IVB917493 JEX917489:JEX917493 JOT917489:JOT917493 JYP917489:JYP917493 KIL917489:KIL917493 KSH917489:KSH917493 LCD917489:LCD917493 LLZ917489:LLZ917493 LVV917489:LVV917493 MFR917489:MFR917493 MPN917489:MPN917493 MZJ917489:MZJ917493 NJF917489:NJF917493 NTB917489:NTB917493 OCX917489:OCX917493 OMT917489:OMT917493 OWP917489:OWP917493 PGL917489:PGL917493 PQH917489:PQH917493 QAD917489:QAD917493 QJZ917489:QJZ917493 QTV917489:QTV917493 RDR917489:RDR917493 RNN917489:RNN917493 RXJ917489:RXJ917493 SHF917489:SHF917493 SRB917489:SRB917493 TAX917489:TAX917493 TKT917489:TKT917493 TUP917489:TUP917493 UEL917489:UEL917493 UOH917489:UOH917493 UYD917489:UYD917493 VHZ917489:VHZ917493 VRV917489:VRV917493 WBR917489:WBR917493 WLN917489:WLN917493 WVJ917489:WVJ917493 IX983025:IX983029 ST983025:ST983029 ACP983025:ACP983029 AML983025:AML983029 AWH983025:AWH983029 BGD983025:BGD983029 BPZ983025:BPZ983029 BZV983025:BZV983029 CJR983025:CJR983029 CTN983025:CTN983029 DDJ983025:DDJ983029 DNF983025:DNF983029 DXB983025:DXB983029 EGX983025:EGX983029 EQT983025:EQT983029 FAP983025:FAP983029 FKL983025:FKL983029 FUH983025:FUH983029 GED983025:GED983029 GNZ983025:GNZ983029 GXV983025:GXV983029 HHR983025:HHR983029 HRN983025:HRN983029 IBJ983025:IBJ983029 ILF983025:ILF983029 IVB983025:IVB983029 JEX983025:JEX983029 JOT983025:JOT983029 JYP983025:JYP983029 KIL983025:KIL983029 KSH983025:KSH983029 LCD983025:LCD983029 LLZ983025:LLZ983029 LVV983025:LVV983029 MFR983025:MFR983029 MPN983025:MPN983029 MZJ983025:MZJ983029 NJF983025:NJF983029 NTB983025:NTB983029 OCX983025:OCX983029 OMT983025:OMT983029 OWP983025:OWP983029 PGL983025:PGL983029 PQH983025:PQH983029 QAD983025:QAD983029 QJZ983025:QJZ983029 QTV983025:QTV983029 RDR983025:RDR983029 RNN983025:RNN983029 RXJ983025:RXJ983029 SHF983025:SHF983029 SRB983025:SRB983029 TAX983025:TAX983029 TKT983025:TKT983029 TUP983025:TUP983029 UEL983025:UEL983029 UOH983025:UOH983029 UYD983025:UYD983029 VHZ983025:VHZ983029 VRV983025:VRV983029 WBR983025:WBR983029 WLN983025:WLN983029 WVJ983025:WVJ983029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IX65497:IX65511 ST65497:ST65511 ACP65497:ACP65511 AML65497:AML65511 AWH65497:AWH65511 BGD65497:BGD65511 BPZ65497:BPZ65511 BZV65497:BZV65511 CJR65497:CJR65511 CTN65497:CTN65511 DDJ65497:DDJ65511 DNF65497:DNF65511 DXB65497:DXB65511 EGX65497:EGX65511 EQT65497:EQT65511 FAP65497:FAP65511 FKL65497:FKL65511 FUH65497:FUH65511 GED65497:GED65511 GNZ65497:GNZ65511 GXV65497:GXV65511 HHR65497:HHR65511 HRN65497:HRN65511 IBJ65497:IBJ65511 ILF65497:ILF65511 IVB65497:IVB65511 JEX65497:JEX65511 JOT65497:JOT65511 JYP65497:JYP65511 KIL65497:KIL65511 KSH65497:KSH65511 LCD65497:LCD65511 LLZ65497:LLZ65511 LVV65497:LVV65511 MFR65497:MFR65511 MPN65497:MPN65511 MZJ65497:MZJ65511 NJF65497:NJF65511 NTB65497:NTB65511 OCX65497:OCX65511 OMT65497:OMT65511 OWP65497:OWP65511 PGL65497:PGL65511 PQH65497:PQH65511 QAD65497:QAD65511 QJZ65497:QJZ65511 QTV65497:QTV65511 RDR65497:RDR65511 RNN65497:RNN65511 RXJ65497:RXJ65511 SHF65497:SHF65511 SRB65497:SRB65511 TAX65497:TAX65511 TKT65497:TKT65511 TUP65497:TUP65511 UEL65497:UEL65511 UOH65497:UOH65511 UYD65497:UYD65511 VHZ65497:VHZ65511 VRV65497:VRV65511 WBR65497:WBR65511 WLN65497:WLN65511 WVJ65497:WVJ65511 IX131033:IX131047 ST131033:ST131047 ACP131033:ACP131047 AML131033:AML131047 AWH131033:AWH131047 BGD131033:BGD131047 BPZ131033:BPZ131047 BZV131033:BZV131047 CJR131033:CJR131047 CTN131033:CTN131047 DDJ131033:DDJ131047 DNF131033:DNF131047 DXB131033:DXB131047 EGX131033:EGX131047 EQT131033:EQT131047 FAP131033:FAP131047 FKL131033:FKL131047 FUH131033:FUH131047 GED131033:GED131047 GNZ131033:GNZ131047 GXV131033:GXV131047 HHR131033:HHR131047 HRN131033:HRN131047 IBJ131033:IBJ131047 ILF131033:ILF131047 IVB131033:IVB131047 JEX131033:JEX131047 JOT131033:JOT131047 JYP131033:JYP131047 KIL131033:KIL131047 KSH131033:KSH131047 LCD131033:LCD131047 LLZ131033:LLZ131047 LVV131033:LVV131047 MFR131033:MFR131047 MPN131033:MPN131047 MZJ131033:MZJ131047 NJF131033:NJF131047 NTB131033:NTB131047 OCX131033:OCX131047 OMT131033:OMT131047 OWP131033:OWP131047 PGL131033:PGL131047 PQH131033:PQH131047 QAD131033:QAD131047 QJZ131033:QJZ131047 QTV131033:QTV131047 RDR131033:RDR131047 RNN131033:RNN131047 RXJ131033:RXJ131047 SHF131033:SHF131047 SRB131033:SRB131047 TAX131033:TAX131047 TKT131033:TKT131047 TUP131033:TUP131047 UEL131033:UEL131047 UOH131033:UOH131047 UYD131033:UYD131047 VHZ131033:VHZ131047 VRV131033:VRV131047 WBR131033:WBR131047 WLN131033:WLN131047 WVJ131033:WVJ131047 IX196569:IX196583 ST196569:ST196583 ACP196569:ACP196583 AML196569:AML196583 AWH196569:AWH196583 BGD196569:BGD196583 BPZ196569:BPZ196583 BZV196569:BZV196583 CJR196569:CJR196583 CTN196569:CTN196583 DDJ196569:DDJ196583 DNF196569:DNF196583 DXB196569:DXB196583 EGX196569:EGX196583 EQT196569:EQT196583 FAP196569:FAP196583 FKL196569:FKL196583 FUH196569:FUH196583 GED196569:GED196583 GNZ196569:GNZ196583 GXV196569:GXV196583 HHR196569:HHR196583 HRN196569:HRN196583 IBJ196569:IBJ196583 ILF196569:ILF196583 IVB196569:IVB196583 JEX196569:JEX196583 JOT196569:JOT196583 JYP196569:JYP196583 KIL196569:KIL196583 KSH196569:KSH196583 LCD196569:LCD196583 LLZ196569:LLZ196583 LVV196569:LVV196583 MFR196569:MFR196583 MPN196569:MPN196583 MZJ196569:MZJ196583 NJF196569:NJF196583 NTB196569:NTB196583 OCX196569:OCX196583 OMT196569:OMT196583 OWP196569:OWP196583 PGL196569:PGL196583 PQH196569:PQH196583 QAD196569:QAD196583 QJZ196569:QJZ196583 QTV196569:QTV196583 RDR196569:RDR196583 RNN196569:RNN196583 RXJ196569:RXJ196583 SHF196569:SHF196583 SRB196569:SRB196583 TAX196569:TAX196583 TKT196569:TKT196583 TUP196569:TUP196583 UEL196569:UEL196583 UOH196569:UOH196583 UYD196569:UYD196583 VHZ196569:VHZ196583 VRV196569:VRV196583 WBR196569:WBR196583 WLN196569:WLN196583 WVJ196569:WVJ196583 IX262105:IX262119 ST262105:ST262119 ACP262105:ACP262119 AML262105:AML262119 AWH262105:AWH262119 BGD262105:BGD262119 BPZ262105:BPZ262119 BZV262105:BZV262119 CJR262105:CJR262119 CTN262105:CTN262119 DDJ262105:DDJ262119 DNF262105:DNF262119 DXB262105:DXB262119 EGX262105:EGX262119 EQT262105:EQT262119 FAP262105:FAP262119 FKL262105:FKL262119 FUH262105:FUH262119 GED262105:GED262119 GNZ262105:GNZ262119 GXV262105:GXV262119 HHR262105:HHR262119 HRN262105:HRN262119 IBJ262105:IBJ262119 ILF262105:ILF262119 IVB262105:IVB262119 JEX262105:JEX262119 JOT262105:JOT262119 JYP262105:JYP262119 KIL262105:KIL262119 KSH262105:KSH262119 LCD262105:LCD262119 LLZ262105:LLZ262119 LVV262105:LVV262119 MFR262105:MFR262119 MPN262105:MPN262119 MZJ262105:MZJ262119 NJF262105:NJF262119 NTB262105:NTB262119 OCX262105:OCX262119 OMT262105:OMT262119 OWP262105:OWP262119 PGL262105:PGL262119 PQH262105:PQH262119 QAD262105:QAD262119 QJZ262105:QJZ262119 QTV262105:QTV262119 RDR262105:RDR262119 RNN262105:RNN262119 RXJ262105:RXJ262119 SHF262105:SHF262119 SRB262105:SRB262119 TAX262105:TAX262119 TKT262105:TKT262119 TUP262105:TUP262119 UEL262105:UEL262119 UOH262105:UOH262119 UYD262105:UYD262119 VHZ262105:VHZ262119 VRV262105:VRV262119 WBR262105:WBR262119 WLN262105:WLN262119 WVJ262105:WVJ262119 IX327641:IX327655 ST327641:ST327655 ACP327641:ACP327655 AML327641:AML327655 AWH327641:AWH327655 BGD327641:BGD327655 BPZ327641:BPZ327655 BZV327641:BZV327655 CJR327641:CJR327655 CTN327641:CTN327655 DDJ327641:DDJ327655 DNF327641:DNF327655 DXB327641:DXB327655 EGX327641:EGX327655 EQT327641:EQT327655 FAP327641:FAP327655 FKL327641:FKL327655 FUH327641:FUH327655 GED327641:GED327655 GNZ327641:GNZ327655 GXV327641:GXV327655 HHR327641:HHR327655 HRN327641:HRN327655 IBJ327641:IBJ327655 ILF327641:ILF327655 IVB327641:IVB327655 JEX327641:JEX327655 JOT327641:JOT327655 JYP327641:JYP327655 KIL327641:KIL327655 KSH327641:KSH327655 LCD327641:LCD327655 LLZ327641:LLZ327655 LVV327641:LVV327655 MFR327641:MFR327655 MPN327641:MPN327655 MZJ327641:MZJ327655 NJF327641:NJF327655 NTB327641:NTB327655 OCX327641:OCX327655 OMT327641:OMT327655 OWP327641:OWP327655 PGL327641:PGL327655 PQH327641:PQH327655 QAD327641:QAD327655 QJZ327641:QJZ327655 QTV327641:QTV327655 RDR327641:RDR327655 RNN327641:RNN327655 RXJ327641:RXJ327655 SHF327641:SHF327655 SRB327641:SRB327655 TAX327641:TAX327655 TKT327641:TKT327655 TUP327641:TUP327655 UEL327641:UEL327655 UOH327641:UOH327655 UYD327641:UYD327655 VHZ327641:VHZ327655 VRV327641:VRV327655 WBR327641:WBR327655 WLN327641:WLN327655 WVJ327641:WVJ327655 IX393177:IX393191 ST393177:ST393191 ACP393177:ACP393191 AML393177:AML393191 AWH393177:AWH393191 BGD393177:BGD393191 BPZ393177:BPZ393191 BZV393177:BZV393191 CJR393177:CJR393191 CTN393177:CTN393191 DDJ393177:DDJ393191 DNF393177:DNF393191 DXB393177:DXB393191 EGX393177:EGX393191 EQT393177:EQT393191 FAP393177:FAP393191 FKL393177:FKL393191 FUH393177:FUH393191 GED393177:GED393191 GNZ393177:GNZ393191 GXV393177:GXV393191 HHR393177:HHR393191 HRN393177:HRN393191 IBJ393177:IBJ393191 ILF393177:ILF393191 IVB393177:IVB393191 JEX393177:JEX393191 JOT393177:JOT393191 JYP393177:JYP393191 KIL393177:KIL393191 KSH393177:KSH393191 LCD393177:LCD393191 LLZ393177:LLZ393191 LVV393177:LVV393191 MFR393177:MFR393191 MPN393177:MPN393191 MZJ393177:MZJ393191 NJF393177:NJF393191 NTB393177:NTB393191 OCX393177:OCX393191 OMT393177:OMT393191 OWP393177:OWP393191 PGL393177:PGL393191 PQH393177:PQH393191 QAD393177:QAD393191 QJZ393177:QJZ393191 QTV393177:QTV393191 RDR393177:RDR393191 RNN393177:RNN393191 RXJ393177:RXJ393191 SHF393177:SHF393191 SRB393177:SRB393191 TAX393177:TAX393191 TKT393177:TKT393191 TUP393177:TUP393191 UEL393177:UEL393191 UOH393177:UOH393191 UYD393177:UYD393191 VHZ393177:VHZ393191 VRV393177:VRV393191 WBR393177:WBR393191 WLN393177:WLN393191 WVJ393177:WVJ393191 IX458713:IX458727 ST458713:ST458727 ACP458713:ACP458727 AML458713:AML458727 AWH458713:AWH458727 BGD458713:BGD458727 BPZ458713:BPZ458727 BZV458713:BZV458727 CJR458713:CJR458727 CTN458713:CTN458727 DDJ458713:DDJ458727 DNF458713:DNF458727 DXB458713:DXB458727 EGX458713:EGX458727 EQT458713:EQT458727 FAP458713:FAP458727 FKL458713:FKL458727 FUH458713:FUH458727 GED458713:GED458727 GNZ458713:GNZ458727 GXV458713:GXV458727 HHR458713:HHR458727 HRN458713:HRN458727 IBJ458713:IBJ458727 ILF458713:ILF458727 IVB458713:IVB458727 JEX458713:JEX458727 JOT458713:JOT458727 JYP458713:JYP458727 KIL458713:KIL458727 KSH458713:KSH458727 LCD458713:LCD458727 LLZ458713:LLZ458727 LVV458713:LVV458727 MFR458713:MFR458727 MPN458713:MPN458727 MZJ458713:MZJ458727 NJF458713:NJF458727 NTB458713:NTB458727 OCX458713:OCX458727 OMT458713:OMT458727 OWP458713:OWP458727 PGL458713:PGL458727 PQH458713:PQH458727 QAD458713:QAD458727 QJZ458713:QJZ458727 QTV458713:QTV458727 RDR458713:RDR458727 RNN458713:RNN458727 RXJ458713:RXJ458727 SHF458713:SHF458727 SRB458713:SRB458727 TAX458713:TAX458727 TKT458713:TKT458727 TUP458713:TUP458727 UEL458713:UEL458727 UOH458713:UOH458727 UYD458713:UYD458727 VHZ458713:VHZ458727 VRV458713:VRV458727 WBR458713:WBR458727 WLN458713:WLN458727 WVJ458713:WVJ458727 IX524249:IX524263 ST524249:ST524263 ACP524249:ACP524263 AML524249:AML524263 AWH524249:AWH524263 BGD524249:BGD524263 BPZ524249:BPZ524263 BZV524249:BZV524263 CJR524249:CJR524263 CTN524249:CTN524263 DDJ524249:DDJ524263 DNF524249:DNF524263 DXB524249:DXB524263 EGX524249:EGX524263 EQT524249:EQT524263 FAP524249:FAP524263 FKL524249:FKL524263 FUH524249:FUH524263 GED524249:GED524263 GNZ524249:GNZ524263 GXV524249:GXV524263 HHR524249:HHR524263 HRN524249:HRN524263 IBJ524249:IBJ524263 ILF524249:ILF524263 IVB524249:IVB524263 JEX524249:JEX524263 JOT524249:JOT524263 JYP524249:JYP524263 KIL524249:KIL524263 KSH524249:KSH524263 LCD524249:LCD524263 LLZ524249:LLZ524263 LVV524249:LVV524263 MFR524249:MFR524263 MPN524249:MPN524263 MZJ524249:MZJ524263 NJF524249:NJF524263 NTB524249:NTB524263 OCX524249:OCX524263 OMT524249:OMT524263 OWP524249:OWP524263 PGL524249:PGL524263 PQH524249:PQH524263 QAD524249:QAD524263 QJZ524249:QJZ524263 QTV524249:QTV524263 RDR524249:RDR524263 RNN524249:RNN524263 RXJ524249:RXJ524263 SHF524249:SHF524263 SRB524249:SRB524263 TAX524249:TAX524263 TKT524249:TKT524263 TUP524249:TUP524263 UEL524249:UEL524263 UOH524249:UOH524263 UYD524249:UYD524263 VHZ524249:VHZ524263 VRV524249:VRV524263 WBR524249:WBR524263 WLN524249:WLN524263 WVJ524249:WVJ524263 IX589785:IX589799 ST589785:ST589799 ACP589785:ACP589799 AML589785:AML589799 AWH589785:AWH589799 BGD589785:BGD589799 BPZ589785:BPZ589799 BZV589785:BZV589799 CJR589785:CJR589799 CTN589785:CTN589799 DDJ589785:DDJ589799 DNF589785:DNF589799 DXB589785:DXB589799 EGX589785:EGX589799 EQT589785:EQT589799 FAP589785:FAP589799 FKL589785:FKL589799 FUH589785:FUH589799 GED589785:GED589799 GNZ589785:GNZ589799 GXV589785:GXV589799 HHR589785:HHR589799 HRN589785:HRN589799 IBJ589785:IBJ589799 ILF589785:ILF589799 IVB589785:IVB589799 JEX589785:JEX589799 JOT589785:JOT589799 JYP589785:JYP589799 KIL589785:KIL589799 KSH589785:KSH589799 LCD589785:LCD589799 LLZ589785:LLZ589799 LVV589785:LVV589799 MFR589785:MFR589799 MPN589785:MPN589799 MZJ589785:MZJ589799 NJF589785:NJF589799 NTB589785:NTB589799 OCX589785:OCX589799 OMT589785:OMT589799 OWP589785:OWP589799 PGL589785:PGL589799 PQH589785:PQH589799 QAD589785:QAD589799 QJZ589785:QJZ589799 QTV589785:QTV589799 RDR589785:RDR589799 RNN589785:RNN589799 RXJ589785:RXJ589799 SHF589785:SHF589799 SRB589785:SRB589799 TAX589785:TAX589799 TKT589785:TKT589799 TUP589785:TUP589799 UEL589785:UEL589799 UOH589785:UOH589799 UYD589785:UYD589799 VHZ589785:VHZ589799 VRV589785:VRV589799 WBR589785:WBR589799 WLN589785:WLN589799 WVJ589785:WVJ589799 IX655321:IX655335 ST655321:ST655335 ACP655321:ACP655335 AML655321:AML655335 AWH655321:AWH655335 BGD655321:BGD655335 BPZ655321:BPZ655335 BZV655321:BZV655335 CJR655321:CJR655335 CTN655321:CTN655335 DDJ655321:DDJ655335 DNF655321:DNF655335 DXB655321:DXB655335 EGX655321:EGX655335 EQT655321:EQT655335 FAP655321:FAP655335 FKL655321:FKL655335 FUH655321:FUH655335 GED655321:GED655335 GNZ655321:GNZ655335 GXV655321:GXV655335 HHR655321:HHR655335 HRN655321:HRN655335 IBJ655321:IBJ655335 ILF655321:ILF655335 IVB655321:IVB655335 JEX655321:JEX655335 JOT655321:JOT655335 JYP655321:JYP655335 KIL655321:KIL655335 KSH655321:KSH655335 LCD655321:LCD655335 LLZ655321:LLZ655335 LVV655321:LVV655335 MFR655321:MFR655335 MPN655321:MPN655335 MZJ655321:MZJ655335 NJF655321:NJF655335 NTB655321:NTB655335 OCX655321:OCX655335 OMT655321:OMT655335 OWP655321:OWP655335 PGL655321:PGL655335 PQH655321:PQH655335 QAD655321:QAD655335 QJZ655321:QJZ655335 QTV655321:QTV655335 RDR655321:RDR655335 RNN655321:RNN655335 RXJ655321:RXJ655335 SHF655321:SHF655335 SRB655321:SRB655335 TAX655321:TAX655335 TKT655321:TKT655335 TUP655321:TUP655335 UEL655321:UEL655335 UOH655321:UOH655335 UYD655321:UYD655335 VHZ655321:VHZ655335 VRV655321:VRV655335 WBR655321:WBR655335 WLN655321:WLN655335 WVJ655321:WVJ655335 IX720857:IX720871 ST720857:ST720871 ACP720857:ACP720871 AML720857:AML720871 AWH720857:AWH720871 BGD720857:BGD720871 BPZ720857:BPZ720871 BZV720857:BZV720871 CJR720857:CJR720871 CTN720857:CTN720871 DDJ720857:DDJ720871 DNF720857:DNF720871 DXB720857:DXB720871 EGX720857:EGX720871 EQT720857:EQT720871 FAP720857:FAP720871 FKL720857:FKL720871 FUH720857:FUH720871 GED720857:GED720871 GNZ720857:GNZ720871 GXV720857:GXV720871 HHR720857:HHR720871 HRN720857:HRN720871 IBJ720857:IBJ720871 ILF720857:ILF720871 IVB720857:IVB720871 JEX720857:JEX720871 JOT720857:JOT720871 JYP720857:JYP720871 KIL720857:KIL720871 KSH720857:KSH720871 LCD720857:LCD720871 LLZ720857:LLZ720871 LVV720857:LVV720871 MFR720857:MFR720871 MPN720857:MPN720871 MZJ720857:MZJ720871 NJF720857:NJF720871 NTB720857:NTB720871 OCX720857:OCX720871 OMT720857:OMT720871 OWP720857:OWP720871 PGL720857:PGL720871 PQH720857:PQH720871 QAD720857:QAD720871 QJZ720857:QJZ720871 QTV720857:QTV720871 RDR720857:RDR720871 RNN720857:RNN720871 RXJ720857:RXJ720871 SHF720857:SHF720871 SRB720857:SRB720871 TAX720857:TAX720871 TKT720857:TKT720871 TUP720857:TUP720871 UEL720857:UEL720871 UOH720857:UOH720871 UYD720857:UYD720871 VHZ720857:VHZ720871 VRV720857:VRV720871 WBR720857:WBR720871 WLN720857:WLN720871 WVJ720857:WVJ720871 IX786393:IX786407 ST786393:ST786407 ACP786393:ACP786407 AML786393:AML786407 AWH786393:AWH786407 BGD786393:BGD786407 BPZ786393:BPZ786407 BZV786393:BZV786407 CJR786393:CJR786407 CTN786393:CTN786407 DDJ786393:DDJ786407 DNF786393:DNF786407 DXB786393:DXB786407 EGX786393:EGX786407 EQT786393:EQT786407 FAP786393:FAP786407 FKL786393:FKL786407 FUH786393:FUH786407 GED786393:GED786407 GNZ786393:GNZ786407 GXV786393:GXV786407 HHR786393:HHR786407 HRN786393:HRN786407 IBJ786393:IBJ786407 ILF786393:ILF786407 IVB786393:IVB786407 JEX786393:JEX786407 JOT786393:JOT786407 JYP786393:JYP786407 KIL786393:KIL786407 KSH786393:KSH786407 LCD786393:LCD786407 LLZ786393:LLZ786407 LVV786393:LVV786407 MFR786393:MFR786407 MPN786393:MPN786407 MZJ786393:MZJ786407 NJF786393:NJF786407 NTB786393:NTB786407 OCX786393:OCX786407 OMT786393:OMT786407 OWP786393:OWP786407 PGL786393:PGL786407 PQH786393:PQH786407 QAD786393:QAD786407 QJZ786393:QJZ786407 QTV786393:QTV786407 RDR786393:RDR786407 RNN786393:RNN786407 RXJ786393:RXJ786407 SHF786393:SHF786407 SRB786393:SRB786407 TAX786393:TAX786407 TKT786393:TKT786407 TUP786393:TUP786407 UEL786393:UEL786407 UOH786393:UOH786407 UYD786393:UYD786407 VHZ786393:VHZ786407 VRV786393:VRV786407 WBR786393:WBR786407 WLN786393:WLN786407 WVJ786393:WVJ786407 IX851929:IX851943 ST851929:ST851943 ACP851929:ACP851943 AML851929:AML851943 AWH851929:AWH851943 BGD851929:BGD851943 BPZ851929:BPZ851943 BZV851929:BZV851943 CJR851929:CJR851943 CTN851929:CTN851943 DDJ851929:DDJ851943 DNF851929:DNF851943 DXB851929:DXB851943 EGX851929:EGX851943 EQT851929:EQT851943 FAP851929:FAP851943 FKL851929:FKL851943 FUH851929:FUH851943 GED851929:GED851943 GNZ851929:GNZ851943 GXV851929:GXV851943 HHR851929:HHR851943 HRN851929:HRN851943 IBJ851929:IBJ851943 ILF851929:ILF851943 IVB851929:IVB851943 JEX851929:JEX851943 JOT851929:JOT851943 JYP851929:JYP851943 KIL851929:KIL851943 KSH851929:KSH851943 LCD851929:LCD851943 LLZ851929:LLZ851943 LVV851929:LVV851943 MFR851929:MFR851943 MPN851929:MPN851943 MZJ851929:MZJ851943 NJF851929:NJF851943 NTB851929:NTB851943 OCX851929:OCX851943 OMT851929:OMT851943 OWP851929:OWP851943 PGL851929:PGL851943 PQH851929:PQH851943 QAD851929:QAD851943 QJZ851929:QJZ851943 QTV851929:QTV851943 RDR851929:RDR851943 RNN851929:RNN851943 RXJ851929:RXJ851943 SHF851929:SHF851943 SRB851929:SRB851943 TAX851929:TAX851943 TKT851929:TKT851943 TUP851929:TUP851943 UEL851929:UEL851943 UOH851929:UOH851943 UYD851929:UYD851943 VHZ851929:VHZ851943 VRV851929:VRV851943 WBR851929:WBR851943 WLN851929:WLN851943 WVJ851929:WVJ851943 IX917465:IX917479 ST917465:ST917479 ACP917465:ACP917479 AML917465:AML917479 AWH917465:AWH917479 BGD917465:BGD917479 BPZ917465:BPZ917479 BZV917465:BZV917479 CJR917465:CJR917479 CTN917465:CTN917479 DDJ917465:DDJ917479 DNF917465:DNF917479 DXB917465:DXB917479 EGX917465:EGX917479 EQT917465:EQT917479 FAP917465:FAP917479 FKL917465:FKL917479 FUH917465:FUH917479 GED917465:GED917479 GNZ917465:GNZ917479 GXV917465:GXV917479 HHR917465:HHR917479 HRN917465:HRN917479 IBJ917465:IBJ917479 ILF917465:ILF917479 IVB917465:IVB917479 JEX917465:JEX917479 JOT917465:JOT917479 JYP917465:JYP917479 KIL917465:KIL917479 KSH917465:KSH917479 LCD917465:LCD917479 LLZ917465:LLZ917479 LVV917465:LVV917479 MFR917465:MFR917479 MPN917465:MPN917479 MZJ917465:MZJ917479 NJF917465:NJF917479 NTB917465:NTB917479 OCX917465:OCX917479 OMT917465:OMT917479 OWP917465:OWP917479 PGL917465:PGL917479 PQH917465:PQH917479 QAD917465:QAD917479 QJZ917465:QJZ917479 QTV917465:QTV917479 RDR917465:RDR917479 RNN917465:RNN917479 RXJ917465:RXJ917479 SHF917465:SHF917479 SRB917465:SRB917479 TAX917465:TAX917479 TKT917465:TKT917479 TUP917465:TUP917479 UEL917465:UEL917479 UOH917465:UOH917479 UYD917465:UYD917479 VHZ917465:VHZ917479 VRV917465:VRV917479 WBR917465:WBR917479 WLN917465:WLN917479 WVJ917465:WVJ917479 IX983001:IX983015 ST983001:ST983015 ACP983001:ACP983015 AML983001:AML983015 AWH983001:AWH983015 BGD983001:BGD983015 BPZ983001:BPZ983015 BZV983001:BZV983015 CJR983001:CJR983015 CTN983001:CTN983015 DDJ983001:DDJ983015 DNF983001:DNF983015 DXB983001:DXB983015 EGX983001:EGX983015 EQT983001:EQT983015 FAP983001:FAP983015 FKL983001:FKL983015 FUH983001:FUH983015 GED983001:GED983015 GNZ983001:GNZ983015 GXV983001:GXV983015 HHR983001:HHR983015 HRN983001:HRN983015 IBJ983001:IBJ983015 ILF983001:ILF983015 IVB983001:IVB983015 JEX983001:JEX983015 JOT983001:JOT983015 JYP983001:JYP983015 KIL983001:KIL983015 KSH983001:KSH983015 LCD983001:LCD983015 LLZ983001:LLZ983015 LVV983001:LVV983015 MFR983001:MFR983015 MPN983001:MPN983015 MZJ983001:MZJ983015 NJF983001:NJF983015 NTB983001:NTB983015 OCX983001:OCX983015 OMT983001:OMT983015 OWP983001:OWP983015 PGL983001:PGL983015 PQH983001:PQH983015 QAD983001:QAD983015 QJZ983001:QJZ983015 QTV983001:QTV983015 RDR983001:RDR983015 RNN983001:RNN983015 RXJ983001:RXJ983015 SHF983001:SHF983015 SRB983001:SRB983015 TAX983001:TAX983015 TKT983001:TKT983015 TUP983001:TUP983015 UEL983001:UEL983015 UOH983001:UOH983015 UYD983001:UYD983015 VHZ983001:VHZ983015 VRV983001:VRV983015 WBR983001:WBR983015 WLN983001:WLN983015 WVJ983001:WVJ983015 WVM22:WVM23 WLQ22:WLQ23 WBU22:WBU23 VRY22:VRY23 VIC22:VIC23 UYG22:UYG23 UOK22:UOK23 UEO22:UEO23 TUS22:TUS23 TKW22:TKW23 TBA22:TBA23 SRE22:SRE23 SHI22:SHI23 RXM22:RXM23 RNQ22:RNQ23 RDU22:RDU23 QTY22:QTY23 QKC22:QKC23 QAG22:QAG23 PQK22:PQK23 PGO22:PGO23 OWS22:OWS23 OMW22:OMW23 ODA22:ODA23 NTE22:NTE23 NJI22:NJI23 MZM22:MZM23 MPQ22:MPQ23 MFU22:MFU23 LVY22:LVY23 LMC22:LMC23 LCG22:LCG23 KSK22:KSK23 KIO22:KIO23 JYS22:JYS23 JOW22:JOW23 JFA22:JFA23 IVE22:IVE23 ILI22:ILI23 IBM22:IBM23 HRQ22:HRQ23 HHU22:HHU23 GXY22:GXY23 GOC22:GOC23 GEG22:GEG23 FUK22:FUK23 FKO22:FKO23 FAS22:FAS23 EQW22:EQW23 EHA22:EHA23 DXE22:DXE23 DNI22:DNI23 DDM22:DDM23 CTQ22:CTQ23 CJU22:CJU23 BZY22:BZY23 BQC22:BQC23 BGG22:BGG23 AWK22:AWK23 AMO22:AMO23 ACS22:ACS23 SW22:SW23 JA22:JA23 IX31:IX38 WVJ31:WVJ38 WLN31:WLN38 WBR31:WBR38 VRV31:VRV38 VHZ31:VHZ38 UYD31:UYD38 UOH31:UOH38 UEL31:UEL38 TUP31:TUP38 TKT31:TKT38 TAX31:TAX38 SRB31:SRB38 SHF31:SHF38 RXJ31:RXJ38 RNN31:RNN38 RDR31:RDR38 QTV31:QTV38 QJZ31:QJZ38 QAD31:QAD38 PQH31:PQH38 PGL31:PGL38 OWP31:OWP38 OMT31:OMT38 OCX31:OCX38 NTB31:NTB38 NJF31:NJF38 MZJ31:MZJ38 MPN31:MPN38 MFR31:MFR38 LVV31:LVV38 LLZ31:LLZ38 LCD31:LCD38 KSH31:KSH38 KIL31:KIL38 JYP31:JYP38 JOT31:JOT38 JEX31:JEX38 IVB31:IVB38 ILF31:ILF38 IBJ31:IBJ38 HRN31:HRN38 HHR31:HHR38 GXV31:GXV38 GNZ31:GNZ38 GED31:GED38 FUH31:FUH38 FKL31:FKL38 FAP31:FAP38 EQT31:EQT38 EGX31:EGX38 DXB31:DXB38 DNF31:DNF38 DDJ31:DDJ38 CTN31:CTN38 CJR31:CJR38 BZV31:BZV38 BPZ31:BPZ38 BGD31:BGD38 AWH31:AWH38 AML31:AML38 ACP31:ACP38 ST31:ST38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D65531:D65532 IZ65531:IZ65532 SV65531:SV65532 ACR65531:ACR65532 AMN65531:AMN65532 AWJ65531:AWJ65532 BGF65531:BGF65532 BQB65531:BQB65532 BZX65531:BZX65532 CJT65531:CJT65532 CTP65531:CTP65532 DDL65531:DDL65532 DNH65531:DNH65532 DXD65531:DXD65532 EGZ65531:EGZ65532 EQV65531:EQV65532 FAR65531:FAR65532 FKN65531:FKN65532 FUJ65531:FUJ65532 GEF65531:GEF65532 GOB65531:GOB65532 GXX65531:GXX65532 HHT65531:HHT65532 HRP65531:HRP65532 IBL65531:IBL65532 ILH65531:ILH65532 IVD65531:IVD65532 JEZ65531:JEZ65532 JOV65531:JOV65532 JYR65531:JYR65532 KIN65531:KIN65532 KSJ65531:KSJ65532 LCF65531:LCF65532 LMB65531:LMB65532 LVX65531:LVX65532 MFT65531:MFT65532 MPP65531:MPP65532 MZL65531:MZL65532 NJH65531:NJH65532 NTD65531:NTD65532 OCZ65531:OCZ65532 OMV65531:OMV65532 OWR65531:OWR65532 PGN65531:PGN65532 PQJ65531:PQJ65532 QAF65531:QAF65532 QKB65531:QKB65532 QTX65531:QTX65532 RDT65531:RDT65532 RNP65531:RNP65532 RXL65531:RXL65532 SHH65531:SHH65532 SRD65531:SRD65532 TAZ65531:TAZ65532 TKV65531:TKV65532 TUR65531:TUR65532 UEN65531:UEN65532 UOJ65531:UOJ65532 UYF65531:UYF65532 VIB65531:VIB65532 VRX65531:VRX65532 WBT65531:WBT65532 WLP65531:WLP65532 WVL65531:WVL65532 D131067:D131068 IZ131067:IZ131068 SV131067:SV131068 ACR131067:ACR131068 AMN131067:AMN131068 AWJ131067:AWJ131068 BGF131067:BGF131068 BQB131067:BQB131068 BZX131067:BZX131068 CJT131067:CJT131068 CTP131067:CTP131068 DDL131067:DDL131068 DNH131067:DNH131068 DXD131067:DXD131068 EGZ131067:EGZ131068 EQV131067:EQV131068 FAR131067:FAR131068 FKN131067:FKN131068 FUJ131067:FUJ131068 GEF131067:GEF131068 GOB131067:GOB131068 GXX131067:GXX131068 HHT131067:HHT131068 HRP131067:HRP131068 IBL131067:IBL131068 ILH131067:ILH131068 IVD131067:IVD131068 JEZ131067:JEZ131068 JOV131067:JOV131068 JYR131067:JYR131068 KIN131067:KIN131068 KSJ131067:KSJ131068 LCF131067:LCF131068 LMB131067:LMB131068 LVX131067:LVX131068 MFT131067:MFT131068 MPP131067:MPP131068 MZL131067:MZL131068 NJH131067:NJH131068 NTD131067:NTD131068 OCZ131067:OCZ131068 OMV131067:OMV131068 OWR131067:OWR131068 PGN131067:PGN131068 PQJ131067:PQJ131068 QAF131067:QAF131068 QKB131067:QKB131068 QTX131067:QTX131068 RDT131067:RDT131068 RNP131067:RNP131068 RXL131067:RXL131068 SHH131067:SHH131068 SRD131067:SRD131068 TAZ131067:TAZ131068 TKV131067:TKV131068 TUR131067:TUR131068 UEN131067:UEN131068 UOJ131067:UOJ131068 UYF131067:UYF131068 VIB131067:VIB131068 VRX131067:VRX131068 WBT131067:WBT131068 WLP131067:WLP131068 WVL131067:WVL131068 D196603:D196604 IZ196603:IZ196604 SV196603:SV196604 ACR196603:ACR196604 AMN196603:AMN196604 AWJ196603:AWJ196604 BGF196603:BGF196604 BQB196603:BQB196604 BZX196603:BZX196604 CJT196603:CJT196604 CTP196603:CTP196604 DDL196603:DDL196604 DNH196603:DNH196604 DXD196603:DXD196604 EGZ196603:EGZ196604 EQV196603:EQV196604 FAR196603:FAR196604 FKN196603:FKN196604 FUJ196603:FUJ196604 GEF196603:GEF196604 GOB196603:GOB196604 GXX196603:GXX196604 HHT196603:HHT196604 HRP196603:HRP196604 IBL196603:IBL196604 ILH196603:ILH196604 IVD196603:IVD196604 JEZ196603:JEZ196604 JOV196603:JOV196604 JYR196603:JYR196604 KIN196603:KIN196604 KSJ196603:KSJ196604 LCF196603:LCF196604 LMB196603:LMB196604 LVX196603:LVX196604 MFT196603:MFT196604 MPP196603:MPP196604 MZL196603:MZL196604 NJH196603:NJH196604 NTD196603:NTD196604 OCZ196603:OCZ196604 OMV196603:OMV196604 OWR196603:OWR196604 PGN196603:PGN196604 PQJ196603:PQJ196604 QAF196603:QAF196604 QKB196603:QKB196604 QTX196603:QTX196604 RDT196603:RDT196604 RNP196603:RNP196604 RXL196603:RXL196604 SHH196603:SHH196604 SRD196603:SRD196604 TAZ196603:TAZ196604 TKV196603:TKV196604 TUR196603:TUR196604 UEN196603:UEN196604 UOJ196603:UOJ196604 UYF196603:UYF196604 VIB196603:VIB196604 VRX196603:VRX196604 WBT196603:WBT196604 WLP196603:WLP196604 WVL196603:WVL196604 D262139:D262140 IZ262139:IZ262140 SV262139:SV262140 ACR262139:ACR262140 AMN262139:AMN262140 AWJ262139:AWJ262140 BGF262139:BGF262140 BQB262139:BQB262140 BZX262139:BZX262140 CJT262139:CJT262140 CTP262139:CTP262140 DDL262139:DDL262140 DNH262139:DNH262140 DXD262139:DXD262140 EGZ262139:EGZ262140 EQV262139:EQV262140 FAR262139:FAR262140 FKN262139:FKN262140 FUJ262139:FUJ262140 GEF262139:GEF262140 GOB262139:GOB262140 GXX262139:GXX262140 HHT262139:HHT262140 HRP262139:HRP262140 IBL262139:IBL262140 ILH262139:ILH262140 IVD262139:IVD262140 JEZ262139:JEZ262140 JOV262139:JOV262140 JYR262139:JYR262140 KIN262139:KIN262140 KSJ262139:KSJ262140 LCF262139:LCF262140 LMB262139:LMB262140 LVX262139:LVX262140 MFT262139:MFT262140 MPP262139:MPP262140 MZL262139:MZL262140 NJH262139:NJH262140 NTD262139:NTD262140 OCZ262139:OCZ262140 OMV262139:OMV262140 OWR262139:OWR262140 PGN262139:PGN262140 PQJ262139:PQJ262140 QAF262139:QAF262140 QKB262139:QKB262140 QTX262139:QTX262140 RDT262139:RDT262140 RNP262139:RNP262140 RXL262139:RXL262140 SHH262139:SHH262140 SRD262139:SRD262140 TAZ262139:TAZ262140 TKV262139:TKV262140 TUR262139:TUR262140 UEN262139:UEN262140 UOJ262139:UOJ262140 UYF262139:UYF262140 VIB262139:VIB262140 VRX262139:VRX262140 WBT262139:WBT262140 WLP262139:WLP262140 WVL262139:WVL262140 D327675:D327676 IZ327675:IZ327676 SV327675:SV327676 ACR327675:ACR327676 AMN327675:AMN327676 AWJ327675:AWJ327676 BGF327675:BGF327676 BQB327675:BQB327676 BZX327675:BZX327676 CJT327675:CJT327676 CTP327675:CTP327676 DDL327675:DDL327676 DNH327675:DNH327676 DXD327675:DXD327676 EGZ327675:EGZ327676 EQV327675:EQV327676 FAR327675:FAR327676 FKN327675:FKN327676 FUJ327675:FUJ327676 GEF327675:GEF327676 GOB327675:GOB327676 GXX327675:GXX327676 HHT327675:HHT327676 HRP327675:HRP327676 IBL327675:IBL327676 ILH327675:ILH327676 IVD327675:IVD327676 JEZ327675:JEZ327676 JOV327675:JOV327676 JYR327675:JYR327676 KIN327675:KIN327676 KSJ327675:KSJ327676 LCF327675:LCF327676 LMB327675:LMB327676 LVX327675:LVX327676 MFT327675:MFT327676 MPP327675:MPP327676 MZL327675:MZL327676 NJH327675:NJH327676 NTD327675:NTD327676 OCZ327675:OCZ327676 OMV327675:OMV327676 OWR327675:OWR327676 PGN327675:PGN327676 PQJ327675:PQJ327676 QAF327675:QAF327676 QKB327675:QKB327676 QTX327675:QTX327676 RDT327675:RDT327676 RNP327675:RNP327676 RXL327675:RXL327676 SHH327675:SHH327676 SRD327675:SRD327676 TAZ327675:TAZ327676 TKV327675:TKV327676 TUR327675:TUR327676 UEN327675:UEN327676 UOJ327675:UOJ327676 UYF327675:UYF327676 VIB327675:VIB327676 VRX327675:VRX327676 WBT327675:WBT327676 WLP327675:WLP327676 WVL327675:WVL327676 D393211:D393212 IZ393211:IZ393212 SV393211:SV393212 ACR393211:ACR393212 AMN393211:AMN393212 AWJ393211:AWJ393212 BGF393211:BGF393212 BQB393211:BQB393212 BZX393211:BZX393212 CJT393211:CJT393212 CTP393211:CTP393212 DDL393211:DDL393212 DNH393211:DNH393212 DXD393211:DXD393212 EGZ393211:EGZ393212 EQV393211:EQV393212 FAR393211:FAR393212 FKN393211:FKN393212 FUJ393211:FUJ393212 GEF393211:GEF393212 GOB393211:GOB393212 GXX393211:GXX393212 HHT393211:HHT393212 HRP393211:HRP393212 IBL393211:IBL393212 ILH393211:ILH393212 IVD393211:IVD393212 JEZ393211:JEZ393212 JOV393211:JOV393212 JYR393211:JYR393212 KIN393211:KIN393212 KSJ393211:KSJ393212 LCF393211:LCF393212 LMB393211:LMB393212 LVX393211:LVX393212 MFT393211:MFT393212 MPP393211:MPP393212 MZL393211:MZL393212 NJH393211:NJH393212 NTD393211:NTD393212 OCZ393211:OCZ393212 OMV393211:OMV393212 OWR393211:OWR393212 PGN393211:PGN393212 PQJ393211:PQJ393212 QAF393211:QAF393212 QKB393211:QKB393212 QTX393211:QTX393212 RDT393211:RDT393212 RNP393211:RNP393212 RXL393211:RXL393212 SHH393211:SHH393212 SRD393211:SRD393212 TAZ393211:TAZ393212 TKV393211:TKV393212 TUR393211:TUR393212 UEN393211:UEN393212 UOJ393211:UOJ393212 UYF393211:UYF393212 VIB393211:VIB393212 VRX393211:VRX393212 WBT393211:WBT393212 WLP393211:WLP393212 WVL393211:WVL393212 D458747:D458748 IZ458747:IZ458748 SV458747:SV458748 ACR458747:ACR458748 AMN458747:AMN458748 AWJ458747:AWJ458748 BGF458747:BGF458748 BQB458747:BQB458748 BZX458747:BZX458748 CJT458747:CJT458748 CTP458747:CTP458748 DDL458747:DDL458748 DNH458747:DNH458748 DXD458747:DXD458748 EGZ458747:EGZ458748 EQV458747:EQV458748 FAR458747:FAR458748 FKN458747:FKN458748 FUJ458747:FUJ458748 GEF458747:GEF458748 GOB458747:GOB458748 GXX458747:GXX458748 HHT458747:HHT458748 HRP458747:HRP458748 IBL458747:IBL458748 ILH458747:ILH458748 IVD458747:IVD458748 JEZ458747:JEZ458748 JOV458747:JOV458748 JYR458747:JYR458748 KIN458747:KIN458748 KSJ458747:KSJ458748 LCF458747:LCF458748 LMB458747:LMB458748 LVX458747:LVX458748 MFT458747:MFT458748 MPP458747:MPP458748 MZL458747:MZL458748 NJH458747:NJH458748 NTD458747:NTD458748 OCZ458747:OCZ458748 OMV458747:OMV458748 OWR458747:OWR458748 PGN458747:PGN458748 PQJ458747:PQJ458748 QAF458747:QAF458748 QKB458747:QKB458748 QTX458747:QTX458748 RDT458747:RDT458748 RNP458747:RNP458748 RXL458747:RXL458748 SHH458747:SHH458748 SRD458747:SRD458748 TAZ458747:TAZ458748 TKV458747:TKV458748 TUR458747:TUR458748 UEN458747:UEN458748 UOJ458747:UOJ458748 UYF458747:UYF458748 VIB458747:VIB458748 VRX458747:VRX458748 WBT458747:WBT458748 WLP458747:WLP458748 WVL458747:WVL458748 D524283:D524284 IZ524283:IZ524284 SV524283:SV524284 ACR524283:ACR524284 AMN524283:AMN524284 AWJ524283:AWJ524284 BGF524283:BGF524284 BQB524283:BQB524284 BZX524283:BZX524284 CJT524283:CJT524284 CTP524283:CTP524284 DDL524283:DDL524284 DNH524283:DNH524284 DXD524283:DXD524284 EGZ524283:EGZ524284 EQV524283:EQV524284 FAR524283:FAR524284 FKN524283:FKN524284 FUJ524283:FUJ524284 GEF524283:GEF524284 GOB524283:GOB524284 GXX524283:GXX524284 HHT524283:HHT524284 HRP524283:HRP524284 IBL524283:IBL524284 ILH524283:ILH524284 IVD524283:IVD524284 JEZ524283:JEZ524284 JOV524283:JOV524284 JYR524283:JYR524284 KIN524283:KIN524284 KSJ524283:KSJ524284 LCF524283:LCF524284 LMB524283:LMB524284 LVX524283:LVX524284 MFT524283:MFT524284 MPP524283:MPP524284 MZL524283:MZL524284 NJH524283:NJH524284 NTD524283:NTD524284 OCZ524283:OCZ524284 OMV524283:OMV524284 OWR524283:OWR524284 PGN524283:PGN524284 PQJ524283:PQJ524284 QAF524283:QAF524284 QKB524283:QKB524284 QTX524283:QTX524284 RDT524283:RDT524284 RNP524283:RNP524284 RXL524283:RXL524284 SHH524283:SHH524284 SRD524283:SRD524284 TAZ524283:TAZ524284 TKV524283:TKV524284 TUR524283:TUR524284 UEN524283:UEN524284 UOJ524283:UOJ524284 UYF524283:UYF524284 VIB524283:VIB524284 VRX524283:VRX524284 WBT524283:WBT524284 WLP524283:WLP524284 WVL524283:WVL524284 D589819:D589820 IZ589819:IZ589820 SV589819:SV589820 ACR589819:ACR589820 AMN589819:AMN589820 AWJ589819:AWJ589820 BGF589819:BGF589820 BQB589819:BQB589820 BZX589819:BZX589820 CJT589819:CJT589820 CTP589819:CTP589820 DDL589819:DDL589820 DNH589819:DNH589820 DXD589819:DXD589820 EGZ589819:EGZ589820 EQV589819:EQV589820 FAR589819:FAR589820 FKN589819:FKN589820 FUJ589819:FUJ589820 GEF589819:GEF589820 GOB589819:GOB589820 GXX589819:GXX589820 HHT589819:HHT589820 HRP589819:HRP589820 IBL589819:IBL589820 ILH589819:ILH589820 IVD589819:IVD589820 JEZ589819:JEZ589820 JOV589819:JOV589820 JYR589819:JYR589820 KIN589819:KIN589820 KSJ589819:KSJ589820 LCF589819:LCF589820 LMB589819:LMB589820 LVX589819:LVX589820 MFT589819:MFT589820 MPP589819:MPP589820 MZL589819:MZL589820 NJH589819:NJH589820 NTD589819:NTD589820 OCZ589819:OCZ589820 OMV589819:OMV589820 OWR589819:OWR589820 PGN589819:PGN589820 PQJ589819:PQJ589820 QAF589819:QAF589820 QKB589819:QKB589820 QTX589819:QTX589820 RDT589819:RDT589820 RNP589819:RNP589820 RXL589819:RXL589820 SHH589819:SHH589820 SRD589819:SRD589820 TAZ589819:TAZ589820 TKV589819:TKV589820 TUR589819:TUR589820 UEN589819:UEN589820 UOJ589819:UOJ589820 UYF589819:UYF589820 VIB589819:VIB589820 VRX589819:VRX589820 WBT589819:WBT589820 WLP589819:WLP589820 WVL589819:WVL589820 D655355:D655356 IZ655355:IZ655356 SV655355:SV655356 ACR655355:ACR655356 AMN655355:AMN655356 AWJ655355:AWJ655356 BGF655355:BGF655356 BQB655355:BQB655356 BZX655355:BZX655356 CJT655355:CJT655356 CTP655355:CTP655356 DDL655355:DDL655356 DNH655355:DNH655356 DXD655355:DXD655356 EGZ655355:EGZ655356 EQV655355:EQV655356 FAR655355:FAR655356 FKN655355:FKN655356 FUJ655355:FUJ655356 GEF655355:GEF655356 GOB655355:GOB655356 GXX655355:GXX655356 HHT655355:HHT655356 HRP655355:HRP655356 IBL655355:IBL655356 ILH655355:ILH655356 IVD655355:IVD655356 JEZ655355:JEZ655356 JOV655355:JOV655356 JYR655355:JYR655356 KIN655355:KIN655356 KSJ655355:KSJ655356 LCF655355:LCF655356 LMB655355:LMB655356 LVX655355:LVX655356 MFT655355:MFT655356 MPP655355:MPP655356 MZL655355:MZL655356 NJH655355:NJH655356 NTD655355:NTD655356 OCZ655355:OCZ655356 OMV655355:OMV655356 OWR655355:OWR655356 PGN655355:PGN655356 PQJ655355:PQJ655356 QAF655355:QAF655356 QKB655355:QKB655356 QTX655355:QTX655356 RDT655355:RDT655356 RNP655355:RNP655356 RXL655355:RXL655356 SHH655355:SHH655356 SRD655355:SRD655356 TAZ655355:TAZ655356 TKV655355:TKV655356 TUR655355:TUR655356 UEN655355:UEN655356 UOJ655355:UOJ655356 UYF655355:UYF655356 VIB655355:VIB655356 VRX655355:VRX655356 WBT655355:WBT655356 WLP655355:WLP655356 WVL655355:WVL655356 D720891:D720892 IZ720891:IZ720892 SV720891:SV720892 ACR720891:ACR720892 AMN720891:AMN720892 AWJ720891:AWJ720892 BGF720891:BGF720892 BQB720891:BQB720892 BZX720891:BZX720892 CJT720891:CJT720892 CTP720891:CTP720892 DDL720891:DDL720892 DNH720891:DNH720892 DXD720891:DXD720892 EGZ720891:EGZ720892 EQV720891:EQV720892 FAR720891:FAR720892 FKN720891:FKN720892 FUJ720891:FUJ720892 GEF720891:GEF720892 GOB720891:GOB720892 GXX720891:GXX720892 HHT720891:HHT720892 HRP720891:HRP720892 IBL720891:IBL720892 ILH720891:ILH720892 IVD720891:IVD720892 JEZ720891:JEZ720892 JOV720891:JOV720892 JYR720891:JYR720892 KIN720891:KIN720892 KSJ720891:KSJ720892 LCF720891:LCF720892 LMB720891:LMB720892 LVX720891:LVX720892 MFT720891:MFT720892 MPP720891:MPP720892 MZL720891:MZL720892 NJH720891:NJH720892 NTD720891:NTD720892 OCZ720891:OCZ720892 OMV720891:OMV720892 OWR720891:OWR720892 PGN720891:PGN720892 PQJ720891:PQJ720892 QAF720891:QAF720892 QKB720891:QKB720892 QTX720891:QTX720892 RDT720891:RDT720892 RNP720891:RNP720892 RXL720891:RXL720892 SHH720891:SHH720892 SRD720891:SRD720892 TAZ720891:TAZ720892 TKV720891:TKV720892 TUR720891:TUR720892 UEN720891:UEN720892 UOJ720891:UOJ720892 UYF720891:UYF720892 VIB720891:VIB720892 VRX720891:VRX720892 WBT720891:WBT720892 WLP720891:WLP720892 WVL720891:WVL720892 D786427:D786428 IZ786427:IZ786428 SV786427:SV786428 ACR786427:ACR786428 AMN786427:AMN786428 AWJ786427:AWJ786428 BGF786427:BGF786428 BQB786427:BQB786428 BZX786427:BZX786428 CJT786427:CJT786428 CTP786427:CTP786428 DDL786427:DDL786428 DNH786427:DNH786428 DXD786427:DXD786428 EGZ786427:EGZ786428 EQV786427:EQV786428 FAR786427:FAR786428 FKN786427:FKN786428 FUJ786427:FUJ786428 GEF786427:GEF786428 GOB786427:GOB786428 GXX786427:GXX786428 HHT786427:HHT786428 HRP786427:HRP786428 IBL786427:IBL786428 ILH786427:ILH786428 IVD786427:IVD786428 JEZ786427:JEZ786428 JOV786427:JOV786428 JYR786427:JYR786428 KIN786427:KIN786428 KSJ786427:KSJ786428 LCF786427:LCF786428 LMB786427:LMB786428 LVX786427:LVX786428 MFT786427:MFT786428 MPP786427:MPP786428 MZL786427:MZL786428 NJH786427:NJH786428 NTD786427:NTD786428 OCZ786427:OCZ786428 OMV786427:OMV786428 OWR786427:OWR786428 PGN786427:PGN786428 PQJ786427:PQJ786428 QAF786427:QAF786428 QKB786427:QKB786428 QTX786427:QTX786428 RDT786427:RDT786428 RNP786427:RNP786428 RXL786427:RXL786428 SHH786427:SHH786428 SRD786427:SRD786428 TAZ786427:TAZ786428 TKV786427:TKV786428 TUR786427:TUR786428 UEN786427:UEN786428 UOJ786427:UOJ786428 UYF786427:UYF786428 VIB786427:VIB786428 VRX786427:VRX786428 WBT786427:WBT786428 WLP786427:WLP786428 WVL786427:WVL786428 D851963:D851964 IZ851963:IZ851964 SV851963:SV851964 ACR851963:ACR851964 AMN851963:AMN851964 AWJ851963:AWJ851964 BGF851963:BGF851964 BQB851963:BQB851964 BZX851963:BZX851964 CJT851963:CJT851964 CTP851963:CTP851964 DDL851963:DDL851964 DNH851963:DNH851964 DXD851963:DXD851964 EGZ851963:EGZ851964 EQV851963:EQV851964 FAR851963:FAR851964 FKN851963:FKN851964 FUJ851963:FUJ851964 GEF851963:GEF851964 GOB851963:GOB851964 GXX851963:GXX851964 HHT851963:HHT851964 HRP851963:HRP851964 IBL851963:IBL851964 ILH851963:ILH851964 IVD851963:IVD851964 JEZ851963:JEZ851964 JOV851963:JOV851964 JYR851963:JYR851964 KIN851963:KIN851964 KSJ851963:KSJ851964 LCF851963:LCF851964 LMB851963:LMB851964 LVX851963:LVX851964 MFT851963:MFT851964 MPP851963:MPP851964 MZL851963:MZL851964 NJH851963:NJH851964 NTD851963:NTD851964 OCZ851963:OCZ851964 OMV851963:OMV851964 OWR851963:OWR851964 PGN851963:PGN851964 PQJ851963:PQJ851964 QAF851963:QAF851964 QKB851963:QKB851964 QTX851963:QTX851964 RDT851963:RDT851964 RNP851963:RNP851964 RXL851963:RXL851964 SHH851963:SHH851964 SRD851963:SRD851964 TAZ851963:TAZ851964 TKV851963:TKV851964 TUR851963:TUR851964 UEN851963:UEN851964 UOJ851963:UOJ851964 UYF851963:UYF851964 VIB851963:VIB851964 VRX851963:VRX851964 WBT851963:WBT851964 WLP851963:WLP851964 WVL851963:WVL851964 D917499:D917500 IZ917499:IZ917500 SV917499:SV917500 ACR917499:ACR917500 AMN917499:AMN917500 AWJ917499:AWJ917500 BGF917499:BGF917500 BQB917499:BQB917500 BZX917499:BZX917500 CJT917499:CJT917500 CTP917499:CTP917500 DDL917499:DDL917500 DNH917499:DNH917500 DXD917499:DXD917500 EGZ917499:EGZ917500 EQV917499:EQV917500 FAR917499:FAR917500 FKN917499:FKN917500 FUJ917499:FUJ917500 GEF917499:GEF917500 GOB917499:GOB917500 GXX917499:GXX917500 HHT917499:HHT917500 HRP917499:HRP917500 IBL917499:IBL917500 ILH917499:ILH917500 IVD917499:IVD917500 JEZ917499:JEZ917500 JOV917499:JOV917500 JYR917499:JYR917500 KIN917499:KIN917500 KSJ917499:KSJ917500 LCF917499:LCF917500 LMB917499:LMB917500 LVX917499:LVX917500 MFT917499:MFT917500 MPP917499:MPP917500 MZL917499:MZL917500 NJH917499:NJH917500 NTD917499:NTD917500 OCZ917499:OCZ917500 OMV917499:OMV917500 OWR917499:OWR917500 PGN917499:PGN917500 PQJ917499:PQJ917500 QAF917499:QAF917500 QKB917499:QKB917500 QTX917499:QTX917500 RDT917499:RDT917500 RNP917499:RNP917500 RXL917499:RXL917500 SHH917499:SHH917500 SRD917499:SRD917500 TAZ917499:TAZ917500 TKV917499:TKV917500 TUR917499:TUR917500 UEN917499:UEN917500 UOJ917499:UOJ917500 UYF917499:UYF917500 VIB917499:VIB917500 VRX917499:VRX917500 WBT917499:WBT917500 WLP917499:WLP917500 WVL917499:WVL917500 D983035:D983036 IZ983035:IZ983036 SV983035:SV983036 ACR983035:ACR983036 AMN983035:AMN983036 AWJ983035:AWJ983036 BGF983035:BGF983036 BQB983035:BQB983036 BZX983035:BZX983036 CJT983035:CJT983036 CTP983035:CTP983036 DDL983035:DDL983036 DNH983035:DNH983036 DXD983035:DXD983036 EGZ983035:EGZ983036 EQV983035:EQV983036 FAR983035:FAR983036 FKN983035:FKN983036 FUJ983035:FUJ983036 GEF983035:GEF983036 GOB983035:GOB983036 GXX983035:GXX983036 HHT983035:HHT983036 HRP983035:HRP983036 IBL983035:IBL983036 ILH983035:ILH983036 IVD983035:IVD983036 JEZ983035:JEZ983036 JOV983035:JOV983036 JYR983035:JYR983036 KIN983035:KIN983036 KSJ983035:KSJ983036 LCF983035:LCF983036 LMB983035:LMB983036 LVX983035:LVX983036 MFT983035:MFT983036 MPP983035:MPP983036 MZL983035:MZL983036 NJH983035:NJH983036 NTD983035:NTD983036 OCZ983035:OCZ983036 OMV983035:OMV983036 OWR983035:OWR983036 PGN983035:PGN983036 PQJ983035:PQJ983036 QAF983035:QAF983036 QKB983035:QKB983036 QTX983035:QTX983036 RDT983035:RDT983036 RNP983035:RNP983036 RXL983035:RXL983036 SHH983035:SHH983036 SRD983035:SRD983036 TAZ983035:TAZ983036 TKV983035:TKV983036 TUR983035:TUR983036 UEN983035:UEN983036 UOJ983035:UOJ983036 UYF983035:UYF983036 VIB983035:VIB983036 VRX983035:VRX983036 WBT983035:WBT983036 WLP983035:WLP983036 WVL983035:WVL983036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WVK983040 F65513 JB65513 SX65513 ACT65513 AMP65513 AWL65513 BGH65513 BQD65513 BZZ65513 CJV65513 CTR65513 DDN65513 DNJ65513 DXF65513 EHB65513 EQX65513 FAT65513 FKP65513 FUL65513 GEH65513 GOD65513 GXZ65513 HHV65513 HRR65513 IBN65513 ILJ65513 IVF65513 JFB65513 JOX65513 JYT65513 KIP65513 KSL65513 LCH65513 LMD65513 LVZ65513 MFV65513 MPR65513 MZN65513 NJJ65513 NTF65513 ODB65513 OMX65513 OWT65513 PGP65513 PQL65513 QAH65513 QKD65513 QTZ65513 RDV65513 RNR65513 RXN65513 SHJ65513 SRF65513 TBB65513 TKX65513 TUT65513 UEP65513 UOL65513 UYH65513 VID65513 VRZ65513 WBV65513 WLR65513 WVN65513 F131049 JB131049 SX131049 ACT131049 AMP131049 AWL131049 BGH131049 BQD131049 BZZ131049 CJV131049 CTR131049 DDN131049 DNJ131049 DXF131049 EHB131049 EQX131049 FAT131049 FKP131049 FUL131049 GEH131049 GOD131049 GXZ131049 HHV131049 HRR131049 IBN131049 ILJ131049 IVF131049 JFB131049 JOX131049 JYT131049 KIP131049 KSL131049 LCH131049 LMD131049 LVZ131049 MFV131049 MPR131049 MZN131049 NJJ131049 NTF131049 ODB131049 OMX131049 OWT131049 PGP131049 PQL131049 QAH131049 QKD131049 QTZ131049 RDV131049 RNR131049 RXN131049 SHJ131049 SRF131049 TBB131049 TKX131049 TUT131049 UEP131049 UOL131049 UYH131049 VID131049 VRZ131049 WBV131049 WLR131049 WVN131049 F196585 JB196585 SX196585 ACT196585 AMP196585 AWL196585 BGH196585 BQD196585 BZZ196585 CJV196585 CTR196585 DDN196585 DNJ196585 DXF196585 EHB196585 EQX196585 FAT196585 FKP196585 FUL196585 GEH196585 GOD196585 GXZ196585 HHV196585 HRR196585 IBN196585 ILJ196585 IVF196585 JFB196585 JOX196585 JYT196585 KIP196585 KSL196585 LCH196585 LMD196585 LVZ196585 MFV196585 MPR196585 MZN196585 NJJ196585 NTF196585 ODB196585 OMX196585 OWT196585 PGP196585 PQL196585 QAH196585 QKD196585 QTZ196585 RDV196585 RNR196585 RXN196585 SHJ196585 SRF196585 TBB196585 TKX196585 TUT196585 UEP196585 UOL196585 UYH196585 VID196585 VRZ196585 WBV196585 WLR196585 WVN196585 F262121 JB262121 SX262121 ACT262121 AMP262121 AWL262121 BGH262121 BQD262121 BZZ262121 CJV262121 CTR262121 DDN262121 DNJ262121 DXF262121 EHB262121 EQX262121 FAT262121 FKP262121 FUL262121 GEH262121 GOD262121 GXZ262121 HHV262121 HRR262121 IBN262121 ILJ262121 IVF262121 JFB262121 JOX262121 JYT262121 KIP262121 KSL262121 LCH262121 LMD262121 LVZ262121 MFV262121 MPR262121 MZN262121 NJJ262121 NTF262121 ODB262121 OMX262121 OWT262121 PGP262121 PQL262121 QAH262121 QKD262121 QTZ262121 RDV262121 RNR262121 RXN262121 SHJ262121 SRF262121 TBB262121 TKX262121 TUT262121 UEP262121 UOL262121 UYH262121 VID262121 VRZ262121 WBV262121 WLR262121 WVN262121 F327657 JB327657 SX327657 ACT327657 AMP327657 AWL327657 BGH327657 BQD327657 BZZ327657 CJV327657 CTR327657 DDN327657 DNJ327657 DXF327657 EHB327657 EQX327657 FAT327657 FKP327657 FUL327657 GEH327657 GOD327657 GXZ327657 HHV327657 HRR327657 IBN327657 ILJ327657 IVF327657 JFB327657 JOX327657 JYT327657 KIP327657 KSL327657 LCH327657 LMD327657 LVZ327657 MFV327657 MPR327657 MZN327657 NJJ327657 NTF327657 ODB327657 OMX327657 OWT327657 PGP327657 PQL327657 QAH327657 QKD327657 QTZ327657 RDV327657 RNR327657 RXN327657 SHJ327657 SRF327657 TBB327657 TKX327657 TUT327657 UEP327657 UOL327657 UYH327657 VID327657 VRZ327657 WBV327657 WLR327657 WVN327657 F393193 JB393193 SX393193 ACT393193 AMP393193 AWL393193 BGH393193 BQD393193 BZZ393193 CJV393193 CTR393193 DDN393193 DNJ393193 DXF393193 EHB393193 EQX393193 FAT393193 FKP393193 FUL393193 GEH393193 GOD393193 GXZ393193 HHV393193 HRR393193 IBN393193 ILJ393193 IVF393193 JFB393193 JOX393193 JYT393193 KIP393193 KSL393193 LCH393193 LMD393193 LVZ393193 MFV393193 MPR393193 MZN393193 NJJ393193 NTF393193 ODB393193 OMX393193 OWT393193 PGP393193 PQL393193 QAH393193 QKD393193 QTZ393193 RDV393193 RNR393193 RXN393193 SHJ393193 SRF393193 TBB393193 TKX393193 TUT393193 UEP393193 UOL393193 UYH393193 VID393193 VRZ393193 WBV393193 WLR393193 WVN393193 F458729 JB458729 SX458729 ACT458729 AMP458729 AWL458729 BGH458729 BQD458729 BZZ458729 CJV458729 CTR458729 DDN458729 DNJ458729 DXF458729 EHB458729 EQX458729 FAT458729 FKP458729 FUL458729 GEH458729 GOD458729 GXZ458729 HHV458729 HRR458729 IBN458729 ILJ458729 IVF458729 JFB458729 JOX458729 JYT458729 KIP458729 KSL458729 LCH458729 LMD458729 LVZ458729 MFV458729 MPR458729 MZN458729 NJJ458729 NTF458729 ODB458729 OMX458729 OWT458729 PGP458729 PQL458729 QAH458729 QKD458729 QTZ458729 RDV458729 RNR458729 RXN458729 SHJ458729 SRF458729 TBB458729 TKX458729 TUT458729 UEP458729 UOL458729 UYH458729 VID458729 VRZ458729 WBV458729 WLR458729 WVN458729 F524265 JB524265 SX524265 ACT524265 AMP524265 AWL524265 BGH524265 BQD524265 BZZ524265 CJV524265 CTR524265 DDN524265 DNJ524265 DXF524265 EHB524265 EQX524265 FAT524265 FKP524265 FUL524265 GEH524265 GOD524265 GXZ524265 HHV524265 HRR524265 IBN524265 ILJ524265 IVF524265 JFB524265 JOX524265 JYT524265 KIP524265 KSL524265 LCH524265 LMD524265 LVZ524265 MFV524265 MPR524265 MZN524265 NJJ524265 NTF524265 ODB524265 OMX524265 OWT524265 PGP524265 PQL524265 QAH524265 QKD524265 QTZ524265 RDV524265 RNR524265 RXN524265 SHJ524265 SRF524265 TBB524265 TKX524265 TUT524265 UEP524265 UOL524265 UYH524265 VID524265 VRZ524265 WBV524265 WLR524265 WVN524265 F589801 JB589801 SX589801 ACT589801 AMP589801 AWL589801 BGH589801 BQD589801 BZZ589801 CJV589801 CTR589801 DDN589801 DNJ589801 DXF589801 EHB589801 EQX589801 FAT589801 FKP589801 FUL589801 GEH589801 GOD589801 GXZ589801 HHV589801 HRR589801 IBN589801 ILJ589801 IVF589801 JFB589801 JOX589801 JYT589801 KIP589801 KSL589801 LCH589801 LMD589801 LVZ589801 MFV589801 MPR589801 MZN589801 NJJ589801 NTF589801 ODB589801 OMX589801 OWT589801 PGP589801 PQL589801 QAH589801 QKD589801 QTZ589801 RDV589801 RNR589801 RXN589801 SHJ589801 SRF589801 TBB589801 TKX589801 TUT589801 UEP589801 UOL589801 UYH589801 VID589801 VRZ589801 WBV589801 WLR589801 WVN589801 F655337 JB655337 SX655337 ACT655337 AMP655337 AWL655337 BGH655337 BQD655337 BZZ655337 CJV655337 CTR655337 DDN655337 DNJ655337 DXF655337 EHB655337 EQX655337 FAT655337 FKP655337 FUL655337 GEH655337 GOD655337 GXZ655337 HHV655337 HRR655337 IBN655337 ILJ655337 IVF655337 JFB655337 JOX655337 JYT655337 KIP655337 KSL655337 LCH655337 LMD655337 LVZ655337 MFV655337 MPR655337 MZN655337 NJJ655337 NTF655337 ODB655337 OMX655337 OWT655337 PGP655337 PQL655337 QAH655337 QKD655337 QTZ655337 RDV655337 RNR655337 RXN655337 SHJ655337 SRF655337 TBB655337 TKX655337 TUT655337 UEP655337 UOL655337 UYH655337 VID655337 VRZ655337 WBV655337 WLR655337 WVN655337 F720873 JB720873 SX720873 ACT720873 AMP720873 AWL720873 BGH720873 BQD720873 BZZ720873 CJV720873 CTR720873 DDN720873 DNJ720873 DXF720873 EHB720873 EQX720873 FAT720873 FKP720873 FUL720873 GEH720873 GOD720873 GXZ720873 HHV720873 HRR720873 IBN720873 ILJ720873 IVF720873 JFB720873 JOX720873 JYT720873 KIP720873 KSL720873 LCH720873 LMD720873 LVZ720873 MFV720873 MPR720873 MZN720873 NJJ720873 NTF720873 ODB720873 OMX720873 OWT720873 PGP720873 PQL720873 QAH720873 QKD720873 QTZ720873 RDV720873 RNR720873 RXN720873 SHJ720873 SRF720873 TBB720873 TKX720873 TUT720873 UEP720873 UOL720873 UYH720873 VID720873 VRZ720873 WBV720873 WLR720873 WVN720873 F786409 JB786409 SX786409 ACT786409 AMP786409 AWL786409 BGH786409 BQD786409 BZZ786409 CJV786409 CTR786409 DDN786409 DNJ786409 DXF786409 EHB786409 EQX786409 FAT786409 FKP786409 FUL786409 GEH786409 GOD786409 GXZ786409 HHV786409 HRR786409 IBN786409 ILJ786409 IVF786409 JFB786409 JOX786409 JYT786409 KIP786409 KSL786409 LCH786409 LMD786409 LVZ786409 MFV786409 MPR786409 MZN786409 NJJ786409 NTF786409 ODB786409 OMX786409 OWT786409 PGP786409 PQL786409 QAH786409 QKD786409 QTZ786409 RDV786409 RNR786409 RXN786409 SHJ786409 SRF786409 TBB786409 TKX786409 TUT786409 UEP786409 UOL786409 UYH786409 VID786409 VRZ786409 WBV786409 WLR786409 WVN786409 F851945 JB851945 SX851945 ACT851945 AMP851945 AWL851945 BGH851945 BQD851945 BZZ851945 CJV851945 CTR851945 DDN851945 DNJ851945 DXF851945 EHB851945 EQX851945 FAT851945 FKP851945 FUL851945 GEH851945 GOD851945 GXZ851945 HHV851945 HRR851945 IBN851945 ILJ851945 IVF851945 JFB851945 JOX851945 JYT851945 KIP851945 KSL851945 LCH851945 LMD851945 LVZ851945 MFV851945 MPR851945 MZN851945 NJJ851945 NTF851945 ODB851945 OMX851945 OWT851945 PGP851945 PQL851945 QAH851945 QKD851945 QTZ851945 RDV851945 RNR851945 RXN851945 SHJ851945 SRF851945 TBB851945 TKX851945 TUT851945 UEP851945 UOL851945 UYH851945 VID851945 VRZ851945 WBV851945 WLR851945 WVN851945 F917481 JB917481 SX917481 ACT917481 AMP917481 AWL917481 BGH917481 BQD917481 BZZ917481 CJV917481 CTR917481 DDN917481 DNJ917481 DXF917481 EHB917481 EQX917481 FAT917481 FKP917481 FUL917481 GEH917481 GOD917481 GXZ917481 HHV917481 HRR917481 IBN917481 ILJ917481 IVF917481 JFB917481 JOX917481 JYT917481 KIP917481 KSL917481 LCH917481 LMD917481 LVZ917481 MFV917481 MPR917481 MZN917481 NJJ917481 NTF917481 ODB917481 OMX917481 OWT917481 PGP917481 PQL917481 QAH917481 QKD917481 QTZ917481 RDV917481 RNR917481 RXN917481 SHJ917481 SRF917481 TBB917481 TKX917481 TUT917481 UEP917481 UOL917481 UYH917481 VID917481 VRZ917481 WBV917481 WLR917481 WVN917481 F983017 JB983017 SX983017 ACT983017 AMP983017 AWL983017 BGH983017 BQD983017 BZZ983017 CJV983017 CTR983017 DDN983017 DNJ983017 DXF983017 EHB983017 EQX983017 FAT983017 FKP983017 FUL983017 GEH983017 GOD983017 GXZ983017 HHV983017 HRR983017 IBN983017 ILJ983017 IVF983017 JFB983017 JOX983017 JYT983017 KIP983017 KSL983017 LCH983017 LMD983017 LVZ983017 MFV983017 MPR983017 MZN983017 NJJ983017 NTF983017 ODB983017 OMX983017 OWT983017 PGP983017 PQL983017 QAH983017 QKD983017 QTZ983017 RDV983017 RNR983017 RXN983017 SHJ983017 SRF983017 TBB983017 TKX983017 TUT983017 UEP983017 UOL983017 UYH983017 VID983017 VRZ983017 WBV983017 WLR983017 WVN983017 C65538:C65543 IY65538:IY65543 SU65538:SU65543 ACQ65538:ACQ65543 AMM65538:AMM65543 AWI65538:AWI65543 BGE65538:BGE65543 BQA65538:BQA65543 BZW65538:BZW65543 CJS65538:CJS65543 CTO65538:CTO65543 DDK65538:DDK65543 DNG65538:DNG65543 DXC65538:DXC65543 EGY65538:EGY65543 EQU65538:EQU65543 FAQ65538:FAQ65543 FKM65538:FKM65543 FUI65538:FUI65543 GEE65538:GEE65543 GOA65538:GOA65543 GXW65538:GXW65543 HHS65538:HHS65543 HRO65538:HRO65543 IBK65538:IBK65543 ILG65538:ILG65543 IVC65538:IVC65543 JEY65538:JEY65543 JOU65538:JOU65543 JYQ65538:JYQ65543 KIM65538:KIM65543 KSI65538:KSI65543 LCE65538:LCE65543 LMA65538:LMA65543 LVW65538:LVW65543 MFS65538:MFS65543 MPO65538:MPO65543 MZK65538:MZK65543 NJG65538:NJG65543 NTC65538:NTC65543 OCY65538:OCY65543 OMU65538:OMU65543 OWQ65538:OWQ65543 PGM65538:PGM65543 PQI65538:PQI65543 QAE65538:QAE65543 QKA65538:QKA65543 QTW65538:QTW65543 RDS65538:RDS65543 RNO65538:RNO65543 RXK65538:RXK65543 SHG65538:SHG65543 SRC65538:SRC65543 TAY65538:TAY65543 TKU65538:TKU65543 TUQ65538:TUQ65543 UEM65538:UEM65543 UOI65538:UOI65543 UYE65538:UYE65543 VIA65538:VIA65543 VRW65538:VRW65543 WBS65538:WBS65543 WLO65538:WLO65543 WVK65538:WVK65543 C131074:C131079 IY131074:IY131079 SU131074:SU131079 ACQ131074:ACQ131079 AMM131074:AMM131079 AWI131074:AWI131079 BGE131074:BGE131079 BQA131074:BQA131079 BZW131074:BZW131079 CJS131074:CJS131079 CTO131074:CTO131079 DDK131074:DDK131079 DNG131074:DNG131079 DXC131074:DXC131079 EGY131074:EGY131079 EQU131074:EQU131079 FAQ131074:FAQ131079 FKM131074:FKM131079 FUI131074:FUI131079 GEE131074:GEE131079 GOA131074:GOA131079 GXW131074:GXW131079 HHS131074:HHS131079 HRO131074:HRO131079 IBK131074:IBK131079 ILG131074:ILG131079 IVC131074:IVC131079 JEY131074:JEY131079 JOU131074:JOU131079 JYQ131074:JYQ131079 KIM131074:KIM131079 KSI131074:KSI131079 LCE131074:LCE131079 LMA131074:LMA131079 LVW131074:LVW131079 MFS131074:MFS131079 MPO131074:MPO131079 MZK131074:MZK131079 NJG131074:NJG131079 NTC131074:NTC131079 OCY131074:OCY131079 OMU131074:OMU131079 OWQ131074:OWQ131079 PGM131074:PGM131079 PQI131074:PQI131079 QAE131074:QAE131079 QKA131074:QKA131079 QTW131074:QTW131079 RDS131074:RDS131079 RNO131074:RNO131079 RXK131074:RXK131079 SHG131074:SHG131079 SRC131074:SRC131079 TAY131074:TAY131079 TKU131074:TKU131079 TUQ131074:TUQ131079 UEM131074:UEM131079 UOI131074:UOI131079 UYE131074:UYE131079 VIA131074:VIA131079 VRW131074:VRW131079 WBS131074:WBS131079 WLO131074:WLO131079 WVK131074:WVK131079 C196610:C196615 IY196610:IY196615 SU196610:SU196615 ACQ196610:ACQ196615 AMM196610:AMM196615 AWI196610:AWI196615 BGE196610:BGE196615 BQA196610:BQA196615 BZW196610:BZW196615 CJS196610:CJS196615 CTO196610:CTO196615 DDK196610:DDK196615 DNG196610:DNG196615 DXC196610:DXC196615 EGY196610:EGY196615 EQU196610:EQU196615 FAQ196610:FAQ196615 FKM196610:FKM196615 FUI196610:FUI196615 GEE196610:GEE196615 GOA196610:GOA196615 GXW196610:GXW196615 HHS196610:HHS196615 HRO196610:HRO196615 IBK196610:IBK196615 ILG196610:ILG196615 IVC196610:IVC196615 JEY196610:JEY196615 JOU196610:JOU196615 JYQ196610:JYQ196615 KIM196610:KIM196615 KSI196610:KSI196615 LCE196610:LCE196615 LMA196610:LMA196615 LVW196610:LVW196615 MFS196610:MFS196615 MPO196610:MPO196615 MZK196610:MZK196615 NJG196610:NJG196615 NTC196610:NTC196615 OCY196610:OCY196615 OMU196610:OMU196615 OWQ196610:OWQ196615 PGM196610:PGM196615 PQI196610:PQI196615 QAE196610:QAE196615 QKA196610:QKA196615 QTW196610:QTW196615 RDS196610:RDS196615 RNO196610:RNO196615 RXK196610:RXK196615 SHG196610:SHG196615 SRC196610:SRC196615 TAY196610:TAY196615 TKU196610:TKU196615 TUQ196610:TUQ196615 UEM196610:UEM196615 UOI196610:UOI196615 UYE196610:UYE196615 VIA196610:VIA196615 VRW196610:VRW196615 WBS196610:WBS196615 WLO196610:WLO196615 WVK196610:WVK196615 C262146:C262151 IY262146:IY262151 SU262146:SU262151 ACQ262146:ACQ262151 AMM262146:AMM262151 AWI262146:AWI262151 BGE262146:BGE262151 BQA262146:BQA262151 BZW262146:BZW262151 CJS262146:CJS262151 CTO262146:CTO262151 DDK262146:DDK262151 DNG262146:DNG262151 DXC262146:DXC262151 EGY262146:EGY262151 EQU262146:EQU262151 FAQ262146:FAQ262151 FKM262146:FKM262151 FUI262146:FUI262151 GEE262146:GEE262151 GOA262146:GOA262151 GXW262146:GXW262151 HHS262146:HHS262151 HRO262146:HRO262151 IBK262146:IBK262151 ILG262146:ILG262151 IVC262146:IVC262151 JEY262146:JEY262151 JOU262146:JOU262151 JYQ262146:JYQ262151 KIM262146:KIM262151 KSI262146:KSI262151 LCE262146:LCE262151 LMA262146:LMA262151 LVW262146:LVW262151 MFS262146:MFS262151 MPO262146:MPO262151 MZK262146:MZK262151 NJG262146:NJG262151 NTC262146:NTC262151 OCY262146:OCY262151 OMU262146:OMU262151 OWQ262146:OWQ262151 PGM262146:PGM262151 PQI262146:PQI262151 QAE262146:QAE262151 QKA262146:QKA262151 QTW262146:QTW262151 RDS262146:RDS262151 RNO262146:RNO262151 RXK262146:RXK262151 SHG262146:SHG262151 SRC262146:SRC262151 TAY262146:TAY262151 TKU262146:TKU262151 TUQ262146:TUQ262151 UEM262146:UEM262151 UOI262146:UOI262151 UYE262146:UYE262151 VIA262146:VIA262151 VRW262146:VRW262151 WBS262146:WBS262151 WLO262146:WLO262151 WVK262146:WVK262151 C327682:C327687 IY327682:IY327687 SU327682:SU327687 ACQ327682:ACQ327687 AMM327682:AMM327687 AWI327682:AWI327687 BGE327682:BGE327687 BQA327682:BQA327687 BZW327682:BZW327687 CJS327682:CJS327687 CTO327682:CTO327687 DDK327682:DDK327687 DNG327682:DNG327687 DXC327682:DXC327687 EGY327682:EGY327687 EQU327682:EQU327687 FAQ327682:FAQ327687 FKM327682:FKM327687 FUI327682:FUI327687 GEE327682:GEE327687 GOA327682:GOA327687 GXW327682:GXW327687 HHS327682:HHS327687 HRO327682:HRO327687 IBK327682:IBK327687 ILG327682:ILG327687 IVC327682:IVC327687 JEY327682:JEY327687 JOU327682:JOU327687 JYQ327682:JYQ327687 KIM327682:KIM327687 KSI327682:KSI327687 LCE327682:LCE327687 LMA327682:LMA327687 LVW327682:LVW327687 MFS327682:MFS327687 MPO327682:MPO327687 MZK327682:MZK327687 NJG327682:NJG327687 NTC327682:NTC327687 OCY327682:OCY327687 OMU327682:OMU327687 OWQ327682:OWQ327687 PGM327682:PGM327687 PQI327682:PQI327687 QAE327682:QAE327687 QKA327682:QKA327687 QTW327682:QTW327687 RDS327682:RDS327687 RNO327682:RNO327687 RXK327682:RXK327687 SHG327682:SHG327687 SRC327682:SRC327687 TAY327682:TAY327687 TKU327682:TKU327687 TUQ327682:TUQ327687 UEM327682:UEM327687 UOI327682:UOI327687 UYE327682:UYE327687 VIA327682:VIA327687 VRW327682:VRW327687 WBS327682:WBS327687 WLO327682:WLO327687 WVK327682:WVK327687 C393218:C393223 IY393218:IY393223 SU393218:SU393223 ACQ393218:ACQ393223 AMM393218:AMM393223 AWI393218:AWI393223 BGE393218:BGE393223 BQA393218:BQA393223 BZW393218:BZW393223 CJS393218:CJS393223 CTO393218:CTO393223 DDK393218:DDK393223 DNG393218:DNG393223 DXC393218:DXC393223 EGY393218:EGY393223 EQU393218:EQU393223 FAQ393218:FAQ393223 FKM393218:FKM393223 FUI393218:FUI393223 GEE393218:GEE393223 GOA393218:GOA393223 GXW393218:GXW393223 HHS393218:HHS393223 HRO393218:HRO393223 IBK393218:IBK393223 ILG393218:ILG393223 IVC393218:IVC393223 JEY393218:JEY393223 JOU393218:JOU393223 JYQ393218:JYQ393223 KIM393218:KIM393223 KSI393218:KSI393223 LCE393218:LCE393223 LMA393218:LMA393223 LVW393218:LVW393223 MFS393218:MFS393223 MPO393218:MPO393223 MZK393218:MZK393223 NJG393218:NJG393223 NTC393218:NTC393223 OCY393218:OCY393223 OMU393218:OMU393223 OWQ393218:OWQ393223 PGM393218:PGM393223 PQI393218:PQI393223 QAE393218:QAE393223 QKA393218:QKA393223 QTW393218:QTW393223 RDS393218:RDS393223 RNO393218:RNO393223 RXK393218:RXK393223 SHG393218:SHG393223 SRC393218:SRC393223 TAY393218:TAY393223 TKU393218:TKU393223 TUQ393218:TUQ393223 UEM393218:UEM393223 UOI393218:UOI393223 UYE393218:UYE393223 VIA393218:VIA393223 VRW393218:VRW393223 WBS393218:WBS393223 WLO393218:WLO393223 WVK393218:WVK393223 C458754:C458759 IY458754:IY458759 SU458754:SU458759 ACQ458754:ACQ458759 AMM458754:AMM458759 AWI458754:AWI458759 BGE458754:BGE458759 BQA458754:BQA458759 BZW458754:BZW458759 CJS458754:CJS458759 CTO458754:CTO458759 DDK458754:DDK458759 DNG458754:DNG458759 DXC458754:DXC458759 EGY458754:EGY458759 EQU458754:EQU458759 FAQ458754:FAQ458759 FKM458754:FKM458759 FUI458754:FUI458759 GEE458754:GEE458759 GOA458754:GOA458759 GXW458754:GXW458759 HHS458754:HHS458759 HRO458754:HRO458759 IBK458754:IBK458759 ILG458754:ILG458759 IVC458754:IVC458759 JEY458754:JEY458759 JOU458754:JOU458759 JYQ458754:JYQ458759 KIM458754:KIM458759 KSI458754:KSI458759 LCE458754:LCE458759 LMA458754:LMA458759 LVW458754:LVW458759 MFS458754:MFS458759 MPO458754:MPO458759 MZK458754:MZK458759 NJG458754:NJG458759 NTC458754:NTC458759 OCY458754:OCY458759 OMU458754:OMU458759 OWQ458754:OWQ458759 PGM458754:PGM458759 PQI458754:PQI458759 QAE458754:QAE458759 QKA458754:QKA458759 QTW458754:QTW458759 RDS458754:RDS458759 RNO458754:RNO458759 RXK458754:RXK458759 SHG458754:SHG458759 SRC458754:SRC458759 TAY458754:TAY458759 TKU458754:TKU458759 TUQ458754:TUQ458759 UEM458754:UEM458759 UOI458754:UOI458759 UYE458754:UYE458759 VIA458754:VIA458759 VRW458754:VRW458759 WBS458754:WBS458759 WLO458754:WLO458759 WVK458754:WVK458759 C524290:C524295 IY524290:IY524295 SU524290:SU524295 ACQ524290:ACQ524295 AMM524290:AMM524295 AWI524290:AWI524295 BGE524290:BGE524295 BQA524290:BQA524295 BZW524290:BZW524295 CJS524290:CJS524295 CTO524290:CTO524295 DDK524290:DDK524295 DNG524290:DNG524295 DXC524290:DXC524295 EGY524290:EGY524295 EQU524290:EQU524295 FAQ524290:FAQ524295 FKM524290:FKM524295 FUI524290:FUI524295 GEE524290:GEE524295 GOA524290:GOA524295 GXW524290:GXW524295 HHS524290:HHS524295 HRO524290:HRO524295 IBK524290:IBK524295 ILG524290:ILG524295 IVC524290:IVC524295 JEY524290:JEY524295 JOU524290:JOU524295 JYQ524290:JYQ524295 KIM524290:KIM524295 KSI524290:KSI524295 LCE524290:LCE524295 LMA524290:LMA524295 LVW524290:LVW524295 MFS524290:MFS524295 MPO524290:MPO524295 MZK524290:MZK524295 NJG524290:NJG524295 NTC524290:NTC524295 OCY524290:OCY524295 OMU524290:OMU524295 OWQ524290:OWQ524295 PGM524290:PGM524295 PQI524290:PQI524295 QAE524290:QAE524295 QKA524290:QKA524295 QTW524290:QTW524295 RDS524290:RDS524295 RNO524290:RNO524295 RXK524290:RXK524295 SHG524290:SHG524295 SRC524290:SRC524295 TAY524290:TAY524295 TKU524290:TKU524295 TUQ524290:TUQ524295 UEM524290:UEM524295 UOI524290:UOI524295 UYE524290:UYE524295 VIA524290:VIA524295 VRW524290:VRW524295 WBS524290:WBS524295 WLO524290:WLO524295 WVK524290:WVK524295 C589826:C589831 IY589826:IY589831 SU589826:SU589831 ACQ589826:ACQ589831 AMM589826:AMM589831 AWI589826:AWI589831 BGE589826:BGE589831 BQA589826:BQA589831 BZW589826:BZW589831 CJS589826:CJS589831 CTO589826:CTO589831 DDK589826:DDK589831 DNG589826:DNG589831 DXC589826:DXC589831 EGY589826:EGY589831 EQU589826:EQU589831 FAQ589826:FAQ589831 FKM589826:FKM589831 FUI589826:FUI589831 GEE589826:GEE589831 GOA589826:GOA589831 GXW589826:GXW589831 HHS589826:HHS589831 HRO589826:HRO589831 IBK589826:IBK589831 ILG589826:ILG589831 IVC589826:IVC589831 JEY589826:JEY589831 JOU589826:JOU589831 JYQ589826:JYQ589831 KIM589826:KIM589831 KSI589826:KSI589831 LCE589826:LCE589831 LMA589826:LMA589831 LVW589826:LVW589831 MFS589826:MFS589831 MPO589826:MPO589831 MZK589826:MZK589831 NJG589826:NJG589831 NTC589826:NTC589831 OCY589826:OCY589831 OMU589826:OMU589831 OWQ589826:OWQ589831 PGM589826:PGM589831 PQI589826:PQI589831 QAE589826:QAE589831 QKA589826:QKA589831 QTW589826:QTW589831 RDS589826:RDS589831 RNO589826:RNO589831 RXK589826:RXK589831 SHG589826:SHG589831 SRC589826:SRC589831 TAY589826:TAY589831 TKU589826:TKU589831 TUQ589826:TUQ589831 UEM589826:UEM589831 UOI589826:UOI589831 UYE589826:UYE589831 VIA589826:VIA589831 VRW589826:VRW589831 WBS589826:WBS589831 WLO589826:WLO589831 WVK589826:WVK589831 C655362:C655367 IY655362:IY655367 SU655362:SU655367 ACQ655362:ACQ655367 AMM655362:AMM655367 AWI655362:AWI655367 BGE655362:BGE655367 BQA655362:BQA655367 BZW655362:BZW655367 CJS655362:CJS655367 CTO655362:CTO655367 DDK655362:DDK655367 DNG655362:DNG655367 DXC655362:DXC655367 EGY655362:EGY655367 EQU655362:EQU655367 FAQ655362:FAQ655367 FKM655362:FKM655367 FUI655362:FUI655367 GEE655362:GEE655367 GOA655362:GOA655367 GXW655362:GXW655367 HHS655362:HHS655367 HRO655362:HRO655367 IBK655362:IBK655367 ILG655362:ILG655367 IVC655362:IVC655367 JEY655362:JEY655367 JOU655362:JOU655367 JYQ655362:JYQ655367 KIM655362:KIM655367 KSI655362:KSI655367 LCE655362:LCE655367 LMA655362:LMA655367 LVW655362:LVW655367 MFS655362:MFS655367 MPO655362:MPO655367 MZK655362:MZK655367 NJG655362:NJG655367 NTC655362:NTC655367 OCY655362:OCY655367 OMU655362:OMU655367 OWQ655362:OWQ655367 PGM655362:PGM655367 PQI655362:PQI655367 QAE655362:QAE655367 QKA655362:QKA655367 QTW655362:QTW655367 RDS655362:RDS655367 RNO655362:RNO655367 RXK655362:RXK655367 SHG655362:SHG655367 SRC655362:SRC655367 TAY655362:TAY655367 TKU655362:TKU655367 TUQ655362:TUQ655367 UEM655362:UEM655367 UOI655362:UOI655367 UYE655362:UYE655367 VIA655362:VIA655367 VRW655362:VRW655367 WBS655362:WBS655367 WLO655362:WLO655367 WVK655362:WVK655367 C720898:C720903 IY720898:IY720903 SU720898:SU720903 ACQ720898:ACQ720903 AMM720898:AMM720903 AWI720898:AWI720903 BGE720898:BGE720903 BQA720898:BQA720903 BZW720898:BZW720903 CJS720898:CJS720903 CTO720898:CTO720903 DDK720898:DDK720903 DNG720898:DNG720903 DXC720898:DXC720903 EGY720898:EGY720903 EQU720898:EQU720903 FAQ720898:FAQ720903 FKM720898:FKM720903 FUI720898:FUI720903 GEE720898:GEE720903 GOA720898:GOA720903 GXW720898:GXW720903 HHS720898:HHS720903 HRO720898:HRO720903 IBK720898:IBK720903 ILG720898:ILG720903 IVC720898:IVC720903 JEY720898:JEY720903 JOU720898:JOU720903 JYQ720898:JYQ720903 KIM720898:KIM720903 KSI720898:KSI720903 LCE720898:LCE720903 LMA720898:LMA720903 LVW720898:LVW720903 MFS720898:MFS720903 MPO720898:MPO720903 MZK720898:MZK720903 NJG720898:NJG720903 NTC720898:NTC720903 OCY720898:OCY720903 OMU720898:OMU720903 OWQ720898:OWQ720903 PGM720898:PGM720903 PQI720898:PQI720903 QAE720898:QAE720903 QKA720898:QKA720903 QTW720898:QTW720903 RDS720898:RDS720903 RNO720898:RNO720903 RXK720898:RXK720903 SHG720898:SHG720903 SRC720898:SRC720903 TAY720898:TAY720903 TKU720898:TKU720903 TUQ720898:TUQ720903 UEM720898:UEM720903 UOI720898:UOI720903 UYE720898:UYE720903 VIA720898:VIA720903 VRW720898:VRW720903 WBS720898:WBS720903 WLO720898:WLO720903 WVK720898:WVK720903 C786434:C786439 IY786434:IY786439 SU786434:SU786439 ACQ786434:ACQ786439 AMM786434:AMM786439 AWI786434:AWI786439 BGE786434:BGE786439 BQA786434:BQA786439 BZW786434:BZW786439 CJS786434:CJS786439 CTO786434:CTO786439 DDK786434:DDK786439 DNG786434:DNG786439 DXC786434:DXC786439 EGY786434:EGY786439 EQU786434:EQU786439 FAQ786434:FAQ786439 FKM786434:FKM786439 FUI786434:FUI786439 GEE786434:GEE786439 GOA786434:GOA786439 GXW786434:GXW786439 HHS786434:HHS786439 HRO786434:HRO786439 IBK786434:IBK786439 ILG786434:ILG786439 IVC786434:IVC786439 JEY786434:JEY786439 JOU786434:JOU786439 JYQ786434:JYQ786439 KIM786434:KIM786439 KSI786434:KSI786439 LCE786434:LCE786439 LMA786434:LMA786439 LVW786434:LVW786439 MFS786434:MFS786439 MPO786434:MPO786439 MZK786434:MZK786439 NJG786434:NJG786439 NTC786434:NTC786439 OCY786434:OCY786439 OMU786434:OMU786439 OWQ786434:OWQ786439 PGM786434:PGM786439 PQI786434:PQI786439 QAE786434:QAE786439 QKA786434:QKA786439 QTW786434:QTW786439 RDS786434:RDS786439 RNO786434:RNO786439 RXK786434:RXK786439 SHG786434:SHG786439 SRC786434:SRC786439 TAY786434:TAY786439 TKU786434:TKU786439 TUQ786434:TUQ786439 UEM786434:UEM786439 UOI786434:UOI786439 UYE786434:UYE786439 VIA786434:VIA786439 VRW786434:VRW786439 WBS786434:WBS786439 WLO786434:WLO786439 WVK786434:WVK786439 C851970:C851975 IY851970:IY851975 SU851970:SU851975 ACQ851970:ACQ851975 AMM851970:AMM851975 AWI851970:AWI851975 BGE851970:BGE851975 BQA851970:BQA851975 BZW851970:BZW851975 CJS851970:CJS851975 CTO851970:CTO851975 DDK851970:DDK851975 DNG851970:DNG851975 DXC851970:DXC851975 EGY851970:EGY851975 EQU851970:EQU851975 FAQ851970:FAQ851975 FKM851970:FKM851975 FUI851970:FUI851975 GEE851970:GEE851975 GOA851970:GOA851975 GXW851970:GXW851975 HHS851970:HHS851975 HRO851970:HRO851975 IBK851970:IBK851975 ILG851970:ILG851975 IVC851970:IVC851975 JEY851970:JEY851975 JOU851970:JOU851975 JYQ851970:JYQ851975 KIM851970:KIM851975 KSI851970:KSI851975 LCE851970:LCE851975 LMA851970:LMA851975 LVW851970:LVW851975 MFS851970:MFS851975 MPO851970:MPO851975 MZK851970:MZK851975 NJG851970:NJG851975 NTC851970:NTC851975 OCY851970:OCY851975 OMU851970:OMU851975 OWQ851970:OWQ851975 PGM851970:PGM851975 PQI851970:PQI851975 QAE851970:QAE851975 QKA851970:QKA851975 QTW851970:QTW851975 RDS851970:RDS851975 RNO851970:RNO851975 RXK851970:RXK851975 SHG851970:SHG851975 SRC851970:SRC851975 TAY851970:TAY851975 TKU851970:TKU851975 TUQ851970:TUQ851975 UEM851970:UEM851975 UOI851970:UOI851975 UYE851970:UYE851975 VIA851970:VIA851975 VRW851970:VRW851975 WBS851970:WBS851975 WLO851970:WLO851975 WVK851970:WVK851975 C917506:C917511 IY917506:IY917511 SU917506:SU917511 ACQ917506:ACQ917511 AMM917506:AMM917511 AWI917506:AWI917511 BGE917506:BGE917511 BQA917506:BQA917511 BZW917506:BZW917511 CJS917506:CJS917511 CTO917506:CTO917511 DDK917506:DDK917511 DNG917506:DNG917511 DXC917506:DXC917511 EGY917506:EGY917511 EQU917506:EQU917511 FAQ917506:FAQ917511 FKM917506:FKM917511 FUI917506:FUI917511 GEE917506:GEE917511 GOA917506:GOA917511 GXW917506:GXW917511 HHS917506:HHS917511 HRO917506:HRO917511 IBK917506:IBK917511 ILG917506:ILG917511 IVC917506:IVC917511 JEY917506:JEY917511 JOU917506:JOU917511 JYQ917506:JYQ917511 KIM917506:KIM917511 KSI917506:KSI917511 LCE917506:LCE917511 LMA917506:LMA917511 LVW917506:LVW917511 MFS917506:MFS917511 MPO917506:MPO917511 MZK917506:MZK917511 NJG917506:NJG917511 NTC917506:NTC917511 OCY917506:OCY917511 OMU917506:OMU917511 OWQ917506:OWQ917511 PGM917506:PGM917511 PQI917506:PQI917511 QAE917506:QAE917511 QKA917506:QKA917511 QTW917506:QTW917511 RDS917506:RDS917511 RNO917506:RNO917511 RXK917506:RXK917511 SHG917506:SHG917511 SRC917506:SRC917511 TAY917506:TAY917511 TKU917506:TKU917511 TUQ917506:TUQ917511 UEM917506:UEM917511 UOI917506:UOI917511 UYE917506:UYE917511 VIA917506:VIA917511 VRW917506:VRW917511 WBS917506:WBS917511 WLO917506:WLO917511 WVK917506:WVK917511 C983042:C983047 IY983042:IY983047 SU983042:SU983047 ACQ983042:ACQ983047 AMM983042:AMM983047 AWI983042:AWI983047 BGE983042:BGE983047 BQA983042:BQA983047 BZW983042:BZW983047 CJS983042:CJS983047 CTO983042:CTO983047 DDK983042:DDK983047 DNG983042:DNG983047 DXC983042:DXC983047 EGY983042:EGY983047 EQU983042:EQU983047 FAQ983042:FAQ983047 FKM983042:FKM983047 FUI983042:FUI983047 GEE983042:GEE983047 GOA983042:GOA983047 GXW983042:GXW983047 HHS983042:HHS983047 HRO983042:HRO983047 IBK983042:IBK983047 ILG983042:ILG983047 IVC983042:IVC983047 JEY983042:JEY983047 JOU983042:JOU983047 JYQ983042:JYQ983047 KIM983042:KIM983047 KSI983042:KSI983047 LCE983042:LCE983047 LMA983042:LMA983047 LVW983042:LVW983047 MFS983042:MFS983047 MPO983042:MPO983047 MZK983042:MZK983047 NJG983042:NJG983047 NTC983042:NTC983047 OCY983042:OCY983047 OMU983042:OMU983047 OWQ983042:OWQ983047 PGM983042:PGM983047 PQI983042:PQI983047 QAE983042:QAE983047 QKA983042:QKA983047 QTW983042:QTW983047 RDS983042:RDS983047 RNO983042:RNO983047 RXK983042:RXK983047 SHG983042:SHG983047 SRC983042:SRC983047 TAY983042:TAY983047 TKU983042:TKU983047 TUQ983042:TUQ983047 UEM983042:UEM983047 UOI983042:UOI983047 UYE983042:UYE983047 VIA983042:VIA983047 VRW983042:VRW983047 WBS983042:WBS983047 WLO983042:WLO983047 WVK983042:WVK983047 C65521:C65525 IY65521:IY65525 SU65521:SU65525 ACQ65521:ACQ65525 AMM65521:AMM65525 AWI65521:AWI65525 BGE65521:BGE65525 BQA65521:BQA65525 BZW65521:BZW65525 CJS65521:CJS65525 CTO65521:CTO65525 DDK65521:DDK65525 DNG65521:DNG65525 DXC65521:DXC65525 EGY65521:EGY65525 EQU65521:EQU65525 FAQ65521:FAQ65525 FKM65521:FKM65525 FUI65521:FUI65525 GEE65521:GEE65525 GOA65521:GOA65525 GXW65521:GXW65525 HHS65521:HHS65525 HRO65521:HRO65525 IBK65521:IBK65525 ILG65521:ILG65525 IVC65521:IVC65525 JEY65521:JEY65525 JOU65521:JOU65525 JYQ65521:JYQ65525 KIM65521:KIM65525 KSI65521:KSI65525 LCE65521:LCE65525 LMA65521:LMA65525 LVW65521:LVW65525 MFS65521:MFS65525 MPO65521:MPO65525 MZK65521:MZK65525 NJG65521:NJG65525 NTC65521:NTC65525 OCY65521:OCY65525 OMU65521:OMU65525 OWQ65521:OWQ65525 PGM65521:PGM65525 PQI65521:PQI65525 QAE65521:QAE65525 QKA65521:QKA65525 QTW65521:QTW65525 RDS65521:RDS65525 RNO65521:RNO65525 RXK65521:RXK65525 SHG65521:SHG65525 SRC65521:SRC65525 TAY65521:TAY65525 TKU65521:TKU65525 TUQ65521:TUQ65525 UEM65521:UEM65525 UOI65521:UOI65525 UYE65521:UYE65525 VIA65521:VIA65525 VRW65521:VRW65525 WBS65521:WBS65525 WLO65521:WLO65525 WVK65521:WVK65525 C131057:C131061 IY131057:IY131061 SU131057:SU131061 ACQ131057:ACQ131061 AMM131057:AMM131061 AWI131057:AWI131061 BGE131057:BGE131061 BQA131057:BQA131061 BZW131057:BZW131061 CJS131057:CJS131061 CTO131057:CTO131061 DDK131057:DDK131061 DNG131057:DNG131061 DXC131057:DXC131061 EGY131057:EGY131061 EQU131057:EQU131061 FAQ131057:FAQ131061 FKM131057:FKM131061 FUI131057:FUI131061 GEE131057:GEE131061 GOA131057:GOA131061 GXW131057:GXW131061 HHS131057:HHS131061 HRO131057:HRO131061 IBK131057:IBK131061 ILG131057:ILG131061 IVC131057:IVC131061 JEY131057:JEY131061 JOU131057:JOU131061 JYQ131057:JYQ131061 KIM131057:KIM131061 KSI131057:KSI131061 LCE131057:LCE131061 LMA131057:LMA131061 LVW131057:LVW131061 MFS131057:MFS131061 MPO131057:MPO131061 MZK131057:MZK131061 NJG131057:NJG131061 NTC131057:NTC131061 OCY131057:OCY131061 OMU131057:OMU131061 OWQ131057:OWQ131061 PGM131057:PGM131061 PQI131057:PQI131061 QAE131057:QAE131061 QKA131057:QKA131061 QTW131057:QTW131061 RDS131057:RDS131061 RNO131057:RNO131061 RXK131057:RXK131061 SHG131057:SHG131061 SRC131057:SRC131061 TAY131057:TAY131061 TKU131057:TKU131061 TUQ131057:TUQ131061 UEM131057:UEM131061 UOI131057:UOI131061 UYE131057:UYE131061 VIA131057:VIA131061 VRW131057:VRW131061 WBS131057:WBS131061 WLO131057:WLO131061 WVK131057:WVK131061 C196593:C196597 IY196593:IY196597 SU196593:SU196597 ACQ196593:ACQ196597 AMM196593:AMM196597 AWI196593:AWI196597 BGE196593:BGE196597 BQA196593:BQA196597 BZW196593:BZW196597 CJS196593:CJS196597 CTO196593:CTO196597 DDK196593:DDK196597 DNG196593:DNG196597 DXC196593:DXC196597 EGY196593:EGY196597 EQU196593:EQU196597 FAQ196593:FAQ196597 FKM196593:FKM196597 FUI196593:FUI196597 GEE196593:GEE196597 GOA196593:GOA196597 GXW196593:GXW196597 HHS196593:HHS196597 HRO196593:HRO196597 IBK196593:IBK196597 ILG196593:ILG196597 IVC196593:IVC196597 JEY196593:JEY196597 JOU196593:JOU196597 JYQ196593:JYQ196597 KIM196593:KIM196597 KSI196593:KSI196597 LCE196593:LCE196597 LMA196593:LMA196597 LVW196593:LVW196597 MFS196593:MFS196597 MPO196593:MPO196597 MZK196593:MZK196597 NJG196593:NJG196597 NTC196593:NTC196597 OCY196593:OCY196597 OMU196593:OMU196597 OWQ196593:OWQ196597 PGM196593:PGM196597 PQI196593:PQI196597 QAE196593:QAE196597 QKA196593:QKA196597 QTW196593:QTW196597 RDS196593:RDS196597 RNO196593:RNO196597 RXK196593:RXK196597 SHG196593:SHG196597 SRC196593:SRC196597 TAY196593:TAY196597 TKU196593:TKU196597 TUQ196593:TUQ196597 UEM196593:UEM196597 UOI196593:UOI196597 UYE196593:UYE196597 VIA196593:VIA196597 VRW196593:VRW196597 WBS196593:WBS196597 WLO196593:WLO196597 WVK196593:WVK196597 C262129:C262133 IY262129:IY262133 SU262129:SU262133 ACQ262129:ACQ262133 AMM262129:AMM262133 AWI262129:AWI262133 BGE262129:BGE262133 BQA262129:BQA262133 BZW262129:BZW262133 CJS262129:CJS262133 CTO262129:CTO262133 DDK262129:DDK262133 DNG262129:DNG262133 DXC262129:DXC262133 EGY262129:EGY262133 EQU262129:EQU262133 FAQ262129:FAQ262133 FKM262129:FKM262133 FUI262129:FUI262133 GEE262129:GEE262133 GOA262129:GOA262133 GXW262129:GXW262133 HHS262129:HHS262133 HRO262129:HRO262133 IBK262129:IBK262133 ILG262129:ILG262133 IVC262129:IVC262133 JEY262129:JEY262133 JOU262129:JOU262133 JYQ262129:JYQ262133 KIM262129:KIM262133 KSI262129:KSI262133 LCE262129:LCE262133 LMA262129:LMA262133 LVW262129:LVW262133 MFS262129:MFS262133 MPO262129:MPO262133 MZK262129:MZK262133 NJG262129:NJG262133 NTC262129:NTC262133 OCY262129:OCY262133 OMU262129:OMU262133 OWQ262129:OWQ262133 PGM262129:PGM262133 PQI262129:PQI262133 QAE262129:QAE262133 QKA262129:QKA262133 QTW262129:QTW262133 RDS262129:RDS262133 RNO262129:RNO262133 RXK262129:RXK262133 SHG262129:SHG262133 SRC262129:SRC262133 TAY262129:TAY262133 TKU262129:TKU262133 TUQ262129:TUQ262133 UEM262129:UEM262133 UOI262129:UOI262133 UYE262129:UYE262133 VIA262129:VIA262133 VRW262129:VRW262133 WBS262129:WBS262133 WLO262129:WLO262133 WVK262129:WVK262133 C327665:C327669 IY327665:IY327669 SU327665:SU327669 ACQ327665:ACQ327669 AMM327665:AMM327669 AWI327665:AWI327669 BGE327665:BGE327669 BQA327665:BQA327669 BZW327665:BZW327669 CJS327665:CJS327669 CTO327665:CTO327669 DDK327665:DDK327669 DNG327665:DNG327669 DXC327665:DXC327669 EGY327665:EGY327669 EQU327665:EQU327669 FAQ327665:FAQ327669 FKM327665:FKM327669 FUI327665:FUI327669 GEE327665:GEE327669 GOA327665:GOA327669 GXW327665:GXW327669 HHS327665:HHS327669 HRO327665:HRO327669 IBK327665:IBK327669 ILG327665:ILG327669 IVC327665:IVC327669 JEY327665:JEY327669 JOU327665:JOU327669 JYQ327665:JYQ327669 KIM327665:KIM327669 KSI327665:KSI327669 LCE327665:LCE327669 LMA327665:LMA327669 LVW327665:LVW327669 MFS327665:MFS327669 MPO327665:MPO327669 MZK327665:MZK327669 NJG327665:NJG327669 NTC327665:NTC327669 OCY327665:OCY327669 OMU327665:OMU327669 OWQ327665:OWQ327669 PGM327665:PGM327669 PQI327665:PQI327669 QAE327665:QAE327669 QKA327665:QKA327669 QTW327665:QTW327669 RDS327665:RDS327669 RNO327665:RNO327669 RXK327665:RXK327669 SHG327665:SHG327669 SRC327665:SRC327669 TAY327665:TAY327669 TKU327665:TKU327669 TUQ327665:TUQ327669 UEM327665:UEM327669 UOI327665:UOI327669 UYE327665:UYE327669 VIA327665:VIA327669 VRW327665:VRW327669 WBS327665:WBS327669 WLO327665:WLO327669 WVK327665:WVK327669 C393201:C393205 IY393201:IY393205 SU393201:SU393205 ACQ393201:ACQ393205 AMM393201:AMM393205 AWI393201:AWI393205 BGE393201:BGE393205 BQA393201:BQA393205 BZW393201:BZW393205 CJS393201:CJS393205 CTO393201:CTO393205 DDK393201:DDK393205 DNG393201:DNG393205 DXC393201:DXC393205 EGY393201:EGY393205 EQU393201:EQU393205 FAQ393201:FAQ393205 FKM393201:FKM393205 FUI393201:FUI393205 GEE393201:GEE393205 GOA393201:GOA393205 GXW393201:GXW393205 HHS393201:HHS393205 HRO393201:HRO393205 IBK393201:IBK393205 ILG393201:ILG393205 IVC393201:IVC393205 JEY393201:JEY393205 JOU393201:JOU393205 JYQ393201:JYQ393205 KIM393201:KIM393205 KSI393201:KSI393205 LCE393201:LCE393205 LMA393201:LMA393205 LVW393201:LVW393205 MFS393201:MFS393205 MPO393201:MPO393205 MZK393201:MZK393205 NJG393201:NJG393205 NTC393201:NTC393205 OCY393201:OCY393205 OMU393201:OMU393205 OWQ393201:OWQ393205 PGM393201:PGM393205 PQI393201:PQI393205 QAE393201:QAE393205 QKA393201:QKA393205 QTW393201:QTW393205 RDS393201:RDS393205 RNO393201:RNO393205 RXK393201:RXK393205 SHG393201:SHG393205 SRC393201:SRC393205 TAY393201:TAY393205 TKU393201:TKU393205 TUQ393201:TUQ393205 UEM393201:UEM393205 UOI393201:UOI393205 UYE393201:UYE393205 VIA393201:VIA393205 VRW393201:VRW393205 WBS393201:WBS393205 WLO393201:WLO393205 WVK393201:WVK393205 C458737:C458741 IY458737:IY458741 SU458737:SU458741 ACQ458737:ACQ458741 AMM458737:AMM458741 AWI458737:AWI458741 BGE458737:BGE458741 BQA458737:BQA458741 BZW458737:BZW458741 CJS458737:CJS458741 CTO458737:CTO458741 DDK458737:DDK458741 DNG458737:DNG458741 DXC458737:DXC458741 EGY458737:EGY458741 EQU458737:EQU458741 FAQ458737:FAQ458741 FKM458737:FKM458741 FUI458737:FUI458741 GEE458737:GEE458741 GOA458737:GOA458741 GXW458737:GXW458741 HHS458737:HHS458741 HRO458737:HRO458741 IBK458737:IBK458741 ILG458737:ILG458741 IVC458737:IVC458741 JEY458737:JEY458741 JOU458737:JOU458741 JYQ458737:JYQ458741 KIM458737:KIM458741 KSI458737:KSI458741 LCE458737:LCE458741 LMA458737:LMA458741 LVW458737:LVW458741 MFS458737:MFS458741 MPO458737:MPO458741 MZK458737:MZK458741 NJG458737:NJG458741 NTC458737:NTC458741 OCY458737:OCY458741 OMU458737:OMU458741 OWQ458737:OWQ458741 PGM458737:PGM458741 PQI458737:PQI458741 QAE458737:QAE458741 QKA458737:QKA458741 QTW458737:QTW458741 RDS458737:RDS458741 RNO458737:RNO458741 RXK458737:RXK458741 SHG458737:SHG458741 SRC458737:SRC458741 TAY458737:TAY458741 TKU458737:TKU458741 TUQ458737:TUQ458741 UEM458737:UEM458741 UOI458737:UOI458741 UYE458737:UYE458741 VIA458737:VIA458741 VRW458737:VRW458741 WBS458737:WBS458741 WLO458737:WLO458741 WVK458737:WVK458741 C524273:C524277 IY524273:IY524277 SU524273:SU524277 ACQ524273:ACQ524277 AMM524273:AMM524277 AWI524273:AWI524277 BGE524273:BGE524277 BQA524273:BQA524277 BZW524273:BZW524277 CJS524273:CJS524277 CTO524273:CTO524277 DDK524273:DDK524277 DNG524273:DNG524277 DXC524273:DXC524277 EGY524273:EGY524277 EQU524273:EQU524277 FAQ524273:FAQ524277 FKM524273:FKM524277 FUI524273:FUI524277 GEE524273:GEE524277 GOA524273:GOA524277 GXW524273:GXW524277 HHS524273:HHS524277 HRO524273:HRO524277 IBK524273:IBK524277 ILG524273:ILG524277 IVC524273:IVC524277 JEY524273:JEY524277 JOU524273:JOU524277 JYQ524273:JYQ524277 KIM524273:KIM524277 KSI524273:KSI524277 LCE524273:LCE524277 LMA524273:LMA524277 LVW524273:LVW524277 MFS524273:MFS524277 MPO524273:MPO524277 MZK524273:MZK524277 NJG524273:NJG524277 NTC524273:NTC524277 OCY524273:OCY524277 OMU524273:OMU524277 OWQ524273:OWQ524277 PGM524273:PGM524277 PQI524273:PQI524277 QAE524273:QAE524277 QKA524273:QKA524277 QTW524273:QTW524277 RDS524273:RDS524277 RNO524273:RNO524277 RXK524273:RXK524277 SHG524273:SHG524277 SRC524273:SRC524277 TAY524273:TAY524277 TKU524273:TKU524277 TUQ524273:TUQ524277 UEM524273:UEM524277 UOI524273:UOI524277 UYE524273:UYE524277 VIA524273:VIA524277 VRW524273:VRW524277 WBS524273:WBS524277 WLO524273:WLO524277 WVK524273:WVK524277 C589809:C589813 IY589809:IY589813 SU589809:SU589813 ACQ589809:ACQ589813 AMM589809:AMM589813 AWI589809:AWI589813 BGE589809:BGE589813 BQA589809:BQA589813 BZW589809:BZW589813 CJS589809:CJS589813 CTO589809:CTO589813 DDK589809:DDK589813 DNG589809:DNG589813 DXC589809:DXC589813 EGY589809:EGY589813 EQU589809:EQU589813 FAQ589809:FAQ589813 FKM589809:FKM589813 FUI589809:FUI589813 GEE589809:GEE589813 GOA589809:GOA589813 GXW589809:GXW589813 HHS589809:HHS589813 HRO589809:HRO589813 IBK589809:IBK589813 ILG589809:ILG589813 IVC589809:IVC589813 JEY589809:JEY589813 JOU589809:JOU589813 JYQ589809:JYQ589813 KIM589809:KIM589813 KSI589809:KSI589813 LCE589809:LCE589813 LMA589809:LMA589813 LVW589809:LVW589813 MFS589809:MFS589813 MPO589809:MPO589813 MZK589809:MZK589813 NJG589809:NJG589813 NTC589809:NTC589813 OCY589809:OCY589813 OMU589809:OMU589813 OWQ589809:OWQ589813 PGM589809:PGM589813 PQI589809:PQI589813 QAE589809:QAE589813 QKA589809:QKA589813 QTW589809:QTW589813 RDS589809:RDS589813 RNO589809:RNO589813 RXK589809:RXK589813 SHG589809:SHG589813 SRC589809:SRC589813 TAY589809:TAY589813 TKU589809:TKU589813 TUQ589809:TUQ589813 UEM589809:UEM589813 UOI589809:UOI589813 UYE589809:UYE589813 VIA589809:VIA589813 VRW589809:VRW589813 WBS589809:WBS589813 WLO589809:WLO589813 WVK589809:WVK589813 C655345:C655349 IY655345:IY655349 SU655345:SU655349 ACQ655345:ACQ655349 AMM655345:AMM655349 AWI655345:AWI655349 BGE655345:BGE655349 BQA655345:BQA655349 BZW655345:BZW655349 CJS655345:CJS655349 CTO655345:CTO655349 DDK655345:DDK655349 DNG655345:DNG655349 DXC655345:DXC655349 EGY655345:EGY655349 EQU655345:EQU655349 FAQ655345:FAQ655349 FKM655345:FKM655349 FUI655345:FUI655349 GEE655345:GEE655349 GOA655345:GOA655349 GXW655345:GXW655349 HHS655345:HHS655349 HRO655345:HRO655349 IBK655345:IBK655349 ILG655345:ILG655349 IVC655345:IVC655349 JEY655345:JEY655349 JOU655345:JOU655349 JYQ655345:JYQ655349 KIM655345:KIM655349 KSI655345:KSI655349 LCE655345:LCE655349 LMA655345:LMA655349 LVW655345:LVW655349 MFS655345:MFS655349 MPO655345:MPO655349 MZK655345:MZK655349 NJG655345:NJG655349 NTC655345:NTC655349 OCY655345:OCY655349 OMU655345:OMU655349 OWQ655345:OWQ655349 PGM655345:PGM655349 PQI655345:PQI655349 QAE655345:QAE655349 QKA655345:QKA655349 QTW655345:QTW655349 RDS655345:RDS655349 RNO655345:RNO655349 RXK655345:RXK655349 SHG655345:SHG655349 SRC655345:SRC655349 TAY655345:TAY655349 TKU655345:TKU655349 TUQ655345:TUQ655349 UEM655345:UEM655349 UOI655345:UOI655349 UYE655345:UYE655349 VIA655345:VIA655349 VRW655345:VRW655349 WBS655345:WBS655349 WLO655345:WLO655349 WVK655345:WVK655349 C720881:C720885 IY720881:IY720885 SU720881:SU720885 ACQ720881:ACQ720885 AMM720881:AMM720885 AWI720881:AWI720885 BGE720881:BGE720885 BQA720881:BQA720885 BZW720881:BZW720885 CJS720881:CJS720885 CTO720881:CTO720885 DDK720881:DDK720885 DNG720881:DNG720885 DXC720881:DXC720885 EGY720881:EGY720885 EQU720881:EQU720885 FAQ720881:FAQ720885 FKM720881:FKM720885 FUI720881:FUI720885 GEE720881:GEE720885 GOA720881:GOA720885 GXW720881:GXW720885 HHS720881:HHS720885 HRO720881:HRO720885 IBK720881:IBK720885 ILG720881:ILG720885 IVC720881:IVC720885 JEY720881:JEY720885 JOU720881:JOU720885 JYQ720881:JYQ720885 KIM720881:KIM720885 KSI720881:KSI720885 LCE720881:LCE720885 LMA720881:LMA720885 LVW720881:LVW720885 MFS720881:MFS720885 MPO720881:MPO720885 MZK720881:MZK720885 NJG720881:NJG720885 NTC720881:NTC720885 OCY720881:OCY720885 OMU720881:OMU720885 OWQ720881:OWQ720885 PGM720881:PGM720885 PQI720881:PQI720885 QAE720881:QAE720885 QKA720881:QKA720885 QTW720881:QTW720885 RDS720881:RDS720885 RNO720881:RNO720885 RXK720881:RXK720885 SHG720881:SHG720885 SRC720881:SRC720885 TAY720881:TAY720885 TKU720881:TKU720885 TUQ720881:TUQ720885 UEM720881:UEM720885 UOI720881:UOI720885 UYE720881:UYE720885 VIA720881:VIA720885 VRW720881:VRW720885 WBS720881:WBS720885 WLO720881:WLO720885 WVK720881:WVK720885 C786417:C786421 IY786417:IY786421 SU786417:SU786421 ACQ786417:ACQ786421 AMM786417:AMM786421 AWI786417:AWI786421 BGE786417:BGE786421 BQA786417:BQA786421 BZW786417:BZW786421 CJS786417:CJS786421 CTO786417:CTO786421 DDK786417:DDK786421 DNG786417:DNG786421 DXC786417:DXC786421 EGY786417:EGY786421 EQU786417:EQU786421 FAQ786417:FAQ786421 FKM786417:FKM786421 FUI786417:FUI786421 GEE786417:GEE786421 GOA786417:GOA786421 GXW786417:GXW786421 HHS786417:HHS786421 HRO786417:HRO786421 IBK786417:IBK786421 ILG786417:ILG786421 IVC786417:IVC786421 JEY786417:JEY786421 JOU786417:JOU786421 JYQ786417:JYQ786421 KIM786417:KIM786421 KSI786417:KSI786421 LCE786417:LCE786421 LMA786417:LMA786421 LVW786417:LVW786421 MFS786417:MFS786421 MPO786417:MPO786421 MZK786417:MZK786421 NJG786417:NJG786421 NTC786417:NTC786421 OCY786417:OCY786421 OMU786417:OMU786421 OWQ786417:OWQ786421 PGM786417:PGM786421 PQI786417:PQI786421 QAE786417:QAE786421 QKA786417:QKA786421 QTW786417:QTW786421 RDS786417:RDS786421 RNO786417:RNO786421 RXK786417:RXK786421 SHG786417:SHG786421 SRC786417:SRC786421 TAY786417:TAY786421 TKU786417:TKU786421 TUQ786417:TUQ786421 UEM786417:UEM786421 UOI786417:UOI786421 UYE786417:UYE786421 VIA786417:VIA786421 VRW786417:VRW786421 WBS786417:WBS786421 WLO786417:WLO786421 WVK786417:WVK786421 C851953:C851957 IY851953:IY851957 SU851953:SU851957 ACQ851953:ACQ851957 AMM851953:AMM851957 AWI851953:AWI851957 BGE851953:BGE851957 BQA851953:BQA851957 BZW851953:BZW851957 CJS851953:CJS851957 CTO851953:CTO851957 DDK851953:DDK851957 DNG851953:DNG851957 DXC851953:DXC851957 EGY851953:EGY851957 EQU851953:EQU851957 FAQ851953:FAQ851957 FKM851953:FKM851957 FUI851953:FUI851957 GEE851953:GEE851957 GOA851953:GOA851957 GXW851953:GXW851957 HHS851953:HHS851957 HRO851953:HRO851957 IBK851953:IBK851957 ILG851953:ILG851957 IVC851953:IVC851957 JEY851953:JEY851957 JOU851953:JOU851957 JYQ851953:JYQ851957 KIM851953:KIM851957 KSI851953:KSI851957 LCE851953:LCE851957 LMA851953:LMA851957 LVW851953:LVW851957 MFS851953:MFS851957 MPO851953:MPO851957 MZK851953:MZK851957 NJG851953:NJG851957 NTC851953:NTC851957 OCY851953:OCY851957 OMU851953:OMU851957 OWQ851953:OWQ851957 PGM851953:PGM851957 PQI851953:PQI851957 QAE851953:QAE851957 QKA851953:QKA851957 QTW851953:QTW851957 RDS851953:RDS851957 RNO851953:RNO851957 RXK851953:RXK851957 SHG851953:SHG851957 SRC851953:SRC851957 TAY851953:TAY851957 TKU851953:TKU851957 TUQ851953:TUQ851957 UEM851953:UEM851957 UOI851953:UOI851957 UYE851953:UYE851957 VIA851953:VIA851957 VRW851953:VRW851957 WBS851953:WBS851957 WLO851953:WLO851957 WVK851953:WVK851957 C917489:C917493 IY917489:IY917493 SU917489:SU917493 ACQ917489:ACQ917493 AMM917489:AMM917493 AWI917489:AWI917493 BGE917489:BGE917493 BQA917489:BQA917493 BZW917489:BZW917493 CJS917489:CJS917493 CTO917489:CTO917493 DDK917489:DDK917493 DNG917489:DNG917493 DXC917489:DXC917493 EGY917489:EGY917493 EQU917489:EQU917493 FAQ917489:FAQ917493 FKM917489:FKM917493 FUI917489:FUI917493 GEE917489:GEE917493 GOA917489:GOA917493 GXW917489:GXW917493 HHS917489:HHS917493 HRO917489:HRO917493 IBK917489:IBK917493 ILG917489:ILG917493 IVC917489:IVC917493 JEY917489:JEY917493 JOU917489:JOU917493 JYQ917489:JYQ917493 KIM917489:KIM917493 KSI917489:KSI917493 LCE917489:LCE917493 LMA917489:LMA917493 LVW917489:LVW917493 MFS917489:MFS917493 MPO917489:MPO917493 MZK917489:MZK917493 NJG917489:NJG917493 NTC917489:NTC917493 OCY917489:OCY917493 OMU917489:OMU917493 OWQ917489:OWQ917493 PGM917489:PGM917493 PQI917489:PQI917493 QAE917489:QAE917493 QKA917489:QKA917493 QTW917489:QTW917493 RDS917489:RDS917493 RNO917489:RNO917493 RXK917489:RXK917493 SHG917489:SHG917493 SRC917489:SRC917493 TAY917489:TAY917493 TKU917489:TKU917493 TUQ917489:TUQ917493 UEM917489:UEM917493 UOI917489:UOI917493 UYE917489:UYE917493 VIA917489:VIA917493 VRW917489:VRW917493 WBS917489:WBS917493 WLO917489:WLO917493 WVK917489:WVK917493 C983025:C983029 IY983025:IY983029 SU983025:SU983029 ACQ983025:ACQ983029 AMM983025:AMM983029 AWI983025:AWI983029 BGE983025:BGE983029 BQA983025:BQA983029 BZW983025:BZW983029 CJS983025:CJS983029 CTO983025:CTO983029 DDK983025:DDK983029 DNG983025:DNG983029 DXC983025:DXC983029 EGY983025:EGY983029 EQU983025:EQU983029 FAQ983025:FAQ983029 FKM983025:FKM983029 FUI983025:FUI983029 GEE983025:GEE983029 GOA983025:GOA983029 GXW983025:GXW983029 HHS983025:HHS983029 HRO983025:HRO983029 IBK983025:IBK983029 ILG983025:ILG983029 IVC983025:IVC983029 JEY983025:JEY983029 JOU983025:JOU983029 JYQ983025:JYQ983029 KIM983025:KIM983029 KSI983025:KSI983029 LCE983025:LCE983029 LMA983025:LMA983029 LVW983025:LVW983029 MFS983025:MFS983029 MPO983025:MPO983029 MZK983025:MZK983029 NJG983025:NJG983029 NTC983025:NTC983029 OCY983025:OCY983029 OMU983025:OMU983029 OWQ983025:OWQ983029 PGM983025:PGM983029 PQI983025:PQI983029 QAE983025:QAE983029 QKA983025:QKA983029 QTW983025:QTW983029 RDS983025:RDS983029 RNO983025:RNO983029 RXK983025:RXK983029 SHG983025:SHG983029 SRC983025:SRC983029 TAY983025:TAY983029 TKU983025:TKU983029 TUQ983025:TUQ983029 UEM983025:UEM983029 UOI983025:UOI983029 UYE983025:UYE983029 VIA983025:VIA983029 VRW983025:VRW983029 WBS983025:WBS983029 WLO983025:WLO983029 WVK983025:WVK983029 C65497:C65498 IY65497:IY65498 SU65497:SU65498 ACQ65497:ACQ65498 AMM65497:AMM65498 AWI65497:AWI65498 BGE65497:BGE65498 BQA65497:BQA65498 BZW65497:BZW65498 CJS65497:CJS65498 CTO65497:CTO65498 DDK65497:DDK65498 DNG65497:DNG65498 DXC65497:DXC65498 EGY65497:EGY65498 EQU65497:EQU65498 FAQ65497:FAQ65498 FKM65497:FKM65498 FUI65497:FUI65498 GEE65497:GEE65498 GOA65497:GOA65498 GXW65497:GXW65498 HHS65497:HHS65498 HRO65497:HRO65498 IBK65497:IBK65498 ILG65497:ILG65498 IVC65497:IVC65498 JEY65497:JEY65498 JOU65497:JOU65498 JYQ65497:JYQ65498 KIM65497:KIM65498 KSI65497:KSI65498 LCE65497:LCE65498 LMA65497:LMA65498 LVW65497:LVW65498 MFS65497:MFS65498 MPO65497:MPO65498 MZK65497:MZK65498 NJG65497:NJG65498 NTC65497:NTC65498 OCY65497:OCY65498 OMU65497:OMU65498 OWQ65497:OWQ65498 PGM65497:PGM65498 PQI65497:PQI65498 QAE65497:QAE65498 QKA65497:QKA65498 QTW65497:QTW65498 RDS65497:RDS65498 RNO65497:RNO65498 RXK65497:RXK65498 SHG65497:SHG65498 SRC65497:SRC65498 TAY65497:TAY65498 TKU65497:TKU65498 TUQ65497:TUQ65498 UEM65497:UEM65498 UOI65497:UOI65498 UYE65497:UYE65498 VIA65497:VIA65498 VRW65497:VRW65498 WBS65497:WBS65498 WLO65497:WLO65498 WVK65497:WVK65498 C131033:C131034 IY131033:IY131034 SU131033:SU131034 ACQ131033:ACQ131034 AMM131033:AMM131034 AWI131033:AWI131034 BGE131033:BGE131034 BQA131033:BQA131034 BZW131033:BZW131034 CJS131033:CJS131034 CTO131033:CTO131034 DDK131033:DDK131034 DNG131033:DNG131034 DXC131033:DXC131034 EGY131033:EGY131034 EQU131033:EQU131034 FAQ131033:FAQ131034 FKM131033:FKM131034 FUI131033:FUI131034 GEE131033:GEE131034 GOA131033:GOA131034 GXW131033:GXW131034 HHS131033:HHS131034 HRO131033:HRO131034 IBK131033:IBK131034 ILG131033:ILG131034 IVC131033:IVC131034 JEY131033:JEY131034 JOU131033:JOU131034 JYQ131033:JYQ131034 KIM131033:KIM131034 KSI131033:KSI131034 LCE131033:LCE131034 LMA131033:LMA131034 LVW131033:LVW131034 MFS131033:MFS131034 MPO131033:MPO131034 MZK131033:MZK131034 NJG131033:NJG131034 NTC131033:NTC131034 OCY131033:OCY131034 OMU131033:OMU131034 OWQ131033:OWQ131034 PGM131033:PGM131034 PQI131033:PQI131034 QAE131033:QAE131034 QKA131033:QKA131034 QTW131033:QTW131034 RDS131033:RDS131034 RNO131033:RNO131034 RXK131033:RXK131034 SHG131033:SHG131034 SRC131033:SRC131034 TAY131033:TAY131034 TKU131033:TKU131034 TUQ131033:TUQ131034 UEM131033:UEM131034 UOI131033:UOI131034 UYE131033:UYE131034 VIA131033:VIA131034 VRW131033:VRW131034 WBS131033:WBS131034 WLO131033:WLO131034 WVK131033:WVK131034 C196569:C196570 IY196569:IY196570 SU196569:SU196570 ACQ196569:ACQ196570 AMM196569:AMM196570 AWI196569:AWI196570 BGE196569:BGE196570 BQA196569:BQA196570 BZW196569:BZW196570 CJS196569:CJS196570 CTO196569:CTO196570 DDK196569:DDK196570 DNG196569:DNG196570 DXC196569:DXC196570 EGY196569:EGY196570 EQU196569:EQU196570 FAQ196569:FAQ196570 FKM196569:FKM196570 FUI196569:FUI196570 GEE196569:GEE196570 GOA196569:GOA196570 GXW196569:GXW196570 HHS196569:HHS196570 HRO196569:HRO196570 IBK196569:IBK196570 ILG196569:ILG196570 IVC196569:IVC196570 JEY196569:JEY196570 JOU196569:JOU196570 JYQ196569:JYQ196570 KIM196569:KIM196570 KSI196569:KSI196570 LCE196569:LCE196570 LMA196569:LMA196570 LVW196569:LVW196570 MFS196569:MFS196570 MPO196569:MPO196570 MZK196569:MZK196570 NJG196569:NJG196570 NTC196569:NTC196570 OCY196569:OCY196570 OMU196569:OMU196570 OWQ196569:OWQ196570 PGM196569:PGM196570 PQI196569:PQI196570 QAE196569:QAE196570 QKA196569:QKA196570 QTW196569:QTW196570 RDS196569:RDS196570 RNO196569:RNO196570 RXK196569:RXK196570 SHG196569:SHG196570 SRC196569:SRC196570 TAY196569:TAY196570 TKU196569:TKU196570 TUQ196569:TUQ196570 UEM196569:UEM196570 UOI196569:UOI196570 UYE196569:UYE196570 VIA196569:VIA196570 VRW196569:VRW196570 WBS196569:WBS196570 WLO196569:WLO196570 WVK196569:WVK196570 C262105:C262106 IY262105:IY262106 SU262105:SU262106 ACQ262105:ACQ262106 AMM262105:AMM262106 AWI262105:AWI262106 BGE262105:BGE262106 BQA262105:BQA262106 BZW262105:BZW262106 CJS262105:CJS262106 CTO262105:CTO262106 DDK262105:DDK262106 DNG262105:DNG262106 DXC262105:DXC262106 EGY262105:EGY262106 EQU262105:EQU262106 FAQ262105:FAQ262106 FKM262105:FKM262106 FUI262105:FUI262106 GEE262105:GEE262106 GOA262105:GOA262106 GXW262105:GXW262106 HHS262105:HHS262106 HRO262105:HRO262106 IBK262105:IBK262106 ILG262105:ILG262106 IVC262105:IVC262106 JEY262105:JEY262106 JOU262105:JOU262106 JYQ262105:JYQ262106 KIM262105:KIM262106 KSI262105:KSI262106 LCE262105:LCE262106 LMA262105:LMA262106 LVW262105:LVW262106 MFS262105:MFS262106 MPO262105:MPO262106 MZK262105:MZK262106 NJG262105:NJG262106 NTC262105:NTC262106 OCY262105:OCY262106 OMU262105:OMU262106 OWQ262105:OWQ262106 PGM262105:PGM262106 PQI262105:PQI262106 QAE262105:QAE262106 QKA262105:QKA262106 QTW262105:QTW262106 RDS262105:RDS262106 RNO262105:RNO262106 RXK262105:RXK262106 SHG262105:SHG262106 SRC262105:SRC262106 TAY262105:TAY262106 TKU262105:TKU262106 TUQ262105:TUQ262106 UEM262105:UEM262106 UOI262105:UOI262106 UYE262105:UYE262106 VIA262105:VIA262106 VRW262105:VRW262106 WBS262105:WBS262106 WLO262105:WLO262106 WVK262105:WVK262106 C327641:C327642 IY327641:IY327642 SU327641:SU327642 ACQ327641:ACQ327642 AMM327641:AMM327642 AWI327641:AWI327642 BGE327641:BGE327642 BQA327641:BQA327642 BZW327641:BZW327642 CJS327641:CJS327642 CTO327641:CTO327642 DDK327641:DDK327642 DNG327641:DNG327642 DXC327641:DXC327642 EGY327641:EGY327642 EQU327641:EQU327642 FAQ327641:FAQ327642 FKM327641:FKM327642 FUI327641:FUI327642 GEE327641:GEE327642 GOA327641:GOA327642 GXW327641:GXW327642 HHS327641:HHS327642 HRO327641:HRO327642 IBK327641:IBK327642 ILG327641:ILG327642 IVC327641:IVC327642 JEY327641:JEY327642 JOU327641:JOU327642 JYQ327641:JYQ327642 KIM327641:KIM327642 KSI327641:KSI327642 LCE327641:LCE327642 LMA327641:LMA327642 LVW327641:LVW327642 MFS327641:MFS327642 MPO327641:MPO327642 MZK327641:MZK327642 NJG327641:NJG327642 NTC327641:NTC327642 OCY327641:OCY327642 OMU327641:OMU327642 OWQ327641:OWQ327642 PGM327641:PGM327642 PQI327641:PQI327642 QAE327641:QAE327642 QKA327641:QKA327642 QTW327641:QTW327642 RDS327641:RDS327642 RNO327641:RNO327642 RXK327641:RXK327642 SHG327641:SHG327642 SRC327641:SRC327642 TAY327641:TAY327642 TKU327641:TKU327642 TUQ327641:TUQ327642 UEM327641:UEM327642 UOI327641:UOI327642 UYE327641:UYE327642 VIA327641:VIA327642 VRW327641:VRW327642 WBS327641:WBS327642 WLO327641:WLO327642 WVK327641:WVK327642 C393177:C393178 IY393177:IY393178 SU393177:SU393178 ACQ393177:ACQ393178 AMM393177:AMM393178 AWI393177:AWI393178 BGE393177:BGE393178 BQA393177:BQA393178 BZW393177:BZW393178 CJS393177:CJS393178 CTO393177:CTO393178 DDK393177:DDK393178 DNG393177:DNG393178 DXC393177:DXC393178 EGY393177:EGY393178 EQU393177:EQU393178 FAQ393177:FAQ393178 FKM393177:FKM393178 FUI393177:FUI393178 GEE393177:GEE393178 GOA393177:GOA393178 GXW393177:GXW393178 HHS393177:HHS393178 HRO393177:HRO393178 IBK393177:IBK393178 ILG393177:ILG393178 IVC393177:IVC393178 JEY393177:JEY393178 JOU393177:JOU393178 JYQ393177:JYQ393178 KIM393177:KIM393178 KSI393177:KSI393178 LCE393177:LCE393178 LMA393177:LMA393178 LVW393177:LVW393178 MFS393177:MFS393178 MPO393177:MPO393178 MZK393177:MZK393178 NJG393177:NJG393178 NTC393177:NTC393178 OCY393177:OCY393178 OMU393177:OMU393178 OWQ393177:OWQ393178 PGM393177:PGM393178 PQI393177:PQI393178 QAE393177:QAE393178 QKA393177:QKA393178 QTW393177:QTW393178 RDS393177:RDS393178 RNO393177:RNO393178 RXK393177:RXK393178 SHG393177:SHG393178 SRC393177:SRC393178 TAY393177:TAY393178 TKU393177:TKU393178 TUQ393177:TUQ393178 UEM393177:UEM393178 UOI393177:UOI393178 UYE393177:UYE393178 VIA393177:VIA393178 VRW393177:VRW393178 WBS393177:WBS393178 WLO393177:WLO393178 WVK393177:WVK393178 C458713:C458714 IY458713:IY458714 SU458713:SU458714 ACQ458713:ACQ458714 AMM458713:AMM458714 AWI458713:AWI458714 BGE458713:BGE458714 BQA458713:BQA458714 BZW458713:BZW458714 CJS458713:CJS458714 CTO458713:CTO458714 DDK458713:DDK458714 DNG458713:DNG458714 DXC458713:DXC458714 EGY458713:EGY458714 EQU458713:EQU458714 FAQ458713:FAQ458714 FKM458713:FKM458714 FUI458713:FUI458714 GEE458713:GEE458714 GOA458713:GOA458714 GXW458713:GXW458714 HHS458713:HHS458714 HRO458713:HRO458714 IBK458713:IBK458714 ILG458713:ILG458714 IVC458713:IVC458714 JEY458713:JEY458714 JOU458713:JOU458714 JYQ458713:JYQ458714 KIM458713:KIM458714 KSI458713:KSI458714 LCE458713:LCE458714 LMA458713:LMA458714 LVW458713:LVW458714 MFS458713:MFS458714 MPO458713:MPO458714 MZK458713:MZK458714 NJG458713:NJG458714 NTC458713:NTC458714 OCY458713:OCY458714 OMU458713:OMU458714 OWQ458713:OWQ458714 PGM458713:PGM458714 PQI458713:PQI458714 QAE458713:QAE458714 QKA458713:QKA458714 QTW458713:QTW458714 RDS458713:RDS458714 RNO458713:RNO458714 RXK458713:RXK458714 SHG458713:SHG458714 SRC458713:SRC458714 TAY458713:TAY458714 TKU458713:TKU458714 TUQ458713:TUQ458714 UEM458713:UEM458714 UOI458713:UOI458714 UYE458713:UYE458714 VIA458713:VIA458714 VRW458713:VRW458714 WBS458713:WBS458714 WLO458713:WLO458714 WVK458713:WVK458714 C524249:C524250 IY524249:IY524250 SU524249:SU524250 ACQ524249:ACQ524250 AMM524249:AMM524250 AWI524249:AWI524250 BGE524249:BGE524250 BQA524249:BQA524250 BZW524249:BZW524250 CJS524249:CJS524250 CTO524249:CTO524250 DDK524249:DDK524250 DNG524249:DNG524250 DXC524249:DXC524250 EGY524249:EGY524250 EQU524249:EQU524250 FAQ524249:FAQ524250 FKM524249:FKM524250 FUI524249:FUI524250 GEE524249:GEE524250 GOA524249:GOA524250 GXW524249:GXW524250 HHS524249:HHS524250 HRO524249:HRO524250 IBK524249:IBK524250 ILG524249:ILG524250 IVC524249:IVC524250 JEY524249:JEY524250 JOU524249:JOU524250 JYQ524249:JYQ524250 KIM524249:KIM524250 KSI524249:KSI524250 LCE524249:LCE524250 LMA524249:LMA524250 LVW524249:LVW524250 MFS524249:MFS524250 MPO524249:MPO524250 MZK524249:MZK524250 NJG524249:NJG524250 NTC524249:NTC524250 OCY524249:OCY524250 OMU524249:OMU524250 OWQ524249:OWQ524250 PGM524249:PGM524250 PQI524249:PQI524250 QAE524249:QAE524250 QKA524249:QKA524250 QTW524249:QTW524250 RDS524249:RDS524250 RNO524249:RNO524250 RXK524249:RXK524250 SHG524249:SHG524250 SRC524249:SRC524250 TAY524249:TAY524250 TKU524249:TKU524250 TUQ524249:TUQ524250 UEM524249:UEM524250 UOI524249:UOI524250 UYE524249:UYE524250 VIA524249:VIA524250 VRW524249:VRW524250 WBS524249:WBS524250 WLO524249:WLO524250 WVK524249:WVK524250 C589785:C589786 IY589785:IY589786 SU589785:SU589786 ACQ589785:ACQ589786 AMM589785:AMM589786 AWI589785:AWI589786 BGE589785:BGE589786 BQA589785:BQA589786 BZW589785:BZW589786 CJS589785:CJS589786 CTO589785:CTO589786 DDK589785:DDK589786 DNG589785:DNG589786 DXC589785:DXC589786 EGY589785:EGY589786 EQU589785:EQU589786 FAQ589785:FAQ589786 FKM589785:FKM589786 FUI589785:FUI589786 GEE589785:GEE589786 GOA589785:GOA589786 GXW589785:GXW589786 HHS589785:HHS589786 HRO589785:HRO589786 IBK589785:IBK589786 ILG589785:ILG589786 IVC589785:IVC589786 JEY589785:JEY589786 JOU589785:JOU589786 JYQ589785:JYQ589786 KIM589785:KIM589786 KSI589785:KSI589786 LCE589785:LCE589786 LMA589785:LMA589786 LVW589785:LVW589786 MFS589785:MFS589786 MPO589785:MPO589786 MZK589785:MZK589786 NJG589785:NJG589786 NTC589785:NTC589786 OCY589785:OCY589786 OMU589785:OMU589786 OWQ589785:OWQ589786 PGM589785:PGM589786 PQI589785:PQI589786 QAE589785:QAE589786 QKA589785:QKA589786 QTW589785:QTW589786 RDS589785:RDS589786 RNO589785:RNO589786 RXK589785:RXK589786 SHG589785:SHG589786 SRC589785:SRC589786 TAY589785:TAY589786 TKU589785:TKU589786 TUQ589785:TUQ589786 UEM589785:UEM589786 UOI589785:UOI589786 UYE589785:UYE589786 VIA589785:VIA589786 VRW589785:VRW589786 WBS589785:WBS589786 WLO589785:WLO589786 WVK589785:WVK589786 C655321:C655322 IY655321:IY655322 SU655321:SU655322 ACQ655321:ACQ655322 AMM655321:AMM655322 AWI655321:AWI655322 BGE655321:BGE655322 BQA655321:BQA655322 BZW655321:BZW655322 CJS655321:CJS655322 CTO655321:CTO655322 DDK655321:DDK655322 DNG655321:DNG655322 DXC655321:DXC655322 EGY655321:EGY655322 EQU655321:EQU655322 FAQ655321:FAQ655322 FKM655321:FKM655322 FUI655321:FUI655322 GEE655321:GEE655322 GOA655321:GOA655322 GXW655321:GXW655322 HHS655321:HHS655322 HRO655321:HRO655322 IBK655321:IBK655322 ILG655321:ILG655322 IVC655321:IVC655322 JEY655321:JEY655322 JOU655321:JOU655322 JYQ655321:JYQ655322 KIM655321:KIM655322 KSI655321:KSI655322 LCE655321:LCE655322 LMA655321:LMA655322 LVW655321:LVW655322 MFS655321:MFS655322 MPO655321:MPO655322 MZK655321:MZK655322 NJG655321:NJG655322 NTC655321:NTC655322 OCY655321:OCY655322 OMU655321:OMU655322 OWQ655321:OWQ655322 PGM655321:PGM655322 PQI655321:PQI655322 QAE655321:QAE655322 QKA655321:QKA655322 QTW655321:QTW655322 RDS655321:RDS655322 RNO655321:RNO655322 RXK655321:RXK655322 SHG655321:SHG655322 SRC655321:SRC655322 TAY655321:TAY655322 TKU655321:TKU655322 TUQ655321:TUQ655322 UEM655321:UEM655322 UOI655321:UOI655322 UYE655321:UYE655322 VIA655321:VIA655322 VRW655321:VRW655322 WBS655321:WBS655322 WLO655321:WLO655322 WVK655321:WVK655322 C720857:C720858 IY720857:IY720858 SU720857:SU720858 ACQ720857:ACQ720858 AMM720857:AMM720858 AWI720857:AWI720858 BGE720857:BGE720858 BQA720857:BQA720858 BZW720857:BZW720858 CJS720857:CJS720858 CTO720857:CTO720858 DDK720857:DDK720858 DNG720857:DNG720858 DXC720857:DXC720858 EGY720857:EGY720858 EQU720857:EQU720858 FAQ720857:FAQ720858 FKM720857:FKM720858 FUI720857:FUI720858 GEE720857:GEE720858 GOA720857:GOA720858 GXW720857:GXW720858 HHS720857:HHS720858 HRO720857:HRO720858 IBK720857:IBK720858 ILG720857:ILG720858 IVC720857:IVC720858 JEY720857:JEY720858 JOU720857:JOU720858 JYQ720857:JYQ720858 KIM720857:KIM720858 KSI720857:KSI720858 LCE720857:LCE720858 LMA720857:LMA720858 LVW720857:LVW720858 MFS720857:MFS720858 MPO720857:MPO720858 MZK720857:MZK720858 NJG720857:NJG720858 NTC720857:NTC720858 OCY720857:OCY720858 OMU720857:OMU720858 OWQ720857:OWQ720858 PGM720857:PGM720858 PQI720857:PQI720858 QAE720857:QAE720858 QKA720857:QKA720858 QTW720857:QTW720858 RDS720857:RDS720858 RNO720857:RNO720858 RXK720857:RXK720858 SHG720857:SHG720858 SRC720857:SRC720858 TAY720857:TAY720858 TKU720857:TKU720858 TUQ720857:TUQ720858 UEM720857:UEM720858 UOI720857:UOI720858 UYE720857:UYE720858 VIA720857:VIA720858 VRW720857:VRW720858 WBS720857:WBS720858 WLO720857:WLO720858 WVK720857:WVK720858 C786393:C786394 IY786393:IY786394 SU786393:SU786394 ACQ786393:ACQ786394 AMM786393:AMM786394 AWI786393:AWI786394 BGE786393:BGE786394 BQA786393:BQA786394 BZW786393:BZW786394 CJS786393:CJS786394 CTO786393:CTO786394 DDK786393:DDK786394 DNG786393:DNG786394 DXC786393:DXC786394 EGY786393:EGY786394 EQU786393:EQU786394 FAQ786393:FAQ786394 FKM786393:FKM786394 FUI786393:FUI786394 GEE786393:GEE786394 GOA786393:GOA786394 GXW786393:GXW786394 HHS786393:HHS786394 HRO786393:HRO786394 IBK786393:IBK786394 ILG786393:ILG786394 IVC786393:IVC786394 JEY786393:JEY786394 JOU786393:JOU786394 JYQ786393:JYQ786394 KIM786393:KIM786394 KSI786393:KSI786394 LCE786393:LCE786394 LMA786393:LMA786394 LVW786393:LVW786394 MFS786393:MFS786394 MPO786393:MPO786394 MZK786393:MZK786394 NJG786393:NJG786394 NTC786393:NTC786394 OCY786393:OCY786394 OMU786393:OMU786394 OWQ786393:OWQ786394 PGM786393:PGM786394 PQI786393:PQI786394 QAE786393:QAE786394 QKA786393:QKA786394 QTW786393:QTW786394 RDS786393:RDS786394 RNO786393:RNO786394 RXK786393:RXK786394 SHG786393:SHG786394 SRC786393:SRC786394 TAY786393:TAY786394 TKU786393:TKU786394 TUQ786393:TUQ786394 UEM786393:UEM786394 UOI786393:UOI786394 UYE786393:UYE786394 VIA786393:VIA786394 VRW786393:VRW786394 WBS786393:WBS786394 WLO786393:WLO786394 WVK786393:WVK786394 C851929:C851930 IY851929:IY851930 SU851929:SU851930 ACQ851929:ACQ851930 AMM851929:AMM851930 AWI851929:AWI851930 BGE851929:BGE851930 BQA851929:BQA851930 BZW851929:BZW851930 CJS851929:CJS851930 CTO851929:CTO851930 DDK851929:DDK851930 DNG851929:DNG851930 DXC851929:DXC851930 EGY851929:EGY851930 EQU851929:EQU851930 FAQ851929:FAQ851930 FKM851929:FKM851930 FUI851929:FUI851930 GEE851929:GEE851930 GOA851929:GOA851930 GXW851929:GXW851930 HHS851929:HHS851930 HRO851929:HRO851930 IBK851929:IBK851930 ILG851929:ILG851930 IVC851929:IVC851930 JEY851929:JEY851930 JOU851929:JOU851930 JYQ851929:JYQ851930 KIM851929:KIM851930 KSI851929:KSI851930 LCE851929:LCE851930 LMA851929:LMA851930 LVW851929:LVW851930 MFS851929:MFS851930 MPO851929:MPO851930 MZK851929:MZK851930 NJG851929:NJG851930 NTC851929:NTC851930 OCY851929:OCY851930 OMU851929:OMU851930 OWQ851929:OWQ851930 PGM851929:PGM851930 PQI851929:PQI851930 QAE851929:QAE851930 QKA851929:QKA851930 QTW851929:QTW851930 RDS851929:RDS851930 RNO851929:RNO851930 RXK851929:RXK851930 SHG851929:SHG851930 SRC851929:SRC851930 TAY851929:TAY851930 TKU851929:TKU851930 TUQ851929:TUQ851930 UEM851929:UEM851930 UOI851929:UOI851930 UYE851929:UYE851930 VIA851929:VIA851930 VRW851929:VRW851930 WBS851929:WBS851930 WLO851929:WLO851930 WVK851929:WVK851930 C917465:C917466 IY917465:IY917466 SU917465:SU917466 ACQ917465:ACQ917466 AMM917465:AMM917466 AWI917465:AWI917466 BGE917465:BGE917466 BQA917465:BQA917466 BZW917465:BZW917466 CJS917465:CJS917466 CTO917465:CTO917466 DDK917465:DDK917466 DNG917465:DNG917466 DXC917465:DXC917466 EGY917465:EGY917466 EQU917465:EQU917466 FAQ917465:FAQ917466 FKM917465:FKM917466 FUI917465:FUI917466 GEE917465:GEE917466 GOA917465:GOA917466 GXW917465:GXW917466 HHS917465:HHS917466 HRO917465:HRO917466 IBK917465:IBK917466 ILG917465:ILG917466 IVC917465:IVC917466 JEY917465:JEY917466 JOU917465:JOU917466 JYQ917465:JYQ917466 KIM917465:KIM917466 KSI917465:KSI917466 LCE917465:LCE917466 LMA917465:LMA917466 LVW917465:LVW917466 MFS917465:MFS917466 MPO917465:MPO917466 MZK917465:MZK917466 NJG917465:NJG917466 NTC917465:NTC917466 OCY917465:OCY917466 OMU917465:OMU917466 OWQ917465:OWQ917466 PGM917465:PGM917466 PQI917465:PQI917466 QAE917465:QAE917466 QKA917465:QKA917466 QTW917465:QTW917466 RDS917465:RDS917466 RNO917465:RNO917466 RXK917465:RXK917466 SHG917465:SHG917466 SRC917465:SRC917466 TAY917465:TAY917466 TKU917465:TKU917466 TUQ917465:TUQ917466 UEM917465:UEM917466 UOI917465:UOI917466 UYE917465:UYE917466 VIA917465:VIA917466 VRW917465:VRW917466 WBS917465:WBS917466 WLO917465:WLO917466 WVK917465:WVK917466 C983001:C983002 IY983001:IY983002 SU983001:SU983002 ACQ983001:ACQ983002 AMM983001:AMM983002 AWI983001:AWI983002 BGE983001:BGE983002 BQA983001:BQA983002 BZW983001:BZW983002 CJS983001:CJS983002 CTO983001:CTO983002 DDK983001:DDK983002 DNG983001:DNG983002 DXC983001:DXC983002 EGY983001:EGY983002 EQU983001:EQU983002 FAQ983001:FAQ983002 FKM983001:FKM983002 FUI983001:FUI983002 GEE983001:GEE983002 GOA983001:GOA983002 GXW983001:GXW983002 HHS983001:HHS983002 HRO983001:HRO983002 IBK983001:IBK983002 ILG983001:ILG983002 IVC983001:IVC983002 JEY983001:JEY983002 JOU983001:JOU983002 JYQ983001:JYQ983002 KIM983001:KIM983002 KSI983001:KSI983002 LCE983001:LCE983002 LMA983001:LMA983002 LVW983001:LVW983002 MFS983001:MFS983002 MPO983001:MPO983002 MZK983001:MZK983002 NJG983001:NJG983002 NTC983001:NTC983002 OCY983001:OCY983002 OMU983001:OMU983002 OWQ983001:OWQ983002 PGM983001:PGM983002 PQI983001:PQI983002 QAE983001:QAE983002 QKA983001:QKA983002 QTW983001:QTW983002 RDS983001:RDS983002 RNO983001:RNO983002 RXK983001:RXK983002 SHG983001:SHG983002 SRC983001:SRC983002 TAY983001:TAY983002 TKU983001:TKU983002 TUQ983001:TUQ983002 UEM983001:UEM983002 UOI983001:UOI983002 UYE983001:UYE983002 VIA983001:VIA983002 VRW983001:VRW983002 WBS983001:WBS983002 WLO983001:WLO983002 WVK983001:WVK983002 C65500:C65511 IY65500:IY65511 SU65500:SU65511 ACQ65500:ACQ65511 AMM65500:AMM65511 AWI65500:AWI65511 BGE65500:BGE65511 BQA65500:BQA65511 BZW65500:BZW65511 CJS65500:CJS65511 CTO65500:CTO65511 DDK65500:DDK65511 DNG65500:DNG65511 DXC65500:DXC65511 EGY65500:EGY65511 EQU65500:EQU65511 FAQ65500:FAQ65511 FKM65500:FKM65511 FUI65500:FUI65511 GEE65500:GEE65511 GOA65500:GOA65511 GXW65500:GXW65511 HHS65500:HHS65511 HRO65500:HRO65511 IBK65500:IBK65511 ILG65500:ILG65511 IVC65500:IVC65511 JEY65500:JEY65511 JOU65500:JOU65511 JYQ65500:JYQ65511 KIM65500:KIM65511 KSI65500:KSI65511 LCE65500:LCE65511 LMA65500:LMA65511 LVW65500:LVW65511 MFS65500:MFS65511 MPO65500:MPO65511 MZK65500:MZK65511 NJG65500:NJG65511 NTC65500:NTC65511 OCY65500:OCY65511 OMU65500:OMU65511 OWQ65500:OWQ65511 PGM65500:PGM65511 PQI65500:PQI65511 QAE65500:QAE65511 QKA65500:QKA65511 QTW65500:QTW65511 RDS65500:RDS65511 RNO65500:RNO65511 RXK65500:RXK65511 SHG65500:SHG65511 SRC65500:SRC65511 TAY65500:TAY65511 TKU65500:TKU65511 TUQ65500:TUQ65511 UEM65500:UEM65511 UOI65500:UOI65511 UYE65500:UYE65511 VIA65500:VIA65511 VRW65500:VRW65511 WBS65500:WBS65511 WLO65500:WLO65511 WVK65500:WVK65511 C131036:C131047 IY131036:IY131047 SU131036:SU131047 ACQ131036:ACQ131047 AMM131036:AMM131047 AWI131036:AWI131047 BGE131036:BGE131047 BQA131036:BQA131047 BZW131036:BZW131047 CJS131036:CJS131047 CTO131036:CTO131047 DDK131036:DDK131047 DNG131036:DNG131047 DXC131036:DXC131047 EGY131036:EGY131047 EQU131036:EQU131047 FAQ131036:FAQ131047 FKM131036:FKM131047 FUI131036:FUI131047 GEE131036:GEE131047 GOA131036:GOA131047 GXW131036:GXW131047 HHS131036:HHS131047 HRO131036:HRO131047 IBK131036:IBK131047 ILG131036:ILG131047 IVC131036:IVC131047 JEY131036:JEY131047 JOU131036:JOU131047 JYQ131036:JYQ131047 KIM131036:KIM131047 KSI131036:KSI131047 LCE131036:LCE131047 LMA131036:LMA131047 LVW131036:LVW131047 MFS131036:MFS131047 MPO131036:MPO131047 MZK131036:MZK131047 NJG131036:NJG131047 NTC131036:NTC131047 OCY131036:OCY131047 OMU131036:OMU131047 OWQ131036:OWQ131047 PGM131036:PGM131047 PQI131036:PQI131047 QAE131036:QAE131047 QKA131036:QKA131047 QTW131036:QTW131047 RDS131036:RDS131047 RNO131036:RNO131047 RXK131036:RXK131047 SHG131036:SHG131047 SRC131036:SRC131047 TAY131036:TAY131047 TKU131036:TKU131047 TUQ131036:TUQ131047 UEM131036:UEM131047 UOI131036:UOI131047 UYE131036:UYE131047 VIA131036:VIA131047 VRW131036:VRW131047 WBS131036:WBS131047 WLO131036:WLO131047 WVK131036:WVK131047 C196572:C196583 IY196572:IY196583 SU196572:SU196583 ACQ196572:ACQ196583 AMM196572:AMM196583 AWI196572:AWI196583 BGE196572:BGE196583 BQA196572:BQA196583 BZW196572:BZW196583 CJS196572:CJS196583 CTO196572:CTO196583 DDK196572:DDK196583 DNG196572:DNG196583 DXC196572:DXC196583 EGY196572:EGY196583 EQU196572:EQU196583 FAQ196572:FAQ196583 FKM196572:FKM196583 FUI196572:FUI196583 GEE196572:GEE196583 GOA196572:GOA196583 GXW196572:GXW196583 HHS196572:HHS196583 HRO196572:HRO196583 IBK196572:IBK196583 ILG196572:ILG196583 IVC196572:IVC196583 JEY196572:JEY196583 JOU196572:JOU196583 JYQ196572:JYQ196583 KIM196572:KIM196583 KSI196572:KSI196583 LCE196572:LCE196583 LMA196572:LMA196583 LVW196572:LVW196583 MFS196572:MFS196583 MPO196572:MPO196583 MZK196572:MZK196583 NJG196572:NJG196583 NTC196572:NTC196583 OCY196572:OCY196583 OMU196572:OMU196583 OWQ196572:OWQ196583 PGM196572:PGM196583 PQI196572:PQI196583 QAE196572:QAE196583 QKA196572:QKA196583 QTW196572:QTW196583 RDS196572:RDS196583 RNO196572:RNO196583 RXK196572:RXK196583 SHG196572:SHG196583 SRC196572:SRC196583 TAY196572:TAY196583 TKU196572:TKU196583 TUQ196572:TUQ196583 UEM196572:UEM196583 UOI196572:UOI196583 UYE196572:UYE196583 VIA196572:VIA196583 VRW196572:VRW196583 WBS196572:WBS196583 WLO196572:WLO196583 WVK196572:WVK196583 C262108:C262119 IY262108:IY262119 SU262108:SU262119 ACQ262108:ACQ262119 AMM262108:AMM262119 AWI262108:AWI262119 BGE262108:BGE262119 BQA262108:BQA262119 BZW262108:BZW262119 CJS262108:CJS262119 CTO262108:CTO262119 DDK262108:DDK262119 DNG262108:DNG262119 DXC262108:DXC262119 EGY262108:EGY262119 EQU262108:EQU262119 FAQ262108:FAQ262119 FKM262108:FKM262119 FUI262108:FUI262119 GEE262108:GEE262119 GOA262108:GOA262119 GXW262108:GXW262119 HHS262108:HHS262119 HRO262108:HRO262119 IBK262108:IBK262119 ILG262108:ILG262119 IVC262108:IVC262119 JEY262108:JEY262119 JOU262108:JOU262119 JYQ262108:JYQ262119 KIM262108:KIM262119 KSI262108:KSI262119 LCE262108:LCE262119 LMA262108:LMA262119 LVW262108:LVW262119 MFS262108:MFS262119 MPO262108:MPO262119 MZK262108:MZK262119 NJG262108:NJG262119 NTC262108:NTC262119 OCY262108:OCY262119 OMU262108:OMU262119 OWQ262108:OWQ262119 PGM262108:PGM262119 PQI262108:PQI262119 QAE262108:QAE262119 QKA262108:QKA262119 QTW262108:QTW262119 RDS262108:RDS262119 RNO262108:RNO262119 RXK262108:RXK262119 SHG262108:SHG262119 SRC262108:SRC262119 TAY262108:TAY262119 TKU262108:TKU262119 TUQ262108:TUQ262119 UEM262108:UEM262119 UOI262108:UOI262119 UYE262108:UYE262119 VIA262108:VIA262119 VRW262108:VRW262119 WBS262108:WBS262119 WLO262108:WLO262119 WVK262108:WVK262119 C327644:C327655 IY327644:IY327655 SU327644:SU327655 ACQ327644:ACQ327655 AMM327644:AMM327655 AWI327644:AWI327655 BGE327644:BGE327655 BQA327644:BQA327655 BZW327644:BZW327655 CJS327644:CJS327655 CTO327644:CTO327655 DDK327644:DDK327655 DNG327644:DNG327655 DXC327644:DXC327655 EGY327644:EGY327655 EQU327644:EQU327655 FAQ327644:FAQ327655 FKM327644:FKM327655 FUI327644:FUI327655 GEE327644:GEE327655 GOA327644:GOA327655 GXW327644:GXW327655 HHS327644:HHS327655 HRO327644:HRO327655 IBK327644:IBK327655 ILG327644:ILG327655 IVC327644:IVC327655 JEY327644:JEY327655 JOU327644:JOU327655 JYQ327644:JYQ327655 KIM327644:KIM327655 KSI327644:KSI327655 LCE327644:LCE327655 LMA327644:LMA327655 LVW327644:LVW327655 MFS327644:MFS327655 MPO327644:MPO327655 MZK327644:MZK327655 NJG327644:NJG327655 NTC327644:NTC327655 OCY327644:OCY327655 OMU327644:OMU327655 OWQ327644:OWQ327655 PGM327644:PGM327655 PQI327644:PQI327655 QAE327644:QAE327655 QKA327644:QKA327655 QTW327644:QTW327655 RDS327644:RDS327655 RNO327644:RNO327655 RXK327644:RXK327655 SHG327644:SHG327655 SRC327644:SRC327655 TAY327644:TAY327655 TKU327644:TKU327655 TUQ327644:TUQ327655 UEM327644:UEM327655 UOI327644:UOI327655 UYE327644:UYE327655 VIA327644:VIA327655 VRW327644:VRW327655 WBS327644:WBS327655 WLO327644:WLO327655 WVK327644:WVK327655 C393180:C393191 IY393180:IY393191 SU393180:SU393191 ACQ393180:ACQ393191 AMM393180:AMM393191 AWI393180:AWI393191 BGE393180:BGE393191 BQA393180:BQA393191 BZW393180:BZW393191 CJS393180:CJS393191 CTO393180:CTO393191 DDK393180:DDK393191 DNG393180:DNG393191 DXC393180:DXC393191 EGY393180:EGY393191 EQU393180:EQU393191 FAQ393180:FAQ393191 FKM393180:FKM393191 FUI393180:FUI393191 GEE393180:GEE393191 GOA393180:GOA393191 GXW393180:GXW393191 HHS393180:HHS393191 HRO393180:HRO393191 IBK393180:IBK393191 ILG393180:ILG393191 IVC393180:IVC393191 JEY393180:JEY393191 JOU393180:JOU393191 JYQ393180:JYQ393191 KIM393180:KIM393191 KSI393180:KSI393191 LCE393180:LCE393191 LMA393180:LMA393191 LVW393180:LVW393191 MFS393180:MFS393191 MPO393180:MPO393191 MZK393180:MZK393191 NJG393180:NJG393191 NTC393180:NTC393191 OCY393180:OCY393191 OMU393180:OMU393191 OWQ393180:OWQ393191 PGM393180:PGM393191 PQI393180:PQI393191 QAE393180:QAE393191 QKA393180:QKA393191 QTW393180:QTW393191 RDS393180:RDS393191 RNO393180:RNO393191 RXK393180:RXK393191 SHG393180:SHG393191 SRC393180:SRC393191 TAY393180:TAY393191 TKU393180:TKU393191 TUQ393180:TUQ393191 UEM393180:UEM393191 UOI393180:UOI393191 UYE393180:UYE393191 VIA393180:VIA393191 VRW393180:VRW393191 WBS393180:WBS393191 WLO393180:WLO393191 WVK393180:WVK393191 C458716:C458727 IY458716:IY458727 SU458716:SU458727 ACQ458716:ACQ458727 AMM458716:AMM458727 AWI458716:AWI458727 BGE458716:BGE458727 BQA458716:BQA458727 BZW458716:BZW458727 CJS458716:CJS458727 CTO458716:CTO458727 DDK458716:DDK458727 DNG458716:DNG458727 DXC458716:DXC458727 EGY458716:EGY458727 EQU458716:EQU458727 FAQ458716:FAQ458727 FKM458716:FKM458727 FUI458716:FUI458727 GEE458716:GEE458727 GOA458716:GOA458727 GXW458716:GXW458727 HHS458716:HHS458727 HRO458716:HRO458727 IBK458716:IBK458727 ILG458716:ILG458727 IVC458716:IVC458727 JEY458716:JEY458727 JOU458716:JOU458727 JYQ458716:JYQ458727 KIM458716:KIM458727 KSI458716:KSI458727 LCE458716:LCE458727 LMA458716:LMA458727 LVW458716:LVW458727 MFS458716:MFS458727 MPO458716:MPO458727 MZK458716:MZK458727 NJG458716:NJG458727 NTC458716:NTC458727 OCY458716:OCY458727 OMU458716:OMU458727 OWQ458716:OWQ458727 PGM458716:PGM458727 PQI458716:PQI458727 QAE458716:QAE458727 QKA458716:QKA458727 QTW458716:QTW458727 RDS458716:RDS458727 RNO458716:RNO458727 RXK458716:RXK458727 SHG458716:SHG458727 SRC458716:SRC458727 TAY458716:TAY458727 TKU458716:TKU458727 TUQ458716:TUQ458727 UEM458716:UEM458727 UOI458716:UOI458727 UYE458716:UYE458727 VIA458716:VIA458727 VRW458716:VRW458727 WBS458716:WBS458727 WLO458716:WLO458727 WVK458716:WVK458727 C524252:C524263 IY524252:IY524263 SU524252:SU524263 ACQ524252:ACQ524263 AMM524252:AMM524263 AWI524252:AWI524263 BGE524252:BGE524263 BQA524252:BQA524263 BZW524252:BZW524263 CJS524252:CJS524263 CTO524252:CTO524263 DDK524252:DDK524263 DNG524252:DNG524263 DXC524252:DXC524263 EGY524252:EGY524263 EQU524252:EQU524263 FAQ524252:FAQ524263 FKM524252:FKM524263 FUI524252:FUI524263 GEE524252:GEE524263 GOA524252:GOA524263 GXW524252:GXW524263 HHS524252:HHS524263 HRO524252:HRO524263 IBK524252:IBK524263 ILG524252:ILG524263 IVC524252:IVC524263 JEY524252:JEY524263 JOU524252:JOU524263 JYQ524252:JYQ524263 KIM524252:KIM524263 KSI524252:KSI524263 LCE524252:LCE524263 LMA524252:LMA524263 LVW524252:LVW524263 MFS524252:MFS524263 MPO524252:MPO524263 MZK524252:MZK524263 NJG524252:NJG524263 NTC524252:NTC524263 OCY524252:OCY524263 OMU524252:OMU524263 OWQ524252:OWQ524263 PGM524252:PGM524263 PQI524252:PQI524263 QAE524252:QAE524263 QKA524252:QKA524263 QTW524252:QTW524263 RDS524252:RDS524263 RNO524252:RNO524263 RXK524252:RXK524263 SHG524252:SHG524263 SRC524252:SRC524263 TAY524252:TAY524263 TKU524252:TKU524263 TUQ524252:TUQ524263 UEM524252:UEM524263 UOI524252:UOI524263 UYE524252:UYE524263 VIA524252:VIA524263 VRW524252:VRW524263 WBS524252:WBS524263 WLO524252:WLO524263 WVK524252:WVK524263 C589788:C589799 IY589788:IY589799 SU589788:SU589799 ACQ589788:ACQ589799 AMM589788:AMM589799 AWI589788:AWI589799 BGE589788:BGE589799 BQA589788:BQA589799 BZW589788:BZW589799 CJS589788:CJS589799 CTO589788:CTO589799 DDK589788:DDK589799 DNG589788:DNG589799 DXC589788:DXC589799 EGY589788:EGY589799 EQU589788:EQU589799 FAQ589788:FAQ589799 FKM589788:FKM589799 FUI589788:FUI589799 GEE589788:GEE589799 GOA589788:GOA589799 GXW589788:GXW589799 HHS589788:HHS589799 HRO589788:HRO589799 IBK589788:IBK589799 ILG589788:ILG589799 IVC589788:IVC589799 JEY589788:JEY589799 JOU589788:JOU589799 JYQ589788:JYQ589799 KIM589788:KIM589799 KSI589788:KSI589799 LCE589788:LCE589799 LMA589788:LMA589799 LVW589788:LVW589799 MFS589788:MFS589799 MPO589788:MPO589799 MZK589788:MZK589799 NJG589788:NJG589799 NTC589788:NTC589799 OCY589788:OCY589799 OMU589788:OMU589799 OWQ589788:OWQ589799 PGM589788:PGM589799 PQI589788:PQI589799 QAE589788:QAE589799 QKA589788:QKA589799 QTW589788:QTW589799 RDS589788:RDS589799 RNO589788:RNO589799 RXK589788:RXK589799 SHG589788:SHG589799 SRC589788:SRC589799 TAY589788:TAY589799 TKU589788:TKU589799 TUQ589788:TUQ589799 UEM589788:UEM589799 UOI589788:UOI589799 UYE589788:UYE589799 VIA589788:VIA589799 VRW589788:VRW589799 WBS589788:WBS589799 WLO589788:WLO589799 WVK589788:WVK589799 C655324:C655335 IY655324:IY655335 SU655324:SU655335 ACQ655324:ACQ655335 AMM655324:AMM655335 AWI655324:AWI655335 BGE655324:BGE655335 BQA655324:BQA655335 BZW655324:BZW655335 CJS655324:CJS655335 CTO655324:CTO655335 DDK655324:DDK655335 DNG655324:DNG655335 DXC655324:DXC655335 EGY655324:EGY655335 EQU655324:EQU655335 FAQ655324:FAQ655335 FKM655324:FKM655335 FUI655324:FUI655335 GEE655324:GEE655335 GOA655324:GOA655335 GXW655324:GXW655335 HHS655324:HHS655335 HRO655324:HRO655335 IBK655324:IBK655335 ILG655324:ILG655335 IVC655324:IVC655335 JEY655324:JEY655335 JOU655324:JOU655335 JYQ655324:JYQ655335 KIM655324:KIM655335 KSI655324:KSI655335 LCE655324:LCE655335 LMA655324:LMA655335 LVW655324:LVW655335 MFS655324:MFS655335 MPO655324:MPO655335 MZK655324:MZK655335 NJG655324:NJG655335 NTC655324:NTC655335 OCY655324:OCY655335 OMU655324:OMU655335 OWQ655324:OWQ655335 PGM655324:PGM655335 PQI655324:PQI655335 QAE655324:QAE655335 QKA655324:QKA655335 QTW655324:QTW655335 RDS655324:RDS655335 RNO655324:RNO655335 RXK655324:RXK655335 SHG655324:SHG655335 SRC655324:SRC655335 TAY655324:TAY655335 TKU655324:TKU655335 TUQ655324:TUQ655335 UEM655324:UEM655335 UOI655324:UOI655335 UYE655324:UYE655335 VIA655324:VIA655335 VRW655324:VRW655335 WBS655324:WBS655335 WLO655324:WLO655335 WVK655324:WVK655335 C720860:C720871 IY720860:IY720871 SU720860:SU720871 ACQ720860:ACQ720871 AMM720860:AMM720871 AWI720860:AWI720871 BGE720860:BGE720871 BQA720860:BQA720871 BZW720860:BZW720871 CJS720860:CJS720871 CTO720860:CTO720871 DDK720860:DDK720871 DNG720860:DNG720871 DXC720860:DXC720871 EGY720860:EGY720871 EQU720860:EQU720871 FAQ720860:FAQ720871 FKM720860:FKM720871 FUI720860:FUI720871 GEE720860:GEE720871 GOA720860:GOA720871 GXW720860:GXW720871 HHS720860:HHS720871 HRO720860:HRO720871 IBK720860:IBK720871 ILG720860:ILG720871 IVC720860:IVC720871 JEY720860:JEY720871 JOU720860:JOU720871 JYQ720860:JYQ720871 KIM720860:KIM720871 KSI720860:KSI720871 LCE720860:LCE720871 LMA720860:LMA720871 LVW720860:LVW720871 MFS720860:MFS720871 MPO720860:MPO720871 MZK720860:MZK720871 NJG720860:NJG720871 NTC720860:NTC720871 OCY720860:OCY720871 OMU720860:OMU720871 OWQ720860:OWQ720871 PGM720860:PGM720871 PQI720860:PQI720871 QAE720860:QAE720871 QKA720860:QKA720871 QTW720860:QTW720871 RDS720860:RDS720871 RNO720860:RNO720871 RXK720860:RXK720871 SHG720860:SHG720871 SRC720860:SRC720871 TAY720860:TAY720871 TKU720860:TKU720871 TUQ720860:TUQ720871 UEM720860:UEM720871 UOI720860:UOI720871 UYE720860:UYE720871 VIA720860:VIA720871 VRW720860:VRW720871 WBS720860:WBS720871 WLO720860:WLO720871 WVK720860:WVK720871 C786396:C786407 IY786396:IY786407 SU786396:SU786407 ACQ786396:ACQ786407 AMM786396:AMM786407 AWI786396:AWI786407 BGE786396:BGE786407 BQA786396:BQA786407 BZW786396:BZW786407 CJS786396:CJS786407 CTO786396:CTO786407 DDK786396:DDK786407 DNG786396:DNG786407 DXC786396:DXC786407 EGY786396:EGY786407 EQU786396:EQU786407 FAQ786396:FAQ786407 FKM786396:FKM786407 FUI786396:FUI786407 GEE786396:GEE786407 GOA786396:GOA786407 GXW786396:GXW786407 HHS786396:HHS786407 HRO786396:HRO786407 IBK786396:IBK786407 ILG786396:ILG786407 IVC786396:IVC786407 JEY786396:JEY786407 JOU786396:JOU786407 JYQ786396:JYQ786407 KIM786396:KIM786407 KSI786396:KSI786407 LCE786396:LCE786407 LMA786396:LMA786407 LVW786396:LVW786407 MFS786396:MFS786407 MPO786396:MPO786407 MZK786396:MZK786407 NJG786396:NJG786407 NTC786396:NTC786407 OCY786396:OCY786407 OMU786396:OMU786407 OWQ786396:OWQ786407 PGM786396:PGM786407 PQI786396:PQI786407 QAE786396:QAE786407 QKA786396:QKA786407 QTW786396:QTW786407 RDS786396:RDS786407 RNO786396:RNO786407 RXK786396:RXK786407 SHG786396:SHG786407 SRC786396:SRC786407 TAY786396:TAY786407 TKU786396:TKU786407 TUQ786396:TUQ786407 UEM786396:UEM786407 UOI786396:UOI786407 UYE786396:UYE786407 VIA786396:VIA786407 VRW786396:VRW786407 WBS786396:WBS786407 WLO786396:WLO786407 WVK786396:WVK786407 C851932:C851943 IY851932:IY851943 SU851932:SU851943 ACQ851932:ACQ851943 AMM851932:AMM851943 AWI851932:AWI851943 BGE851932:BGE851943 BQA851932:BQA851943 BZW851932:BZW851943 CJS851932:CJS851943 CTO851932:CTO851943 DDK851932:DDK851943 DNG851932:DNG851943 DXC851932:DXC851943 EGY851932:EGY851943 EQU851932:EQU851943 FAQ851932:FAQ851943 FKM851932:FKM851943 FUI851932:FUI851943 GEE851932:GEE851943 GOA851932:GOA851943 GXW851932:GXW851943 HHS851932:HHS851943 HRO851932:HRO851943 IBK851932:IBK851943 ILG851932:ILG851943 IVC851932:IVC851943 JEY851932:JEY851943 JOU851932:JOU851943 JYQ851932:JYQ851943 KIM851932:KIM851943 KSI851932:KSI851943 LCE851932:LCE851943 LMA851932:LMA851943 LVW851932:LVW851943 MFS851932:MFS851943 MPO851932:MPO851943 MZK851932:MZK851943 NJG851932:NJG851943 NTC851932:NTC851943 OCY851932:OCY851943 OMU851932:OMU851943 OWQ851932:OWQ851943 PGM851932:PGM851943 PQI851932:PQI851943 QAE851932:QAE851943 QKA851932:QKA851943 QTW851932:QTW851943 RDS851932:RDS851943 RNO851932:RNO851943 RXK851932:RXK851943 SHG851932:SHG851943 SRC851932:SRC851943 TAY851932:TAY851943 TKU851932:TKU851943 TUQ851932:TUQ851943 UEM851932:UEM851943 UOI851932:UOI851943 UYE851932:UYE851943 VIA851932:VIA851943 VRW851932:VRW851943 WBS851932:WBS851943 WLO851932:WLO851943 WVK851932:WVK851943 C917468:C917479 IY917468:IY917479 SU917468:SU917479 ACQ917468:ACQ917479 AMM917468:AMM917479 AWI917468:AWI917479 BGE917468:BGE917479 BQA917468:BQA917479 BZW917468:BZW917479 CJS917468:CJS917479 CTO917468:CTO917479 DDK917468:DDK917479 DNG917468:DNG917479 DXC917468:DXC917479 EGY917468:EGY917479 EQU917468:EQU917479 FAQ917468:FAQ917479 FKM917468:FKM917479 FUI917468:FUI917479 GEE917468:GEE917479 GOA917468:GOA917479 GXW917468:GXW917479 HHS917468:HHS917479 HRO917468:HRO917479 IBK917468:IBK917479 ILG917468:ILG917479 IVC917468:IVC917479 JEY917468:JEY917479 JOU917468:JOU917479 JYQ917468:JYQ917479 KIM917468:KIM917479 KSI917468:KSI917479 LCE917468:LCE917479 LMA917468:LMA917479 LVW917468:LVW917479 MFS917468:MFS917479 MPO917468:MPO917479 MZK917468:MZK917479 NJG917468:NJG917479 NTC917468:NTC917479 OCY917468:OCY917479 OMU917468:OMU917479 OWQ917468:OWQ917479 PGM917468:PGM917479 PQI917468:PQI917479 QAE917468:QAE917479 QKA917468:QKA917479 QTW917468:QTW917479 RDS917468:RDS917479 RNO917468:RNO917479 RXK917468:RXK917479 SHG917468:SHG917479 SRC917468:SRC917479 TAY917468:TAY917479 TKU917468:TKU917479 TUQ917468:TUQ917479 UEM917468:UEM917479 UOI917468:UOI917479 UYE917468:UYE917479 VIA917468:VIA917479 VRW917468:VRW917479 WBS917468:WBS917479 WLO917468:WLO917479 WVK917468:WVK917479 C983004:C983015 IY983004:IY983015 SU983004:SU983015 ACQ983004:ACQ983015 AMM983004:AMM983015 AWI983004:AWI983015 BGE983004:BGE983015 BQA983004:BQA983015 BZW983004:BZW983015 CJS983004:CJS983015 CTO983004:CTO983015 DDK983004:DDK983015 DNG983004:DNG983015 DXC983004:DXC983015 EGY983004:EGY983015 EQU983004:EQU983015 FAQ983004:FAQ983015 FKM983004:FKM983015 FUI983004:FUI983015 GEE983004:GEE983015 GOA983004:GOA983015 GXW983004:GXW983015 HHS983004:HHS983015 HRO983004:HRO983015 IBK983004:IBK983015 ILG983004:ILG983015 IVC983004:IVC983015 JEY983004:JEY983015 JOU983004:JOU983015 JYQ983004:JYQ983015 KIM983004:KIM983015 KSI983004:KSI983015 LCE983004:LCE983015 LMA983004:LMA983015 LVW983004:LVW983015 MFS983004:MFS983015 MPO983004:MPO983015 MZK983004:MZK983015 NJG983004:NJG983015 NTC983004:NTC983015 OCY983004:OCY983015 OMU983004:OMU983015 OWQ983004:OWQ983015 PGM983004:PGM983015 PQI983004:PQI983015 QAE983004:QAE983015 QKA983004:QKA983015 QTW983004:QTW983015 RDS983004:RDS983015 RNO983004:RNO983015 RXK983004:RXK983015 SHG983004:SHG983015 SRC983004:SRC983015 TAY983004:TAY983015 TKU983004:TKU983015 TUQ983004:TUQ983015 UEM983004:UEM983015 UOI983004:UOI983015 UYE983004:UYE983015 VIA983004:VIA983015 VRW983004:VRW983015 WBS983004:WBS983015 WLO983004:WLO983015 WVK983004:WVK983015 WVK8:WVK9 WLO8:WLO9 WBS8:WBS9 VRW8:VRW9 VIA8:VIA9 UYE8:UYE9 UOI8:UOI9 UEM8:UEM9 TUQ8:TUQ9 TKU8:TKU9 TAY8:TAY9 SRC8:SRC9 SHG8:SHG9 RXK8:RXK9 RNO8:RNO9 RDS8:RDS9 QTW8:QTW9 QKA8:QKA9 QAE8:QAE9 PQI8:PQI9 PGM8:PGM9 OWQ8:OWQ9 OMU8:OMU9 OCY8:OCY9 NTC8:NTC9 NJG8:NJG9 MZK8:MZK9 MPO8:MPO9 MFS8:MFS9 LVW8:LVW9 LMA8:LMA9 LCE8:LCE9 KSI8:KSI9 KIM8:KIM9 JYQ8:JYQ9 JOU8:JOU9 JEY8:JEY9 IVC8:IVC9 ILG8:ILG9 IBK8:IBK9 HRO8:HRO9 HHS8:HHS9 GXW8:GXW9 GOA8:GOA9 GEE8:GEE9 FUI8:FUI9 FKM8:FKM9 FAQ8:FAQ9 EQU8:EQU9 EGY8:EGY9 DXC8:DXC9 DNG8:DNG9 DDK8:DDK9 CTO8:CTO9 CJS8:CJS9 BZW8:BZW9 BQA8:BQA9 BGE8:BGE9 AWI8:AWI9 AMM8:AMM9 ACQ8:ACQ9 SU8:SU9 IY8:IY9 WVK31:WVK38 WLO31:WLO38 WBS31:WBS38 VRW31:VRW38 VIA31:VIA38 UYE31:UYE38 UOI31:UOI38 UEM31:UEM38 TUQ31:TUQ38 TKU31:TKU38 TAY31:TAY38 SRC31:SRC38 SHG31:SHG38 RXK31:RXK38 RNO31:RNO38 RDS31:RDS38 QTW31:QTW38 QKA31:QKA38 QAE31:QAE38 PQI31:PQI38 PGM31:PGM38 OWQ31:OWQ38 OMU31:OMU38 OCY31:OCY38 NTC31:NTC38 NJG31:NJG38 MZK31:MZK38 MPO31:MPO38 MFS31:MFS38 LVW31:LVW38 LMA31:LMA38 LCE31:LCE38 KSI31:KSI38 KIM31:KIM38 JYQ31:JYQ38 JOU31:JOU38 JEY31:JEY38 IVC31:IVC38 ILG31:ILG38 IBK31:IBK38 HRO31:HRO38 HHS31:HHS38 GXW31:GXW38 GOA31:GOA38 GEE31:GEE38 FUI31:FUI38 FKM31:FKM38 FAQ31:FAQ38 EQU31:EQU38 EGY31:EGY38 DXC31:DXC38 DNG31:DNG38 DDK31:DDK38 CTO31:CTO38 CJS31:CJS38 BZW31:BZW38 BQA31:BQA38 BGE31:BGE38 AWI31:AWI38 AMM31:AMM38 ACQ31:ACQ38 SU31:SU38 IY31:IY38 C31:C38 IY11:IY21 SU11:SU21 ACQ11:ACQ21 AMM11:AMM21 AWI11:AWI21 BGE11:BGE21 BQA11:BQA21 BZW11:BZW21 CJS11:CJS21 CTO11:CTO21 DDK11:DDK21 DNG11:DNG21 DXC11:DXC21 EGY11:EGY21 EQU11:EQU21 FAQ11:FAQ21 FKM11:FKM21 FUI11:FUI21 GEE11:GEE21 GOA11:GOA21 GXW11:GXW21 HHS11:HHS21 HRO11:HRO21 IBK11:IBK21 ILG11:ILG21 IVC11:IVC21 JEY11:JEY21 JOU11:JOU21 JYQ11:JYQ21 KIM11:KIM21 KSI11:KSI21 LCE11:LCE21 LMA11:LMA21 LVW11:LVW21 MFS11:MFS21 MPO11:MPO21 MZK11:MZK21 NJG11:NJG21 NTC11:NTC21 OCY11:OCY21 OMU11:OMU21 OWQ11:OWQ21 PGM11:PGM21 PQI11:PQI21 QAE11:QAE21 QKA11:QKA21 QTW11:QTW21 RDS11:RDS21 RNO11:RNO21 RXK11:RXK21 SHG11:SHG21 SRC11:SRC21 TAY11:TAY21 TKU11:TKU21 TUQ11:TUQ21 UEM11:UEM21 UOI11:UOI21 UYE11:UYE21 VIA11:VIA21 VRW11:VRW21 WBS11:WBS21 WLO11:WLO21 WVK11:WVK21 C8:C21">
      <formula1>"1, 2, 3"</formula1>
    </dataValidation>
  </dataValidations>
  <pageMargins left="0.75" right="0.75" top="1.25" bottom="1" header="0.5" footer="0.25"/>
  <pageSetup scale="84" orientation="portrait" r:id="rId1"/>
  <headerFooter scaleWithDoc="0" alignWithMargins="0">
    <oddHeader>&amp;R&amp;"Times New Roman,Regular"Exhibit No. ___ (JH-2)
 Docket UE-130043
Page &amp;P of &amp;N</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7"/>
  <sheetViews>
    <sheetView topLeftCell="B4" zoomScaleNormal="100" workbookViewId="0">
      <selection activeCell="B1" sqref="B1:I58"/>
    </sheetView>
  </sheetViews>
  <sheetFormatPr defaultColWidth="9.109375" defaultRowHeight="13.8"/>
  <cols>
    <col min="1" max="1" width="9.6640625" style="81" customWidth="1"/>
    <col min="2" max="2" width="38.88671875" style="81" bestFit="1" customWidth="1"/>
    <col min="3" max="3" width="6.109375" style="81" customWidth="1"/>
    <col min="4" max="4" width="10.5546875" style="81" customWidth="1"/>
    <col min="5" max="5" width="9.109375" style="81"/>
    <col min="6" max="6" width="11.6640625" style="81" customWidth="1"/>
    <col min="7" max="7" width="9.109375" style="81"/>
    <col min="8" max="8" width="9.6640625" style="81" customWidth="1"/>
    <col min="9" max="9" width="12.44140625" style="81" customWidth="1"/>
    <col min="10" max="16384" width="9.109375" style="81"/>
  </cols>
  <sheetData>
    <row r="1" spans="2:9">
      <c r="B1" s="145" t="s">
        <v>122</v>
      </c>
    </row>
    <row r="2" spans="2:9">
      <c r="B2" s="145" t="s">
        <v>776</v>
      </c>
    </row>
    <row r="3" spans="2:9">
      <c r="B3" s="145" t="s">
        <v>510</v>
      </c>
    </row>
    <row r="4" spans="2:9">
      <c r="B4" s="145" t="s">
        <v>749</v>
      </c>
    </row>
    <row r="6" spans="2:9">
      <c r="F6" s="1294" t="s">
        <v>226</v>
      </c>
      <c r="I6" s="1294" t="s">
        <v>376</v>
      </c>
    </row>
    <row r="7" spans="2:9">
      <c r="D7" s="148" t="s">
        <v>227</v>
      </c>
      <c r="E7" s="117" t="s">
        <v>1127</v>
      </c>
      <c r="F7" s="148" t="s">
        <v>229</v>
      </c>
      <c r="G7" s="1700" t="s">
        <v>230</v>
      </c>
      <c r="H7" s="1700" t="s">
        <v>231</v>
      </c>
      <c r="I7" s="148" t="s">
        <v>232</v>
      </c>
    </row>
    <row r="8" spans="2:9">
      <c r="B8" s="145" t="s">
        <v>379</v>
      </c>
      <c r="E8" s="1294"/>
    </row>
    <row r="9" spans="2:9">
      <c r="B9" s="81" t="s">
        <v>338</v>
      </c>
      <c r="D9" s="1294">
        <v>456</v>
      </c>
      <c r="E9" s="1294" t="s">
        <v>583</v>
      </c>
      <c r="F9" s="215">
        <v>4302805</v>
      </c>
      <c r="G9" s="1294" t="s">
        <v>341</v>
      </c>
      <c r="H9" s="214">
        <f>'WCA Allocation Factors'!E16</f>
        <v>0.22605500000000001</v>
      </c>
      <c r="I9" s="215">
        <f>+H9*F9</f>
        <v>972670.58427500003</v>
      </c>
    </row>
    <row r="10" spans="2:9">
      <c r="F10" s="216"/>
      <c r="H10" s="214"/>
      <c r="I10" s="215"/>
    </row>
    <row r="11" spans="2:9">
      <c r="F11" s="216"/>
      <c r="H11" s="214"/>
      <c r="I11" s="215"/>
    </row>
    <row r="12" spans="2:9">
      <c r="B12" s="81" t="s">
        <v>342</v>
      </c>
      <c r="F12" s="216"/>
      <c r="H12" s="214"/>
      <c r="I12" s="215"/>
    </row>
    <row r="13" spans="2:9">
      <c r="F13" s="1760" t="s">
        <v>389</v>
      </c>
      <c r="H13" s="214"/>
      <c r="I13" s="215"/>
    </row>
    <row r="14" spans="2:9">
      <c r="F14" s="1028">
        <v>41974</v>
      </c>
      <c r="H14" s="214"/>
      <c r="I14" s="215"/>
    </row>
    <row r="15" spans="2:9">
      <c r="B15" s="81" t="s">
        <v>390</v>
      </c>
      <c r="F15" s="1027"/>
      <c r="H15" s="214"/>
      <c r="I15" s="215"/>
    </row>
    <row r="16" spans="2:9">
      <c r="B16" s="81" t="s">
        <v>391</v>
      </c>
      <c r="F16" s="219">
        <v>3695061</v>
      </c>
      <c r="H16" s="214"/>
      <c r="I16" s="216"/>
    </row>
    <row r="17" spans="1:10">
      <c r="B17" s="81" t="s">
        <v>392</v>
      </c>
      <c r="F17" s="219">
        <v>607744</v>
      </c>
      <c r="H17" s="214"/>
      <c r="I17" s="215"/>
    </row>
    <row r="18" spans="1:10" ht="14.4" thickBot="1">
      <c r="B18" s="81" t="s">
        <v>393</v>
      </c>
      <c r="F18" s="1029">
        <f>+F17+F16</f>
        <v>4302805</v>
      </c>
      <c r="H18" s="214"/>
      <c r="I18" s="215"/>
    </row>
    <row r="19" spans="1:10">
      <c r="F19" s="216"/>
      <c r="H19" s="214"/>
      <c r="I19" s="215"/>
    </row>
    <row r="20" spans="1:10">
      <c r="F20" s="216"/>
      <c r="H20" s="214"/>
      <c r="I20" s="215"/>
    </row>
    <row r="21" spans="1:10">
      <c r="F21" s="216"/>
      <c r="H21" s="214"/>
      <c r="I21" s="215"/>
    </row>
    <row r="22" spans="1:10">
      <c r="F22" s="216"/>
      <c r="H22" s="214"/>
      <c r="I22" s="215"/>
    </row>
    <row r="23" spans="1:10">
      <c r="B23" s="145" t="s">
        <v>1111</v>
      </c>
      <c r="F23" s="216"/>
      <c r="H23" s="214"/>
      <c r="I23" s="215"/>
    </row>
    <row r="24" spans="1:10">
      <c r="A24" s="115"/>
      <c r="B24" s="115"/>
      <c r="C24" s="115"/>
      <c r="D24" s="115"/>
      <c r="E24" s="115"/>
      <c r="F24" s="143"/>
      <c r="G24" s="115"/>
      <c r="H24" s="273"/>
      <c r="I24" s="143"/>
      <c r="J24" s="115"/>
    </row>
    <row r="25" spans="1:10">
      <c r="A25" s="115"/>
      <c r="B25" s="133"/>
      <c r="C25" s="134"/>
      <c r="D25" s="134"/>
      <c r="E25" s="1030"/>
      <c r="F25" s="1031"/>
      <c r="G25" s="1031"/>
      <c r="H25" s="1032"/>
      <c r="I25" s="272"/>
      <c r="J25" s="115"/>
    </row>
    <row r="26" spans="1:10">
      <c r="A26" s="115"/>
      <c r="B26" s="137"/>
      <c r="C26" s="115"/>
      <c r="D26" s="115"/>
      <c r="E26" s="115"/>
      <c r="F26" s="143"/>
      <c r="G26" s="143"/>
      <c r="H26" s="1033"/>
      <c r="I26" s="274"/>
      <c r="J26" s="115"/>
    </row>
    <row r="27" spans="1:10">
      <c r="A27" s="115"/>
      <c r="B27" s="137"/>
      <c r="C27" s="115"/>
      <c r="D27" s="115"/>
      <c r="E27" s="277"/>
      <c r="F27" s="143"/>
      <c r="G27" s="143"/>
      <c r="H27" s="115"/>
      <c r="I27" s="274"/>
      <c r="J27" s="115"/>
    </row>
    <row r="28" spans="1:10">
      <c r="A28" s="115"/>
      <c r="B28" s="137"/>
      <c r="C28" s="115"/>
      <c r="D28" s="115"/>
      <c r="E28" s="277"/>
      <c r="F28" s="143"/>
      <c r="G28" s="143"/>
      <c r="H28" s="1033"/>
      <c r="I28" s="274"/>
      <c r="J28" s="115"/>
    </row>
    <row r="29" spans="1:10">
      <c r="A29" s="115"/>
      <c r="B29" s="137"/>
      <c r="C29" s="115"/>
      <c r="D29" s="115"/>
      <c r="E29" s="277"/>
      <c r="F29" s="143"/>
      <c r="G29" s="143"/>
      <c r="H29" s="1033"/>
      <c r="I29" s="274"/>
      <c r="J29" s="115"/>
    </row>
    <row r="30" spans="1:10">
      <c r="A30" s="115"/>
      <c r="B30" s="137"/>
      <c r="C30" s="115"/>
      <c r="D30" s="115"/>
      <c r="E30" s="277"/>
      <c r="F30" s="143"/>
      <c r="G30" s="143"/>
      <c r="H30" s="115"/>
      <c r="I30" s="292"/>
      <c r="J30" s="115"/>
    </row>
    <row r="31" spans="1:10">
      <c r="A31" s="115"/>
      <c r="B31" s="137"/>
      <c r="C31" s="115"/>
      <c r="D31" s="115"/>
      <c r="E31" s="115"/>
      <c r="F31" s="143"/>
      <c r="G31" s="143"/>
      <c r="H31" s="1033"/>
      <c r="I31" s="274"/>
      <c r="J31" s="115"/>
    </row>
    <row r="32" spans="1:10">
      <c r="A32" s="115"/>
      <c r="B32" s="137"/>
      <c r="C32" s="115"/>
      <c r="D32" s="115"/>
      <c r="E32" s="115"/>
      <c r="F32" s="115"/>
      <c r="G32" s="115"/>
      <c r="H32" s="115"/>
      <c r="I32" s="292"/>
      <c r="J32" s="115"/>
    </row>
    <row r="33" spans="1:10">
      <c r="A33" s="115"/>
      <c r="B33" s="139"/>
      <c r="C33" s="140"/>
      <c r="D33" s="140"/>
      <c r="E33" s="1034"/>
      <c r="F33" s="1024"/>
      <c r="G33" s="1024"/>
      <c r="H33" s="1035"/>
      <c r="I33" s="276"/>
      <c r="J33" s="115"/>
    </row>
    <row r="34" spans="1:10">
      <c r="A34" s="115"/>
      <c r="B34" s="115"/>
      <c r="C34" s="115"/>
      <c r="D34" s="115"/>
      <c r="E34" s="277"/>
      <c r="F34" s="143"/>
      <c r="G34" s="143"/>
      <c r="H34" s="1033"/>
      <c r="I34" s="143"/>
      <c r="J34" s="115"/>
    </row>
    <row r="35" spans="1:10">
      <c r="A35" s="115"/>
      <c r="B35" s="115"/>
      <c r="C35" s="115"/>
      <c r="D35" s="115"/>
      <c r="E35" s="277"/>
      <c r="F35" s="143"/>
      <c r="G35" s="143"/>
      <c r="H35" s="115"/>
      <c r="I35" s="115"/>
      <c r="J35" s="115"/>
    </row>
    <row r="36" spans="1:10">
      <c r="A36" s="115"/>
      <c r="B36" s="115"/>
      <c r="C36" s="115"/>
      <c r="D36" s="115"/>
      <c r="E36" s="115"/>
      <c r="F36" s="143"/>
      <c r="G36" s="143"/>
      <c r="H36" s="1033"/>
      <c r="I36" s="143"/>
      <c r="J36" s="115"/>
    </row>
    <row r="37" spans="1:10">
      <c r="A37" s="115"/>
      <c r="B37" s="115"/>
      <c r="C37" s="115"/>
      <c r="D37" s="115"/>
      <c r="E37" s="115"/>
      <c r="F37" s="115"/>
      <c r="G37" s="115"/>
      <c r="H37" s="115"/>
      <c r="I37" s="115"/>
      <c r="J37" s="1036"/>
    </row>
    <row r="38" spans="1:10">
      <c r="A38" s="115"/>
      <c r="B38" s="115"/>
      <c r="C38" s="115"/>
      <c r="D38" s="115"/>
      <c r="E38" s="277"/>
      <c r="F38" s="143"/>
      <c r="G38" s="115"/>
      <c r="H38" s="115"/>
      <c r="I38" s="143"/>
      <c r="J38" s="115"/>
    </row>
    <row r="39" spans="1:10">
      <c r="E39" s="165"/>
      <c r="F39" s="215"/>
      <c r="I39" s="215"/>
    </row>
    <row r="40" spans="1:10">
      <c r="F40" s="215"/>
      <c r="G40" s="215"/>
      <c r="H40" s="1037"/>
      <c r="I40" s="215"/>
    </row>
    <row r="41" spans="1:10">
      <c r="F41" s="215"/>
      <c r="H41" s="1037"/>
      <c r="I41" s="215"/>
    </row>
    <row r="42" spans="1:10">
      <c r="F42" s="215"/>
      <c r="G42" s="215"/>
      <c r="H42" s="1037"/>
      <c r="I42" s="215"/>
    </row>
    <row r="43" spans="1:10">
      <c r="E43" s="165"/>
      <c r="F43" s="215"/>
      <c r="G43" s="215"/>
      <c r="H43" s="1037"/>
      <c r="I43" s="215"/>
    </row>
    <row r="44" spans="1:10">
      <c r="F44" s="215"/>
      <c r="G44" s="215"/>
      <c r="H44" s="1037"/>
      <c r="I44" s="215"/>
    </row>
    <row r="45" spans="1:10">
      <c r="F45" s="215"/>
      <c r="G45" s="215"/>
      <c r="H45" s="1037"/>
      <c r="I45" s="215"/>
    </row>
    <row r="46" spans="1:10">
      <c r="F46" s="215"/>
      <c r="G46" s="215"/>
      <c r="H46" s="1037"/>
      <c r="I46" s="215"/>
    </row>
    <row r="47" spans="1:10">
      <c r="F47" s="215"/>
      <c r="G47" s="215"/>
      <c r="H47" s="1037"/>
      <c r="I47" s="215"/>
    </row>
    <row r="48" spans="1:10">
      <c r="F48" s="215"/>
      <c r="H48" s="1037"/>
      <c r="I48" s="215"/>
    </row>
    <row r="57" spans="6:6">
      <c r="F57" s="165"/>
    </row>
  </sheetData>
  <pageMargins left="0.75" right="0.75" top="1.25" bottom="1" header="0.5" footer="0.25"/>
  <pageSetup scale="84" orientation="portrait" r:id="rId1"/>
  <headerFooter scaleWithDoc="0" alignWithMargins="0">
    <oddHeader>&amp;R&amp;"Times New Roman,Regular"Exhibit No. ___ (JH-2)
 Docket UE-130043
Page &amp;P of &amp;N</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57"/>
  <sheetViews>
    <sheetView workbookViewId="0">
      <selection activeCell="B1" sqref="B1:I58"/>
    </sheetView>
  </sheetViews>
  <sheetFormatPr defaultColWidth="9.109375" defaultRowHeight="13.8"/>
  <cols>
    <col min="1" max="1" width="6.33203125" style="81" customWidth="1"/>
    <col min="2" max="2" width="31.5546875" style="81" customWidth="1"/>
    <col min="3" max="3" width="6.109375" style="81" customWidth="1"/>
    <col min="4" max="4" width="11.44140625" style="81" customWidth="1"/>
    <col min="5" max="5" width="8.77734375" style="146" customWidth="1"/>
    <col min="6" max="6" width="11.33203125" style="81" customWidth="1"/>
    <col min="7" max="7" width="10.44140625" style="146" customWidth="1"/>
    <col min="8" max="8" width="13.109375" style="146" customWidth="1"/>
    <col min="9" max="9" width="12.6640625" style="81" customWidth="1"/>
    <col min="10" max="16384" width="9.109375" style="81"/>
  </cols>
  <sheetData>
    <row r="1" spans="2:10">
      <c r="B1" s="145" t="s">
        <v>122</v>
      </c>
      <c r="C1" s="145"/>
      <c r="D1" s="145"/>
      <c r="E1" s="1294"/>
      <c r="G1" s="1294"/>
      <c r="H1" s="1294"/>
    </row>
    <row r="2" spans="2:10">
      <c r="B2" s="145" t="s">
        <v>776</v>
      </c>
      <c r="C2" s="145"/>
      <c r="D2" s="145"/>
      <c r="E2" s="1294"/>
      <c r="G2" s="1294"/>
      <c r="H2" s="1294"/>
    </row>
    <row r="3" spans="2:10">
      <c r="B3" s="145" t="s">
        <v>508</v>
      </c>
      <c r="C3" s="145"/>
      <c r="D3" s="145"/>
      <c r="E3" s="1294"/>
      <c r="G3" s="1294"/>
      <c r="H3" s="1294"/>
    </row>
    <row r="4" spans="2:10">
      <c r="B4" s="145" t="s">
        <v>750</v>
      </c>
      <c r="E4" s="1294"/>
      <c r="G4" s="1294"/>
      <c r="H4" s="1294"/>
    </row>
    <row r="5" spans="2:10">
      <c r="E5" s="1294"/>
      <c r="G5" s="1294"/>
      <c r="H5" s="1294"/>
    </row>
    <row r="6" spans="2:10">
      <c r="E6" s="1294"/>
      <c r="F6" s="1294" t="s">
        <v>226</v>
      </c>
      <c r="G6" s="1294"/>
      <c r="H6" s="1294"/>
      <c r="I6" s="1294" t="s">
        <v>376</v>
      </c>
    </row>
    <row r="7" spans="2:10">
      <c r="D7" s="1700" t="s">
        <v>227</v>
      </c>
      <c r="E7" s="117" t="s">
        <v>1127</v>
      </c>
      <c r="F7" s="148" t="s">
        <v>229</v>
      </c>
      <c r="G7" s="148" t="s">
        <v>230</v>
      </c>
      <c r="H7" s="148" t="s">
        <v>231</v>
      </c>
      <c r="I7" s="148" t="s">
        <v>232</v>
      </c>
    </row>
    <row r="8" spans="2:10">
      <c r="B8" s="145" t="s">
        <v>335</v>
      </c>
      <c r="E8" s="1294"/>
      <c r="G8" s="1294"/>
      <c r="H8" s="1294"/>
    </row>
    <row r="9" spans="2:10">
      <c r="B9" s="81" t="s">
        <v>509</v>
      </c>
      <c r="D9" s="1294">
        <v>555</v>
      </c>
      <c r="E9" s="1294" t="s">
        <v>236</v>
      </c>
      <c r="F9" s="216">
        <v>29094524</v>
      </c>
      <c r="G9" s="1294" t="s">
        <v>268</v>
      </c>
      <c r="H9" s="288" t="s">
        <v>238</v>
      </c>
      <c r="I9" s="215">
        <v>0</v>
      </c>
    </row>
    <row r="10" spans="2:10">
      <c r="B10" s="81" t="s">
        <v>509</v>
      </c>
      <c r="D10" s="1294">
        <v>555</v>
      </c>
      <c r="E10" s="1294" t="s">
        <v>236</v>
      </c>
      <c r="F10" s="216">
        <v>7379869</v>
      </c>
      <c r="G10" s="1294" t="s">
        <v>237</v>
      </c>
      <c r="H10" s="288" t="s">
        <v>238</v>
      </c>
      <c r="I10" s="215">
        <f>+F10</f>
        <v>7379869</v>
      </c>
      <c r="J10" s="81" t="s">
        <v>681</v>
      </c>
    </row>
    <row r="11" spans="2:10">
      <c r="B11" s="81" t="s">
        <v>509</v>
      </c>
      <c r="D11" s="1294">
        <v>555</v>
      </c>
      <c r="E11" s="1294" t="s">
        <v>236</v>
      </c>
      <c r="F11" s="216">
        <v>3223363</v>
      </c>
      <c r="G11" s="1294" t="s">
        <v>270</v>
      </c>
      <c r="H11" s="288" t="s">
        <v>238</v>
      </c>
      <c r="I11" s="215">
        <v>0</v>
      </c>
    </row>
    <row r="12" spans="2:10" ht="14.4" thickBot="1">
      <c r="E12" s="1294"/>
      <c r="F12" s="446">
        <f>+F11+F10+F9</f>
        <v>39697756</v>
      </c>
      <c r="G12" s="1294"/>
      <c r="H12" s="288"/>
      <c r="I12" s="446">
        <f>+I11+I10+I9</f>
        <v>7379869</v>
      </c>
    </row>
    <row r="13" spans="2:10" ht="14.4" thickTop="1">
      <c r="E13" s="1294"/>
      <c r="F13" s="216"/>
      <c r="G13" s="1294"/>
      <c r="H13" s="288"/>
      <c r="I13" s="215"/>
    </row>
    <row r="14" spans="2:10">
      <c r="E14" s="1294"/>
      <c r="F14" s="216"/>
      <c r="G14" s="1294"/>
      <c r="H14" s="288"/>
      <c r="I14" s="215"/>
    </row>
    <row r="15" spans="2:10">
      <c r="B15" s="145" t="s">
        <v>350</v>
      </c>
      <c r="E15" s="1294"/>
      <c r="F15" s="216"/>
      <c r="G15" s="1294"/>
      <c r="H15" s="288"/>
      <c r="I15" s="215"/>
    </row>
    <row r="16" spans="2:10">
      <c r="E16" s="1294"/>
      <c r="F16" s="216"/>
      <c r="G16" s="1294"/>
      <c r="H16" s="288"/>
      <c r="I16" s="215"/>
    </row>
    <row r="17" spans="2:9">
      <c r="B17" s="133"/>
      <c r="C17" s="134"/>
      <c r="D17" s="134"/>
      <c r="E17" s="135"/>
      <c r="F17" s="217"/>
      <c r="G17" s="135"/>
      <c r="H17" s="1022"/>
      <c r="I17" s="272"/>
    </row>
    <row r="18" spans="2:9">
      <c r="B18" s="137"/>
      <c r="C18" s="115"/>
      <c r="D18" s="115"/>
      <c r="E18" s="116"/>
      <c r="F18" s="125"/>
      <c r="G18" s="116"/>
      <c r="H18" s="120"/>
      <c r="I18" s="274"/>
    </row>
    <row r="19" spans="2:9">
      <c r="B19" s="137"/>
      <c r="C19" s="115"/>
      <c r="D19" s="115"/>
      <c r="E19" s="116"/>
      <c r="F19" s="125"/>
      <c r="G19" s="116"/>
      <c r="H19" s="120"/>
      <c r="I19" s="274"/>
    </row>
    <row r="20" spans="2:9">
      <c r="B20" s="137"/>
      <c r="C20" s="115"/>
      <c r="D20" s="115"/>
      <c r="E20" s="116"/>
      <c r="F20" s="125"/>
      <c r="G20" s="116"/>
      <c r="H20" s="120"/>
      <c r="I20" s="274"/>
    </row>
    <row r="21" spans="2:9">
      <c r="B21" s="137"/>
      <c r="C21" s="115"/>
      <c r="D21" s="115"/>
      <c r="E21" s="116"/>
      <c r="F21" s="125"/>
      <c r="G21" s="116"/>
      <c r="H21" s="120"/>
      <c r="I21" s="274"/>
    </row>
    <row r="22" spans="2:9">
      <c r="B22" s="137"/>
      <c r="C22" s="115"/>
      <c r="D22" s="115"/>
      <c r="E22" s="116"/>
      <c r="F22" s="143"/>
      <c r="G22" s="116"/>
      <c r="H22" s="120"/>
      <c r="I22" s="274"/>
    </row>
    <row r="23" spans="2:9">
      <c r="B23" s="137"/>
      <c r="C23" s="115"/>
      <c r="D23" s="115"/>
      <c r="E23" s="116"/>
      <c r="F23" s="143"/>
      <c r="G23" s="116"/>
      <c r="H23" s="1023"/>
      <c r="I23" s="274"/>
    </row>
    <row r="24" spans="2:9">
      <c r="B24" s="139"/>
      <c r="C24" s="140"/>
      <c r="D24" s="140"/>
      <c r="E24" s="141"/>
      <c r="F24" s="1024"/>
      <c r="G24" s="141"/>
      <c r="H24" s="1025"/>
      <c r="I24" s="276"/>
    </row>
    <row r="25" spans="2:9">
      <c r="E25" s="1294"/>
      <c r="F25" s="215"/>
      <c r="G25" s="1294"/>
      <c r="H25" s="299"/>
      <c r="I25" s="215"/>
    </row>
    <row r="28" spans="2:9">
      <c r="F28" s="215"/>
      <c r="H28" s="299"/>
      <c r="I28" s="215"/>
    </row>
    <row r="29" spans="2:9">
      <c r="F29" s="215"/>
      <c r="H29" s="299"/>
      <c r="I29" s="215"/>
    </row>
    <row r="30" spans="2:9">
      <c r="F30" s="215"/>
      <c r="H30" s="299"/>
      <c r="I30" s="215"/>
    </row>
    <row r="31" spans="2:9">
      <c r="F31" s="215"/>
      <c r="H31" s="299"/>
      <c r="I31" s="215"/>
    </row>
    <row r="32" spans="2:9">
      <c r="F32" s="215"/>
      <c r="H32" s="299"/>
      <c r="I32" s="215"/>
    </row>
    <row r="33" spans="6:10">
      <c r="F33" s="215"/>
      <c r="H33" s="299"/>
      <c r="I33" s="215"/>
    </row>
    <row r="34" spans="6:10">
      <c r="F34" s="215"/>
      <c r="H34" s="299"/>
      <c r="I34" s="215"/>
    </row>
    <row r="35" spans="6:10">
      <c r="F35" s="215"/>
      <c r="H35" s="299"/>
      <c r="I35" s="215"/>
    </row>
    <row r="36" spans="6:10">
      <c r="F36" s="215"/>
      <c r="H36" s="299"/>
      <c r="I36" s="215"/>
    </row>
    <row r="37" spans="6:10">
      <c r="F37" s="215"/>
      <c r="H37" s="299"/>
      <c r="I37" s="215"/>
      <c r="J37" s="1026"/>
    </row>
    <row r="38" spans="6:10">
      <c r="F38" s="215"/>
      <c r="H38" s="299"/>
      <c r="I38" s="215"/>
    </row>
    <row r="39" spans="6:10">
      <c r="F39" s="215"/>
      <c r="H39" s="299"/>
      <c r="I39" s="215"/>
    </row>
    <row r="40" spans="6:10">
      <c r="F40" s="215"/>
      <c r="H40" s="299"/>
      <c r="I40" s="215"/>
    </row>
    <row r="41" spans="6:10">
      <c r="F41" s="215"/>
    </row>
    <row r="42" spans="6:10">
      <c r="F42" s="215"/>
    </row>
    <row r="44" spans="6:10">
      <c r="F44" s="215"/>
    </row>
    <row r="57" spans="6:6">
      <c r="F57" s="165"/>
    </row>
  </sheetData>
  <pageMargins left="0.75" right="0.75" top="1.25" bottom="1" header="0.5" footer="0.25"/>
  <pageSetup scale="86" orientation="portrait" r:id="rId1"/>
  <headerFooter scaleWithDoc="0" alignWithMargins="0">
    <oddHeader>&amp;R&amp;"Times New Roman,Regular"Exhibit No. ___ (JH-2)
 Docket UE-130043
Page &amp;P of &amp;N</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9"/>
  <sheetViews>
    <sheetView topLeftCell="A13" zoomScaleNormal="100" workbookViewId="0">
      <selection activeCell="B1" sqref="B1:I58"/>
    </sheetView>
  </sheetViews>
  <sheetFormatPr defaultColWidth="9.109375" defaultRowHeight="13.8"/>
  <cols>
    <col min="1" max="1" width="9.109375" style="81"/>
    <col min="2" max="2" width="38" style="81" customWidth="1"/>
    <col min="3" max="3" width="9.109375" style="81" customWidth="1"/>
    <col min="4" max="4" width="9.33203125" style="146" bestFit="1" customWidth="1"/>
    <col min="5" max="5" width="12.77734375" style="81" customWidth="1"/>
    <col min="6" max="6" width="9.109375" style="81"/>
    <col min="7" max="7" width="9.33203125" style="81" bestFit="1" customWidth="1"/>
    <col min="8" max="8" width="13.33203125" style="81" customWidth="1"/>
    <col min="9" max="9" width="10.44140625" style="81" bestFit="1" customWidth="1"/>
    <col min="10" max="16384" width="9.109375" style="81"/>
  </cols>
  <sheetData>
    <row r="1" spans="2:9">
      <c r="B1" s="145" t="s">
        <v>122</v>
      </c>
      <c r="D1" s="1294"/>
    </row>
    <row r="2" spans="2:9">
      <c r="B2" s="145" t="s">
        <v>776</v>
      </c>
      <c r="D2" s="1294"/>
    </row>
    <row r="3" spans="2:9">
      <c r="B3" s="145" t="s">
        <v>215</v>
      </c>
      <c r="D3" s="1294"/>
    </row>
    <row r="4" spans="2:9">
      <c r="B4" s="145" t="s">
        <v>751</v>
      </c>
      <c r="D4" s="1294"/>
    </row>
    <row r="5" spans="2:9">
      <c r="D5" s="1294"/>
    </row>
    <row r="6" spans="2:9">
      <c r="D6" s="1294"/>
      <c r="E6" s="1294" t="s">
        <v>226</v>
      </c>
      <c r="H6" s="1294" t="s">
        <v>376</v>
      </c>
    </row>
    <row r="7" spans="2:9">
      <c r="C7" s="1700" t="s">
        <v>227</v>
      </c>
      <c r="D7" s="117" t="s">
        <v>1127</v>
      </c>
      <c r="E7" s="148" t="s">
        <v>229</v>
      </c>
      <c r="F7" s="1700" t="s">
        <v>230</v>
      </c>
      <c r="G7" s="1700" t="s">
        <v>231</v>
      </c>
      <c r="H7" s="148" t="s">
        <v>232</v>
      </c>
      <c r="I7" s="1038"/>
    </row>
    <row r="8" spans="2:9">
      <c r="B8" s="145" t="s">
        <v>335</v>
      </c>
      <c r="D8" s="1039"/>
      <c r="E8" s="215"/>
      <c r="F8" s="215"/>
      <c r="I8" s="1040"/>
    </row>
    <row r="9" spans="2:9">
      <c r="B9" s="81" t="s">
        <v>394</v>
      </c>
      <c r="C9" s="1294" t="s">
        <v>299</v>
      </c>
      <c r="D9" s="1294" t="s">
        <v>236</v>
      </c>
      <c r="E9" s="1042">
        <v>-2793266.2046292666</v>
      </c>
      <c r="F9" s="1294" t="s">
        <v>341</v>
      </c>
      <c r="G9" s="214">
        <f>'WCA Allocation Factors'!E16</f>
        <v>0.22605500000000001</v>
      </c>
      <c r="H9" s="215">
        <f>+G9*E9</f>
        <v>-631431.79188746889</v>
      </c>
      <c r="I9" s="1040"/>
    </row>
    <row r="10" spans="2:9">
      <c r="B10" s="81" t="s">
        <v>395</v>
      </c>
      <c r="C10" s="1294" t="s">
        <v>299</v>
      </c>
      <c r="D10" s="1294" t="s">
        <v>236</v>
      </c>
      <c r="E10" s="1042">
        <v>-265273.99989526405</v>
      </c>
      <c r="F10" s="1294" t="s">
        <v>341</v>
      </c>
      <c r="G10" s="214">
        <f>'WCA Allocation Factors'!E16</f>
        <v>0.22605500000000001</v>
      </c>
      <c r="H10" s="215">
        <f t="shared" ref="H10:H13" si="0">+G10*E10</f>
        <v>-59966.514046323915</v>
      </c>
      <c r="I10" s="1040"/>
    </row>
    <row r="11" spans="2:9">
      <c r="B11" s="81" t="s">
        <v>396</v>
      </c>
      <c r="C11" s="1294">
        <v>408</v>
      </c>
      <c r="D11" s="1294" t="s">
        <v>236</v>
      </c>
      <c r="E11" s="1042">
        <v>-507119.88185599999</v>
      </c>
      <c r="F11" s="1294" t="s">
        <v>246</v>
      </c>
      <c r="G11" s="214">
        <f>'WCA Allocation Factors'!E13</f>
        <v>6.850927924449117E-2</v>
      </c>
      <c r="H11" s="215">
        <f t="shared" si="0"/>
        <v>-34742.417596506071</v>
      </c>
      <c r="I11" s="1040"/>
    </row>
    <row r="12" spans="2:9">
      <c r="B12" s="81" t="s">
        <v>594</v>
      </c>
      <c r="C12" s="1294" t="s">
        <v>327</v>
      </c>
      <c r="D12" s="1294" t="s">
        <v>236</v>
      </c>
      <c r="E12" s="1042">
        <v>2506000.4063379811</v>
      </c>
      <c r="F12" s="1294" t="s">
        <v>341</v>
      </c>
      <c r="G12" s="214">
        <f>'WCA Allocation Factors'!E16</f>
        <v>0.22605500000000001</v>
      </c>
      <c r="H12" s="215">
        <f t="shared" si="0"/>
        <v>566493.92185473233</v>
      </c>
      <c r="I12" s="1040"/>
    </row>
    <row r="13" spans="2:9">
      <c r="B13" s="81" t="s">
        <v>397</v>
      </c>
      <c r="C13" s="1294">
        <v>41110</v>
      </c>
      <c r="D13" s="1294" t="s">
        <v>236</v>
      </c>
      <c r="E13" s="215">
        <v>951052</v>
      </c>
      <c r="F13" s="1294" t="s">
        <v>341</v>
      </c>
      <c r="G13" s="214">
        <f>'WCA Allocation Factors'!E16</f>
        <v>0.22605500000000001</v>
      </c>
      <c r="H13" s="215">
        <f t="shared" si="0"/>
        <v>214990.05986000001</v>
      </c>
      <c r="I13" s="1040"/>
    </row>
    <row r="14" spans="2:9">
      <c r="D14" s="1294"/>
      <c r="E14" s="215"/>
      <c r="F14" s="1027"/>
      <c r="I14" s="1040"/>
    </row>
    <row r="15" spans="2:9">
      <c r="B15" s="145" t="s">
        <v>360</v>
      </c>
      <c r="D15" s="1294"/>
      <c r="E15" s="215"/>
      <c r="F15" s="1027"/>
      <c r="I15" s="1040"/>
    </row>
    <row r="16" spans="2:9">
      <c r="B16" s="81" t="s">
        <v>398</v>
      </c>
      <c r="C16" s="1294">
        <v>310</v>
      </c>
      <c r="D16" s="1294" t="s">
        <v>236</v>
      </c>
      <c r="E16" s="215">
        <v>-110283000</v>
      </c>
      <c r="F16" s="1294" t="s">
        <v>341</v>
      </c>
      <c r="G16" s="214">
        <f>'WCA Allocation Factors'!E16</f>
        <v>0.22605500000000001</v>
      </c>
      <c r="H16" s="215">
        <f t="shared" ref="H16:H21" si="1">+G16*E16</f>
        <v>-24930023.565000001</v>
      </c>
      <c r="I16" s="1040"/>
    </row>
    <row r="17" spans="2:9">
      <c r="B17" s="81" t="s">
        <v>399</v>
      </c>
      <c r="C17" s="1294">
        <v>310</v>
      </c>
      <c r="D17" s="1294" t="s">
        <v>236</v>
      </c>
      <c r="E17" s="215">
        <v>-10990947</v>
      </c>
      <c r="F17" s="1294" t="s">
        <v>341</v>
      </c>
      <c r="G17" s="214">
        <f>'WCA Allocation Factors'!E16</f>
        <v>0.22605500000000001</v>
      </c>
      <c r="H17" s="215">
        <f t="shared" si="1"/>
        <v>-2484558.5240850002</v>
      </c>
      <c r="I17" s="1040"/>
    </row>
    <row r="18" spans="2:9">
      <c r="B18" s="81" t="s">
        <v>400</v>
      </c>
      <c r="C18" s="1294" t="s">
        <v>280</v>
      </c>
      <c r="D18" s="1294" t="s">
        <v>236</v>
      </c>
      <c r="E18" s="215">
        <v>77200912</v>
      </c>
      <c r="F18" s="1294" t="s">
        <v>341</v>
      </c>
      <c r="G18" s="214">
        <f>'WCA Allocation Factors'!E16</f>
        <v>0.22605500000000001</v>
      </c>
      <c r="H18" s="215">
        <f t="shared" si="1"/>
        <v>17451652.162160002</v>
      </c>
      <c r="I18" s="1040"/>
    </row>
    <row r="19" spans="2:9">
      <c r="B19" s="81" t="s">
        <v>401</v>
      </c>
      <c r="C19" s="1294" t="s">
        <v>280</v>
      </c>
      <c r="D19" s="1294" t="s">
        <v>236</v>
      </c>
      <c r="E19" s="215">
        <v>1956012</v>
      </c>
      <c r="F19" s="1294" t="s">
        <v>341</v>
      </c>
      <c r="G19" s="214">
        <f>'WCA Allocation Factors'!E16</f>
        <v>0.22605500000000001</v>
      </c>
      <c r="H19" s="215">
        <f t="shared" si="1"/>
        <v>442166.29266000004</v>
      </c>
      <c r="I19" s="1040"/>
    </row>
    <row r="20" spans="2:9">
      <c r="B20" s="81" t="s">
        <v>402</v>
      </c>
      <c r="C20" s="1294">
        <v>282</v>
      </c>
      <c r="D20" s="1294" t="s">
        <v>236</v>
      </c>
      <c r="E20" s="215">
        <v>5204286</v>
      </c>
      <c r="F20" s="1294" t="s">
        <v>341</v>
      </c>
      <c r="G20" s="214">
        <f>'WCA Allocation Factors'!E16</f>
        <v>0.22605500000000001</v>
      </c>
      <c r="H20" s="215">
        <f t="shared" si="1"/>
        <v>1176454.87173</v>
      </c>
      <c r="I20" s="1040"/>
    </row>
    <row r="21" spans="2:9">
      <c r="B21" s="81" t="s">
        <v>403</v>
      </c>
      <c r="C21" s="1294">
        <v>255</v>
      </c>
      <c r="D21" s="1294" t="s">
        <v>236</v>
      </c>
      <c r="E21" s="215">
        <v>163434</v>
      </c>
      <c r="F21" s="1294" t="s">
        <v>255</v>
      </c>
      <c r="G21" s="214">
        <f>'WCA Allocation Factors'!E25</f>
        <v>0.14180000000000001</v>
      </c>
      <c r="H21" s="215">
        <f t="shared" si="1"/>
        <v>23174.941200000001</v>
      </c>
      <c r="I21" s="1040"/>
    </row>
    <row r="22" spans="2:9">
      <c r="D22" s="1294"/>
      <c r="E22" s="215"/>
    </row>
    <row r="23" spans="2:9">
      <c r="B23" s="145" t="s">
        <v>511</v>
      </c>
      <c r="D23" s="1294"/>
      <c r="E23" s="215"/>
    </row>
    <row r="24" spans="2:9">
      <c r="B24" s="81" t="s">
        <v>358</v>
      </c>
      <c r="C24" s="81" t="s">
        <v>324</v>
      </c>
      <c r="D24" s="1294" t="s">
        <v>236</v>
      </c>
      <c r="E24" s="216">
        <v>-52188</v>
      </c>
      <c r="F24" s="81" t="s">
        <v>237</v>
      </c>
      <c r="G24" s="214" t="s">
        <v>238</v>
      </c>
      <c r="H24" s="215">
        <f t="shared" ref="H24" si="2">+E24</f>
        <v>-52188</v>
      </c>
      <c r="I24" s="1041"/>
    </row>
    <row r="25" spans="2:9">
      <c r="D25" s="1294"/>
      <c r="E25" s="216"/>
      <c r="G25" s="214"/>
      <c r="H25" s="215"/>
      <c r="I25" s="1041"/>
    </row>
    <row r="26" spans="2:9">
      <c r="D26" s="1294"/>
      <c r="E26" s="216"/>
      <c r="G26" s="214"/>
      <c r="H26" s="215"/>
    </row>
    <row r="27" spans="2:9">
      <c r="D27" s="1039"/>
      <c r="E27" s="215"/>
      <c r="F27" s="215"/>
      <c r="G27" s="1037"/>
      <c r="H27" s="215"/>
    </row>
    <row r="28" spans="2:9">
      <c r="B28" s="145" t="s">
        <v>350</v>
      </c>
      <c r="D28" s="1294"/>
      <c r="H28" s="215"/>
    </row>
    <row r="29" spans="2:9" s="115" customFormat="1">
      <c r="D29" s="116"/>
    </row>
    <row r="30" spans="2:9" s="115" customFormat="1">
      <c r="B30" s="1181"/>
      <c r="C30" s="1509"/>
      <c r="D30" s="1510"/>
      <c r="E30" s="1509"/>
      <c r="F30" s="1509"/>
      <c r="G30" s="1509"/>
      <c r="H30" s="1560"/>
    </row>
    <row r="31" spans="2:9" s="115" customFormat="1">
      <c r="B31" s="137"/>
      <c r="D31" s="116"/>
      <c r="H31" s="274"/>
    </row>
    <row r="32" spans="2:9" s="115" customFormat="1">
      <c r="B32" s="137"/>
      <c r="D32" s="116"/>
      <c r="H32" s="292"/>
    </row>
    <row r="33" spans="2:10" s="115" customFormat="1">
      <c r="B33" s="952"/>
      <c r="C33" s="951"/>
      <c r="D33" s="795"/>
      <c r="E33" s="951"/>
      <c r="F33" s="951"/>
      <c r="G33" s="951"/>
      <c r="H33" s="950"/>
    </row>
    <row r="34" spans="2:10" s="115" customFormat="1">
      <c r="D34" s="116"/>
    </row>
    <row r="35" spans="2:10" s="115" customFormat="1">
      <c r="D35" s="116"/>
    </row>
    <row r="37" spans="2:10">
      <c r="D37" s="81"/>
      <c r="J37" s="1026"/>
    </row>
    <row r="38" spans="2:10">
      <c r="D38" s="81"/>
    </row>
    <row r="49" spans="4:5">
      <c r="D49" s="81"/>
      <c r="E49" s="165"/>
    </row>
  </sheetData>
  <pageMargins left="0.75" right="0.75" top="1.25" bottom="1" header="0.5" footer="0.25"/>
  <pageSetup scale="90" orientation="portrait" r:id="rId1"/>
  <headerFooter scaleWithDoc="0" alignWithMargins="0">
    <oddHeader>&amp;R&amp;"Times New Roman,Regular"Exhibit No. ___ (JH-2)
 Docket UE-130043
Page &amp;P of &amp;N</oddHeader>
    <oddFooter>&amp;C&amp;P of &amp;N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01"/>
  <sheetViews>
    <sheetView topLeftCell="A13" workbookViewId="0">
      <selection activeCell="B1" sqref="B1:I58"/>
    </sheetView>
  </sheetViews>
  <sheetFormatPr defaultRowHeight="15.6" customHeight="1"/>
  <cols>
    <col min="1" max="1" width="60.109375" style="336" bestFit="1" customWidth="1"/>
    <col min="2" max="2" width="1.88671875" style="336" customWidth="1"/>
    <col min="3" max="3" width="10.33203125" style="336" customWidth="1"/>
    <col min="4" max="4" width="6.88671875" style="336" customWidth="1"/>
    <col min="5" max="5" width="11.77734375" style="336" customWidth="1"/>
    <col min="6" max="6" width="9.6640625" style="336" customWidth="1"/>
    <col min="7" max="7" width="11.6640625" style="336" customWidth="1"/>
    <col min="8" max="8" width="12.77734375" style="336" customWidth="1"/>
    <col min="9" max="9" width="1.77734375" style="336" customWidth="1"/>
    <col min="10" max="10" width="10" style="336"/>
    <col min="11" max="11" width="10.5546875" style="336" bestFit="1" customWidth="1"/>
    <col min="12" max="255" width="10" style="336"/>
    <col min="256" max="256" width="2.5546875" style="336" customWidth="1"/>
    <col min="257" max="257" width="7.109375" style="336" customWidth="1"/>
    <col min="258" max="258" width="23.5546875" style="336" customWidth="1"/>
    <col min="259" max="259" width="9.6640625" style="336" customWidth="1"/>
    <col min="260" max="260" width="4.6640625" style="336" customWidth="1"/>
    <col min="261" max="261" width="14.44140625" style="336" customWidth="1"/>
    <col min="262" max="262" width="11.109375" style="336" customWidth="1"/>
    <col min="263" max="263" width="10.33203125" style="336" customWidth="1"/>
    <col min="264" max="264" width="13" style="336" customWidth="1"/>
    <col min="265" max="265" width="8.33203125" style="336" customWidth="1"/>
    <col min="266" max="511" width="10" style="336"/>
    <col min="512" max="512" width="2.5546875" style="336" customWidth="1"/>
    <col min="513" max="513" width="7.109375" style="336" customWidth="1"/>
    <col min="514" max="514" width="23.5546875" style="336" customWidth="1"/>
    <col min="515" max="515" width="9.6640625" style="336" customWidth="1"/>
    <col min="516" max="516" width="4.6640625" style="336" customWidth="1"/>
    <col min="517" max="517" width="14.44140625" style="336" customWidth="1"/>
    <col min="518" max="518" width="11.109375" style="336" customWidth="1"/>
    <col min="519" max="519" width="10.33203125" style="336" customWidth="1"/>
    <col min="520" max="520" width="13" style="336" customWidth="1"/>
    <col min="521" max="521" width="8.33203125" style="336" customWidth="1"/>
    <col min="522" max="767" width="10" style="336"/>
    <col min="768" max="768" width="2.5546875" style="336" customWidth="1"/>
    <col min="769" max="769" width="7.109375" style="336" customWidth="1"/>
    <col min="770" max="770" width="23.5546875" style="336" customWidth="1"/>
    <col min="771" max="771" width="9.6640625" style="336" customWidth="1"/>
    <col min="772" max="772" width="4.6640625" style="336" customWidth="1"/>
    <col min="773" max="773" width="14.44140625" style="336" customWidth="1"/>
    <col min="774" max="774" width="11.109375" style="336" customWidth="1"/>
    <col min="775" max="775" width="10.33203125" style="336" customWidth="1"/>
    <col min="776" max="776" width="13" style="336" customWidth="1"/>
    <col min="777" max="777" width="8.33203125" style="336" customWidth="1"/>
    <col min="778" max="1023" width="9.109375" style="336"/>
    <col min="1024" max="1024" width="2.5546875" style="336" customWidth="1"/>
    <col min="1025" max="1025" width="7.109375" style="336" customWidth="1"/>
    <col min="1026" max="1026" width="23.5546875" style="336" customWidth="1"/>
    <col min="1027" max="1027" width="9.6640625" style="336" customWidth="1"/>
    <col min="1028" max="1028" width="4.6640625" style="336" customWidth="1"/>
    <col min="1029" max="1029" width="14.44140625" style="336" customWidth="1"/>
    <col min="1030" max="1030" width="11.109375" style="336" customWidth="1"/>
    <col min="1031" max="1031" width="10.33203125" style="336" customWidth="1"/>
    <col min="1032" max="1032" width="13" style="336" customWidth="1"/>
    <col min="1033" max="1033" width="8.33203125" style="336" customWidth="1"/>
    <col min="1034" max="1279" width="10" style="336"/>
    <col min="1280" max="1280" width="2.5546875" style="336" customWidth="1"/>
    <col min="1281" max="1281" width="7.109375" style="336" customWidth="1"/>
    <col min="1282" max="1282" width="23.5546875" style="336" customWidth="1"/>
    <col min="1283" max="1283" width="9.6640625" style="336" customWidth="1"/>
    <col min="1284" max="1284" width="4.6640625" style="336" customWidth="1"/>
    <col min="1285" max="1285" width="14.44140625" style="336" customWidth="1"/>
    <col min="1286" max="1286" width="11.109375" style="336" customWidth="1"/>
    <col min="1287" max="1287" width="10.33203125" style="336" customWidth="1"/>
    <col min="1288" max="1288" width="13" style="336" customWidth="1"/>
    <col min="1289" max="1289" width="8.33203125" style="336" customWidth="1"/>
    <col min="1290" max="1535" width="10" style="336"/>
    <col min="1536" max="1536" width="2.5546875" style="336" customWidth="1"/>
    <col min="1537" max="1537" width="7.109375" style="336" customWidth="1"/>
    <col min="1538" max="1538" width="23.5546875" style="336" customWidth="1"/>
    <col min="1539" max="1539" width="9.6640625" style="336" customWidth="1"/>
    <col min="1540" max="1540" width="4.6640625" style="336" customWidth="1"/>
    <col min="1541" max="1541" width="14.44140625" style="336" customWidth="1"/>
    <col min="1542" max="1542" width="11.109375" style="336" customWidth="1"/>
    <col min="1543" max="1543" width="10.33203125" style="336" customWidth="1"/>
    <col min="1544" max="1544" width="13" style="336" customWidth="1"/>
    <col min="1545" max="1545" width="8.33203125" style="336" customWidth="1"/>
    <col min="1546" max="1791" width="10" style="336"/>
    <col min="1792" max="1792" width="2.5546875" style="336" customWidth="1"/>
    <col min="1793" max="1793" width="7.109375" style="336" customWidth="1"/>
    <col min="1794" max="1794" width="23.5546875" style="336" customWidth="1"/>
    <col min="1795" max="1795" width="9.6640625" style="336" customWidth="1"/>
    <col min="1796" max="1796" width="4.6640625" style="336" customWidth="1"/>
    <col min="1797" max="1797" width="14.44140625" style="336" customWidth="1"/>
    <col min="1798" max="1798" width="11.109375" style="336" customWidth="1"/>
    <col min="1799" max="1799" width="10.33203125" style="336" customWidth="1"/>
    <col min="1800" max="1800" width="13" style="336" customWidth="1"/>
    <col min="1801" max="1801" width="8.33203125" style="336" customWidth="1"/>
    <col min="1802" max="2047" width="9.109375" style="336"/>
    <col min="2048" max="2048" width="2.5546875" style="336" customWidth="1"/>
    <col min="2049" max="2049" width="7.109375" style="336" customWidth="1"/>
    <col min="2050" max="2050" width="23.5546875" style="336" customWidth="1"/>
    <col min="2051" max="2051" width="9.6640625" style="336" customWidth="1"/>
    <col min="2052" max="2052" width="4.6640625" style="336" customWidth="1"/>
    <col min="2053" max="2053" width="14.44140625" style="336" customWidth="1"/>
    <col min="2054" max="2054" width="11.109375" style="336" customWidth="1"/>
    <col min="2055" max="2055" width="10.33203125" style="336" customWidth="1"/>
    <col min="2056" max="2056" width="13" style="336" customWidth="1"/>
    <col min="2057" max="2057" width="8.33203125" style="336" customWidth="1"/>
    <col min="2058" max="2303" width="10" style="336"/>
    <col min="2304" max="2304" width="2.5546875" style="336" customWidth="1"/>
    <col min="2305" max="2305" width="7.109375" style="336" customWidth="1"/>
    <col min="2306" max="2306" width="23.5546875" style="336" customWidth="1"/>
    <col min="2307" max="2307" width="9.6640625" style="336" customWidth="1"/>
    <col min="2308" max="2308" width="4.6640625" style="336" customWidth="1"/>
    <col min="2309" max="2309" width="14.44140625" style="336" customWidth="1"/>
    <col min="2310" max="2310" width="11.109375" style="336" customWidth="1"/>
    <col min="2311" max="2311" width="10.33203125" style="336" customWidth="1"/>
    <col min="2312" max="2312" width="13" style="336" customWidth="1"/>
    <col min="2313" max="2313" width="8.33203125" style="336" customWidth="1"/>
    <col min="2314" max="2559" width="10" style="336"/>
    <col min="2560" max="2560" width="2.5546875" style="336" customWidth="1"/>
    <col min="2561" max="2561" width="7.109375" style="336" customWidth="1"/>
    <col min="2562" max="2562" width="23.5546875" style="336" customWidth="1"/>
    <col min="2563" max="2563" width="9.6640625" style="336" customWidth="1"/>
    <col min="2564" max="2564" width="4.6640625" style="336" customWidth="1"/>
    <col min="2565" max="2565" width="14.44140625" style="336" customWidth="1"/>
    <col min="2566" max="2566" width="11.109375" style="336" customWidth="1"/>
    <col min="2567" max="2567" width="10.33203125" style="336" customWidth="1"/>
    <col min="2568" max="2568" width="13" style="336" customWidth="1"/>
    <col min="2569" max="2569" width="8.33203125" style="336" customWidth="1"/>
    <col min="2570" max="2815" width="10" style="336"/>
    <col min="2816" max="2816" width="2.5546875" style="336" customWidth="1"/>
    <col min="2817" max="2817" width="7.109375" style="336" customWidth="1"/>
    <col min="2818" max="2818" width="23.5546875" style="336" customWidth="1"/>
    <col min="2819" max="2819" width="9.6640625" style="336" customWidth="1"/>
    <col min="2820" max="2820" width="4.6640625" style="336" customWidth="1"/>
    <col min="2821" max="2821" width="14.44140625" style="336" customWidth="1"/>
    <col min="2822" max="2822" width="11.109375" style="336" customWidth="1"/>
    <col min="2823" max="2823" width="10.33203125" style="336" customWidth="1"/>
    <col min="2824" max="2824" width="13" style="336" customWidth="1"/>
    <col min="2825" max="2825" width="8.33203125" style="336" customWidth="1"/>
    <col min="2826" max="3071" width="9.109375" style="336"/>
    <col min="3072" max="3072" width="2.5546875" style="336" customWidth="1"/>
    <col min="3073" max="3073" width="7.109375" style="336" customWidth="1"/>
    <col min="3074" max="3074" width="23.5546875" style="336" customWidth="1"/>
    <col min="3075" max="3075" width="9.6640625" style="336" customWidth="1"/>
    <col min="3076" max="3076" width="4.6640625" style="336" customWidth="1"/>
    <col min="3077" max="3077" width="14.44140625" style="336" customWidth="1"/>
    <col min="3078" max="3078" width="11.109375" style="336" customWidth="1"/>
    <col min="3079" max="3079" width="10.33203125" style="336" customWidth="1"/>
    <col min="3080" max="3080" width="13" style="336" customWidth="1"/>
    <col min="3081" max="3081" width="8.33203125" style="336" customWidth="1"/>
    <col min="3082" max="3327" width="10" style="336"/>
    <col min="3328" max="3328" width="2.5546875" style="336" customWidth="1"/>
    <col min="3329" max="3329" width="7.109375" style="336" customWidth="1"/>
    <col min="3330" max="3330" width="23.5546875" style="336" customWidth="1"/>
    <col min="3331" max="3331" width="9.6640625" style="336" customWidth="1"/>
    <col min="3332" max="3332" width="4.6640625" style="336" customWidth="1"/>
    <col min="3333" max="3333" width="14.44140625" style="336" customWidth="1"/>
    <col min="3334" max="3334" width="11.109375" style="336" customWidth="1"/>
    <col min="3335" max="3335" width="10.33203125" style="336" customWidth="1"/>
    <col min="3336" max="3336" width="13" style="336" customWidth="1"/>
    <col min="3337" max="3337" width="8.33203125" style="336" customWidth="1"/>
    <col min="3338" max="3583" width="10" style="336"/>
    <col min="3584" max="3584" width="2.5546875" style="336" customWidth="1"/>
    <col min="3585" max="3585" width="7.109375" style="336" customWidth="1"/>
    <col min="3586" max="3586" width="23.5546875" style="336" customWidth="1"/>
    <col min="3587" max="3587" width="9.6640625" style="336" customWidth="1"/>
    <col min="3588" max="3588" width="4.6640625" style="336" customWidth="1"/>
    <col min="3589" max="3589" width="14.44140625" style="336" customWidth="1"/>
    <col min="3590" max="3590" width="11.109375" style="336" customWidth="1"/>
    <col min="3591" max="3591" width="10.33203125" style="336" customWidth="1"/>
    <col min="3592" max="3592" width="13" style="336" customWidth="1"/>
    <col min="3593" max="3593" width="8.33203125" style="336" customWidth="1"/>
    <col min="3594" max="3839" width="10" style="336"/>
    <col min="3840" max="3840" width="2.5546875" style="336" customWidth="1"/>
    <col min="3841" max="3841" width="7.109375" style="336" customWidth="1"/>
    <col min="3842" max="3842" width="23.5546875" style="336" customWidth="1"/>
    <col min="3843" max="3843" width="9.6640625" style="336" customWidth="1"/>
    <col min="3844" max="3844" width="4.6640625" style="336" customWidth="1"/>
    <col min="3845" max="3845" width="14.44140625" style="336" customWidth="1"/>
    <col min="3846" max="3846" width="11.109375" style="336" customWidth="1"/>
    <col min="3847" max="3847" width="10.33203125" style="336" customWidth="1"/>
    <col min="3848" max="3848" width="13" style="336" customWidth="1"/>
    <col min="3849" max="3849" width="8.33203125" style="336" customWidth="1"/>
    <col min="3850" max="4095" width="9.109375" style="336"/>
    <col min="4096" max="4096" width="2.5546875" style="336" customWidth="1"/>
    <col min="4097" max="4097" width="7.109375" style="336" customWidth="1"/>
    <col min="4098" max="4098" width="23.5546875" style="336" customWidth="1"/>
    <col min="4099" max="4099" width="9.6640625" style="336" customWidth="1"/>
    <col min="4100" max="4100" width="4.6640625" style="336" customWidth="1"/>
    <col min="4101" max="4101" width="14.44140625" style="336" customWidth="1"/>
    <col min="4102" max="4102" width="11.109375" style="336" customWidth="1"/>
    <col min="4103" max="4103" width="10.33203125" style="336" customWidth="1"/>
    <col min="4104" max="4104" width="13" style="336" customWidth="1"/>
    <col min="4105" max="4105" width="8.33203125" style="336" customWidth="1"/>
    <col min="4106" max="4351" width="10" style="336"/>
    <col min="4352" max="4352" width="2.5546875" style="336" customWidth="1"/>
    <col min="4353" max="4353" width="7.109375" style="336" customWidth="1"/>
    <col min="4354" max="4354" width="23.5546875" style="336" customWidth="1"/>
    <col min="4355" max="4355" width="9.6640625" style="336" customWidth="1"/>
    <col min="4356" max="4356" width="4.6640625" style="336" customWidth="1"/>
    <col min="4357" max="4357" width="14.44140625" style="336" customWidth="1"/>
    <col min="4358" max="4358" width="11.109375" style="336" customWidth="1"/>
    <col min="4359" max="4359" width="10.33203125" style="336" customWidth="1"/>
    <col min="4360" max="4360" width="13" style="336" customWidth="1"/>
    <col min="4361" max="4361" width="8.33203125" style="336" customWidth="1"/>
    <col min="4362" max="4607" width="10" style="336"/>
    <col min="4608" max="4608" width="2.5546875" style="336" customWidth="1"/>
    <col min="4609" max="4609" width="7.109375" style="336" customWidth="1"/>
    <col min="4610" max="4610" width="23.5546875" style="336" customWidth="1"/>
    <col min="4611" max="4611" width="9.6640625" style="336" customWidth="1"/>
    <col min="4612" max="4612" width="4.6640625" style="336" customWidth="1"/>
    <col min="4613" max="4613" width="14.44140625" style="336" customWidth="1"/>
    <col min="4614" max="4614" width="11.109375" style="336" customWidth="1"/>
    <col min="4615" max="4615" width="10.33203125" style="336" customWidth="1"/>
    <col min="4616" max="4616" width="13" style="336" customWidth="1"/>
    <col min="4617" max="4617" width="8.33203125" style="336" customWidth="1"/>
    <col min="4618" max="4863" width="10" style="336"/>
    <col min="4864" max="4864" width="2.5546875" style="336" customWidth="1"/>
    <col min="4865" max="4865" width="7.109375" style="336" customWidth="1"/>
    <col min="4866" max="4866" width="23.5546875" style="336" customWidth="1"/>
    <col min="4867" max="4867" width="9.6640625" style="336" customWidth="1"/>
    <col min="4868" max="4868" width="4.6640625" style="336" customWidth="1"/>
    <col min="4869" max="4869" width="14.44140625" style="336" customWidth="1"/>
    <col min="4870" max="4870" width="11.109375" style="336" customWidth="1"/>
    <col min="4871" max="4871" width="10.33203125" style="336" customWidth="1"/>
    <col min="4872" max="4872" width="13" style="336" customWidth="1"/>
    <col min="4873" max="4873" width="8.33203125" style="336" customWidth="1"/>
    <col min="4874" max="5119" width="9.109375" style="336"/>
    <col min="5120" max="5120" width="2.5546875" style="336" customWidth="1"/>
    <col min="5121" max="5121" width="7.109375" style="336" customWidth="1"/>
    <col min="5122" max="5122" width="23.5546875" style="336" customWidth="1"/>
    <col min="5123" max="5123" width="9.6640625" style="336" customWidth="1"/>
    <col min="5124" max="5124" width="4.6640625" style="336" customWidth="1"/>
    <col min="5125" max="5125" width="14.44140625" style="336" customWidth="1"/>
    <col min="5126" max="5126" width="11.109375" style="336" customWidth="1"/>
    <col min="5127" max="5127" width="10.33203125" style="336" customWidth="1"/>
    <col min="5128" max="5128" width="13" style="336" customWidth="1"/>
    <col min="5129" max="5129" width="8.33203125" style="336" customWidth="1"/>
    <col min="5130" max="5375" width="10" style="336"/>
    <col min="5376" max="5376" width="2.5546875" style="336" customWidth="1"/>
    <col min="5377" max="5377" width="7.109375" style="336" customWidth="1"/>
    <col min="5378" max="5378" width="23.5546875" style="336" customWidth="1"/>
    <col min="5379" max="5379" width="9.6640625" style="336" customWidth="1"/>
    <col min="5380" max="5380" width="4.6640625" style="336" customWidth="1"/>
    <col min="5381" max="5381" width="14.44140625" style="336" customWidth="1"/>
    <col min="5382" max="5382" width="11.109375" style="336" customWidth="1"/>
    <col min="5383" max="5383" width="10.33203125" style="336" customWidth="1"/>
    <col min="5384" max="5384" width="13" style="336" customWidth="1"/>
    <col min="5385" max="5385" width="8.33203125" style="336" customWidth="1"/>
    <col min="5386" max="5631" width="10" style="336"/>
    <col min="5632" max="5632" width="2.5546875" style="336" customWidth="1"/>
    <col min="5633" max="5633" width="7.109375" style="336" customWidth="1"/>
    <col min="5634" max="5634" width="23.5546875" style="336" customWidth="1"/>
    <col min="5635" max="5635" width="9.6640625" style="336" customWidth="1"/>
    <col min="5636" max="5636" width="4.6640625" style="336" customWidth="1"/>
    <col min="5637" max="5637" width="14.44140625" style="336" customWidth="1"/>
    <col min="5638" max="5638" width="11.109375" style="336" customWidth="1"/>
    <col min="5639" max="5639" width="10.33203125" style="336" customWidth="1"/>
    <col min="5640" max="5640" width="13" style="336" customWidth="1"/>
    <col min="5641" max="5641" width="8.33203125" style="336" customWidth="1"/>
    <col min="5642" max="5887" width="10" style="336"/>
    <col min="5888" max="5888" width="2.5546875" style="336" customWidth="1"/>
    <col min="5889" max="5889" width="7.109375" style="336" customWidth="1"/>
    <col min="5890" max="5890" width="23.5546875" style="336" customWidth="1"/>
    <col min="5891" max="5891" width="9.6640625" style="336" customWidth="1"/>
    <col min="5892" max="5892" width="4.6640625" style="336" customWidth="1"/>
    <col min="5893" max="5893" width="14.44140625" style="336" customWidth="1"/>
    <col min="5894" max="5894" width="11.109375" style="336" customWidth="1"/>
    <col min="5895" max="5895" width="10.33203125" style="336" customWidth="1"/>
    <col min="5896" max="5896" width="13" style="336" customWidth="1"/>
    <col min="5897" max="5897" width="8.33203125" style="336" customWidth="1"/>
    <col min="5898" max="6143" width="9.109375" style="336"/>
    <col min="6144" max="6144" width="2.5546875" style="336" customWidth="1"/>
    <col min="6145" max="6145" width="7.109375" style="336" customWidth="1"/>
    <col min="6146" max="6146" width="23.5546875" style="336" customWidth="1"/>
    <col min="6147" max="6147" width="9.6640625" style="336" customWidth="1"/>
    <col min="6148" max="6148" width="4.6640625" style="336" customWidth="1"/>
    <col min="6149" max="6149" width="14.44140625" style="336" customWidth="1"/>
    <col min="6150" max="6150" width="11.109375" style="336" customWidth="1"/>
    <col min="6151" max="6151" width="10.33203125" style="336" customWidth="1"/>
    <col min="6152" max="6152" width="13" style="336" customWidth="1"/>
    <col min="6153" max="6153" width="8.33203125" style="336" customWidth="1"/>
    <col min="6154" max="6399" width="10" style="336"/>
    <col min="6400" max="6400" width="2.5546875" style="336" customWidth="1"/>
    <col min="6401" max="6401" width="7.109375" style="336" customWidth="1"/>
    <col min="6402" max="6402" width="23.5546875" style="336" customWidth="1"/>
    <col min="6403" max="6403" width="9.6640625" style="336" customWidth="1"/>
    <col min="6404" max="6404" width="4.6640625" style="336" customWidth="1"/>
    <col min="6405" max="6405" width="14.44140625" style="336" customWidth="1"/>
    <col min="6406" max="6406" width="11.109375" style="336" customWidth="1"/>
    <col min="6407" max="6407" width="10.33203125" style="336" customWidth="1"/>
    <col min="6408" max="6408" width="13" style="336" customWidth="1"/>
    <col min="6409" max="6409" width="8.33203125" style="336" customWidth="1"/>
    <col min="6410" max="6655" width="10" style="336"/>
    <col min="6656" max="6656" width="2.5546875" style="336" customWidth="1"/>
    <col min="6657" max="6657" width="7.109375" style="336" customWidth="1"/>
    <col min="6658" max="6658" width="23.5546875" style="336" customWidth="1"/>
    <col min="6659" max="6659" width="9.6640625" style="336" customWidth="1"/>
    <col min="6660" max="6660" width="4.6640625" style="336" customWidth="1"/>
    <col min="6661" max="6661" width="14.44140625" style="336" customWidth="1"/>
    <col min="6662" max="6662" width="11.109375" style="336" customWidth="1"/>
    <col min="6663" max="6663" width="10.33203125" style="336" customWidth="1"/>
    <col min="6664" max="6664" width="13" style="336" customWidth="1"/>
    <col min="6665" max="6665" width="8.33203125" style="336" customWidth="1"/>
    <col min="6666" max="6911" width="10" style="336"/>
    <col min="6912" max="6912" width="2.5546875" style="336" customWidth="1"/>
    <col min="6913" max="6913" width="7.109375" style="336" customWidth="1"/>
    <col min="6914" max="6914" width="23.5546875" style="336" customWidth="1"/>
    <col min="6915" max="6915" width="9.6640625" style="336" customWidth="1"/>
    <col min="6916" max="6916" width="4.6640625" style="336" customWidth="1"/>
    <col min="6917" max="6917" width="14.44140625" style="336" customWidth="1"/>
    <col min="6918" max="6918" width="11.109375" style="336" customWidth="1"/>
    <col min="6919" max="6919" width="10.33203125" style="336" customWidth="1"/>
    <col min="6920" max="6920" width="13" style="336" customWidth="1"/>
    <col min="6921" max="6921" width="8.33203125" style="336" customWidth="1"/>
    <col min="6922" max="7167" width="9.109375" style="336"/>
    <col min="7168" max="7168" width="2.5546875" style="336" customWidth="1"/>
    <col min="7169" max="7169" width="7.109375" style="336" customWidth="1"/>
    <col min="7170" max="7170" width="23.5546875" style="336" customWidth="1"/>
    <col min="7171" max="7171" width="9.6640625" style="336" customWidth="1"/>
    <col min="7172" max="7172" width="4.6640625" style="336" customWidth="1"/>
    <col min="7173" max="7173" width="14.44140625" style="336" customWidth="1"/>
    <col min="7174" max="7174" width="11.109375" style="336" customWidth="1"/>
    <col min="7175" max="7175" width="10.33203125" style="336" customWidth="1"/>
    <col min="7176" max="7176" width="13" style="336" customWidth="1"/>
    <col min="7177" max="7177" width="8.33203125" style="336" customWidth="1"/>
    <col min="7178" max="7423" width="10" style="336"/>
    <col min="7424" max="7424" width="2.5546875" style="336" customWidth="1"/>
    <col min="7425" max="7425" width="7.109375" style="336" customWidth="1"/>
    <col min="7426" max="7426" width="23.5546875" style="336" customWidth="1"/>
    <col min="7427" max="7427" width="9.6640625" style="336" customWidth="1"/>
    <col min="7428" max="7428" width="4.6640625" style="336" customWidth="1"/>
    <col min="7429" max="7429" width="14.44140625" style="336" customWidth="1"/>
    <col min="7430" max="7430" width="11.109375" style="336" customWidth="1"/>
    <col min="7431" max="7431" width="10.33203125" style="336" customWidth="1"/>
    <col min="7432" max="7432" width="13" style="336" customWidth="1"/>
    <col min="7433" max="7433" width="8.33203125" style="336" customWidth="1"/>
    <col min="7434" max="7679" width="10" style="336"/>
    <col min="7680" max="7680" width="2.5546875" style="336" customWidth="1"/>
    <col min="7681" max="7681" width="7.109375" style="336" customWidth="1"/>
    <col min="7682" max="7682" width="23.5546875" style="336" customWidth="1"/>
    <col min="7683" max="7683" width="9.6640625" style="336" customWidth="1"/>
    <col min="7684" max="7684" width="4.6640625" style="336" customWidth="1"/>
    <col min="7685" max="7685" width="14.44140625" style="336" customWidth="1"/>
    <col min="7686" max="7686" width="11.109375" style="336" customWidth="1"/>
    <col min="7687" max="7687" width="10.33203125" style="336" customWidth="1"/>
    <col min="7688" max="7688" width="13" style="336" customWidth="1"/>
    <col min="7689" max="7689" width="8.33203125" style="336" customWidth="1"/>
    <col min="7690" max="7935" width="10" style="336"/>
    <col min="7936" max="7936" width="2.5546875" style="336" customWidth="1"/>
    <col min="7937" max="7937" width="7.109375" style="336" customWidth="1"/>
    <col min="7938" max="7938" width="23.5546875" style="336" customWidth="1"/>
    <col min="7939" max="7939" width="9.6640625" style="336" customWidth="1"/>
    <col min="7940" max="7940" width="4.6640625" style="336" customWidth="1"/>
    <col min="7941" max="7941" width="14.44140625" style="336" customWidth="1"/>
    <col min="7942" max="7942" width="11.109375" style="336" customWidth="1"/>
    <col min="7943" max="7943" width="10.33203125" style="336" customWidth="1"/>
    <col min="7944" max="7944" width="13" style="336" customWidth="1"/>
    <col min="7945" max="7945" width="8.33203125" style="336" customWidth="1"/>
    <col min="7946" max="8191" width="9.109375" style="336"/>
    <col min="8192" max="8192" width="2.5546875" style="336" customWidth="1"/>
    <col min="8193" max="8193" width="7.109375" style="336" customWidth="1"/>
    <col min="8194" max="8194" width="23.5546875" style="336" customWidth="1"/>
    <col min="8195" max="8195" width="9.6640625" style="336" customWidth="1"/>
    <col min="8196" max="8196" width="4.6640625" style="336" customWidth="1"/>
    <col min="8197" max="8197" width="14.44140625" style="336" customWidth="1"/>
    <col min="8198" max="8198" width="11.109375" style="336" customWidth="1"/>
    <col min="8199" max="8199" width="10.33203125" style="336" customWidth="1"/>
    <col min="8200" max="8200" width="13" style="336" customWidth="1"/>
    <col min="8201" max="8201" width="8.33203125" style="336" customWidth="1"/>
    <col min="8202" max="8447" width="10" style="336"/>
    <col min="8448" max="8448" width="2.5546875" style="336" customWidth="1"/>
    <col min="8449" max="8449" width="7.109375" style="336" customWidth="1"/>
    <col min="8450" max="8450" width="23.5546875" style="336" customWidth="1"/>
    <col min="8451" max="8451" width="9.6640625" style="336" customWidth="1"/>
    <col min="8452" max="8452" width="4.6640625" style="336" customWidth="1"/>
    <col min="8453" max="8453" width="14.44140625" style="336" customWidth="1"/>
    <col min="8454" max="8454" width="11.109375" style="336" customWidth="1"/>
    <col min="8455" max="8455" width="10.33203125" style="336" customWidth="1"/>
    <col min="8456" max="8456" width="13" style="336" customWidth="1"/>
    <col min="8457" max="8457" width="8.33203125" style="336" customWidth="1"/>
    <col min="8458" max="8703" width="10" style="336"/>
    <col min="8704" max="8704" width="2.5546875" style="336" customWidth="1"/>
    <col min="8705" max="8705" width="7.109375" style="336" customWidth="1"/>
    <col min="8706" max="8706" width="23.5546875" style="336" customWidth="1"/>
    <col min="8707" max="8707" width="9.6640625" style="336" customWidth="1"/>
    <col min="8708" max="8708" width="4.6640625" style="336" customWidth="1"/>
    <col min="8709" max="8709" width="14.44140625" style="336" customWidth="1"/>
    <col min="8710" max="8710" width="11.109375" style="336" customWidth="1"/>
    <col min="8711" max="8711" width="10.33203125" style="336" customWidth="1"/>
    <col min="8712" max="8712" width="13" style="336" customWidth="1"/>
    <col min="8713" max="8713" width="8.33203125" style="336" customWidth="1"/>
    <col min="8714" max="8959" width="10" style="336"/>
    <col min="8960" max="8960" width="2.5546875" style="336" customWidth="1"/>
    <col min="8961" max="8961" width="7.109375" style="336" customWidth="1"/>
    <col min="8962" max="8962" width="23.5546875" style="336" customWidth="1"/>
    <col min="8963" max="8963" width="9.6640625" style="336" customWidth="1"/>
    <col min="8964" max="8964" width="4.6640625" style="336" customWidth="1"/>
    <col min="8965" max="8965" width="14.44140625" style="336" customWidth="1"/>
    <col min="8966" max="8966" width="11.109375" style="336" customWidth="1"/>
    <col min="8967" max="8967" width="10.33203125" style="336" customWidth="1"/>
    <col min="8968" max="8968" width="13" style="336" customWidth="1"/>
    <col min="8969" max="8969" width="8.33203125" style="336" customWidth="1"/>
    <col min="8970" max="9215" width="9.109375" style="336"/>
    <col min="9216" max="9216" width="2.5546875" style="336" customWidth="1"/>
    <col min="9217" max="9217" width="7.109375" style="336" customWidth="1"/>
    <col min="9218" max="9218" width="23.5546875" style="336" customWidth="1"/>
    <col min="9219" max="9219" width="9.6640625" style="336" customWidth="1"/>
    <col min="9220" max="9220" width="4.6640625" style="336" customWidth="1"/>
    <col min="9221" max="9221" width="14.44140625" style="336" customWidth="1"/>
    <col min="9222" max="9222" width="11.109375" style="336" customWidth="1"/>
    <col min="9223" max="9223" width="10.33203125" style="336" customWidth="1"/>
    <col min="9224" max="9224" width="13" style="336" customWidth="1"/>
    <col min="9225" max="9225" width="8.33203125" style="336" customWidth="1"/>
    <col min="9226" max="9471" width="10" style="336"/>
    <col min="9472" max="9472" width="2.5546875" style="336" customWidth="1"/>
    <col min="9473" max="9473" width="7.109375" style="336" customWidth="1"/>
    <col min="9474" max="9474" width="23.5546875" style="336" customWidth="1"/>
    <col min="9475" max="9475" width="9.6640625" style="336" customWidth="1"/>
    <col min="9476" max="9476" width="4.6640625" style="336" customWidth="1"/>
    <col min="9477" max="9477" width="14.44140625" style="336" customWidth="1"/>
    <col min="9478" max="9478" width="11.109375" style="336" customWidth="1"/>
    <col min="9479" max="9479" width="10.33203125" style="336" customWidth="1"/>
    <col min="9480" max="9480" width="13" style="336" customWidth="1"/>
    <col min="9481" max="9481" width="8.33203125" style="336" customWidth="1"/>
    <col min="9482" max="9727" width="10" style="336"/>
    <col min="9728" max="9728" width="2.5546875" style="336" customWidth="1"/>
    <col min="9729" max="9729" width="7.109375" style="336" customWidth="1"/>
    <col min="9730" max="9730" width="23.5546875" style="336" customWidth="1"/>
    <col min="9731" max="9731" width="9.6640625" style="336" customWidth="1"/>
    <col min="9732" max="9732" width="4.6640625" style="336" customWidth="1"/>
    <col min="9733" max="9733" width="14.44140625" style="336" customWidth="1"/>
    <col min="9734" max="9734" width="11.109375" style="336" customWidth="1"/>
    <col min="9735" max="9735" width="10.33203125" style="336" customWidth="1"/>
    <col min="9736" max="9736" width="13" style="336" customWidth="1"/>
    <col min="9737" max="9737" width="8.33203125" style="336" customWidth="1"/>
    <col min="9738" max="9983" width="10" style="336"/>
    <col min="9984" max="9984" width="2.5546875" style="336" customWidth="1"/>
    <col min="9985" max="9985" width="7.109375" style="336" customWidth="1"/>
    <col min="9986" max="9986" width="23.5546875" style="336" customWidth="1"/>
    <col min="9987" max="9987" width="9.6640625" style="336" customWidth="1"/>
    <col min="9988" max="9988" width="4.6640625" style="336" customWidth="1"/>
    <col min="9989" max="9989" width="14.44140625" style="336" customWidth="1"/>
    <col min="9990" max="9990" width="11.109375" style="336" customWidth="1"/>
    <col min="9991" max="9991" width="10.33203125" style="336" customWidth="1"/>
    <col min="9992" max="9992" width="13" style="336" customWidth="1"/>
    <col min="9993" max="9993" width="8.33203125" style="336" customWidth="1"/>
    <col min="9994" max="10239" width="9.109375" style="336"/>
    <col min="10240" max="10240" width="2.5546875" style="336" customWidth="1"/>
    <col min="10241" max="10241" width="7.109375" style="336" customWidth="1"/>
    <col min="10242" max="10242" width="23.5546875" style="336" customWidth="1"/>
    <col min="10243" max="10243" width="9.6640625" style="336" customWidth="1"/>
    <col min="10244" max="10244" width="4.6640625" style="336" customWidth="1"/>
    <col min="10245" max="10245" width="14.44140625" style="336" customWidth="1"/>
    <col min="10246" max="10246" width="11.109375" style="336" customWidth="1"/>
    <col min="10247" max="10247" width="10.33203125" style="336" customWidth="1"/>
    <col min="10248" max="10248" width="13" style="336" customWidth="1"/>
    <col min="10249" max="10249" width="8.33203125" style="336" customWidth="1"/>
    <col min="10250" max="10495" width="10" style="336"/>
    <col min="10496" max="10496" width="2.5546875" style="336" customWidth="1"/>
    <col min="10497" max="10497" width="7.109375" style="336" customWidth="1"/>
    <col min="10498" max="10498" width="23.5546875" style="336" customWidth="1"/>
    <col min="10499" max="10499" width="9.6640625" style="336" customWidth="1"/>
    <col min="10500" max="10500" width="4.6640625" style="336" customWidth="1"/>
    <col min="10501" max="10501" width="14.44140625" style="336" customWidth="1"/>
    <col min="10502" max="10502" width="11.109375" style="336" customWidth="1"/>
    <col min="10503" max="10503" width="10.33203125" style="336" customWidth="1"/>
    <col min="10504" max="10504" width="13" style="336" customWidth="1"/>
    <col min="10505" max="10505" width="8.33203125" style="336" customWidth="1"/>
    <col min="10506" max="10751" width="10" style="336"/>
    <col min="10752" max="10752" width="2.5546875" style="336" customWidth="1"/>
    <col min="10753" max="10753" width="7.109375" style="336" customWidth="1"/>
    <col min="10754" max="10754" width="23.5546875" style="336" customWidth="1"/>
    <col min="10755" max="10755" width="9.6640625" style="336" customWidth="1"/>
    <col min="10756" max="10756" width="4.6640625" style="336" customWidth="1"/>
    <col min="10757" max="10757" width="14.44140625" style="336" customWidth="1"/>
    <col min="10758" max="10758" width="11.109375" style="336" customWidth="1"/>
    <col min="10759" max="10759" width="10.33203125" style="336" customWidth="1"/>
    <col min="10760" max="10760" width="13" style="336" customWidth="1"/>
    <col min="10761" max="10761" width="8.33203125" style="336" customWidth="1"/>
    <col min="10762" max="11007" width="10" style="336"/>
    <col min="11008" max="11008" width="2.5546875" style="336" customWidth="1"/>
    <col min="11009" max="11009" width="7.109375" style="336" customWidth="1"/>
    <col min="11010" max="11010" width="23.5546875" style="336" customWidth="1"/>
    <col min="11011" max="11011" width="9.6640625" style="336" customWidth="1"/>
    <col min="11012" max="11012" width="4.6640625" style="336" customWidth="1"/>
    <col min="11013" max="11013" width="14.44140625" style="336" customWidth="1"/>
    <col min="11014" max="11014" width="11.109375" style="336" customWidth="1"/>
    <col min="11015" max="11015" width="10.33203125" style="336" customWidth="1"/>
    <col min="11016" max="11016" width="13" style="336" customWidth="1"/>
    <col min="11017" max="11017" width="8.33203125" style="336" customWidth="1"/>
    <col min="11018" max="11263" width="9.109375" style="336"/>
    <col min="11264" max="11264" width="2.5546875" style="336" customWidth="1"/>
    <col min="11265" max="11265" width="7.109375" style="336" customWidth="1"/>
    <col min="11266" max="11266" width="23.5546875" style="336" customWidth="1"/>
    <col min="11267" max="11267" width="9.6640625" style="336" customWidth="1"/>
    <col min="11268" max="11268" width="4.6640625" style="336" customWidth="1"/>
    <col min="11269" max="11269" width="14.44140625" style="336" customWidth="1"/>
    <col min="11270" max="11270" width="11.109375" style="336" customWidth="1"/>
    <col min="11271" max="11271" width="10.33203125" style="336" customWidth="1"/>
    <col min="11272" max="11272" width="13" style="336" customWidth="1"/>
    <col min="11273" max="11273" width="8.33203125" style="336" customWidth="1"/>
    <col min="11274" max="11519" width="10" style="336"/>
    <col min="11520" max="11520" width="2.5546875" style="336" customWidth="1"/>
    <col min="11521" max="11521" width="7.109375" style="336" customWidth="1"/>
    <col min="11522" max="11522" width="23.5546875" style="336" customWidth="1"/>
    <col min="11523" max="11523" width="9.6640625" style="336" customWidth="1"/>
    <col min="11524" max="11524" width="4.6640625" style="336" customWidth="1"/>
    <col min="11525" max="11525" width="14.44140625" style="336" customWidth="1"/>
    <col min="11526" max="11526" width="11.109375" style="336" customWidth="1"/>
    <col min="11527" max="11527" width="10.33203125" style="336" customWidth="1"/>
    <col min="11528" max="11528" width="13" style="336" customWidth="1"/>
    <col min="11529" max="11529" width="8.33203125" style="336" customWidth="1"/>
    <col min="11530" max="11775" width="10" style="336"/>
    <col min="11776" max="11776" width="2.5546875" style="336" customWidth="1"/>
    <col min="11777" max="11777" width="7.109375" style="336" customWidth="1"/>
    <col min="11778" max="11778" width="23.5546875" style="336" customWidth="1"/>
    <col min="11779" max="11779" width="9.6640625" style="336" customWidth="1"/>
    <col min="11780" max="11780" width="4.6640625" style="336" customWidth="1"/>
    <col min="11781" max="11781" width="14.44140625" style="336" customWidth="1"/>
    <col min="11782" max="11782" width="11.109375" style="336" customWidth="1"/>
    <col min="11783" max="11783" width="10.33203125" style="336" customWidth="1"/>
    <col min="11784" max="11784" width="13" style="336" customWidth="1"/>
    <col min="11785" max="11785" width="8.33203125" style="336" customWidth="1"/>
    <col min="11786" max="12031" width="10" style="336"/>
    <col min="12032" max="12032" width="2.5546875" style="336" customWidth="1"/>
    <col min="12033" max="12033" width="7.109375" style="336" customWidth="1"/>
    <col min="12034" max="12034" width="23.5546875" style="336" customWidth="1"/>
    <col min="12035" max="12035" width="9.6640625" style="336" customWidth="1"/>
    <col min="12036" max="12036" width="4.6640625" style="336" customWidth="1"/>
    <col min="12037" max="12037" width="14.44140625" style="336" customWidth="1"/>
    <col min="12038" max="12038" width="11.109375" style="336" customWidth="1"/>
    <col min="12039" max="12039" width="10.33203125" style="336" customWidth="1"/>
    <col min="12040" max="12040" width="13" style="336" customWidth="1"/>
    <col min="12041" max="12041" width="8.33203125" style="336" customWidth="1"/>
    <col min="12042" max="12287" width="9.109375" style="336"/>
    <col min="12288" max="12288" width="2.5546875" style="336" customWidth="1"/>
    <col min="12289" max="12289" width="7.109375" style="336" customWidth="1"/>
    <col min="12290" max="12290" width="23.5546875" style="336" customWidth="1"/>
    <col min="12291" max="12291" width="9.6640625" style="336" customWidth="1"/>
    <col min="12292" max="12292" width="4.6640625" style="336" customWidth="1"/>
    <col min="12293" max="12293" width="14.44140625" style="336" customWidth="1"/>
    <col min="12294" max="12294" width="11.109375" style="336" customWidth="1"/>
    <col min="12295" max="12295" width="10.33203125" style="336" customWidth="1"/>
    <col min="12296" max="12296" width="13" style="336" customWidth="1"/>
    <col min="12297" max="12297" width="8.33203125" style="336" customWidth="1"/>
    <col min="12298" max="12543" width="10" style="336"/>
    <col min="12544" max="12544" width="2.5546875" style="336" customWidth="1"/>
    <col min="12545" max="12545" width="7.109375" style="336" customWidth="1"/>
    <col min="12546" max="12546" width="23.5546875" style="336" customWidth="1"/>
    <col min="12547" max="12547" width="9.6640625" style="336" customWidth="1"/>
    <col min="12548" max="12548" width="4.6640625" style="336" customWidth="1"/>
    <col min="12549" max="12549" width="14.44140625" style="336" customWidth="1"/>
    <col min="12550" max="12550" width="11.109375" style="336" customWidth="1"/>
    <col min="12551" max="12551" width="10.33203125" style="336" customWidth="1"/>
    <col min="12552" max="12552" width="13" style="336" customWidth="1"/>
    <col min="12553" max="12553" width="8.33203125" style="336" customWidth="1"/>
    <col min="12554" max="12799" width="10" style="336"/>
    <col min="12800" max="12800" width="2.5546875" style="336" customWidth="1"/>
    <col min="12801" max="12801" width="7.109375" style="336" customWidth="1"/>
    <col min="12802" max="12802" width="23.5546875" style="336" customWidth="1"/>
    <col min="12803" max="12803" width="9.6640625" style="336" customWidth="1"/>
    <col min="12804" max="12804" width="4.6640625" style="336" customWidth="1"/>
    <col min="12805" max="12805" width="14.44140625" style="336" customWidth="1"/>
    <col min="12806" max="12806" width="11.109375" style="336" customWidth="1"/>
    <col min="12807" max="12807" width="10.33203125" style="336" customWidth="1"/>
    <col min="12808" max="12808" width="13" style="336" customWidth="1"/>
    <col min="12809" max="12809" width="8.33203125" style="336" customWidth="1"/>
    <col min="12810" max="13055" width="10" style="336"/>
    <col min="13056" max="13056" width="2.5546875" style="336" customWidth="1"/>
    <col min="13057" max="13057" width="7.109375" style="336" customWidth="1"/>
    <col min="13058" max="13058" width="23.5546875" style="336" customWidth="1"/>
    <col min="13059" max="13059" width="9.6640625" style="336" customWidth="1"/>
    <col min="13060" max="13060" width="4.6640625" style="336" customWidth="1"/>
    <col min="13061" max="13061" width="14.44140625" style="336" customWidth="1"/>
    <col min="13062" max="13062" width="11.109375" style="336" customWidth="1"/>
    <col min="13063" max="13063" width="10.33203125" style="336" customWidth="1"/>
    <col min="13064" max="13064" width="13" style="336" customWidth="1"/>
    <col min="13065" max="13065" width="8.33203125" style="336" customWidth="1"/>
    <col min="13066" max="13311" width="9.109375" style="336"/>
    <col min="13312" max="13312" width="2.5546875" style="336" customWidth="1"/>
    <col min="13313" max="13313" width="7.109375" style="336" customWidth="1"/>
    <col min="13314" max="13314" width="23.5546875" style="336" customWidth="1"/>
    <col min="13315" max="13315" width="9.6640625" style="336" customWidth="1"/>
    <col min="13316" max="13316" width="4.6640625" style="336" customWidth="1"/>
    <col min="13317" max="13317" width="14.44140625" style="336" customWidth="1"/>
    <col min="13318" max="13318" width="11.109375" style="336" customWidth="1"/>
    <col min="13319" max="13319" width="10.33203125" style="336" customWidth="1"/>
    <col min="13320" max="13320" width="13" style="336" customWidth="1"/>
    <col min="13321" max="13321" width="8.33203125" style="336" customWidth="1"/>
    <col min="13322" max="13567" width="10" style="336"/>
    <col min="13568" max="13568" width="2.5546875" style="336" customWidth="1"/>
    <col min="13569" max="13569" width="7.109375" style="336" customWidth="1"/>
    <col min="13570" max="13570" width="23.5546875" style="336" customWidth="1"/>
    <col min="13571" max="13571" width="9.6640625" style="336" customWidth="1"/>
    <col min="13572" max="13572" width="4.6640625" style="336" customWidth="1"/>
    <col min="13573" max="13573" width="14.44140625" style="336" customWidth="1"/>
    <col min="13574" max="13574" width="11.109375" style="336" customWidth="1"/>
    <col min="13575" max="13575" width="10.33203125" style="336" customWidth="1"/>
    <col min="13576" max="13576" width="13" style="336" customWidth="1"/>
    <col min="13577" max="13577" width="8.33203125" style="336" customWidth="1"/>
    <col min="13578" max="13823" width="10" style="336"/>
    <col min="13824" max="13824" width="2.5546875" style="336" customWidth="1"/>
    <col min="13825" max="13825" width="7.109375" style="336" customWidth="1"/>
    <col min="13826" max="13826" width="23.5546875" style="336" customWidth="1"/>
    <col min="13827" max="13827" width="9.6640625" style="336" customWidth="1"/>
    <col min="13828" max="13828" width="4.6640625" style="336" customWidth="1"/>
    <col min="13829" max="13829" width="14.44140625" style="336" customWidth="1"/>
    <col min="13830" max="13830" width="11.109375" style="336" customWidth="1"/>
    <col min="13831" max="13831" width="10.33203125" style="336" customWidth="1"/>
    <col min="13832" max="13832" width="13" style="336" customWidth="1"/>
    <col min="13833" max="13833" width="8.33203125" style="336" customWidth="1"/>
    <col min="13834" max="14079" width="10" style="336"/>
    <col min="14080" max="14080" width="2.5546875" style="336" customWidth="1"/>
    <col min="14081" max="14081" width="7.109375" style="336" customWidth="1"/>
    <col min="14082" max="14082" width="23.5546875" style="336" customWidth="1"/>
    <col min="14083" max="14083" width="9.6640625" style="336" customWidth="1"/>
    <col min="14084" max="14084" width="4.6640625" style="336" customWidth="1"/>
    <col min="14085" max="14085" width="14.44140625" style="336" customWidth="1"/>
    <col min="14086" max="14086" width="11.109375" style="336" customWidth="1"/>
    <col min="14087" max="14087" width="10.33203125" style="336" customWidth="1"/>
    <col min="14088" max="14088" width="13" style="336" customWidth="1"/>
    <col min="14089" max="14089" width="8.33203125" style="336" customWidth="1"/>
    <col min="14090" max="14335" width="9.109375" style="336"/>
    <col min="14336" max="14336" width="2.5546875" style="336" customWidth="1"/>
    <col min="14337" max="14337" width="7.109375" style="336" customWidth="1"/>
    <col min="14338" max="14338" width="23.5546875" style="336" customWidth="1"/>
    <col min="14339" max="14339" width="9.6640625" style="336" customWidth="1"/>
    <col min="14340" max="14340" width="4.6640625" style="336" customWidth="1"/>
    <col min="14341" max="14341" width="14.44140625" style="336" customWidth="1"/>
    <col min="14342" max="14342" width="11.109375" style="336" customWidth="1"/>
    <col min="14343" max="14343" width="10.33203125" style="336" customWidth="1"/>
    <col min="14344" max="14344" width="13" style="336" customWidth="1"/>
    <col min="14345" max="14345" width="8.33203125" style="336" customWidth="1"/>
    <col min="14346" max="14591" width="10" style="336"/>
    <col min="14592" max="14592" width="2.5546875" style="336" customWidth="1"/>
    <col min="14593" max="14593" width="7.109375" style="336" customWidth="1"/>
    <col min="14594" max="14594" width="23.5546875" style="336" customWidth="1"/>
    <col min="14595" max="14595" width="9.6640625" style="336" customWidth="1"/>
    <col min="14596" max="14596" width="4.6640625" style="336" customWidth="1"/>
    <col min="14597" max="14597" width="14.44140625" style="336" customWidth="1"/>
    <col min="14598" max="14598" width="11.109375" style="336" customWidth="1"/>
    <col min="14599" max="14599" width="10.33203125" style="336" customWidth="1"/>
    <col min="14600" max="14600" width="13" style="336" customWidth="1"/>
    <col min="14601" max="14601" width="8.33203125" style="336" customWidth="1"/>
    <col min="14602" max="14847" width="10" style="336"/>
    <col min="14848" max="14848" width="2.5546875" style="336" customWidth="1"/>
    <col min="14849" max="14849" width="7.109375" style="336" customWidth="1"/>
    <col min="14850" max="14850" width="23.5546875" style="336" customWidth="1"/>
    <col min="14851" max="14851" width="9.6640625" style="336" customWidth="1"/>
    <col min="14852" max="14852" width="4.6640625" style="336" customWidth="1"/>
    <col min="14853" max="14853" width="14.44140625" style="336" customWidth="1"/>
    <col min="14854" max="14854" width="11.109375" style="336" customWidth="1"/>
    <col min="14855" max="14855" width="10.33203125" style="336" customWidth="1"/>
    <col min="14856" max="14856" width="13" style="336" customWidth="1"/>
    <col min="14857" max="14857" width="8.33203125" style="336" customWidth="1"/>
    <col min="14858" max="15103" width="10" style="336"/>
    <col min="15104" max="15104" width="2.5546875" style="336" customWidth="1"/>
    <col min="15105" max="15105" width="7.109375" style="336" customWidth="1"/>
    <col min="15106" max="15106" width="23.5546875" style="336" customWidth="1"/>
    <col min="15107" max="15107" width="9.6640625" style="336" customWidth="1"/>
    <col min="15108" max="15108" width="4.6640625" style="336" customWidth="1"/>
    <col min="15109" max="15109" width="14.44140625" style="336" customWidth="1"/>
    <col min="15110" max="15110" width="11.109375" style="336" customWidth="1"/>
    <col min="15111" max="15111" width="10.33203125" style="336" customWidth="1"/>
    <col min="15112" max="15112" width="13" style="336" customWidth="1"/>
    <col min="15113" max="15113" width="8.33203125" style="336" customWidth="1"/>
    <col min="15114" max="15359" width="9.109375" style="336"/>
    <col min="15360" max="15360" width="2.5546875" style="336" customWidth="1"/>
    <col min="15361" max="15361" width="7.109375" style="336" customWidth="1"/>
    <col min="15362" max="15362" width="23.5546875" style="336" customWidth="1"/>
    <col min="15363" max="15363" width="9.6640625" style="336" customWidth="1"/>
    <col min="15364" max="15364" width="4.6640625" style="336" customWidth="1"/>
    <col min="15365" max="15365" width="14.44140625" style="336" customWidth="1"/>
    <col min="15366" max="15366" width="11.109375" style="336" customWidth="1"/>
    <col min="15367" max="15367" width="10.33203125" style="336" customWidth="1"/>
    <col min="15368" max="15368" width="13" style="336" customWidth="1"/>
    <col min="15369" max="15369" width="8.33203125" style="336" customWidth="1"/>
    <col min="15370" max="15615" width="10" style="336"/>
    <col min="15616" max="15616" width="2.5546875" style="336" customWidth="1"/>
    <col min="15617" max="15617" width="7.109375" style="336" customWidth="1"/>
    <col min="15618" max="15618" width="23.5546875" style="336" customWidth="1"/>
    <col min="15619" max="15619" width="9.6640625" style="336" customWidth="1"/>
    <col min="15620" max="15620" width="4.6640625" style="336" customWidth="1"/>
    <col min="15621" max="15621" width="14.44140625" style="336" customWidth="1"/>
    <col min="15622" max="15622" width="11.109375" style="336" customWidth="1"/>
    <col min="15623" max="15623" width="10.33203125" style="336" customWidth="1"/>
    <col min="15624" max="15624" width="13" style="336" customWidth="1"/>
    <col min="15625" max="15625" width="8.33203125" style="336" customWidth="1"/>
    <col min="15626" max="15871" width="10" style="336"/>
    <col min="15872" max="15872" width="2.5546875" style="336" customWidth="1"/>
    <col min="15873" max="15873" width="7.109375" style="336" customWidth="1"/>
    <col min="15874" max="15874" width="23.5546875" style="336" customWidth="1"/>
    <col min="15875" max="15875" width="9.6640625" style="336" customWidth="1"/>
    <col min="15876" max="15876" width="4.6640625" style="336" customWidth="1"/>
    <col min="15877" max="15877" width="14.44140625" style="336" customWidth="1"/>
    <col min="15878" max="15878" width="11.109375" style="336" customWidth="1"/>
    <col min="15879" max="15879" width="10.33203125" style="336" customWidth="1"/>
    <col min="15880" max="15880" width="13" style="336" customWidth="1"/>
    <col min="15881" max="15881" width="8.33203125" style="336" customWidth="1"/>
    <col min="15882" max="16127" width="10" style="336"/>
    <col min="16128" max="16128" width="2.5546875" style="336" customWidth="1"/>
    <col min="16129" max="16129" width="7.109375" style="336" customWidth="1"/>
    <col min="16130" max="16130" width="23.5546875" style="336" customWidth="1"/>
    <col min="16131" max="16131" width="9.6640625" style="336" customWidth="1"/>
    <col min="16132" max="16132" width="4.6640625" style="336" customWidth="1"/>
    <col min="16133" max="16133" width="14.44140625" style="336" customWidth="1"/>
    <col min="16134" max="16134" width="11.109375" style="336" customWidth="1"/>
    <col min="16135" max="16135" width="10.33203125" style="336" customWidth="1"/>
    <col min="16136" max="16136" width="13" style="336" customWidth="1"/>
    <col min="16137" max="16137" width="8.33203125" style="336" customWidth="1"/>
    <col min="16138" max="16383" width="9.109375" style="336"/>
    <col min="16384" max="16384" width="9.109375" style="336" customWidth="1"/>
  </cols>
  <sheetData>
    <row r="1" spans="1:11" ht="15.6" customHeight="1">
      <c r="A1" s="949" t="s">
        <v>122</v>
      </c>
      <c r="B1" s="435"/>
      <c r="C1" s="436"/>
      <c r="D1" s="436"/>
      <c r="E1" s="436"/>
      <c r="F1" s="436"/>
      <c r="G1" s="436"/>
      <c r="H1" s="436"/>
      <c r="I1" s="1902"/>
    </row>
    <row r="2" spans="1:11" ht="15.6" customHeight="1">
      <c r="A2" s="949" t="s">
        <v>672</v>
      </c>
      <c r="B2" s="435"/>
      <c r="C2" s="436"/>
      <c r="D2" s="436"/>
      <c r="E2" s="436"/>
      <c r="F2" s="436"/>
      <c r="G2" s="436"/>
      <c r="H2" s="436"/>
      <c r="I2" s="436"/>
    </row>
    <row r="3" spans="1:11" ht="15.6" customHeight="1">
      <c r="A3" s="949" t="s">
        <v>214</v>
      </c>
      <c r="B3" s="435"/>
      <c r="C3" s="436"/>
      <c r="D3" s="436"/>
      <c r="E3" s="436"/>
      <c r="F3" s="436"/>
      <c r="G3" s="436"/>
      <c r="H3" s="436"/>
      <c r="I3" s="436"/>
    </row>
    <row r="4" spans="1:11" ht="15.6" customHeight="1">
      <c r="A4" s="949" t="s">
        <v>752</v>
      </c>
      <c r="B4" s="435"/>
      <c r="C4" s="436"/>
      <c r="D4" s="436"/>
      <c r="E4" s="436"/>
      <c r="F4" s="436"/>
      <c r="G4" s="436"/>
      <c r="H4" s="436"/>
      <c r="I4" s="436"/>
    </row>
    <row r="5" spans="1:11" ht="15.6" customHeight="1">
      <c r="A5" s="435"/>
      <c r="B5" s="435"/>
      <c r="C5" s="436"/>
      <c r="D5" s="436"/>
      <c r="E5" s="436"/>
      <c r="F5" s="436"/>
      <c r="G5" s="436"/>
      <c r="H5" s="436"/>
      <c r="I5" s="436"/>
    </row>
    <row r="6" spans="1:11" ht="15.6" customHeight="1">
      <c r="A6" s="435"/>
      <c r="B6" s="435"/>
      <c r="C6" s="436"/>
      <c r="D6" s="436"/>
      <c r="E6" s="436" t="s">
        <v>226</v>
      </c>
      <c r="F6" s="436"/>
      <c r="G6" s="436"/>
      <c r="H6" s="436" t="s">
        <v>376</v>
      </c>
      <c r="I6" s="436"/>
    </row>
    <row r="7" spans="1:11" ht="15.6" customHeight="1">
      <c r="A7" s="435"/>
      <c r="B7" s="435"/>
      <c r="C7" s="945" t="s">
        <v>227</v>
      </c>
      <c r="D7" s="117" t="s">
        <v>1127</v>
      </c>
      <c r="E7" s="945" t="s">
        <v>229</v>
      </c>
      <c r="F7" s="945" t="s">
        <v>230</v>
      </c>
      <c r="G7" s="945" t="s">
        <v>231</v>
      </c>
      <c r="H7" s="945" t="s">
        <v>232</v>
      </c>
      <c r="I7" s="945"/>
    </row>
    <row r="8" spans="1:11" ht="15.6" customHeight="1">
      <c r="A8" s="176" t="s">
        <v>513</v>
      </c>
      <c r="B8" s="168"/>
      <c r="C8" s="169"/>
      <c r="D8" s="169"/>
      <c r="E8" s="939"/>
      <c r="F8" s="169"/>
      <c r="G8" s="169"/>
      <c r="H8" s="132"/>
      <c r="I8" s="169"/>
    </row>
    <row r="9" spans="1:11" ht="15.6" customHeight="1">
      <c r="A9" s="178" t="s">
        <v>351</v>
      </c>
      <c r="B9" s="168"/>
      <c r="C9" s="169" t="s">
        <v>276</v>
      </c>
      <c r="D9" s="169" t="s">
        <v>583</v>
      </c>
      <c r="E9" s="170">
        <v>3235982</v>
      </c>
      <c r="F9" s="169" t="s">
        <v>341</v>
      </c>
      <c r="G9" s="124">
        <f>'WCA Allocation Factors'!E16</f>
        <v>0.22605500000000001</v>
      </c>
      <c r="H9" s="121">
        <f>+G9*E9</f>
        <v>731509.91101000004</v>
      </c>
      <c r="I9" s="169"/>
      <c r="J9" s="345"/>
      <c r="K9" s="111"/>
    </row>
    <row r="10" spans="1:11" ht="15.6" customHeight="1">
      <c r="A10" s="182" t="s">
        <v>351</v>
      </c>
      <c r="B10" s="168"/>
      <c r="C10" s="116" t="s">
        <v>276</v>
      </c>
      <c r="D10" s="169" t="s">
        <v>583</v>
      </c>
      <c r="E10" s="123">
        <v>-309501</v>
      </c>
      <c r="F10" s="116" t="s">
        <v>352</v>
      </c>
      <c r="G10" s="124">
        <f>'WCA Allocation Factors'!E16</f>
        <v>0.22605500000000001</v>
      </c>
      <c r="H10" s="121">
        <f>+G10*E10</f>
        <v>-69964.248554999998</v>
      </c>
      <c r="I10" s="169"/>
      <c r="J10" s="345"/>
      <c r="K10" s="111"/>
    </row>
    <row r="11" spans="1:11" ht="15.6" customHeight="1" thickBot="1">
      <c r="A11" s="182"/>
      <c r="B11" s="168"/>
      <c r="C11" s="116"/>
      <c r="D11" s="169"/>
      <c r="E11" s="535">
        <f>SUM(E9:E10)</f>
        <v>2926481</v>
      </c>
      <c r="F11" s="116"/>
      <c r="G11" s="124"/>
      <c r="H11" s="535">
        <f>+H10+H9</f>
        <v>661545.66245499998</v>
      </c>
      <c r="I11" s="169"/>
      <c r="J11" s="345"/>
      <c r="K11" s="111"/>
    </row>
    <row r="12" spans="1:11" ht="15.6" customHeight="1" thickTop="1">
      <c r="A12" s="1755"/>
      <c r="B12" s="182"/>
      <c r="C12" s="116"/>
      <c r="D12" s="169"/>
      <c r="E12" s="123"/>
      <c r="F12" s="116"/>
      <c r="G12" s="124"/>
      <c r="H12" s="121"/>
      <c r="I12" s="169"/>
      <c r="J12" s="348"/>
      <c r="K12" s="334"/>
    </row>
    <row r="13" spans="1:11" ht="15.6" customHeight="1">
      <c r="A13" s="1755" t="s">
        <v>373</v>
      </c>
      <c r="B13" s="182"/>
      <c r="C13" s="435"/>
      <c r="D13" s="435"/>
      <c r="E13" s="435"/>
      <c r="F13" s="435"/>
      <c r="G13" s="435"/>
      <c r="H13" s="435"/>
      <c r="I13" s="1903"/>
      <c r="J13" s="348"/>
      <c r="K13" s="308"/>
    </row>
    <row r="14" spans="1:11" ht="15.6" customHeight="1">
      <c r="A14" s="182" t="s">
        <v>411</v>
      </c>
      <c r="B14" s="182"/>
      <c r="C14" s="436" t="s">
        <v>327</v>
      </c>
      <c r="D14" s="169" t="s">
        <v>583</v>
      </c>
      <c r="E14" s="121">
        <v>6057876</v>
      </c>
      <c r="F14" s="116" t="s">
        <v>341</v>
      </c>
      <c r="G14" s="1904">
        <f>'WCA Allocation Factors'!E16</f>
        <v>0.22605500000000001</v>
      </c>
      <c r="H14" s="1905">
        <f>E14*G14</f>
        <v>1369413.15918</v>
      </c>
      <c r="I14" s="941"/>
      <c r="J14" s="348"/>
      <c r="K14" s="308"/>
    </row>
    <row r="15" spans="1:11" ht="15.6" customHeight="1">
      <c r="A15" s="1901" t="s">
        <v>595</v>
      </c>
      <c r="B15" s="1901"/>
      <c r="C15" s="1048">
        <v>41010</v>
      </c>
      <c r="D15" s="189" t="s">
        <v>583</v>
      </c>
      <c r="E15" s="1906">
        <v>2299025</v>
      </c>
      <c r="F15" s="189" t="s">
        <v>341</v>
      </c>
      <c r="G15" s="1904">
        <f>'WCA Allocation Factors'!E16</f>
        <v>0.22605500000000001</v>
      </c>
      <c r="H15" s="1905">
        <f t="shared" ref="H15:H16" si="0">E15*G15</f>
        <v>519706.09637500002</v>
      </c>
      <c r="I15" s="941"/>
      <c r="J15" s="348"/>
      <c r="K15" s="308"/>
    </row>
    <row r="16" spans="1:11" ht="15.6" customHeight="1">
      <c r="A16" s="1901" t="s">
        <v>874</v>
      </c>
      <c r="B16" s="1901"/>
      <c r="C16" s="1048">
        <v>282</v>
      </c>
      <c r="D16" s="189" t="s">
        <v>583</v>
      </c>
      <c r="E16" s="1906">
        <v>-2893083</v>
      </c>
      <c r="F16" s="189" t="s">
        <v>341</v>
      </c>
      <c r="G16" s="1904">
        <f>'WCA Allocation Factors'!E16</f>
        <v>0.22605500000000001</v>
      </c>
      <c r="H16" s="1905">
        <f t="shared" si="0"/>
        <v>-653995.87756499997</v>
      </c>
      <c r="I16" s="941"/>
      <c r="J16" s="348"/>
      <c r="K16" s="308"/>
    </row>
    <row r="17" spans="1:12" ht="15.6" customHeight="1">
      <c r="A17" s="1901"/>
      <c r="B17" s="1901"/>
      <c r="C17" s="189"/>
      <c r="D17" s="189"/>
      <c r="E17" s="1907"/>
      <c r="F17" s="189"/>
      <c r="G17" s="1798"/>
      <c r="H17" s="1006"/>
      <c r="I17" s="189"/>
      <c r="J17" s="348"/>
      <c r="K17" s="308"/>
    </row>
    <row r="18" spans="1:12" ht="15.6" customHeight="1">
      <c r="A18" s="1755"/>
      <c r="B18" s="1901"/>
      <c r="C18" s="1048"/>
      <c r="D18" s="189"/>
      <c r="E18" s="1907"/>
      <c r="F18" s="1048"/>
      <c r="G18" s="124"/>
      <c r="H18" s="123"/>
      <c r="I18" s="254"/>
      <c r="K18" s="356"/>
      <c r="L18" s="356"/>
    </row>
    <row r="19" spans="1:12" ht="15.6" customHeight="1">
      <c r="A19" s="1755" t="s">
        <v>875</v>
      </c>
      <c r="B19" s="1901"/>
      <c r="C19" s="1048"/>
      <c r="D19" s="189"/>
      <c r="E19" s="1907"/>
      <c r="F19" s="1048"/>
      <c r="G19" s="124"/>
      <c r="H19" s="121"/>
      <c r="I19" s="1903"/>
      <c r="K19" s="356"/>
      <c r="L19" s="356"/>
    </row>
    <row r="20" spans="1:12" ht="15.6" customHeight="1">
      <c r="A20" s="1901" t="s">
        <v>876</v>
      </c>
      <c r="B20" s="1901"/>
      <c r="C20" s="1048"/>
      <c r="D20" s="189"/>
      <c r="E20" s="1907">
        <v>-692635</v>
      </c>
      <c r="F20" s="1048"/>
      <c r="G20" s="124"/>
      <c r="H20" s="121"/>
      <c r="I20" s="941"/>
      <c r="K20" s="356"/>
      <c r="L20" s="356"/>
    </row>
    <row r="21" spans="1:12" ht="15.6" customHeight="1">
      <c r="A21" s="1901" t="s">
        <v>877</v>
      </c>
      <c r="B21" s="1901"/>
      <c r="C21" s="1048"/>
      <c r="D21" s="189"/>
      <c r="E21" s="1907">
        <v>2233845</v>
      </c>
      <c r="F21" s="189"/>
      <c r="G21" s="1908"/>
      <c r="H21" s="1909"/>
      <c r="I21" s="941"/>
      <c r="K21" s="356"/>
      <c r="L21" s="356"/>
    </row>
    <row r="22" spans="1:12" ht="15.6" customHeight="1">
      <c r="A22" s="1901" t="s">
        <v>596</v>
      </c>
      <c r="B22" s="1901"/>
      <c r="C22" s="189"/>
      <c r="D22" s="189"/>
      <c r="E22" s="1910">
        <f>E20-E21</f>
        <v>-2926480</v>
      </c>
      <c r="F22" s="189"/>
      <c r="G22" s="1798"/>
      <c r="H22" s="890"/>
      <c r="I22" s="941"/>
    </row>
    <row r="23" spans="1:12" ht="15.6" customHeight="1">
      <c r="A23" s="1901"/>
      <c r="B23" s="1901"/>
      <c r="C23" s="189"/>
      <c r="D23" s="189"/>
      <c r="E23" s="1907"/>
      <c r="F23" s="189"/>
      <c r="G23" s="1911"/>
      <c r="H23" s="1517"/>
      <c r="I23" s="1903"/>
      <c r="J23" s="340"/>
      <c r="K23" s="340"/>
    </row>
    <row r="24" spans="1:12" ht="15.6" customHeight="1">
      <c r="A24" s="1901"/>
      <c r="B24" s="1901"/>
      <c r="C24" s="189"/>
      <c r="D24" s="189"/>
      <c r="E24" s="1907"/>
      <c r="F24" s="189"/>
      <c r="G24" s="1911"/>
      <c r="H24" s="1517"/>
      <c r="I24" s="189"/>
      <c r="J24" s="340"/>
      <c r="K24" s="340"/>
    </row>
    <row r="25" spans="1:12" ht="15.6" customHeight="1">
      <c r="A25" s="1901"/>
      <c r="B25" s="1901"/>
      <c r="C25" s="1048"/>
      <c r="D25" s="189"/>
      <c r="E25" s="1907"/>
      <c r="F25" s="1048"/>
      <c r="G25" s="1912"/>
      <c r="H25" s="1907"/>
      <c r="I25" s="169"/>
      <c r="J25" s="340"/>
      <c r="K25" s="340"/>
    </row>
    <row r="26" spans="1:12" ht="15.6" customHeight="1">
      <c r="A26" s="1901" t="s">
        <v>1102</v>
      </c>
      <c r="B26" s="1901"/>
      <c r="C26" s="1048"/>
      <c r="D26" s="189"/>
      <c r="E26" s="1907"/>
      <c r="F26" s="1048"/>
      <c r="G26" s="1912"/>
      <c r="H26" s="1907"/>
      <c r="I26" s="254"/>
      <c r="J26" s="340"/>
      <c r="K26" s="340"/>
    </row>
    <row r="27" spans="1:12" ht="15.6" customHeight="1">
      <c r="A27" s="1901"/>
      <c r="B27" s="1901"/>
      <c r="C27" s="189"/>
      <c r="D27" s="189"/>
      <c r="E27" s="1907"/>
      <c r="F27" s="189"/>
      <c r="G27" s="1912"/>
      <c r="H27" s="890"/>
      <c r="I27" s="1903"/>
      <c r="J27" s="340"/>
      <c r="K27" s="340"/>
    </row>
    <row r="28" spans="1:12" ht="15.6" customHeight="1">
      <c r="A28" s="1913" t="s">
        <v>350</v>
      </c>
      <c r="B28" s="1901"/>
      <c r="C28" s="189"/>
      <c r="D28" s="189"/>
      <c r="E28" s="890"/>
      <c r="F28" s="189"/>
      <c r="G28" s="1798"/>
      <c r="H28" s="890"/>
      <c r="I28" s="1903"/>
      <c r="J28" s="340"/>
      <c r="K28" s="340"/>
    </row>
    <row r="29" spans="1:12" ht="15.6" customHeight="1">
      <c r="A29" s="1913"/>
      <c r="B29" s="1901"/>
      <c r="C29" s="189"/>
      <c r="D29" s="189"/>
      <c r="E29" s="890"/>
      <c r="F29" s="189"/>
      <c r="G29" s="1914"/>
      <c r="H29" s="1517"/>
      <c r="I29" s="189"/>
      <c r="J29" s="340"/>
      <c r="K29" s="340"/>
    </row>
    <row r="30" spans="1:12" ht="15.6" customHeight="1">
      <c r="A30" s="1915"/>
      <c r="B30" s="1502"/>
      <c r="C30" s="1502"/>
      <c r="D30" s="1502"/>
      <c r="E30" s="1916"/>
      <c r="F30" s="1502"/>
      <c r="G30" s="1917"/>
      <c r="H30" s="1918"/>
      <c r="I30" s="169"/>
      <c r="J30" s="340"/>
      <c r="K30" s="340"/>
    </row>
    <row r="31" spans="1:12" ht="15.6" customHeight="1">
      <c r="A31" s="1919"/>
      <c r="B31" s="168"/>
      <c r="C31" s="168"/>
      <c r="D31" s="168"/>
      <c r="E31" s="248"/>
      <c r="F31" s="168"/>
      <c r="G31" s="1914"/>
      <c r="H31" s="1920"/>
      <c r="I31" s="169"/>
      <c r="J31" s="340"/>
      <c r="K31" s="356"/>
      <c r="L31" s="356"/>
    </row>
    <row r="32" spans="1:12">
      <c r="A32" s="1919"/>
      <c r="B32" s="168"/>
      <c r="C32" s="168"/>
      <c r="D32" s="168"/>
      <c r="E32" s="248"/>
      <c r="F32" s="168"/>
      <c r="G32" s="1914"/>
      <c r="H32" s="1920"/>
      <c r="I32" s="1921"/>
      <c r="J32" s="340"/>
      <c r="K32" s="356"/>
      <c r="L32" s="356"/>
    </row>
    <row r="33" spans="1:12" ht="15.6" customHeight="1">
      <c r="A33" s="1919"/>
      <c r="B33" s="168"/>
      <c r="C33" s="168"/>
      <c r="D33" s="168"/>
      <c r="E33" s="1922"/>
      <c r="F33" s="168"/>
      <c r="G33" s="1914"/>
      <c r="H33" s="1920"/>
      <c r="I33" s="189"/>
      <c r="J33" s="340"/>
      <c r="K33" s="356"/>
      <c r="L33" s="356"/>
    </row>
    <row r="34" spans="1:12" ht="15.6" customHeight="1">
      <c r="A34" s="1923"/>
      <c r="B34" s="1924"/>
      <c r="C34" s="1506"/>
      <c r="D34" s="1506"/>
      <c r="E34" s="1925"/>
      <c r="F34" s="1506"/>
      <c r="G34" s="1926"/>
      <c r="H34" s="1927"/>
      <c r="I34" s="169"/>
      <c r="J34" s="340"/>
      <c r="K34" s="356"/>
      <c r="L34" s="356"/>
    </row>
    <row r="35" spans="1:12" ht="15.6" customHeight="1">
      <c r="A35" s="1901"/>
      <c r="B35" s="1901"/>
      <c r="C35" s="189"/>
      <c r="D35" s="189"/>
      <c r="E35" s="890"/>
      <c r="F35" s="189"/>
      <c r="G35" s="1084"/>
      <c r="H35" s="890"/>
      <c r="I35" s="169"/>
      <c r="J35" s="340"/>
    </row>
    <row r="36" spans="1:12" ht="15.6" customHeight="1">
      <c r="A36" s="1901"/>
      <c r="B36" s="1901"/>
      <c r="C36" s="189"/>
      <c r="D36" s="189"/>
      <c r="E36" s="248"/>
      <c r="F36" s="189"/>
      <c r="G36" s="1084"/>
      <c r="H36" s="890"/>
      <c r="I36" s="169"/>
      <c r="J36" s="340"/>
    </row>
    <row r="37" spans="1:12" ht="15.6" customHeight="1">
      <c r="A37" s="1901"/>
      <c r="B37" s="1901"/>
      <c r="C37" s="1048"/>
      <c r="D37" s="189"/>
      <c r="E37" s="1907"/>
      <c r="F37" s="1048"/>
      <c r="G37" s="1928"/>
      <c r="H37" s="1907"/>
      <c r="I37" s="189"/>
      <c r="J37" s="340"/>
    </row>
    <row r="38" spans="1:12" ht="15.6" customHeight="1">
      <c r="A38" s="1901"/>
      <c r="B38" s="1901"/>
      <c r="C38" s="1048"/>
      <c r="D38" s="189"/>
      <c r="E38" s="1907"/>
      <c r="F38" s="1048"/>
      <c r="G38" s="1084"/>
      <c r="H38" s="890"/>
      <c r="I38" s="189"/>
    </row>
    <row r="39" spans="1:12" ht="15.6" customHeight="1">
      <c r="A39" s="349"/>
      <c r="B39" s="349"/>
      <c r="C39" s="350"/>
      <c r="D39" s="351"/>
      <c r="E39" s="352"/>
      <c r="F39" s="350"/>
      <c r="G39" s="360"/>
      <c r="H39" s="361"/>
      <c r="I39" s="351"/>
    </row>
    <row r="40" spans="1:12" ht="15.6" customHeight="1">
      <c r="A40" s="357"/>
      <c r="B40" s="349"/>
      <c r="C40" s="350"/>
      <c r="D40" s="351"/>
      <c r="E40" s="352"/>
      <c r="F40" s="350"/>
      <c r="G40" s="360"/>
      <c r="H40" s="358"/>
      <c r="I40" s="351"/>
    </row>
    <row r="41" spans="1:12" ht="15.6" customHeight="1">
      <c r="B41" s="349"/>
      <c r="C41" s="351"/>
      <c r="D41" s="351"/>
      <c r="E41" s="361"/>
      <c r="F41" s="351"/>
      <c r="G41" s="362"/>
      <c r="H41" s="361"/>
      <c r="I41" s="351"/>
    </row>
    <row r="42" spans="1:12" ht="15.6" customHeight="1">
      <c r="A42" s="349"/>
      <c r="B42" s="349"/>
      <c r="C42" s="351"/>
      <c r="D42" s="351"/>
      <c r="E42" s="363"/>
      <c r="F42" s="351"/>
      <c r="G42" s="362"/>
      <c r="H42" s="361"/>
      <c r="I42" s="351"/>
    </row>
    <row r="43" spans="1:12" ht="15.6" customHeight="1">
      <c r="A43" s="357"/>
      <c r="B43" s="349"/>
      <c r="C43" s="351"/>
      <c r="D43" s="351"/>
      <c r="E43" s="361"/>
      <c r="F43" s="351"/>
      <c r="G43" s="362"/>
      <c r="H43" s="361"/>
      <c r="I43" s="351"/>
    </row>
    <row r="44" spans="1:12" ht="15.6" customHeight="1">
      <c r="A44" s="347"/>
      <c r="B44" s="346"/>
      <c r="C44" s="341"/>
      <c r="D44" s="341"/>
      <c r="E44" s="341"/>
      <c r="F44" s="341"/>
      <c r="G44" s="341"/>
      <c r="H44" s="341"/>
      <c r="I44" s="341"/>
    </row>
    <row r="45" spans="1:12" ht="15.6" customHeight="1">
      <c r="A45" s="346"/>
      <c r="B45" s="346"/>
      <c r="C45" s="341"/>
      <c r="D45" s="341"/>
      <c r="E45" s="341"/>
      <c r="F45" s="341"/>
      <c r="G45" s="341"/>
      <c r="H45" s="341"/>
      <c r="I45" s="341"/>
    </row>
    <row r="46" spans="1:12" ht="15.6" customHeight="1">
      <c r="A46" s="364"/>
      <c r="B46" s="346"/>
      <c r="C46" s="341"/>
      <c r="D46" s="341"/>
      <c r="E46" s="341"/>
      <c r="F46" s="341"/>
      <c r="G46" s="341"/>
      <c r="H46" s="341"/>
      <c r="I46" s="341"/>
    </row>
    <row r="47" spans="1:12" ht="15.6" customHeight="1">
      <c r="A47" s="364"/>
      <c r="B47" s="346"/>
      <c r="C47" s="341"/>
      <c r="D47" s="341"/>
      <c r="E47" s="341"/>
      <c r="F47" s="341"/>
      <c r="G47" s="341"/>
      <c r="H47" s="341"/>
      <c r="I47" s="341"/>
    </row>
    <row r="51" spans="1:12" ht="15.6" customHeight="1">
      <c r="A51" s="340"/>
      <c r="B51" s="340"/>
      <c r="C51" s="340"/>
      <c r="D51" s="340"/>
      <c r="E51" s="340"/>
      <c r="F51" s="340"/>
      <c r="G51" s="340"/>
      <c r="H51" s="340"/>
      <c r="I51" s="340"/>
      <c r="J51" s="340"/>
      <c r="K51" s="340"/>
      <c r="L51" s="340"/>
    </row>
    <row r="52" spans="1:12" ht="15.6" customHeight="1">
      <c r="A52" s="365"/>
      <c r="B52" s="340"/>
      <c r="C52" s="341"/>
      <c r="D52" s="341"/>
      <c r="E52" s="366"/>
      <c r="F52" s="341"/>
      <c r="G52" s="341"/>
      <c r="H52" s="341"/>
      <c r="I52" s="367"/>
      <c r="J52" s="340"/>
      <c r="K52" s="340"/>
      <c r="L52" s="340"/>
    </row>
    <row r="53" spans="1:12" ht="15.6" customHeight="1">
      <c r="A53" s="364"/>
      <c r="B53" s="340"/>
      <c r="C53" s="341"/>
      <c r="D53" s="341"/>
      <c r="E53" s="341"/>
      <c r="F53" s="341"/>
      <c r="G53" s="341"/>
      <c r="H53" s="341"/>
      <c r="I53" s="367"/>
      <c r="J53" s="340"/>
      <c r="K53" s="340"/>
      <c r="L53" s="340"/>
    </row>
    <row r="54" spans="1:12" ht="15.6" customHeight="1">
      <c r="A54" s="364"/>
      <c r="B54" s="340"/>
      <c r="C54" s="341"/>
      <c r="D54" s="341"/>
      <c r="E54" s="368"/>
      <c r="F54" s="341"/>
      <c r="G54" s="341"/>
      <c r="H54" s="341"/>
      <c r="I54" s="367"/>
      <c r="J54" s="340"/>
      <c r="K54" s="340"/>
      <c r="L54" s="340"/>
    </row>
    <row r="55" spans="1:12" ht="15.6" customHeight="1">
      <c r="A55" s="364"/>
      <c r="B55" s="340"/>
      <c r="C55" s="341"/>
      <c r="D55" s="341"/>
      <c r="E55" s="341"/>
      <c r="F55" s="341"/>
      <c r="G55" s="341"/>
      <c r="H55" s="341"/>
      <c r="I55" s="367"/>
      <c r="J55" s="340"/>
      <c r="K55" s="340"/>
      <c r="L55" s="340"/>
    </row>
    <row r="56" spans="1:12" ht="15.6" customHeight="1">
      <c r="A56" s="364"/>
      <c r="B56" s="340"/>
      <c r="C56" s="341"/>
      <c r="D56" s="341"/>
      <c r="E56" s="341"/>
      <c r="F56" s="341"/>
      <c r="G56" s="341"/>
      <c r="H56" s="341"/>
      <c r="I56" s="367"/>
      <c r="J56" s="340"/>
      <c r="K56" s="340"/>
      <c r="L56" s="340"/>
    </row>
    <row r="57" spans="1:12" ht="15.6" customHeight="1">
      <c r="A57" s="340"/>
      <c r="B57" s="340"/>
      <c r="C57" s="341"/>
      <c r="D57" s="341"/>
      <c r="E57" s="341"/>
      <c r="F57" s="341"/>
      <c r="G57" s="341"/>
      <c r="H57" s="341"/>
      <c r="I57" s="341"/>
      <c r="J57" s="340"/>
      <c r="K57" s="340"/>
      <c r="L57" s="340"/>
    </row>
    <row r="58" spans="1:12" ht="15.6" customHeight="1">
      <c r="A58" s="340"/>
      <c r="B58" s="340"/>
      <c r="C58" s="341"/>
      <c r="D58" s="341"/>
      <c r="E58" s="341"/>
      <c r="F58" s="341"/>
      <c r="G58" s="341"/>
      <c r="H58" s="169"/>
      <c r="I58" s="341"/>
      <c r="J58" s="340"/>
      <c r="K58" s="340"/>
      <c r="L58" s="340"/>
    </row>
    <row r="59" spans="1:12" ht="15.6" customHeight="1">
      <c r="A59" s="340"/>
      <c r="B59" s="340"/>
      <c r="C59" s="341"/>
      <c r="D59" s="341"/>
      <c r="E59" s="341"/>
      <c r="F59" s="341"/>
      <c r="G59" s="341"/>
      <c r="H59" s="341"/>
      <c r="I59" s="341"/>
      <c r="J59" s="340"/>
      <c r="K59" s="340"/>
      <c r="L59" s="340"/>
    </row>
    <row r="60" spans="1:12" ht="15.6" customHeight="1">
      <c r="A60" s="340"/>
      <c r="B60" s="340"/>
      <c r="C60" s="341"/>
      <c r="D60" s="341"/>
      <c r="E60" s="341"/>
      <c r="F60" s="341"/>
      <c r="G60" s="341"/>
      <c r="H60" s="341"/>
      <c r="I60" s="341"/>
      <c r="J60" s="340"/>
      <c r="K60" s="340"/>
      <c r="L60" s="340"/>
    </row>
    <row r="61" spans="1:12" ht="15.6" customHeight="1">
      <c r="A61" s="340"/>
      <c r="B61" s="340"/>
      <c r="C61" s="341"/>
      <c r="D61" s="341"/>
      <c r="E61" s="341"/>
      <c r="F61" s="341"/>
      <c r="G61" s="341"/>
      <c r="H61" s="341"/>
      <c r="I61" s="341"/>
      <c r="J61" s="340"/>
      <c r="K61" s="340"/>
      <c r="L61" s="340"/>
    </row>
    <row r="62" spans="1:12" ht="15.6" customHeight="1">
      <c r="A62" s="340"/>
      <c r="B62" s="340"/>
      <c r="C62" s="341"/>
      <c r="D62" s="341"/>
      <c r="E62" s="341"/>
      <c r="F62" s="341"/>
      <c r="G62" s="341"/>
      <c r="H62" s="341"/>
      <c r="I62" s="341"/>
      <c r="J62" s="340"/>
      <c r="K62" s="340"/>
      <c r="L62" s="340"/>
    </row>
    <row r="63" spans="1:12" ht="15.6" customHeight="1">
      <c r="A63" s="340"/>
      <c r="B63" s="340"/>
      <c r="C63" s="341"/>
      <c r="D63" s="341"/>
      <c r="E63" s="341"/>
      <c r="F63" s="341"/>
      <c r="G63" s="341"/>
      <c r="H63" s="341"/>
      <c r="I63" s="341"/>
      <c r="J63" s="340"/>
      <c r="K63" s="340"/>
      <c r="L63" s="340"/>
    </row>
    <row r="66" spans="3:6" ht="15.6" customHeight="1">
      <c r="C66" s="339"/>
      <c r="F66" s="369"/>
    </row>
    <row r="67" spans="3:6" ht="15.6" customHeight="1">
      <c r="C67" s="370"/>
    </row>
    <row r="68" spans="3:6" ht="15.6" customHeight="1">
      <c r="C68" s="370"/>
    </row>
    <row r="69" spans="3:6" ht="15.6" customHeight="1">
      <c r="C69" s="370"/>
    </row>
    <row r="70" spans="3:6" ht="15.6" customHeight="1">
      <c r="C70" s="370"/>
    </row>
    <row r="71" spans="3:6" ht="15.6" customHeight="1">
      <c r="C71" s="370"/>
    </row>
    <row r="72" spans="3:6" ht="15.6" customHeight="1">
      <c r="C72" s="370"/>
    </row>
    <row r="73" spans="3:6" ht="15.6" customHeight="1">
      <c r="C73" s="370"/>
    </row>
    <row r="74" spans="3:6" ht="15.6" customHeight="1">
      <c r="C74" s="370"/>
    </row>
    <row r="75" spans="3:6" ht="15.6" customHeight="1">
      <c r="C75" s="370"/>
    </row>
    <row r="76" spans="3:6" ht="15.6" customHeight="1">
      <c r="C76" s="370"/>
    </row>
    <row r="77" spans="3:6" ht="15.6" customHeight="1">
      <c r="C77" s="370"/>
    </row>
    <row r="78" spans="3:6" ht="15.6" customHeight="1">
      <c r="C78" s="370"/>
    </row>
    <row r="79" spans="3:6" ht="15.6" customHeight="1">
      <c r="C79" s="370"/>
    </row>
    <row r="80" spans="3:6" ht="15.6" customHeight="1">
      <c r="C80" s="370"/>
    </row>
    <row r="81" spans="3:3" ht="15.6" customHeight="1">
      <c r="C81" s="370"/>
    </row>
    <row r="82" spans="3:3" ht="15.6" customHeight="1">
      <c r="C82" s="370"/>
    </row>
    <row r="83" spans="3:3" ht="15.6" customHeight="1">
      <c r="C83" s="370"/>
    </row>
    <row r="84" spans="3:3" ht="15.6" customHeight="1">
      <c r="C84" s="370"/>
    </row>
    <row r="85" spans="3:3" ht="15.6" customHeight="1">
      <c r="C85" s="370"/>
    </row>
    <row r="86" spans="3:3" ht="15.6" customHeight="1">
      <c r="C86" s="370"/>
    </row>
    <row r="87" spans="3:3" ht="15.6" customHeight="1">
      <c r="C87" s="370"/>
    </row>
    <row r="88" spans="3:3" ht="15.6" customHeight="1">
      <c r="C88" s="370"/>
    </row>
    <row r="89" spans="3:3" ht="15.6" customHeight="1">
      <c r="C89" s="370"/>
    </row>
    <row r="90" spans="3:3" ht="15.6" customHeight="1">
      <c r="C90" s="370"/>
    </row>
    <row r="91" spans="3:3" ht="15.6" customHeight="1">
      <c r="C91" s="370"/>
    </row>
    <row r="92" spans="3:3" ht="15.6" customHeight="1">
      <c r="C92" s="370"/>
    </row>
    <row r="93" spans="3:3" ht="15.6" customHeight="1">
      <c r="C93" s="370"/>
    </row>
    <row r="94" spans="3:3" ht="15.6" customHeight="1">
      <c r="C94" s="370"/>
    </row>
    <row r="95" spans="3:3" ht="15.6" customHeight="1">
      <c r="C95" s="370"/>
    </row>
    <row r="96" spans="3:3" ht="15.6" customHeight="1">
      <c r="C96" s="370"/>
    </row>
    <row r="97" spans="3:3" ht="15.6" customHeight="1">
      <c r="C97" s="370"/>
    </row>
    <row r="98" spans="3:3" ht="15.6" customHeight="1">
      <c r="C98" s="370"/>
    </row>
    <row r="99" spans="3:3" ht="15.6" customHeight="1">
      <c r="C99" s="370"/>
    </row>
    <row r="100" spans="3:3" ht="15.6" customHeight="1">
      <c r="C100" s="370"/>
    </row>
    <row r="101" spans="3:3" ht="15.6" customHeight="1">
      <c r="C101" s="370"/>
    </row>
    <row r="102" spans="3:3" ht="15.6" customHeight="1">
      <c r="C102" s="370"/>
    </row>
    <row r="103" spans="3:3" ht="15.6" customHeight="1">
      <c r="C103" s="370"/>
    </row>
    <row r="104" spans="3:3" ht="15.6" customHeight="1">
      <c r="C104" s="370"/>
    </row>
    <row r="105" spans="3:3" ht="15.6" customHeight="1">
      <c r="C105" s="370"/>
    </row>
    <row r="106" spans="3:3" ht="15.6" customHeight="1">
      <c r="C106" s="370"/>
    </row>
    <row r="107" spans="3:3" ht="15.6" customHeight="1">
      <c r="C107" s="370"/>
    </row>
    <row r="108" spans="3:3" ht="15.6" customHeight="1">
      <c r="C108" s="370"/>
    </row>
    <row r="109" spans="3:3" ht="15.6" customHeight="1">
      <c r="C109" s="370"/>
    </row>
    <row r="110" spans="3:3" ht="15.6" customHeight="1">
      <c r="C110" s="370"/>
    </row>
    <row r="111" spans="3:3" ht="15.6" customHeight="1">
      <c r="C111" s="370"/>
    </row>
    <row r="112" spans="3:3" ht="15.6" customHeight="1">
      <c r="C112" s="370"/>
    </row>
    <row r="113" spans="3:3" ht="15.6" customHeight="1">
      <c r="C113" s="370"/>
    </row>
    <row r="114" spans="3:3" ht="15.6" customHeight="1">
      <c r="C114" s="370"/>
    </row>
    <row r="115" spans="3:3" ht="15.6" customHeight="1">
      <c r="C115" s="370"/>
    </row>
    <row r="116" spans="3:3" ht="15.6" customHeight="1">
      <c r="C116" s="370"/>
    </row>
    <row r="117" spans="3:3" ht="15.6" customHeight="1">
      <c r="C117" s="370"/>
    </row>
    <row r="118" spans="3:3" ht="15.6" customHeight="1">
      <c r="C118" s="370"/>
    </row>
    <row r="119" spans="3:3" ht="15.6" customHeight="1">
      <c r="C119" s="370"/>
    </row>
    <row r="120" spans="3:3" ht="15.6" customHeight="1">
      <c r="C120" s="370"/>
    </row>
    <row r="121" spans="3:3" ht="15.6" customHeight="1">
      <c r="C121" s="370"/>
    </row>
    <row r="122" spans="3:3" ht="15.6" customHeight="1">
      <c r="C122" s="370"/>
    </row>
    <row r="123" spans="3:3" ht="15.6" customHeight="1">
      <c r="C123" s="370"/>
    </row>
    <row r="124" spans="3:3" ht="15.6" customHeight="1">
      <c r="C124" s="370"/>
    </row>
    <row r="125" spans="3:3" ht="15.6" customHeight="1">
      <c r="C125" s="370"/>
    </row>
    <row r="126" spans="3:3" ht="15.6" customHeight="1">
      <c r="C126" s="370"/>
    </row>
    <row r="127" spans="3:3" ht="15.6" customHeight="1">
      <c r="C127" s="370"/>
    </row>
    <row r="128" spans="3:3" ht="15.6" customHeight="1">
      <c r="C128" s="370"/>
    </row>
    <row r="129" spans="3:3" ht="15.6" customHeight="1">
      <c r="C129" s="370"/>
    </row>
    <row r="130" spans="3:3" ht="15.6" customHeight="1">
      <c r="C130" s="370"/>
    </row>
    <row r="131" spans="3:3" ht="15.6" customHeight="1">
      <c r="C131" s="370"/>
    </row>
    <row r="132" spans="3:3" ht="15.6" customHeight="1">
      <c r="C132" s="370"/>
    </row>
    <row r="133" spans="3:3" ht="15.6" customHeight="1">
      <c r="C133" s="370"/>
    </row>
    <row r="134" spans="3:3" ht="15.6" customHeight="1">
      <c r="C134" s="370"/>
    </row>
    <row r="135" spans="3:3" ht="15.6" customHeight="1">
      <c r="C135" s="370"/>
    </row>
    <row r="136" spans="3:3" ht="15.6" customHeight="1">
      <c r="C136" s="370"/>
    </row>
    <row r="137" spans="3:3" ht="15.6" customHeight="1">
      <c r="C137" s="370"/>
    </row>
    <row r="138" spans="3:3" ht="15.6" customHeight="1">
      <c r="C138" s="370"/>
    </row>
    <row r="139" spans="3:3" ht="15.6" customHeight="1">
      <c r="C139" s="370"/>
    </row>
    <row r="140" spans="3:3" ht="15.6" customHeight="1">
      <c r="C140" s="370"/>
    </row>
    <row r="141" spans="3:3" ht="15.6" customHeight="1">
      <c r="C141" s="370"/>
    </row>
    <row r="142" spans="3:3" ht="15.6" customHeight="1">
      <c r="C142" s="370"/>
    </row>
    <row r="143" spans="3:3" ht="15.6" customHeight="1">
      <c r="C143" s="370"/>
    </row>
    <row r="144" spans="3:3" ht="15.6" customHeight="1">
      <c r="C144" s="370"/>
    </row>
    <row r="145" spans="3:3" ht="15.6" customHeight="1">
      <c r="C145" s="370"/>
    </row>
    <row r="146" spans="3:3" ht="15.6" customHeight="1">
      <c r="C146" s="370"/>
    </row>
    <row r="147" spans="3:3" ht="15.6" customHeight="1">
      <c r="C147" s="370"/>
    </row>
    <row r="148" spans="3:3" ht="15.6" customHeight="1">
      <c r="C148" s="370"/>
    </row>
    <row r="149" spans="3:3" ht="15.6" customHeight="1">
      <c r="C149" s="370"/>
    </row>
    <row r="150" spans="3:3" ht="15.6" customHeight="1">
      <c r="C150" s="370"/>
    </row>
    <row r="151" spans="3:3" ht="15.6" customHeight="1">
      <c r="C151" s="370"/>
    </row>
    <row r="152" spans="3:3" ht="15.6" customHeight="1">
      <c r="C152" s="370"/>
    </row>
    <row r="153" spans="3:3" ht="15.6" customHeight="1">
      <c r="C153" s="370"/>
    </row>
    <row r="154" spans="3:3" ht="15.6" customHeight="1">
      <c r="C154" s="370"/>
    </row>
    <row r="155" spans="3:3" ht="15.6" customHeight="1">
      <c r="C155" s="370"/>
    </row>
    <row r="156" spans="3:3" ht="15.6" customHeight="1">
      <c r="C156" s="370"/>
    </row>
    <row r="157" spans="3:3" ht="15.6" customHeight="1">
      <c r="C157" s="370"/>
    </row>
    <row r="158" spans="3:3" ht="15.6" customHeight="1">
      <c r="C158" s="370"/>
    </row>
    <row r="159" spans="3:3" ht="15.6" customHeight="1">
      <c r="C159" s="370"/>
    </row>
    <row r="160" spans="3:3" ht="15.6" customHeight="1">
      <c r="C160" s="370"/>
    </row>
    <row r="161" spans="3:3" ht="15.6" customHeight="1">
      <c r="C161" s="370"/>
    </row>
    <row r="162" spans="3:3" ht="15.6" customHeight="1">
      <c r="C162" s="370"/>
    </row>
    <row r="163" spans="3:3" ht="15.6" customHeight="1">
      <c r="C163" s="370"/>
    </row>
    <row r="164" spans="3:3" ht="15.6" customHeight="1">
      <c r="C164" s="370"/>
    </row>
    <row r="165" spans="3:3" ht="15.6" customHeight="1">
      <c r="C165" s="370"/>
    </row>
    <row r="166" spans="3:3" ht="15.6" customHeight="1">
      <c r="C166" s="370"/>
    </row>
    <row r="167" spans="3:3" ht="15.6" customHeight="1">
      <c r="C167" s="370"/>
    </row>
    <row r="168" spans="3:3" ht="15.6" customHeight="1">
      <c r="C168" s="370"/>
    </row>
    <row r="169" spans="3:3" ht="15.6" customHeight="1">
      <c r="C169" s="370"/>
    </row>
    <row r="170" spans="3:3" ht="15.6" customHeight="1">
      <c r="C170" s="370"/>
    </row>
    <row r="171" spans="3:3" ht="15.6" customHeight="1">
      <c r="C171" s="370"/>
    </row>
    <row r="172" spans="3:3" ht="15.6" customHeight="1">
      <c r="C172" s="370"/>
    </row>
    <row r="173" spans="3:3" ht="15.6" customHeight="1">
      <c r="C173" s="370"/>
    </row>
    <row r="174" spans="3:3" ht="15.6" customHeight="1">
      <c r="C174" s="370"/>
    </row>
    <row r="175" spans="3:3" ht="15.6" customHeight="1">
      <c r="C175" s="370"/>
    </row>
    <row r="176" spans="3:3" ht="15.6" customHeight="1">
      <c r="C176" s="370"/>
    </row>
    <row r="177" spans="3:3" ht="15.6" customHeight="1">
      <c r="C177" s="370"/>
    </row>
    <row r="178" spans="3:3" ht="15.6" customHeight="1">
      <c r="C178" s="370"/>
    </row>
    <row r="179" spans="3:3" ht="15.6" customHeight="1">
      <c r="C179" s="370"/>
    </row>
    <row r="180" spans="3:3" ht="15.6" customHeight="1">
      <c r="C180" s="370"/>
    </row>
    <row r="181" spans="3:3" ht="15.6" customHeight="1">
      <c r="C181" s="370"/>
    </row>
    <row r="182" spans="3:3" ht="15.6" customHeight="1">
      <c r="C182" s="370"/>
    </row>
    <row r="183" spans="3:3" ht="15.6" customHeight="1">
      <c r="C183" s="370"/>
    </row>
    <row r="184" spans="3:3" ht="15.6" customHeight="1">
      <c r="C184" s="370"/>
    </row>
    <row r="185" spans="3:3" ht="15.6" customHeight="1">
      <c r="C185" s="370"/>
    </row>
    <row r="186" spans="3:3" ht="15.6" customHeight="1">
      <c r="C186" s="370"/>
    </row>
    <row r="187" spans="3:3" ht="15.6" customHeight="1">
      <c r="C187" s="370"/>
    </row>
    <row r="188" spans="3:3" ht="15.6" customHeight="1">
      <c r="C188" s="370"/>
    </row>
    <row r="189" spans="3:3" ht="15.6" customHeight="1">
      <c r="C189" s="370"/>
    </row>
    <row r="190" spans="3:3" ht="15.6" customHeight="1">
      <c r="C190" s="370"/>
    </row>
    <row r="191" spans="3:3" ht="15.6" customHeight="1">
      <c r="C191" s="370"/>
    </row>
    <row r="192" spans="3:3" ht="15.6" customHeight="1">
      <c r="C192" s="370"/>
    </row>
    <row r="193" spans="3:3" ht="15.6" customHeight="1">
      <c r="C193" s="370"/>
    </row>
    <row r="194" spans="3:3" ht="15.6" customHeight="1">
      <c r="C194" s="370"/>
    </row>
    <row r="195" spans="3:3" ht="15.6" customHeight="1">
      <c r="C195" s="370"/>
    </row>
    <row r="196" spans="3:3" ht="15.6" customHeight="1">
      <c r="C196" s="370"/>
    </row>
    <row r="197" spans="3:3" ht="15.6" customHeight="1">
      <c r="C197" s="370"/>
    </row>
    <row r="198" spans="3:3" ht="15.6" customHeight="1">
      <c r="C198" s="370"/>
    </row>
    <row r="199" spans="3:3" ht="15.6" customHeight="1">
      <c r="C199" s="370"/>
    </row>
    <row r="200" spans="3:3" ht="15.6" customHeight="1">
      <c r="C200" s="370"/>
    </row>
    <row r="201" spans="3:3" ht="15.6" customHeight="1">
      <c r="C201" s="370"/>
    </row>
    <row r="202" spans="3:3" ht="15.6" customHeight="1">
      <c r="C202" s="370"/>
    </row>
    <row r="203" spans="3:3" ht="15.6" customHeight="1">
      <c r="C203" s="370"/>
    </row>
    <row r="204" spans="3:3" ht="15.6" customHeight="1">
      <c r="C204" s="370"/>
    </row>
    <row r="205" spans="3:3" ht="15.6" customHeight="1">
      <c r="C205" s="370"/>
    </row>
    <row r="206" spans="3:3" ht="15.6" customHeight="1">
      <c r="C206" s="370"/>
    </row>
    <row r="207" spans="3:3" ht="15.6" customHeight="1">
      <c r="C207" s="370"/>
    </row>
    <row r="208" spans="3:3" ht="15.6" customHeight="1">
      <c r="C208" s="370"/>
    </row>
    <row r="209" spans="3:3" ht="15.6" customHeight="1">
      <c r="C209" s="370"/>
    </row>
    <row r="210" spans="3:3" ht="15.6" customHeight="1">
      <c r="C210" s="370"/>
    </row>
    <row r="211" spans="3:3" ht="15.6" customHeight="1">
      <c r="C211" s="370"/>
    </row>
    <row r="212" spans="3:3" ht="15.6" customHeight="1">
      <c r="C212" s="370"/>
    </row>
    <row r="213" spans="3:3" ht="15.6" customHeight="1">
      <c r="C213" s="370"/>
    </row>
    <row r="214" spans="3:3" ht="15.6" customHeight="1">
      <c r="C214" s="370"/>
    </row>
    <row r="215" spans="3:3" ht="15.6" customHeight="1">
      <c r="C215" s="370"/>
    </row>
    <row r="216" spans="3:3" ht="15.6" customHeight="1">
      <c r="C216" s="370"/>
    </row>
    <row r="217" spans="3:3" ht="15.6" customHeight="1">
      <c r="C217" s="370"/>
    </row>
    <row r="218" spans="3:3" ht="15.6" customHeight="1">
      <c r="C218" s="370"/>
    </row>
    <row r="219" spans="3:3" ht="15.6" customHeight="1">
      <c r="C219" s="370"/>
    </row>
    <row r="220" spans="3:3" ht="15.6" customHeight="1">
      <c r="C220" s="370"/>
    </row>
    <row r="221" spans="3:3" ht="15.6" customHeight="1">
      <c r="C221" s="370"/>
    </row>
    <row r="222" spans="3:3" ht="15.6" customHeight="1">
      <c r="C222" s="370"/>
    </row>
    <row r="223" spans="3:3" ht="15.6" customHeight="1">
      <c r="C223" s="370"/>
    </row>
    <row r="224" spans="3:3" ht="15.6" customHeight="1">
      <c r="C224" s="370"/>
    </row>
    <row r="225" spans="3:3" ht="15.6" customHeight="1">
      <c r="C225" s="370"/>
    </row>
    <row r="226" spans="3:3" ht="15.6" customHeight="1">
      <c r="C226" s="370"/>
    </row>
    <row r="227" spans="3:3" ht="15.6" customHeight="1">
      <c r="C227" s="370"/>
    </row>
    <row r="228" spans="3:3" ht="15.6" customHeight="1">
      <c r="C228" s="370"/>
    </row>
    <row r="229" spans="3:3" ht="15.6" customHeight="1">
      <c r="C229" s="370"/>
    </row>
    <row r="230" spans="3:3" ht="15.6" customHeight="1">
      <c r="C230" s="370"/>
    </row>
    <row r="231" spans="3:3" ht="15.6" customHeight="1">
      <c r="C231" s="370"/>
    </row>
    <row r="232" spans="3:3" ht="15.6" customHeight="1">
      <c r="C232" s="370"/>
    </row>
    <row r="233" spans="3:3" ht="15.6" customHeight="1">
      <c r="C233" s="370"/>
    </row>
    <row r="234" spans="3:3" ht="15.6" customHeight="1">
      <c r="C234" s="370"/>
    </row>
    <row r="235" spans="3:3" ht="15.6" customHeight="1">
      <c r="C235" s="370"/>
    </row>
    <row r="236" spans="3:3" ht="15.6" customHeight="1">
      <c r="C236" s="370"/>
    </row>
    <row r="237" spans="3:3" ht="15.6" customHeight="1">
      <c r="C237" s="370"/>
    </row>
    <row r="238" spans="3:3" ht="15.6" customHeight="1">
      <c r="C238" s="370"/>
    </row>
    <row r="239" spans="3:3" ht="15.6" customHeight="1">
      <c r="C239" s="370"/>
    </row>
    <row r="240" spans="3:3" ht="15.6" customHeight="1">
      <c r="C240" s="370"/>
    </row>
    <row r="241" spans="3:3" ht="15.6" customHeight="1">
      <c r="C241" s="370"/>
    </row>
    <row r="242" spans="3:3" ht="15.6" customHeight="1">
      <c r="C242" s="370"/>
    </row>
    <row r="243" spans="3:3" ht="15.6" customHeight="1">
      <c r="C243" s="370"/>
    </row>
    <row r="244" spans="3:3" ht="15.6" customHeight="1">
      <c r="C244" s="370"/>
    </row>
    <row r="245" spans="3:3" ht="15.6" customHeight="1">
      <c r="C245" s="370"/>
    </row>
    <row r="246" spans="3:3" ht="15.6" customHeight="1">
      <c r="C246" s="370"/>
    </row>
    <row r="247" spans="3:3" ht="15.6" customHeight="1">
      <c r="C247" s="370"/>
    </row>
    <row r="248" spans="3:3" ht="15.6" customHeight="1">
      <c r="C248" s="370"/>
    </row>
    <row r="249" spans="3:3" ht="15.6" customHeight="1">
      <c r="C249" s="370"/>
    </row>
    <row r="250" spans="3:3" ht="15.6" customHeight="1">
      <c r="C250" s="370"/>
    </row>
    <row r="251" spans="3:3" ht="15.6" customHeight="1">
      <c r="C251" s="370"/>
    </row>
    <row r="252" spans="3:3" ht="15.6" customHeight="1">
      <c r="C252" s="370"/>
    </row>
    <row r="253" spans="3:3" ht="15.6" customHeight="1">
      <c r="C253" s="370"/>
    </row>
    <row r="254" spans="3:3" ht="15.6" customHeight="1">
      <c r="C254" s="370"/>
    </row>
    <row r="255" spans="3:3" ht="15.6" customHeight="1">
      <c r="C255" s="370"/>
    </row>
    <row r="256" spans="3:3" ht="15.6" customHeight="1">
      <c r="C256" s="370"/>
    </row>
    <row r="257" spans="3:3" ht="15.6" customHeight="1">
      <c r="C257" s="370"/>
    </row>
    <row r="258" spans="3:3" ht="15.6" customHeight="1">
      <c r="C258" s="370"/>
    </row>
    <row r="259" spans="3:3" ht="15.6" customHeight="1">
      <c r="C259" s="370"/>
    </row>
    <row r="260" spans="3:3" ht="15.6" customHeight="1">
      <c r="C260" s="370"/>
    </row>
    <row r="261" spans="3:3" ht="15.6" customHeight="1">
      <c r="C261" s="370"/>
    </row>
    <row r="262" spans="3:3" ht="15.6" customHeight="1">
      <c r="C262" s="370"/>
    </row>
    <row r="263" spans="3:3" ht="15.6" customHeight="1">
      <c r="C263" s="370"/>
    </row>
    <row r="264" spans="3:3" ht="15.6" customHeight="1">
      <c r="C264" s="370"/>
    </row>
    <row r="265" spans="3:3" ht="15.6" customHeight="1">
      <c r="C265" s="370"/>
    </row>
    <row r="266" spans="3:3" ht="15.6" customHeight="1">
      <c r="C266" s="370"/>
    </row>
    <row r="267" spans="3:3" ht="15.6" customHeight="1">
      <c r="C267" s="370"/>
    </row>
    <row r="268" spans="3:3" ht="15.6" customHeight="1">
      <c r="C268" s="370"/>
    </row>
    <row r="269" spans="3:3" ht="15.6" customHeight="1">
      <c r="C269" s="370"/>
    </row>
    <row r="270" spans="3:3" ht="15.6" customHeight="1">
      <c r="C270" s="370"/>
    </row>
    <row r="271" spans="3:3" ht="15.6" customHeight="1">
      <c r="C271" s="370"/>
    </row>
    <row r="272" spans="3:3" ht="15.6" customHeight="1">
      <c r="C272" s="370"/>
    </row>
    <row r="273" spans="3:3" ht="15.6" customHeight="1">
      <c r="C273" s="370"/>
    </row>
    <row r="274" spans="3:3" ht="15.6" customHeight="1">
      <c r="C274" s="370"/>
    </row>
    <row r="275" spans="3:3" ht="15.6" customHeight="1">
      <c r="C275" s="370"/>
    </row>
    <row r="276" spans="3:3" ht="15.6" customHeight="1">
      <c r="C276" s="370"/>
    </row>
    <row r="277" spans="3:3" ht="15.6" customHeight="1">
      <c r="C277" s="370"/>
    </row>
    <row r="278" spans="3:3" ht="15.6" customHeight="1">
      <c r="C278" s="370"/>
    </row>
    <row r="279" spans="3:3" ht="15.6" customHeight="1">
      <c r="C279" s="370"/>
    </row>
    <row r="280" spans="3:3" ht="15.6" customHeight="1">
      <c r="C280" s="370"/>
    </row>
    <row r="281" spans="3:3" ht="15.6" customHeight="1">
      <c r="C281" s="370"/>
    </row>
    <row r="282" spans="3:3" ht="15.6" customHeight="1">
      <c r="C282" s="370"/>
    </row>
    <row r="283" spans="3:3" ht="15.6" customHeight="1">
      <c r="C283" s="370"/>
    </row>
    <row r="284" spans="3:3" ht="15.6" customHeight="1">
      <c r="C284" s="370"/>
    </row>
    <row r="285" spans="3:3" ht="15.6" customHeight="1">
      <c r="C285" s="370"/>
    </row>
    <row r="286" spans="3:3" ht="15.6" customHeight="1">
      <c r="C286" s="370"/>
    </row>
    <row r="287" spans="3:3" ht="15.6" customHeight="1">
      <c r="C287" s="370"/>
    </row>
    <row r="288" spans="3:3" ht="15.6" customHeight="1">
      <c r="C288" s="370"/>
    </row>
    <row r="289" spans="3:3" ht="15.6" customHeight="1">
      <c r="C289" s="370"/>
    </row>
    <row r="290" spans="3:3" ht="15.6" customHeight="1">
      <c r="C290" s="370"/>
    </row>
    <row r="291" spans="3:3" ht="15.6" customHeight="1">
      <c r="C291" s="370"/>
    </row>
    <row r="292" spans="3:3" ht="15.6" customHeight="1">
      <c r="C292" s="370"/>
    </row>
    <row r="293" spans="3:3" ht="15.6" customHeight="1">
      <c r="C293" s="370"/>
    </row>
    <row r="294" spans="3:3" ht="15.6" customHeight="1">
      <c r="C294" s="370"/>
    </row>
    <row r="295" spans="3:3" ht="15.6" customHeight="1">
      <c r="C295" s="370"/>
    </row>
    <row r="296" spans="3:3" ht="15.6" customHeight="1">
      <c r="C296" s="370"/>
    </row>
    <row r="297" spans="3:3" ht="15.6" customHeight="1">
      <c r="C297" s="370"/>
    </row>
    <row r="298" spans="3:3" ht="15.6" customHeight="1">
      <c r="C298" s="370"/>
    </row>
    <row r="299" spans="3:3" ht="15.6" customHeight="1">
      <c r="C299" s="370"/>
    </row>
    <row r="300" spans="3:3" ht="15.6" customHeight="1">
      <c r="C300" s="370"/>
    </row>
    <row r="301" spans="3:3" ht="15.6" customHeight="1">
      <c r="C301" s="370"/>
    </row>
    <row r="302" spans="3:3" ht="15.6" customHeight="1">
      <c r="C302" s="370"/>
    </row>
    <row r="303" spans="3:3" ht="15.6" customHeight="1">
      <c r="C303" s="370"/>
    </row>
    <row r="304" spans="3:3" ht="15.6" customHeight="1">
      <c r="C304" s="370"/>
    </row>
    <row r="305" spans="3:3" ht="15.6" customHeight="1">
      <c r="C305" s="370"/>
    </row>
    <row r="306" spans="3:3" ht="15.6" customHeight="1">
      <c r="C306" s="370"/>
    </row>
    <row r="307" spans="3:3" ht="15.6" customHeight="1">
      <c r="C307" s="370"/>
    </row>
    <row r="308" spans="3:3" ht="15.6" customHeight="1">
      <c r="C308" s="370"/>
    </row>
    <row r="309" spans="3:3" ht="15.6" customHeight="1">
      <c r="C309" s="370"/>
    </row>
    <row r="310" spans="3:3" ht="15.6" customHeight="1">
      <c r="C310" s="370"/>
    </row>
    <row r="311" spans="3:3" ht="15.6" customHeight="1">
      <c r="C311" s="370"/>
    </row>
    <row r="312" spans="3:3" ht="15.6" customHeight="1">
      <c r="C312" s="370"/>
    </row>
    <row r="313" spans="3:3" ht="15.6" customHeight="1">
      <c r="C313" s="370"/>
    </row>
    <row r="314" spans="3:3" ht="15.6" customHeight="1">
      <c r="C314" s="370"/>
    </row>
    <row r="315" spans="3:3" ht="15.6" customHeight="1">
      <c r="C315" s="370"/>
    </row>
    <row r="316" spans="3:3" ht="15.6" customHeight="1">
      <c r="C316" s="370"/>
    </row>
    <row r="317" spans="3:3" ht="15.6" customHeight="1">
      <c r="C317" s="370"/>
    </row>
    <row r="318" spans="3:3" ht="15.6" customHeight="1">
      <c r="C318" s="370"/>
    </row>
    <row r="319" spans="3:3" ht="15.6" customHeight="1">
      <c r="C319" s="370"/>
    </row>
    <row r="320" spans="3:3" ht="15.6" customHeight="1">
      <c r="C320" s="370"/>
    </row>
    <row r="321" spans="3:3" ht="15.6" customHeight="1">
      <c r="C321" s="370"/>
    </row>
    <row r="322" spans="3:3" ht="15.6" customHeight="1">
      <c r="C322" s="370"/>
    </row>
    <row r="323" spans="3:3" ht="15.6" customHeight="1">
      <c r="C323" s="370"/>
    </row>
    <row r="324" spans="3:3" ht="15.6" customHeight="1">
      <c r="C324" s="370"/>
    </row>
    <row r="325" spans="3:3" ht="15.6" customHeight="1">
      <c r="C325" s="370"/>
    </row>
    <row r="326" spans="3:3" ht="15.6" customHeight="1">
      <c r="C326" s="370"/>
    </row>
    <row r="327" spans="3:3" ht="15.6" customHeight="1">
      <c r="C327" s="370"/>
    </row>
    <row r="328" spans="3:3" ht="15.6" customHeight="1">
      <c r="C328" s="370"/>
    </row>
    <row r="329" spans="3:3" ht="15.6" customHeight="1">
      <c r="C329" s="370"/>
    </row>
    <row r="330" spans="3:3" ht="15.6" customHeight="1">
      <c r="C330" s="370"/>
    </row>
    <row r="331" spans="3:3" ht="15.6" customHeight="1">
      <c r="C331" s="370"/>
    </row>
    <row r="332" spans="3:3" ht="15.6" customHeight="1">
      <c r="C332" s="370"/>
    </row>
    <row r="333" spans="3:3" ht="15.6" customHeight="1">
      <c r="C333" s="370"/>
    </row>
    <row r="334" spans="3:3" ht="15.6" customHeight="1">
      <c r="C334" s="370"/>
    </row>
    <row r="335" spans="3:3" ht="15.6" customHeight="1">
      <c r="C335" s="370"/>
    </row>
    <row r="336" spans="3:3" ht="15.6" customHeight="1">
      <c r="C336" s="370"/>
    </row>
    <row r="337" spans="3:3" ht="15.6" customHeight="1">
      <c r="C337" s="370"/>
    </row>
    <row r="338" spans="3:3" ht="15.6" customHeight="1">
      <c r="C338" s="370"/>
    </row>
    <row r="339" spans="3:3" ht="15.6" customHeight="1">
      <c r="C339" s="370"/>
    </row>
    <row r="340" spans="3:3" ht="15.6" customHeight="1">
      <c r="C340" s="370"/>
    </row>
    <row r="341" spans="3:3" ht="15.6" customHeight="1">
      <c r="C341" s="370"/>
    </row>
    <row r="342" spans="3:3" ht="15.6" customHeight="1">
      <c r="C342" s="370"/>
    </row>
    <row r="343" spans="3:3" ht="15.6" customHeight="1">
      <c r="C343" s="370"/>
    </row>
    <row r="344" spans="3:3" ht="15.6" customHeight="1">
      <c r="C344" s="370"/>
    </row>
    <row r="345" spans="3:3" ht="15.6" customHeight="1">
      <c r="C345" s="370"/>
    </row>
    <row r="346" spans="3:3" ht="15.6" customHeight="1">
      <c r="C346" s="370"/>
    </row>
    <row r="347" spans="3:3" ht="15.6" customHeight="1">
      <c r="C347" s="370"/>
    </row>
    <row r="348" spans="3:3" ht="15.6" customHeight="1">
      <c r="C348" s="370"/>
    </row>
    <row r="349" spans="3:3" ht="15.6" customHeight="1">
      <c r="C349" s="370"/>
    </row>
    <row r="350" spans="3:3" ht="15.6" customHeight="1">
      <c r="C350" s="370"/>
    </row>
    <row r="351" spans="3:3" ht="15.6" customHeight="1">
      <c r="C351" s="370"/>
    </row>
    <row r="352" spans="3:3" ht="15.6" customHeight="1">
      <c r="C352" s="370"/>
    </row>
    <row r="353" spans="3:3" ht="15.6" customHeight="1">
      <c r="C353" s="370"/>
    </row>
    <row r="354" spans="3:3" ht="15.6" customHeight="1">
      <c r="C354" s="370"/>
    </row>
    <row r="355" spans="3:3" ht="15.6" customHeight="1">
      <c r="C355" s="370"/>
    </row>
    <row r="356" spans="3:3" ht="15.6" customHeight="1">
      <c r="C356" s="370"/>
    </row>
    <row r="357" spans="3:3" ht="15.6" customHeight="1">
      <c r="C357" s="370"/>
    </row>
    <row r="358" spans="3:3" ht="15.6" customHeight="1">
      <c r="C358" s="370"/>
    </row>
    <row r="359" spans="3:3" ht="15.6" customHeight="1">
      <c r="C359" s="370"/>
    </row>
    <row r="360" spans="3:3" ht="15.6" customHeight="1">
      <c r="C360" s="370"/>
    </row>
    <row r="361" spans="3:3" ht="15.6" customHeight="1">
      <c r="C361" s="370"/>
    </row>
    <row r="362" spans="3:3" ht="15.6" customHeight="1">
      <c r="C362" s="370"/>
    </row>
    <row r="363" spans="3:3" ht="15.6" customHeight="1">
      <c r="C363" s="370"/>
    </row>
    <row r="364" spans="3:3" ht="15.6" customHeight="1">
      <c r="C364" s="370"/>
    </row>
    <row r="365" spans="3:3" ht="15.6" customHeight="1">
      <c r="C365" s="370"/>
    </row>
    <row r="366" spans="3:3" ht="15.6" customHeight="1">
      <c r="C366" s="370"/>
    </row>
    <row r="367" spans="3:3" ht="15.6" customHeight="1">
      <c r="C367" s="370"/>
    </row>
    <row r="368" spans="3:3" ht="15.6" customHeight="1">
      <c r="C368" s="370"/>
    </row>
    <row r="369" spans="3:3" ht="15.6" customHeight="1">
      <c r="C369" s="370"/>
    </row>
    <row r="370" spans="3:3" ht="15.6" customHeight="1">
      <c r="C370" s="370"/>
    </row>
    <row r="371" spans="3:3" ht="15.6" customHeight="1">
      <c r="C371" s="370"/>
    </row>
    <row r="372" spans="3:3" ht="15.6" customHeight="1">
      <c r="C372" s="370"/>
    </row>
    <row r="373" spans="3:3" ht="15.6" customHeight="1">
      <c r="C373" s="370"/>
    </row>
    <row r="374" spans="3:3" ht="15.6" customHeight="1">
      <c r="C374" s="370"/>
    </row>
    <row r="375" spans="3:3" ht="15.6" customHeight="1">
      <c r="C375" s="370"/>
    </row>
    <row r="376" spans="3:3" ht="15.6" customHeight="1">
      <c r="C376" s="370"/>
    </row>
    <row r="377" spans="3:3" ht="15.6" customHeight="1">
      <c r="C377" s="370"/>
    </row>
    <row r="378" spans="3:3" ht="15.6" customHeight="1">
      <c r="C378" s="370"/>
    </row>
    <row r="379" spans="3:3" ht="15.6" customHeight="1">
      <c r="C379" s="370"/>
    </row>
    <row r="380" spans="3:3" ht="15.6" customHeight="1">
      <c r="C380" s="370"/>
    </row>
    <row r="381" spans="3:3" ht="15.6" customHeight="1">
      <c r="C381" s="370"/>
    </row>
    <row r="382" spans="3:3" ht="15.6" customHeight="1">
      <c r="C382" s="370"/>
    </row>
    <row r="383" spans="3:3" ht="15.6" customHeight="1">
      <c r="C383" s="370"/>
    </row>
    <row r="384" spans="3:3" ht="15.6" customHeight="1">
      <c r="C384" s="370"/>
    </row>
    <row r="385" spans="3:3" ht="15.6" customHeight="1">
      <c r="C385" s="370"/>
    </row>
    <row r="386" spans="3:3" ht="15.6" customHeight="1">
      <c r="C386" s="370"/>
    </row>
    <row r="387" spans="3:3" ht="15.6" customHeight="1">
      <c r="C387" s="370"/>
    </row>
    <row r="388" spans="3:3" ht="15.6" customHeight="1">
      <c r="C388" s="370"/>
    </row>
    <row r="389" spans="3:3" ht="15.6" customHeight="1">
      <c r="C389" s="370"/>
    </row>
    <row r="390" spans="3:3" ht="15.6" customHeight="1">
      <c r="C390" s="370"/>
    </row>
    <row r="391" spans="3:3" ht="15.6" customHeight="1">
      <c r="C391" s="370"/>
    </row>
    <row r="392" spans="3:3" ht="15.6" customHeight="1">
      <c r="C392" s="370"/>
    </row>
    <row r="393" spans="3:3" ht="15.6" customHeight="1">
      <c r="C393" s="370"/>
    </row>
    <row r="394" spans="3:3" ht="15.6" customHeight="1">
      <c r="C394" s="370"/>
    </row>
    <row r="395" spans="3:3" ht="15.6" customHeight="1">
      <c r="C395" s="370"/>
    </row>
    <row r="396" spans="3:3" ht="15.6" customHeight="1">
      <c r="C396" s="370"/>
    </row>
    <row r="397" spans="3:3" ht="15.6" customHeight="1">
      <c r="C397" s="370"/>
    </row>
    <row r="398" spans="3:3" ht="15.6" customHeight="1">
      <c r="C398" s="370"/>
    </row>
    <row r="399" spans="3:3" ht="15.6" customHeight="1">
      <c r="C399" s="370"/>
    </row>
    <row r="400" spans="3:3" ht="15.6" customHeight="1">
      <c r="C400" s="370"/>
    </row>
    <row r="401" spans="3:3" ht="15.6" customHeight="1">
      <c r="C401" s="370"/>
    </row>
  </sheetData>
  <conditionalFormatting sqref="A37 A18 A10:A14">
    <cfRule type="cellIs" dxfId="44" priority="3" stopIfTrue="1" operator="equal">
      <formula>"Title"</formula>
    </cfRule>
  </conditionalFormatting>
  <conditionalFormatting sqref="A8:A9">
    <cfRule type="cellIs" dxfId="43" priority="2" stopIfTrue="1" operator="equal">
      <formula>"Adjustment to Income/Expense/Rate Base:"</formula>
    </cfRule>
  </conditionalFormatting>
  <conditionalFormatting sqref="I1">
    <cfRule type="cellIs" dxfId="42" priority="1" stopIfTrue="1" operator="equal">
      <formula>"x.x"</formula>
    </cfRule>
  </conditionalFormatting>
  <dataValidations count="5">
    <dataValidation type="list" errorStyle="warning" allowBlank="1" showInputMessage="1" showErrorMessage="1" errorTitle="Factor" error="This factor is not included in the drop-down list. Is this the factor you want to use?" sqref="F34:F36 WVN983074:WVN983076 WLR983074:WLR983076 WBV983074:WBV983076 VRZ983074:VRZ983076 VID983074:VID983076 UYH983074:UYH983076 UOL983074:UOL983076 UEP983074:UEP983076 TUT983074:TUT983076 TKX983074:TKX983076 TBB983074:TBB983076 SRF983074:SRF983076 SHJ983074:SHJ983076 RXN983074:RXN983076 RNR983074:RNR983076 RDV983074:RDV983076 QTZ983074:QTZ983076 QKD983074:QKD983076 QAH983074:QAH983076 PQL983074:PQL983076 PGP983074:PGP983076 OWT983074:OWT983076 OMX983074:OMX983076 ODB983074:ODB983076 NTF983074:NTF983076 NJJ983074:NJJ983076 MZN983074:MZN983076 MPR983074:MPR983076 MFV983074:MFV983076 LVZ983074:LVZ983076 LMD983074:LMD983076 LCH983074:LCH983076 KSL983074:KSL983076 KIP983074:KIP983076 JYT983074:JYT983076 JOX983074:JOX983076 JFB983074:JFB983076 IVF983074:IVF983076 ILJ983074:ILJ983076 IBN983074:IBN983076 HRR983074:HRR983076 HHV983074:HHV983076 GXZ983074:GXZ983076 GOD983074:GOD983076 GEH983074:GEH983076 FUL983074:FUL983076 FKP983074:FKP983076 FAT983074:FAT983076 EQX983074:EQX983076 EHB983074:EHB983076 DXF983074:DXF983076 DNJ983074:DNJ983076 DDN983074:DDN983076 CTR983074:CTR983076 CJV983074:CJV983076 BZZ983074:BZZ983076 BQD983074:BQD983076 BGH983074:BGH983076 AWL983074:AWL983076 AMP983074:AMP983076 ACT983074:ACT983076 SX983074:SX983076 JB983074:JB983076 F983074:F983076 WVN917538:WVN917540 WLR917538:WLR917540 WBV917538:WBV917540 VRZ917538:VRZ917540 VID917538:VID917540 UYH917538:UYH917540 UOL917538:UOL917540 UEP917538:UEP917540 TUT917538:TUT917540 TKX917538:TKX917540 TBB917538:TBB917540 SRF917538:SRF917540 SHJ917538:SHJ917540 RXN917538:RXN917540 RNR917538:RNR917540 RDV917538:RDV917540 QTZ917538:QTZ917540 QKD917538:QKD917540 QAH917538:QAH917540 PQL917538:PQL917540 PGP917538:PGP917540 OWT917538:OWT917540 OMX917538:OMX917540 ODB917538:ODB917540 NTF917538:NTF917540 NJJ917538:NJJ917540 MZN917538:MZN917540 MPR917538:MPR917540 MFV917538:MFV917540 LVZ917538:LVZ917540 LMD917538:LMD917540 LCH917538:LCH917540 KSL917538:KSL917540 KIP917538:KIP917540 JYT917538:JYT917540 JOX917538:JOX917540 JFB917538:JFB917540 IVF917538:IVF917540 ILJ917538:ILJ917540 IBN917538:IBN917540 HRR917538:HRR917540 HHV917538:HHV917540 GXZ917538:GXZ917540 GOD917538:GOD917540 GEH917538:GEH917540 FUL917538:FUL917540 FKP917538:FKP917540 FAT917538:FAT917540 EQX917538:EQX917540 EHB917538:EHB917540 DXF917538:DXF917540 DNJ917538:DNJ917540 DDN917538:DDN917540 CTR917538:CTR917540 CJV917538:CJV917540 BZZ917538:BZZ917540 BQD917538:BQD917540 BGH917538:BGH917540 AWL917538:AWL917540 AMP917538:AMP917540 ACT917538:ACT917540 SX917538:SX917540 JB917538:JB917540 F917538:F917540 WVN852002:WVN852004 WLR852002:WLR852004 WBV852002:WBV852004 VRZ852002:VRZ852004 VID852002:VID852004 UYH852002:UYH852004 UOL852002:UOL852004 UEP852002:UEP852004 TUT852002:TUT852004 TKX852002:TKX852004 TBB852002:TBB852004 SRF852002:SRF852004 SHJ852002:SHJ852004 RXN852002:RXN852004 RNR852002:RNR852004 RDV852002:RDV852004 QTZ852002:QTZ852004 QKD852002:QKD852004 QAH852002:QAH852004 PQL852002:PQL852004 PGP852002:PGP852004 OWT852002:OWT852004 OMX852002:OMX852004 ODB852002:ODB852004 NTF852002:NTF852004 NJJ852002:NJJ852004 MZN852002:MZN852004 MPR852002:MPR852004 MFV852002:MFV852004 LVZ852002:LVZ852004 LMD852002:LMD852004 LCH852002:LCH852004 KSL852002:KSL852004 KIP852002:KIP852004 JYT852002:JYT852004 JOX852002:JOX852004 JFB852002:JFB852004 IVF852002:IVF852004 ILJ852002:ILJ852004 IBN852002:IBN852004 HRR852002:HRR852004 HHV852002:HHV852004 GXZ852002:GXZ852004 GOD852002:GOD852004 GEH852002:GEH852004 FUL852002:FUL852004 FKP852002:FKP852004 FAT852002:FAT852004 EQX852002:EQX852004 EHB852002:EHB852004 DXF852002:DXF852004 DNJ852002:DNJ852004 DDN852002:DDN852004 CTR852002:CTR852004 CJV852002:CJV852004 BZZ852002:BZZ852004 BQD852002:BQD852004 BGH852002:BGH852004 AWL852002:AWL852004 AMP852002:AMP852004 ACT852002:ACT852004 SX852002:SX852004 JB852002:JB852004 F852002:F852004 WVN786466:WVN786468 WLR786466:WLR786468 WBV786466:WBV786468 VRZ786466:VRZ786468 VID786466:VID786468 UYH786466:UYH786468 UOL786466:UOL786468 UEP786466:UEP786468 TUT786466:TUT786468 TKX786466:TKX786468 TBB786466:TBB786468 SRF786466:SRF786468 SHJ786466:SHJ786468 RXN786466:RXN786468 RNR786466:RNR786468 RDV786466:RDV786468 QTZ786466:QTZ786468 QKD786466:QKD786468 QAH786466:QAH786468 PQL786466:PQL786468 PGP786466:PGP786468 OWT786466:OWT786468 OMX786466:OMX786468 ODB786466:ODB786468 NTF786466:NTF786468 NJJ786466:NJJ786468 MZN786466:MZN786468 MPR786466:MPR786468 MFV786466:MFV786468 LVZ786466:LVZ786468 LMD786466:LMD786468 LCH786466:LCH786468 KSL786466:KSL786468 KIP786466:KIP786468 JYT786466:JYT786468 JOX786466:JOX786468 JFB786466:JFB786468 IVF786466:IVF786468 ILJ786466:ILJ786468 IBN786466:IBN786468 HRR786466:HRR786468 HHV786466:HHV786468 GXZ786466:GXZ786468 GOD786466:GOD786468 GEH786466:GEH786468 FUL786466:FUL786468 FKP786466:FKP786468 FAT786466:FAT786468 EQX786466:EQX786468 EHB786466:EHB786468 DXF786466:DXF786468 DNJ786466:DNJ786468 DDN786466:DDN786468 CTR786466:CTR786468 CJV786466:CJV786468 BZZ786466:BZZ786468 BQD786466:BQD786468 BGH786466:BGH786468 AWL786466:AWL786468 AMP786466:AMP786468 ACT786466:ACT786468 SX786466:SX786468 JB786466:JB786468 F786466:F786468 WVN720930:WVN720932 WLR720930:WLR720932 WBV720930:WBV720932 VRZ720930:VRZ720932 VID720930:VID720932 UYH720930:UYH720932 UOL720930:UOL720932 UEP720930:UEP720932 TUT720930:TUT720932 TKX720930:TKX720932 TBB720930:TBB720932 SRF720930:SRF720932 SHJ720930:SHJ720932 RXN720930:RXN720932 RNR720930:RNR720932 RDV720930:RDV720932 QTZ720930:QTZ720932 QKD720930:QKD720932 QAH720930:QAH720932 PQL720930:PQL720932 PGP720930:PGP720932 OWT720930:OWT720932 OMX720930:OMX720932 ODB720930:ODB720932 NTF720930:NTF720932 NJJ720930:NJJ720932 MZN720930:MZN720932 MPR720930:MPR720932 MFV720930:MFV720932 LVZ720930:LVZ720932 LMD720930:LMD720932 LCH720930:LCH720932 KSL720930:KSL720932 KIP720930:KIP720932 JYT720930:JYT720932 JOX720930:JOX720932 JFB720930:JFB720932 IVF720930:IVF720932 ILJ720930:ILJ720932 IBN720930:IBN720932 HRR720930:HRR720932 HHV720930:HHV720932 GXZ720930:GXZ720932 GOD720930:GOD720932 GEH720930:GEH720932 FUL720930:FUL720932 FKP720930:FKP720932 FAT720930:FAT720932 EQX720930:EQX720932 EHB720930:EHB720932 DXF720930:DXF720932 DNJ720930:DNJ720932 DDN720930:DDN720932 CTR720930:CTR720932 CJV720930:CJV720932 BZZ720930:BZZ720932 BQD720930:BQD720932 BGH720930:BGH720932 AWL720930:AWL720932 AMP720930:AMP720932 ACT720930:ACT720932 SX720930:SX720932 JB720930:JB720932 F720930:F720932 WVN655394:WVN655396 WLR655394:WLR655396 WBV655394:WBV655396 VRZ655394:VRZ655396 VID655394:VID655396 UYH655394:UYH655396 UOL655394:UOL655396 UEP655394:UEP655396 TUT655394:TUT655396 TKX655394:TKX655396 TBB655394:TBB655396 SRF655394:SRF655396 SHJ655394:SHJ655396 RXN655394:RXN655396 RNR655394:RNR655396 RDV655394:RDV655396 QTZ655394:QTZ655396 QKD655394:QKD655396 QAH655394:QAH655396 PQL655394:PQL655396 PGP655394:PGP655396 OWT655394:OWT655396 OMX655394:OMX655396 ODB655394:ODB655396 NTF655394:NTF655396 NJJ655394:NJJ655396 MZN655394:MZN655396 MPR655394:MPR655396 MFV655394:MFV655396 LVZ655394:LVZ655396 LMD655394:LMD655396 LCH655394:LCH655396 KSL655394:KSL655396 KIP655394:KIP655396 JYT655394:JYT655396 JOX655394:JOX655396 JFB655394:JFB655396 IVF655394:IVF655396 ILJ655394:ILJ655396 IBN655394:IBN655396 HRR655394:HRR655396 HHV655394:HHV655396 GXZ655394:GXZ655396 GOD655394:GOD655396 GEH655394:GEH655396 FUL655394:FUL655396 FKP655394:FKP655396 FAT655394:FAT655396 EQX655394:EQX655396 EHB655394:EHB655396 DXF655394:DXF655396 DNJ655394:DNJ655396 DDN655394:DDN655396 CTR655394:CTR655396 CJV655394:CJV655396 BZZ655394:BZZ655396 BQD655394:BQD655396 BGH655394:BGH655396 AWL655394:AWL655396 AMP655394:AMP655396 ACT655394:ACT655396 SX655394:SX655396 JB655394:JB655396 F655394:F655396 WVN589858:WVN589860 WLR589858:WLR589860 WBV589858:WBV589860 VRZ589858:VRZ589860 VID589858:VID589860 UYH589858:UYH589860 UOL589858:UOL589860 UEP589858:UEP589860 TUT589858:TUT589860 TKX589858:TKX589860 TBB589858:TBB589860 SRF589858:SRF589860 SHJ589858:SHJ589860 RXN589858:RXN589860 RNR589858:RNR589860 RDV589858:RDV589860 QTZ589858:QTZ589860 QKD589858:QKD589860 QAH589858:QAH589860 PQL589858:PQL589860 PGP589858:PGP589860 OWT589858:OWT589860 OMX589858:OMX589860 ODB589858:ODB589860 NTF589858:NTF589860 NJJ589858:NJJ589860 MZN589858:MZN589860 MPR589858:MPR589860 MFV589858:MFV589860 LVZ589858:LVZ589860 LMD589858:LMD589860 LCH589858:LCH589860 KSL589858:KSL589860 KIP589858:KIP589860 JYT589858:JYT589860 JOX589858:JOX589860 JFB589858:JFB589860 IVF589858:IVF589860 ILJ589858:ILJ589860 IBN589858:IBN589860 HRR589858:HRR589860 HHV589858:HHV589860 GXZ589858:GXZ589860 GOD589858:GOD589860 GEH589858:GEH589860 FUL589858:FUL589860 FKP589858:FKP589860 FAT589858:FAT589860 EQX589858:EQX589860 EHB589858:EHB589860 DXF589858:DXF589860 DNJ589858:DNJ589860 DDN589858:DDN589860 CTR589858:CTR589860 CJV589858:CJV589860 BZZ589858:BZZ589860 BQD589858:BQD589860 BGH589858:BGH589860 AWL589858:AWL589860 AMP589858:AMP589860 ACT589858:ACT589860 SX589858:SX589860 JB589858:JB589860 F589858:F589860 WVN524322:WVN524324 WLR524322:WLR524324 WBV524322:WBV524324 VRZ524322:VRZ524324 VID524322:VID524324 UYH524322:UYH524324 UOL524322:UOL524324 UEP524322:UEP524324 TUT524322:TUT524324 TKX524322:TKX524324 TBB524322:TBB524324 SRF524322:SRF524324 SHJ524322:SHJ524324 RXN524322:RXN524324 RNR524322:RNR524324 RDV524322:RDV524324 QTZ524322:QTZ524324 QKD524322:QKD524324 QAH524322:QAH524324 PQL524322:PQL524324 PGP524322:PGP524324 OWT524322:OWT524324 OMX524322:OMX524324 ODB524322:ODB524324 NTF524322:NTF524324 NJJ524322:NJJ524324 MZN524322:MZN524324 MPR524322:MPR524324 MFV524322:MFV524324 LVZ524322:LVZ524324 LMD524322:LMD524324 LCH524322:LCH524324 KSL524322:KSL524324 KIP524322:KIP524324 JYT524322:JYT524324 JOX524322:JOX524324 JFB524322:JFB524324 IVF524322:IVF524324 ILJ524322:ILJ524324 IBN524322:IBN524324 HRR524322:HRR524324 HHV524322:HHV524324 GXZ524322:GXZ524324 GOD524322:GOD524324 GEH524322:GEH524324 FUL524322:FUL524324 FKP524322:FKP524324 FAT524322:FAT524324 EQX524322:EQX524324 EHB524322:EHB524324 DXF524322:DXF524324 DNJ524322:DNJ524324 DDN524322:DDN524324 CTR524322:CTR524324 CJV524322:CJV524324 BZZ524322:BZZ524324 BQD524322:BQD524324 BGH524322:BGH524324 AWL524322:AWL524324 AMP524322:AMP524324 ACT524322:ACT524324 SX524322:SX524324 JB524322:JB524324 F524322:F524324 WVN458786:WVN458788 WLR458786:WLR458788 WBV458786:WBV458788 VRZ458786:VRZ458788 VID458786:VID458788 UYH458786:UYH458788 UOL458786:UOL458788 UEP458786:UEP458788 TUT458786:TUT458788 TKX458786:TKX458788 TBB458786:TBB458788 SRF458786:SRF458788 SHJ458786:SHJ458788 RXN458786:RXN458788 RNR458786:RNR458788 RDV458786:RDV458788 QTZ458786:QTZ458788 QKD458786:QKD458788 QAH458786:QAH458788 PQL458786:PQL458788 PGP458786:PGP458788 OWT458786:OWT458788 OMX458786:OMX458788 ODB458786:ODB458788 NTF458786:NTF458788 NJJ458786:NJJ458788 MZN458786:MZN458788 MPR458786:MPR458788 MFV458786:MFV458788 LVZ458786:LVZ458788 LMD458786:LMD458788 LCH458786:LCH458788 KSL458786:KSL458788 KIP458786:KIP458788 JYT458786:JYT458788 JOX458786:JOX458788 JFB458786:JFB458788 IVF458786:IVF458788 ILJ458786:ILJ458788 IBN458786:IBN458788 HRR458786:HRR458788 HHV458786:HHV458788 GXZ458786:GXZ458788 GOD458786:GOD458788 GEH458786:GEH458788 FUL458786:FUL458788 FKP458786:FKP458788 FAT458786:FAT458788 EQX458786:EQX458788 EHB458786:EHB458788 DXF458786:DXF458788 DNJ458786:DNJ458788 DDN458786:DDN458788 CTR458786:CTR458788 CJV458786:CJV458788 BZZ458786:BZZ458788 BQD458786:BQD458788 BGH458786:BGH458788 AWL458786:AWL458788 AMP458786:AMP458788 ACT458786:ACT458788 SX458786:SX458788 JB458786:JB458788 F458786:F458788 WVN393250:WVN393252 WLR393250:WLR393252 WBV393250:WBV393252 VRZ393250:VRZ393252 VID393250:VID393252 UYH393250:UYH393252 UOL393250:UOL393252 UEP393250:UEP393252 TUT393250:TUT393252 TKX393250:TKX393252 TBB393250:TBB393252 SRF393250:SRF393252 SHJ393250:SHJ393252 RXN393250:RXN393252 RNR393250:RNR393252 RDV393250:RDV393252 QTZ393250:QTZ393252 QKD393250:QKD393252 QAH393250:QAH393252 PQL393250:PQL393252 PGP393250:PGP393252 OWT393250:OWT393252 OMX393250:OMX393252 ODB393250:ODB393252 NTF393250:NTF393252 NJJ393250:NJJ393252 MZN393250:MZN393252 MPR393250:MPR393252 MFV393250:MFV393252 LVZ393250:LVZ393252 LMD393250:LMD393252 LCH393250:LCH393252 KSL393250:KSL393252 KIP393250:KIP393252 JYT393250:JYT393252 JOX393250:JOX393252 JFB393250:JFB393252 IVF393250:IVF393252 ILJ393250:ILJ393252 IBN393250:IBN393252 HRR393250:HRR393252 HHV393250:HHV393252 GXZ393250:GXZ393252 GOD393250:GOD393252 GEH393250:GEH393252 FUL393250:FUL393252 FKP393250:FKP393252 FAT393250:FAT393252 EQX393250:EQX393252 EHB393250:EHB393252 DXF393250:DXF393252 DNJ393250:DNJ393252 DDN393250:DDN393252 CTR393250:CTR393252 CJV393250:CJV393252 BZZ393250:BZZ393252 BQD393250:BQD393252 BGH393250:BGH393252 AWL393250:AWL393252 AMP393250:AMP393252 ACT393250:ACT393252 SX393250:SX393252 JB393250:JB393252 F393250:F393252 WVN327714:WVN327716 WLR327714:WLR327716 WBV327714:WBV327716 VRZ327714:VRZ327716 VID327714:VID327716 UYH327714:UYH327716 UOL327714:UOL327716 UEP327714:UEP327716 TUT327714:TUT327716 TKX327714:TKX327716 TBB327714:TBB327716 SRF327714:SRF327716 SHJ327714:SHJ327716 RXN327714:RXN327716 RNR327714:RNR327716 RDV327714:RDV327716 QTZ327714:QTZ327716 QKD327714:QKD327716 QAH327714:QAH327716 PQL327714:PQL327716 PGP327714:PGP327716 OWT327714:OWT327716 OMX327714:OMX327716 ODB327714:ODB327716 NTF327714:NTF327716 NJJ327714:NJJ327716 MZN327714:MZN327716 MPR327714:MPR327716 MFV327714:MFV327716 LVZ327714:LVZ327716 LMD327714:LMD327716 LCH327714:LCH327716 KSL327714:KSL327716 KIP327714:KIP327716 JYT327714:JYT327716 JOX327714:JOX327716 JFB327714:JFB327716 IVF327714:IVF327716 ILJ327714:ILJ327716 IBN327714:IBN327716 HRR327714:HRR327716 HHV327714:HHV327716 GXZ327714:GXZ327716 GOD327714:GOD327716 GEH327714:GEH327716 FUL327714:FUL327716 FKP327714:FKP327716 FAT327714:FAT327716 EQX327714:EQX327716 EHB327714:EHB327716 DXF327714:DXF327716 DNJ327714:DNJ327716 DDN327714:DDN327716 CTR327714:CTR327716 CJV327714:CJV327716 BZZ327714:BZZ327716 BQD327714:BQD327716 BGH327714:BGH327716 AWL327714:AWL327716 AMP327714:AMP327716 ACT327714:ACT327716 SX327714:SX327716 JB327714:JB327716 F327714:F327716 WVN262178:WVN262180 WLR262178:WLR262180 WBV262178:WBV262180 VRZ262178:VRZ262180 VID262178:VID262180 UYH262178:UYH262180 UOL262178:UOL262180 UEP262178:UEP262180 TUT262178:TUT262180 TKX262178:TKX262180 TBB262178:TBB262180 SRF262178:SRF262180 SHJ262178:SHJ262180 RXN262178:RXN262180 RNR262178:RNR262180 RDV262178:RDV262180 QTZ262178:QTZ262180 QKD262178:QKD262180 QAH262178:QAH262180 PQL262178:PQL262180 PGP262178:PGP262180 OWT262178:OWT262180 OMX262178:OMX262180 ODB262178:ODB262180 NTF262178:NTF262180 NJJ262178:NJJ262180 MZN262178:MZN262180 MPR262178:MPR262180 MFV262178:MFV262180 LVZ262178:LVZ262180 LMD262178:LMD262180 LCH262178:LCH262180 KSL262178:KSL262180 KIP262178:KIP262180 JYT262178:JYT262180 JOX262178:JOX262180 JFB262178:JFB262180 IVF262178:IVF262180 ILJ262178:ILJ262180 IBN262178:IBN262180 HRR262178:HRR262180 HHV262178:HHV262180 GXZ262178:GXZ262180 GOD262178:GOD262180 GEH262178:GEH262180 FUL262178:FUL262180 FKP262178:FKP262180 FAT262178:FAT262180 EQX262178:EQX262180 EHB262178:EHB262180 DXF262178:DXF262180 DNJ262178:DNJ262180 DDN262178:DDN262180 CTR262178:CTR262180 CJV262178:CJV262180 BZZ262178:BZZ262180 BQD262178:BQD262180 BGH262178:BGH262180 AWL262178:AWL262180 AMP262178:AMP262180 ACT262178:ACT262180 SX262178:SX262180 JB262178:JB262180 F262178:F262180 WVN196642:WVN196644 WLR196642:WLR196644 WBV196642:WBV196644 VRZ196642:VRZ196644 VID196642:VID196644 UYH196642:UYH196644 UOL196642:UOL196644 UEP196642:UEP196644 TUT196642:TUT196644 TKX196642:TKX196644 TBB196642:TBB196644 SRF196642:SRF196644 SHJ196642:SHJ196644 RXN196642:RXN196644 RNR196642:RNR196644 RDV196642:RDV196644 QTZ196642:QTZ196644 QKD196642:QKD196644 QAH196642:QAH196644 PQL196642:PQL196644 PGP196642:PGP196644 OWT196642:OWT196644 OMX196642:OMX196644 ODB196642:ODB196644 NTF196642:NTF196644 NJJ196642:NJJ196644 MZN196642:MZN196644 MPR196642:MPR196644 MFV196642:MFV196644 LVZ196642:LVZ196644 LMD196642:LMD196644 LCH196642:LCH196644 KSL196642:KSL196644 KIP196642:KIP196644 JYT196642:JYT196644 JOX196642:JOX196644 JFB196642:JFB196644 IVF196642:IVF196644 ILJ196642:ILJ196644 IBN196642:IBN196644 HRR196642:HRR196644 HHV196642:HHV196644 GXZ196642:GXZ196644 GOD196642:GOD196644 GEH196642:GEH196644 FUL196642:FUL196644 FKP196642:FKP196644 FAT196642:FAT196644 EQX196642:EQX196644 EHB196642:EHB196644 DXF196642:DXF196644 DNJ196642:DNJ196644 DDN196642:DDN196644 CTR196642:CTR196644 CJV196642:CJV196644 BZZ196642:BZZ196644 BQD196642:BQD196644 BGH196642:BGH196644 AWL196642:AWL196644 AMP196642:AMP196644 ACT196642:ACT196644 SX196642:SX196644 JB196642:JB196644 F196642:F196644 WVN131106:WVN131108 WLR131106:WLR131108 WBV131106:WBV131108 VRZ131106:VRZ131108 VID131106:VID131108 UYH131106:UYH131108 UOL131106:UOL131108 UEP131106:UEP131108 TUT131106:TUT131108 TKX131106:TKX131108 TBB131106:TBB131108 SRF131106:SRF131108 SHJ131106:SHJ131108 RXN131106:RXN131108 RNR131106:RNR131108 RDV131106:RDV131108 QTZ131106:QTZ131108 QKD131106:QKD131108 QAH131106:QAH131108 PQL131106:PQL131108 PGP131106:PGP131108 OWT131106:OWT131108 OMX131106:OMX131108 ODB131106:ODB131108 NTF131106:NTF131108 NJJ131106:NJJ131108 MZN131106:MZN131108 MPR131106:MPR131108 MFV131106:MFV131108 LVZ131106:LVZ131108 LMD131106:LMD131108 LCH131106:LCH131108 KSL131106:KSL131108 KIP131106:KIP131108 JYT131106:JYT131108 JOX131106:JOX131108 JFB131106:JFB131108 IVF131106:IVF131108 ILJ131106:ILJ131108 IBN131106:IBN131108 HRR131106:HRR131108 HHV131106:HHV131108 GXZ131106:GXZ131108 GOD131106:GOD131108 GEH131106:GEH131108 FUL131106:FUL131108 FKP131106:FKP131108 FAT131106:FAT131108 EQX131106:EQX131108 EHB131106:EHB131108 DXF131106:DXF131108 DNJ131106:DNJ131108 DDN131106:DDN131108 CTR131106:CTR131108 CJV131106:CJV131108 BZZ131106:BZZ131108 BQD131106:BQD131108 BGH131106:BGH131108 AWL131106:AWL131108 AMP131106:AMP131108 ACT131106:ACT131108 SX131106:SX131108 JB131106:JB131108 F131106:F131108 WVN65570:WVN65572 WLR65570:WLR65572 WBV65570:WBV65572 VRZ65570:VRZ65572 VID65570:VID65572 UYH65570:UYH65572 UOL65570:UOL65572 UEP65570:UEP65572 TUT65570:TUT65572 TKX65570:TKX65572 TBB65570:TBB65572 SRF65570:SRF65572 SHJ65570:SHJ65572 RXN65570:RXN65572 RNR65570:RNR65572 RDV65570:RDV65572 QTZ65570:QTZ65572 QKD65570:QKD65572 QAH65570:QAH65572 PQL65570:PQL65572 PGP65570:PGP65572 OWT65570:OWT65572 OMX65570:OMX65572 ODB65570:ODB65572 NTF65570:NTF65572 NJJ65570:NJJ65572 MZN65570:MZN65572 MPR65570:MPR65572 MFV65570:MFV65572 LVZ65570:LVZ65572 LMD65570:LMD65572 LCH65570:LCH65572 KSL65570:KSL65572 KIP65570:KIP65572 JYT65570:JYT65572 JOX65570:JOX65572 JFB65570:JFB65572 IVF65570:IVF65572 ILJ65570:ILJ65572 IBN65570:IBN65572 HRR65570:HRR65572 HHV65570:HHV65572 GXZ65570:GXZ65572 GOD65570:GOD65572 GEH65570:GEH65572 FUL65570:FUL65572 FKP65570:FKP65572 FAT65570:FAT65572 EQX65570:EQX65572 EHB65570:EHB65572 DXF65570:DXF65572 DNJ65570:DNJ65572 DDN65570:DDN65572 CTR65570:CTR65572 CJV65570:CJV65572 BZZ65570:BZZ65572 BQD65570:BQD65572 BGH65570:BGH65572 AWL65570:AWL65572 AMP65570:AMP65572 ACT65570:ACT65572 SX65570:SX65572 JB65570:JB65572 F65570:F65572 WVN34:WVN36 WLR34:WLR36 WBV34:WBV36 VRZ34:VRZ36 VID34:VID36 UYH34:UYH36 UOL34:UOL36 UEP34:UEP36 TUT34:TUT36 TKX34:TKX36 TBB34:TBB36 SRF34:SRF36 SHJ34:SHJ36 RXN34:RXN36 RNR34:RNR36 RDV34:RDV36 QTZ34:QTZ36 QKD34:QKD36 QAH34:QAH36 PQL34:PQL36 PGP34:PGP36 OWT34:OWT36 OMX34:OMX36 ODB34:ODB36 NTF34:NTF36 NJJ34:NJJ36 MZN34:MZN36 MPR34:MPR36 MFV34:MFV36 LVZ34:LVZ36 LMD34:LMD36 LCH34:LCH36 KSL34:KSL36 KIP34:KIP36 JYT34:JYT36 JOX34:JOX36 JFB34:JFB36 IVF34:IVF36 ILJ34:ILJ36 IBN34:IBN36 HRR34:HRR36 HHV34:HHV36 GXZ34:GXZ36 GOD34:GOD36 GEH34:GEH36 FUL34:FUL36 FKP34:FKP36 FAT34:FAT36 EQX34:EQX36 EHB34:EHB36 DXF34:DXF36 DNJ34:DNJ36 DDN34:DDN36 CTR34:CTR36 CJV34:CJV36 BZZ34:BZZ36 BQD34:BQD36 BGH34:BGH36 AWL34:AWL36 AMP34:AMP36 ACT34:ACT36 SX34:SX36 JB34:JB36">
      <formula1>$F$58:$F$149</formula1>
    </dataValidation>
    <dataValidation type="list" errorStyle="warning" allowBlank="1" showInputMessage="1" showErrorMessage="1" errorTitle="FERC ACCOUNT" error="This FERC Account is not included in the drop-down list. Is this the account you want to use?" sqref="C34:C36 WVK983074:WVK983076 WLO983074:WLO983076 WBS983074:WBS983076 VRW983074:VRW983076 VIA983074:VIA983076 UYE983074:UYE983076 UOI983074:UOI983076 UEM983074:UEM983076 TUQ983074:TUQ983076 TKU983074:TKU983076 TAY983074:TAY983076 SRC983074:SRC983076 SHG983074:SHG983076 RXK983074:RXK983076 RNO983074:RNO983076 RDS983074:RDS983076 QTW983074:QTW983076 QKA983074:QKA983076 QAE983074:QAE983076 PQI983074:PQI983076 PGM983074:PGM983076 OWQ983074:OWQ983076 OMU983074:OMU983076 OCY983074:OCY983076 NTC983074:NTC983076 NJG983074:NJG983076 MZK983074:MZK983076 MPO983074:MPO983076 MFS983074:MFS983076 LVW983074:LVW983076 LMA983074:LMA983076 LCE983074:LCE983076 KSI983074:KSI983076 KIM983074:KIM983076 JYQ983074:JYQ983076 JOU983074:JOU983076 JEY983074:JEY983076 IVC983074:IVC983076 ILG983074:ILG983076 IBK983074:IBK983076 HRO983074:HRO983076 HHS983074:HHS983076 GXW983074:GXW983076 GOA983074:GOA983076 GEE983074:GEE983076 FUI983074:FUI983076 FKM983074:FKM983076 FAQ983074:FAQ983076 EQU983074:EQU983076 EGY983074:EGY983076 DXC983074:DXC983076 DNG983074:DNG983076 DDK983074:DDK983076 CTO983074:CTO983076 CJS983074:CJS983076 BZW983074:BZW983076 BQA983074:BQA983076 BGE983074:BGE983076 AWI983074:AWI983076 AMM983074:AMM983076 ACQ983074:ACQ983076 SU983074:SU983076 IY983074:IY983076 C983074:C983076 WVK917538:WVK917540 WLO917538:WLO917540 WBS917538:WBS917540 VRW917538:VRW917540 VIA917538:VIA917540 UYE917538:UYE917540 UOI917538:UOI917540 UEM917538:UEM917540 TUQ917538:TUQ917540 TKU917538:TKU917540 TAY917538:TAY917540 SRC917538:SRC917540 SHG917538:SHG917540 RXK917538:RXK917540 RNO917538:RNO917540 RDS917538:RDS917540 QTW917538:QTW917540 QKA917538:QKA917540 QAE917538:QAE917540 PQI917538:PQI917540 PGM917538:PGM917540 OWQ917538:OWQ917540 OMU917538:OMU917540 OCY917538:OCY917540 NTC917538:NTC917540 NJG917538:NJG917540 MZK917538:MZK917540 MPO917538:MPO917540 MFS917538:MFS917540 LVW917538:LVW917540 LMA917538:LMA917540 LCE917538:LCE917540 KSI917538:KSI917540 KIM917538:KIM917540 JYQ917538:JYQ917540 JOU917538:JOU917540 JEY917538:JEY917540 IVC917538:IVC917540 ILG917538:ILG917540 IBK917538:IBK917540 HRO917538:HRO917540 HHS917538:HHS917540 GXW917538:GXW917540 GOA917538:GOA917540 GEE917538:GEE917540 FUI917538:FUI917540 FKM917538:FKM917540 FAQ917538:FAQ917540 EQU917538:EQU917540 EGY917538:EGY917540 DXC917538:DXC917540 DNG917538:DNG917540 DDK917538:DDK917540 CTO917538:CTO917540 CJS917538:CJS917540 BZW917538:BZW917540 BQA917538:BQA917540 BGE917538:BGE917540 AWI917538:AWI917540 AMM917538:AMM917540 ACQ917538:ACQ917540 SU917538:SU917540 IY917538:IY917540 C917538:C917540 WVK852002:WVK852004 WLO852002:WLO852004 WBS852002:WBS852004 VRW852002:VRW852004 VIA852002:VIA852004 UYE852002:UYE852004 UOI852002:UOI852004 UEM852002:UEM852004 TUQ852002:TUQ852004 TKU852002:TKU852004 TAY852002:TAY852004 SRC852002:SRC852004 SHG852002:SHG852004 RXK852002:RXK852004 RNO852002:RNO852004 RDS852002:RDS852004 QTW852002:QTW852004 QKA852002:QKA852004 QAE852002:QAE852004 PQI852002:PQI852004 PGM852002:PGM852004 OWQ852002:OWQ852004 OMU852002:OMU852004 OCY852002:OCY852004 NTC852002:NTC852004 NJG852002:NJG852004 MZK852002:MZK852004 MPO852002:MPO852004 MFS852002:MFS852004 LVW852002:LVW852004 LMA852002:LMA852004 LCE852002:LCE852004 KSI852002:KSI852004 KIM852002:KIM852004 JYQ852002:JYQ852004 JOU852002:JOU852004 JEY852002:JEY852004 IVC852002:IVC852004 ILG852002:ILG852004 IBK852002:IBK852004 HRO852002:HRO852004 HHS852002:HHS852004 GXW852002:GXW852004 GOA852002:GOA852004 GEE852002:GEE852004 FUI852002:FUI852004 FKM852002:FKM852004 FAQ852002:FAQ852004 EQU852002:EQU852004 EGY852002:EGY852004 DXC852002:DXC852004 DNG852002:DNG852004 DDK852002:DDK852004 CTO852002:CTO852004 CJS852002:CJS852004 BZW852002:BZW852004 BQA852002:BQA852004 BGE852002:BGE852004 AWI852002:AWI852004 AMM852002:AMM852004 ACQ852002:ACQ852004 SU852002:SU852004 IY852002:IY852004 C852002:C852004 WVK786466:WVK786468 WLO786466:WLO786468 WBS786466:WBS786468 VRW786466:VRW786468 VIA786466:VIA786468 UYE786466:UYE786468 UOI786466:UOI786468 UEM786466:UEM786468 TUQ786466:TUQ786468 TKU786466:TKU786468 TAY786466:TAY786468 SRC786466:SRC786468 SHG786466:SHG786468 RXK786466:RXK786468 RNO786466:RNO786468 RDS786466:RDS786468 QTW786466:QTW786468 QKA786466:QKA786468 QAE786466:QAE786468 PQI786466:PQI786468 PGM786466:PGM786468 OWQ786466:OWQ786468 OMU786466:OMU786468 OCY786466:OCY786468 NTC786466:NTC786468 NJG786466:NJG786468 MZK786466:MZK786468 MPO786466:MPO786468 MFS786466:MFS786468 LVW786466:LVW786468 LMA786466:LMA786468 LCE786466:LCE786468 KSI786466:KSI786468 KIM786466:KIM786468 JYQ786466:JYQ786468 JOU786466:JOU786468 JEY786466:JEY786468 IVC786466:IVC786468 ILG786466:ILG786468 IBK786466:IBK786468 HRO786466:HRO786468 HHS786466:HHS786468 GXW786466:GXW786468 GOA786466:GOA786468 GEE786466:GEE786468 FUI786466:FUI786468 FKM786466:FKM786468 FAQ786466:FAQ786468 EQU786466:EQU786468 EGY786466:EGY786468 DXC786466:DXC786468 DNG786466:DNG786468 DDK786466:DDK786468 CTO786466:CTO786468 CJS786466:CJS786468 BZW786466:BZW786468 BQA786466:BQA786468 BGE786466:BGE786468 AWI786466:AWI786468 AMM786466:AMM786468 ACQ786466:ACQ786468 SU786466:SU786468 IY786466:IY786468 C786466:C786468 WVK720930:WVK720932 WLO720930:WLO720932 WBS720930:WBS720932 VRW720930:VRW720932 VIA720930:VIA720932 UYE720930:UYE720932 UOI720930:UOI720932 UEM720930:UEM720932 TUQ720930:TUQ720932 TKU720930:TKU720932 TAY720930:TAY720932 SRC720930:SRC720932 SHG720930:SHG720932 RXK720930:RXK720932 RNO720930:RNO720932 RDS720930:RDS720932 QTW720930:QTW720932 QKA720930:QKA720932 QAE720930:QAE720932 PQI720930:PQI720932 PGM720930:PGM720932 OWQ720930:OWQ720932 OMU720930:OMU720932 OCY720930:OCY720932 NTC720930:NTC720932 NJG720930:NJG720932 MZK720930:MZK720932 MPO720930:MPO720932 MFS720930:MFS720932 LVW720930:LVW720932 LMA720930:LMA720932 LCE720930:LCE720932 KSI720930:KSI720932 KIM720930:KIM720932 JYQ720930:JYQ720932 JOU720930:JOU720932 JEY720930:JEY720932 IVC720930:IVC720932 ILG720930:ILG720932 IBK720930:IBK720932 HRO720930:HRO720932 HHS720930:HHS720932 GXW720930:GXW720932 GOA720930:GOA720932 GEE720930:GEE720932 FUI720930:FUI720932 FKM720930:FKM720932 FAQ720930:FAQ720932 EQU720930:EQU720932 EGY720930:EGY720932 DXC720930:DXC720932 DNG720930:DNG720932 DDK720930:DDK720932 CTO720930:CTO720932 CJS720930:CJS720932 BZW720930:BZW720932 BQA720930:BQA720932 BGE720930:BGE720932 AWI720930:AWI720932 AMM720930:AMM720932 ACQ720930:ACQ720932 SU720930:SU720932 IY720930:IY720932 C720930:C720932 WVK655394:WVK655396 WLO655394:WLO655396 WBS655394:WBS655396 VRW655394:VRW655396 VIA655394:VIA655396 UYE655394:UYE655396 UOI655394:UOI655396 UEM655394:UEM655396 TUQ655394:TUQ655396 TKU655394:TKU655396 TAY655394:TAY655396 SRC655394:SRC655396 SHG655394:SHG655396 RXK655394:RXK655396 RNO655394:RNO655396 RDS655394:RDS655396 QTW655394:QTW655396 QKA655394:QKA655396 QAE655394:QAE655396 PQI655394:PQI655396 PGM655394:PGM655396 OWQ655394:OWQ655396 OMU655394:OMU655396 OCY655394:OCY655396 NTC655394:NTC655396 NJG655394:NJG655396 MZK655394:MZK655396 MPO655394:MPO655396 MFS655394:MFS655396 LVW655394:LVW655396 LMA655394:LMA655396 LCE655394:LCE655396 KSI655394:KSI655396 KIM655394:KIM655396 JYQ655394:JYQ655396 JOU655394:JOU655396 JEY655394:JEY655396 IVC655394:IVC655396 ILG655394:ILG655396 IBK655394:IBK655396 HRO655394:HRO655396 HHS655394:HHS655396 GXW655394:GXW655396 GOA655394:GOA655396 GEE655394:GEE655396 FUI655394:FUI655396 FKM655394:FKM655396 FAQ655394:FAQ655396 EQU655394:EQU655396 EGY655394:EGY655396 DXC655394:DXC655396 DNG655394:DNG655396 DDK655394:DDK655396 CTO655394:CTO655396 CJS655394:CJS655396 BZW655394:BZW655396 BQA655394:BQA655396 BGE655394:BGE655396 AWI655394:AWI655396 AMM655394:AMM655396 ACQ655394:ACQ655396 SU655394:SU655396 IY655394:IY655396 C655394:C655396 WVK589858:WVK589860 WLO589858:WLO589860 WBS589858:WBS589860 VRW589858:VRW589860 VIA589858:VIA589860 UYE589858:UYE589860 UOI589858:UOI589860 UEM589858:UEM589860 TUQ589858:TUQ589860 TKU589858:TKU589860 TAY589858:TAY589860 SRC589858:SRC589860 SHG589858:SHG589860 RXK589858:RXK589860 RNO589858:RNO589860 RDS589858:RDS589860 QTW589858:QTW589860 QKA589858:QKA589860 QAE589858:QAE589860 PQI589858:PQI589860 PGM589858:PGM589860 OWQ589858:OWQ589860 OMU589858:OMU589860 OCY589858:OCY589860 NTC589858:NTC589860 NJG589858:NJG589860 MZK589858:MZK589860 MPO589858:MPO589860 MFS589858:MFS589860 LVW589858:LVW589860 LMA589858:LMA589860 LCE589858:LCE589860 KSI589858:KSI589860 KIM589858:KIM589860 JYQ589858:JYQ589860 JOU589858:JOU589860 JEY589858:JEY589860 IVC589858:IVC589860 ILG589858:ILG589860 IBK589858:IBK589860 HRO589858:HRO589860 HHS589858:HHS589860 GXW589858:GXW589860 GOA589858:GOA589860 GEE589858:GEE589860 FUI589858:FUI589860 FKM589858:FKM589860 FAQ589858:FAQ589860 EQU589858:EQU589860 EGY589858:EGY589860 DXC589858:DXC589860 DNG589858:DNG589860 DDK589858:DDK589860 CTO589858:CTO589860 CJS589858:CJS589860 BZW589858:BZW589860 BQA589858:BQA589860 BGE589858:BGE589860 AWI589858:AWI589860 AMM589858:AMM589860 ACQ589858:ACQ589860 SU589858:SU589860 IY589858:IY589860 C589858:C589860 WVK524322:WVK524324 WLO524322:WLO524324 WBS524322:WBS524324 VRW524322:VRW524324 VIA524322:VIA524324 UYE524322:UYE524324 UOI524322:UOI524324 UEM524322:UEM524324 TUQ524322:TUQ524324 TKU524322:TKU524324 TAY524322:TAY524324 SRC524322:SRC524324 SHG524322:SHG524324 RXK524322:RXK524324 RNO524322:RNO524324 RDS524322:RDS524324 QTW524322:QTW524324 QKA524322:QKA524324 QAE524322:QAE524324 PQI524322:PQI524324 PGM524322:PGM524324 OWQ524322:OWQ524324 OMU524322:OMU524324 OCY524322:OCY524324 NTC524322:NTC524324 NJG524322:NJG524324 MZK524322:MZK524324 MPO524322:MPO524324 MFS524322:MFS524324 LVW524322:LVW524324 LMA524322:LMA524324 LCE524322:LCE524324 KSI524322:KSI524324 KIM524322:KIM524324 JYQ524322:JYQ524324 JOU524322:JOU524324 JEY524322:JEY524324 IVC524322:IVC524324 ILG524322:ILG524324 IBK524322:IBK524324 HRO524322:HRO524324 HHS524322:HHS524324 GXW524322:GXW524324 GOA524322:GOA524324 GEE524322:GEE524324 FUI524322:FUI524324 FKM524322:FKM524324 FAQ524322:FAQ524324 EQU524322:EQU524324 EGY524322:EGY524324 DXC524322:DXC524324 DNG524322:DNG524324 DDK524322:DDK524324 CTO524322:CTO524324 CJS524322:CJS524324 BZW524322:BZW524324 BQA524322:BQA524324 BGE524322:BGE524324 AWI524322:AWI524324 AMM524322:AMM524324 ACQ524322:ACQ524324 SU524322:SU524324 IY524322:IY524324 C524322:C524324 WVK458786:WVK458788 WLO458786:WLO458788 WBS458786:WBS458788 VRW458786:VRW458788 VIA458786:VIA458788 UYE458786:UYE458788 UOI458786:UOI458788 UEM458786:UEM458788 TUQ458786:TUQ458788 TKU458786:TKU458788 TAY458786:TAY458788 SRC458786:SRC458788 SHG458786:SHG458788 RXK458786:RXK458788 RNO458786:RNO458788 RDS458786:RDS458788 QTW458786:QTW458788 QKA458786:QKA458788 QAE458786:QAE458788 PQI458786:PQI458788 PGM458786:PGM458788 OWQ458786:OWQ458788 OMU458786:OMU458788 OCY458786:OCY458788 NTC458786:NTC458788 NJG458786:NJG458788 MZK458786:MZK458788 MPO458786:MPO458788 MFS458786:MFS458788 LVW458786:LVW458788 LMA458786:LMA458788 LCE458786:LCE458788 KSI458786:KSI458788 KIM458786:KIM458788 JYQ458786:JYQ458788 JOU458786:JOU458788 JEY458786:JEY458788 IVC458786:IVC458788 ILG458786:ILG458788 IBK458786:IBK458788 HRO458786:HRO458788 HHS458786:HHS458788 GXW458786:GXW458788 GOA458786:GOA458788 GEE458786:GEE458788 FUI458786:FUI458788 FKM458786:FKM458788 FAQ458786:FAQ458788 EQU458786:EQU458788 EGY458786:EGY458788 DXC458786:DXC458788 DNG458786:DNG458788 DDK458786:DDK458788 CTO458786:CTO458788 CJS458786:CJS458788 BZW458786:BZW458788 BQA458786:BQA458788 BGE458786:BGE458788 AWI458786:AWI458788 AMM458786:AMM458788 ACQ458786:ACQ458788 SU458786:SU458788 IY458786:IY458788 C458786:C458788 WVK393250:WVK393252 WLO393250:WLO393252 WBS393250:WBS393252 VRW393250:VRW393252 VIA393250:VIA393252 UYE393250:UYE393252 UOI393250:UOI393252 UEM393250:UEM393252 TUQ393250:TUQ393252 TKU393250:TKU393252 TAY393250:TAY393252 SRC393250:SRC393252 SHG393250:SHG393252 RXK393250:RXK393252 RNO393250:RNO393252 RDS393250:RDS393252 QTW393250:QTW393252 QKA393250:QKA393252 QAE393250:QAE393252 PQI393250:PQI393252 PGM393250:PGM393252 OWQ393250:OWQ393252 OMU393250:OMU393252 OCY393250:OCY393252 NTC393250:NTC393252 NJG393250:NJG393252 MZK393250:MZK393252 MPO393250:MPO393252 MFS393250:MFS393252 LVW393250:LVW393252 LMA393250:LMA393252 LCE393250:LCE393252 KSI393250:KSI393252 KIM393250:KIM393252 JYQ393250:JYQ393252 JOU393250:JOU393252 JEY393250:JEY393252 IVC393250:IVC393252 ILG393250:ILG393252 IBK393250:IBK393252 HRO393250:HRO393252 HHS393250:HHS393252 GXW393250:GXW393252 GOA393250:GOA393252 GEE393250:GEE393252 FUI393250:FUI393252 FKM393250:FKM393252 FAQ393250:FAQ393252 EQU393250:EQU393252 EGY393250:EGY393252 DXC393250:DXC393252 DNG393250:DNG393252 DDK393250:DDK393252 CTO393250:CTO393252 CJS393250:CJS393252 BZW393250:BZW393252 BQA393250:BQA393252 BGE393250:BGE393252 AWI393250:AWI393252 AMM393250:AMM393252 ACQ393250:ACQ393252 SU393250:SU393252 IY393250:IY393252 C393250:C393252 WVK327714:WVK327716 WLO327714:WLO327716 WBS327714:WBS327716 VRW327714:VRW327716 VIA327714:VIA327716 UYE327714:UYE327716 UOI327714:UOI327716 UEM327714:UEM327716 TUQ327714:TUQ327716 TKU327714:TKU327716 TAY327714:TAY327716 SRC327714:SRC327716 SHG327714:SHG327716 RXK327714:RXK327716 RNO327714:RNO327716 RDS327714:RDS327716 QTW327714:QTW327716 QKA327714:QKA327716 QAE327714:QAE327716 PQI327714:PQI327716 PGM327714:PGM327716 OWQ327714:OWQ327716 OMU327714:OMU327716 OCY327714:OCY327716 NTC327714:NTC327716 NJG327714:NJG327716 MZK327714:MZK327716 MPO327714:MPO327716 MFS327714:MFS327716 LVW327714:LVW327716 LMA327714:LMA327716 LCE327714:LCE327716 KSI327714:KSI327716 KIM327714:KIM327716 JYQ327714:JYQ327716 JOU327714:JOU327716 JEY327714:JEY327716 IVC327714:IVC327716 ILG327714:ILG327716 IBK327714:IBK327716 HRO327714:HRO327716 HHS327714:HHS327716 GXW327714:GXW327716 GOA327714:GOA327716 GEE327714:GEE327716 FUI327714:FUI327716 FKM327714:FKM327716 FAQ327714:FAQ327716 EQU327714:EQU327716 EGY327714:EGY327716 DXC327714:DXC327716 DNG327714:DNG327716 DDK327714:DDK327716 CTO327714:CTO327716 CJS327714:CJS327716 BZW327714:BZW327716 BQA327714:BQA327716 BGE327714:BGE327716 AWI327714:AWI327716 AMM327714:AMM327716 ACQ327714:ACQ327716 SU327714:SU327716 IY327714:IY327716 C327714:C327716 WVK262178:WVK262180 WLO262178:WLO262180 WBS262178:WBS262180 VRW262178:VRW262180 VIA262178:VIA262180 UYE262178:UYE262180 UOI262178:UOI262180 UEM262178:UEM262180 TUQ262178:TUQ262180 TKU262178:TKU262180 TAY262178:TAY262180 SRC262178:SRC262180 SHG262178:SHG262180 RXK262178:RXK262180 RNO262178:RNO262180 RDS262178:RDS262180 QTW262178:QTW262180 QKA262178:QKA262180 QAE262178:QAE262180 PQI262178:PQI262180 PGM262178:PGM262180 OWQ262178:OWQ262180 OMU262178:OMU262180 OCY262178:OCY262180 NTC262178:NTC262180 NJG262178:NJG262180 MZK262178:MZK262180 MPO262178:MPO262180 MFS262178:MFS262180 LVW262178:LVW262180 LMA262178:LMA262180 LCE262178:LCE262180 KSI262178:KSI262180 KIM262178:KIM262180 JYQ262178:JYQ262180 JOU262178:JOU262180 JEY262178:JEY262180 IVC262178:IVC262180 ILG262178:ILG262180 IBK262178:IBK262180 HRO262178:HRO262180 HHS262178:HHS262180 GXW262178:GXW262180 GOA262178:GOA262180 GEE262178:GEE262180 FUI262178:FUI262180 FKM262178:FKM262180 FAQ262178:FAQ262180 EQU262178:EQU262180 EGY262178:EGY262180 DXC262178:DXC262180 DNG262178:DNG262180 DDK262178:DDK262180 CTO262178:CTO262180 CJS262178:CJS262180 BZW262178:BZW262180 BQA262178:BQA262180 BGE262178:BGE262180 AWI262178:AWI262180 AMM262178:AMM262180 ACQ262178:ACQ262180 SU262178:SU262180 IY262178:IY262180 C262178:C262180 WVK196642:WVK196644 WLO196642:WLO196644 WBS196642:WBS196644 VRW196642:VRW196644 VIA196642:VIA196644 UYE196642:UYE196644 UOI196642:UOI196644 UEM196642:UEM196644 TUQ196642:TUQ196644 TKU196642:TKU196644 TAY196642:TAY196644 SRC196642:SRC196644 SHG196642:SHG196644 RXK196642:RXK196644 RNO196642:RNO196644 RDS196642:RDS196644 QTW196642:QTW196644 QKA196642:QKA196644 QAE196642:QAE196644 PQI196642:PQI196644 PGM196642:PGM196644 OWQ196642:OWQ196644 OMU196642:OMU196644 OCY196642:OCY196644 NTC196642:NTC196644 NJG196642:NJG196644 MZK196642:MZK196644 MPO196642:MPO196644 MFS196642:MFS196644 LVW196642:LVW196644 LMA196642:LMA196644 LCE196642:LCE196644 KSI196642:KSI196644 KIM196642:KIM196644 JYQ196642:JYQ196644 JOU196642:JOU196644 JEY196642:JEY196644 IVC196642:IVC196644 ILG196642:ILG196644 IBK196642:IBK196644 HRO196642:HRO196644 HHS196642:HHS196644 GXW196642:GXW196644 GOA196642:GOA196644 GEE196642:GEE196644 FUI196642:FUI196644 FKM196642:FKM196644 FAQ196642:FAQ196644 EQU196642:EQU196644 EGY196642:EGY196644 DXC196642:DXC196644 DNG196642:DNG196644 DDK196642:DDK196644 CTO196642:CTO196644 CJS196642:CJS196644 BZW196642:BZW196644 BQA196642:BQA196644 BGE196642:BGE196644 AWI196642:AWI196644 AMM196642:AMM196644 ACQ196642:ACQ196644 SU196642:SU196644 IY196642:IY196644 C196642:C196644 WVK131106:WVK131108 WLO131106:WLO131108 WBS131106:WBS131108 VRW131106:VRW131108 VIA131106:VIA131108 UYE131106:UYE131108 UOI131106:UOI131108 UEM131106:UEM131108 TUQ131106:TUQ131108 TKU131106:TKU131108 TAY131106:TAY131108 SRC131106:SRC131108 SHG131106:SHG131108 RXK131106:RXK131108 RNO131106:RNO131108 RDS131106:RDS131108 QTW131106:QTW131108 QKA131106:QKA131108 QAE131106:QAE131108 PQI131106:PQI131108 PGM131106:PGM131108 OWQ131106:OWQ131108 OMU131106:OMU131108 OCY131106:OCY131108 NTC131106:NTC131108 NJG131106:NJG131108 MZK131106:MZK131108 MPO131106:MPO131108 MFS131106:MFS131108 LVW131106:LVW131108 LMA131106:LMA131108 LCE131106:LCE131108 KSI131106:KSI131108 KIM131106:KIM131108 JYQ131106:JYQ131108 JOU131106:JOU131108 JEY131106:JEY131108 IVC131106:IVC131108 ILG131106:ILG131108 IBK131106:IBK131108 HRO131106:HRO131108 HHS131106:HHS131108 GXW131106:GXW131108 GOA131106:GOA131108 GEE131106:GEE131108 FUI131106:FUI131108 FKM131106:FKM131108 FAQ131106:FAQ131108 EQU131106:EQU131108 EGY131106:EGY131108 DXC131106:DXC131108 DNG131106:DNG131108 DDK131106:DDK131108 CTO131106:CTO131108 CJS131106:CJS131108 BZW131106:BZW131108 BQA131106:BQA131108 BGE131106:BGE131108 AWI131106:AWI131108 AMM131106:AMM131108 ACQ131106:ACQ131108 SU131106:SU131108 IY131106:IY131108 C131106:C131108 WVK65570:WVK65572 WLO65570:WLO65572 WBS65570:WBS65572 VRW65570:VRW65572 VIA65570:VIA65572 UYE65570:UYE65572 UOI65570:UOI65572 UEM65570:UEM65572 TUQ65570:TUQ65572 TKU65570:TKU65572 TAY65570:TAY65572 SRC65570:SRC65572 SHG65570:SHG65572 RXK65570:RXK65572 RNO65570:RNO65572 RDS65570:RDS65572 QTW65570:QTW65572 QKA65570:QKA65572 QAE65570:QAE65572 PQI65570:PQI65572 PGM65570:PGM65572 OWQ65570:OWQ65572 OMU65570:OMU65572 OCY65570:OCY65572 NTC65570:NTC65572 NJG65570:NJG65572 MZK65570:MZK65572 MPO65570:MPO65572 MFS65570:MFS65572 LVW65570:LVW65572 LMA65570:LMA65572 LCE65570:LCE65572 KSI65570:KSI65572 KIM65570:KIM65572 JYQ65570:JYQ65572 JOU65570:JOU65572 JEY65570:JEY65572 IVC65570:IVC65572 ILG65570:ILG65572 IBK65570:IBK65572 HRO65570:HRO65572 HHS65570:HHS65572 GXW65570:GXW65572 GOA65570:GOA65572 GEE65570:GEE65572 FUI65570:FUI65572 FKM65570:FKM65572 FAQ65570:FAQ65572 EQU65570:EQU65572 EGY65570:EGY65572 DXC65570:DXC65572 DNG65570:DNG65572 DDK65570:DDK65572 CTO65570:CTO65572 CJS65570:CJS65572 BZW65570:BZW65572 BQA65570:BQA65572 BGE65570:BGE65572 AWI65570:AWI65572 AMM65570:AMM65572 ACQ65570:ACQ65572 SU65570:SU65572 IY65570:IY65572 C65570:C65572 WVK34:WVK36 WLO34:WLO36 WBS34:WBS36 VRW34:VRW36 VIA34:VIA36 UYE34:UYE36 UOI34:UOI36 UEM34:UEM36 TUQ34:TUQ36 TKU34:TKU36 TAY34:TAY36 SRC34:SRC36 SHG34:SHG36 RXK34:RXK36 RNO34:RNO36 RDS34:RDS36 QTW34:QTW36 QKA34:QKA36 QAE34:QAE36 PQI34:PQI36 PGM34:PGM36 OWQ34:OWQ36 OMU34:OMU36 OCY34:OCY36 NTC34:NTC36 NJG34:NJG36 MZK34:MZK36 MPO34:MPO36 MFS34:MFS36 LVW34:LVW36 LMA34:LMA36 LCE34:LCE36 KSI34:KSI36 KIM34:KIM36 JYQ34:JYQ36 JOU34:JOU36 JEY34:JEY36 IVC34:IVC36 ILG34:ILG36 IBK34:IBK36 HRO34:HRO36 HHS34:HHS36 GXW34:GXW36 GOA34:GOA36 GEE34:GEE36 FUI34:FUI36 FKM34:FKM36 FAQ34:FAQ36 EQU34:EQU36 EGY34:EGY36 DXC34:DXC36 DNG34:DNG36 DDK34:DDK36 CTO34:CTO36 CJS34:CJS36 BZW34:BZW36 BQA34:BQA36 BGE34:BGE36 AWI34:AWI36 AMM34:AMM36 ACQ34:ACQ36 SU34:SU36 IY34:IY36">
      <formula1>$C$58:$C$392</formula1>
    </dataValidation>
    <dataValidation type="list" errorStyle="warning" allowBlank="1" showInputMessage="1" showErrorMessage="1" errorTitle="Factor" error="This factor is not included in the drop-down list. Is this the factor you want to use?" sqref="F40:F43 WVN983080:WVN983083 WLR983080:WLR983083 WBV983080:WBV983083 VRZ983080:VRZ983083 VID983080:VID983083 UYH983080:UYH983083 UOL983080:UOL983083 UEP983080:UEP983083 TUT983080:TUT983083 TKX983080:TKX983083 TBB983080:TBB983083 SRF983080:SRF983083 SHJ983080:SHJ983083 RXN983080:RXN983083 RNR983080:RNR983083 RDV983080:RDV983083 QTZ983080:QTZ983083 QKD983080:QKD983083 QAH983080:QAH983083 PQL983080:PQL983083 PGP983080:PGP983083 OWT983080:OWT983083 OMX983080:OMX983083 ODB983080:ODB983083 NTF983080:NTF983083 NJJ983080:NJJ983083 MZN983080:MZN983083 MPR983080:MPR983083 MFV983080:MFV983083 LVZ983080:LVZ983083 LMD983080:LMD983083 LCH983080:LCH983083 KSL983080:KSL983083 KIP983080:KIP983083 JYT983080:JYT983083 JOX983080:JOX983083 JFB983080:JFB983083 IVF983080:IVF983083 ILJ983080:ILJ983083 IBN983080:IBN983083 HRR983080:HRR983083 HHV983080:HHV983083 GXZ983080:GXZ983083 GOD983080:GOD983083 GEH983080:GEH983083 FUL983080:FUL983083 FKP983080:FKP983083 FAT983080:FAT983083 EQX983080:EQX983083 EHB983080:EHB983083 DXF983080:DXF983083 DNJ983080:DNJ983083 DDN983080:DDN983083 CTR983080:CTR983083 CJV983080:CJV983083 BZZ983080:BZZ983083 BQD983080:BQD983083 BGH983080:BGH983083 AWL983080:AWL983083 AMP983080:AMP983083 ACT983080:ACT983083 SX983080:SX983083 JB983080:JB983083 F983080:F983083 WVN917544:WVN917547 WLR917544:WLR917547 WBV917544:WBV917547 VRZ917544:VRZ917547 VID917544:VID917547 UYH917544:UYH917547 UOL917544:UOL917547 UEP917544:UEP917547 TUT917544:TUT917547 TKX917544:TKX917547 TBB917544:TBB917547 SRF917544:SRF917547 SHJ917544:SHJ917547 RXN917544:RXN917547 RNR917544:RNR917547 RDV917544:RDV917547 QTZ917544:QTZ917547 QKD917544:QKD917547 QAH917544:QAH917547 PQL917544:PQL917547 PGP917544:PGP917547 OWT917544:OWT917547 OMX917544:OMX917547 ODB917544:ODB917547 NTF917544:NTF917547 NJJ917544:NJJ917547 MZN917544:MZN917547 MPR917544:MPR917547 MFV917544:MFV917547 LVZ917544:LVZ917547 LMD917544:LMD917547 LCH917544:LCH917547 KSL917544:KSL917547 KIP917544:KIP917547 JYT917544:JYT917547 JOX917544:JOX917547 JFB917544:JFB917547 IVF917544:IVF917547 ILJ917544:ILJ917547 IBN917544:IBN917547 HRR917544:HRR917547 HHV917544:HHV917547 GXZ917544:GXZ917547 GOD917544:GOD917547 GEH917544:GEH917547 FUL917544:FUL917547 FKP917544:FKP917547 FAT917544:FAT917547 EQX917544:EQX917547 EHB917544:EHB917547 DXF917544:DXF917547 DNJ917544:DNJ917547 DDN917544:DDN917547 CTR917544:CTR917547 CJV917544:CJV917547 BZZ917544:BZZ917547 BQD917544:BQD917547 BGH917544:BGH917547 AWL917544:AWL917547 AMP917544:AMP917547 ACT917544:ACT917547 SX917544:SX917547 JB917544:JB917547 F917544:F917547 WVN852008:WVN852011 WLR852008:WLR852011 WBV852008:WBV852011 VRZ852008:VRZ852011 VID852008:VID852011 UYH852008:UYH852011 UOL852008:UOL852011 UEP852008:UEP852011 TUT852008:TUT852011 TKX852008:TKX852011 TBB852008:TBB852011 SRF852008:SRF852011 SHJ852008:SHJ852011 RXN852008:RXN852011 RNR852008:RNR852011 RDV852008:RDV852011 QTZ852008:QTZ852011 QKD852008:QKD852011 QAH852008:QAH852011 PQL852008:PQL852011 PGP852008:PGP852011 OWT852008:OWT852011 OMX852008:OMX852011 ODB852008:ODB852011 NTF852008:NTF852011 NJJ852008:NJJ852011 MZN852008:MZN852011 MPR852008:MPR852011 MFV852008:MFV852011 LVZ852008:LVZ852011 LMD852008:LMD852011 LCH852008:LCH852011 KSL852008:KSL852011 KIP852008:KIP852011 JYT852008:JYT852011 JOX852008:JOX852011 JFB852008:JFB852011 IVF852008:IVF852011 ILJ852008:ILJ852011 IBN852008:IBN852011 HRR852008:HRR852011 HHV852008:HHV852011 GXZ852008:GXZ852011 GOD852008:GOD852011 GEH852008:GEH852011 FUL852008:FUL852011 FKP852008:FKP852011 FAT852008:FAT852011 EQX852008:EQX852011 EHB852008:EHB852011 DXF852008:DXF852011 DNJ852008:DNJ852011 DDN852008:DDN852011 CTR852008:CTR852011 CJV852008:CJV852011 BZZ852008:BZZ852011 BQD852008:BQD852011 BGH852008:BGH852011 AWL852008:AWL852011 AMP852008:AMP852011 ACT852008:ACT852011 SX852008:SX852011 JB852008:JB852011 F852008:F852011 WVN786472:WVN786475 WLR786472:WLR786475 WBV786472:WBV786475 VRZ786472:VRZ786475 VID786472:VID786475 UYH786472:UYH786475 UOL786472:UOL786475 UEP786472:UEP786475 TUT786472:TUT786475 TKX786472:TKX786475 TBB786472:TBB786475 SRF786472:SRF786475 SHJ786472:SHJ786475 RXN786472:RXN786475 RNR786472:RNR786475 RDV786472:RDV786475 QTZ786472:QTZ786475 QKD786472:QKD786475 QAH786472:QAH786475 PQL786472:PQL786475 PGP786472:PGP786475 OWT786472:OWT786475 OMX786472:OMX786475 ODB786472:ODB786475 NTF786472:NTF786475 NJJ786472:NJJ786475 MZN786472:MZN786475 MPR786472:MPR786475 MFV786472:MFV786475 LVZ786472:LVZ786475 LMD786472:LMD786475 LCH786472:LCH786475 KSL786472:KSL786475 KIP786472:KIP786475 JYT786472:JYT786475 JOX786472:JOX786475 JFB786472:JFB786475 IVF786472:IVF786475 ILJ786472:ILJ786475 IBN786472:IBN786475 HRR786472:HRR786475 HHV786472:HHV786475 GXZ786472:GXZ786475 GOD786472:GOD786475 GEH786472:GEH786475 FUL786472:FUL786475 FKP786472:FKP786475 FAT786472:FAT786475 EQX786472:EQX786475 EHB786472:EHB786475 DXF786472:DXF786475 DNJ786472:DNJ786475 DDN786472:DDN786475 CTR786472:CTR786475 CJV786472:CJV786475 BZZ786472:BZZ786475 BQD786472:BQD786475 BGH786472:BGH786475 AWL786472:AWL786475 AMP786472:AMP786475 ACT786472:ACT786475 SX786472:SX786475 JB786472:JB786475 F786472:F786475 WVN720936:WVN720939 WLR720936:WLR720939 WBV720936:WBV720939 VRZ720936:VRZ720939 VID720936:VID720939 UYH720936:UYH720939 UOL720936:UOL720939 UEP720936:UEP720939 TUT720936:TUT720939 TKX720936:TKX720939 TBB720936:TBB720939 SRF720936:SRF720939 SHJ720936:SHJ720939 RXN720936:RXN720939 RNR720936:RNR720939 RDV720936:RDV720939 QTZ720936:QTZ720939 QKD720936:QKD720939 QAH720936:QAH720939 PQL720936:PQL720939 PGP720936:PGP720939 OWT720936:OWT720939 OMX720936:OMX720939 ODB720936:ODB720939 NTF720936:NTF720939 NJJ720936:NJJ720939 MZN720936:MZN720939 MPR720936:MPR720939 MFV720936:MFV720939 LVZ720936:LVZ720939 LMD720936:LMD720939 LCH720936:LCH720939 KSL720936:KSL720939 KIP720936:KIP720939 JYT720936:JYT720939 JOX720936:JOX720939 JFB720936:JFB720939 IVF720936:IVF720939 ILJ720936:ILJ720939 IBN720936:IBN720939 HRR720936:HRR720939 HHV720936:HHV720939 GXZ720936:GXZ720939 GOD720936:GOD720939 GEH720936:GEH720939 FUL720936:FUL720939 FKP720936:FKP720939 FAT720936:FAT720939 EQX720936:EQX720939 EHB720936:EHB720939 DXF720936:DXF720939 DNJ720936:DNJ720939 DDN720936:DDN720939 CTR720936:CTR720939 CJV720936:CJV720939 BZZ720936:BZZ720939 BQD720936:BQD720939 BGH720936:BGH720939 AWL720936:AWL720939 AMP720936:AMP720939 ACT720936:ACT720939 SX720936:SX720939 JB720936:JB720939 F720936:F720939 WVN655400:WVN655403 WLR655400:WLR655403 WBV655400:WBV655403 VRZ655400:VRZ655403 VID655400:VID655403 UYH655400:UYH655403 UOL655400:UOL655403 UEP655400:UEP655403 TUT655400:TUT655403 TKX655400:TKX655403 TBB655400:TBB655403 SRF655400:SRF655403 SHJ655400:SHJ655403 RXN655400:RXN655403 RNR655400:RNR655403 RDV655400:RDV655403 QTZ655400:QTZ655403 QKD655400:QKD655403 QAH655400:QAH655403 PQL655400:PQL655403 PGP655400:PGP655403 OWT655400:OWT655403 OMX655400:OMX655403 ODB655400:ODB655403 NTF655400:NTF655403 NJJ655400:NJJ655403 MZN655400:MZN655403 MPR655400:MPR655403 MFV655400:MFV655403 LVZ655400:LVZ655403 LMD655400:LMD655403 LCH655400:LCH655403 KSL655400:KSL655403 KIP655400:KIP655403 JYT655400:JYT655403 JOX655400:JOX655403 JFB655400:JFB655403 IVF655400:IVF655403 ILJ655400:ILJ655403 IBN655400:IBN655403 HRR655400:HRR655403 HHV655400:HHV655403 GXZ655400:GXZ655403 GOD655400:GOD655403 GEH655400:GEH655403 FUL655400:FUL655403 FKP655400:FKP655403 FAT655400:FAT655403 EQX655400:EQX655403 EHB655400:EHB655403 DXF655400:DXF655403 DNJ655400:DNJ655403 DDN655400:DDN655403 CTR655400:CTR655403 CJV655400:CJV655403 BZZ655400:BZZ655403 BQD655400:BQD655403 BGH655400:BGH655403 AWL655400:AWL655403 AMP655400:AMP655403 ACT655400:ACT655403 SX655400:SX655403 JB655400:JB655403 F655400:F655403 WVN589864:WVN589867 WLR589864:WLR589867 WBV589864:WBV589867 VRZ589864:VRZ589867 VID589864:VID589867 UYH589864:UYH589867 UOL589864:UOL589867 UEP589864:UEP589867 TUT589864:TUT589867 TKX589864:TKX589867 TBB589864:TBB589867 SRF589864:SRF589867 SHJ589864:SHJ589867 RXN589864:RXN589867 RNR589864:RNR589867 RDV589864:RDV589867 QTZ589864:QTZ589867 QKD589864:QKD589867 QAH589864:QAH589867 PQL589864:PQL589867 PGP589864:PGP589867 OWT589864:OWT589867 OMX589864:OMX589867 ODB589864:ODB589867 NTF589864:NTF589867 NJJ589864:NJJ589867 MZN589864:MZN589867 MPR589864:MPR589867 MFV589864:MFV589867 LVZ589864:LVZ589867 LMD589864:LMD589867 LCH589864:LCH589867 KSL589864:KSL589867 KIP589864:KIP589867 JYT589864:JYT589867 JOX589864:JOX589867 JFB589864:JFB589867 IVF589864:IVF589867 ILJ589864:ILJ589867 IBN589864:IBN589867 HRR589864:HRR589867 HHV589864:HHV589867 GXZ589864:GXZ589867 GOD589864:GOD589867 GEH589864:GEH589867 FUL589864:FUL589867 FKP589864:FKP589867 FAT589864:FAT589867 EQX589864:EQX589867 EHB589864:EHB589867 DXF589864:DXF589867 DNJ589864:DNJ589867 DDN589864:DDN589867 CTR589864:CTR589867 CJV589864:CJV589867 BZZ589864:BZZ589867 BQD589864:BQD589867 BGH589864:BGH589867 AWL589864:AWL589867 AMP589864:AMP589867 ACT589864:ACT589867 SX589864:SX589867 JB589864:JB589867 F589864:F589867 WVN524328:WVN524331 WLR524328:WLR524331 WBV524328:WBV524331 VRZ524328:VRZ524331 VID524328:VID524331 UYH524328:UYH524331 UOL524328:UOL524331 UEP524328:UEP524331 TUT524328:TUT524331 TKX524328:TKX524331 TBB524328:TBB524331 SRF524328:SRF524331 SHJ524328:SHJ524331 RXN524328:RXN524331 RNR524328:RNR524331 RDV524328:RDV524331 QTZ524328:QTZ524331 QKD524328:QKD524331 QAH524328:QAH524331 PQL524328:PQL524331 PGP524328:PGP524331 OWT524328:OWT524331 OMX524328:OMX524331 ODB524328:ODB524331 NTF524328:NTF524331 NJJ524328:NJJ524331 MZN524328:MZN524331 MPR524328:MPR524331 MFV524328:MFV524331 LVZ524328:LVZ524331 LMD524328:LMD524331 LCH524328:LCH524331 KSL524328:KSL524331 KIP524328:KIP524331 JYT524328:JYT524331 JOX524328:JOX524331 JFB524328:JFB524331 IVF524328:IVF524331 ILJ524328:ILJ524331 IBN524328:IBN524331 HRR524328:HRR524331 HHV524328:HHV524331 GXZ524328:GXZ524331 GOD524328:GOD524331 GEH524328:GEH524331 FUL524328:FUL524331 FKP524328:FKP524331 FAT524328:FAT524331 EQX524328:EQX524331 EHB524328:EHB524331 DXF524328:DXF524331 DNJ524328:DNJ524331 DDN524328:DDN524331 CTR524328:CTR524331 CJV524328:CJV524331 BZZ524328:BZZ524331 BQD524328:BQD524331 BGH524328:BGH524331 AWL524328:AWL524331 AMP524328:AMP524331 ACT524328:ACT524331 SX524328:SX524331 JB524328:JB524331 F524328:F524331 WVN458792:WVN458795 WLR458792:WLR458795 WBV458792:WBV458795 VRZ458792:VRZ458795 VID458792:VID458795 UYH458792:UYH458795 UOL458792:UOL458795 UEP458792:UEP458795 TUT458792:TUT458795 TKX458792:TKX458795 TBB458792:TBB458795 SRF458792:SRF458795 SHJ458792:SHJ458795 RXN458792:RXN458795 RNR458792:RNR458795 RDV458792:RDV458795 QTZ458792:QTZ458795 QKD458792:QKD458795 QAH458792:QAH458795 PQL458792:PQL458795 PGP458792:PGP458795 OWT458792:OWT458795 OMX458792:OMX458795 ODB458792:ODB458795 NTF458792:NTF458795 NJJ458792:NJJ458795 MZN458792:MZN458795 MPR458792:MPR458795 MFV458792:MFV458795 LVZ458792:LVZ458795 LMD458792:LMD458795 LCH458792:LCH458795 KSL458792:KSL458795 KIP458792:KIP458795 JYT458792:JYT458795 JOX458792:JOX458795 JFB458792:JFB458795 IVF458792:IVF458795 ILJ458792:ILJ458795 IBN458792:IBN458795 HRR458792:HRR458795 HHV458792:HHV458795 GXZ458792:GXZ458795 GOD458792:GOD458795 GEH458792:GEH458795 FUL458792:FUL458795 FKP458792:FKP458795 FAT458792:FAT458795 EQX458792:EQX458795 EHB458792:EHB458795 DXF458792:DXF458795 DNJ458792:DNJ458795 DDN458792:DDN458795 CTR458792:CTR458795 CJV458792:CJV458795 BZZ458792:BZZ458795 BQD458792:BQD458795 BGH458792:BGH458795 AWL458792:AWL458795 AMP458792:AMP458795 ACT458792:ACT458795 SX458792:SX458795 JB458792:JB458795 F458792:F458795 WVN393256:WVN393259 WLR393256:WLR393259 WBV393256:WBV393259 VRZ393256:VRZ393259 VID393256:VID393259 UYH393256:UYH393259 UOL393256:UOL393259 UEP393256:UEP393259 TUT393256:TUT393259 TKX393256:TKX393259 TBB393256:TBB393259 SRF393256:SRF393259 SHJ393256:SHJ393259 RXN393256:RXN393259 RNR393256:RNR393259 RDV393256:RDV393259 QTZ393256:QTZ393259 QKD393256:QKD393259 QAH393256:QAH393259 PQL393256:PQL393259 PGP393256:PGP393259 OWT393256:OWT393259 OMX393256:OMX393259 ODB393256:ODB393259 NTF393256:NTF393259 NJJ393256:NJJ393259 MZN393256:MZN393259 MPR393256:MPR393259 MFV393256:MFV393259 LVZ393256:LVZ393259 LMD393256:LMD393259 LCH393256:LCH393259 KSL393256:KSL393259 KIP393256:KIP393259 JYT393256:JYT393259 JOX393256:JOX393259 JFB393256:JFB393259 IVF393256:IVF393259 ILJ393256:ILJ393259 IBN393256:IBN393259 HRR393256:HRR393259 HHV393256:HHV393259 GXZ393256:GXZ393259 GOD393256:GOD393259 GEH393256:GEH393259 FUL393256:FUL393259 FKP393256:FKP393259 FAT393256:FAT393259 EQX393256:EQX393259 EHB393256:EHB393259 DXF393256:DXF393259 DNJ393256:DNJ393259 DDN393256:DDN393259 CTR393256:CTR393259 CJV393256:CJV393259 BZZ393256:BZZ393259 BQD393256:BQD393259 BGH393256:BGH393259 AWL393256:AWL393259 AMP393256:AMP393259 ACT393256:ACT393259 SX393256:SX393259 JB393256:JB393259 F393256:F393259 WVN327720:WVN327723 WLR327720:WLR327723 WBV327720:WBV327723 VRZ327720:VRZ327723 VID327720:VID327723 UYH327720:UYH327723 UOL327720:UOL327723 UEP327720:UEP327723 TUT327720:TUT327723 TKX327720:TKX327723 TBB327720:TBB327723 SRF327720:SRF327723 SHJ327720:SHJ327723 RXN327720:RXN327723 RNR327720:RNR327723 RDV327720:RDV327723 QTZ327720:QTZ327723 QKD327720:QKD327723 QAH327720:QAH327723 PQL327720:PQL327723 PGP327720:PGP327723 OWT327720:OWT327723 OMX327720:OMX327723 ODB327720:ODB327723 NTF327720:NTF327723 NJJ327720:NJJ327723 MZN327720:MZN327723 MPR327720:MPR327723 MFV327720:MFV327723 LVZ327720:LVZ327723 LMD327720:LMD327723 LCH327720:LCH327723 KSL327720:KSL327723 KIP327720:KIP327723 JYT327720:JYT327723 JOX327720:JOX327723 JFB327720:JFB327723 IVF327720:IVF327723 ILJ327720:ILJ327723 IBN327720:IBN327723 HRR327720:HRR327723 HHV327720:HHV327723 GXZ327720:GXZ327723 GOD327720:GOD327723 GEH327720:GEH327723 FUL327720:FUL327723 FKP327720:FKP327723 FAT327720:FAT327723 EQX327720:EQX327723 EHB327720:EHB327723 DXF327720:DXF327723 DNJ327720:DNJ327723 DDN327720:DDN327723 CTR327720:CTR327723 CJV327720:CJV327723 BZZ327720:BZZ327723 BQD327720:BQD327723 BGH327720:BGH327723 AWL327720:AWL327723 AMP327720:AMP327723 ACT327720:ACT327723 SX327720:SX327723 JB327720:JB327723 F327720:F327723 WVN262184:WVN262187 WLR262184:WLR262187 WBV262184:WBV262187 VRZ262184:VRZ262187 VID262184:VID262187 UYH262184:UYH262187 UOL262184:UOL262187 UEP262184:UEP262187 TUT262184:TUT262187 TKX262184:TKX262187 TBB262184:TBB262187 SRF262184:SRF262187 SHJ262184:SHJ262187 RXN262184:RXN262187 RNR262184:RNR262187 RDV262184:RDV262187 QTZ262184:QTZ262187 QKD262184:QKD262187 QAH262184:QAH262187 PQL262184:PQL262187 PGP262184:PGP262187 OWT262184:OWT262187 OMX262184:OMX262187 ODB262184:ODB262187 NTF262184:NTF262187 NJJ262184:NJJ262187 MZN262184:MZN262187 MPR262184:MPR262187 MFV262184:MFV262187 LVZ262184:LVZ262187 LMD262184:LMD262187 LCH262184:LCH262187 KSL262184:KSL262187 KIP262184:KIP262187 JYT262184:JYT262187 JOX262184:JOX262187 JFB262184:JFB262187 IVF262184:IVF262187 ILJ262184:ILJ262187 IBN262184:IBN262187 HRR262184:HRR262187 HHV262184:HHV262187 GXZ262184:GXZ262187 GOD262184:GOD262187 GEH262184:GEH262187 FUL262184:FUL262187 FKP262184:FKP262187 FAT262184:FAT262187 EQX262184:EQX262187 EHB262184:EHB262187 DXF262184:DXF262187 DNJ262184:DNJ262187 DDN262184:DDN262187 CTR262184:CTR262187 CJV262184:CJV262187 BZZ262184:BZZ262187 BQD262184:BQD262187 BGH262184:BGH262187 AWL262184:AWL262187 AMP262184:AMP262187 ACT262184:ACT262187 SX262184:SX262187 JB262184:JB262187 F262184:F262187 WVN196648:WVN196651 WLR196648:WLR196651 WBV196648:WBV196651 VRZ196648:VRZ196651 VID196648:VID196651 UYH196648:UYH196651 UOL196648:UOL196651 UEP196648:UEP196651 TUT196648:TUT196651 TKX196648:TKX196651 TBB196648:TBB196651 SRF196648:SRF196651 SHJ196648:SHJ196651 RXN196648:RXN196651 RNR196648:RNR196651 RDV196648:RDV196651 QTZ196648:QTZ196651 QKD196648:QKD196651 QAH196648:QAH196651 PQL196648:PQL196651 PGP196648:PGP196651 OWT196648:OWT196651 OMX196648:OMX196651 ODB196648:ODB196651 NTF196648:NTF196651 NJJ196648:NJJ196651 MZN196648:MZN196651 MPR196648:MPR196651 MFV196648:MFV196651 LVZ196648:LVZ196651 LMD196648:LMD196651 LCH196648:LCH196651 KSL196648:KSL196651 KIP196648:KIP196651 JYT196648:JYT196651 JOX196648:JOX196651 JFB196648:JFB196651 IVF196648:IVF196651 ILJ196648:ILJ196651 IBN196648:IBN196651 HRR196648:HRR196651 HHV196648:HHV196651 GXZ196648:GXZ196651 GOD196648:GOD196651 GEH196648:GEH196651 FUL196648:FUL196651 FKP196648:FKP196651 FAT196648:FAT196651 EQX196648:EQX196651 EHB196648:EHB196651 DXF196648:DXF196651 DNJ196648:DNJ196651 DDN196648:DDN196651 CTR196648:CTR196651 CJV196648:CJV196651 BZZ196648:BZZ196651 BQD196648:BQD196651 BGH196648:BGH196651 AWL196648:AWL196651 AMP196648:AMP196651 ACT196648:ACT196651 SX196648:SX196651 JB196648:JB196651 F196648:F196651 WVN131112:WVN131115 WLR131112:WLR131115 WBV131112:WBV131115 VRZ131112:VRZ131115 VID131112:VID131115 UYH131112:UYH131115 UOL131112:UOL131115 UEP131112:UEP131115 TUT131112:TUT131115 TKX131112:TKX131115 TBB131112:TBB131115 SRF131112:SRF131115 SHJ131112:SHJ131115 RXN131112:RXN131115 RNR131112:RNR131115 RDV131112:RDV131115 QTZ131112:QTZ131115 QKD131112:QKD131115 QAH131112:QAH131115 PQL131112:PQL131115 PGP131112:PGP131115 OWT131112:OWT131115 OMX131112:OMX131115 ODB131112:ODB131115 NTF131112:NTF131115 NJJ131112:NJJ131115 MZN131112:MZN131115 MPR131112:MPR131115 MFV131112:MFV131115 LVZ131112:LVZ131115 LMD131112:LMD131115 LCH131112:LCH131115 KSL131112:KSL131115 KIP131112:KIP131115 JYT131112:JYT131115 JOX131112:JOX131115 JFB131112:JFB131115 IVF131112:IVF131115 ILJ131112:ILJ131115 IBN131112:IBN131115 HRR131112:HRR131115 HHV131112:HHV131115 GXZ131112:GXZ131115 GOD131112:GOD131115 GEH131112:GEH131115 FUL131112:FUL131115 FKP131112:FKP131115 FAT131112:FAT131115 EQX131112:EQX131115 EHB131112:EHB131115 DXF131112:DXF131115 DNJ131112:DNJ131115 DDN131112:DDN131115 CTR131112:CTR131115 CJV131112:CJV131115 BZZ131112:BZZ131115 BQD131112:BQD131115 BGH131112:BGH131115 AWL131112:AWL131115 AMP131112:AMP131115 ACT131112:ACT131115 SX131112:SX131115 JB131112:JB131115 F131112:F131115 WVN65576:WVN65579 WLR65576:WLR65579 WBV65576:WBV65579 VRZ65576:VRZ65579 VID65576:VID65579 UYH65576:UYH65579 UOL65576:UOL65579 UEP65576:UEP65579 TUT65576:TUT65579 TKX65576:TKX65579 TBB65576:TBB65579 SRF65576:SRF65579 SHJ65576:SHJ65579 RXN65576:RXN65579 RNR65576:RNR65579 RDV65576:RDV65579 QTZ65576:QTZ65579 QKD65576:QKD65579 QAH65576:QAH65579 PQL65576:PQL65579 PGP65576:PGP65579 OWT65576:OWT65579 OMX65576:OMX65579 ODB65576:ODB65579 NTF65576:NTF65579 NJJ65576:NJJ65579 MZN65576:MZN65579 MPR65576:MPR65579 MFV65576:MFV65579 LVZ65576:LVZ65579 LMD65576:LMD65579 LCH65576:LCH65579 KSL65576:KSL65579 KIP65576:KIP65579 JYT65576:JYT65579 JOX65576:JOX65579 JFB65576:JFB65579 IVF65576:IVF65579 ILJ65576:ILJ65579 IBN65576:IBN65579 HRR65576:HRR65579 HHV65576:HHV65579 GXZ65576:GXZ65579 GOD65576:GOD65579 GEH65576:GEH65579 FUL65576:FUL65579 FKP65576:FKP65579 FAT65576:FAT65579 EQX65576:EQX65579 EHB65576:EHB65579 DXF65576:DXF65579 DNJ65576:DNJ65579 DDN65576:DDN65579 CTR65576:CTR65579 CJV65576:CJV65579 BZZ65576:BZZ65579 BQD65576:BQD65579 BGH65576:BGH65579 AWL65576:AWL65579 AMP65576:AMP65579 ACT65576:ACT65579 SX65576:SX65579 JB65576:JB65579 F65576:F65579 WVN40:WVN43 WLR40:WLR43 WBV40:WBV43 VRZ40:VRZ43 VID40:VID43 UYH40:UYH43 UOL40:UOL43 UEP40:UEP43 TUT40:TUT43 TKX40:TKX43 TBB40:TBB43 SRF40:SRF43 SHJ40:SHJ43 RXN40:RXN43 RNR40:RNR43 RDV40:RDV43 QTZ40:QTZ43 QKD40:QKD43 QAH40:QAH43 PQL40:PQL43 PGP40:PGP43 OWT40:OWT43 OMX40:OMX43 ODB40:ODB43 NTF40:NTF43 NJJ40:NJJ43 MZN40:MZN43 MPR40:MPR43 MFV40:MFV43 LVZ40:LVZ43 LMD40:LMD43 LCH40:LCH43 KSL40:KSL43 KIP40:KIP43 JYT40:JYT43 JOX40:JOX43 JFB40:JFB43 IVF40:IVF43 ILJ40:ILJ43 IBN40:IBN43 HRR40:HRR43 HHV40:HHV43 GXZ40:GXZ43 GOD40:GOD43 GEH40:GEH43 FUL40:FUL43 FKP40:FKP43 FAT40:FAT43 EQX40:EQX43 EHB40:EHB43 DXF40:DXF43 DNJ40:DNJ43 DDN40:DDN43 CTR40:CTR43 CJV40:CJV43 BZZ40:BZZ43 BQD40:BQD43 BGH40:BGH43 AWL40:AWL43 AMP40:AMP43 ACT40:ACT43 SX40:SX43 JB40:JB43">
      <formula1>$F$67:$F$158</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D65557:D65565 IZ65557:IZ65565 SV65557:SV65565 ACR65557:ACR65565 AMN65557:AMN65565 AWJ65557:AWJ65565 BGF65557:BGF65565 BQB65557:BQB65565 BZX65557:BZX65565 CJT65557:CJT65565 CTP65557:CTP65565 DDL65557:DDL65565 DNH65557:DNH65565 DXD65557:DXD65565 EGZ65557:EGZ65565 EQV65557:EQV65565 FAR65557:FAR65565 FKN65557:FKN65565 FUJ65557:FUJ65565 GEF65557:GEF65565 GOB65557:GOB65565 GXX65557:GXX65565 HHT65557:HHT65565 HRP65557:HRP65565 IBL65557:IBL65565 ILH65557:ILH65565 IVD65557:IVD65565 JEZ65557:JEZ65565 JOV65557:JOV65565 JYR65557:JYR65565 KIN65557:KIN65565 KSJ65557:KSJ65565 LCF65557:LCF65565 LMB65557:LMB65565 LVX65557:LVX65565 MFT65557:MFT65565 MPP65557:MPP65565 MZL65557:MZL65565 NJH65557:NJH65565 NTD65557:NTD65565 OCZ65557:OCZ65565 OMV65557:OMV65565 OWR65557:OWR65565 PGN65557:PGN65565 PQJ65557:PQJ65565 QAF65557:QAF65565 QKB65557:QKB65565 QTX65557:QTX65565 RDT65557:RDT65565 RNP65557:RNP65565 RXL65557:RXL65565 SHH65557:SHH65565 SRD65557:SRD65565 TAZ65557:TAZ65565 TKV65557:TKV65565 TUR65557:TUR65565 UEN65557:UEN65565 UOJ65557:UOJ65565 UYF65557:UYF65565 VIB65557:VIB65565 VRX65557:VRX65565 WBT65557:WBT65565 WLP65557:WLP65565 WVL65557:WVL65565 D131093:D131101 IZ131093:IZ131101 SV131093:SV131101 ACR131093:ACR131101 AMN131093:AMN131101 AWJ131093:AWJ131101 BGF131093:BGF131101 BQB131093:BQB131101 BZX131093:BZX131101 CJT131093:CJT131101 CTP131093:CTP131101 DDL131093:DDL131101 DNH131093:DNH131101 DXD131093:DXD131101 EGZ131093:EGZ131101 EQV131093:EQV131101 FAR131093:FAR131101 FKN131093:FKN131101 FUJ131093:FUJ131101 GEF131093:GEF131101 GOB131093:GOB131101 GXX131093:GXX131101 HHT131093:HHT131101 HRP131093:HRP131101 IBL131093:IBL131101 ILH131093:ILH131101 IVD131093:IVD131101 JEZ131093:JEZ131101 JOV131093:JOV131101 JYR131093:JYR131101 KIN131093:KIN131101 KSJ131093:KSJ131101 LCF131093:LCF131101 LMB131093:LMB131101 LVX131093:LVX131101 MFT131093:MFT131101 MPP131093:MPP131101 MZL131093:MZL131101 NJH131093:NJH131101 NTD131093:NTD131101 OCZ131093:OCZ131101 OMV131093:OMV131101 OWR131093:OWR131101 PGN131093:PGN131101 PQJ131093:PQJ131101 QAF131093:QAF131101 QKB131093:QKB131101 QTX131093:QTX131101 RDT131093:RDT131101 RNP131093:RNP131101 RXL131093:RXL131101 SHH131093:SHH131101 SRD131093:SRD131101 TAZ131093:TAZ131101 TKV131093:TKV131101 TUR131093:TUR131101 UEN131093:UEN131101 UOJ131093:UOJ131101 UYF131093:UYF131101 VIB131093:VIB131101 VRX131093:VRX131101 WBT131093:WBT131101 WLP131093:WLP131101 WVL131093:WVL131101 D196629:D196637 IZ196629:IZ196637 SV196629:SV196637 ACR196629:ACR196637 AMN196629:AMN196637 AWJ196629:AWJ196637 BGF196629:BGF196637 BQB196629:BQB196637 BZX196629:BZX196637 CJT196629:CJT196637 CTP196629:CTP196637 DDL196629:DDL196637 DNH196629:DNH196637 DXD196629:DXD196637 EGZ196629:EGZ196637 EQV196629:EQV196637 FAR196629:FAR196637 FKN196629:FKN196637 FUJ196629:FUJ196637 GEF196629:GEF196637 GOB196629:GOB196637 GXX196629:GXX196637 HHT196629:HHT196637 HRP196629:HRP196637 IBL196629:IBL196637 ILH196629:ILH196637 IVD196629:IVD196637 JEZ196629:JEZ196637 JOV196629:JOV196637 JYR196629:JYR196637 KIN196629:KIN196637 KSJ196629:KSJ196637 LCF196629:LCF196637 LMB196629:LMB196637 LVX196629:LVX196637 MFT196629:MFT196637 MPP196629:MPP196637 MZL196629:MZL196637 NJH196629:NJH196637 NTD196629:NTD196637 OCZ196629:OCZ196637 OMV196629:OMV196637 OWR196629:OWR196637 PGN196629:PGN196637 PQJ196629:PQJ196637 QAF196629:QAF196637 QKB196629:QKB196637 QTX196629:QTX196637 RDT196629:RDT196637 RNP196629:RNP196637 RXL196629:RXL196637 SHH196629:SHH196637 SRD196629:SRD196637 TAZ196629:TAZ196637 TKV196629:TKV196637 TUR196629:TUR196637 UEN196629:UEN196637 UOJ196629:UOJ196637 UYF196629:UYF196637 VIB196629:VIB196637 VRX196629:VRX196637 WBT196629:WBT196637 WLP196629:WLP196637 WVL196629:WVL196637 D262165:D262173 IZ262165:IZ262173 SV262165:SV262173 ACR262165:ACR262173 AMN262165:AMN262173 AWJ262165:AWJ262173 BGF262165:BGF262173 BQB262165:BQB262173 BZX262165:BZX262173 CJT262165:CJT262173 CTP262165:CTP262173 DDL262165:DDL262173 DNH262165:DNH262173 DXD262165:DXD262173 EGZ262165:EGZ262173 EQV262165:EQV262173 FAR262165:FAR262173 FKN262165:FKN262173 FUJ262165:FUJ262173 GEF262165:GEF262173 GOB262165:GOB262173 GXX262165:GXX262173 HHT262165:HHT262173 HRP262165:HRP262173 IBL262165:IBL262173 ILH262165:ILH262173 IVD262165:IVD262173 JEZ262165:JEZ262173 JOV262165:JOV262173 JYR262165:JYR262173 KIN262165:KIN262173 KSJ262165:KSJ262173 LCF262165:LCF262173 LMB262165:LMB262173 LVX262165:LVX262173 MFT262165:MFT262173 MPP262165:MPP262173 MZL262165:MZL262173 NJH262165:NJH262173 NTD262165:NTD262173 OCZ262165:OCZ262173 OMV262165:OMV262173 OWR262165:OWR262173 PGN262165:PGN262173 PQJ262165:PQJ262173 QAF262165:QAF262173 QKB262165:QKB262173 QTX262165:QTX262173 RDT262165:RDT262173 RNP262165:RNP262173 RXL262165:RXL262173 SHH262165:SHH262173 SRD262165:SRD262173 TAZ262165:TAZ262173 TKV262165:TKV262173 TUR262165:TUR262173 UEN262165:UEN262173 UOJ262165:UOJ262173 UYF262165:UYF262173 VIB262165:VIB262173 VRX262165:VRX262173 WBT262165:WBT262173 WLP262165:WLP262173 WVL262165:WVL262173 D327701:D327709 IZ327701:IZ327709 SV327701:SV327709 ACR327701:ACR327709 AMN327701:AMN327709 AWJ327701:AWJ327709 BGF327701:BGF327709 BQB327701:BQB327709 BZX327701:BZX327709 CJT327701:CJT327709 CTP327701:CTP327709 DDL327701:DDL327709 DNH327701:DNH327709 DXD327701:DXD327709 EGZ327701:EGZ327709 EQV327701:EQV327709 FAR327701:FAR327709 FKN327701:FKN327709 FUJ327701:FUJ327709 GEF327701:GEF327709 GOB327701:GOB327709 GXX327701:GXX327709 HHT327701:HHT327709 HRP327701:HRP327709 IBL327701:IBL327709 ILH327701:ILH327709 IVD327701:IVD327709 JEZ327701:JEZ327709 JOV327701:JOV327709 JYR327701:JYR327709 KIN327701:KIN327709 KSJ327701:KSJ327709 LCF327701:LCF327709 LMB327701:LMB327709 LVX327701:LVX327709 MFT327701:MFT327709 MPP327701:MPP327709 MZL327701:MZL327709 NJH327701:NJH327709 NTD327701:NTD327709 OCZ327701:OCZ327709 OMV327701:OMV327709 OWR327701:OWR327709 PGN327701:PGN327709 PQJ327701:PQJ327709 QAF327701:QAF327709 QKB327701:QKB327709 QTX327701:QTX327709 RDT327701:RDT327709 RNP327701:RNP327709 RXL327701:RXL327709 SHH327701:SHH327709 SRD327701:SRD327709 TAZ327701:TAZ327709 TKV327701:TKV327709 TUR327701:TUR327709 UEN327701:UEN327709 UOJ327701:UOJ327709 UYF327701:UYF327709 VIB327701:VIB327709 VRX327701:VRX327709 WBT327701:WBT327709 WLP327701:WLP327709 WVL327701:WVL327709 D393237:D393245 IZ393237:IZ393245 SV393237:SV393245 ACR393237:ACR393245 AMN393237:AMN393245 AWJ393237:AWJ393245 BGF393237:BGF393245 BQB393237:BQB393245 BZX393237:BZX393245 CJT393237:CJT393245 CTP393237:CTP393245 DDL393237:DDL393245 DNH393237:DNH393245 DXD393237:DXD393245 EGZ393237:EGZ393245 EQV393237:EQV393245 FAR393237:FAR393245 FKN393237:FKN393245 FUJ393237:FUJ393245 GEF393237:GEF393245 GOB393237:GOB393245 GXX393237:GXX393245 HHT393237:HHT393245 HRP393237:HRP393245 IBL393237:IBL393245 ILH393237:ILH393245 IVD393237:IVD393245 JEZ393237:JEZ393245 JOV393237:JOV393245 JYR393237:JYR393245 KIN393237:KIN393245 KSJ393237:KSJ393245 LCF393237:LCF393245 LMB393237:LMB393245 LVX393237:LVX393245 MFT393237:MFT393245 MPP393237:MPP393245 MZL393237:MZL393245 NJH393237:NJH393245 NTD393237:NTD393245 OCZ393237:OCZ393245 OMV393237:OMV393245 OWR393237:OWR393245 PGN393237:PGN393245 PQJ393237:PQJ393245 QAF393237:QAF393245 QKB393237:QKB393245 QTX393237:QTX393245 RDT393237:RDT393245 RNP393237:RNP393245 RXL393237:RXL393245 SHH393237:SHH393245 SRD393237:SRD393245 TAZ393237:TAZ393245 TKV393237:TKV393245 TUR393237:TUR393245 UEN393237:UEN393245 UOJ393237:UOJ393245 UYF393237:UYF393245 VIB393237:VIB393245 VRX393237:VRX393245 WBT393237:WBT393245 WLP393237:WLP393245 WVL393237:WVL393245 D458773:D458781 IZ458773:IZ458781 SV458773:SV458781 ACR458773:ACR458781 AMN458773:AMN458781 AWJ458773:AWJ458781 BGF458773:BGF458781 BQB458773:BQB458781 BZX458773:BZX458781 CJT458773:CJT458781 CTP458773:CTP458781 DDL458773:DDL458781 DNH458773:DNH458781 DXD458773:DXD458781 EGZ458773:EGZ458781 EQV458773:EQV458781 FAR458773:FAR458781 FKN458773:FKN458781 FUJ458773:FUJ458781 GEF458773:GEF458781 GOB458773:GOB458781 GXX458773:GXX458781 HHT458773:HHT458781 HRP458773:HRP458781 IBL458773:IBL458781 ILH458773:ILH458781 IVD458773:IVD458781 JEZ458773:JEZ458781 JOV458773:JOV458781 JYR458773:JYR458781 KIN458773:KIN458781 KSJ458773:KSJ458781 LCF458773:LCF458781 LMB458773:LMB458781 LVX458773:LVX458781 MFT458773:MFT458781 MPP458773:MPP458781 MZL458773:MZL458781 NJH458773:NJH458781 NTD458773:NTD458781 OCZ458773:OCZ458781 OMV458773:OMV458781 OWR458773:OWR458781 PGN458773:PGN458781 PQJ458773:PQJ458781 QAF458773:QAF458781 QKB458773:QKB458781 QTX458773:QTX458781 RDT458773:RDT458781 RNP458773:RNP458781 RXL458773:RXL458781 SHH458773:SHH458781 SRD458773:SRD458781 TAZ458773:TAZ458781 TKV458773:TKV458781 TUR458773:TUR458781 UEN458773:UEN458781 UOJ458773:UOJ458781 UYF458773:UYF458781 VIB458773:VIB458781 VRX458773:VRX458781 WBT458773:WBT458781 WLP458773:WLP458781 WVL458773:WVL458781 D524309:D524317 IZ524309:IZ524317 SV524309:SV524317 ACR524309:ACR524317 AMN524309:AMN524317 AWJ524309:AWJ524317 BGF524309:BGF524317 BQB524309:BQB524317 BZX524309:BZX524317 CJT524309:CJT524317 CTP524309:CTP524317 DDL524309:DDL524317 DNH524309:DNH524317 DXD524309:DXD524317 EGZ524309:EGZ524317 EQV524309:EQV524317 FAR524309:FAR524317 FKN524309:FKN524317 FUJ524309:FUJ524317 GEF524309:GEF524317 GOB524309:GOB524317 GXX524309:GXX524317 HHT524309:HHT524317 HRP524309:HRP524317 IBL524309:IBL524317 ILH524309:ILH524317 IVD524309:IVD524317 JEZ524309:JEZ524317 JOV524309:JOV524317 JYR524309:JYR524317 KIN524309:KIN524317 KSJ524309:KSJ524317 LCF524309:LCF524317 LMB524309:LMB524317 LVX524309:LVX524317 MFT524309:MFT524317 MPP524309:MPP524317 MZL524309:MZL524317 NJH524309:NJH524317 NTD524309:NTD524317 OCZ524309:OCZ524317 OMV524309:OMV524317 OWR524309:OWR524317 PGN524309:PGN524317 PQJ524309:PQJ524317 QAF524309:QAF524317 QKB524309:QKB524317 QTX524309:QTX524317 RDT524309:RDT524317 RNP524309:RNP524317 RXL524309:RXL524317 SHH524309:SHH524317 SRD524309:SRD524317 TAZ524309:TAZ524317 TKV524309:TKV524317 TUR524309:TUR524317 UEN524309:UEN524317 UOJ524309:UOJ524317 UYF524309:UYF524317 VIB524309:VIB524317 VRX524309:VRX524317 WBT524309:WBT524317 WLP524309:WLP524317 WVL524309:WVL524317 D589845:D589853 IZ589845:IZ589853 SV589845:SV589853 ACR589845:ACR589853 AMN589845:AMN589853 AWJ589845:AWJ589853 BGF589845:BGF589853 BQB589845:BQB589853 BZX589845:BZX589853 CJT589845:CJT589853 CTP589845:CTP589853 DDL589845:DDL589853 DNH589845:DNH589853 DXD589845:DXD589853 EGZ589845:EGZ589853 EQV589845:EQV589853 FAR589845:FAR589853 FKN589845:FKN589853 FUJ589845:FUJ589853 GEF589845:GEF589853 GOB589845:GOB589853 GXX589845:GXX589853 HHT589845:HHT589853 HRP589845:HRP589853 IBL589845:IBL589853 ILH589845:ILH589853 IVD589845:IVD589853 JEZ589845:JEZ589853 JOV589845:JOV589853 JYR589845:JYR589853 KIN589845:KIN589853 KSJ589845:KSJ589853 LCF589845:LCF589853 LMB589845:LMB589853 LVX589845:LVX589853 MFT589845:MFT589853 MPP589845:MPP589853 MZL589845:MZL589853 NJH589845:NJH589853 NTD589845:NTD589853 OCZ589845:OCZ589853 OMV589845:OMV589853 OWR589845:OWR589853 PGN589845:PGN589853 PQJ589845:PQJ589853 QAF589845:QAF589853 QKB589845:QKB589853 QTX589845:QTX589853 RDT589845:RDT589853 RNP589845:RNP589853 RXL589845:RXL589853 SHH589845:SHH589853 SRD589845:SRD589853 TAZ589845:TAZ589853 TKV589845:TKV589853 TUR589845:TUR589853 UEN589845:UEN589853 UOJ589845:UOJ589853 UYF589845:UYF589853 VIB589845:VIB589853 VRX589845:VRX589853 WBT589845:WBT589853 WLP589845:WLP589853 WVL589845:WVL589853 D655381:D655389 IZ655381:IZ655389 SV655381:SV655389 ACR655381:ACR655389 AMN655381:AMN655389 AWJ655381:AWJ655389 BGF655381:BGF655389 BQB655381:BQB655389 BZX655381:BZX655389 CJT655381:CJT655389 CTP655381:CTP655389 DDL655381:DDL655389 DNH655381:DNH655389 DXD655381:DXD655389 EGZ655381:EGZ655389 EQV655381:EQV655389 FAR655381:FAR655389 FKN655381:FKN655389 FUJ655381:FUJ655389 GEF655381:GEF655389 GOB655381:GOB655389 GXX655381:GXX655389 HHT655381:HHT655389 HRP655381:HRP655389 IBL655381:IBL655389 ILH655381:ILH655389 IVD655381:IVD655389 JEZ655381:JEZ655389 JOV655381:JOV655389 JYR655381:JYR655389 KIN655381:KIN655389 KSJ655381:KSJ655389 LCF655381:LCF655389 LMB655381:LMB655389 LVX655381:LVX655389 MFT655381:MFT655389 MPP655381:MPP655389 MZL655381:MZL655389 NJH655381:NJH655389 NTD655381:NTD655389 OCZ655381:OCZ655389 OMV655381:OMV655389 OWR655381:OWR655389 PGN655381:PGN655389 PQJ655381:PQJ655389 QAF655381:QAF655389 QKB655381:QKB655389 QTX655381:QTX655389 RDT655381:RDT655389 RNP655381:RNP655389 RXL655381:RXL655389 SHH655381:SHH655389 SRD655381:SRD655389 TAZ655381:TAZ655389 TKV655381:TKV655389 TUR655381:TUR655389 UEN655381:UEN655389 UOJ655381:UOJ655389 UYF655381:UYF655389 VIB655381:VIB655389 VRX655381:VRX655389 WBT655381:WBT655389 WLP655381:WLP655389 WVL655381:WVL655389 D720917:D720925 IZ720917:IZ720925 SV720917:SV720925 ACR720917:ACR720925 AMN720917:AMN720925 AWJ720917:AWJ720925 BGF720917:BGF720925 BQB720917:BQB720925 BZX720917:BZX720925 CJT720917:CJT720925 CTP720917:CTP720925 DDL720917:DDL720925 DNH720917:DNH720925 DXD720917:DXD720925 EGZ720917:EGZ720925 EQV720917:EQV720925 FAR720917:FAR720925 FKN720917:FKN720925 FUJ720917:FUJ720925 GEF720917:GEF720925 GOB720917:GOB720925 GXX720917:GXX720925 HHT720917:HHT720925 HRP720917:HRP720925 IBL720917:IBL720925 ILH720917:ILH720925 IVD720917:IVD720925 JEZ720917:JEZ720925 JOV720917:JOV720925 JYR720917:JYR720925 KIN720917:KIN720925 KSJ720917:KSJ720925 LCF720917:LCF720925 LMB720917:LMB720925 LVX720917:LVX720925 MFT720917:MFT720925 MPP720917:MPP720925 MZL720917:MZL720925 NJH720917:NJH720925 NTD720917:NTD720925 OCZ720917:OCZ720925 OMV720917:OMV720925 OWR720917:OWR720925 PGN720917:PGN720925 PQJ720917:PQJ720925 QAF720917:QAF720925 QKB720917:QKB720925 QTX720917:QTX720925 RDT720917:RDT720925 RNP720917:RNP720925 RXL720917:RXL720925 SHH720917:SHH720925 SRD720917:SRD720925 TAZ720917:TAZ720925 TKV720917:TKV720925 TUR720917:TUR720925 UEN720917:UEN720925 UOJ720917:UOJ720925 UYF720917:UYF720925 VIB720917:VIB720925 VRX720917:VRX720925 WBT720917:WBT720925 WLP720917:WLP720925 WVL720917:WVL720925 D786453:D786461 IZ786453:IZ786461 SV786453:SV786461 ACR786453:ACR786461 AMN786453:AMN786461 AWJ786453:AWJ786461 BGF786453:BGF786461 BQB786453:BQB786461 BZX786453:BZX786461 CJT786453:CJT786461 CTP786453:CTP786461 DDL786453:DDL786461 DNH786453:DNH786461 DXD786453:DXD786461 EGZ786453:EGZ786461 EQV786453:EQV786461 FAR786453:FAR786461 FKN786453:FKN786461 FUJ786453:FUJ786461 GEF786453:GEF786461 GOB786453:GOB786461 GXX786453:GXX786461 HHT786453:HHT786461 HRP786453:HRP786461 IBL786453:IBL786461 ILH786453:ILH786461 IVD786453:IVD786461 JEZ786453:JEZ786461 JOV786453:JOV786461 JYR786453:JYR786461 KIN786453:KIN786461 KSJ786453:KSJ786461 LCF786453:LCF786461 LMB786453:LMB786461 LVX786453:LVX786461 MFT786453:MFT786461 MPP786453:MPP786461 MZL786453:MZL786461 NJH786453:NJH786461 NTD786453:NTD786461 OCZ786453:OCZ786461 OMV786453:OMV786461 OWR786453:OWR786461 PGN786453:PGN786461 PQJ786453:PQJ786461 QAF786453:QAF786461 QKB786453:QKB786461 QTX786453:QTX786461 RDT786453:RDT786461 RNP786453:RNP786461 RXL786453:RXL786461 SHH786453:SHH786461 SRD786453:SRD786461 TAZ786453:TAZ786461 TKV786453:TKV786461 TUR786453:TUR786461 UEN786453:UEN786461 UOJ786453:UOJ786461 UYF786453:UYF786461 VIB786453:VIB786461 VRX786453:VRX786461 WBT786453:WBT786461 WLP786453:WLP786461 WVL786453:WVL786461 D851989:D851997 IZ851989:IZ851997 SV851989:SV851997 ACR851989:ACR851997 AMN851989:AMN851997 AWJ851989:AWJ851997 BGF851989:BGF851997 BQB851989:BQB851997 BZX851989:BZX851997 CJT851989:CJT851997 CTP851989:CTP851997 DDL851989:DDL851997 DNH851989:DNH851997 DXD851989:DXD851997 EGZ851989:EGZ851997 EQV851989:EQV851997 FAR851989:FAR851997 FKN851989:FKN851997 FUJ851989:FUJ851997 GEF851989:GEF851997 GOB851989:GOB851997 GXX851989:GXX851997 HHT851989:HHT851997 HRP851989:HRP851997 IBL851989:IBL851997 ILH851989:ILH851997 IVD851989:IVD851997 JEZ851989:JEZ851997 JOV851989:JOV851997 JYR851989:JYR851997 KIN851989:KIN851997 KSJ851989:KSJ851997 LCF851989:LCF851997 LMB851989:LMB851997 LVX851989:LVX851997 MFT851989:MFT851997 MPP851989:MPP851997 MZL851989:MZL851997 NJH851989:NJH851997 NTD851989:NTD851997 OCZ851989:OCZ851997 OMV851989:OMV851997 OWR851989:OWR851997 PGN851989:PGN851997 PQJ851989:PQJ851997 QAF851989:QAF851997 QKB851989:QKB851997 QTX851989:QTX851997 RDT851989:RDT851997 RNP851989:RNP851997 RXL851989:RXL851997 SHH851989:SHH851997 SRD851989:SRD851997 TAZ851989:TAZ851997 TKV851989:TKV851997 TUR851989:TUR851997 UEN851989:UEN851997 UOJ851989:UOJ851997 UYF851989:UYF851997 VIB851989:VIB851997 VRX851989:VRX851997 WBT851989:WBT851997 WLP851989:WLP851997 WVL851989:WVL851997 D917525:D917533 IZ917525:IZ917533 SV917525:SV917533 ACR917525:ACR917533 AMN917525:AMN917533 AWJ917525:AWJ917533 BGF917525:BGF917533 BQB917525:BQB917533 BZX917525:BZX917533 CJT917525:CJT917533 CTP917525:CTP917533 DDL917525:DDL917533 DNH917525:DNH917533 DXD917525:DXD917533 EGZ917525:EGZ917533 EQV917525:EQV917533 FAR917525:FAR917533 FKN917525:FKN917533 FUJ917525:FUJ917533 GEF917525:GEF917533 GOB917525:GOB917533 GXX917525:GXX917533 HHT917525:HHT917533 HRP917525:HRP917533 IBL917525:IBL917533 ILH917525:ILH917533 IVD917525:IVD917533 JEZ917525:JEZ917533 JOV917525:JOV917533 JYR917525:JYR917533 KIN917525:KIN917533 KSJ917525:KSJ917533 LCF917525:LCF917533 LMB917525:LMB917533 LVX917525:LVX917533 MFT917525:MFT917533 MPP917525:MPP917533 MZL917525:MZL917533 NJH917525:NJH917533 NTD917525:NTD917533 OCZ917525:OCZ917533 OMV917525:OMV917533 OWR917525:OWR917533 PGN917525:PGN917533 PQJ917525:PQJ917533 QAF917525:QAF917533 QKB917525:QKB917533 QTX917525:QTX917533 RDT917525:RDT917533 RNP917525:RNP917533 RXL917525:RXL917533 SHH917525:SHH917533 SRD917525:SRD917533 TAZ917525:TAZ917533 TKV917525:TKV917533 TUR917525:TUR917533 UEN917525:UEN917533 UOJ917525:UOJ917533 UYF917525:UYF917533 VIB917525:VIB917533 VRX917525:VRX917533 WBT917525:WBT917533 WLP917525:WLP917533 WVL917525:WVL917533 D983061:D983069 IZ983061:IZ983069 SV983061:SV983069 ACR983061:ACR983069 AMN983061:AMN983069 AWJ983061:AWJ983069 BGF983061:BGF983069 BQB983061:BQB983069 BZX983061:BZX983069 CJT983061:CJT983069 CTP983061:CTP983069 DDL983061:DDL983069 DNH983061:DNH983069 DXD983061:DXD983069 EGZ983061:EGZ983069 EQV983061:EQV983069 FAR983061:FAR983069 FKN983061:FKN983069 FUJ983061:FUJ983069 GEF983061:GEF983069 GOB983061:GOB983069 GXX983061:GXX983069 HHT983061:HHT983069 HRP983061:HRP983069 IBL983061:IBL983069 ILH983061:ILH983069 IVD983061:IVD983069 JEZ983061:JEZ983069 JOV983061:JOV983069 JYR983061:JYR983069 KIN983061:KIN983069 KSJ983061:KSJ983069 LCF983061:LCF983069 LMB983061:LMB983069 LVX983061:LVX983069 MFT983061:MFT983069 MPP983061:MPP983069 MZL983061:MZL983069 NJH983061:NJH983069 NTD983061:NTD983069 OCZ983061:OCZ983069 OMV983061:OMV983069 OWR983061:OWR983069 PGN983061:PGN983069 PQJ983061:PQJ983069 QAF983061:QAF983069 QKB983061:QKB983069 QTX983061:QTX983069 RDT983061:RDT983069 RNP983061:RNP983069 RXL983061:RXL983069 SHH983061:SHH983069 SRD983061:SRD983069 TAZ983061:TAZ983069 TKV983061:TKV983069 TUR983061:TUR983069 UEN983061:UEN983069 UOJ983061:UOJ983069 UYF983061:UYF983069 VIB983061:VIB983069 VRX983061:VRX983069 WBT983061:WBT983069 WLP983061:WLP983069 WVL983061:WVL983069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34:D43 IZ34:IZ43 SV34:SV43 ACR34:ACR43 AMN34:AMN43 AWJ34:AWJ43 BGF34:BGF43 BQB34:BQB43 BZX34:BZX43 CJT34:CJT43 CTP34:CTP43 DDL34:DDL43 DNH34:DNH43 DXD34:DXD43 EGZ34:EGZ43 EQV34:EQV43 FAR34:FAR43 FKN34:FKN43 FUJ34:FUJ43 GEF34:GEF43 GOB34:GOB43 GXX34:GXX43 HHT34:HHT43 HRP34:HRP43 IBL34:IBL43 ILH34:ILH43 IVD34:IVD43 JEZ34:JEZ43 JOV34:JOV43 JYR34:JYR43 KIN34:KIN43 KSJ34:KSJ43 LCF34:LCF43 LMB34:LMB43 LVX34:LVX43 MFT34:MFT43 MPP34:MPP43 MZL34:MZL43 NJH34:NJH43 NTD34:NTD43 OCZ34:OCZ43 OMV34:OMV43 OWR34:OWR43 PGN34:PGN43 PQJ34:PQJ43 QAF34:QAF43 QKB34:QKB43 QTX34:QTX43 RDT34:RDT43 RNP34:RNP43 RXL34:RXL43 SHH34:SHH43 SRD34:SRD43 TAZ34:TAZ43 TKV34:TKV43 TUR34:TUR43 UEN34:UEN43 UOJ34:UOJ43 UYF34:UYF43 VIB34:VIB43 VRX34:VRX43 WBT34:WBT43 WLP34:WLP43 WVL34:WVL43 D65570:D65579 IZ65570:IZ65579 SV65570:SV65579 ACR65570:ACR65579 AMN65570:AMN65579 AWJ65570:AWJ65579 BGF65570:BGF65579 BQB65570:BQB65579 BZX65570:BZX65579 CJT65570:CJT65579 CTP65570:CTP65579 DDL65570:DDL65579 DNH65570:DNH65579 DXD65570:DXD65579 EGZ65570:EGZ65579 EQV65570:EQV65579 FAR65570:FAR65579 FKN65570:FKN65579 FUJ65570:FUJ65579 GEF65570:GEF65579 GOB65570:GOB65579 GXX65570:GXX65579 HHT65570:HHT65579 HRP65570:HRP65579 IBL65570:IBL65579 ILH65570:ILH65579 IVD65570:IVD65579 JEZ65570:JEZ65579 JOV65570:JOV65579 JYR65570:JYR65579 KIN65570:KIN65579 KSJ65570:KSJ65579 LCF65570:LCF65579 LMB65570:LMB65579 LVX65570:LVX65579 MFT65570:MFT65579 MPP65570:MPP65579 MZL65570:MZL65579 NJH65570:NJH65579 NTD65570:NTD65579 OCZ65570:OCZ65579 OMV65570:OMV65579 OWR65570:OWR65579 PGN65570:PGN65579 PQJ65570:PQJ65579 QAF65570:QAF65579 QKB65570:QKB65579 QTX65570:QTX65579 RDT65570:RDT65579 RNP65570:RNP65579 RXL65570:RXL65579 SHH65570:SHH65579 SRD65570:SRD65579 TAZ65570:TAZ65579 TKV65570:TKV65579 TUR65570:TUR65579 UEN65570:UEN65579 UOJ65570:UOJ65579 UYF65570:UYF65579 VIB65570:VIB65579 VRX65570:VRX65579 WBT65570:WBT65579 WLP65570:WLP65579 WVL65570:WVL65579 D131106:D131115 IZ131106:IZ131115 SV131106:SV131115 ACR131106:ACR131115 AMN131106:AMN131115 AWJ131106:AWJ131115 BGF131106:BGF131115 BQB131106:BQB131115 BZX131106:BZX131115 CJT131106:CJT131115 CTP131106:CTP131115 DDL131106:DDL131115 DNH131106:DNH131115 DXD131106:DXD131115 EGZ131106:EGZ131115 EQV131106:EQV131115 FAR131106:FAR131115 FKN131106:FKN131115 FUJ131106:FUJ131115 GEF131106:GEF131115 GOB131106:GOB131115 GXX131106:GXX131115 HHT131106:HHT131115 HRP131106:HRP131115 IBL131106:IBL131115 ILH131106:ILH131115 IVD131106:IVD131115 JEZ131106:JEZ131115 JOV131106:JOV131115 JYR131106:JYR131115 KIN131106:KIN131115 KSJ131106:KSJ131115 LCF131106:LCF131115 LMB131106:LMB131115 LVX131106:LVX131115 MFT131106:MFT131115 MPP131106:MPP131115 MZL131106:MZL131115 NJH131106:NJH131115 NTD131106:NTD131115 OCZ131106:OCZ131115 OMV131106:OMV131115 OWR131106:OWR131115 PGN131106:PGN131115 PQJ131106:PQJ131115 QAF131106:QAF131115 QKB131106:QKB131115 QTX131106:QTX131115 RDT131106:RDT131115 RNP131106:RNP131115 RXL131106:RXL131115 SHH131106:SHH131115 SRD131106:SRD131115 TAZ131106:TAZ131115 TKV131106:TKV131115 TUR131106:TUR131115 UEN131106:UEN131115 UOJ131106:UOJ131115 UYF131106:UYF131115 VIB131106:VIB131115 VRX131106:VRX131115 WBT131106:WBT131115 WLP131106:WLP131115 WVL131106:WVL131115 D196642:D196651 IZ196642:IZ196651 SV196642:SV196651 ACR196642:ACR196651 AMN196642:AMN196651 AWJ196642:AWJ196651 BGF196642:BGF196651 BQB196642:BQB196651 BZX196642:BZX196651 CJT196642:CJT196651 CTP196642:CTP196651 DDL196642:DDL196651 DNH196642:DNH196651 DXD196642:DXD196651 EGZ196642:EGZ196651 EQV196642:EQV196651 FAR196642:FAR196651 FKN196642:FKN196651 FUJ196642:FUJ196651 GEF196642:GEF196651 GOB196642:GOB196651 GXX196642:GXX196651 HHT196642:HHT196651 HRP196642:HRP196651 IBL196642:IBL196651 ILH196642:ILH196651 IVD196642:IVD196651 JEZ196642:JEZ196651 JOV196642:JOV196651 JYR196642:JYR196651 KIN196642:KIN196651 KSJ196642:KSJ196651 LCF196642:LCF196651 LMB196642:LMB196651 LVX196642:LVX196651 MFT196642:MFT196651 MPP196642:MPP196651 MZL196642:MZL196651 NJH196642:NJH196651 NTD196642:NTD196651 OCZ196642:OCZ196651 OMV196642:OMV196651 OWR196642:OWR196651 PGN196642:PGN196651 PQJ196642:PQJ196651 QAF196642:QAF196651 QKB196642:QKB196651 QTX196642:QTX196651 RDT196642:RDT196651 RNP196642:RNP196651 RXL196642:RXL196651 SHH196642:SHH196651 SRD196642:SRD196651 TAZ196642:TAZ196651 TKV196642:TKV196651 TUR196642:TUR196651 UEN196642:UEN196651 UOJ196642:UOJ196651 UYF196642:UYF196651 VIB196642:VIB196651 VRX196642:VRX196651 WBT196642:WBT196651 WLP196642:WLP196651 WVL196642:WVL196651 D262178:D262187 IZ262178:IZ262187 SV262178:SV262187 ACR262178:ACR262187 AMN262178:AMN262187 AWJ262178:AWJ262187 BGF262178:BGF262187 BQB262178:BQB262187 BZX262178:BZX262187 CJT262178:CJT262187 CTP262178:CTP262187 DDL262178:DDL262187 DNH262178:DNH262187 DXD262178:DXD262187 EGZ262178:EGZ262187 EQV262178:EQV262187 FAR262178:FAR262187 FKN262178:FKN262187 FUJ262178:FUJ262187 GEF262178:GEF262187 GOB262178:GOB262187 GXX262178:GXX262187 HHT262178:HHT262187 HRP262178:HRP262187 IBL262178:IBL262187 ILH262178:ILH262187 IVD262178:IVD262187 JEZ262178:JEZ262187 JOV262178:JOV262187 JYR262178:JYR262187 KIN262178:KIN262187 KSJ262178:KSJ262187 LCF262178:LCF262187 LMB262178:LMB262187 LVX262178:LVX262187 MFT262178:MFT262187 MPP262178:MPP262187 MZL262178:MZL262187 NJH262178:NJH262187 NTD262178:NTD262187 OCZ262178:OCZ262187 OMV262178:OMV262187 OWR262178:OWR262187 PGN262178:PGN262187 PQJ262178:PQJ262187 QAF262178:QAF262187 QKB262178:QKB262187 QTX262178:QTX262187 RDT262178:RDT262187 RNP262178:RNP262187 RXL262178:RXL262187 SHH262178:SHH262187 SRD262178:SRD262187 TAZ262178:TAZ262187 TKV262178:TKV262187 TUR262178:TUR262187 UEN262178:UEN262187 UOJ262178:UOJ262187 UYF262178:UYF262187 VIB262178:VIB262187 VRX262178:VRX262187 WBT262178:WBT262187 WLP262178:WLP262187 WVL262178:WVL262187 D327714:D327723 IZ327714:IZ327723 SV327714:SV327723 ACR327714:ACR327723 AMN327714:AMN327723 AWJ327714:AWJ327723 BGF327714:BGF327723 BQB327714:BQB327723 BZX327714:BZX327723 CJT327714:CJT327723 CTP327714:CTP327723 DDL327714:DDL327723 DNH327714:DNH327723 DXD327714:DXD327723 EGZ327714:EGZ327723 EQV327714:EQV327723 FAR327714:FAR327723 FKN327714:FKN327723 FUJ327714:FUJ327723 GEF327714:GEF327723 GOB327714:GOB327723 GXX327714:GXX327723 HHT327714:HHT327723 HRP327714:HRP327723 IBL327714:IBL327723 ILH327714:ILH327723 IVD327714:IVD327723 JEZ327714:JEZ327723 JOV327714:JOV327723 JYR327714:JYR327723 KIN327714:KIN327723 KSJ327714:KSJ327723 LCF327714:LCF327723 LMB327714:LMB327723 LVX327714:LVX327723 MFT327714:MFT327723 MPP327714:MPP327723 MZL327714:MZL327723 NJH327714:NJH327723 NTD327714:NTD327723 OCZ327714:OCZ327723 OMV327714:OMV327723 OWR327714:OWR327723 PGN327714:PGN327723 PQJ327714:PQJ327723 QAF327714:QAF327723 QKB327714:QKB327723 QTX327714:QTX327723 RDT327714:RDT327723 RNP327714:RNP327723 RXL327714:RXL327723 SHH327714:SHH327723 SRD327714:SRD327723 TAZ327714:TAZ327723 TKV327714:TKV327723 TUR327714:TUR327723 UEN327714:UEN327723 UOJ327714:UOJ327723 UYF327714:UYF327723 VIB327714:VIB327723 VRX327714:VRX327723 WBT327714:WBT327723 WLP327714:WLP327723 WVL327714:WVL327723 D393250:D393259 IZ393250:IZ393259 SV393250:SV393259 ACR393250:ACR393259 AMN393250:AMN393259 AWJ393250:AWJ393259 BGF393250:BGF393259 BQB393250:BQB393259 BZX393250:BZX393259 CJT393250:CJT393259 CTP393250:CTP393259 DDL393250:DDL393259 DNH393250:DNH393259 DXD393250:DXD393259 EGZ393250:EGZ393259 EQV393250:EQV393259 FAR393250:FAR393259 FKN393250:FKN393259 FUJ393250:FUJ393259 GEF393250:GEF393259 GOB393250:GOB393259 GXX393250:GXX393259 HHT393250:HHT393259 HRP393250:HRP393259 IBL393250:IBL393259 ILH393250:ILH393259 IVD393250:IVD393259 JEZ393250:JEZ393259 JOV393250:JOV393259 JYR393250:JYR393259 KIN393250:KIN393259 KSJ393250:KSJ393259 LCF393250:LCF393259 LMB393250:LMB393259 LVX393250:LVX393259 MFT393250:MFT393259 MPP393250:MPP393259 MZL393250:MZL393259 NJH393250:NJH393259 NTD393250:NTD393259 OCZ393250:OCZ393259 OMV393250:OMV393259 OWR393250:OWR393259 PGN393250:PGN393259 PQJ393250:PQJ393259 QAF393250:QAF393259 QKB393250:QKB393259 QTX393250:QTX393259 RDT393250:RDT393259 RNP393250:RNP393259 RXL393250:RXL393259 SHH393250:SHH393259 SRD393250:SRD393259 TAZ393250:TAZ393259 TKV393250:TKV393259 TUR393250:TUR393259 UEN393250:UEN393259 UOJ393250:UOJ393259 UYF393250:UYF393259 VIB393250:VIB393259 VRX393250:VRX393259 WBT393250:WBT393259 WLP393250:WLP393259 WVL393250:WVL393259 D458786:D458795 IZ458786:IZ458795 SV458786:SV458795 ACR458786:ACR458795 AMN458786:AMN458795 AWJ458786:AWJ458795 BGF458786:BGF458795 BQB458786:BQB458795 BZX458786:BZX458795 CJT458786:CJT458795 CTP458786:CTP458795 DDL458786:DDL458795 DNH458786:DNH458795 DXD458786:DXD458795 EGZ458786:EGZ458795 EQV458786:EQV458795 FAR458786:FAR458795 FKN458786:FKN458795 FUJ458786:FUJ458795 GEF458786:GEF458795 GOB458786:GOB458795 GXX458786:GXX458795 HHT458786:HHT458795 HRP458786:HRP458795 IBL458786:IBL458795 ILH458786:ILH458795 IVD458786:IVD458795 JEZ458786:JEZ458795 JOV458786:JOV458795 JYR458786:JYR458795 KIN458786:KIN458795 KSJ458786:KSJ458795 LCF458786:LCF458795 LMB458786:LMB458795 LVX458786:LVX458795 MFT458786:MFT458795 MPP458786:MPP458795 MZL458786:MZL458795 NJH458786:NJH458795 NTD458786:NTD458795 OCZ458786:OCZ458795 OMV458786:OMV458795 OWR458786:OWR458795 PGN458786:PGN458795 PQJ458786:PQJ458795 QAF458786:QAF458795 QKB458786:QKB458795 QTX458786:QTX458795 RDT458786:RDT458795 RNP458786:RNP458795 RXL458786:RXL458795 SHH458786:SHH458795 SRD458786:SRD458795 TAZ458786:TAZ458795 TKV458786:TKV458795 TUR458786:TUR458795 UEN458786:UEN458795 UOJ458786:UOJ458795 UYF458786:UYF458795 VIB458786:VIB458795 VRX458786:VRX458795 WBT458786:WBT458795 WLP458786:WLP458795 WVL458786:WVL458795 D524322:D524331 IZ524322:IZ524331 SV524322:SV524331 ACR524322:ACR524331 AMN524322:AMN524331 AWJ524322:AWJ524331 BGF524322:BGF524331 BQB524322:BQB524331 BZX524322:BZX524331 CJT524322:CJT524331 CTP524322:CTP524331 DDL524322:DDL524331 DNH524322:DNH524331 DXD524322:DXD524331 EGZ524322:EGZ524331 EQV524322:EQV524331 FAR524322:FAR524331 FKN524322:FKN524331 FUJ524322:FUJ524331 GEF524322:GEF524331 GOB524322:GOB524331 GXX524322:GXX524331 HHT524322:HHT524331 HRP524322:HRP524331 IBL524322:IBL524331 ILH524322:ILH524331 IVD524322:IVD524331 JEZ524322:JEZ524331 JOV524322:JOV524331 JYR524322:JYR524331 KIN524322:KIN524331 KSJ524322:KSJ524331 LCF524322:LCF524331 LMB524322:LMB524331 LVX524322:LVX524331 MFT524322:MFT524331 MPP524322:MPP524331 MZL524322:MZL524331 NJH524322:NJH524331 NTD524322:NTD524331 OCZ524322:OCZ524331 OMV524322:OMV524331 OWR524322:OWR524331 PGN524322:PGN524331 PQJ524322:PQJ524331 QAF524322:QAF524331 QKB524322:QKB524331 QTX524322:QTX524331 RDT524322:RDT524331 RNP524322:RNP524331 RXL524322:RXL524331 SHH524322:SHH524331 SRD524322:SRD524331 TAZ524322:TAZ524331 TKV524322:TKV524331 TUR524322:TUR524331 UEN524322:UEN524331 UOJ524322:UOJ524331 UYF524322:UYF524331 VIB524322:VIB524331 VRX524322:VRX524331 WBT524322:WBT524331 WLP524322:WLP524331 WVL524322:WVL524331 D589858:D589867 IZ589858:IZ589867 SV589858:SV589867 ACR589858:ACR589867 AMN589858:AMN589867 AWJ589858:AWJ589867 BGF589858:BGF589867 BQB589858:BQB589867 BZX589858:BZX589867 CJT589858:CJT589867 CTP589858:CTP589867 DDL589858:DDL589867 DNH589858:DNH589867 DXD589858:DXD589867 EGZ589858:EGZ589867 EQV589858:EQV589867 FAR589858:FAR589867 FKN589858:FKN589867 FUJ589858:FUJ589867 GEF589858:GEF589867 GOB589858:GOB589867 GXX589858:GXX589867 HHT589858:HHT589867 HRP589858:HRP589867 IBL589858:IBL589867 ILH589858:ILH589867 IVD589858:IVD589867 JEZ589858:JEZ589867 JOV589858:JOV589867 JYR589858:JYR589867 KIN589858:KIN589867 KSJ589858:KSJ589867 LCF589858:LCF589867 LMB589858:LMB589867 LVX589858:LVX589867 MFT589858:MFT589867 MPP589858:MPP589867 MZL589858:MZL589867 NJH589858:NJH589867 NTD589858:NTD589867 OCZ589858:OCZ589867 OMV589858:OMV589867 OWR589858:OWR589867 PGN589858:PGN589867 PQJ589858:PQJ589867 QAF589858:QAF589867 QKB589858:QKB589867 QTX589858:QTX589867 RDT589858:RDT589867 RNP589858:RNP589867 RXL589858:RXL589867 SHH589858:SHH589867 SRD589858:SRD589867 TAZ589858:TAZ589867 TKV589858:TKV589867 TUR589858:TUR589867 UEN589858:UEN589867 UOJ589858:UOJ589867 UYF589858:UYF589867 VIB589858:VIB589867 VRX589858:VRX589867 WBT589858:WBT589867 WLP589858:WLP589867 WVL589858:WVL589867 D655394:D655403 IZ655394:IZ655403 SV655394:SV655403 ACR655394:ACR655403 AMN655394:AMN655403 AWJ655394:AWJ655403 BGF655394:BGF655403 BQB655394:BQB655403 BZX655394:BZX655403 CJT655394:CJT655403 CTP655394:CTP655403 DDL655394:DDL655403 DNH655394:DNH655403 DXD655394:DXD655403 EGZ655394:EGZ655403 EQV655394:EQV655403 FAR655394:FAR655403 FKN655394:FKN655403 FUJ655394:FUJ655403 GEF655394:GEF655403 GOB655394:GOB655403 GXX655394:GXX655403 HHT655394:HHT655403 HRP655394:HRP655403 IBL655394:IBL655403 ILH655394:ILH655403 IVD655394:IVD655403 JEZ655394:JEZ655403 JOV655394:JOV655403 JYR655394:JYR655403 KIN655394:KIN655403 KSJ655394:KSJ655403 LCF655394:LCF655403 LMB655394:LMB655403 LVX655394:LVX655403 MFT655394:MFT655403 MPP655394:MPP655403 MZL655394:MZL655403 NJH655394:NJH655403 NTD655394:NTD655403 OCZ655394:OCZ655403 OMV655394:OMV655403 OWR655394:OWR655403 PGN655394:PGN655403 PQJ655394:PQJ655403 QAF655394:QAF655403 QKB655394:QKB655403 QTX655394:QTX655403 RDT655394:RDT655403 RNP655394:RNP655403 RXL655394:RXL655403 SHH655394:SHH655403 SRD655394:SRD655403 TAZ655394:TAZ655403 TKV655394:TKV655403 TUR655394:TUR655403 UEN655394:UEN655403 UOJ655394:UOJ655403 UYF655394:UYF655403 VIB655394:VIB655403 VRX655394:VRX655403 WBT655394:WBT655403 WLP655394:WLP655403 WVL655394:WVL655403 D720930:D720939 IZ720930:IZ720939 SV720930:SV720939 ACR720930:ACR720939 AMN720930:AMN720939 AWJ720930:AWJ720939 BGF720930:BGF720939 BQB720930:BQB720939 BZX720930:BZX720939 CJT720930:CJT720939 CTP720930:CTP720939 DDL720930:DDL720939 DNH720930:DNH720939 DXD720930:DXD720939 EGZ720930:EGZ720939 EQV720930:EQV720939 FAR720930:FAR720939 FKN720930:FKN720939 FUJ720930:FUJ720939 GEF720930:GEF720939 GOB720930:GOB720939 GXX720930:GXX720939 HHT720930:HHT720939 HRP720930:HRP720939 IBL720930:IBL720939 ILH720930:ILH720939 IVD720930:IVD720939 JEZ720930:JEZ720939 JOV720930:JOV720939 JYR720930:JYR720939 KIN720930:KIN720939 KSJ720930:KSJ720939 LCF720930:LCF720939 LMB720930:LMB720939 LVX720930:LVX720939 MFT720930:MFT720939 MPP720930:MPP720939 MZL720930:MZL720939 NJH720930:NJH720939 NTD720930:NTD720939 OCZ720930:OCZ720939 OMV720930:OMV720939 OWR720930:OWR720939 PGN720930:PGN720939 PQJ720930:PQJ720939 QAF720930:QAF720939 QKB720930:QKB720939 QTX720930:QTX720939 RDT720930:RDT720939 RNP720930:RNP720939 RXL720930:RXL720939 SHH720930:SHH720939 SRD720930:SRD720939 TAZ720930:TAZ720939 TKV720930:TKV720939 TUR720930:TUR720939 UEN720930:UEN720939 UOJ720930:UOJ720939 UYF720930:UYF720939 VIB720930:VIB720939 VRX720930:VRX720939 WBT720930:WBT720939 WLP720930:WLP720939 WVL720930:WVL720939 D786466:D786475 IZ786466:IZ786475 SV786466:SV786475 ACR786466:ACR786475 AMN786466:AMN786475 AWJ786466:AWJ786475 BGF786466:BGF786475 BQB786466:BQB786475 BZX786466:BZX786475 CJT786466:CJT786475 CTP786466:CTP786475 DDL786466:DDL786475 DNH786466:DNH786475 DXD786466:DXD786475 EGZ786466:EGZ786475 EQV786466:EQV786475 FAR786466:FAR786475 FKN786466:FKN786475 FUJ786466:FUJ786475 GEF786466:GEF786475 GOB786466:GOB786475 GXX786466:GXX786475 HHT786466:HHT786475 HRP786466:HRP786475 IBL786466:IBL786475 ILH786466:ILH786475 IVD786466:IVD786475 JEZ786466:JEZ786475 JOV786466:JOV786475 JYR786466:JYR786475 KIN786466:KIN786475 KSJ786466:KSJ786475 LCF786466:LCF786475 LMB786466:LMB786475 LVX786466:LVX786475 MFT786466:MFT786475 MPP786466:MPP786475 MZL786466:MZL786475 NJH786466:NJH786475 NTD786466:NTD786475 OCZ786466:OCZ786475 OMV786466:OMV786475 OWR786466:OWR786475 PGN786466:PGN786475 PQJ786466:PQJ786475 QAF786466:QAF786475 QKB786466:QKB786475 QTX786466:QTX786475 RDT786466:RDT786475 RNP786466:RNP786475 RXL786466:RXL786475 SHH786466:SHH786475 SRD786466:SRD786475 TAZ786466:TAZ786475 TKV786466:TKV786475 TUR786466:TUR786475 UEN786466:UEN786475 UOJ786466:UOJ786475 UYF786466:UYF786475 VIB786466:VIB786475 VRX786466:VRX786475 WBT786466:WBT786475 WLP786466:WLP786475 WVL786466:WVL786475 D852002:D852011 IZ852002:IZ852011 SV852002:SV852011 ACR852002:ACR852011 AMN852002:AMN852011 AWJ852002:AWJ852011 BGF852002:BGF852011 BQB852002:BQB852011 BZX852002:BZX852011 CJT852002:CJT852011 CTP852002:CTP852011 DDL852002:DDL852011 DNH852002:DNH852011 DXD852002:DXD852011 EGZ852002:EGZ852011 EQV852002:EQV852011 FAR852002:FAR852011 FKN852002:FKN852011 FUJ852002:FUJ852011 GEF852002:GEF852011 GOB852002:GOB852011 GXX852002:GXX852011 HHT852002:HHT852011 HRP852002:HRP852011 IBL852002:IBL852011 ILH852002:ILH852011 IVD852002:IVD852011 JEZ852002:JEZ852011 JOV852002:JOV852011 JYR852002:JYR852011 KIN852002:KIN852011 KSJ852002:KSJ852011 LCF852002:LCF852011 LMB852002:LMB852011 LVX852002:LVX852011 MFT852002:MFT852011 MPP852002:MPP852011 MZL852002:MZL852011 NJH852002:NJH852011 NTD852002:NTD852011 OCZ852002:OCZ852011 OMV852002:OMV852011 OWR852002:OWR852011 PGN852002:PGN852011 PQJ852002:PQJ852011 QAF852002:QAF852011 QKB852002:QKB852011 QTX852002:QTX852011 RDT852002:RDT852011 RNP852002:RNP852011 RXL852002:RXL852011 SHH852002:SHH852011 SRD852002:SRD852011 TAZ852002:TAZ852011 TKV852002:TKV852011 TUR852002:TUR852011 UEN852002:UEN852011 UOJ852002:UOJ852011 UYF852002:UYF852011 VIB852002:VIB852011 VRX852002:VRX852011 WBT852002:WBT852011 WLP852002:WLP852011 WVL852002:WVL852011 D917538:D917547 IZ917538:IZ917547 SV917538:SV917547 ACR917538:ACR917547 AMN917538:AMN917547 AWJ917538:AWJ917547 BGF917538:BGF917547 BQB917538:BQB917547 BZX917538:BZX917547 CJT917538:CJT917547 CTP917538:CTP917547 DDL917538:DDL917547 DNH917538:DNH917547 DXD917538:DXD917547 EGZ917538:EGZ917547 EQV917538:EQV917547 FAR917538:FAR917547 FKN917538:FKN917547 FUJ917538:FUJ917547 GEF917538:GEF917547 GOB917538:GOB917547 GXX917538:GXX917547 HHT917538:HHT917547 HRP917538:HRP917547 IBL917538:IBL917547 ILH917538:ILH917547 IVD917538:IVD917547 JEZ917538:JEZ917547 JOV917538:JOV917547 JYR917538:JYR917547 KIN917538:KIN917547 KSJ917538:KSJ917547 LCF917538:LCF917547 LMB917538:LMB917547 LVX917538:LVX917547 MFT917538:MFT917547 MPP917538:MPP917547 MZL917538:MZL917547 NJH917538:NJH917547 NTD917538:NTD917547 OCZ917538:OCZ917547 OMV917538:OMV917547 OWR917538:OWR917547 PGN917538:PGN917547 PQJ917538:PQJ917547 QAF917538:QAF917547 QKB917538:QKB917547 QTX917538:QTX917547 RDT917538:RDT917547 RNP917538:RNP917547 RXL917538:RXL917547 SHH917538:SHH917547 SRD917538:SRD917547 TAZ917538:TAZ917547 TKV917538:TKV917547 TUR917538:TUR917547 UEN917538:UEN917547 UOJ917538:UOJ917547 UYF917538:UYF917547 VIB917538:VIB917547 VRX917538:VRX917547 WBT917538:WBT917547 WLP917538:WLP917547 WVL917538:WVL917547 D983074:D983083 IZ983074:IZ983083 SV983074:SV983083 ACR983074:ACR983083 AMN983074:AMN983083 AWJ983074:AWJ983083 BGF983074:BGF983083 BQB983074:BQB983083 BZX983074:BZX983083 CJT983074:CJT983083 CTP983074:CTP983083 DDL983074:DDL983083 DNH983074:DNH983083 DXD983074:DXD983083 EGZ983074:EGZ983083 EQV983074:EQV983083 FAR983074:FAR983083 FKN983074:FKN983083 FUJ983074:FUJ983083 GEF983074:GEF983083 GOB983074:GOB983083 GXX983074:GXX983083 HHT983074:HHT983083 HRP983074:HRP983083 IBL983074:IBL983083 ILH983074:ILH983083 IVD983074:IVD983083 JEZ983074:JEZ983083 JOV983074:JOV983083 JYR983074:JYR983083 KIN983074:KIN983083 KSJ983074:KSJ983083 LCF983074:LCF983083 LMB983074:LMB983083 LVX983074:LVX983083 MFT983074:MFT983083 MPP983074:MPP983083 MZL983074:MZL983083 NJH983074:NJH983083 NTD983074:NTD983083 OCZ983074:OCZ983083 OMV983074:OMV983083 OWR983074:OWR983083 PGN983074:PGN983083 PQJ983074:PQJ983083 QAF983074:QAF983083 QKB983074:QKB983083 QTX983074:QTX983083 RDT983074:RDT983083 RNP983074:RNP983083 RXL983074:RXL983083 SHH983074:SHH983083 SRD983074:SRD983083 TAZ983074:TAZ983083 TKV983074:TKV983083 TUR983074:TUR983083 UEN983074:UEN983083 UOJ983074:UOJ983083 UYF983074:UYF983083 VIB983074:VIB983083 VRX983074:VRX983083 WBT983074:WBT983083 WLP983074:WLP983083 WVL983074:WVL983083 D65539:D65548 IZ65539:IZ65548 SV65539:SV65548 ACR65539:ACR65548 AMN65539:AMN65548 AWJ65539:AWJ65548 BGF65539:BGF65548 BQB65539:BQB65548 BZX65539:BZX65548 CJT65539:CJT65548 CTP65539:CTP65548 DDL65539:DDL65548 DNH65539:DNH65548 DXD65539:DXD65548 EGZ65539:EGZ65548 EQV65539:EQV65548 FAR65539:FAR65548 FKN65539:FKN65548 FUJ65539:FUJ65548 GEF65539:GEF65548 GOB65539:GOB65548 GXX65539:GXX65548 HHT65539:HHT65548 HRP65539:HRP65548 IBL65539:IBL65548 ILH65539:ILH65548 IVD65539:IVD65548 JEZ65539:JEZ65548 JOV65539:JOV65548 JYR65539:JYR65548 KIN65539:KIN65548 KSJ65539:KSJ65548 LCF65539:LCF65548 LMB65539:LMB65548 LVX65539:LVX65548 MFT65539:MFT65548 MPP65539:MPP65548 MZL65539:MZL65548 NJH65539:NJH65548 NTD65539:NTD65548 OCZ65539:OCZ65548 OMV65539:OMV65548 OWR65539:OWR65548 PGN65539:PGN65548 PQJ65539:PQJ65548 QAF65539:QAF65548 QKB65539:QKB65548 QTX65539:QTX65548 RDT65539:RDT65548 RNP65539:RNP65548 RXL65539:RXL65548 SHH65539:SHH65548 SRD65539:SRD65548 TAZ65539:TAZ65548 TKV65539:TKV65548 TUR65539:TUR65548 UEN65539:UEN65548 UOJ65539:UOJ65548 UYF65539:UYF65548 VIB65539:VIB65548 VRX65539:VRX65548 WBT65539:WBT65548 WLP65539:WLP65548 WVL65539:WVL65548 D131075:D131084 IZ131075:IZ131084 SV131075:SV131084 ACR131075:ACR131084 AMN131075:AMN131084 AWJ131075:AWJ131084 BGF131075:BGF131084 BQB131075:BQB131084 BZX131075:BZX131084 CJT131075:CJT131084 CTP131075:CTP131084 DDL131075:DDL131084 DNH131075:DNH131084 DXD131075:DXD131084 EGZ131075:EGZ131084 EQV131075:EQV131084 FAR131075:FAR131084 FKN131075:FKN131084 FUJ131075:FUJ131084 GEF131075:GEF131084 GOB131075:GOB131084 GXX131075:GXX131084 HHT131075:HHT131084 HRP131075:HRP131084 IBL131075:IBL131084 ILH131075:ILH131084 IVD131075:IVD131084 JEZ131075:JEZ131084 JOV131075:JOV131084 JYR131075:JYR131084 KIN131075:KIN131084 KSJ131075:KSJ131084 LCF131075:LCF131084 LMB131075:LMB131084 LVX131075:LVX131084 MFT131075:MFT131084 MPP131075:MPP131084 MZL131075:MZL131084 NJH131075:NJH131084 NTD131075:NTD131084 OCZ131075:OCZ131084 OMV131075:OMV131084 OWR131075:OWR131084 PGN131075:PGN131084 PQJ131075:PQJ131084 QAF131075:QAF131084 QKB131075:QKB131084 QTX131075:QTX131084 RDT131075:RDT131084 RNP131075:RNP131084 RXL131075:RXL131084 SHH131075:SHH131084 SRD131075:SRD131084 TAZ131075:TAZ131084 TKV131075:TKV131084 TUR131075:TUR131084 UEN131075:UEN131084 UOJ131075:UOJ131084 UYF131075:UYF131084 VIB131075:VIB131084 VRX131075:VRX131084 WBT131075:WBT131084 WLP131075:WLP131084 WVL131075:WVL131084 D196611:D196620 IZ196611:IZ196620 SV196611:SV196620 ACR196611:ACR196620 AMN196611:AMN196620 AWJ196611:AWJ196620 BGF196611:BGF196620 BQB196611:BQB196620 BZX196611:BZX196620 CJT196611:CJT196620 CTP196611:CTP196620 DDL196611:DDL196620 DNH196611:DNH196620 DXD196611:DXD196620 EGZ196611:EGZ196620 EQV196611:EQV196620 FAR196611:FAR196620 FKN196611:FKN196620 FUJ196611:FUJ196620 GEF196611:GEF196620 GOB196611:GOB196620 GXX196611:GXX196620 HHT196611:HHT196620 HRP196611:HRP196620 IBL196611:IBL196620 ILH196611:ILH196620 IVD196611:IVD196620 JEZ196611:JEZ196620 JOV196611:JOV196620 JYR196611:JYR196620 KIN196611:KIN196620 KSJ196611:KSJ196620 LCF196611:LCF196620 LMB196611:LMB196620 LVX196611:LVX196620 MFT196611:MFT196620 MPP196611:MPP196620 MZL196611:MZL196620 NJH196611:NJH196620 NTD196611:NTD196620 OCZ196611:OCZ196620 OMV196611:OMV196620 OWR196611:OWR196620 PGN196611:PGN196620 PQJ196611:PQJ196620 QAF196611:QAF196620 QKB196611:QKB196620 QTX196611:QTX196620 RDT196611:RDT196620 RNP196611:RNP196620 RXL196611:RXL196620 SHH196611:SHH196620 SRD196611:SRD196620 TAZ196611:TAZ196620 TKV196611:TKV196620 TUR196611:TUR196620 UEN196611:UEN196620 UOJ196611:UOJ196620 UYF196611:UYF196620 VIB196611:VIB196620 VRX196611:VRX196620 WBT196611:WBT196620 WLP196611:WLP196620 WVL196611:WVL196620 D262147:D262156 IZ262147:IZ262156 SV262147:SV262156 ACR262147:ACR262156 AMN262147:AMN262156 AWJ262147:AWJ262156 BGF262147:BGF262156 BQB262147:BQB262156 BZX262147:BZX262156 CJT262147:CJT262156 CTP262147:CTP262156 DDL262147:DDL262156 DNH262147:DNH262156 DXD262147:DXD262156 EGZ262147:EGZ262156 EQV262147:EQV262156 FAR262147:FAR262156 FKN262147:FKN262156 FUJ262147:FUJ262156 GEF262147:GEF262156 GOB262147:GOB262156 GXX262147:GXX262156 HHT262147:HHT262156 HRP262147:HRP262156 IBL262147:IBL262156 ILH262147:ILH262156 IVD262147:IVD262156 JEZ262147:JEZ262156 JOV262147:JOV262156 JYR262147:JYR262156 KIN262147:KIN262156 KSJ262147:KSJ262156 LCF262147:LCF262156 LMB262147:LMB262156 LVX262147:LVX262156 MFT262147:MFT262156 MPP262147:MPP262156 MZL262147:MZL262156 NJH262147:NJH262156 NTD262147:NTD262156 OCZ262147:OCZ262156 OMV262147:OMV262156 OWR262147:OWR262156 PGN262147:PGN262156 PQJ262147:PQJ262156 QAF262147:QAF262156 QKB262147:QKB262156 QTX262147:QTX262156 RDT262147:RDT262156 RNP262147:RNP262156 RXL262147:RXL262156 SHH262147:SHH262156 SRD262147:SRD262156 TAZ262147:TAZ262156 TKV262147:TKV262156 TUR262147:TUR262156 UEN262147:UEN262156 UOJ262147:UOJ262156 UYF262147:UYF262156 VIB262147:VIB262156 VRX262147:VRX262156 WBT262147:WBT262156 WLP262147:WLP262156 WVL262147:WVL262156 D327683:D327692 IZ327683:IZ327692 SV327683:SV327692 ACR327683:ACR327692 AMN327683:AMN327692 AWJ327683:AWJ327692 BGF327683:BGF327692 BQB327683:BQB327692 BZX327683:BZX327692 CJT327683:CJT327692 CTP327683:CTP327692 DDL327683:DDL327692 DNH327683:DNH327692 DXD327683:DXD327692 EGZ327683:EGZ327692 EQV327683:EQV327692 FAR327683:FAR327692 FKN327683:FKN327692 FUJ327683:FUJ327692 GEF327683:GEF327692 GOB327683:GOB327692 GXX327683:GXX327692 HHT327683:HHT327692 HRP327683:HRP327692 IBL327683:IBL327692 ILH327683:ILH327692 IVD327683:IVD327692 JEZ327683:JEZ327692 JOV327683:JOV327692 JYR327683:JYR327692 KIN327683:KIN327692 KSJ327683:KSJ327692 LCF327683:LCF327692 LMB327683:LMB327692 LVX327683:LVX327692 MFT327683:MFT327692 MPP327683:MPP327692 MZL327683:MZL327692 NJH327683:NJH327692 NTD327683:NTD327692 OCZ327683:OCZ327692 OMV327683:OMV327692 OWR327683:OWR327692 PGN327683:PGN327692 PQJ327683:PQJ327692 QAF327683:QAF327692 QKB327683:QKB327692 QTX327683:QTX327692 RDT327683:RDT327692 RNP327683:RNP327692 RXL327683:RXL327692 SHH327683:SHH327692 SRD327683:SRD327692 TAZ327683:TAZ327692 TKV327683:TKV327692 TUR327683:TUR327692 UEN327683:UEN327692 UOJ327683:UOJ327692 UYF327683:UYF327692 VIB327683:VIB327692 VRX327683:VRX327692 WBT327683:WBT327692 WLP327683:WLP327692 WVL327683:WVL327692 D393219:D393228 IZ393219:IZ393228 SV393219:SV393228 ACR393219:ACR393228 AMN393219:AMN393228 AWJ393219:AWJ393228 BGF393219:BGF393228 BQB393219:BQB393228 BZX393219:BZX393228 CJT393219:CJT393228 CTP393219:CTP393228 DDL393219:DDL393228 DNH393219:DNH393228 DXD393219:DXD393228 EGZ393219:EGZ393228 EQV393219:EQV393228 FAR393219:FAR393228 FKN393219:FKN393228 FUJ393219:FUJ393228 GEF393219:GEF393228 GOB393219:GOB393228 GXX393219:GXX393228 HHT393219:HHT393228 HRP393219:HRP393228 IBL393219:IBL393228 ILH393219:ILH393228 IVD393219:IVD393228 JEZ393219:JEZ393228 JOV393219:JOV393228 JYR393219:JYR393228 KIN393219:KIN393228 KSJ393219:KSJ393228 LCF393219:LCF393228 LMB393219:LMB393228 LVX393219:LVX393228 MFT393219:MFT393228 MPP393219:MPP393228 MZL393219:MZL393228 NJH393219:NJH393228 NTD393219:NTD393228 OCZ393219:OCZ393228 OMV393219:OMV393228 OWR393219:OWR393228 PGN393219:PGN393228 PQJ393219:PQJ393228 QAF393219:QAF393228 QKB393219:QKB393228 QTX393219:QTX393228 RDT393219:RDT393228 RNP393219:RNP393228 RXL393219:RXL393228 SHH393219:SHH393228 SRD393219:SRD393228 TAZ393219:TAZ393228 TKV393219:TKV393228 TUR393219:TUR393228 UEN393219:UEN393228 UOJ393219:UOJ393228 UYF393219:UYF393228 VIB393219:VIB393228 VRX393219:VRX393228 WBT393219:WBT393228 WLP393219:WLP393228 WVL393219:WVL393228 D458755:D458764 IZ458755:IZ458764 SV458755:SV458764 ACR458755:ACR458764 AMN458755:AMN458764 AWJ458755:AWJ458764 BGF458755:BGF458764 BQB458755:BQB458764 BZX458755:BZX458764 CJT458755:CJT458764 CTP458755:CTP458764 DDL458755:DDL458764 DNH458755:DNH458764 DXD458755:DXD458764 EGZ458755:EGZ458764 EQV458755:EQV458764 FAR458755:FAR458764 FKN458755:FKN458764 FUJ458755:FUJ458764 GEF458755:GEF458764 GOB458755:GOB458764 GXX458755:GXX458764 HHT458755:HHT458764 HRP458755:HRP458764 IBL458755:IBL458764 ILH458755:ILH458764 IVD458755:IVD458764 JEZ458755:JEZ458764 JOV458755:JOV458764 JYR458755:JYR458764 KIN458755:KIN458764 KSJ458755:KSJ458764 LCF458755:LCF458764 LMB458755:LMB458764 LVX458755:LVX458764 MFT458755:MFT458764 MPP458755:MPP458764 MZL458755:MZL458764 NJH458755:NJH458764 NTD458755:NTD458764 OCZ458755:OCZ458764 OMV458755:OMV458764 OWR458755:OWR458764 PGN458755:PGN458764 PQJ458755:PQJ458764 QAF458755:QAF458764 QKB458755:QKB458764 QTX458755:QTX458764 RDT458755:RDT458764 RNP458755:RNP458764 RXL458755:RXL458764 SHH458755:SHH458764 SRD458755:SRD458764 TAZ458755:TAZ458764 TKV458755:TKV458764 TUR458755:TUR458764 UEN458755:UEN458764 UOJ458755:UOJ458764 UYF458755:UYF458764 VIB458755:VIB458764 VRX458755:VRX458764 WBT458755:WBT458764 WLP458755:WLP458764 WVL458755:WVL458764 D524291:D524300 IZ524291:IZ524300 SV524291:SV524300 ACR524291:ACR524300 AMN524291:AMN524300 AWJ524291:AWJ524300 BGF524291:BGF524300 BQB524291:BQB524300 BZX524291:BZX524300 CJT524291:CJT524300 CTP524291:CTP524300 DDL524291:DDL524300 DNH524291:DNH524300 DXD524291:DXD524300 EGZ524291:EGZ524300 EQV524291:EQV524300 FAR524291:FAR524300 FKN524291:FKN524300 FUJ524291:FUJ524300 GEF524291:GEF524300 GOB524291:GOB524300 GXX524291:GXX524300 HHT524291:HHT524300 HRP524291:HRP524300 IBL524291:IBL524300 ILH524291:ILH524300 IVD524291:IVD524300 JEZ524291:JEZ524300 JOV524291:JOV524300 JYR524291:JYR524300 KIN524291:KIN524300 KSJ524291:KSJ524300 LCF524291:LCF524300 LMB524291:LMB524300 LVX524291:LVX524300 MFT524291:MFT524300 MPP524291:MPP524300 MZL524291:MZL524300 NJH524291:NJH524300 NTD524291:NTD524300 OCZ524291:OCZ524300 OMV524291:OMV524300 OWR524291:OWR524300 PGN524291:PGN524300 PQJ524291:PQJ524300 QAF524291:QAF524300 QKB524291:QKB524300 QTX524291:QTX524300 RDT524291:RDT524300 RNP524291:RNP524300 RXL524291:RXL524300 SHH524291:SHH524300 SRD524291:SRD524300 TAZ524291:TAZ524300 TKV524291:TKV524300 TUR524291:TUR524300 UEN524291:UEN524300 UOJ524291:UOJ524300 UYF524291:UYF524300 VIB524291:VIB524300 VRX524291:VRX524300 WBT524291:WBT524300 WLP524291:WLP524300 WVL524291:WVL524300 D589827:D589836 IZ589827:IZ589836 SV589827:SV589836 ACR589827:ACR589836 AMN589827:AMN589836 AWJ589827:AWJ589836 BGF589827:BGF589836 BQB589827:BQB589836 BZX589827:BZX589836 CJT589827:CJT589836 CTP589827:CTP589836 DDL589827:DDL589836 DNH589827:DNH589836 DXD589827:DXD589836 EGZ589827:EGZ589836 EQV589827:EQV589836 FAR589827:FAR589836 FKN589827:FKN589836 FUJ589827:FUJ589836 GEF589827:GEF589836 GOB589827:GOB589836 GXX589827:GXX589836 HHT589827:HHT589836 HRP589827:HRP589836 IBL589827:IBL589836 ILH589827:ILH589836 IVD589827:IVD589836 JEZ589827:JEZ589836 JOV589827:JOV589836 JYR589827:JYR589836 KIN589827:KIN589836 KSJ589827:KSJ589836 LCF589827:LCF589836 LMB589827:LMB589836 LVX589827:LVX589836 MFT589827:MFT589836 MPP589827:MPP589836 MZL589827:MZL589836 NJH589827:NJH589836 NTD589827:NTD589836 OCZ589827:OCZ589836 OMV589827:OMV589836 OWR589827:OWR589836 PGN589827:PGN589836 PQJ589827:PQJ589836 QAF589827:QAF589836 QKB589827:QKB589836 QTX589827:QTX589836 RDT589827:RDT589836 RNP589827:RNP589836 RXL589827:RXL589836 SHH589827:SHH589836 SRD589827:SRD589836 TAZ589827:TAZ589836 TKV589827:TKV589836 TUR589827:TUR589836 UEN589827:UEN589836 UOJ589827:UOJ589836 UYF589827:UYF589836 VIB589827:VIB589836 VRX589827:VRX589836 WBT589827:WBT589836 WLP589827:WLP589836 WVL589827:WVL589836 D655363:D655372 IZ655363:IZ655372 SV655363:SV655372 ACR655363:ACR655372 AMN655363:AMN655372 AWJ655363:AWJ655372 BGF655363:BGF655372 BQB655363:BQB655372 BZX655363:BZX655372 CJT655363:CJT655372 CTP655363:CTP655372 DDL655363:DDL655372 DNH655363:DNH655372 DXD655363:DXD655372 EGZ655363:EGZ655372 EQV655363:EQV655372 FAR655363:FAR655372 FKN655363:FKN655372 FUJ655363:FUJ655372 GEF655363:GEF655372 GOB655363:GOB655372 GXX655363:GXX655372 HHT655363:HHT655372 HRP655363:HRP655372 IBL655363:IBL655372 ILH655363:ILH655372 IVD655363:IVD655372 JEZ655363:JEZ655372 JOV655363:JOV655372 JYR655363:JYR655372 KIN655363:KIN655372 KSJ655363:KSJ655372 LCF655363:LCF655372 LMB655363:LMB655372 LVX655363:LVX655372 MFT655363:MFT655372 MPP655363:MPP655372 MZL655363:MZL655372 NJH655363:NJH655372 NTD655363:NTD655372 OCZ655363:OCZ655372 OMV655363:OMV655372 OWR655363:OWR655372 PGN655363:PGN655372 PQJ655363:PQJ655372 QAF655363:QAF655372 QKB655363:QKB655372 QTX655363:QTX655372 RDT655363:RDT655372 RNP655363:RNP655372 RXL655363:RXL655372 SHH655363:SHH655372 SRD655363:SRD655372 TAZ655363:TAZ655372 TKV655363:TKV655372 TUR655363:TUR655372 UEN655363:UEN655372 UOJ655363:UOJ655372 UYF655363:UYF655372 VIB655363:VIB655372 VRX655363:VRX655372 WBT655363:WBT655372 WLP655363:WLP655372 WVL655363:WVL655372 D720899:D720908 IZ720899:IZ720908 SV720899:SV720908 ACR720899:ACR720908 AMN720899:AMN720908 AWJ720899:AWJ720908 BGF720899:BGF720908 BQB720899:BQB720908 BZX720899:BZX720908 CJT720899:CJT720908 CTP720899:CTP720908 DDL720899:DDL720908 DNH720899:DNH720908 DXD720899:DXD720908 EGZ720899:EGZ720908 EQV720899:EQV720908 FAR720899:FAR720908 FKN720899:FKN720908 FUJ720899:FUJ720908 GEF720899:GEF720908 GOB720899:GOB720908 GXX720899:GXX720908 HHT720899:HHT720908 HRP720899:HRP720908 IBL720899:IBL720908 ILH720899:ILH720908 IVD720899:IVD720908 JEZ720899:JEZ720908 JOV720899:JOV720908 JYR720899:JYR720908 KIN720899:KIN720908 KSJ720899:KSJ720908 LCF720899:LCF720908 LMB720899:LMB720908 LVX720899:LVX720908 MFT720899:MFT720908 MPP720899:MPP720908 MZL720899:MZL720908 NJH720899:NJH720908 NTD720899:NTD720908 OCZ720899:OCZ720908 OMV720899:OMV720908 OWR720899:OWR720908 PGN720899:PGN720908 PQJ720899:PQJ720908 QAF720899:QAF720908 QKB720899:QKB720908 QTX720899:QTX720908 RDT720899:RDT720908 RNP720899:RNP720908 RXL720899:RXL720908 SHH720899:SHH720908 SRD720899:SRD720908 TAZ720899:TAZ720908 TKV720899:TKV720908 TUR720899:TUR720908 UEN720899:UEN720908 UOJ720899:UOJ720908 UYF720899:UYF720908 VIB720899:VIB720908 VRX720899:VRX720908 WBT720899:WBT720908 WLP720899:WLP720908 WVL720899:WVL720908 D786435:D786444 IZ786435:IZ786444 SV786435:SV786444 ACR786435:ACR786444 AMN786435:AMN786444 AWJ786435:AWJ786444 BGF786435:BGF786444 BQB786435:BQB786444 BZX786435:BZX786444 CJT786435:CJT786444 CTP786435:CTP786444 DDL786435:DDL786444 DNH786435:DNH786444 DXD786435:DXD786444 EGZ786435:EGZ786444 EQV786435:EQV786444 FAR786435:FAR786444 FKN786435:FKN786444 FUJ786435:FUJ786444 GEF786435:GEF786444 GOB786435:GOB786444 GXX786435:GXX786444 HHT786435:HHT786444 HRP786435:HRP786444 IBL786435:IBL786444 ILH786435:ILH786444 IVD786435:IVD786444 JEZ786435:JEZ786444 JOV786435:JOV786444 JYR786435:JYR786444 KIN786435:KIN786444 KSJ786435:KSJ786444 LCF786435:LCF786444 LMB786435:LMB786444 LVX786435:LVX786444 MFT786435:MFT786444 MPP786435:MPP786444 MZL786435:MZL786444 NJH786435:NJH786444 NTD786435:NTD786444 OCZ786435:OCZ786444 OMV786435:OMV786444 OWR786435:OWR786444 PGN786435:PGN786444 PQJ786435:PQJ786444 QAF786435:QAF786444 QKB786435:QKB786444 QTX786435:QTX786444 RDT786435:RDT786444 RNP786435:RNP786444 RXL786435:RXL786444 SHH786435:SHH786444 SRD786435:SRD786444 TAZ786435:TAZ786444 TKV786435:TKV786444 TUR786435:TUR786444 UEN786435:UEN786444 UOJ786435:UOJ786444 UYF786435:UYF786444 VIB786435:VIB786444 VRX786435:VRX786444 WBT786435:WBT786444 WLP786435:WLP786444 WVL786435:WVL786444 D851971:D851980 IZ851971:IZ851980 SV851971:SV851980 ACR851971:ACR851980 AMN851971:AMN851980 AWJ851971:AWJ851980 BGF851971:BGF851980 BQB851971:BQB851980 BZX851971:BZX851980 CJT851971:CJT851980 CTP851971:CTP851980 DDL851971:DDL851980 DNH851971:DNH851980 DXD851971:DXD851980 EGZ851971:EGZ851980 EQV851971:EQV851980 FAR851971:FAR851980 FKN851971:FKN851980 FUJ851971:FUJ851980 GEF851971:GEF851980 GOB851971:GOB851980 GXX851971:GXX851980 HHT851971:HHT851980 HRP851971:HRP851980 IBL851971:IBL851980 ILH851971:ILH851980 IVD851971:IVD851980 JEZ851971:JEZ851980 JOV851971:JOV851980 JYR851971:JYR851980 KIN851971:KIN851980 KSJ851971:KSJ851980 LCF851971:LCF851980 LMB851971:LMB851980 LVX851971:LVX851980 MFT851971:MFT851980 MPP851971:MPP851980 MZL851971:MZL851980 NJH851971:NJH851980 NTD851971:NTD851980 OCZ851971:OCZ851980 OMV851971:OMV851980 OWR851971:OWR851980 PGN851971:PGN851980 PQJ851971:PQJ851980 QAF851971:QAF851980 QKB851971:QKB851980 QTX851971:QTX851980 RDT851971:RDT851980 RNP851971:RNP851980 RXL851971:RXL851980 SHH851971:SHH851980 SRD851971:SRD851980 TAZ851971:TAZ851980 TKV851971:TKV851980 TUR851971:TUR851980 UEN851971:UEN851980 UOJ851971:UOJ851980 UYF851971:UYF851980 VIB851971:VIB851980 VRX851971:VRX851980 WBT851971:WBT851980 WLP851971:WLP851980 WVL851971:WVL851980 D917507:D917516 IZ917507:IZ917516 SV917507:SV917516 ACR917507:ACR917516 AMN917507:AMN917516 AWJ917507:AWJ917516 BGF917507:BGF917516 BQB917507:BQB917516 BZX917507:BZX917516 CJT917507:CJT917516 CTP917507:CTP917516 DDL917507:DDL917516 DNH917507:DNH917516 DXD917507:DXD917516 EGZ917507:EGZ917516 EQV917507:EQV917516 FAR917507:FAR917516 FKN917507:FKN917516 FUJ917507:FUJ917516 GEF917507:GEF917516 GOB917507:GOB917516 GXX917507:GXX917516 HHT917507:HHT917516 HRP917507:HRP917516 IBL917507:IBL917516 ILH917507:ILH917516 IVD917507:IVD917516 JEZ917507:JEZ917516 JOV917507:JOV917516 JYR917507:JYR917516 KIN917507:KIN917516 KSJ917507:KSJ917516 LCF917507:LCF917516 LMB917507:LMB917516 LVX917507:LVX917516 MFT917507:MFT917516 MPP917507:MPP917516 MZL917507:MZL917516 NJH917507:NJH917516 NTD917507:NTD917516 OCZ917507:OCZ917516 OMV917507:OMV917516 OWR917507:OWR917516 PGN917507:PGN917516 PQJ917507:PQJ917516 QAF917507:QAF917516 QKB917507:QKB917516 QTX917507:QTX917516 RDT917507:RDT917516 RNP917507:RNP917516 RXL917507:RXL917516 SHH917507:SHH917516 SRD917507:SRD917516 TAZ917507:TAZ917516 TKV917507:TKV917516 TUR917507:TUR917516 UEN917507:UEN917516 UOJ917507:UOJ917516 UYF917507:UYF917516 VIB917507:VIB917516 VRX917507:VRX917516 WBT917507:WBT917516 WLP917507:WLP917516 WVL917507:WVL917516 D983043:D983052 IZ983043:IZ983052 SV983043:SV983052 ACR983043:ACR983052 AMN983043:AMN983052 AWJ983043:AWJ983052 BGF983043:BGF983052 BQB983043:BQB983052 BZX983043:BZX983052 CJT983043:CJT983052 CTP983043:CTP983052 DDL983043:DDL983052 DNH983043:DNH983052 DXD983043:DXD983052 EGZ983043:EGZ983052 EQV983043:EQV983052 FAR983043:FAR983052 FKN983043:FKN983052 FUJ983043:FUJ983052 GEF983043:GEF983052 GOB983043:GOB983052 GXX983043:GXX983052 HHT983043:HHT983052 HRP983043:HRP983052 IBL983043:IBL983052 ILH983043:ILH983052 IVD983043:IVD983052 JEZ983043:JEZ983052 JOV983043:JOV983052 JYR983043:JYR983052 KIN983043:KIN983052 KSJ983043:KSJ983052 LCF983043:LCF983052 LMB983043:LMB983052 LVX983043:LVX983052 MFT983043:MFT983052 MPP983043:MPP983052 MZL983043:MZL983052 NJH983043:NJH983052 NTD983043:NTD983052 OCZ983043:OCZ983052 OMV983043:OMV983052 OWR983043:OWR983052 PGN983043:PGN983052 PQJ983043:PQJ983052 QAF983043:QAF983052 QKB983043:QKB983052 QTX983043:QTX983052 RDT983043:RDT983052 RNP983043:RNP983052 RXL983043:RXL983052 SHH983043:SHH983052 SRD983043:SRD983052 TAZ983043:TAZ983052 TKV983043:TKV983052 TUR983043:TUR983052 UEN983043:UEN983052 UOJ983043:UOJ983052 UYF983043:UYF983052 VIB983043:VIB983052 VRX983043:VRX983052 WBT983043:WBT983052 WLP983043:WLP983052 WVL983043:WVL983052 D28:D29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IZ22:IZ29 WVL22:WVL29 WLP22:WLP29 WBT22:WBT29 VRX22:VRX29 VIB22:VIB29 UYF22:UYF29 UOJ22:UOJ29 UEN22:UEN29 TUR22:TUR29 TKV22:TKV29 TAZ22:TAZ29 SRD22:SRD29 SHH22:SHH29 RXL22:RXL29 RNP22:RNP29 RDT22:RDT29 QTX22:QTX29 QKB22:QKB29 QAF22:QAF29 PQJ22:PQJ29 PGN22:PGN29 OWR22:OWR29 OMV22:OMV29 OCZ22:OCZ29 NTD22:NTD29 NJH22:NJH29 MZL22:MZL29 MPP22:MPP29 MFT22:MFT29 LVX22:LVX29 LMB22:LMB29 LCF22:LCF29 KSJ22:KSJ29 KIN22:KIN29 JYR22:JYR29 JOV22:JOV29 JEZ22:JEZ29 IVD22:IVD29 ILH22:ILH29 IBL22:IBL29 HRP22:HRP29 HHT22:HHT29 GXX22:GXX29 GOB22:GOB29 GEF22:GEF29 FUJ22:FUJ29 FKN22:FKN29 FAR22:FAR29 EQV22:EQV29 EGZ22:EGZ29 DXD22:DXD29 DNH22:DNH29 DDL22:DDL29 CTP22:CTP29 CJT22:CJT29 BZX22:BZX29 BQB22:BQB29 BGF22:BGF29 AWJ22:AWJ29 AMN22:AMN29 ACR22:ACR29 SV22:SV29 IZ12:IZ14 SV12:SV14 ACR12:ACR14 AMN12:AMN14 AWJ12:AWJ14 BGF12:BGF14 BQB12:BQB14 BZX12:BZX14 CJT12:CJT14 CTP12:CTP14 DDL12:DDL14 DNH12:DNH14 DXD12:DXD14 EGZ12:EGZ14 EQV12:EQV14 FAR12:FAR14 FKN12:FKN14 FUJ12:FUJ14 GEF12:GEF14 GOB12:GOB14 GXX12:GXX14 HHT12:HHT14 HRP12:HRP14 IBL12:IBL14 ILH12:ILH14 IVD12:IVD14 JEZ12:JEZ14 JOV12:JOV14 JYR12:JYR14 KIN12:KIN14 KSJ12:KSJ14 LCF12:LCF14 LMB12:LMB14 LVX12:LVX14 MFT12:MFT14 MPP12:MPP14 MZL12:MZL14 NJH12:NJH14 NTD12:NTD14 OCZ12:OCZ14 OMV12:OMV14 OWR12:OWR14 PGN12:PGN14 PQJ12:PQJ14 QAF12:QAF14 QKB12:QKB14 QTX12:QTX14 RDT12:RDT14 RNP12:RNP14 RXL12:RXL14 SHH12:SHH14 SRD12:SRD14 TAZ12:TAZ14 TKV12:TKV14 TUR12:TUR14 UEN12:UEN14 UOJ12:UOJ14 UYF12:UYF14 VIB12:VIB14 VRX12:VRX14 WBT12:WBT14 WLP12:WLP14 WVL12:WVL14">
      <formula1>"1, 2, 3"</formula1>
    </dataValidation>
    <dataValidation type="list" errorStyle="warning" allowBlank="1" showInputMessage="1" showErrorMessage="1" errorTitle="FERC ACCOUNT" error="This FERC Account is not included in the drop-down list. Is this the account you want to use?" sqref="C40:C43 WVK983080:WVK983083 WLO983080:WLO983083 WBS983080:WBS983083 VRW983080:VRW983083 VIA983080:VIA983083 UYE983080:UYE983083 UOI983080:UOI983083 UEM983080:UEM983083 TUQ983080:TUQ983083 TKU983080:TKU983083 TAY983080:TAY983083 SRC983080:SRC983083 SHG983080:SHG983083 RXK983080:RXK983083 RNO983080:RNO983083 RDS983080:RDS983083 QTW983080:QTW983083 QKA983080:QKA983083 QAE983080:QAE983083 PQI983080:PQI983083 PGM983080:PGM983083 OWQ983080:OWQ983083 OMU983080:OMU983083 OCY983080:OCY983083 NTC983080:NTC983083 NJG983080:NJG983083 MZK983080:MZK983083 MPO983080:MPO983083 MFS983080:MFS983083 LVW983080:LVW983083 LMA983080:LMA983083 LCE983080:LCE983083 KSI983080:KSI983083 KIM983080:KIM983083 JYQ983080:JYQ983083 JOU983080:JOU983083 JEY983080:JEY983083 IVC983080:IVC983083 ILG983080:ILG983083 IBK983080:IBK983083 HRO983080:HRO983083 HHS983080:HHS983083 GXW983080:GXW983083 GOA983080:GOA983083 GEE983080:GEE983083 FUI983080:FUI983083 FKM983080:FKM983083 FAQ983080:FAQ983083 EQU983080:EQU983083 EGY983080:EGY983083 DXC983080:DXC983083 DNG983080:DNG983083 DDK983080:DDK983083 CTO983080:CTO983083 CJS983080:CJS983083 BZW983080:BZW983083 BQA983080:BQA983083 BGE983080:BGE983083 AWI983080:AWI983083 AMM983080:AMM983083 ACQ983080:ACQ983083 SU983080:SU983083 IY983080:IY983083 C983080:C983083 WVK917544:WVK917547 WLO917544:WLO917547 WBS917544:WBS917547 VRW917544:VRW917547 VIA917544:VIA917547 UYE917544:UYE917547 UOI917544:UOI917547 UEM917544:UEM917547 TUQ917544:TUQ917547 TKU917544:TKU917547 TAY917544:TAY917547 SRC917544:SRC917547 SHG917544:SHG917547 RXK917544:RXK917547 RNO917544:RNO917547 RDS917544:RDS917547 QTW917544:QTW917547 QKA917544:QKA917547 QAE917544:QAE917547 PQI917544:PQI917547 PGM917544:PGM917547 OWQ917544:OWQ917547 OMU917544:OMU917547 OCY917544:OCY917547 NTC917544:NTC917547 NJG917544:NJG917547 MZK917544:MZK917547 MPO917544:MPO917547 MFS917544:MFS917547 LVW917544:LVW917547 LMA917544:LMA917547 LCE917544:LCE917547 KSI917544:KSI917547 KIM917544:KIM917547 JYQ917544:JYQ917547 JOU917544:JOU917547 JEY917544:JEY917547 IVC917544:IVC917547 ILG917544:ILG917547 IBK917544:IBK917547 HRO917544:HRO917547 HHS917544:HHS917547 GXW917544:GXW917547 GOA917544:GOA917547 GEE917544:GEE917547 FUI917544:FUI917547 FKM917544:FKM917547 FAQ917544:FAQ917547 EQU917544:EQU917547 EGY917544:EGY917547 DXC917544:DXC917547 DNG917544:DNG917547 DDK917544:DDK917547 CTO917544:CTO917547 CJS917544:CJS917547 BZW917544:BZW917547 BQA917544:BQA917547 BGE917544:BGE917547 AWI917544:AWI917547 AMM917544:AMM917547 ACQ917544:ACQ917547 SU917544:SU917547 IY917544:IY917547 C917544:C917547 WVK852008:WVK852011 WLO852008:WLO852011 WBS852008:WBS852011 VRW852008:VRW852011 VIA852008:VIA852011 UYE852008:UYE852011 UOI852008:UOI852011 UEM852008:UEM852011 TUQ852008:TUQ852011 TKU852008:TKU852011 TAY852008:TAY852011 SRC852008:SRC852011 SHG852008:SHG852011 RXK852008:RXK852011 RNO852008:RNO852011 RDS852008:RDS852011 QTW852008:QTW852011 QKA852008:QKA852011 QAE852008:QAE852011 PQI852008:PQI852011 PGM852008:PGM852011 OWQ852008:OWQ852011 OMU852008:OMU852011 OCY852008:OCY852011 NTC852008:NTC852011 NJG852008:NJG852011 MZK852008:MZK852011 MPO852008:MPO852011 MFS852008:MFS852011 LVW852008:LVW852011 LMA852008:LMA852011 LCE852008:LCE852011 KSI852008:KSI852011 KIM852008:KIM852011 JYQ852008:JYQ852011 JOU852008:JOU852011 JEY852008:JEY852011 IVC852008:IVC852011 ILG852008:ILG852011 IBK852008:IBK852011 HRO852008:HRO852011 HHS852008:HHS852011 GXW852008:GXW852011 GOA852008:GOA852011 GEE852008:GEE852011 FUI852008:FUI852011 FKM852008:FKM852011 FAQ852008:FAQ852011 EQU852008:EQU852011 EGY852008:EGY852011 DXC852008:DXC852011 DNG852008:DNG852011 DDK852008:DDK852011 CTO852008:CTO852011 CJS852008:CJS852011 BZW852008:BZW852011 BQA852008:BQA852011 BGE852008:BGE852011 AWI852008:AWI852011 AMM852008:AMM852011 ACQ852008:ACQ852011 SU852008:SU852011 IY852008:IY852011 C852008:C852011 WVK786472:WVK786475 WLO786472:WLO786475 WBS786472:WBS786475 VRW786472:VRW786475 VIA786472:VIA786475 UYE786472:UYE786475 UOI786472:UOI786475 UEM786472:UEM786475 TUQ786472:TUQ786475 TKU786472:TKU786475 TAY786472:TAY786475 SRC786472:SRC786475 SHG786472:SHG786475 RXK786472:RXK786475 RNO786472:RNO786475 RDS786472:RDS786475 QTW786472:QTW786475 QKA786472:QKA786475 QAE786472:QAE786475 PQI786472:PQI786475 PGM786472:PGM786475 OWQ786472:OWQ786475 OMU786472:OMU786475 OCY786472:OCY786475 NTC786472:NTC786475 NJG786472:NJG786475 MZK786472:MZK786475 MPO786472:MPO786475 MFS786472:MFS786475 LVW786472:LVW786475 LMA786472:LMA786475 LCE786472:LCE786475 KSI786472:KSI786475 KIM786472:KIM786475 JYQ786472:JYQ786475 JOU786472:JOU786475 JEY786472:JEY786475 IVC786472:IVC786475 ILG786472:ILG786475 IBK786472:IBK786475 HRO786472:HRO786475 HHS786472:HHS786475 GXW786472:GXW786475 GOA786472:GOA786475 GEE786472:GEE786475 FUI786472:FUI786475 FKM786472:FKM786475 FAQ786472:FAQ786475 EQU786472:EQU786475 EGY786472:EGY786475 DXC786472:DXC786475 DNG786472:DNG786475 DDK786472:DDK786475 CTO786472:CTO786475 CJS786472:CJS786475 BZW786472:BZW786475 BQA786472:BQA786475 BGE786472:BGE786475 AWI786472:AWI786475 AMM786472:AMM786475 ACQ786472:ACQ786475 SU786472:SU786475 IY786472:IY786475 C786472:C786475 WVK720936:WVK720939 WLO720936:WLO720939 WBS720936:WBS720939 VRW720936:VRW720939 VIA720936:VIA720939 UYE720936:UYE720939 UOI720936:UOI720939 UEM720936:UEM720939 TUQ720936:TUQ720939 TKU720936:TKU720939 TAY720936:TAY720939 SRC720936:SRC720939 SHG720936:SHG720939 RXK720936:RXK720939 RNO720936:RNO720939 RDS720936:RDS720939 QTW720936:QTW720939 QKA720936:QKA720939 QAE720936:QAE720939 PQI720936:PQI720939 PGM720936:PGM720939 OWQ720936:OWQ720939 OMU720936:OMU720939 OCY720936:OCY720939 NTC720936:NTC720939 NJG720936:NJG720939 MZK720936:MZK720939 MPO720936:MPO720939 MFS720936:MFS720939 LVW720936:LVW720939 LMA720936:LMA720939 LCE720936:LCE720939 KSI720936:KSI720939 KIM720936:KIM720939 JYQ720936:JYQ720939 JOU720936:JOU720939 JEY720936:JEY720939 IVC720936:IVC720939 ILG720936:ILG720939 IBK720936:IBK720939 HRO720936:HRO720939 HHS720936:HHS720939 GXW720936:GXW720939 GOA720936:GOA720939 GEE720936:GEE720939 FUI720936:FUI720939 FKM720936:FKM720939 FAQ720936:FAQ720939 EQU720936:EQU720939 EGY720936:EGY720939 DXC720936:DXC720939 DNG720936:DNG720939 DDK720936:DDK720939 CTO720936:CTO720939 CJS720936:CJS720939 BZW720936:BZW720939 BQA720936:BQA720939 BGE720936:BGE720939 AWI720936:AWI720939 AMM720936:AMM720939 ACQ720936:ACQ720939 SU720936:SU720939 IY720936:IY720939 C720936:C720939 WVK655400:WVK655403 WLO655400:WLO655403 WBS655400:WBS655403 VRW655400:VRW655403 VIA655400:VIA655403 UYE655400:UYE655403 UOI655400:UOI655403 UEM655400:UEM655403 TUQ655400:TUQ655403 TKU655400:TKU655403 TAY655400:TAY655403 SRC655400:SRC655403 SHG655400:SHG655403 RXK655400:RXK655403 RNO655400:RNO655403 RDS655400:RDS655403 QTW655400:QTW655403 QKA655400:QKA655403 QAE655400:QAE655403 PQI655400:PQI655403 PGM655400:PGM655403 OWQ655400:OWQ655403 OMU655400:OMU655403 OCY655400:OCY655403 NTC655400:NTC655403 NJG655400:NJG655403 MZK655400:MZK655403 MPO655400:MPO655403 MFS655400:MFS655403 LVW655400:LVW655403 LMA655400:LMA655403 LCE655400:LCE655403 KSI655400:KSI655403 KIM655400:KIM655403 JYQ655400:JYQ655403 JOU655400:JOU655403 JEY655400:JEY655403 IVC655400:IVC655403 ILG655400:ILG655403 IBK655400:IBK655403 HRO655400:HRO655403 HHS655400:HHS655403 GXW655400:GXW655403 GOA655400:GOA655403 GEE655400:GEE655403 FUI655400:FUI655403 FKM655400:FKM655403 FAQ655400:FAQ655403 EQU655400:EQU655403 EGY655400:EGY655403 DXC655400:DXC655403 DNG655400:DNG655403 DDK655400:DDK655403 CTO655400:CTO655403 CJS655400:CJS655403 BZW655400:BZW655403 BQA655400:BQA655403 BGE655400:BGE655403 AWI655400:AWI655403 AMM655400:AMM655403 ACQ655400:ACQ655403 SU655400:SU655403 IY655400:IY655403 C655400:C655403 WVK589864:WVK589867 WLO589864:WLO589867 WBS589864:WBS589867 VRW589864:VRW589867 VIA589864:VIA589867 UYE589864:UYE589867 UOI589864:UOI589867 UEM589864:UEM589867 TUQ589864:TUQ589867 TKU589864:TKU589867 TAY589864:TAY589867 SRC589864:SRC589867 SHG589864:SHG589867 RXK589864:RXK589867 RNO589864:RNO589867 RDS589864:RDS589867 QTW589864:QTW589867 QKA589864:QKA589867 QAE589864:QAE589867 PQI589864:PQI589867 PGM589864:PGM589867 OWQ589864:OWQ589867 OMU589864:OMU589867 OCY589864:OCY589867 NTC589864:NTC589867 NJG589864:NJG589867 MZK589864:MZK589867 MPO589864:MPO589867 MFS589864:MFS589867 LVW589864:LVW589867 LMA589864:LMA589867 LCE589864:LCE589867 KSI589864:KSI589867 KIM589864:KIM589867 JYQ589864:JYQ589867 JOU589864:JOU589867 JEY589864:JEY589867 IVC589864:IVC589867 ILG589864:ILG589867 IBK589864:IBK589867 HRO589864:HRO589867 HHS589864:HHS589867 GXW589864:GXW589867 GOA589864:GOA589867 GEE589864:GEE589867 FUI589864:FUI589867 FKM589864:FKM589867 FAQ589864:FAQ589867 EQU589864:EQU589867 EGY589864:EGY589867 DXC589864:DXC589867 DNG589864:DNG589867 DDK589864:DDK589867 CTO589864:CTO589867 CJS589864:CJS589867 BZW589864:BZW589867 BQA589864:BQA589867 BGE589864:BGE589867 AWI589864:AWI589867 AMM589864:AMM589867 ACQ589864:ACQ589867 SU589864:SU589867 IY589864:IY589867 C589864:C589867 WVK524328:WVK524331 WLO524328:WLO524331 WBS524328:WBS524331 VRW524328:VRW524331 VIA524328:VIA524331 UYE524328:UYE524331 UOI524328:UOI524331 UEM524328:UEM524331 TUQ524328:TUQ524331 TKU524328:TKU524331 TAY524328:TAY524331 SRC524328:SRC524331 SHG524328:SHG524331 RXK524328:RXK524331 RNO524328:RNO524331 RDS524328:RDS524331 QTW524328:QTW524331 QKA524328:QKA524331 QAE524328:QAE524331 PQI524328:PQI524331 PGM524328:PGM524331 OWQ524328:OWQ524331 OMU524328:OMU524331 OCY524328:OCY524331 NTC524328:NTC524331 NJG524328:NJG524331 MZK524328:MZK524331 MPO524328:MPO524331 MFS524328:MFS524331 LVW524328:LVW524331 LMA524328:LMA524331 LCE524328:LCE524331 KSI524328:KSI524331 KIM524328:KIM524331 JYQ524328:JYQ524331 JOU524328:JOU524331 JEY524328:JEY524331 IVC524328:IVC524331 ILG524328:ILG524331 IBK524328:IBK524331 HRO524328:HRO524331 HHS524328:HHS524331 GXW524328:GXW524331 GOA524328:GOA524331 GEE524328:GEE524331 FUI524328:FUI524331 FKM524328:FKM524331 FAQ524328:FAQ524331 EQU524328:EQU524331 EGY524328:EGY524331 DXC524328:DXC524331 DNG524328:DNG524331 DDK524328:DDK524331 CTO524328:CTO524331 CJS524328:CJS524331 BZW524328:BZW524331 BQA524328:BQA524331 BGE524328:BGE524331 AWI524328:AWI524331 AMM524328:AMM524331 ACQ524328:ACQ524331 SU524328:SU524331 IY524328:IY524331 C524328:C524331 WVK458792:WVK458795 WLO458792:WLO458795 WBS458792:WBS458795 VRW458792:VRW458795 VIA458792:VIA458795 UYE458792:UYE458795 UOI458792:UOI458795 UEM458792:UEM458795 TUQ458792:TUQ458795 TKU458792:TKU458795 TAY458792:TAY458795 SRC458792:SRC458795 SHG458792:SHG458795 RXK458792:RXK458795 RNO458792:RNO458795 RDS458792:RDS458795 QTW458792:QTW458795 QKA458792:QKA458795 QAE458792:QAE458795 PQI458792:PQI458795 PGM458792:PGM458795 OWQ458792:OWQ458795 OMU458792:OMU458795 OCY458792:OCY458795 NTC458792:NTC458795 NJG458792:NJG458795 MZK458792:MZK458795 MPO458792:MPO458795 MFS458792:MFS458795 LVW458792:LVW458795 LMA458792:LMA458795 LCE458792:LCE458795 KSI458792:KSI458795 KIM458792:KIM458795 JYQ458792:JYQ458795 JOU458792:JOU458795 JEY458792:JEY458795 IVC458792:IVC458795 ILG458792:ILG458795 IBK458792:IBK458795 HRO458792:HRO458795 HHS458792:HHS458795 GXW458792:GXW458795 GOA458792:GOA458795 GEE458792:GEE458795 FUI458792:FUI458795 FKM458792:FKM458795 FAQ458792:FAQ458795 EQU458792:EQU458795 EGY458792:EGY458795 DXC458792:DXC458795 DNG458792:DNG458795 DDK458792:DDK458795 CTO458792:CTO458795 CJS458792:CJS458795 BZW458792:BZW458795 BQA458792:BQA458795 BGE458792:BGE458795 AWI458792:AWI458795 AMM458792:AMM458795 ACQ458792:ACQ458795 SU458792:SU458795 IY458792:IY458795 C458792:C458795 WVK393256:WVK393259 WLO393256:WLO393259 WBS393256:WBS393259 VRW393256:VRW393259 VIA393256:VIA393259 UYE393256:UYE393259 UOI393256:UOI393259 UEM393256:UEM393259 TUQ393256:TUQ393259 TKU393256:TKU393259 TAY393256:TAY393259 SRC393256:SRC393259 SHG393256:SHG393259 RXK393256:RXK393259 RNO393256:RNO393259 RDS393256:RDS393259 QTW393256:QTW393259 QKA393256:QKA393259 QAE393256:QAE393259 PQI393256:PQI393259 PGM393256:PGM393259 OWQ393256:OWQ393259 OMU393256:OMU393259 OCY393256:OCY393259 NTC393256:NTC393259 NJG393256:NJG393259 MZK393256:MZK393259 MPO393256:MPO393259 MFS393256:MFS393259 LVW393256:LVW393259 LMA393256:LMA393259 LCE393256:LCE393259 KSI393256:KSI393259 KIM393256:KIM393259 JYQ393256:JYQ393259 JOU393256:JOU393259 JEY393256:JEY393259 IVC393256:IVC393259 ILG393256:ILG393259 IBK393256:IBK393259 HRO393256:HRO393259 HHS393256:HHS393259 GXW393256:GXW393259 GOA393256:GOA393259 GEE393256:GEE393259 FUI393256:FUI393259 FKM393256:FKM393259 FAQ393256:FAQ393259 EQU393256:EQU393259 EGY393256:EGY393259 DXC393256:DXC393259 DNG393256:DNG393259 DDK393256:DDK393259 CTO393256:CTO393259 CJS393256:CJS393259 BZW393256:BZW393259 BQA393256:BQA393259 BGE393256:BGE393259 AWI393256:AWI393259 AMM393256:AMM393259 ACQ393256:ACQ393259 SU393256:SU393259 IY393256:IY393259 C393256:C393259 WVK327720:WVK327723 WLO327720:WLO327723 WBS327720:WBS327723 VRW327720:VRW327723 VIA327720:VIA327723 UYE327720:UYE327723 UOI327720:UOI327723 UEM327720:UEM327723 TUQ327720:TUQ327723 TKU327720:TKU327723 TAY327720:TAY327723 SRC327720:SRC327723 SHG327720:SHG327723 RXK327720:RXK327723 RNO327720:RNO327723 RDS327720:RDS327723 QTW327720:QTW327723 QKA327720:QKA327723 QAE327720:QAE327723 PQI327720:PQI327723 PGM327720:PGM327723 OWQ327720:OWQ327723 OMU327720:OMU327723 OCY327720:OCY327723 NTC327720:NTC327723 NJG327720:NJG327723 MZK327720:MZK327723 MPO327720:MPO327723 MFS327720:MFS327723 LVW327720:LVW327723 LMA327720:LMA327723 LCE327720:LCE327723 KSI327720:KSI327723 KIM327720:KIM327723 JYQ327720:JYQ327723 JOU327720:JOU327723 JEY327720:JEY327723 IVC327720:IVC327723 ILG327720:ILG327723 IBK327720:IBK327723 HRO327720:HRO327723 HHS327720:HHS327723 GXW327720:GXW327723 GOA327720:GOA327723 GEE327720:GEE327723 FUI327720:FUI327723 FKM327720:FKM327723 FAQ327720:FAQ327723 EQU327720:EQU327723 EGY327720:EGY327723 DXC327720:DXC327723 DNG327720:DNG327723 DDK327720:DDK327723 CTO327720:CTO327723 CJS327720:CJS327723 BZW327720:BZW327723 BQA327720:BQA327723 BGE327720:BGE327723 AWI327720:AWI327723 AMM327720:AMM327723 ACQ327720:ACQ327723 SU327720:SU327723 IY327720:IY327723 C327720:C327723 WVK262184:WVK262187 WLO262184:WLO262187 WBS262184:WBS262187 VRW262184:VRW262187 VIA262184:VIA262187 UYE262184:UYE262187 UOI262184:UOI262187 UEM262184:UEM262187 TUQ262184:TUQ262187 TKU262184:TKU262187 TAY262184:TAY262187 SRC262184:SRC262187 SHG262184:SHG262187 RXK262184:RXK262187 RNO262184:RNO262187 RDS262184:RDS262187 QTW262184:QTW262187 QKA262184:QKA262187 QAE262184:QAE262187 PQI262184:PQI262187 PGM262184:PGM262187 OWQ262184:OWQ262187 OMU262184:OMU262187 OCY262184:OCY262187 NTC262184:NTC262187 NJG262184:NJG262187 MZK262184:MZK262187 MPO262184:MPO262187 MFS262184:MFS262187 LVW262184:LVW262187 LMA262184:LMA262187 LCE262184:LCE262187 KSI262184:KSI262187 KIM262184:KIM262187 JYQ262184:JYQ262187 JOU262184:JOU262187 JEY262184:JEY262187 IVC262184:IVC262187 ILG262184:ILG262187 IBK262184:IBK262187 HRO262184:HRO262187 HHS262184:HHS262187 GXW262184:GXW262187 GOA262184:GOA262187 GEE262184:GEE262187 FUI262184:FUI262187 FKM262184:FKM262187 FAQ262184:FAQ262187 EQU262184:EQU262187 EGY262184:EGY262187 DXC262184:DXC262187 DNG262184:DNG262187 DDK262184:DDK262187 CTO262184:CTO262187 CJS262184:CJS262187 BZW262184:BZW262187 BQA262184:BQA262187 BGE262184:BGE262187 AWI262184:AWI262187 AMM262184:AMM262187 ACQ262184:ACQ262187 SU262184:SU262187 IY262184:IY262187 C262184:C262187 WVK196648:WVK196651 WLO196648:WLO196651 WBS196648:WBS196651 VRW196648:VRW196651 VIA196648:VIA196651 UYE196648:UYE196651 UOI196648:UOI196651 UEM196648:UEM196651 TUQ196648:TUQ196651 TKU196648:TKU196651 TAY196648:TAY196651 SRC196648:SRC196651 SHG196648:SHG196651 RXK196648:RXK196651 RNO196648:RNO196651 RDS196648:RDS196651 QTW196648:QTW196651 QKA196648:QKA196651 QAE196648:QAE196651 PQI196648:PQI196651 PGM196648:PGM196651 OWQ196648:OWQ196651 OMU196648:OMU196651 OCY196648:OCY196651 NTC196648:NTC196651 NJG196648:NJG196651 MZK196648:MZK196651 MPO196648:MPO196651 MFS196648:MFS196651 LVW196648:LVW196651 LMA196648:LMA196651 LCE196648:LCE196651 KSI196648:KSI196651 KIM196648:KIM196651 JYQ196648:JYQ196651 JOU196648:JOU196651 JEY196648:JEY196651 IVC196648:IVC196651 ILG196648:ILG196651 IBK196648:IBK196651 HRO196648:HRO196651 HHS196648:HHS196651 GXW196648:GXW196651 GOA196648:GOA196651 GEE196648:GEE196651 FUI196648:FUI196651 FKM196648:FKM196651 FAQ196648:FAQ196651 EQU196648:EQU196651 EGY196648:EGY196651 DXC196648:DXC196651 DNG196648:DNG196651 DDK196648:DDK196651 CTO196648:CTO196651 CJS196648:CJS196651 BZW196648:BZW196651 BQA196648:BQA196651 BGE196648:BGE196651 AWI196648:AWI196651 AMM196648:AMM196651 ACQ196648:ACQ196651 SU196648:SU196651 IY196648:IY196651 C196648:C196651 WVK131112:WVK131115 WLO131112:WLO131115 WBS131112:WBS131115 VRW131112:VRW131115 VIA131112:VIA131115 UYE131112:UYE131115 UOI131112:UOI131115 UEM131112:UEM131115 TUQ131112:TUQ131115 TKU131112:TKU131115 TAY131112:TAY131115 SRC131112:SRC131115 SHG131112:SHG131115 RXK131112:RXK131115 RNO131112:RNO131115 RDS131112:RDS131115 QTW131112:QTW131115 QKA131112:QKA131115 QAE131112:QAE131115 PQI131112:PQI131115 PGM131112:PGM131115 OWQ131112:OWQ131115 OMU131112:OMU131115 OCY131112:OCY131115 NTC131112:NTC131115 NJG131112:NJG131115 MZK131112:MZK131115 MPO131112:MPO131115 MFS131112:MFS131115 LVW131112:LVW131115 LMA131112:LMA131115 LCE131112:LCE131115 KSI131112:KSI131115 KIM131112:KIM131115 JYQ131112:JYQ131115 JOU131112:JOU131115 JEY131112:JEY131115 IVC131112:IVC131115 ILG131112:ILG131115 IBK131112:IBK131115 HRO131112:HRO131115 HHS131112:HHS131115 GXW131112:GXW131115 GOA131112:GOA131115 GEE131112:GEE131115 FUI131112:FUI131115 FKM131112:FKM131115 FAQ131112:FAQ131115 EQU131112:EQU131115 EGY131112:EGY131115 DXC131112:DXC131115 DNG131112:DNG131115 DDK131112:DDK131115 CTO131112:CTO131115 CJS131112:CJS131115 BZW131112:BZW131115 BQA131112:BQA131115 BGE131112:BGE131115 AWI131112:AWI131115 AMM131112:AMM131115 ACQ131112:ACQ131115 SU131112:SU131115 IY131112:IY131115 C131112:C131115 WVK65576:WVK65579 WLO65576:WLO65579 WBS65576:WBS65579 VRW65576:VRW65579 VIA65576:VIA65579 UYE65576:UYE65579 UOI65576:UOI65579 UEM65576:UEM65579 TUQ65576:TUQ65579 TKU65576:TKU65579 TAY65576:TAY65579 SRC65576:SRC65579 SHG65576:SHG65579 RXK65576:RXK65579 RNO65576:RNO65579 RDS65576:RDS65579 QTW65576:QTW65579 QKA65576:QKA65579 QAE65576:QAE65579 PQI65576:PQI65579 PGM65576:PGM65579 OWQ65576:OWQ65579 OMU65576:OMU65579 OCY65576:OCY65579 NTC65576:NTC65579 NJG65576:NJG65579 MZK65576:MZK65579 MPO65576:MPO65579 MFS65576:MFS65579 LVW65576:LVW65579 LMA65576:LMA65579 LCE65576:LCE65579 KSI65576:KSI65579 KIM65576:KIM65579 JYQ65576:JYQ65579 JOU65576:JOU65579 JEY65576:JEY65579 IVC65576:IVC65579 ILG65576:ILG65579 IBK65576:IBK65579 HRO65576:HRO65579 HHS65576:HHS65579 GXW65576:GXW65579 GOA65576:GOA65579 GEE65576:GEE65579 FUI65576:FUI65579 FKM65576:FKM65579 FAQ65576:FAQ65579 EQU65576:EQU65579 EGY65576:EGY65579 DXC65576:DXC65579 DNG65576:DNG65579 DDK65576:DDK65579 CTO65576:CTO65579 CJS65576:CJS65579 BZW65576:BZW65579 BQA65576:BQA65579 BGE65576:BGE65579 AWI65576:AWI65579 AMM65576:AMM65579 ACQ65576:ACQ65579 SU65576:SU65579 IY65576:IY65579 C65576:C65579 WVK40:WVK43 WLO40:WLO43 WBS40:WBS43 VRW40:VRW43 VIA40:VIA43 UYE40:UYE43 UOI40:UOI43 UEM40:UEM43 TUQ40:TUQ43 TKU40:TKU43 TAY40:TAY43 SRC40:SRC43 SHG40:SHG43 RXK40:RXK43 RNO40:RNO43 RDS40:RDS43 QTW40:QTW43 QKA40:QKA43 QAE40:QAE43 PQI40:PQI43 PGM40:PGM43 OWQ40:OWQ43 OMU40:OMU43 OCY40:OCY43 NTC40:NTC43 NJG40:NJG43 MZK40:MZK43 MPO40:MPO43 MFS40:MFS43 LVW40:LVW43 LMA40:LMA43 LCE40:LCE43 KSI40:KSI43 KIM40:KIM43 JYQ40:JYQ43 JOU40:JOU43 JEY40:JEY43 IVC40:IVC43 ILG40:ILG43 IBK40:IBK43 HRO40:HRO43 HHS40:HHS43 GXW40:GXW43 GOA40:GOA43 GEE40:GEE43 FUI40:FUI43 FKM40:FKM43 FAQ40:FAQ43 EQU40:EQU43 EGY40:EGY43 DXC40:DXC43 DNG40:DNG43 DDK40:DDK43 CTO40:CTO43 CJS40:CJS43 BZW40:BZW43 BQA40:BQA43 BGE40:BGE43 AWI40:AWI43 AMM40:AMM43 ACQ40:ACQ43 SU40:SU43 IY40:IY43">
      <formula1>$C$67:$C$401</formula1>
    </dataValidation>
  </dataValidations>
  <pageMargins left="0.75" right="0.75" top="1.25" bottom="1" header="0.5" footer="0.25"/>
  <pageSetup scale="71" orientation="portrait" r:id="rId1"/>
  <headerFooter scaleWithDoc="0" alignWithMargins="0">
    <oddHeader>&amp;R&amp;"Times New Roman,Regular"Exhibit No. ___ (JH-2)
 Docket UE-130043
Page &amp;P of &amp;N</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9"/>
  <sheetViews>
    <sheetView topLeftCell="A85" workbookViewId="0">
      <selection activeCell="B1" sqref="B1:I58"/>
    </sheetView>
  </sheetViews>
  <sheetFormatPr defaultRowHeight="13.2"/>
  <cols>
    <col min="5" max="5" width="11.6640625" bestFit="1" customWidth="1"/>
    <col min="7" max="7" width="9.88671875" customWidth="1"/>
    <col min="8" max="8" width="13.6640625" customWidth="1"/>
  </cols>
  <sheetData>
    <row r="1" spans="1:8" ht="13.8">
      <c r="A1" s="949" t="s">
        <v>122</v>
      </c>
      <c r="B1" s="1761"/>
      <c r="C1" s="436"/>
      <c r="D1" s="436"/>
      <c r="E1" s="436"/>
      <c r="F1" s="436"/>
      <c r="G1" s="436"/>
      <c r="H1" s="436"/>
    </row>
    <row r="2" spans="1:8" ht="13.8">
      <c r="A2" s="949" t="s">
        <v>800</v>
      </c>
      <c r="B2" s="1761"/>
      <c r="C2" s="436"/>
      <c r="D2" s="436"/>
      <c r="E2" s="436"/>
      <c r="F2" s="436"/>
      <c r="G2" s="436"/>
      <c r="H2" s="436"/>
    </row>
    <row r="3" spans="1:8" ht="13.8">
      <c r="A3" s="949" t="s">
        <v>1118</v>
      </c>
      <c r="B3" s="1761"/>
      <c r="C3" s="436"/>
      <c r="D3" s="436"/>
      <c r="E3" s="436"/>
      <c r="F3" s="436"/>
      <c r="G3" s="436"/>
      <c r="H3" s="436"/>
    </row>
    <row r="4" spans="1:8" ht="13.8">
      <c r="A4" s="949" t="s">
        <v>1117</v>
      </c>
      <c r="B4" s="1761"/>
      <c r="C4" s="436"/>
      <c r="D4" s="436"/>
      <c r="E4" s="436"/>
      <c r="F4" s="436"/>
      <c r="G4" s="436"/>
      <c r="H4" s="436"/>
    </row>
    <row r="5" spans="1:8" ht="13.8">
      <c r="A5" s="1761"/>
      <c r="B5" s="1761"/>
      <c r="C5" s="436"/>
      <c r="D5" s="436"/>
      <c r="E5" s="436"/>
      <c r="F5" s="436"/>
      <c r="G5" s="436"/>
      <c r="H5" s="436"/>
    </row>
    <row r="6" spans="1:8" ht="13.8">
      <c r="A6" s="1761"/>
      <c r="B6" s="1761"/>
      <c r="C6" s="436"/>
      <c r="D6" s="436"/>
      <c r="E6" s="436" t="s">
        <v>226</v>
      </c>
      <c r="F6" s="436" t="s">
        <v>784</v>
      </c>
      <c r="G6" s="436"/>
      <c r="H6" s="436" t="s">
        <v>376</v>
      </c>
    </row>
    <row r="7" spans="1:8" ht="13.8">
      <c r="A7" s="1761"/>
      <c r="B7" s="1761"/>
      <c r="C7" s="945" t="s">
        <v>227</v>
      </c>
      <c r="D7" s="117" t="s">
        <v>1127</v>
      </c>
      <c r="E7" s="945" t="s">
        <v>229</v>
      </c>
      <c r="F7" s="945" t="s">
        <v>230</v>
      </c>
      <c r="G7" s="945" t="s">
        <v>231</v>
      </c>
      <c r="H7" s="945" t="s">
        <v>232</v>
      </c>
    </row>
    <row r="8" spans="1:8" ht="13.8">
      <c r="A8" s="176"/>
      <c r="B8" s="168"/>
      <c r="C8" s="169"/>
      <c r="D8" s="169"/>
      <c r="E8" s="169"/>
      <c r="F8" s="169"/>
      <c r="G8" s="169"/>
      <c r="H8" s="1240"/>
    </row>
    <row r="9" spans="1:8" ht="13.8">
      <c r="A9" s="176" t="s">
        <v>360</v>
      </c>
      <c r="B9" s="168"/>
      <c r="C9" s="1239"/>
      <c r="D9" s="189"/>
      <c r="E9" s="1258"/>
      <c r="F9" s="1256"/>
      <c r="G9" s="1228"/>
      <c r="H9" s="1238"/>
    </row>
    <row r="10" spans="1:8" ht="13.8">
      <c r="A10" s="1252"/>
      <c r="B10" s="168"/>
      <c r="C10" s="1237" t="s">
        <v>879</v>
      </c>
      <c r="D10" s="189" t="s">
        <v>236</v>
      </c>
      <c r="E10" s="1236">
        <v>0</v>
      </c>
      <c r="F10" s="1236" t="s">
        <v>267</v>
      </c>
      <c r="G10" s="1762">
        <f>'WCA Allocation Factors'!C6</f>
        <v>0</v>
      </c>
      <c r="H10" s="2314">
        <v>0</v>
      </c>
    </row>
    <row r="11" spans="1:8" ht="13.8">
      <c r="A11" s="1252"/>
      <c r="B11" s="168"/>
      <c r="C11" s="1237" t="s">
        <v>879</v>
      </c>
      <c r="D11" s="189" t="s">
        <v>236</v>
      </c>
      <c r="E11" s="1236">
        <v>0</v>
      </c>
      <c r="F11" s="1236" t="s">
        <v>270</v>
      </c>
      <c r="G11" s="1762">
        <f>'WCA Allocation Factors'!I6</f>
        <v>0</v>
      </c>
      <c r="H11" s="2314">
        <v>0</v>
      </c>
    </row>
    <row r="12" spans="1:8" ht="13.8">
      <c r="A12" s="1252"/>
      <c r="B12" s="168"/>
      <c r="C12" s="1237" t="s">
        <v>879</v>
      </c>
      <c r="D12" s="189" t="s">
        <v>236</v>
      </c>
      <c r="E12" s="1236">
        <v>0</v>
      </c>
      <c r="F12" s="1236" t="s">
        <v>268</v>
      </c>
      <c r="G12" s="1762">
        <f>'WCA Allocation Factors'!D6</f>
        <v>0</v>
      </c>
      <c r="H12" s="2314">
        <v>0</v>
      </c>
    </row>
    <row r="13" spans="1:8" ht="13.8">
      <c r="A13" s="1252"/>
      <c r="B13" s="168"/>
      <c r="C13" s="1237" t="s">
        <v>879</v>
      </c>
      <c r="D13" s="189" t="s">
        <v>236</v>
      </c>
      <c r="E13" s="1236">
        <v>0</v>
      </c>
      <c r="F13" s="1236" t="s">
        <v>269</v>
      </c>
      <c r="G13" s="1762">
        <f>'WCA Allocation Factors'!H6</f>
        <v>0</v>
      </c>
      <c r="H13" s="2314">
        <v>0</v>
      </c>
    </row>
    <row r="14" spans="1:8" ht="13.8">
      <c r="A14" s="1252"/>
      <c r="B14" s="168"/>
      <c r="C14" s="1237" t="s">
        <v>879</v>
      </c>
      <c r="D14" s="189" t="s">
        <v>236</v>
      </c>
      <c r="E14" s="1236">
        <v>0</v>
      </c>
      <c r="F14" s="1236" t="s">
        <v>237</v>
      </c>
      <c r="G14" s="1762">
        <f>'WCA Allocation Factors'!E6</f>
        <v>1</v>
      </c>
      <c r="H14" s="2314">
        <v>0</v>
      </c>
    </row>
    <row r="15" spans="1:8" ht="13.8">
      <c r="A15" s="168"/>
      <c r="B15" s="168"/>
      <c r="C15" s="1237" t="s">
        <v>879</v>
      </c>
      <c r="D15" s="1237" t="s">
        <v>236</v>
      </c>
      <c r="E15" s="1236">
        <v>0</v>
      </c>
      <c r="F15" s="1236" t="s">
        <v>683</v>
      </c>
      <c r="G15" s="1762">
        <f>'WCA Allocation Factors'!K6</f>
        <v>0</v>
      </c>
      <c r="H15" s="2314">
        <v>0</v>
      </c>
    </row>
    <row r="16" spans="1:8" ht="13.8">
      <c r="A16" s="168"/>
      <c r="B16" s="168"/>
      <c r="C16" s="1237" t="s">
        <v>879</v>
      </c>
      <c r="D16" s="1237" t="s">
        <v>236</v>
      </c>
      <c r="E16" s="1236">
        <v>0</v>
      </c>
      <c r="F16" s="1236" t="s">
        <v>880</v>
      </c>
      <c r="G16" s="1762">
        <f>'WCA Allocation Factors'!K6</f>
        <v>0</v>
      </c>
      <c r="H16" s="2314">
        <v>0</v>
      </c>
    </row>
    <row r="17" spans="1:8" ht="13.8">
      <c r="A17" s="1252"/>
      <c r="B17" s="168"/>
      <c r="C17" s="1237" t="s">
        <v>881</v>
      </c>
      <c r="D17" s="189" t="s">
        <v>236</v>
      </c>
      <c r="E17" s="1236">
        <v>0</v>
      </c>
      <c r="F17" s="1236" t="s">
        <v>267</v>
      </c>
      <c r="G17" s="1762">
        <f>'WCA Allocation Factors'!C6</f>
        <v>0</v>
      </c>
      <c r="H17" s="2314">
        <v>0</v>
      </c>
    </row>
    <row r="18" spans="1:8" ht="13.8">
      <c r="A18" s="1252"/>
      <c r="B18" s="168"/>
      <c r="C18" s="1237" t="s">
        <v>881</v>
      </c>
      <c r="D18" s="189" t="s">
        <v>236</v>
      </c>
      <c r="E18" s="1236">
        <v>0</v>
      </c>
      <c r="F18" s="1236" t="s">
        <v>270</v>
      </c>
      <c r="G18" s="1762">
        <f>'WCA Allocation Factors'!I6</f>
        <v>0</v>
      </c>
      <c r="H18" s="2314">
        <v>0</v>
      </c>
    </row>
    <row r="19" spans="1:8" ht="13.8">
      <c r="A19" s="1252"/>
      <c r="B19" s="168"/>
      <c r="C19" s="1237" t="s">
        <v>881</v>
      </c>
      <c r="D19" s="189" t="s">
        <v>236</v>
      </c>
      <c r="E19" s="1236">
        <v>0</v>
      </c>
      <c r="F19" s="1236" t="s">
        <v>268</v>
      </c>
      <c r="G19" s="1762">
        <f>'WCA Allocation Factors'!D6</f>
        <v>0</v>
      </c>
      <c r="H19" s="2314">
        <v>0</v>
      </c>
    </row>
    <row r="20" spans="1:8" ht="13.8">
      <c r="A20" s="1252"/>
      <c r="B20" s="168"/>
      <c r="C20" s="1237" t="s">
        <v>881</v>
      </c>
      <c r="D20" s="189" t="s">
        <v>236</v>
      </c>
      <c r="E20" s="1236">
        <v>0</v>
      </c>
      <c r="F20" s="1236" t="s">
        <v>269</v>
      </c>
      <c r="G20" s="1762">
        <f>'WCA Allocation Factors'!H6</f>
        <v>0</v>
      </c>
      <c r="H20" s="2314">
        <v>0</v>
      </c>
    </row>
    <row r="21" spans="1:8" ht="13.8">
      <c r="A21" s="1252"/>
      <c r="B21" s="168"/>
      <c r="C21" s="1237" t="s">
        <v>881</v>
      </c>
      <c r="D21" s="189" t="s">
        <v>236</v>
      </c>
      <c r="E21" s="1236">
        <v>0</v>
      </c>
      <c r="F21" s="1236" t="s">
        <v>237</v>
      </c>
      <c r="G21" s="1762">
        <f>'WCA Allocation Factors'!E6</f>
        <v>1</v>
      </c>
      <c r="H21" s="2314">
        <v>0</v>
      </c>
    </row>
    <row r="22" spans="1:8" ht="13.8">
      <c r="A22" s="168"/>
      <c r="B22" s="168"/>
      <c r="C22" s="1237" t="s">
        <v>881</v>
      </c>
      <c r="D22" s="1237" t="s">
        <v>236</v>
      </c>
      <c r="E22" s="1236">
        <v>0</v>
      </c>
      <c r="F22" s="1236" t="s">
        <v>683</v>
      </c>
      <c r="G22" s="1762">
        <f>'WCA Allocation Factors'!K6</f>
        <v>0</v>
      </c>
      <c r="H22" s="2314">
        <v>0</v>
      </c>
    </row>
    <row r="23" spans="1:8" ht="13.8">
      <c r="A23" s="168"/>
      <c r="B23" s="168"/>
      <c r="C23" s="1237" t="s">
        <v>881</v>
      </c>
      <c r="D23" s="1237" t="s">
        <v>236</v>
      </c>
      <c r="E23" s="1236">
        <v>0</v>
      </c>
      <c r="F23" s="1236" t="s">
        <v>880</v>
      </c>
      <c r="G23" s="1762">
        <f>'WCA Allocation Factors'!K6</f>
        <v>0</v>
      </c>
      <c r="H23" s="2314">
        <v>0</v>
      </c>
    </row>
    <row r="24" spans="1:8" ht="13.8">
      <c r="A24" s="1074"/>
      <c r="B24" s="168"/>
      <c r="C24" s="1237" t="s">
        <v>882</v>
      </c>
      <c r="D24" s="1237" t="s">
        <v>236</v>
      </c>
      <c r="E24" s="1236">
        <v>0</v>
      </c>
      <c r="F24" s="1236" t="s">
        <v>267</v>
      </c>
      <c r="G24" s="1762">
        <f>'WCA Allocation Factors'!C6</f>
        <v>0</v>
      </c>
      <c r="H24" s="2314">
        <v>0</v>
      </c>
    </row>
    <row r="25" spans="1:8" ht="13.8">
      <c r="A25" s="1075"/>
      <c r="B25" s="168"/>
      <c r="C25" s="1237" t="s">
        <v>882</v>
      </c>
      <c r="D25" s="1237" t="s">
        <v>236</v>
      </c>
      <c r="E25" s="1236">
        <v>0</v>
      </c>
      <c r="F25" s="1236" t="s">
        <v>270</v>
      </c>
      <c r="G25" s="1762">
        <f>'WCA Allocation Factors'!I6</f>
        <v>0</v>
      </c>
      <c r="H25" s="2314">
        <v>0</v>
      </c>
    </row>
    <row r="26" spans="1:8" ht="13.8">
      <c r="A26" s="1243"/>
      <c r="B26" s="168"/>
      <c r="C26" s="1235" t="s">
        <v>882</v>
      </c>
      <c r="D26" s="1235" t="s">
        <v>236</v>
      </c>
      <c r="E26" s="1236">
        <v>0</v>
      </c>
      <c r="F26" s="1236" t="s">
        <v>268</v>
      </c>
      <c r="G26" s="1762">
        <f>'WCA Allocation Factors'!D6</f>
        <v>0</v>
      </c>
      <c r="H26" s="2314">
        <v>0</v>
      </c>
    </row>
    <row r="27" spans="1:8" ht="13.8">
      <c r="A27" s="1243"/>
      <c r="B27" s="168"/>
      <c r="C27" s="1235" t="s">
        <v>882</v>
      </c>
      <c r="D27" s="1235" t="s">
        <v>236</v>
      </c>
      <c r="E27" s="1236">
        <v>0</v>
      </c>
      <c r="F27" s="1236" t="s">
        <v>269</v>
      </c>
      <c r="G27" s="1762">
        <f>'WCA Allocation Factors'!H6</f>
        <v>0</v>
      </c>
      <c r="H27" s="2314">
        <v>0</v>
      </c>
    </row>
    <row r="28" spans="1:8" ht="13.8">
      <c r="A28" s="1243"/>
      <c r="B28" s="168"/>
      <c r="C28" s="1235" t="s">
        <v>882</v>
      </c>
      <c r="D28" s="1235" t="s">
        <v>236</v>
      </c>
      <c r="E28" s="1236">
        <v>0</v>
      </c>
      <c r="F28" s="1236" t="s">
        <v>237</v>
      </c>
      <c r="G28" s="1762">
        <f>'WCA Allocation Factors'!E6</f>
        <v>1</v>
      </c>
      <c r="H28" s="2314">
        <v>0</v>
      </c>
    </row>
    <row r="29" spans="1:8" ht="13.8">
      <c r="A29" s="1243"/>
      <c r="B29" s="168"/>
      <c r="C29" s="1235" t="s">
        <v>882</v>
      </c>
      <c r="D29" s="1235" t="s">
        <v>236</v>
      </c>
      <c r="E29" s="1236">
        <v>0</v>
      </c>
      <c r="F29" s="1236" t="s">
        <v>683</v>
      </c>
      <c r="G29" s="1762">
        <f>'WCA Allocation Factors'!K6</f>
        <v>0</v>
      </c>
      <c r="H29" s="2314">
        <v>0</v>
      </c>
    </row>
    <row r="30" spans="1:8" ht="13.8">
      <c r="A30" s="1243"/>
      <c r="B30" s="168"/>
      <c r="C30" s="1235" t="s">
        <v>882</v>
      </c>
      <c r="D30" s="1235" t="s">
        <v>236</v>
      </c>
      <c r="E30" s="1236">
        <v>0</v>
      </c>
      <c r="F30" s="1236" t="s">
        <v>880</v>
      </c>
      <c r="G30" s="1762">
        <f>'WCA Allocation Factors'!K6</f>
        <v>0</v>
      </c>
      <c r="H30" s="2314">
        <v>0</v>
      </c>
    </row>
    <row r="31" spans="1:8" ht="13.8">
      <c r="A31" s="1243"/>
      <c r="B31" s="168"/>
      <c r="C31" s="1235" t="s">
        <v>883</v>
      </c>
      <c r="D31" s="1235" t="s">
        <v>236</v>
      </c>
      <c r="E31" s="1236">
        <v>0</v>
      </c>
      <c r="F31" s="1236" t="s">
        <v>267</v>
      </c>
      <c r="G31" s="1762">
        <f>'WCA Allocation Factors'!C6</f>
        <v>0</v>
      </c>
      <c r="H31" s="2314">
        <v>0</v>
      </c>
    </row>
    <row r="32" spans="1:8" ht="13.8">
      <c r="A32" s="1243"/>
      <c r="B32" s="168"/>
      <c r="C32" s="1235" t="s">
        <v>883</v>
      </c>
      <c r="D32" s="1235" t="s">
        <v>236</v>
      </c>
      <c r="E32" s="1236">
        <v>0</v>
      </c>
      <c r="F32" s="1236" t="s">
        <v>270</v>
      </c>
      <c r="G32" s="1762">
        <f>'WCA Allocation Factors'!I6</f>
        <v>0</v>
      </c>
      <c r="H32" s="2314">
        <v>0</v>
      </c>
    </row>
    <row r="33" spans="1:8" ht="13.8">
      <c r="A33" s="1243"/>
      <c r="B33" s="168"/>
      <c r="C33" s="1235" t="s">
        <v>883</v>
      </c>
      <c r="D33" s="1235" t="s">
        <v>236</v>
      </c>
      <c r="E33" s="1236">
        <v>0</v>
      </c>
      <c r="F33" s="1236" t="s">
        <v>268</v>
      </c>
      <c r="G33" s="1762">
        <f>'WCA Allocation Factors'!D6</f>
        <v>0</v>
      </c>
      <c r="H33" s="2314">
        <v>0</v>
      </c>
    </row>
    <row r="34" spans="1:8" ht="13.8">
      <c r="A34" s="1243"/>
      <c r="B34" s="168"/>
      <c r="C34" s="1235" t="s">
        <v>883</v>
      </c>
      <c r="D34" s="1235" t="s">
        <v>236</v>
      </c>
      <c r="E34" s="1236">
        <v>0</v>
      </c>
      <c r="F34" s="1236" t="s">
        <v>269</v>
      </c>
      <c r="G34" s="1762">
        <f>'WCA Allocation Factors'!H6</f>
        <v>0</v>
      </c>
      <c r="H34" s="2314">
        <v>0</v>
      </c>
    </row>
    <row r="35" spans="1:8" ht="13.8">
      <c r="A35" s="1243"/>
      <c r="B35" s="168"/>
      <c r="C35" s="1235" t="s">
        <v>883</v>
      </c>
      <c r="D35" s="1235" t="s">
        <v>236</v>
      </c>
      <c r="E35" s="1236">
        <v>0</v>
      </c>
      <c r="F35" s="1236" t="s">
        <v>237</v>
      </c>
      <c r="G35" s="1762">
        <f>'WCA Allocation Factors'!E6</f>
        <v>1</v>
      </c>
      <c r="H35" s="2314">
        <v>0</v>
      </c>
    </row>
    <row r="36" spans="1:8" ht="13.8">
      <c r="A36" s="1186"/>
      <c r="B36" s="168"/>
      <c r="C36" s="1187" t="s">
        <v>883</v>
      </c>
      <c r="D36" s="1187" t="s">
        <v>236</v>
      </c>
      <c r="E36" s="1236">
        <v>0</v>
      </c>
      <c r="F36" s="1236" t="s">
        <v>683</v>
      </c>
      <c r="G36" s="1762">
        <f>'WCA Allocation Factors'!K6</f>
        <v>0</v>
      </c>
      <c r="H36" s="2314">
        <v>0</v>
      </c>
    </row>
    <row r="37" spans="1:8" ht="13.8">
      <c r="A37" s="1243"/>
      <c r="B37" s="168"/>
      <c r="C37" s="1235" t="s">
        <v>883</v>
      </c>
      <c r="D37" s="1235" t="s">
        <v>236</v>
      </c>
      <c r="E37" s="1236">
        <v>0</v>
      </c>
      <c r="F37" s="1236" t="s">
        <v>880</v>
      </c>
      <c r="G37" s="1762">
        <f>'WCA Allocation Factors'!K6</f>
        <v>0</v>
      </c>
      <c r="H37" s="2314">
        <v>0</v>
      </c>
    </row>
    <row r="38" spans="1:8" ht="13.8">
      <c r="A38" s="1243"/>
      <c r="B38" s="168"/>
      <c r="C38" s="1235" t="s">
        <v>884</v>
      </c>
      <c r="D38" s="1235" t="s">
        <v>236</v>
      </c>
      <c r="E38" s="1236">
        <v>0</v>
      </c>
      <c r="F38" s="1236" t="s">
        <v>267</v>
      </c>
      <c r="G38" s="1762">
        <f>'WCA Allocation Factors'!C6</f>
        <v>0</v>
      </c>
      <c r="H38" s="2314">
        <v>0</v>
      </c>
    </row>
    <row r="39" spans="1:8" ht="13.8">
      <c r="A39" s="1243"/>
      <c r="B39" s="168"/>
      <c r="C39" s="1235" t="s">
        <v>884</v>
      </c>
      <c r="D39" s="1235" t="s">
        <v>236</v>
      </c>
      <c r="E39" s="1236">
        <v>0</v>
      </c>
      <c r="F39" s="1236" t="s">
        <v>270</v>
      </c>
      <c r="G39" s="1762">
        <f>'WCA Allocation Factors'!I6</f>
        <v>0</v>
      </c>
      <c r="H39" s="2314">
        <v>0</v>
      </c>
    </row>
    <row r="40" spans="1:8" ht="13.8">
      <c r="A40" s="1243"/>
      <c r="B40" s="168"/>
      <c r="C40" s="1235" t="s">
        <v>884</v>
      </c>
      <c r="D40" s="1235" t="s">
        <v>236</v>
      </c>
      <c r="E40" s="1236">
        <v>0</v>
      </c>
      <c r="F40" s="1236" t="s">
        <v>268</v>
      </c>
      <c r="G40" s="1762">
        <f>'WCA Allocation Factors'!D6</f>
        <v>0</v>
      </c>
      <c r="H40" s="2314">
        <v>0</v>
      </c>
    </row>
    <row r="41" spans="1:8" ht="13.8">
      <c r="A41" s="1243"/>
      <c r="B41" s="168"/>
      <c r="C41" s="1235" t="s">
        <v>884</v>
      </c>
      <c r="D41" s="1235" t="s">
        <v>236</v>
      </c>
      <c r="E41" s="1236">
        <v>0</v>
      </c>
      <c r="F41" s="1236" t="s">
        <v>269</v>
      </c>
      <c r="G41" s="1762">
        <f>'WCA Allocation Factors'!H6</f>
        <v>0</v>
      </c>
      <c r="H41" s="2314">
        <v>0</v>
      </c>
    </row>
    <row r="42" spans="1:8" ht="13.8">
      <c r="A42" s="1243"/>
      <c r="B42" s="168"/>
      <c r="C42" s="1235" t="s">
        <v>884</v>
      </c>
      <c r="D42" s="1235" t="s">
        <v>236</v>
      </c>
      <c r="E42" s="1236">
        <v>0</v>
      </c>
      <c r="F42" s="1236" t="s">
        <v>237</v>
      </c>
      <c r="G42" s="1762">
        <f>'WCA Allocation Factors'!E6</f>
        <v>1</v>
      </c>
      <c r="H42" s="2314">
        <v>0</v>
      </c>
    </row>
    <row r="43" spans="1:8" ht="13.8">
      <c r="A43" s="1243"/>
      <c r="B43" s="168"/>
      <c r="C43" s="1235" t="s">
        <v>884</v>
      </c>
      <c r="D43" s="1235" t="s">
        <v>236</v>
      </c>
      <c r="E43" s="1236">
        <v>0</v>
      </c>
      <c r="F43" s="1236" t="s">
        <v>683</v>
      </c>
      <c r="G43" s="1762">
        <f>'WCA Allocation Factors'!K6</f>
        <v>0</v>
      </c>
      <c r="H43" s="2314">
        <v>0</v>
      </c>
    </row>
    <row r="44" spans="1:8" ht="13.8">
      <c r="A44" s="1243"/>
      <c r="B44" s="168"/>
      <c r="C44" s="1235" t="s">
        <v>884</v>
      </c>
      <c r="D44" s="1235" t="s">
        <v>236</v>
      </c>
      <c r="E44" s="1236">
        <v>0</v>
      </c>
      <c r="F44" s="1236" t="s">
        <v>880</v>
      </c>
      <c r="G44" s="1762">
        <f>'WCA Allocation Factors'!E6</f>
        <v>1</v>
      </c>
      <c r="H44" s="2314">
        <v>0</v>
      </c>
    </row>
    <row r="45" spans="1:8" ht="13.8">
      <c r="A45" s="1243"/>
      <c r="B45" s="168"/>
      <c r="C45" s="1235" t="s">
        <v>885</v>
      </c>
      <c r="D45" s="1235" t="s">
        <v>236</v>
      </c>
      <c r="E45" s="1236">
        <v>0</v>
      </c>
      <c r="F45" s="1236" t="s">
        <v>267</v>
      </c>
      <c r="G45" s="1762">
        <f>'WCA Allocation Factors'!C6</f>
        <v>0</v>
      </c>
      <c r="H45" s="2314">
        <v>0</v>
      </c>
    </row>
    <row r="46" spans="1:8" ht="13.8">
      <c r="A46" s="1243"/>
      <c r="B46" s="168"/>
      <c r="C46" s="1235" t="s">
        <v>885</v>
      </c>
      <c r="D46" s="1235" t="s">
        <v>236</v>
      </c>
      <c r="E46" s="1236">
        <v>0</v>
      </c>
      <c r="F46" s="1236" t="s">
        <v>270</v>
      </c>
      <c r="G46" s="1762">
        <f>'WCA Allocation Factors'!I6</f>
        <v>0</v>
      </c>
      <c r="H46" s="2314">
        <v>0</v>
      </c>
    </row>
    <row r="47" spans="1:8" ht="13.8">
      <c r="A47" s="1259"/>
      <c r="B47" s="168"/>
      <c r="C47" s="1187" t="s">
        <v>885</v>
      </c>
      <c r="D47" s="1187" t="s">
        <v>236</v>
      </c>
      <c r="E47" s="1236">
        <v>0</v>
      </c>
      <c r="F47" s="1236" t="s">
        <v>268</v>
      </c>
      <c r="G47" s="1762">
        <f>'WCA Allocation Factors'!D6</f>
        <v>0</v>
      </c>
      <c r="H47" s="2314">
        <v>0</v>
      </c>
    </row>
    <row r="48" spans="1:8" ht="13.8">
      <c r="A48" s="1243"/>
      <c r="B48" s="168"/>
      <c r="C48" s="1235" t="s">
        <v>885</v>
      </c>
      <c r="D48" s="1235" t="s">
        <v>236</v>
      </c>
      <c r="E48" s="1236">
        <v>0</v>
      </c>
      <c r="F48" s="1236" t="s">
        <v>269</v>
      </c>
      <c r="G48" s="1762">
        <f>'WCA Allocation Factors'!H6</f>
        <v>0</v>
      </c>
      <c r="H48" s="2314">
        <v>0</v>
      </c>
    </row>
    <row r="49" spans="1:8" ht="13.8">
      <c r="A49" s="1243"/>
      <c r="B49" s="168"/>
      <c r="C49" s="1235" t="s">
        <v>885</v>
      </c>
      <c r="D49" s="1235" t="s">
        <v>236</v>
      </c>
      <c r="E49" s="1236">
        <v>0</v>
      </c>
      <c r="F49" s="1236" t="s">
        <v>237</v>
      </c>
      <c r="G49" s="1762">
        <f>'WCA Allocation Factors'!E6</f>
        <v>1</v>
      </c>
      <c r="H49" s="2314">
        <v>0</v>
      </c>
    </row>
    <row r="50" spans="1:8" ht="13.8">
      <c r="A50" s="1243"/>
      <c r="B50" s="168"/>
      <c r="C50" s="1235" t="s">
        <v>885</v>
      </c>
      <c r="D50" s="1235" t="s">
        <v>236</v>
      </c>
      <c r="E50" s="1236">
        <v>0</v>
      </c>
      <c r="F50" s="1236" t="s">
        <v>683</v>
      </c>
      <c r="G50" s="1762">
        <f>'WCA Allocation Factors'!K6</f>
        <v>0</v>
      </c>
      <c r="H50" s="2314">
        <v>0</v>
      </c>
    </row>
    <row r="51" spans="1:8" ht="13.8">
      <c r="A51" s="1243"/>
      <c r="B51" s="168"/>
      <c r="C51" s="1235" t="s">
        <v>885</v>
      </c>
      <c r="D51" s="1235" t="s">
        <v>236</v>
      </c>
      <c r="E51" s="1236">
        <v>0</v>
      </c>
      <c r="F51" s="1236" t="s">
        <v>880</v>
      </c>
      <c r="G51" s="1762">
        <f>'WCA Allocation Factors'!K6</f>
        <v>0</v>
      </c>
      <c r="H51" s="2314">
        <v>0</v>
      </c>
    </row>
    <row r="52" spans="1:8" ht="13.8">
      <c r="A52" s="1243"/>
      <c r="B52" s="168"/>
      <c r="C52" s="1235" t="s">
        <v>886</v>
      </c>
      <c r="D52" s="1235" t="s">
        <v>236</v>
      </c>
      <c r="E52" s="1236">
        <v>0</v>
      </c>
      <c r="F52" s="1236" t="s">
        <v>267</v>
      </c>
      <c r="G52" s="1762">
        <f>'WCA Allocation Factors'!C6</f>
        <v>0</v>
      </c>
      <c r="H52" s="2314">
        <v>0</v>
      </c>
    </row>
    <row r="53" spans="1:8" ht="13.8">
      <c r="A53" s="1243"/>
      <c r="B53" s="168"/>
      <c r="C53" s="1235" t="s">
        <v>886</v>
      </c>
      <c r="D53" s="1235" t="s">
        <v>236</v>
      </c>
      <c r="E53" s="1236">
        <v>0</v>
      </c>
      <c r="F53" s="1236" t="s">
        <v>270</v>
      </c>
      <c r="G53" s="1762">
        <f>'WCA Allocation Factors'!I6</f>
        <v>0</v>
      </c>
      <c r="H53" s="2314">
        <v>0</v>
      </c>
    </row>
    <row r="54" spans="1:8" ht="13.8">
      <c r="A54" s="1243"/>
      <c r="B54" s="168"/>
      <c r="C54" s="1235" t="s">
        <v>886</v>
      </c>
      <c r="D54" s="1235" t="s">
        <v>236</v>
      </c>
      <c r="E54" s="1236">
        <v>0</v>
      </c>
      <c r="F54" s="1236" t="s">
        <v>268</v>
      </c>
      <c r="G54" s="1762">
        <f>'WCA Allocation Factors'!D6</f>
        <v>0</v>
      </c>
      <c r="H54" s="2314">
        <v>0</v>
      </c>
    </row>
    <row r="55" spans="1:8" ht="13.8">
      <c r="A55" s="1243"/>
      <c r="B55" s="168"/>
      <c r="C55" s="1235" t="s">
        <v>886</v>
      </c>
      <c r="D55" s="1235" t="s">
        <v>236</v>
      </c>
      <c r="E55" s="1236">
        <v>0</v>
      </c>
      <c r="F55" s="1236" t="s">
        <v>269</v>
      </c>
      <c r="G55" s="1762">
        <f>'WCA Allocation Factors'!H6</f>
        <v>0</v>
      </c>
      <c r="H55" s="2314">
        <v>0</v>
      </c>
    </row>
    <row r="56" spans="1:8" ht="13.8">
      <c r="A56" s="1243"/>
      <c r="B56" s="168"/>
      <c r="C56" s="1235" t="s">
        <v>886</v>
      </c>
      <c r="D56" s="1235" t="s">
        <v>236</v>
      </c>
      <c r="E56" s="1236">
        <v>0</v>
      </c>
      <c r="F56" s="1236" t="s">
        <v>237</v>
      </c>
      <c r="G56" s="1762">
        <f>'WCA Allocation Factors'!E6</f>
        <v>1</v>
      </c>
      <c r="H56" s="2314">
        <v>0</v>
      </c>
    </row>
    <row r="57" spans="1:8" ht="13.8">
      <c r="A57" s="1243"/>
      <c r="B57" s="168"/>
      <c r="C57" s="1235" t="s">
        <v>886</v>
      </c>
      <c r="D57" s="1235" t="s">
        <v>236</v>
      </c>
      <c r="E57" s="1236">
        <v>0</v>
      </c>
      <c r="F57" s="1236" t="s">
        <v>683</v>
      </c>
      <c r="G57" s="1762">
        <f>'WCA Allocation Factors'!K6</f>
        <v>0</v>
      </c>
      <c r="H57" s="2314">
        <v>0</v>
      </c>
    </row>
    <row r="58" spans="1:8" ht="13.8">
      <c r="A58" s="1075"/>
      <c r="B58" s="168"/>
      <c r="C58" s="1237" t="s">
        <v>886</v>
      </c>
      <c r="D58" s="1237" t="s">
        <v>236</v>
      </c>
      <c r="E58" s="1236">
        <v>0</v>
      </c>
      <c r="F58" s="1236" t="s">
        <v>880</v>
      </c>
      <c r="G58" s="1762">
        <f>'WCA Allocation Factors'!K6</f>
        <v>0</v>
      </c>
      <c r="H58" s="2314">
        <v>0</v>
      </c>
    </row>
    <row r="59" spans="1:8" ht="13.8">
      <c r="A59" s="1243"/>
      <c r="B59" s="168"/>
      <c r="C59" s="1235" t="s">
        <v>887</v>
      </c>
      <c r="D59" s="1235" t="s">
        <v>236</v>
      </c>
      <c r="E59" s="1236">
        <v>0</v>
      </c>
      <c r="F59" s="1236" t="s">
        <v>267</v>
      </c>
      <c r="G59" s="1762">
        <f>'WCA Allocation Factors'!C6</f>
        <v>0</v>
      </c>
      <c r="H59" s="2314">
        <v>0</v>
      </c>
    </row>
    <row r="60" spans="1:8" ht="13.8">
      <c r="A60" s="1243"/>
      <c r="B60" s="168"/>
      <c r="C60" s="1235" t="s">
        <v>887</v>
      </c>
      <c r="D60" s="1235" t="s">
        <v>236</v>
      </c>
      <c r="E60" s="1236">
        <v>0</v>
      </c>
      <c r="F60" s="1236" t="s">
        <v>270</v>
      </c>
      <c r="G60" s="1762">
        <f>'WCA Allocation Factors'!I6</f>
        <v>0</v>
      </c>
      <c r="H60" s="2314">
        <v>0</v>
      </c>
    </row>
    <row r="61" spans="1:8" ht="13.8">
      <c r="A61" s="1243"/>
      <c r="B61" s="168"/>
      <c r="C61" s="1235" t="s">
        <v>887</v>
      </c>
      <c r="D61" s="1235" t="s">
        <v>236</v>
      </c>
      <c r="E61" s="1236">
        <v>0</v>
      </c>
      <c r="F61" s="1236" t="s">
        <v>268</v>
      </c>
      <c r="G61" s="1762">
        <f>'WCA Allocation Factors'!D6</f>
        <v>0</v>
      </c>
      <c r="H61" s="2314">
        <v>0</v>
      </c>
    </row>
    <row r="62" spans="1:8" ht="13.8">
      <c r="A62" s="1243"/>
      <c r="B62" s="168"/>
      <c r="C62" s="1235" t="s">
        <v>887</v>
      </c>
      <c r="D62" s="1235" t="s">
        <v>236</v>
      </c>
      <c r="E62" s="1236">
        <v>0</v>
      </c>
      <c r="F62" s="1236" t="s">
        <v>269</v>
      </c>
      <c r="G62" s="1762">
        <f>'WCA Allocation Factors'!H6</f>
        <v>0</v>
      </c>
      <c r="H62" s="2314">
        <v>0</v>
      </c>
    </row>
    <row r="63" spans="1:8" ht="13.8">
      <c r="A63" s="1243"/>
      <c r="B63" s="168"/>
      <c r="C63" s="1235" t="s">
        <v>887</v>
      </c>
      <c r="D63" s="1235" t="s">
        <v>236</v>
      </c>
      <c r="E63" s="1236">
        <v>0</v>
      </c>
      <c r="F63" s="1236" t="s">
        <v>237</v>
      </c>
      <c r="G63" s="1762">
        <f>'WCA Allocation Factors'!E6</f>
        <v>1</v>
      </c>
      <c r="H63" s="2314">
        <v>0</v>
      </c>
    </row>
    <row r="64" spans="1:8" ht="13.8">
      <c r="A64" s="1243"/>
      <c r="B64" s="168"/>
      <c r="C64" s="1235" t="s">
        <v>887</v>
      </c>
      <c r="D64" s="1235" t="s">
        <v>236</v>
      </c>
      <c r="E64" s="1236">
        <v>0</v>
      </c>
      <c r="F64" s="1236" t="s">
        <v>683</v>
      </c>
      <c r="G64" s="1762">
        <f>'WCA Allocation Factors'!K6</f>
        <v>0</v>
      </c>
      <c r="H64" s="2314">
        <v>0</v>
      </c>
    </row>
    <row r="65" spans="1:8" ht="13.8">
      <c r="A65" s="1243"/>
      <c r="B65" s="168"/>
      <c r="C65" s="1235" t="s">
        <v>887</v>
      </c>
      <c r="D65" s="1235" t="s">
        <v>236</v>
      </c>
      <c r="E65" s="1236">
        <v>0</v>
      </c>
      <c r="F65" s="1236" t="s">
        <v>880</v>
      </c>
      <c r="G65" s="1762">
        <f>'WCA Allocation Factors'!K6</f>
        <v>0</v>
      </c>
      <c r="H65" s="2314">
        <v>0</v>
      </c>
    </row>
    <row r="66" spans="1:8" ht="13.8">
      <c r="A66" s="1243"/>
      <c r="B66" s="168"/>
      <c r="C66" s="1235" t="s">
        <v>888</v>
      </c>
      <c r="D66" s="1235" t="s">
        <v>236</v>
      </c>
      <c r="E66" s="1236">
        <v>0</v>
      </c>
      <c r="F66" s="1236" t="s">
        <v>267</v>
      </c>
      <c r="G66" s="1762">
        <f>'WCA Allocation Factors'!C6</f>
        <v>0</v>
      </c>
      <c r="H66" s="2314">
        <v>0</v>
      </c>
    </row>
    <row r="67" spans="1:8" ht="13.8">
      <c r="A67" s="1243"/>
      <c r="B67" s="168"/>
      <c r="C67" s="1235" t="s">
        <v>888</v>
      </c>
      <c r="D67" s="1235" t="s">
        <v>236</v>
      </c>
      <c r="E67" s="1236">
        <v>0</v>
      </c>
      <c r="F67" s="1236" t="s">
        <v>270</v>
      </c>
      <c r="G67" s="1762">
        <f>'WCA Allocation Factors'!I6</f>
        <v>0</v>
      </c>
      <c r="H67" s="2314">
        <v>0</v>
      </c>
    </row>
    <row r="68" spans="1:8" ht="13.8">
      <c r="A68" s="1243"/>
      <c r="B68" s="168"/>
      <c r="C68" s="1235" t="s">
        <v>888</v>
      </c>
      <c r="D68" s="1235" t="s">
        <v>236</v>
      </c>
      <c r="E68" s="1236">
        <v>0</v>
      </c>
      <c r="F68" s="1236" t="s">
        <v>268</v>
      </c>
      <c r="G68" s="1762">
        <f>'WCA Allocation Factors'!D6</f>
        <v>0</v>
      </c>
      <c r="H68" s="2314">
        <v>0</v>
      </c>
    </row>
    <row r="69" spans="1:8" ht="13.8">
      <c r="A69" s="1075"/>
      <c r="B69" s="168"/>
      <c r="C69" s="1237" t="s">
        <v>888</v>
      </c>
      <c r="D69" s="1237" t="s">
        <v>236</v>
      </c>
      <c r="E69" s="1236">
        <v>0</v>
      </c>
      <c r="F69" s="1236" t="s">
        <v>269</v>
      </c>
      <c r="G69" s="1762">
        <f>'WCA Allocation Factors'!H6</f>
        <v>0</v>
      </c>
      <c r="H69" s="2314">
        <v>0</v>
      </c>
    </row>
    <row r="70" spans="1:8" ht="13.8">
      <c r="A70" s="1243"/>
      <c r="B70" s="168"/>
      <c r="C70" s="1235" t="s">
        <v>888</v>
      </c>
      <c r="D70" s="1235" t="s">
        <v>236</v>
      </c>
      <c r="E70" s="1236">
        <v>0</v>
      </c>
      <c r="F70" s="1236" t="s">
        <v>237</v>
      </c>
      <c r="G70" s="1762">
        <f>'WCA Allocation Factors'!E6</f>
        <v>1</v>
      </c>
      <c r="H70" s="2314">
        <v>0</v>
      </c>
    </row>
    <row r="71" spans="1:8" ht="13.8">
      <c r="A71" s="1243"/>
      <c r="B71" s="168"/>
      <c r="C71" s="1235" t="s">
        <v>888</v>
      </c>
      <c r="D71" s="1235" t="s">
        <v>236</v>
      </c>
      <c r="E71" s="1236">
        <v>0</v>
      </c>
      <c r="F71" s="1236" t="s">
        <v>683</v>
      </c>
      <c r="G71" s="1762">
        <f>'WCA Allocation Factors'!K6</f>
        <v>0</v>
      </c>
      <c r="H71" s="2314">
        <v>0</v>
      </c>
    </row>
    <row r="72" spans="1:8" ht="13.8">
      <c r="A72" s="1243"/>
      <c r="B72" s="168"/>
      <c r="C72" s="1235" t="s">
        <v>888</v>
      </c>
      <c r="D72" s="1235" t="s">
        <v>236</v>
      </c>
      <c r="E72" s="1236">
        <v>0</v>
      </c>
      <c r="F72" s="1236" t="s">
        <v>880</v>
      </c>
      <c r="G72" s="1762">
        <f>'WCA Allocation Factors'!K6</f>
        <v>0</v>
      </c>
      <c r="H72" s="2314">
        <v>0</v>
      </c>
    </row>
    <row r="73" spans="1:8" ht="13.8">
      <c r="A73" s="1243"/>
      <c r="B73" s="168"/>
      <c r="C73" s="1235" t="s">
        <v>889</v>
      </c>
      <c r="D73" s="1235" t="s">
        <v>236</v>
      </c>
      <c r="E73" s="1236">
        <v>0</v>
      </c>
      <c r="F73" s="1236" t="s">
        <v>267</v>
      </c>
      <c r="G73" s="1762">
        <f>'WCA Allocation Factors'!C6</f>
        <v>0</v>
      </c>
      <c r="H73" s="2314">
        <v>0</v>
      </c>
    </row>
    <row r="74" spans="1:8" ht="13.8">
      <c r="A74" s="1243"/>
      <c r="B74" s="168"/>
      <c r="C74" s="1235" t="s">
        <v>889</v>
      </c>
      <c r="D74" s="1235" t="s">
        <v>236</v>
      </c>
      <c r="E74" s="1236">
        <v>0</v>
      </c>
      <c r="F74" s="1236" t="s">
        <v>270</v>
      </c>
      <c r="G74" s="1762">
        <f>'WCA Allocation Factors'!I6</f>
        <v>0</v>
      </c>
      <c r="H74" s="2314">
        <v>0</v>
      </c>
    </row>
    <row r="75" spans="1:8" ht="13.8">
      <c r="A75" s="1243"/>
      <c r="B75" s="168"/>
      <c r="C75" s="1235" t="s">
        <v>889</v>
      </c>
      <c r="D75" s="1235" t="s">
        <v>236</v>
      </c>
      <c r="E75" s="1236">
        <v>0</v>
      </c>
      <c r="F75" s="1236" t="s">
        <v>268</v>
      </c>
      <c r="G75" s="1762">
        <f>'WCA Allocation Factors'!D6</f>
        <v>0</v>
      </c>
      <c r="H75" s="2314">
        <v>0</v>
      </c>
    </row>
    <row r="76" spans="1:8" ht="13.8">
      <c r="A76" s="1243"/>
      <c r="B76" s="168"/>
      <c r="C76" s="1235" t="s">
        <v>889</v>
      </c>
      <c r="D76" s="1235" t="s">
        <v>236</v>
      </c>
      <c r="E76" s="1236">
        <v>0</v>
      </c>
      <c r="F76" s="1236" t="s">
        <v>269</v>
      </c>
      <c r="G76" s="1762">
        <f>'WCA Allocation Factors'!H6</f>
        <v>0</v>
      </c>
      <c r="H76" s="2314">
        <v>0</v>
      </c>
    </row>
    <row r="77" spans="1:8" ht="13.8">
      <c r="A77" s="1243"/>
      <c r="B77" s="168"/>
      <c r="C77" s="1235" t="s">
        <v>889</v>
      </c>
      <c r="D77" s="1235" t="s">
        <v>236</v>
      </c>
      <c r="E77" s="1236">
        <v>0</v>
      </c>
      <c r="F77" s="1236" t="s">
        <v>237</v>
      </c>
      <c r="G77" s="1762">
        <f>'WCA Allocation Factors'!E6</f>
        <v>1</v>
      </c>
      <c r="H77" s="2314">
        <v>0</v>
      </c>
    </row>
    <row r="78" spans="1:8" ht="13.8">
      <c r="A78" s="1243"/>
      <c r="B78" s="168"/>
      <c r="C78" s="1235" t="s">
        <v>889</v>
      </c>
      <c r="D78" s="1235" t="s">
        <v>236</v>
      </c>
      <c r="E78" s="1236">
        <v>0</v>
      </c>
      <c r="F78" s="1236" t="s">
        <v>683</v>
      </c>
      <c r="G78" s="1762">
        <f>'WCA Allocation Factors'!K6</f>
        <v>0</v>
      </c>
      <c r="H78" s="2314">
        <v>0</v>
      </c>
    </row>
    <row r="79" spans="1:8" ht="13.8">
      <c r="A79" s="1243"/>
      <c r="B79" s="168"/>
      <c r="C79" s="1235" t="s">
        <v>889</v>
      </c>
      <c r="D79" s="1235" t="s">
        <v>236</v>
      </c>
      <c r="E79" s="1236">
        <v>0</v>
      </c>
      <c r="F79" s="1236" t="s">
        <v>880</v>
      </c>
      <c r="G79" s="1762">
        <f>'WCA Allocation Factors'!K6</f>
        <v>0</v>
      </c>
      <c r="H79" s="2314">
        <v>0</v>
      </c>
    </row>
    <row r="80" spans="1:8" ht="13.8">
      <c r="A80" s="1243"/>
      <c r="B80" s="168"/>
      <c r="C80" s="1235" t="s">
        <v>890</v>
      </c>
      <c r="D80" s="1235" t="s">
        <v>236</v>
      </c>
      <c r="E80" s="1236">
        <v>0</v>
      </c>
      <c r="F80" s="1236" t="s">
        <v>267</v>
      </c>
      <c r="G80" s="1762">
        <f>'WCA Allocation Factors'!C6</f>
        <v>0</v>
      </c>
      <c r="H80" s="2314">
        <v>0</v>
      </c>
    </row>
    <row r="81" spans="1:8" ht="13.8">
      <c r="A81" s="1243"/>
      <c r="B81" s="168"/>
      <c r="C81" s="1235" t="s">
        <v>890</v>
      </c>
      <c r="D81" s="1235" t="s">
        <v>236</v>
      </c>
      <c r="E81" s="1236">
        <v>0</v>
      </c>
      <c r="F81" s="1236" t="s">
        <v>270</v>
      </c>
      <c r="G81" s="1762">
        <f>'WCA Allocation Factors'!I6</f>
        <v>0</v>
      </c>
      <c r="H81" s="2314">
        <v>0</v>
      </c>
    </row>
    <row r="82" spans="1:8" ht="13.8">
      <c r="A82" s="1243"/>
      <c r="B82" s="168"/>
      <c r="C82" s="1235" t="s">
        <v>890</v>
      </c>
      <c r="D82" s="1235" t="s">
        <v>236</v>
      </c>
      <c r="E82" s="1236">
        <v>0</v>
      </c>
      <c r="F82" s="1236" t="s">
        <v>268</v>
      </c>
      <c r="G82" s="1762">
        <f>'WCA Allocation Factors'!D6</f>
        <v>0</v>
      </c>
      <c r="H82" s="2314">
        <v>0</v>
      </c>
    </row>
    <row r="83" spans="1:8" ht="13.8">
      <c r="A83" s="1243"/>
      <c r="B83" s="168"/>
      <c r="C83" s="1235" t="s">
        <v>890</v>
      </c>
      <c r="D83" s="1235" t="s">
        <v>236</v>
      </c>
      <c r="E83" s="1236">
        <v>0</v>
      </c>
      <c r="F83" s="1236" t="s">
        <v>269</v>
      </c>
      <c r="G83" s="1762">
        <f>'WCA Allocation Factors'!H6</f>
        <v>0</v>
      </c>
      <c r="H83" s="2314">
        <v>0</v>
      </c>
    </row>
    <row r="84" spans="1:8" ht="13.8">
      <c r="A84" s="1243"/>
      <c r="B84" s="168"/>
      <c r="C84" s="1235" t="s">
        <v>890</v>
      </c>
      <c r="D84" s="1235" t="s">
        <v>236</v>
      </c>
      <c r="E84" s="1236">
        <v>0</v>
      </c>
      <c r="F84" s="1236" t="s">
        <v>237</v>
      </c>
      <c r="G84" s="1762">
        <f>'WCA Allocation Factors'!E6</f>
        <v>1</v>
      </c>
      <c r="H84" s="2314">
        <v>0</v>
      </c>
    </row>
    <row r="85" spans="1:8" ht="13.8">
      <c r="A85" s="1243"/>
      <c r="B85" s="168"/>
      <c r="C85" s="1235" t="s">
        <v>890</v>
      </c>
      <c r="D85" s="1235" t="s">
        <v>236</v>
      </c>
      <c r="E85" s="1236">
        <v>0</v>
      </c>
      <c r="F85" s="1236" t="s">
        <v>683</v>
      </c>
      <c r="G85" s="1762">
        <f>'WCA Allocation Factors'!K6</f>
        <v>0</v>
      </c>
      <c r="H85" s="2314">
        <v>0</v>
      </c>
    </row>
    <row r="86" spans="1:8" ht="13.8">
      <c r="A86" s="1243"/>
      <c r="B86" s="168"/>
      <c r="C86" s="1235" t="s">
        <v>890</v>
      </c>
      <c r="D86" s="1235" t="s">
        <v>236</v>
      </c>
      <c r="E86" s="1236">
        <v>0</v>
      </c>
      <c r="F86" s="1236" t="s">
        <v>880</v>
      </c>
      <c r="G86" s="1762">
        <f>'WCA Allocation Factors'!K6</f>
        <v>0</v>
      </c>
      <c r="H86" s="2314">
        <v>0</v>
      </c>
    </row>
    <row r="87" spans="1:8" ht="13.8">
      <c r="A87" s="1243"/>
      <c r="B87" s="168"/>
      <c r="C87" s="1235" t="s">
        <v>891</v>
      </c>
      <c r="D87" s="1235" t="s">
        <v>236</v>
      </c>
      <c r="E87" s="1236">
        <v>0</v>
      </c>
      <c r="F87" s="1236" t="s">
        <v>267</v>
      </c>
      <c r="G87" s="1762">
        <f>'WCA Allocation Factors'!C6</f>
        <v>0</v>
      </c>
      <c r="H87" s="2314">
        <v>0</v>
      </c>
    </row>
    <row r="88" spans="1:8" ht="13.8">
      <c r="A88" s="1243"/>
      <c r="B88" s="168"/>
      <c r="C88" s="1235" t="s">
        <v>891</v>
      </c>
      <c r="D88" s="1235" t="s">
        <v>236</v>
      </c>
      <c r="E88" s="1236">
        <v>0</v>
      </c>
      <c r="F88" s="1236" t="s">
        <v>270</v>
      </c>
      <c r="G88" s="1762">
        <f>'WCA Allocation Factors'!I6</f>
        <v>0</v>
      </c>
      <c r="H88" s="2314">
        <v>0</v>
      </c>
    </row>
    <row r="89" spans="1:8" ht="13.8">
      <c r="A89" s="1243"/>
      <c r="B89" s="168"/>
      <c r="C89" s="1235" t="s">
        <v>891</v>
      </c>
      <c r="D89" s="1235" t="s">
        <v>236</v>
      </c>
      <c r="E89" s="1236">
        <v>0</v>
      </c>
      <c r="F89" s="1236" t="s">
        <v>268</v>
      </c>
      <c r="G89" s="1762">
        <f>'WCA Allocation Factors'!D6</f>
        <v>0</v>
      </c>
      <c r="H89" s="2314">
        <v>0</v>
      </c>
    </row>
    <row r="90" spans="1:8" ht="13.8">
      <c r="A90" s="1243"/>
      <c r="B90" s="168"/>
      <c r="C90" s="1235" t="s">
        <v>891</v>
      </c>
      <c r="D90" s="1235" t="s">
        <v>236</v>
      </c>
      <c r="E90" s="1236">
        <v>0</v>
      </c>
      <c r="F90" s="1236" t="s">
        <v>269</v>
      </c>
      <c r="G90" s="1762">
        <f>'WCA Allocation Factors'!H6</f>
        <v>0</v>
      </c>
      <c r="H90" s="2314">
        <v>0</v>
      </c>
    </row>
    <row r="91" spans="1:8" ht="13.8">
      <c r="A91" s="1243"/>
      <c r="B91" s="168"/>
      <c r="C91" s="1235" t="s">
        <v>891</v>
      </c>
      <c r="D91" s="1235" t="s">
        <v>236</v>
      </c>
      <c r="E91" s="1236">
        <v>0</v>
      </c>
      <c r="F91" s="1236" t="s">
        <v>237</v>
      </c>
      <c r="G91" s="1762">
        <f>'WCA Allocation Factors'!E6</f>
        <v>1</v>
      </c>
      <c r="H91" s="2314">
        <v>0</v>
      </c>
    </row>
    <row r="92" spans="1:8" ht="13.8">
      <c r="A92" s="1243"/>
      <c r="B92" s="168"/>
      <c r="C92" s="1235" t="s">
        <v>891</v>
      </c>
      <c r="D92" s="1235" t="s">
        <v>236</v>
      </c>
      <c r="E92" s="1236">
        <v>0</v>
      </c>
      <c r="F92" s="1236" t="s">
        <v>683</v>
      </c>
      <c r="G92" s="1762">
        <f>'WCA Allocation Factors'!K6</f>
        <v>0</v>
      </c>
      <c r="H92" s="2314">
        <v>0</v>
      </c>
    </row>
    <row r="93" spans="1:8" ht="13.8">
      <c r="A93" s="1243"/>
      <c r="B93" s="168"/>
      <c r="C93" s="1235" t="s">
        <v>891</v>
      </c>
      <c r="D93" s="1235" t="s">
        <v>236</v>
      </c>
      <c r="E93" s="1236">
        <v>0</v>
      </c>
      <c r="F93" s="1236" t="s">
        <v>880</v>
      </c>
      <c r="G93" s="1762">
        <f>'WCA Allocation Factors'!K6</f>
        <v>0</v>
      </c>
      <c r="H93" s="2314">
        <v>0</v>
      </c>
    </row>
    <row r="94" spans="1:8" ht="14.4" thickBot="1">
      <c r="A94" s="1243"/>
      <c r="B94" s="1243"/>
      <c r="C94" s="1235"/>
      <c r="D94" s="1235"/>
      <c r="E94" s="1653">
        <f>SUM(E10:E93)</f>
        <v>0</v>
      </c>
      <c r="F94" s="1236"/>
      <c r="G94" s="1228"/>
      <c r="H94" s="1653">
        <v>0</v>
      </c>
    </row>
    <row r="95" spans="1:8" ht="14.4" thickTop="1">
      <c r="A95" s="81"/>
      <c r="B95" s="81"/>
      <c r="C95" s="81"/>
      <c r="D95" s="81"/>
      <c r="E95" s="81"/>
      <c r="F95" s="81"/>
      <c r="G95" s="81"/>
      <c r="H95" s="81"/>
    </row>
    <row r="96" spans="1:8" ht="13.8">
      <c r="A96" s="1763" t="s">
        <v>242</v>
      </c>
      <c r="B96" s="81"/>
      <c r="C96" s="81"/>
      <c r="D96" s="81"/>
      <c r="E96" s="81"/>
      <c r="F96" s="81"/>
      <c r="G96" s="81"/>
      <c r="H96" s="81"/>
    </row>
    <row r="97" spans="1:8" ht="13.8">
      <c r="A97" s="81"/>
      <c r="B97" s="81"/>
      <c r="C97" s="81"/>
      <c r="D97" s="81"/>
      <c r="E97" s="81"/>
      <c r="F97" s="81"/>
      <c r="G97" s="81"/>
      <c r="H97" s="81"/>
    </row>
    <row r="98" spans="1:8">
      <c r="A98" s="2667" t="s">
        <v>1139</v>
      </c>
      <c r="B98" s="2668"/>
      <c r="C98" s="2668"/>
      <c r="D98" s="2668"/>
      <c r="E98" s="2668"/>
      <c r="F98" s="2668"/>
      <c r="G98" s="2668"/>
      <c r="H98" s="2669"/>
    </row>
    <row r="99" spans="1:8">
      <c r="A99" s="2670"/>
      <c r="B99" s="2671"/>
      <c r="C99" s="2671"/>
      <c r="D99" s="2671"/>
      <c r="E99" s="2671"/>
      <c r="F99" s="2671"/>
      <c r="G99" s="2671"/>
      <c r="H99" s="2672"/>
    </row>
  </sheetData>
  <mergeCells count="1">
    <mergeCell ref="A98:H99"/>
  </mergeCells>
  <pageMargins left="0.75" right="0.45" top="0.5" bottom="0" header="0.3" footer="0.3"/>
  <pageSetup scale="58" orientation="portrait" r:id="rId1"/>
  <headerFooter scaleWithDoc="0" alignWithMargins="0">
    <oddHeader>&amp;RExhibit No. ___ (JH-2)
 Docket UE-130043
Page &amp;P of &amp;N</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0"/>
  <sheetViews>
    <sheetView topLeftCell="A50" workbookViewId="0">
      <selection activeCell="B1" sqref="B1:I58"/>
    </sheetView>
  </sheetViews>
  <sheetFormatPr defaultRowHeight="13.2"/>
  <cols>
    <col min="1" max="1" width="2.33203125" customWidth="1"/>
    <col min="6" max="6" width="12.5546875" bestFit="1" customWidth="1"/>
    <col min="9" max="9" width="11.5546875" bestFit="1" customWidth="1"/>
  </cols>
  <sheetData>
    <row r="1" spans="1:9" ht="13.8">
      <c r="A1" s="1043"/>
      <c r="B1" s="2449" t="s">
        <v>122</v>
      </c>
      <c r="C1" s="1900"/>
      <c r="D1" s="2450"/>
      <c r="E1" s="2450"/>
      <c r="F1" s="2450"/>
      <c r="G1" s="2450"/>
      <c r="H1" s="2450"/>
      <c r="I1" s="2450"/>
    </row>
    <row r="2" spans="1:9" ht="13.8">
      <c r="A2" s="1043"/>
      <c r="B2" s="2449" t="s">
        <v>800</v>
      </c>
      <c r="C2" s="1900"/>
      <c r="D2" s="2450"/>
      <c r="E2" s="2450"/>
      <c r="F2" s="2450"/>
      <c r="G2" s="2450"/>
      <c r="H2" s="2450"/>
      <c r="I2" s="2450"/>
    </row>
    <row r="3" spans="1:9" ht="13.8">
      <c r="A3" s="1043"/>
      <c r="B3" s="2449" t="s">
        <v>878</v>
      </c>
      <c r="C3" s="1900"/>
      <c r="D3" s="2450"/>
      <c r="E3" s="2450"/>
      <c r="F3" s="2450"/>
      <c r="G3" s="2450"/>
      <c r="H3" s="2450"/>
      <c r="I3" s="2450"/>
    </row>
    <row r="4" spans="1:9" ht="13.8">
      <c r="A4" s="1043"/>
      <c r="B4" s="2449" t="s">
        <v>1116</v>
      </c>
      <c r="C4" s="1900"/>
      <c r="D4" s="2450"/>
      <c r="E4" s="2450"/>
      <c r="F4" s="2450"/>
      <c r="G4" s="2450"/>
      <c r="H4" s="2450"/>
      <c r="I4" s="2450"/>
    </row>
    <row r="5" spans="1:9" ht="13.8">
      <c r="A5" s="1043"/>
      <c r="B5" s="1900"/>
      <c r="C5" s="1900"/>
      <c r="D5" s="2450"/>
      <c r="E5" s="2450"/>
      <c r="F5" s="2450"/>
      <c r="G5" s="2450"/>
      <c r="H5" s="2450"/>
      <c r="I5" s="2450"/>
    </row>
    <row r="6" spans="1:9" ht="13.8">
      <c r="A6" s="1043"/>
      <c r="B6" s="1900"/>
      <c r="C6" s="1900"/>
      <c r="D6" s="2450"/>
      <c r="E6" s="2450"/>
      <c r="F6" s="2450" t="s">
        <v>226</v>
      </c>
      <c r="G6" s="2450" t="s">
        <v>784</v>
      </c>
      <c r="H6" s="2450"/>
      <c r="I6" s="2450" t="s">
        <v>237</v>
      </c>
    </row>
    <row r="7" spans="1:9" ht="13.8">
      <c r="A7" s="1043"/>
      <c r="B7" s="1900"/>
      <c r="C7" s="1900"/>
      <c r="D7" s="2451" t="s">
        <v>227</v>
      </c>
      <c r="E7" s="2451" t="s">
        <v>228</v>
      </c>
      <c r="F7" s="2451" t="s">
        <v>229</v>
      </c>
      <c r="G7" s="2451" t="s">
        <v>230</v>
      </c>
      <c r="H7" s="2451" t="s">
        <v>231</v>
      </c>
      <c r="I7" s="2451" t="s">
        <v>232</v>
      </c>
    </row>
    <row r="8" spans="1:9" ht="13.8">
      <c r="A8" s="1044"/>
      <c r="B8" s="2452"/>
      <c r="C8" s="2453"/>
      <c r="D8" s="2454"/>
      <c r="E8" s="2454"/>
      <c r="F8" s="2454"/>
      <c r="G8" s="2454"/>
      <c r="H8" s="2454"/>
      <c r="I8" s="2455"/>
    </row>
    <row r="9" spans="1:9" ht="13.8">
      <c r="A9" s="1044"/>
      <c r="B9" s="2452" t="s">
        <v>360</v>
      </c>
      <c r="C9" s="2453"/>
      <c r="D9" s="2456"/>
      <c r="E9" s="2457"/>
      <c r="F9" s="2458"/>
      <c r="G9" s="2459"/>
      <c r="H9" s="2460"/>
      <c r="I9" s="2461"/>
    </row>
    <row r="10" spans="1:9" ht="13.8">
      <c r="A10" s="1044"/>
      <c r="B10" s="2462"/>
      <c r="C10" s="2453"/>
      <c r="D10" s="2463" t="s">
        <v>892</v>
      </c>
      <c r="E10" s="2457" t="s">
        <v>236</v>
      </c>
      <c r="F10" s="2464">
        <v>0</v>
      </c>
      <c r="G10" s="2464" t="s">
        <v>267</v>
      </c>
      <c r="H10" s="2465">
        <f>'WCA Allocation Factors'!C6</f>
        <v>0</v>
      </c>
      <c r="I10" s="2565">
        <f>F10*H10</f>
        <v>0</v>
      </c>
    </row>
    <row r="11" spans="1:9" ht="13.8">
      <c r="A11" s="1044"/>
      <c r="B11" s="2462"/>
      <c r="C11" s="2453"/>
      <c r="D11" s="2463" t="s">
        <v>892</v>
      </c>
      <c r="E11" s="2457" t="s">
        <v>236</v>
      </c>
      <c r="F11" s="2464">
        <v>0</v>
      </c>
      <c r="G11" s="2464" t="s">
        <v>270</v>
      </c>
      <c r="H11" s="2465">
        <f>'WCA Allocation Factors'!I6</f>
        <v>0</v>
      </c>
      <c r="I11" s="2565">
        <f t="shared" ref="I11:I64" si="0">F11*H11</f>
        <v>0</v>
      </c>
    </row>
    <row r="12" spans="1:9" ht="13.8">
      <c r="A12" s="1044"/>
      <c r="B12" s="2462"/>
      <c r="C12" s="2453"/>
      <c r="D12" s="2463" t="s">
        <v>892</v>
      </c>
      <c r="E12" s="2457" t="s">
        <v>236</v>
      </c>
      <c r="F12" s="2464">
        <v>0</v>
      </c>
      <c r="G12" s="2464" t="s">
        <v>268</v>
      </c>
      <c r="H12" s="2465">
        <f>'WCA Allocation Factors'!D6</f>
        <v>0</v>
      </c>
      <c r="I12" s="2565">
        <f t="shared" si="0"/>
        <v>0</v>
      </c>
    </row>
    <row r="13" spans="1:9" ht="13.8">
      <c r="A13" s="1044"/>
      <c r="B13" s="2462"/>
      <c r="C13" s="2453"/>
      <c r="D13" s="2463" t="s">
        <v>892</v>
      </c>
      <c r="E13" s="2457" t="s">
        <v>236</v>
      </c>
      <c r="F13" s="2464">
        <v>0</v>
      </c>
      <c r="G13" s="2464" t="s">
        <v>269</v>
      </c>
      <c r="H13" s="2465">
        <f>'WCA Allocation Factors'!H6</f>
        <v>0</v>
      </c>
      <c r="I13" s="2565">
        <f t="shared" si="0"/>
        <v>0</v>
      </c>
    </row>
    <row r="14" spans="1:9" ht="13.8">
      <c r="A14" s="1044"/>
      <c r="B14" s="2462"/>
      <c r="C14" s="2453"/>
      <c r="D14" s="2463" t="s">
        <v>892</v>
      </c>
      <c r="E14" s="2457" t="s">
        <v>236</v>
      </c>
      <c r="F14" s="2464">
        <v>0</v>
      </c>
      <c r="G14" s="2464" t="s">
        <v>237</v>
      </c>
      <c r="H14" s="2465">
        <f>'WCA Allocation Factors'!E6</f>
        <v>1</v>
      </c>
      <c r="I14" s="2565">
        <f t="shared" si="0"/>
        <v>0</v>
      </c>
    </row>
    <row r="15" spans="1:9" ht="13.8">
      <c r="A15" s="1044"/>
      <c r="B15" s="2453"/>
      <c r="C15" s="2453"/>
      <c r="D15" s="2463" t="s">
        <v>892</v>
      </c>
      <c r="E15" s="2463" t="s">
        <v>236</v>
      </c>
      <c r="F15" s="2464">
        <v>0</v>
      </c>
      <c r="G15" s="2464" t="s">
        <v>683</v>
      </c>
      <c r="H15" s="2465">
        <f>'WCA Allocation Factors'!K6</f>
        <v>0</v>
      </c>
      <c r="I15" s="2565">
        <f t="shared" si="0"/>
        <v>0</v>
      </c>
    </row>
    <row r="16" spans="1:9" ht="13.8">
      <c r="A16" s="1044"/>
      <c r="B16" s="2453"/>
      <c r="C16" s="2453"/>
      <c r="D16" s="2463" t="s">
        <v>892</v>
      </c>
      <c r="E16" s="2463" t="s">
        <v>236</v>
      </c>
      <c r="F16" s="2464">
        <v>0</v>
      </c>
      <c r="G16" s="2464" t="s">
        <v>880</v>
      </c>
      <c r="H16" s="2465">
        <f>'WCA Allocation Factors'!K6</f>
        <v>0</v>
      </c>
      <c r="I16" s="2565">
        <f t="shared" si="0"/>
        <v>0</v>
      </c>
    </row>
    <row r="17" spans="1:11" ht="13.8">
      <c r="A17" s="1044"/>
      <c r="B17" s="2462"/>
      <c r="C17" s="2453"/>
      <c r="D17" s="2463" t="s">
        <v>275</v>
      </c>
      <c r="E17" s="2457" t="s">
        <v>236</v>
      </c>
      <c r="F17" s="2464">
        <v>0</v>
      </c>
      <c r="G17" s="2464" t="s">
        <v>267</v>
      </c>
      <c r="H17" s="2465">
        <f>'WCA Allocation Factors'!C6</f>
        <v>0</v>
      </c>
      <c r="I17" s="2565">
        <f t="shared" si="0"/>
        <v>0</v>
      </c>
    </row>
    <row r="18" spans="1:11" ht="13.8">
      <c r="A18" s="1044"/>
      <c r="B18" s="2462"/>
      <c r="C18" s="2453"/>
      <c r="D18" s="2463" t="s">
        <v>275</v>
      </c>
      <c r="E18" s="2457" t="s">
        <v>236</v>
      </c>
      <c r="F18" s="2464">
        <v>0</v>
      </c>
      <c r="G18" s="2464" t="s">
        <v>404</v>
      </c>
      <c r="H18" s="2465">
        <f>'WCA Allocation Factors'!E11</f>
        <v>0</v>
      </c>
      <c r="I18" s="2565">
        <f t="shared" si="0"/>
        <v>0</v>
      </c>
      <c r="K18" s="1374"/>
    </row>
    <row r="19" spans="1:11" ht="13.8">
      <c r="A19" s="1044"/>
      <c r="B19" s="2462"/>
      <c r="C19" s="2453"/>
      <c r="D19" s="2463" t="s">
        <v>275</v>
      </c>
      <c r="E19" s="2457" t="s">
        <v>236</v>
      </c>
      <c r="F19" s="2464">
        <v>0</v>
      </c>
      <c r="G19" s="2464" t="s">
        <v>352</v>
      </c>
      <c r="H19" s="2465">
        <f>'WCA Allocation Factors'!E17</f>
        <v>0</v>
      </c>
      <c r="I19" s="2565">
        <f t="shared" si="0"/>
        <v>0</v>
      </c>
    </row>
    <row r="20" spans="1:11" ht="13.8">
      <c r="A20" s="1044"/>
      <c r="B20" s="2462"/>
      <c r="C20" s="2453"/>
      <c r="D20" s="2463" t="s">
        <v>275</v>
      </c>
      <c r="E20" s="2457" t="s">
        <v>236</v>
      </c>
      <c r="F20" s="2464">
        <v>0</v>
      </c>
      <c r="G20" s="2464" t="s">
        <v>341</v>
      </c>
      <c r="H20" s="2465">
        <f>'WCA Allocation Factors'!E16</f>
        <v>0.22605500000000001</v>
      </c>
      <c r="I20" s="2565">
        <f t="shared" si="0"/>
        <v>0</v>
      </c>
    </row>
    <row r="21" spans="1:11" ht="13.8">
      <c r="A21" s="1044"/>
      <c r="B21" s="2462"/>
      <c r="C21" s="2453"/>
      <c r="D21" s="2463" t="s">
        <v>275</v>
      </c>
      <c r="E21" s="2457" t="s">
        <v>236</v>
      </c>
      <c r="F21" s="2464">
        <v>0</v>
      </c>
      <c r="G21" s="2464" t="s">
        <v>249</v>
      </c>
      <c r="H21" s="2465">
        <f>'WCA Allocation Factors'!E22</f>
        <v>6.9301032461305659E-2</v>
      </c>
      <c r="I21" s="2565">
        <f t="shared" si="0"/>
        <v>0</v>
      </c>
    </row>
    <row r="22" spans="1:11" ht="13.8">
      <c r="A22" s="1044"/>
      <c r="B22" s="2453"/>
      <c r="C22" s="2453"/>
      <c r="D22" s="2463" t="s">
        <v>275</v>
      </c>
      <c r="E22" s="2463" t="s">
        <v>236</v>
      </c>
      <c r="F22" s="2464">
        <v>0</v>
      </c>
      <c r="G22" s="2464" t="s">
        <v>270</v>
      </c>
      <c r="H22" s="2465">
        <f>'WCA Allocation Factors'!I6</f>
        <v>0</v>
      </c>
      <c r="I22" s="2565">
        <f t="shared" si="0"/>
        <v>0</v>
      </c>
    </row>
    <row r="23" spans="1:11" ht="13.8">
      <c r="A23" s="1044"/>
      <c r="B23" s="2453"/>
      <c r="C23" s="2453"/>
      <c r="D23" s="2463" t="s">
        <v>275</v>
      </c>
      <c r="E23" s="2463" t="s">
        <v>236</v>
      </c>
      <c r="F23" s="2464">
        <v>0</v>
      </c>
      <c r="G23" s="2464" t="s">
        <v>369</v>
      </c>
      <c r="H23" s="2465">
        <f>'WCA Allocation Factors'!E18</f>
        <v>0.22476648699999999</v>
      </c>
      <c r="I23" s="2565">
        <f t="shared" si="0"/>
        <v>0</v>
      </c>
    </row>
    <row r="24" spans="1:11" ht="13.8">
      <c r="A24" s="1044"/>
      <c r="B24" s="2466"/>
      <c r="C24" s="2453"/>
      <c r="D24" s="2463" t="s">
        <v>275</v>
      </c>
      <c r="E24" s="2463" t="s">
        <v>236</v>
      </c>
      <c r="F24" s="2464">
        <v>0</v>
      </c>
      <c r="G24" s="2464" t="s">
        <v>268</v>
      </c>
      <c r="H24" s="2465">
        <f>'WCA Allocation Factors'!D6</f>
        <v>0</v>
      </c>
      <c r="I24" s="2565">
        <f t="shared" si="0"/>
        <v>0</v>
      </c>
    </row>
    <row r="25" spans="1:11" ht="13.8">
      <c r="A25" s="1044"/>
      <c r="B25" s="2467"/>
      <c r="C25" s="2453"/>
      <c r="D25" s="2463" t="s">
        <v>275</v>
      </c>
      <c r="E25" s="2463" t="s">
        <v>236</v>
      </c>
      <c r="F25" s="2464">
        <v>0</v>
      </c>
      <c r="G25" s="2464" t="s">
        <v>223</v>
      </c>
      <c r="H25" s="2465">
        <f>'WCA Allocation Factors'!E12</f>
        <v>6.8509279244491156E-2</v>
      </c>
      <c r="I25" s="2565">
        <f t="shared" si="0"/>
        <v>0</v>
      </c>
    </row>
    <row r="26" spans="1:11" ht="13.8">
      <c r="A26" s="1044"/>
      <c r="B26" s="2468"/>
      <c r="C26" s="2453"/>
      <c r="D26" s="2469" t="s">
        <v>275</v>
      </c>
      <c r="E26" s="2469" t="s">
        <v>236</v>
      </c>
      <c r="F26" s="2464">
        <v>0</v>
      </c>
      <c r="G26" s="2464" t="s">
        <v>269</v>
      </c>
      <c r="H26" s="2465">
        <f>'WCA Allocation Factors'!H6</f>
        <v>0</v>
      </c>
      <c r="I26" s="2565">
        <f t="shared" si="0"/>
        <v>0</v>
      </c>
    </row>
    <row r="27" spans="1:11" ht="13.8">
      <c r="A27" s="1044"/>
      <c r="B27" s="2468"/>
      <c r="C27" s="2453"/>
      <c r="D27" s="2469" t="s">
        <v>275</v>
      </c>
      <c r="E27" s="2469" t="s">
        <v>236</v>
      </c>
      <c r="F27" s="2464">
        <v>0</v>
      </c>
      <c r="G27" s="2464" t="s">
        <v>237</v>
      </c>
      <c r="H27" s="2465">
        <f>'WCA Allocation Factors'!E6</f>
        <v>1</v>
      </c>
      <c r="I27" s="2565">
        <f t="shared" si="0"/>
        <v>0</v>
      </c>
    </row>
    <row r="28" spans="1:11" ht="13.8">
      <c r="A28" s="1044"/>
      <c r="B28" s="2468"/>
      <c r="C28" s="2453"/>
      <c r="D28" s="2469" t="s">
        <v>275</v>
      </c>
      <c r="E28" s="2469" t="s">
        <v>236</v>
      </c>
      <c r="F28" s="2464">
        <v>0</v>
      </c>
      <c r="G28" s="2464" t="s">
        <v>683</v>
      </c>
      <c r="H28" s="2465">
        <f>'WCA Allocation Factors'!K6</f>
        <v>0</v>
      </c>
      <c r="I28" s="2565">
        <f t="shared" si="0"/>
        <v>0</v>
      </c>
    </row>
    <row r="29" spans="1:11" ht="13.8">
      <c r="A29" s="1044"/>
      <c r="B29" s="2468"/>
      <c r="C29" s="2453"/>
      <c r="D29" s="2469" t="s">
        <v>275</v>
      </c>
      <c r="E29" s="2469" t="s">
        <v>236</v>
      </c>
      <c r="F29" s="2464">
        <v>0</v>
      </c>
      <c r="G29" s="2464" t="s">
        <v>880</v>
      </c>
      <c r="H29" s="2465">
        <f>'WCA Allocation Factors'!K6</f>
        <v>0</v>
      </c>
      <c r="I29" s="2565">
        <f t="shared" si="0"/>
        <v>0</v>
      </c>
    </row>
    <row r="30" spans="1:11" ht="13.8">
      <c r="A30" s="1044"/>
      <c r="B30" s="2468"/>
      <c r="C30" s="2453"/>
      <c r="D30" s="2469" t="s">
        <v>276</v>
      </c>
      <c r="E30" s="2469" t="s">
        <v>236</v>
      </c>
      <c r="F30" s="2464">
        <v>0</v>
      </c>
      <c r="G30" s="2464" t="s">
        <v>352</v>
      </c>
      <c r="H30" s="2465">
        <f>'WCA Allocation Factors'!E17</f>
        <v>0</v>
      </c>
      <c r="I30" s="2565">
        <f t="shared" si="0"/>
        <v>0</v>
      </c>
    </row>
    <row r="31" spans="1:11" ht="13.8">
      <c r="A31" s="1044"/>
      <c r="B31" s="2468"/>
      <c r="C31" s="2453"/>
      <c r="D31" s="2469" t="s">
        <v>276</v>
      </c>
      <c r="E31" s="2469" t="s">
        <v>236</v>
      </c>
      <c r="F31" s="2464">
        <v>0</v>
      </c>
      <c r="G31" s="2464" t="s">
        <v>341</v>
      </c>
      <c r="H31" s="2465">
        <f>'WCA Allocation Factors'!E16</f>
        <v>0.22605500000000001</v>
      </c>
      <c r="I31" s="2565">
        <f t="shared" si="0"/>
        <v>0</v>
      </c>
    </row>
    <row r="32" spans="1:11" ht="13.8">
      <c r="A32" s="1044"/>
      <c r="B32" s="2468"/>
      <c r="C32" s="2453"/>
      <c r="D32" s="2469" t="s">
        <v>277</v>
      </c>
      <c r="E32" s="2469" t="s">
        <v>236</v>
      </c>
      <c r="F32" s="2464">
        <v>0</v>
      </c>
      <c r="G32" s="2464" t="s">
        <v>404</v>
      </c>
      <c r="H32" s="2465">
        <f>'WCA Allocation Factors'!E11</f>
        <v>0</v>
      </c>
      <c r="I32" s="2565">
        <f t="shared" si="0"/>
        <v>0</v>
      </c>
    </row>
    <row r="33" spans="1:9" ht="13.8">
      <c r="A33" s="1044"/>
      <c r="B33" s="2468"/>
      <c r="C33" s="2453"/>
      <c r="D33" s="2469" t="s">
        <v>279</v>
      </c>
      <c r="E33" s="2469" t="s">
        <v>236</v>
      </c>
      <c r="F33" s="2464">
        <v>0</v>
      </c>
      <c r="G33" s="2464" t="s">
        <v>352</v>
      </c>
      <c r="H33" s="2465">
        <f>'WCA Allocation Factors'!E17</f>
        <v>0</v>
      </c>
      <c r="I33" s="2565">
        <f t="shared" si="0"/>
        <v>0</v>
      </c>
    </row>
    <row r="34" spans="1:9" ht="13.8">
      <c r="A34" s="1044"/>
      <c r="B34" s="2468"/>
      <c r="C34" s="2453"/>
      <c r="D34" s="2469" t="s">
        <v>279</v>
      </c>
      <c r="E34" s="2469" t="s">
        <v>236</v>
      </c>
      <c r="F34" s="2464">
        <v>0</v>
      </c>
      <c r="G34" s="2464" t="s">
        <v>341</v>
      </c>
      <c r="H34" s="2465">
        <f>'WCA Allocation Factors'!E16</f>
        <v>0.22605500000000001</v>
      </c>
      <c r="I34" s="2565">
        <f t="shared" si="0"/>
        <v>0</v>
      </c>
    </row>
    <row r="35" spans="1:9" ht="13.8">
      <c r="A35" s="1044"/>
      <c r="B35" s="2468"/>
      <c r="C35" s="2453"/>
      <c r="D35" s="2469" t="s">
        <v>280</v>
      </c>
      <c r="E35" s="2469" t="s">
        <v>236</v>
      </c>
      <c r="F35" s="2464">
        <v>0</v>
      </c>
      <c r="G35" s="2464" t="s">
        <v>404</v>
      </c>
      <c r="H35" s="2465">
        <f>'WCA Allocation Factors'!E11</f>
        <v>0</v>
      </c>
      <c r="I35" s="2565">
        <f t="shared" si="0"/>
        <v>0</v>
      </c>
    </row>
    <row r="36" spans="1:9" ht="13.8">
      <c r="A36" s="1044"/>
      <c r="B36" s="2470"/>
      <c r="C36" s="2453"/>
      <c r="D36" s="2471" t="s">
        <v>280</v>
      </c>
      <c r="E36" s="2471" t="s">
        <v>236</v>
      </c>
      <c r="F36" s="2464">
        <v>0</v>
      </c>
      <c r="G36" s="2464" t="s">
        <v>352</v>
      </c>
      <c r="H36" s="2465">
        <f>'WCA Allocation Factors'!E17</f>
        <v>0</v>
      </c>
      <c r="I36" s="2565">
        <f t="shared" si="0"/>
        <v>0</v>
      </c>
    </row>
    <row r="37" spans="1:9" ht="13.8">
      <c r="A37" s="1044"/>
      <c r="B37" s="2468"/>
      <c r="C37" s="2453"/>
      <c r="D37" s="2469" t="s">
        <v>280</v>
      </c>
      <c r="E37" s="2469" t="s">
        <v>236</v>
      </c>
      <c r="F37" s="2464">
        <v>0</v>
      </c>
      <c r="G37" s="2464" t="s">
        <v>341</v>
      </c>
      <c r="H37" s="2465">
        <f>'WCA Allocation Factors'!E16</f>
        <v>0.22605500000000001</v>
      </c>
      <c r="I37" s="2565">
        <f t="shared" si="0"/>
        <v>0</v>
      </c>
    </row>
    <row r="38" spans="1:9" ht="13.8">
      <c r="A38" s="1044"/>
      <c r="B38" s="2468"/>
      <c r="C38" s="2453"/>
      <c r="D38" s="2469" t="s">
        <v>280</v>
      </c>
      <c r="E38" s="2469" t="s">
        <v>236</v>
      </c>
      <c r="F38" s="2464">
        <v>0</v>
      </c>
      <c r="G38" s="2464" t="s">
        <v>369</v>
      </c>
      <c r="H38" s="2465">
        <f>'WCA Allocation Factors'!E18</f>
        <v>0.22476648699999999</v>
      </c>
      <c r="I38" s="2565">
        <f t="shared" si="0"/>
        <v>0</v>
      </c>
    </row>
    <row r="39" spans="1:9" ht="13.8">
      <c r="A39" s="1044"/>
      <c r="B39" s="2468"/>
      <c r="C39" s="2453"/>
      <c r="D39" s="2469" t="s">
        <v>281</v>
      </c>
      <c r="E39" s="2469" t="s">
        <v>236</v>
      </c>
      <c r="F39" s="2464">
        <v>0</v>
      </c>
      <c r="G39" s="2464" t="s">
        <v>352</v>
      </c>
      <c r="H39" s="2465">
        <f>'WCA Allocation Factors'!E17</f>
        <v>0</v>
      </c>
      <c r="I39" s="2565">
        <f t="shared" si="0"/>
        <v>0</v>
      </c>
    </row>
    <row r="40" spans="1:9" ht="13.8">
      <c r="A40" s="1044"/>
      <c r="B40" s="2468"/>
      <c r="C40" s="2453"/>
      <c r="D40" s="2469" t="s">
        <v>281</v>
      </c>
      <c r="E40" s="2469" t="s">
        <v>236</v>
      </c>
      <c r="F40" s="2464">
        <v>0</v>
      </c>
      <c r="G40" s="2464" t="s">
        <v>341</v>
      </c>
      <c r="H40" s="2465">
        <f>'WCA Allocation Factors'!E16</f>
        <v>0.22605500000000001</v>
      </c>
      <c r="I40" s="2565">
        <f t="shared" si="0"/>
        <v>0</v>
      </c>
    </row>
    <row r="41" spans="1:9" ht="13.8">
      <c r="A41" s="1044"/>
      <c r="B41" s="2468"/>
      <c r="C41" s="2453"/>
      <c r="D41" s="2469" t="s">
        <v>281</v>
      </c>
      <c r="E41" s="2469" t="s">
        <v>236</v>
      </c>
      <c r="F41" s="2464">
        <v>0</v>
      </c>
      <c r="G41" s="2464" t="s">
        <v>369</v>
      </c>
      <c r="H41" s="2465">
        <f>'WCA Allocation Factors'!E18</f>
        <v>0.22476648699999999</v>
      </c>
      <c r="I41" s="2565">
        <f t="shared" si="0"/>
        <v>0</v>
      </c>
    </row>
    <row r="42" spans="1:9" ht="13.8">
      <c r="A42" s="1044"/>
      <c r="B42" s="2468"/>
      <c r="C42" s="2453"/>
      <c r="D42" s="2469" t="s">
        <v>281</v>
      </c>
      <c r="E42" s="2469" t="s">
        <v>236</v>
      </c>
      <c r="F42" s="2464">
        <v>0</v>
      </c>
      <c r="G42" s="2464" t="s">
        <v>243</v>
      </c>
      <c r="H42" s="2465">
        <f>'WCA Allocation Factors'!E7</f>
        <v>8.043396137671209E-2</v>
      </c>
      <c r="I42" s="2565">
        <f t="shared" si="0"/>
        <v>0</v>
      </c>
    </row>
    <row r="43" spans="1:9" ht="13.8">
      <c r="A43" s="1044"/>
      <c r="B43" s="2468"/>
      <c r="C43" s="2453"/>
      <c r="D43" s="2469" t="s">
        <v>893</v>
      </c>
      <c r="E43" s="2469" t="s">
        <v>236</v>
      </c>
      <c r="F43" s="2464">
        <v>0</v>
      </c>
      <c r="G43" s="2464" t="s">
        <v>267</v>
      </c>
      <c r="H43" s="2465">
        <f>'WCA Allocation Factors'!C6</f>
        <v>0</v>
      </c>
      <c r="I43" s="2565">
        <f t="shared" si="0"/>
        <v>0</v>
      </c>
    </row>
    <row r="44" spans="1:9" ht="13.8">
      <c r="A44" s="1044"/>
      <c r="B44" s="2468"/>
      <c r="C44" s="2453"/>
      <c r="D44" s="2469" t="s">
        <v>893</v>
      </c>
      <c r="E44" s="2469" t="s">
        <v>236</v>
      </c>
      <c r="F44" s="2464">
        <v>0</v>
      </c>
      <c r="G44" s="2464" t="s">
        <v>249</v>
      </c>
      <c r="H44" s="2465">
        <f>'WCA Allocation Factors'!E22</f>
        <v>6.9301032461305659E-2</v>
      </c>
      <c r="I44" s="2565">
        <f t="shared" si="0"/>
        <v>0</v>
      </c>
    </row>
    <row r="45" spans="1:9" ht="13.8">
      <c r="A45" s="1044"/>
      <c r="B45" s="2468"/>
      <c r="C45" s="2453"/>
      <c r="D45" s="2469" t="s">
        <v>893</v>
      </c>
      <c r="E45" s="2469" t="s">
        <v>236</v>
      </c>
      <c r="F45" s="2464">
        <v>0</v>
      </c>
      <c r="G45" s="2464" t="s">
        <v>268</v>
      </c>
      <c r="H45" s="2465">
        <f>'WCA Allocation Factors'!D6</f>
        <v>0</v>
      </c>
      <c r="I45" s="2565">
        <f t="shared" si="0"/>
        <v>0</v>
      </c>
    </row>
    <row r="46" spans="1:9" ht="13.8">
      <c r="A46" s="1044"/>
      <c r="B46" s="2468"/>
      <c r="C46" s="2453"/>
      <c r="D46" s="2469" t="s">
        <v>893</v>
      </c>
      <c r="E46" s="2469" t="s">
        <v>236</v>
      </c>
      <c r="F46" s="2464">
        <v>0</v>
      </c>
      <c r="G46" s="2464" t="s">
        <v>223</v>
      </c>
      <c r="H46" s="2465">
        <f>'WCA Allocation Factors'!E12</f>
        <v>6.8509279244491156E-2</v>
      </c>
      <c r="I46" s="2565">
        <f t="shared" si="0"/>
        <v>0</v>
      </c>
    </row>
    <row r="47" spans="1:9" ht="13.8">
      <c r="A47" s="1044"/>
      <c r="B47" s="2472"/>
      <c r="C47" s="2453"/>
      <c r="D47" s="2471" t="s">
        <v>893</v>
      </c>
      <c r="E47" s="2471" t="s">
        <v>236</v>
      </c>
      <c r="F47" s="2464">
        <v>0</v>
      </c>
      <c r="G47" s="2464" t="s">
        <v>269</v>
      </c>
      <c r="H47" s="2465">
        <f>'WCA Allocation Factors'!H6</f>
        <v>0</v>
      </c>
      <c r="I47" s="2565">
        <f t="shared" si="0"/>
        <v>0</v>
      </c>
    </row>
    <row r="48" spans="1:9" ht="13.8">
      <c r="A48" s="1044"/>
      <c r="B48" s="2468"/>
      <c r="C48" s="2453"/>
      <c r="D48" s="2469" t="s">
        <v>893</v>
      </c>
      <c r="E48" s="2469" t="s">
        <v>236</v>
      </c>
      <c r="F48" s="2464">
        <v>0</v>
      </c>
      <c r="G48" s="2464" t="s">
        <v>237</v>
      </c>
      <c r="H48" s="2465">
        <f>'WCA Allocation Factors'!E6</f>
        <v>1</v>
      </c>
      <c r="I48" s="2565">
        <f t="shared" si="0"/>
        <v>0</v>
      </c>
    </row>
    <row r="49" spans="1:9" ht="13.8">
      <c r="A49" s="1044"/>
      <c r="B49" s="2468"/>
      <c r="C49" s="2453"/>
      <c r="D49" s="2469" t="s">
        <v>893</v>
      </c>
      <c r="E49" s="2469" t="s">
        <v>236</v>
      </c>
      <c r="F49" s="2464">
        <v>0</v>
      </c>
      <c r="G49" s="2464" t="s">
        <v>683</v>
      </c>
      <c r="H49" s="2465">
        <f>'WCA Allocation Factors'!K6</f>
        <v>0</v>
      </c>
      <c r="I49" s="2565">
        <f t="shared" si="0"/>
        <v>0</v>
      </c>
    </row>
    <row r="50" spans="1:9" ht="13.8">
      <c r="A50" s="1044"/>
      <c r="B50" s="2468"/>
      <c r="C50" s="2453"/>
      <c r="D50" s="2469" t="s">
        <v>893</v>
      </c>
      <c r="E50" s="2469" t="s">
        <v>236</v>
      </c>
      <c r="F50" s="2464">
        <v>0</v>
      </c>
      <c r="G50" s="2464" t="s">
        <v>880</v>
      </c>
      <c r="H50" s="2465">
        <f>'WCA Allocation Factors'!K6</f>
        <v>0</v>
      </c>
      <c r="I50" s="2565">
        <f t="shared" si="0"/>
        <v>0</v>
      </c>
    </row>
    <row r="51" spans="1:9" ht="13.8">
      <c r="A51" s="1044"/>
      <c r="B51" s="2468"/>
      <c r="C51" s="2453"/>
      <c r="D51" s="2469" t="s">
        <v>894</v>
      </c>
      <c r="E51" s="2469" t="s">
        <v>236</v>
      </c>
      <c r="F51" s="2464">
        <v>0</v>
      </c>
      <c r="G51" s="2464" t="s">
        <v>352</v>
      </c>
      <c r="H51" s="2465">
        <f>'WCA Allocation Factors'!E17</f>
        <v>0</v>
      </c>
      <c r="I51" s="2565">
        <f t="shared" si="0"/>
        <v>0</v>
      </c>
    </row>
    <row r="52" spans="1:9" ht="13.8">
      <c r="A52" s="1044"/>
      <c r="B52" s="2468"/>
      <c r="C52" s="2453"/>
      <c r="D52" s="2469" t="s">
        <v>894</v>
      </c>
      <c r="E52" s="2469" t="s">
        <v>236</v>
      </c>
      <c r="F52" s="2464">
        <v>0</v>
      </c>
      <c r="G52" s="2464" t="s">
        <v>341</v>
      </c>
      <c r="H52" s="2465">
        <f>'WCA Allocation Factors'!E16</f>
        <v>0.22605500000000001</v>
      </c>
      <c r="I52" s="2565">
        <f t="shared" si="0"/>
        <v>0</v>
      </c>
    </row>
    <row r="53" spans="1:9" ht="13.8">
      <c r="A53" s="1044"/>
      <c r="B53" s="2468"/>
      <c r="C53" s="2453"/>
      <c r="D53" s="2469" t="s">
        <v>285</v>
      </c>
      <c r="E53" s="2469" t="s">
        <v>236</v>
      </c>
      <c r="F53" s="2464">
        <v>0</v>
      </c>
      <c r="G53" s="2464" t="s">
        <v>404</v>
      </c>
      <c r="H53" s="2465">
        <f>'WCA Allocation Factors'!E11</f>
        <v>0</v>
      </c>
      <c r="I53" s="2565">
        <f t="shared" si="0"/>
        <v>0</v>
      </c>
    </row>
    <row r="54" spans="1:9" ht="13.8">
      <c r="A54" s="1044"/>
      <c r="B54" s="2468"/>
      <c r="C54" s="2453"/>
      <c r="D54" s="2469" t="s">
        <v>285</v>
      </c>
      <c r="E54" s="2469" t="s">
        <v>236</v>
      </c>
      <c r="F54" s="2464">
        <v>0</v>
      </c>
      <c r="G54" s="2464" t="s">
        <v>352</v>
      </c>
      <c r="H54" s="2465">
        <f>'WCA Allocation Factors'!E17</f>
        <v>0</v>
      </c>
      <c r="I54" s="2565">
        <f t="shared" si="0"/>
        <v>0</v>
      </c>
    </row>
    <row r="55" spans="1:9" ht="13.8">
      <c r="A55" s="1044"/>
      <c r="B55" s="2468"/>
      <c r="C55" s="2453"/>
      <c r="D55" s="2469" t="s">
        <v>285</v>
      </c>
      <c r="E55" s="2469" t="s">
        <v>236</v>
      </c>
      <c r="F55" s="2464">
        <v>0</v>
      </c>
      <c r="G55" s="2464" t="s">
        <v>341</v>
      </c>
      <c r="H55" s="2465">
        <f>'WCA Allocation Factors'!E16</f>
        <v>0.22605500000000001</v>
      </c>
      <c r="I55" s="2565">
        <f t="shared" si="0"/>
        <v>0</v>
      </c>
    </row>
    <row r="56" spans="1:9" ht="13.8">
      <c r="A56" s="1044"/>
      <c r="B56" s="2468"/>
      <c r="C56" s="2453"/>
      <c r="D56" s="2469" t="s">
        <v>285</v>
      </c>
      <c r="E56" s="2469" t="s">
        <v>236</v>
      </c>
      <c r="F56" s="2464">
        <v>0</v>
      </c>
      <c r="G56" s="2464" t="s">
        <v>249</v>
      </c>
      <c r="H56" s="2465">
        <f>'WCA Allocation Factors'!E22</f>
        <v>6.9301032461305659E-2</v>
      </c>
      <c r="I56" s="2565">
        <f t="shared" si="0"/>
        <v>0</v>
      </c>
    </row>
    <row r="57" spans="1:9" ht="13.8">
      <c r="A57" s="1044"/>
      <c r="B57" s="2468"/>
      <c r="C57" s="2453"/>
      <c r="D57" s="2469" t="s">
        <v>285</v>
      </c>
      <c r="E57" s="2469" t="s">
        <v>236</v>
      </c>
      <c r="F57" s="2464">
        <v>0</v>
      </c>
      <c r="G57" s="2464" t="s">
        <v>270</v>
      </c>
      <c r="H57" s="2465">
        <f>'WCA Allocation Factors'!EI6</f>
        <v>0</v>
      </c>
      <c r="I57" s="2565">
        <f t="shared" si="0"/>
        <v>0</v>
      </c>
    </row>
    <row r="58" spans="1:9" ht="13.8">
      <c r="A58" s="1044"/>
      <c r="B58" s="2467"/>
      <c r="C58" s="2453"/>
      <c r="D58" s="2463" t="s">
        <v>285</v>
      </c>
      <c r="E58" s="2463" t="s">
        <v>236</v>
      </c>
      <c r="F58" s="2464">
        <v>0</v>
      </c>
      <c r="G58" s="2464" t="s">
        <v>369</v>
      </c>
      <c r="H58" s="2465">
        <f>'WCA Allocation Factors'!E18</f>
        <v>0.22476648699999999</v>
      </c>
      <c r="I58" s="2565">
        <f t="shared" si="0"/>
        <v>0</v>
      </c>
    </row>
    <row r="59" spans="1:9" ht="13.8">
      <c r="A59" s="1044"/>
      <c r="B59" s="2468"/>
      <c r="C59" s="2453"/>
      <c r="D59" s="2469" t="s">
        <v>285</v>
      </c>
      <c r="E59" s="2469" t="s">
        <v>236</v>
      </c>
      <c r="F59" s="2464">
        <v>0</v>
      </c>
      <c r="G59" s="2464" t="s">
        <v>268</v>
      </c>
      <c r="H59" s="2465">
        <f>'WCA Allocation Factors'!D6</f>
        <v>0</v>
      </c>
      <c r="I59" s="2565">
        <f t="shared" si="0"/>
        <v>0</v>
      </c>
    </row>
    <row r="60" spans="1:9" ht="13.8">
      <c r="A60" s="1044"/>
      <c r="B60" s="2468"/>
      <c r="C60" s="2453"/>
      <c r="D60" s="2469" t="s">
        <v>285</v>
      </c>
      <c r="E60" s="2469" t="s">
        <v>236</v>
      </c>
      <c r="F60" s="2464">
        <v>0</v>
      </c>
      <c r="G60" s="2464" t="s">
        <v>243</v>
      </c>
      <c r="H60" s="2465">
        <f>'WCA Allocation Factors'!E7</f>
        <v>8.043396137671209E-2</v>
      </c>
      <c r="I60" s="2565">
        <f t="shared" si="0"/>
        <v>0</v>
      </c>
    </row>
    <row r="61" spans="1:9" ht="13.8">
      <c r="A61" s="1044"/>
      <c r="B61" s="2468"/>
      <c r="C61" s="2453"/>
      <c r="D61" s="2469" t="s">
        <v>285</v>
      </c>
      <c r="E61" s="2469" t="s">
        <v>236</v>
      </c>
      <c r="F61" s="2464">
        <v>0</v>
      </c>
      <c r="G61" s="2464" t="s">
        <v>223</v>
      </c>
      <c r="H61" s="2465">
        <f>'WCA Allocation Factors'!E12</f>
        <v>6.8509279244491156E-2</v>
      </c>
      <c r="I61" s="2565">
        <f t="shared" si="0"/>
        <v>0</v>
      </c>
    </row>
    <row r="62" spans="1:9" ht="13.8">
      <c r="A62" s="1044"/>
      <c r="B62" s="2468"/>
      <c r="C62" s="2453"/>
      <c r="D62" s="2469" t="s">
        <v>285</v>
      </c>
      <c r="E62" s="2469" t="s">
        <v>236</v>
      </c>
      <c r="F62" s="2464">
        <v>0</v>
      </c>
      <c r="G62" s="2464" t="s">
        <v>269</v>
      </c>
      <c r="H62" s="2465">
        <f>'WCA Allocation Factors'!H6</f>
        <v>0</v>
      </c>
      <c r="I62" s="2565">
        <f t="shared" si="0"/>
        <v>0</v>
      </c>
    </row>
    <row r="63" spans="1:9" ht="13.8">
      <c r="A63" s="1044"/>
      <c r="B63" s="2468"/>
      <c r="C63" s="2453"/>
      <c r="D63" s="2469" t="s">
        <v>285</v>
      </c>
      <c r="E63" s="2469" t="s">
        <v>236</v>
      </c>
      <c r="F63" s="2464">
        <v>0</v>
      </c>
      <c r="G63" s="2464" t="s">
        <v>237</v>
      </c>
      <c r="H63" s="2465">
        <f>'WCA Allocation Factors'!E6</f>
        <v>1</v>
      </c>
      <c r="I63" s="2565">
        <f t="shared" si="0"/>
        <v>0</v>
      </c>
    </row>
    <row r="64" spans="1:9" ht="13.8">
      <c r="A64" s="1044"/>
      <c r="B64" s="2468"/>
      <c r="C64" s="2453"/>
      <c r="D64" s="2469" t="s">
        <v>285</v>
      </c>
      <c r="E64" s="2469" t="s">
        <v>236</v>
      </c>
      <c r="F64" s="2464">
        <v>0</v>
      </c>
      <c r="G64" s="2464" t="s">
        <v>683</v>
      </c>
      <c r="H64" s="2465">
        <f>'WCA Allocation Factors'!K6</f>
        <v>0</v>
      </c>
      <c r="I64" s="2565">
        <f t="shared" si="0"/>
        <v>0</v>
      </c>
    </row>
    <row r="65" spans="1:9" ht="14.4" thickBot="1">
      <c r="A65" s="1044"/>
      <c r="B65" s="2468"/>
      <c r="C65" s="2468"/>
      <c r="D65" s="2473" t="s">
        <v>895</v>
      </c>
      <c r="E65" s="2469"/>
      <c r="F65" s="2474">
        <f>SUM(F10:F64)</f>
        <v>0</v>
      </c>
      <c r="G65" s="2464"/>
      <c r="H65" s="2475"/>
      <c r="I65" s="2474">
        <f>SUM(I10:I64)</f>
        <v>0</v>
      </c>
    </row>
    <row r="66" spans="1:9" ht="13.8">
      <c r="B66" s="224"/>
      <c r="C66" s="224"/>
      <c r="D66" s="224"/>
      <c r="E66" s="224"/>
      <c r="F66" s="224"/>
      <c r="G66" s="224"/>
      <c r="H66" s="224"/>
      <c r="I66" s="224"/>
    </row>
    <row r="67" spans="1:9" ht="13.8">
      <c r="B67" s="235" t="s">
        <v>242</v>
      </c>
      <c r="C67" s="224"/>
      <c r="D67" s="224"/>
      <c r="E67" s="224"/>
      <c r="F67" s="224"/>
      <c r="G67" s="224"/>
      <c r="H67" s="224"/>
      <c r="I67" s="224"/>
    </row>
    <row r="68" spans="1:9" ht="13.8">
      <c r="B68" s="224"/>
      <c r="C68" s="224"/>
      <c r="D68" s="224"/>
      <c r="E68" s="224"/>
      <c r="F68" s="224"/>
      <c r="G68" s="224"/>
      <c r="H68" s="224"/>
      <c r="I68" s="224"/>
    </row>
    <row r="69" spans="1:9">
      <c r="B69" s="2673" t="s">
        <v>1139</v>
      </c>
      <c r="C69" s="2674"/>
      <c r="D69" s="2674"/>
      <c r="E69" s="2674"/>
      <c r="F69" s="2674"/>
      <c r="G69" s="2674"/>
      <c r="H69" s="2674"/>
      <c r="I69" s="2675"/>
    </row>
    <row r="70" spans="1:9">
      <c r="B70" s="2676"/>
      <c r="C70" s="2677"/>
      <c r="D70" s="2677"/>
      <c r="E70" s="2677"/>
      <c r="F70" s="2677"/>
      <c r="G70" s="2677"/>
      <c r="H70" s="2677"/>
      <c r="I70" s="2678"/>
    </row>
  </sheetData>
  <mergeCells count="1">
    <mergeCell ref="B69:I70"/>
  </mergeCells>
  <pageMargins left="0.7" right="0.7" top="0.75" bottom="0.75" header="0.3" footer="0.3"/>
  <pageSetup scale="76" fitToWidth="0" orientation="portrait" r:id="rId1"/>
  <headerFooter scaleWithDoc="0" alignWithMargins="0">
    <oddHeader>&amp;RExhibit No. ___ (JH-2)
 Docket UE-130043
Page &amp;P of &amp;N</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1"/>
  <sheetViews>
    <sheetView topLeftCell="A28" workbookViewId="0">
      <selection activeCell="B1" sqref="B1:I58"/>
    </sheetView>
  </sheetViews>
  <sheetFormatPr defaultRowHeight="13.2"/>
  <cols>
    <col min="1" max="1" width="26.5546875" customWidth="1"/>
    <col min="2" max="2" width="4.33203125" customWidth="1"/>
    <col min="3" max="3" width="10.109375" customWidth="1"/>
    <col min="5" max="5" width="12.109375" customWidth="1"/>
    <col min="6" max="6" width="12.33203125" customWidth="1"/>
    <col min="7" max="7" width="9.88671875" customWidth="1"/>
    <col min="8" max="8" width="11.6640625" style="1045" customWidth="1"/>
  </cols>
  <sheetData>
    <row r="1" spans="1:8" ht="13.8">
      <c r="A1" s="949" t="s">
        <v>122</v>
      </c>
      <c r="B1" s="435"/>
      <c r="C1" s="436"/>
      <c r="D1" s="436"/>
      <c r="E1" s="436"/>
      <c r="F1" s="436"/>
      <c r="G1" s="436"/>
      <c r="H1" s="1764"/>
    </row>
    <row r="2" spans="1:8" ht="13.8">
      <c r="A2" s="949" t="s">
        <v>800</v>
      </c>
      <c r="B2" s="435"/>
      <c r="C2" s="436"/>
      <c r="D2" s="436"/>
      <c r="E2" s="436"/>
      <c r="F2" s="436"/>
      <c r="G2" s="436"/>
      <c r="H2" s="1764"/>
    </row>
    <row r="3" spans="1:8" ht="13.8">
      <c r="A3" s="949" t="s">
        <v>1115</v>
      </c>
      <c r="B3" s="435"/>
      <c r="C3" s="436"/>
      <c r="D3" s="436"/>
      <c r="E3" s="436"/>
      <c r="F3" s="436"/>
      <c r="G3" s="436"/>
      <c r="H3" s="1764"/>
    </row>
    <row r="4" spans="1:8" ht="13.8">
      <c r="A4" s="949" t="s">
        <v>1114</v>
      </c>
      <c r="B4" s="435"/>
      <c r="C4" s="436"/>
      <c r="D4" s="436"/>
      <c r="E4" s="436"/>
      <c r="F4" s="436"/>
      <c r="G4" s="436"/>
      <c r="H4" s="1764"/>
    </row>
    <row r="5" spans="1:8" ht="13.8">
      <c r="A5" s="435"/>
      <c r="B5" s="435"/>
      <c r="C5" s="436"/>
      <c r="D5" s="436"/>
      <c r="E5" s="436" t="s">
        <v>226</v>
      </c>
      <c r="F5" s="436" t="s">
        <v>784</v>
      </c>
      <c r="G5" s="436"/>
      <c r="H5" s="1765" t="s">
        <v>237</v>
      </c>
    </row>
    <row r="6" spans="1:8" ht="13.8">
      <c r="A6" s="435"/>
      <c r="B6" s="435"/>
      <c r="C6" s="945" t="s">
        <v>227</v>
      </c>
      <c r="D6" s="945" t="s">
        <v>228</v>
      </c>
      <c r="E6" s="945" t="s">
        <v>229</v>
      </c>
      <c r="F6" s="945" t="s">
        <v>230</v>
      </c>
      <c r="G6" s="945" t="s">
        <v>231</v>
      </c>
      <c r="H6" s="1766" t="s">
        <v>897</v>
      </c>
    </row>
    <row r="7" spans="1:8" ht="13.8">
      <c r="A7" s="176"/>
      <c r="B7" s="168"/>
      <c r="C7" s="169"/>
      <c r="D7" s="169"/>
      <c r="E7" s="169"/>
      <c r="F7" s="169"/>
      <c r="G7" s="169"/>
      <c r="H7" s="1764"/>
    </row>
    <row r="8" spans="1:8" ht="13.8">
      <c r="A8" s="176" t="s">
        <v>335</v>
      </c>
      <c r="B8" s="168"/>
      <c r="C8" s="1767"/>
      <c r="D8" s="169"/>
      <c r="E8" s="123"/>
      <c r="F8" s="1768"/>
      <c r="G8" s="298"/>
      <c r="H8" s="1764"/>
    </row>
    <row r="9" spans="1:8" ht="13.8">
      <c r="A9" s="180" t="s">
        <v>712</v>
      </c>
      <c r="B9" s="168"/>
      <c r="C9" s="1769" t="s">
        <v>299</v>
      </c>
      <c r="D9" s="169" t="s">
        <v>236</v>
      </c>
      <c r="E9" s="123">
        <v>141861275.63457063</v>
      </c>
      <c r="F9" s="1770" t="s">
        <v>352</v>
      </c>
      <c r="G9" s="1701">
        <f>'WCA Allocation Factors'!E17</f>
        <v>0</v>
      </c>
      <c r="H9" s="1764">
        <f>E9*G9</f>
        <v>0</v>
      </c>
    </row>
    <row r="10" spans="1:8" ht="13.8">
      <c r="A10" s="180" t="s">
        <v>712</v>
      </c>
      <c r="B10" s="435"/>
      <c r="C10" s="1769" t="s">
        <v>299</v>
      </c>
      <c r="D10" s="169" t="s">
        <v>236</v>
      </c>
      <c r="E10" s="123">
        <v>797809.76066315838</v>
      </c>
      <c r="F10" s="1770" t="s">
        <v>341</v>
      </c>
      <c r="G10" s="1701">
        <f>'WCA Allocation Factors'!E16</f>
        <v>0.22605500000000001</v>
      </c>
      <c r="H10" s="1764">
        <f t="shared" ref="H10:H40" si="0">E10*G10</f>
        <v>180348.88544671028</v>
      </c>
    </row>
    <row r="11" spans="1:8" ht="13.8">
      <c r="A11" s="180" t="s">
        <v>712</v>
      </c>
      <c r="B11" s="435"/>
      <c r="C11" s="1769" t="s">
        <v>299</v>
      </c>
      <c r="D11" s="169" t="s">
        <v>236</v>
      </c>
      <c r="E11" s="123">
        <v>9436888.3069779798</v>
      </c>
      <c r="F11" s="1771" t="s">
        <v>369</v>
      </c>
      <c r="G11" s="1701">
        <f>'WCA Allocation Factors'!E18</f>
        <v>0.22476648699999999</v>
      </c>
      <c r="H11" s="1764">
        <f t="shared" si="0"/>
        <v>2121096.2329708179</v>
      </c>
    </row>
    <row r="12" spans="1:8" ht="13.8">
      <c r="A12" s="180" t="s">
        <v>712</v>
      </c>
      <c r="B12" s="435"/>
      <c r="C12" s="1769" t="s">
        <v>295</v>
      </c>
      <c r="D12" s="169" t="s">
        <v>236</v>
      </c>
      <c r="E12" s="123">
        <v>3045625.915090709</v>
      </c>
      <c r="F12" s="1770" t="s">
        <v>352</v>
      </c>
      <c r="G12" s="1701">
        <f>'WCA Allocation Factors'!E17</f>
        <v>0</v>
      </c>
      <c r="H12" s="1764">
        <f t="shared" si="0"/>
        <v>0</v>
      </c>
    </row>
    <row r="13" spans="1:8" ht="13.8">
      <c r="A13" s="180" t="s">
        <v>712</v>
      </c>
      <c r="B13" s="435"/>
      <c r="C13" s="1769" t="s">
        <v>295</v>
      </c>
      <c r="D13" s="169" t="s">
        <v>236</v>
      </c>
      <c r="E13" s="123">
        <v>4051139.6837726161</v>
      </c>
      <c r="F13" s="1770" t="s">
        <v>341</v>
      </c>
      <c r="G13" s="1701">
        <f>'WCA Allocation Factors'!E16</f>
        <v>0.22605500000000001</v>
      </c>
      <c r="H13" s="1764">
        <f t="shared" si="0"/>
        <v>915780.3812152188</v>
      </c>
    </row>
    <row r="14" spans="1:8" ht="13.8">
      <c r="A14" s="180" t="s">
        <v>712</v>
      </c>
      <c r="B14" s="168"/>
      <c r="C14" s="1769" t="s">
        <v>298</v>
      </c>
      <c r="D14" s="169" t="s">
        <v>236</v>
      </c>
      <c r="E14" s="123">
        <v>-5237334.8918247251</v>
      </c>
      <c r="F14" s="1770" t="s">
        <v>352</v>
      </c>
      <c r="G14" s="1701">
        <f>'WCA Allocation Factors'!E17</f>
        <v>0</v>
      </c>
      <c r="H14" s="1764">
        <f t="shared" si="0"/>
        <v>0</v>
      </c>
    </row>
    <row r="15" spans="1:8" ht="13.8">
      <c r="A15" s="180" t="s">
        <v>712</v>
      </c>
      <c r="B15" s="168"/>
      <c r="C15" s="1769" t="s">
        <v>298</v>
      </c>
      <c r="D15" s="169" t="s">
        <v>236</v>
      </c>
      <c r="E15" s="123">
        <v>-2200388.0115700276</v>
      </c>
      <c r="F15" s="1770" t="s">
        <v>341</v>
      </c>
      <c r="G15" s="1701">
        <f>'WCA Allocation Factors'!E16</f>
        <v>0.22605500000000001</v>
      </c>
      <c r="H15" s="1764">
        <f t="shared" si="0"/>
        <v>-497408.71195546258</v>
      </c>
    </row>
    <row r="16" spans="1:8" ht="13.8">
      <c r="A16" s="1772" t="s">
        <v>712</v>
      </c>
      <c r="B16" s="1075"/>
      <c r="C16" s="1773" t="s">
        <v>300</v>
      </c>
      <c r="D16" s="189" t="s">
        <v>236</v>
      </c>
      <c r="E16" s="1006">
        <v>-2744826.5118058845</v>
      </c>
      <c r="F16" s="1771" t="s">
        <v>352</v>
      </c>
      <c r="G16" s="1701">
        <f>'WCA Allocation Factors'!E17</f>
        <v>0</v>
      </c>
      <c r="H16" s="1764">
        <f t="shared" si="0"/>
        <v>0</v>
      </c>
    </row>
    <row r="17" spans="1:8" ht="13.8">
      <c r="A17" s="180" t="s">
        <v>712</v>
      </c>
      <c r="B17" s="168"/>
      <c r="C17" s="1769" t="s">
        <v>300</v>
      </c>
      <c r="D17" s="169" t="s">
        <v>236</v>
      </c>
      <c r="E17" s="1006">
        <v>-1430983.1455883975</v>
      </c>
      <c r="F17" s="1770" t="s">
        <v>341</v>
      </c>
      <c r="G17" s="1701">
        <f>'WCA Allocation Factors'!E16</f>
        <v>0.22605500000000001</v>
      </c>
      <c r="H17" s="1764">
        <f t="shared" si="0"/>
        <v>-323480.89497598523</v>
      </c>
    </row>
    <row r="18" spans="1:8" ht="13.8">
      <c r="A18" s="180" t="s">
        <v>712</v>
      </c>
      <c r="B18" s="168"/>
      <c r="C18" s="1769" t="s">
        <v>300</v>
      </c>
      <c r="D18" s="169" t="s">
        <v>236</v>
      </c>
      <c r="E18" s="1006">
        <v>-4986.0931444744219</v>
      </c>
      <c r="F18" s="1771" t="s">
        <v>369</v>
      </c>
      <c r="G18" s="1701">
        <f>'WCA Allocation Factors'!E18</f>
        <v>0.22476648699999999</v>
      </c>
      <c r="H18" s="1764">
        <f t="shared" si="0"/>
        <v>-1120.7066399382993</v>
      </c>
    </row>
    <row r="19" spans="1:8" ht="13.8">
      <c r="A19" s="180" t="s">
        <v>712</v>
      </c>
      <c r="B19" s="168"/>
      <c r="C19" s="1769" t="s">
        <v>300</v>
      </c>
      <c r="D19" s="169" t="s">
        <v>236</v>
      </c>
      <c r="E19" s="1006">
        <v>-4308.6220791443429</v>
      </c>
      <c r="F19" s="1771" t="s">
        <v>243</v>
      </c>
      <c r="G19" s="1701">
        <f>'WCA Allocation Factors'!E7</f>
        <v>8.043396137671209E-2</v>
      </c>
      <c r="H19" s="1764">
        <f t="shared" si="0"/>
        <v>-346.55954190074505</v>
      </c>
    </row>
    <row r="20" spans="1:8" ht="13.8">
      <c r="A20" s="180" t="s">
        <v>712</v>
      </c>
      <c r="B20" s="1075"/>
      <c r="C20" s="1769">
        <v>403364</v>
      </c>
      <c r="D20" s="169" t="s">
        <v>236</v>
      </c>
      <c r="E20" s="123">
        <v>-538626.60882269545</v>
      </c>
      <c r="F20" s="1773" t="s">
        <v>267</v>
      </c>
      <c r="G20" s="1701">
        <f>'WCA Allocation Factors'!C6</f>
        <v>0</v>
      </c>
      <c r="H20" s="1764">
        <f t="shared" si="0"/>
        <v>0</v>
      </c>
    </row>
    <row r="21" spans="1:8" ht="13.8">
      <c r="A21" s="180" t="s">
        <v>712</v>
      </c>
      <c r="B21" s="1075"/>
      <c r="C21" s="1769">
        <v>403364</v>
      </c>
      <c r="D21" s="169" t="s">
        <v>236</v>
      </c>
      <c r="E21" s="123">
        <v>-880769.36026156764</v>
      </c>
      <c r="F21" s="1773" t="s">
        <v>270</v>
      </c>
      <c r="G21" s="1701">
        <f>'WCA Allocation Factors'!I6</f>
        <v>0</v>
      </c>
      <c r="H21" s="1764">
        <f t="shared" si="0"/>
        <v>0</v>
      </c>
    </row>
    <row r="22" spans="1:8" ht="13.8">
      <c r="A22" s="180" t="s">
        <v>712</v>
      </c>
      <c r="B22" s="1075"/>
      <c r="C22" s="1769">
        <v>403364</v>
      </c>
      <c r="D22" s="169" t="s">
        <v>236</v>
      </c>
      <c r="E22" s="123">
        <v>-5564054.3298340905</v>
      </c>
      <c r="F22" s="1773" t="s">
        <v>268</v>
      </c>
      <c r="G22" s="1701">
        <f>'WCA Allocation Factors'!D6</f>
        <v>0</v>
      </c>
      <c r="H22" s="1764">
        <f t="shared" si="0"/>
        <v>0</v>
      </c>
    </row>
    <row r="23" spans="1:8" ht="13.8">
      <c r="A23" s="180" t="s">
        <v>712</v>
      </c>
      <c r="B23" s="1075"/>
      <c r="C23" s="1769">
        <v>403364</v>
      </c>
      <c r="D23" s="169" t="s">
        <v>236</v>
      </c>
      <c r="E23" s="123">
        <v>-1310784.6347671307</v>
      </c>
      <c r="F23" s="1773" t="s">
        <v>269</v>
      </c>
      <c r="G23" s="1701">
        <f>'WCA Allocation Factors'!H6</f>
        <v>0</v>
      </c>
      <c r="H23" s="1764">
        <f t="shared" si="0"/>
        <v>0</v>
      </c>
    </row>
    <row r="24" spans="1:8" ht="13.8">
      <c r="A24" s="180" t="s">
        <v>712</v>
      </c>
      <c r="B24" s="1075"/>
      <c r="C24" s="1769">
        <v>403364</v>
      </c>
      <c r="D24" s="169" t="s">
        <v>236</v>
      </c>
      <c r="E24" s="123">
        <v>-1280167.7817891638</v>
      </c>
      <c r="F24" s="1773" t="s">
        <v>237</v>
      </c>
      <c r="G24" s="1701">
        <f>'WCA Allocation Factors'!E6</f>
        <v>1</v>
      </c>
      <c r="H24" s="1764">
        <f t="shared" si="0"/>
        <v>-1280167.7817891638</v>
      </c>
    </row>
    <row r="25" spans="1:8" ht="13.8">
      <c r="A25" s="180" t="s">
        <v>712</v>
      </c>
      <c r="B25" s="1075"/>
      <c r="C25" s="1769">
        <v>403364</v>
      </c>
      <c r="D25" s="169" t="s">
        <v>236</v>
      </c>
      <c r="E25" s="123">
        <v>-198338.61772775769</v>
      </c>
      <c r="F25" s="1773" t="s">
        <v>683</v>
      </c>
      <c r="G25" s="1701">
        <f>'WCA Allocation Factors'!K6</f>
        <v>0</v>
      </c>
      <c r="H25" s="1764">
        <f t="shared" si="0"/>
        <v>0</v>
      </c>
    </row>
    <row r="26" spans="1:8" ht="13.8">
      <c r="A26" s="180" t="s">
        <v>712</v>
      </c>
      <c r="B26" s="1075"/>
      <c r="C26" s="1769">
        <v>403364</v>
      </c>
      <c r="D26" s="169" t="s">
        <v>236</v>
      </c>
      <c r="E26" s="123">
        <v>-8885.5390622093964</v>
      </c>
      <c r="F26" s="1773" t="s">
        <v>880</v>
      </c>
      <c r="G26" s="1701">
        <f>'WCA Allocation Factors'!K6</f>
        <v>0</v>
      </c>
      <c r="H26" s="1764">
        <f t="shared" si="0"/>
        <v>0</v>
      </c>
    </row>
    <row r="27" spans="1:8" ht="13.8">
      <c r="A27" s="180" t="s">
        <v>712</v>
      </c>
      <c r="B27" s="168"/>
      <c r="C27" s="1769" t="s">
        <v>293</v>
      </c>
      <c r="D27" s="169" t="s">
        <v>236</v>
      </c>
      <c r="E27" s="123">
        <v>-15600.823463166642</v>
      </c>
      <c r="F27" s="1770" t="s">
        <v>267</v>
      </c>
      <c r="G27" s="1701">
        <f>'WCA Allocation Factors'!C6</f>
        <v>0</v>
      </c>
      <c r="H27" s="1764">
        <f t="shared" si="0"/>
        <v>0</v>
      </c>
    </row>
    <row r="28" spans="1:8" ht="13.8">
      <c r="A28" s="180" t="s">
        <v>712</v>
      </c>
      <c r="B28" s="168"/>
      <c r="C28" s="1769" t="s">
        <v>293</v>
      </c>
      <c r="D28" s="169" t="s">
        <v>236</v>
      </c>
      <c r="E28" s="123">
        <v>-202.53794873500215</v>
      </c>
      <c r="F28" s="1770" t="s">
        <v>404</v>
      </c>
      <c r="G28" s="1701">
        <f>'WCA Allocation Factors'!E11</f>
        <v>0</v>
      </c>
      <c r="H28" s="1764">
        <f t="shared" si="0"/>
        <v>0</v>
      </c>
    </row>
    <row r="29" spans="1:8" ht="13.8">
      <c r="A29" s="180" t="s">
        <v>712</v>
      </c>
      <c r="B29" s="168"/>
      <c r="C29" s="1769" t="s">
        <v>293</v>
      </c>
      <c r="D29" s="169" t="s">
        <v>236</v>
      </c>
      <c r="E29" s="123">
        <v>-296724.6387709385</v>
      </c>
      <c r="F29" s="1770" t="s">
        <v>352</v>
      </c>
      <c r="G29" s="1701">
        <f>'WCA Allocation Factors'!E17</f>
        <v>0</v>
      </c>
      <c r="H29" s="1764">
        <f t="shared" si="0"/>
        <v>0</v>
      </c>
    </row>
    <row r="30" spans="1:8" ht="13.8">
      <c r="A30" s="180" t="s">
        <v>712</v>
      </c>
      <c r="B30" s="168"/>
      <c r="C30" s="1769" t="s">
        <v>293</v>
      </c>
      <c r="D30" s="169" t="s">
        <v>236</v>
      </c>
      <c r="E30" s="123">
        <v>-90335.431432960919</v>
      </c>
      <c r="F30" s="1770" t="s">
        <v>341</v>
      </c>
      <c r="G30" s="1701">
        <f>'WCA Allocation Factors'!E16</f>
        <v>0.22605500000000001</v>
      </c>
      <c r="H30" s="1764">
        <f t="shared" si="0"/>
        <v>-20420.77595257798</v>
      </c>
    </row>
    <row r="31" spans="1:8" ht="13.8">
      <c r="A31" s="180" t="s">
        <v>712</v>
      </c>
      <c r="B31" s="168"/>
      <c r="C31" s="1769" t="s">
        <v>293</v>
      </c>
      <c r="D31" s="169" t="s">
        <v>236</v>
      </c>
      <c r="E31" s="123">
        <v>-11545.735418434691</v>
      </c>
      <c r="F31" s="1770" t="s">
        <v>249</v>
      </c>
      <c r="G31" s="1701">
        <f>'WCA Allocation Factors'!E22</f>
        <v>6.9301032461305659E-2</v>
      </c>
      <c r="H31" s="1764">
        <f t="shared" si="0"/>
        <v>-800.13138502258903</v>
      </c>
    </row>
    <row r="32" spans="1:8" ht="13.8">
      <c r="A32" s="180" t="s">
        <v>712</v>
      </c>
      <c r="B32" s="168"/>
      <c r="C32" s="1769" t="s">
        <v>293</v>
      </c>
      <c r="D32" s="169" t="s">
        <v>236</v>
      </c>
      <c r="E32" s="123">
        <v>-12400.761181340158</v>
      </c>
      <c r="F32" s="1770" t="s">
        <v>270</v>
      </c>
      <c r="G32" s="1701">
        <f>'WCA Allocation Factors'!I6</f>
        <v>0</v>
      </c>
      <c r="H32" s="1764">
        <f t="shared" si="0"/>
        <v>0</v>
      </c>
    </row>
    <row r="33" spans="1:8" ht="13.8">
      <c r="A33" s="180" t="s">
        <v>712</v>
      </c>
      <c r="B33" s="168"/>
      <c r="C33" s="1769" t="s">
        <v>293</v>
      </c>
      <c r="D33" s="169" t="s">
        <v>236</v>
      </c>
      <c r="E33" s="123">
        <v>-30997.141216004216</v>
      </c>
      <c r="F33" s="1771" t="s">
        <v>369</v>
      </c>
      <c r="G33" s="1701">
        <f>'WCA Allocation Factors'!E18</f>
        <v>0.22476648699999999</v>
      </c>
      <c r="H33" s="1764">
        <f t="shared" si="0"/>
        <v>-6967.1185381641753</v>
      </c>
    </row>
    <row r="34" spans="1:8" ht="13.8">
      <c r="A34" s="180" t="s">
        <v>712</v>
      </c>
      <c r="B34" s="168"/>
      <c r="C34" s="1769" t="s">
        <v>293</v>
      </c>
      <c r="D34" s="169" t="s">
        <v>236</v>
      </c>
      <c r="E34" s="123">
        <v>-91322.757733644961</v>
      </c>
      <c r="F34" s="1771" t="s">
        <v>268</v>
      </c>
      <c r="G34" s="1701">
        <f>'WCA Allocation Factors'!D6</f>
        <v>0</v>
      </c>
      <c r="H34" s="1764">
        <f t="shared" si="0"/>
        <v>0</v>
      </c>
    </row>
    <row r="35" spans="1:8" ht="13.8">
      <c r="A35" s="180" t="s">
        <v>712</v>
      </c>
      <c r="B35" s="168"/>
      <c r="C35" s="1769" t="s">
        <v>293</v>
      </c>
      <c r="D35" s="169" t="s">
        <v>236</v>
      </c>
      <c r="E35" s="123">
        <v>-19.906933333333132</v>
      </c>
      <c r="F35" s="1771" t="s">
        <v>243</v>
      </c>
      <c r="G35" s="1701">
        <f>'WCA Allocation Factors'!E7</f>
        <v>8.043396137671209E-2</v>
      </c>
      <c r="H35" s="1764">
        <f t="shared" si="0"/>
        <v>-1.6011935068620997</v>
      </c>
    </row>
    <row r="36" spans="1:8" ht="13.8">
      <c r="A36" s="180" t="s">
        <v>712</v>
      </c>
      <c r="B36" s="168"/>
      <c r="C36" s="1769" t="s">
        <v>293</v>
      </c>
      <c r="D36" s="169" t="s">
        <v>236</v>
      </c>
      <c r="E36" s="123">
        <v>-221096.6711226638</v>
      </c>
      <c r="F36" s="1771" t="s">
        <v>223</v>
      </c>
      <c r="G36" s="1701">
        <f>'WCA Allocation Factors'!E12</f>
        <v>6.8509279244491156E-2</v>
      </c>
      <c r="H36" s="1764">
        <f t="shared" si="0"/>
        <v>-15147.173581969999</v>
      </c>
    </row>
    <row r="37" spans="1:8" ht="13.8">
      <c r="A37" s="180" t="s">
        <v>712</v>
      </c>
      <c r="B37" s="168"/>
      <c r="C37" s="1769" t="s">
        <v>293</v>
      </c>
      <c r="D37" s="169" t="s">
        <v>236</v>
      </c>
      <c r="E37" s="123">
        <v>-79118.549763398711</v>
      </c>
      <c r="F37" s="1771" t="s">
        <v>269</v>
      </c>
      <c r="G37" s="1701">
        <f>'WCA Allocation Factors'!H6</f>
        <v>0</v>
      </c>
      <c r="H37" s="1764">
        <f t="shared" si="0"/>
        <v>0</v>
      </c>
    </row>
    <row r="38" spans="1:8" ht="13.8">
      <c r="A38" s="180" t="s">
        <v>712</v>
      </c>
      <c r="B38" s="168"/>
      <c r="C38" s="1769" t="s">
        <v>293</v>
      </c>
      <c r="D38" s="169" t="s">
        <v>236</v>
      </c>
      <c r="E38" s="123">
        <v>-272540.95420757978</v>
      </c>
      <c r="F38" s="1771" t="s">
        <v>237</v>
      </c>
      <c r="G38" s="1701">
        <f>'WCA Allocation Factors'!E6</f>
        <v>1</v>
      </c>
      <c r="H38" s="1764">
        <f t="shared" si="0"/>
        <v>-272540.95420757978</v>
      </c>
    </row>
    <row r="39" spans="1:8" ht="13.8">
      <c r="A39" s="180" t="s">
        <v>712</v>
      </c>
      <c r="B39" s="168"/>
      <c r="C39" s="1769" t="s">
        <v>293</v>
      </c>
      <c r="D39" s="169" t="s">
        <v>236</v>
      </c>
      <c r="E39" s="123">
        <v>-300748.06263682898</v>
      </c>
      <c r="F39" s="1771" t="s">
        <v>683</v>
      </c>
      <c r="G39" s="1701">
        <f>'WCA Allocation Factors'!K6</f>
        <v>0</v>
      </c>
      <c r="H39" s="1764">
        <f t="shared" si="0"/>
        <v>0</v>
      </c>
    </row>
    <row r="40" spans="1:8" ht="13.8">
      <c r="A40" s="180" t="s">
        <v>712</v>
      </c>
      <c r="B40" s="168"/>
      <c r="C40" s="1769" t="s">
        <v>293</v>
      </c>
      <c r="D40" s="169" t="s">
        <v>236</v>
      </c>
      <c r="E40" s="123">
        <v>-63873.848931781147</v>
      </c>
      <c r="F40" s="1771" t="s">
        <v>880</v>
      </c>
      <c r="G40" s="1701">
        <f>'WCA Allocation Factors'!K6</f>
        <v>0</v>
      </c>
      <c r="H40" s="1764">
        <f t="shared" si="0"/>
        <v>0</v>
      </c>
    </row>
    <row r="41" spans="1:8" ht="14.4" thickBot="1">
      <c r="A41" s="180"/>
      <c r="B41" s="168"/>
      <c r="C41" s="1771"/>
      <c r="D41" s="169"/>
      <c r="E41" s="535">
        <f>SUM(E9:E40)</f>
        <v>136301757.33203697</v>
      </c>
      <c r="F41" s="1771"/>
      <c r="G41" s="1008"/>
      <c r="H41" s="1774">
        <f>SUM(H9:H40)</f>
        <v>798823.08987147501</v>
      </c>
    </row>
    <row r="42" spans="1:8" ht="14.4" thickTop="1">
      <c r="A42" s="178"/>
      <c r="B42" s="168"/>
      <c r="C42" s="1771"/>
      <c r="D42" s="169"/>
      <c r="E42" s="123"/>
      <c r="F42" s="169"/>
      <c r="G42" s="1008"/>
      <c r="H42" s="1764"/>
    </row>
    <row r="43" spans="1:8" ht="13.8">
      <c r="A43" s="1772" t="s">
        <v>410</v>
      </c>
      <c r="B43" s="1075"/>
      <c r="C43" s="1771" t="s">
        <v>324</v>
      </c>
      <c r="D43" s="189" t="s">
        <v>236</v>
      </c>
      <c r="E43" s="1006">
        <v>136301757.332037</v>
      </c>
      <c r="F43" s="1771" t="s">
        <v>266</v>
      </c>
      <c r="G43" s="124">
        <f>'WCA Allocation Factors'!E39</f>
        <v>7.3512245733098489E-2</v>
      </c>
      <c r="H43" s="1764">
        <f>E43*G43</f>
        <v>10019848.278845863</v>
      </c>
    </row>
    <row r="44" spans="1:8" ht="13.8">
      <c r="A44" s="1772" t="s">
        <v>397</v>
      </c>
      <c r="B44" s="1075"/>
      <c r="C44" s="1771">
        <v>41010</v>
      </c>
      <c r="D44" s="189" t="s">
        <v>236</v>
      </c>
      <c r="E44" s="1006">
        <v>-51727879.925081365</v>
      </c>
      <c r="F44" s="1771" t="s">
        <v>266</v>
      </c>
      <c r="G44" s="124">
        <f>'WCA Allocation Factors'!E39</f>
        <v>7.3512245733098489E-2</v>
      </c>
      <c r="H44" s="1764">
        <f t="shared" ref="H44:H45" si="1">E44*G44</f>
        <v>-3802632.6203047936</v>
      </c>
    </row>
    <row r="45" spans="1:8" ht="13.8">
      <c r="A45" s="1772" t="s">
        <v>402</v>
      </c>
      <c r="B45" s="1075"/>
      <c r="C45" s="1771">
        <v>282</v>
      </c>
      <c r="D45" s="189" t="s">
        <v>236</v>
      </c>
      <c r="E45" s="1006">
        <v>25863939.962540682</v>
      </c>
      <c r="F45" s="1771" t="s">
        <v>266</v>
      </c>
      <c r="G45" s="124">
        <f>'WCA Allocation Factors'!E39</f>
        <v>7.3512245733098489E-2</v>
      </c>
      <c r="H45" s="1764">
        <f t="shared" si="1"/>
        <v>1901316.3101523968</v>
      </c>
    </row>
    <row r="46" spans="1:8" ht="13.8">
      <c r="A46" s="81"/>
      <c r="B46" s="81"/>
      <c r="C46" s="81"/>
      <c r="D46" s="81"/>
      <c r="E46" s="81"/>
      <c r="F46" s="81"/>
      <c r="G46" s="81"/>
      <c r="H46" s="1764"/>
    </row>
    <row r="47" spans="1:8" ht="13.8">
      <c r="A47" s="167" t="s">
        <v>242</v>
      </c>
      <c r="B47" s="81"/>
      <c r="C47" s="81"/>
      <c r="D47" s="81"/>
      <c r="E47" s="81"/>
      <c r="F47" s="81"/>
      <c r="G47" s="81"/>
      <c r="H47" s="1764"/>
    </row>
    <row r="48" spans="1:8" ht="13.8">
      <c r="A48" s="133"/>
      <c r="B48" s="1775"/>
      <c r="C48" s="1775"/>
      <c r="D48" s="1775"/>
      <c r="E48" s="1775"/>
      <c r="F48" s="1775"/>
      <c r="G48" s="1775"/>
      <c r="H48" s="1776"/>
    </row>
    <row r="49" spans="1:8" ht="13.8">
      <c r="A49" s="780"/>
      <c r="B49" s="115"/>
      <c r="C49" s="115"/>
      <c r="D49" s="115"/>
      <c r="E49" s="115"/>
      <c r="F49" s="115"/>
      <c r="G49" s="115"/>
      <c r="H49" s="1777"/>
    </row>
    <row r="50" spans="1:8" ht="13.8">
      <c r="A50" s="780"/>
      <c r="B50" s="115"/>
      <c r="C50" s="115"/>
      <c r="D50" s="115"/>
      <c r="E50" s="115"/>
      <c r="F50" s="115"/>
      <c r="G50" s="115"/>
      <c r="H50" s="1777"/>
    </row>
    <row r="51" spans="1:8" ht="13.8">
      <c r="A51" s="952"/>
      <c r="B51" s="951"/>
      <c r="C51" s="951"/>
      <c r="D51" s="951"/>
      <c r="E51" s="951"/>
      <c r="F51" s="951"/>
      <c r="G51" s="951"/>
      <c r="H51" s="1778"/>
    </row>
  </sheetData>
  <pageMargins left="0.7" right="0.7" top="0.75" bottom="0.75" header="0.3" footer="0.3"/>
  <pageSetup scale="96" orientation="portrait" r:id="rId1"/>
  <headerFooter scaleWithDoc="0" alignWithMargins="0">
    <oddHeader>&amp;RExhibit No. ___ (JH-2)
 Docket UE-130043
Page &amp;P of &amp;N</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topLeftCell="A25" workbookViewId="0">
      <selection activeCell="B1" sqref="B1:I58"/>
    </sheetView>
  </sheetViews>
  <sheetFormatPr defaultRowHeight="13.2"/>
  <cols>
    <col min="2" max="2" width="17.5546875" customWidth="1"/>
    <col min="3" max="3" width="9.77734375" customWidth="1"/>
    <col min="5" max="5" width="11.6640625" customWidth="1"/>
    <col min="6" max="6" width="11.44140625" customWidth="1"/>
    <col min="7" max="7" width="9.88671875" customWidth="1"/>
    <col min="8" max="8" width="11" bestFit="1" customWidth="1"/>
  </cols>
  <sheetData>
    <row r="1" spans="1:8" ht="13.8">
      <c r="A1" s="949" t="s">
        <v>122</v>
      </c>
      <c r="B1" s="435"/>
      <c r="C1" s="436"/>
      <c r="D1" s="436"/>
      <c r="E1" s="436"/>
      <c r="F1" s="436"/>
      <c r="G1" s="436"/>
      <c r="H1" s="436"/>
    </row>
    <row r="2" spans="1:8" ht="13.8">
      <c r="A2" s="949" t="s">
        <v>800</v>
      </c>
      <c r="B2" s="435"/>
      <c r="C2" s="436"/>
      <c r="D2" s="436"/>
      <c r="E2" s="436"/>
      <c r="F2" s="436"/>
      <c r="G2" s="436"/>
      <c r="H2" s="436"/>
    </row>
    <row r="3" spans="1:8" ht="13.8">
      <c r="A3" s="949" t="s">
        <v>1113</v>
      </c>
      <c r="B3" s="435"/>
      <c r="C3" s="436"/>
      <c r="D3" s="436"/>
      <c r="E3" s="436"/>
      <c r="F3" s="436"/>
      <c r="G3" s="436"/>
      <c r="H3" s="436"/>
    </row>
    <row r="4" spans="1:8" ht="13.8">
      <c r="A4" s="949" t="s">
        <v>1112</v>
      </c>
      <c r="B4" s="435"/>
      <c r="C4" s="436"/>
      <c r="D4" s="436"/>
      <c r="E4" s="436"/>
      <c r="F4" s="436"/>
      <c r="G4" s="436"/>
      <c r="H4" s="436"/>
    </row>
    <row r="5" spans="1:8" ht="13.8">
      <c r="A5" s="435"/>
      <c r="B5" s="435"/>
      <c r="C5" s="436"/>
      <c r="D5" s="436"/>
      <c r="E5" s="436"/>
      <c r="F5" s="436"/>
      <c r="G5" s="436"/>
      <c r="H5" s="436"/>
    </row>
    <row r="6" spans="1:8" ht="13.8">
      <c r="A6" s="435"/>
      <c r="B6" s="435"/>
      <c r="C6" s="436"/>
      <c r="D6" s="436"/>
      <c r="E6" s="436" t="s">
        <v>226</v>
      </c>
      <c r="F6" s="436" t="s">
        <v>784</v>
      </c>
      <c r="G6" s="436"/>
      <c r="H6" s="436" t="s">
        <v>237</v>
      </c>
    </row>
    <row r="7" spans="1:8" ht="13.8">
      <c r="A7" s="435"/>
      <c r="B7" s="435"/>
      <c r="C7" s="945" t="s">
        <v>227</v>
      </c>
      <c r="D7" s="945" t="s">
        <v>228</v>
      </c>
      <c r="E7" s="945" t="s">
        <v>229</v>
      </c>
      <c r="F7" s="945" t="s">
        <v>230</v>
      </c>
      <c r="G7" s="945" t="s">
        <v>231</v>
      </c>
      <c r="H7" s="945" t="s">
        <v>232</v>
      </c>
    </row>
    <row r="8" spans="1:8" ht="13.8">
      <c r="A8" s="176"/>
      <c r="B8" s="168"/>
      <c r="C8" s="169"/>
      <c r="D8" s="169"/>
      <c r="E8" s="169"/>
      <c r="F8" s="169"/>
      <c r="G8" s="169"/>
      <c r="H8" s="121"/>
    </row>
    <row r="9" spans="1:8" ht="13.8">
      <c r="A9" s="176" t="s">
        <v>899</v>
      </c>
      <c r="B9" s="168"/>
      <c r="C9" s="1893"/>
      <c r="D9" s="169"/>
      <c r="E9" s="123"/>
      <c r="F9" s="1894"/>
      <c r="G9" s="298"/>
      <c r="H9" s="407"/>
    </row>
    <row r="10" spans="1:8" ht="13.8">
      <c r="A10" s="180" t="s">
        <v>351</v>
      </c>
      <c r="B10" s="168"/>
      <c r="C10" s="1895" t="s">
        <v>280</v>
      </c>
      <c r="D10" s="169" t="s">
        <v>236</v>
      </c>
      <c r="E10" s="123">
        <v>-70930637.817285314</v>
      </c>
      <c r="F10" s="1896" t="s">
        <v>352</v>
      </c>
      <c r="G10" s="1701">
        <f>'WCA Allocation Factors'!E17</f>
        <v>0</v>
      </c>
      <c r="H10" s="123">
        <v>0</v>
      </c>
    </row>
    <row r="11" spans="1:8" ht="13.8">
      <c r="A11" s="180" t="s">
        <v>351</v>
      </c>
      <c r="B11" s="435"/>
      <c r="C11" s="1895" t="s">
        <v>280</v>
      </c>
      <c r="D11" s="169" t="s">
        <v>236</v>
      </c>
      <c r="E11" s="123">
        <v>-398904.88033157919</v>
      </c>
      <c r="F11" s="1896" t="s">
        <v>341</v>
      </c>
      <c r="G11" s="1701">
        <f>'WCA Allocation Factors'!E16</f>
        <v>0.22605500000000001</v>
      </c>
      <c r="H11" s="123">
        <v>-90258.173262106604</v>
      </c>
    </row>
    <row r="12" spans="1:8" ht="13.8">
      <c r="A12" s="180" t="s">
        <v>351</v>
      </c>
      <c r="B12" s="435"/>
      <c r="C12" s="1895" t="s">
        <v>280</v>
      </c>
      <c r="D12" s="169" t="s">
        <v>236</v>
      </c>
      <c r="E12" s="123">
        <v>-4718444.1534889899</v>
      </c>
      <c r="F12" s="1897" t="s">
        <v>369</v>
      </c>
      <c r="G12" s="1701">
        <f>'WCA Allocation Factors'!E18</f>
        <v>0.22476648699999999</v>
      </c>
      <c r="H12" s="123">
        <v>-1061559.9649594096</v>
      </c>
    </row>
    <row r="13" spans="1:8" ht="13.8">
      <c r="A13" s="180" t="s">
        <v>351</v>
      </c>
      <c r="B13" s="435"/>
      <c r="C13" s="1895" t="s">
        <v>276</v>
      </c>
      <c r="D13" s="169" t="s">
        <v>236</v>
      </c>
      <c r="E13" s="123">
        <v>-1522812.9575453545</v>
      </c>
      <c r="F13" s="1896" t="s">
        <v>352</v>
      </c>
      <c r="G13" s="1701">
        <f>'WCA Allocation Factors'!E17</f>
        <v>0</v>
      </c>
      <c r="H13" s="123">
        <v>0</v>
      </c>
    </row>
    <row r="14" spans="1:8" ht="13.8">
      <c r="A14" s="180" t="s">
        <v>351</v>
      </c>
      <c r="B14" s="435"/>
      <c r="C14" s="1895" t="s">
        <v>276</v>
      </c>
      <c r="D14" s="169" t="s">
        <v>236</v>
      </c>
      <c r="E14" s="123">
        <v>-2025569.841886308</v>
      </c>
      <c r="F14" s="1896" t="s">
        <v>341</v>
      </c>
      <c r="G14" s="1701">
        <f>'WCA Allocation Factors'!E16</f>
        <v>0.22605500000000001</v>
      </c>
      <c r="H14" s="123">
        <v>-458315.35977074143</v>
      </c>
    </row>
    <row r="15" spans="1:8" ht="13.8">
      <c r="A15" s="180" t="s">
        <v>351</v>
      </c>
      <c r="B15" s="168"/>
      <c r="C15" s="1895" t="s">
        <v>279</v>
      </c>
      <c r="D15" s="169" t="s">
        <v>236</v>
      </c>
      <c r="E15" s="123">
        <v>2618667.4459123625</v>
      </c>
      <c r="F15" s="1896" t="s">
        <v>352</v>
      </c>
      <c r="G15" s="1701">
        <f>'WCA Allocation Factors'!E17</f>
        <v>0</v>
      </c>
      <c r="H15" s="123">
        <v>0</v>
      </c>
    </row>
    <row r="16" spans="1:8" ht="13.8">
      <c r="A16" s="180" t="s">
        <v>351</v>
      </c>
      <c r="B16" s="168"/>
      <c r="C16" s="1895" t="s">
        <v>279</v>
      </c>
      <c r="D16" s="169" t="s">
        <v>236</v>
      </c>
      <c r="E16" s="123">
        <v>1100194.0057850138</v>
      </c>
      <c r="F16" s="1896" t="s">
        <v>341</v>
      </c>
      <c r="G16" s="1701">
        <f>'WCA Allocation Factors'!E16</f>
        <v>0.22605500000000001</v>
      </c>
      <c r="H16" s="123">
        <v>248935.28781481224</v>
      </c>
    </row>
    <row r="17" spans="1:8" ht="13.8">
      <c r="A17" s="1772" t="s">
        <v>351</v>
      </c>
      <c r="B17" s="1075"/>
      <c r="C17" s="1898" t="s">
        <v>281</v>
      </c>
      <c r="D17" s="189" t="s">
        <v>236</v>
      </c>
      <c r="E17" s="1006">
        <v>1372413.2559029423</v>
      </c>
      <c r="F17" s="1897" t="s">
        <v>352</v>
      </c>
      <c r="G17" s="1701">
        <f>'WCA Allocation Factors'!E17</f>
        <v>0</v>
      </c>
      <c r="H17" s="123">
        <v>0</v>
      </c>
    </row>
    <row r="18" spans="1:8" ht="13.8">
      <c r="A18" s="180" t="s">
        <v>351</v>
      </c>
      <c r="B18" s="168"/>
      <c r="C18" s="1895" t="s">
        <v>281</v>
      </c>
      <c r="D18" s="169" t="s">
        <v>236</v>
      </c>
      <c r="E18" s="1006">
        <v>715491.57279419876</v>
      </c>
      <c r="F18" s="1896" t="s">
        <v>341</v>
      </c>
      <c r="G18" s="1701">
        <f>'WCA Allocation Factors'!E16</f>
        <v>0.22605500000000001</v>
      </c>
      <c r="H18" s="123">
        <v>161890.62989441591</v>
      </c>
    </row>
    <row r="19" spans="1:8" ht="13.8">
      <c r="A19" s="180" t="s">
        <v>351</v>
      </c>
      <c r="B19" s="168"/>
      <c r="C19" s="1895" t="s">
        <v>281</v>
      </c>
      <c r="D19" s="169" t="s">
        <v>236</v>
      </c>
      <c r="E19" s="1006">
        <v>2493.046572237211</v>
      </c>
      <c r="F19" s="1897" t="s">
        <v>369</v>
      </c>
      <c r="G19" s="1701">
        <f>'WCA Allocation Factors'!E18</f>
        <v>0.22476648699999999</v>
      </c>
      <c r="H19" s="123">
        <v>560.88794224879769</v>
      </c>
    </row>
    <row r="20" spans="1:8" ht="13.8">
      <c r="A20" s="180" t="s">
        <v>351</v>
      </c>
      <c r="B20" s="168"/>
      <c r="C20" s="1895" t="s">
        <v>281</v>
      </c>
      <c r="D20" s="169" t="s">
        <v>236</v>
      </c>
      <c r="E20" s="1006">
        <v>2154.3110395721715</v>
      </c>
      <c r="F20" s="1897" t="s">
        <v>243</v>
      </c>
      <c r="G20" s="1701">
        <f>'WCA Allocation Factors'!E7</f>
        <v>8.043396137671209E-2</v>
      </c>
      <c r="H20" s="123">
        <v>173.27977095037252</v>
      </c>
    </row>
    <row r="21" spans="1:8" ht="13.8">
      <c r="A21" s="180" t="s">
        <v>351</v>
      </c>
      <c r="B21" s="1075"/>
      <c r="C21" s="1895">
        <v>108364</v>
      </c>
      <c r="D21" s="169" t="s">
        <v>236</v>
      </c>
      <c r="E21" s="123">
        <v>269313.30441134772</v>
      </c>
      <c r="F21" s="1898" t="s">
        <v>267</v>
      </c>
      <c r="G21" s="1701">
        <f>'WCA Allocation Factors'!C6</f>
        <v>0</v>
      </c>
      <c r="H21" s="123">
        <v>0</v>
      </c>
    </row>
    <row r="22" spans="1:8" ht="13.8">
      <c r="A22" s="180" t="s">
        <v>351</v>
      </c>
      <c r="B22" s="1075"/>
      <c r="C22" s="1895">
        <v>108364</v>
      </c>
      <c r="D22" s="169" t="s">
        <v>236</v>
      </c>
      <c r="E22" s="123">
        <v>440384.68013078382</v>
      </c>
      <c r="F22" s="1898" t="s">
        <v>270</v>
      </c>
      <c r="G22" s="1701">
        <f>'WCA Allocation Factors'!I6</f>
        <v>0</v>
      </c>
      <c r="H22" s="123">
        <v>0</v>
      </c>
    </row>
    <row r="23" spans="1:8" ht="13.8">
      <c r="A23" s="180" t="s">
        <v>351</v>
      </c>
      <c r="B23" s="1075"/>
      <c r="C23" s="1895">
        <v>108364</v>
      </c>
      <c r="D23" s="169" t="s">
        <v>236</v>
      </c>
      <c r="E23" s="123">
        <v>2782027.1649170453</v>
      </c>
      <c r="F23" s="1898" t="s">
        <v>268</v>
      </c>
      <c r="G23" s="1701">
        <f>'WCA Allocation Factors'!D6</f>
        <v>0</v>
      </c>
      <c r="H23" s="123">
        <v>0</v>
      </c>
    </row>
    <row r="24" spans="1:8" ht="13.8">
      <c r="A24" s="180" t="s">
        <v>351</v>
      </c>
      <c r="B24" s="1075"/>
      <c r="C24" s="1895">
        <v>108364</v>
      </c>
      <c r="D24" s="169" t="s">
        <v>236</v>
      </c>
      <c r="E24" s="123">
        <v>655392.31738356536</v>
      </c>
      <c r="F24" s="1898" t="s">
        <v>269</v>
      </c>
      <c r="G24" s="1701">
        <f>'WCA Allocation Factors'!H6</f>
        <v>0</v>
      </c>
      <c r="H24" s="123">
        <v>0</v>
      </c>
    </row>
    <row r="25" spans="1:8" ht="13.8">
      <c r="A25" s="180" t="s">
        <v>351</v>
      </c>
      <c r="B25" s="1075"/>
      <c r="C25" s="1895">
        <v>108364</v>
      </c>
      <c r="D25" s="169" t="s">
        <v>236</v>
      </c>
      <c r="E25" s="123">
        <v>640083.89089458191</v>
      </c>
      <c r="F25" s="1898" t="s">
        <v>237</v>
      </c>
      <c r="G25" s="1701">
        <f>'WCA Allocation Factors'!E6</f>
        <v>1</v>
      </c>
      <c r="H25" s="123">
        <v>640083.89089458191</v>
      </c>
    </row>
    <row r="26" spans="1:8" ht="13.8">
      <c r="A26" s="180" t="s">
        <v>351</v>
      </c>
      <c r="B26" s="1075"/>
      <c r="C26" s="1895">
        <v>108364</v>
      </c>
      <c r="D26" s="169" t="s">
        <v>236</v>
      </c>
      <c r="E26" s="123">
        <v>99169.308863878847</v>
      </c>
      <c r="F26" s="1898" t="s">
        <v>683</v>
      </c>
      <c r="G26" s="1701">
        <f>'WCA Allocation Factors'!K6</f>
        <v>0</v>
      </c>
      <c r="H26" s="123">
        <v>0</v>
      </c>
    </row>
    <row r="27" spans="1:8" ht="13.8">
      <c r="A27" s="180" t="s">
        <v>351</v>
      </c>
      <c r="B27" s="1075"/>
      <c r="C27" s="1895">
        <v>108364</v>
      </c>
      <c r="D27" s="169" t="s">
        <v>236</v>
      </c>
      <c r="E27" s="123">
        <v>4442.7695311046982</v>
      </c>
      <c r="F27" s="1898" t="s">
        <v>880</v>
      </c>
      <c r="G27" s="1701">
        <f>'WCA Allocation Factors'!K6</f>
        <v>0</v>
      </c>
      <c r="H27" s="123">
        <v>0</v>
      </c>
    </row>
    <row r="28" spans="1:8" ht="13.8">
      <c r="A28" s="180" t="s">
        <v>351</v>
      </c>
      <c r="B28" s="168"/>
      <c r="C28" s="1895" t="s">
        <v>275</v>
      </c>
      <c r="D28" s="169" t="s">
        <v>236</v>
      </c>
      <c r="E28" s="123">
        <v>7800.4117315833209</v>
      </c>
      <c r="F28" s="1896" t="s">
        <v>267</v>
      </c>
      <c r="G28" s="1701">
        <f>'WCA Allocation Factors'!C6</f>
        <v>0</v>
      </c>
      <c r="H28" s="123">
        <v>0</v>
      </c>
    </row>
    <row r="29" spans="1:8" ht="13.8">
      <c r="A29" s="180" t="s">
        <v>351</v>
      </c>
      <c r="B29" s="168"/>
      <c r="C29" s="1895" t="s">
        <v>275</v>
      </c>
      <c r="D29" s="169" t="s">
        <v>236</v>
      </c>
      <c r="E29" s="123">
        <v>101.26897436750107</v>
      </c>
      <c r="F29" s="1896" t="s">
        <v>404</v>
      </c>
      <c r="G29" s="1701">
        <f>'WCA Allocation Factors'!E11</f>
        <v>0</v>
      </c>
      <c r="H29" s="123">
        <v>0</v>
      </c>
    </row>
    <row r="30" spans="1:8" ht="13.8">
      <c r="A30" s="180" t="s">
        <v>351</v>
      </c>
      <c r="B30" s="168"/>
      <c r="C30" s="1895" t="s">
        <v>275</v>
      </c>
      <c r="D30" s="169" t="s">
        <v>236</v>
      </c>
      <c r="E30" s="123">
        <v>148362.31938546925</v>
      </c>
      <c r="F30" s="1896" t="s">
        <v>352</v>
      </c>
      <c r="G30" s="1701">
        <f>'WCA Allocation Factors'!E17</f>
        <v>0</v>
      </c>
      <c r="H30" s="123">
        <v>0</v>
      </c>
    </row>
    <row r="31" spans="1:8" ht="13.8">
      <c r="A31" s="180" t="s">
        <v>351</v>
      </c>
      <c r="B31" s="168"/>
      <c r="C31" s="1895" t="s">
        <v>275</v>
      </c>
      <c r="D31" s="169" t="s">
        <v>236</v>
      </c>
      <c r="E31" s="123">
        <v>45167.715716480459</v>
      </c>
      <c r="F31" s="1896" t="s">
        <v>341</v>
      </c>
      <c r="G31" s="1701">
        <f>'WCA Allocation Factors'!E16</f>
        <v>0.22605500000000001</v>
      </c>
      <c r="H31" s="123">
        <v>10219.868725604392</v>
      </c>
    </row>
    <row r="32" spans="1:8" ht="13.8">
      <c r="A32" s="180" t="s">
        <v>351</v>
      </c>
      <c r="B32" s="168"/>
      <c r="C32" s="1895" t="s">
        <v>275</v>
      </c>
      <c r="D32" s="169" t="s">
        <v>236</v>
      </c>
      <c r="E32" s="123">
        <v>5772.8677092173457</v>
      </c>
      <c r="F32" s="1896" t="s">
        <v>249</v>
      </c>
      <c r="G32" s="1701">
        <f>'WCA Allocation Factors'!E22</f>
        <v>6.9301032461305659E-2</v>
      </c>
      <c r="H32" s="123">
        <v>400.06569251129451</v>
      </c>
    </row>
    <row r="33" spans="1:8" ht="13.8">
      <c r="A33" s="180" t="s">
        <v>351</v>
      </c>
      <c r="B33" s="168"/>
      <c r="C33" s="1895" t="s">
        <v>275</v>
      </c>
      <c r="D33" s="169" t="s">
        <v>236</v>
      </c>
      <c r="E33" s="123">
        <v>6200.3805906700791</v>
      </c>
      <c r="F33" s="1896" t="s">
        <v>270</v>
      </c>
      <c r="G33" s="1701">
        <f>'WCA Allocation Factors'!I6</f>
        <v>0</v>
      </c>
      <c r="H33" s="123">
        <v>0</v>
      </c>
    </row>
    <row r="34" spans="1:8" ht="13.8">
      <c r="A34" s="180" t="s">
        <v>351</v>
      </c>
      <c r="B34" s="168"/>
      <c r="C34" s="1895" t="s">
        <v>275</v>
      </c>
      <c r="D34" s="169" t="s">
        <v>236</v>
      </c>
      <c r="E34" s="123">
        <v>15498.570608002108</v>
      </c>
      <c r="F34" s="1897" t="s">
        <v>369</v>
      </c>
      <c r="G34" s="1701">
        <f>'WCA Allocation Factors'!E18</f>
        <v>0.22476648699999999</v>
      </c>
      <c r="H34" s="123">
        <v>3486.8828656975738</v>
      </c>
    </row>
    <row r="35" spans="1:8" ht="13.8">
      <c r="A35" s="180" t="s">
        <v>351</v>
      </c>
      <c r="B35" s="168"/>
      <c r="C35" s="1895" t="s">
        <v>275</v>
      </c>
      <c r="D35" s="169" t="s">
        <v>236</v>
      </c>
      <c r="E35" s="123">
        <v>45661.378866822481</v>
      </c>
      <c r="F35" s="1897" t="s">
        <v>268</v>
      </c>
      <c r="G35" s="1701">
        <f>'WCA Allocation Factors'!D6</f>
        <v>0</v>
      </c>
      <c r="H35" s="123">
        <v>0</v>
      </c>
    </row>
    <row r="36" spans="1:8" ht="13.8">
      <c r="A36" s="180" t="s">
        <v>351</v>
      </c>
      <c r="B36" s="168"/>
      <c r="C36" s="1895" t="s">
        <v>275</v>
      </c>
      <c r="D36" s="169" t="s">
        <v>236</v>
      </c>
      <c r="E36" s="123">
        <v>9.9534666666665661</v>
      </c>
      <c r="F36" s="1897" t="s">
        <v>243</v>
      </c>
      <c r="G36" s="1701">
        <f>'WCA Allocation Factors'!E7</f>
        <v>8.043396137671209E-2</v>
      </c>
      <c r="H36" s="123">
        <v>0.80059675343104986</v>
      </c>
    </row>
    <row r="37" spans="1:8" ht="13.8">
      <c r="A37" s="180" t="s">
        <v>351</v>
      </c>
      <c r="B37" s="168"/>
      <c r="C37" s="1895" t="s">
        <v>275</v>
      </c>
      <c r="D37" s="169" t="s">
        <v>236</v>
      </c>
      <c r="E37" s="123">
        <v>110548.3355613319</v>
      </c>
      <c r="F37" s="1897" t="s">
        <v>223</v>
      </c>
      <c r="G37" s="1701">
        <f>'WCA Allocation Factors'!E12</f>
        <v>6.8509279244491156E-2</v>
      </c>
      <c r="H37" s="123">
        <v>7573.5867909849994</v>
      </c>
    </row>
    <row r="38" spans="1:8" ht="13.8">
      <c r="A38" s="180" t="s">
        <v>351</v>
      </c>
      <c r="B38" s="168"/>
      <c r="C38" s="1895" t="s">
        <v>275</v>
      </c>
      <c r="D38" s="169" t="s">
        <v>236</v>
      </c>
      <c r="E38" s="123">
        <v>39559.274881699355</v>
      </c>
      <c r="F38" s="1897" t="s">
        <v>269</v>
      </c>
      <c r="G38" s="1701">
        <f>'WCA Allocation Factors'!H6</f>
        <v>0</v>
      </c>
      <c r="H38" s="123">
        <v>0</v>
      </c>
    </row>
    <row r="39" spans="1:8" ht="13.8">
      <c r="A39" s="180" t="s">
        <v>351</v>
      </c>
      <c r="B39" s="168"/>
      <c r="C39" s="1895" t="s">
        <v>275</v>
      </c>
      <c r="D39" s="169" t="s">
        <v>236</v>
      </c>
      <c r="E39" s="123">
        <v>136270.47710378989</v>
      </c>
      <c r="F39" s="1897" t="s">
        <v>237</v>
      </c>
      <c r="G39" s="1701">
        <f>'WCA Allocation Factors'!E6</f>
        <v>1</v>
      </c>
      <c r="H39" s="123">
        <v>136270.47710378989</v>
      </c>
    </row>
    <row r="40" spans="1:8" ht="13.8">
      <c r="A40" s="180" t="s">
        <v>351</v>
      </c>
      <c r="B40" s="168"/>
      <c r="C40" s="1895" t="s">
        <v>275</v>
      </c>
      <c r="D40" s="169" t="s">
        <v>236</v>
      </c>
      <c r="E40" s="123">
        <v>150374.03131841449</v>
      </c>
      <c r="F40" s="1897" t="s">
        <v>683</v>
      </c>
      <c r="G40" s="1701">
        <f>'WCA Allocation Factors'!K6</f>
        <v>0</v>
      </c>
      <c r="H40" s="123">
        <v>0</v>
      </c>
    </row>
    <row r="41" spans="1:8" ht="13.8">
      <c r="A41" s="180" t="s">
        <v>351</v>
      </c>
      <c r="B41" s="168"/>
      <c r="C41" s="1895" t="s">
        <v>275</v>
      </c>
      <c r="D41" s="169" t="s">
        <v>236</v>
      </c>
      <c r="E41" s="123">
        <v>31936.924465890574</v>
      </c>
      <c r="F41" s="1897" t="s">
        <v>880</v>
      </c>
      <c r="G41" s="1701">
        <f>'WCA Allocation Factors'!K6</f>
        <v>0</v>
      </c>
      <c r="H41" s="123">
        <v>0</v>
      </c>
    </row>
    <row r="42" spans="1:8" ht="14.4" thickBot="1">
      <c r="A42" s="180"/>
      <c r="B42" s="168"/>
      <c r="C42" s="1897"/>
      <c r="D42" s="169"/>
      <c r="E42" s="535">
        <f>SUM(E10:E41)</f>
        <v>-68150878.666018486</v>
      </c>
      <c r="F42" s="1897"/>
      <c r="G42" s="1008"/>
      <c r="H42" s="535">
        <v>-400537.83989990689</v>
      </c>
    </row>
    <row r="43" spans="1:8" ht="14.4" thickTop="1">
      <c r="A43" s="1899"/>
      <c r="B43" s="168"/>
      <c r="C43" s="1897"/>
      <c r="D43" s="169"/>
      <c r="E43" s="123"/>
      <c r="F43" s="1897"/>
      <c r="G43" s="1008"/>
      <c r="H43" s="123"/>
    </row>
    <row r="44" spans="1:8" ht="13.8">
      <c r="A44" s="167" t="s">
        <v>242</v>
      </c>
      <c r="B44" s="81"/>
      <c r="C44" s="81"/>
      <c r="D44" s="81"/>
      <c r="E44" s="81"/>
      <c r="F44" s="81"/>
      <c r="G44" s="81"/>
      <c r="H44" s="81"/>
    </row>
    <row r="45" spans="1:8" ht="13.8">
      <c r="A45" s="81"/>
      <c r="B45" s="81"/>
      <c r="C45" s="81"/>
      <c r="D45" s="81"/>
      <c r="E45" s="81"/>
      <c r="F45" s="81"/>
      <c r="G45" s="81"/>
      <c r="H45" s="81"/>
    </row>
    <row r="46" spans="1:8" ht="13.8">
      <c r="A46" s="133"/>
      <c r="B46" s="1775"/>
      <c r="C46" s="1775"/>
      <c r="D46" s="1775"/>
      <c r="E46" s="1775"/>
      <c r="F46" s="1775"/>
      <c r="G46" s="1775"/>
      <c r="H46" s="726"/>
    </row>
    <row r="47" spans="1:8" ht="13.8">
      <c r="A47" s="780"/>
      <c r="B47" s="115"/>
      <c r="C47" s="115"/>
      <c r="D47" s="115"/>
      <c r="E47" s="115"/>
      <c r="F47" s="115"/>
      <c r="G47" s="115"/>
      <c r="H47" s="292"/>
    </row>
    <row r="48" spans="1:8" ht="13.8">
      <c r="A48" s="780"/>
      <c r="B48" s="115"/>
      <c r="C48" s="115"/>
      <c r="D48" s="115"/>
      <c r="E48" s="115"/>
      <c r="F48" s="115"/>
      <c r="G48" s="115"/>
      <c r="H48" s="292"/>
    </row>
    <row r="49" spans="1:8" ht="13.8">
      <c r="A49" s="952"/>
      <c r="B49" s="951"/>
      <c r="C49" s="951"/>
      <c r="D49" s="951"/>
      <c r="E49" s="951"/>
      <c r="F49" s="951"/>
      <c r="G49" s="951"/>
      <c r="H49" s="950"/>
    </row>
  </sheetData>
  <pageMargins left="0.7" right="0.7" top="0.75" bottom="0.75" header="0.3" footer="0.3"/>
  <pageSetup orientation="portrait" r:id="rId1"/>
  <headerFooter scaleWithDoc="0" alignWithMargins="0">
    <oddHeader>&amp;RExhibit No. ___ (JH-2)
 Docket UE-130043
Page &amp;P of &amp;N</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103"/>
  <sheetViews>
    <sheetView zoomScale="75" zoomScaleNormal="75" workbookViewId="0">
      <pane ySplit="6" topLeftCell="A69" activePane="bottomLeft" state="frozen"/>
      <selection activeCell="B1" sqref="B1:I58"/>
      <selection pane="bottomLeft" sqref="A1:L95"/>
    </sheetView>
  </sheetViews>
  <sheetFormatPr defaultColWidth="9.109375" defaultRowHeight="13.8"/>
  <cols>
    <col min="1" max="1" width="3.33203125" style="301" bestFit="1" customWidth="1"/>
    <col min="2" max="2" width="42.88671875" style="301" customWidth="1"/>
    <col min="3" max="3" width="9.6640625" style="619" customWidth="1"/>
    <col min="4" max="4" width="14.33203125" style="619" customWidth="1"/>
    <col min="5" max="5" width="15.44140625" style="619" customWidth="1"/>
    <col min="6" max="6" width="16.6640625" style="619" customWidth="1"/>
    <col min="7" max="7" width="16.44140625" style="301" customWidth="1"/>
    <col min="8" max="8" width="16.5546875" style="301" customWidth="1"/>
    <col min="9" max="9" width="15.44140625" style="301" customWidth="1"/>
    <col min="10" max="10" width="19.44140625" style="301" hidden="1" customWidth="1"/>
    <col min="11" max="11" width="15.44140625" style="301" hidden="1" customWidth="1"/>
    <col min="12" max="12" width="14.6640625" style="891" customWidth="1"/>
    <col min="13" max="13" width="14.6640625" style="1363" hidden="1" customWidth="1"/>
    <col min="14" max="14" width="15.21875" style="1363" hidden="1" customWidth="1"/>
    <col min="15" max="16" width="15.5546875" style="891" hidden="1" customWidth="1"/>
    <col min="17" max="17" width="14.5546875" style="891" hidden="1" customWidth="1"/>
    <col min="18" max="18" width="14.77734375" style="891" customWidth="1"/>
    <col min="19" max="34" width="9.109375" style="891"/>
    <col min="35" max="16384" width="9.109375" style="301"/>
  </cols>
  <sheetData>
    <row r="1" spans="1:57" ht="15.6">
      <c r="A1" s="1482" t="s">
        <v>1079</v>
      </c>
      <c r="D1" s="1482"/>
      <c r="E1" s="1482"/>
      <c r="F1" s="1482"/>
      <c r="G1" s="1482"/>
      <c r="H1" s="1482"/>
      <c r="I1" s="1482"/>
      <c r="J1" s="1482"/>
      <c r="K1" s="1482"/>
      <c r="L1" s="1482"/>
      <c r="M1" s="1361"/>
      <c r="N1" s="1361"/>
      <c r="O1" s="462"/>
      <c r="P1" s="462"/>
      <c r="Q1" s="462"/>
      <c r="R1" s="462"/>
      <c r="S1" s="462"/>
      <c r="T1" s="462"/>
      <c r="U1" s="462"/>
      <c r="V1" s="462"/>
      <c r="W1" s="462"/>
      <c r="X1" s="462"/>
      <c r="Y1" s="462"/>
      <c r="Z1" s="462"/>
      <c r="AA1" s="462"/>
      <c r="AB1" s="462"/>
      <c r="AC1" s="462"/>
      <c r="AD1" s="462"/>
      <c r="AE1" s="462"/>
      <c r="AF1" s="462"/>
      <c r="AG1" s="462"/>
      <c r="AH1" s="462"/>
      <c r="AI1" s="393"/>
      <c r="AJ1" s="393"/>
      <c r="AK1" s="393"/>
      <c r="AL1" s="393"/>
      <c r="AM1" s="393"/>
      <c r="AN1" s="393"/>
      <c r="AO1" s="393"/>
      <c r="AP1" s="393"/>
      <c r="AQ1" s="393"/>
      <c r="AR1" s="393"/>
      <c r="AS1" s="393"/>
    </row>
    <row r="2" spans="1:57" ht="15.6">
      <c r="A2" s="1482" t="s">
        <v>1074</v>
      </c>
      <c r="D2" s="1482"/>
      <c r="E2" s="1482"/>
      <c r="F2" s="1482"/>
      <c r="G2" s="1482"/>
      <c r="H2" s="1482"/>
      <c r="I2" s="1482"/>
      <c r="J2" s="1482"/>
      <c r="K2" s="1482"/>
      <c r="L2" s="1482"/>
      <c r="M2" s="1361"/>
      <c r="N2" s="1361"/>
      <c r="O2" s="462"/>
      <c r="P2" s="462"/>
      <c r="Q2" s="462"/>
      <c r="R2" s="462"/>
      <c r="S2" s="462"/>
      <c r="T2" s="462"/>
      <c r="U2" s="462"/>
      <c r="V2" s="462"/>
      <c r="W2" s="462"/>
      <c r="X2" s="462"/>
      <c r="Y2" s="462"/>
      <c r="Z2" s="462"/>
      <c r="AA2" s="462"/>
      <c r="AB2" s="462"/>
      <c r="AC2" s="462"/>
      <c r="AD2" s="462"/>
      <c r="AE2" s="462"/>
      <c r="AF2" s="462"/>
      <c r="AG2" s="462"/>
      <c r="AH2" s="462"/>
      <c r="AI2" s="393"/>
      <c r="AJ2" s="393"/>
      <c r="AK2" s="393"/>
      <c r="AL2" s="393"/>
      <c r="AM2" s="393"/>
      <c r="AN2" s="393"/>
      <c r="AO2" s="393"/>
      <c r="AP2" s="393"/>
      <c r="AQ2" s="393"/>
      <c r="AR2" s="393"/>
      <c r="AS2" s="393"/>
      <c r="AT2" s="393"/>
      <c r="AU2" s="393"/>
      <c r="AV2" s="393"/>
      <c r="AW2" s="393"/>
      <c r="AX2" s="393"/>
      <c r="AY2" s="393"/>
      <c r="AZ2" s="393"/>
      <c r="BA2" s="393"/>
      <c r="BB2" s="393"/>
      <c r="BC2" s="393"/>
      <c r="BD2" s="393"/>
      <c r="BE2" s="393"/>
    </row>
    <row r="3" spans="1:57" ht="15.6">
      <c r="A3" s="1738" t="s">
        <v>1136</v>
      </c>
      <c r="C3" s="608"/>
      <c r="D3" s="608"/>
      <c r="E3" s="608"/>
      <c r="F3" s="608"/>
      <c r="G3" s="609"/>
      <c r="H3" s="609"/>
      <c r="I3" s="609"/>
      <c r="J3" s="609"/>
      <c r="K3" s="609"/>
      <c r="L3" s="462"/>
      <c r="M3" s="1362" t="s">
        <v>6</v>
      </c>
      <c r="N3" s="1361"/>
      <c r="O3" s="462"/>
      <c r="P3" s="462"/>
      <c r="Q3" s="462"/>
      <c r="R3" s="462"/>
      <c r="S3" s="462"/>
      <c r="T3" s="462"/>
      <c r="U3" s="462"/>
      <c r="V3" s="462"/>
      <c r="W3" s="462"/>
      <c r="X3" s="462"/>
      <c r="Y3" s="462"/>
      <c r="Z3" s="462"/>
      <c r="AA3" s="462"/>
      <c r="AB3" s="462"/>
      <c r="AC3" s="462"/>
      <c r="AD3" s="462"/>
      <c r="AE3" s="462"/>
      <c r="AF3" s="462"/>
      <c r="AG3" s="462"/>
      <c r="AH3" s="462"/>
      <c r="AI3" s="393"/>
      <c r="AJ3" s="393"/>
      <c r="AK3" s="393"/>
      <c r="AL3" s="393"/>
      <c r="AM3" s="393"/>
      <c r="AN3" s="393"/>
      <c r="AO3" s="393"/>
      <c r="AP3" s="393"/>
      <c r="AQ3" s="393"/>
      <c r="AR3" s="393"/>
      <c r="AS3" s="393"/>
      <c r="AT3" s="393"/>
      <c r="AU3" s="393"/>
      <c r="AV3" s="393"/>
      <c r="AW3" s="393"/>
      <c r="AX3" s="393"/>
      <c r="AY3" s="393"/>
      <c r="AZ3" s="393"/>
      <c r="BA3" s="393"/>
      <c r="BB3" s="393"/>
      <c r="BC3" s="393"/>
      <c r="BD3" s="393"/>
      <c r="BE3" s="393"/>
    </row>
    <row r="4" spans="1:57" ht="15.6">
      <c r="A4" s="2263"/>
      <c r="B4" s="2264"/>
      <c r="C4" s="2265"/>
      <c r="D4" s="2263"/>
      <c r="E4" s="2264" t="s">
        <v>182</v>
      </c>
      <c r="F4" s="2265"/>
      <c r="G4" s="2266"/>
      <c r="H4" s="2267" t="s">
        <v>172</v>
      </c>
      <c r="I4" s="2268"/>
      <c r="J4" s="1722" t="s">
        <v>1132</v>
      </c>
      <c r="K4" s="1722" t="s">
        <v>1135</v>
      </c>
      <c r="L4" s="2269"/>
      <c r="M4" s="1362" t="s">
        <v>115</v>
      </c>
      <c r="O4" s="115"/>
      <c r="P4" s="115"/>
      <c r="Q4" s="462"/>
      <c r="R4" s="462"/>
      <c r="S4" s="462"/>
      <c r="T4" s="462"/>
      <c r="U4" s="462"/>
      <c r="V4" s="462"/>
      <c r="W4" s="462"/>
      <c r="X4" s="462"/>
      <c r="Y4" s="462"/>
      <c r="Z4" s="462"/>
      <c r="AA4" s="462"/>
      <c r="AB4" s="462"/>
      <c r="AC4" s="462"/>
      <c r="AD4" s="462"/>
      <c r="AE4" s="462"/>
      <c r="AF4" s="462"/>
      <c r="AG4" s="462"/>
      <c r="AH4" s="462"/>
      <c r="AI4" s="393"/>
      <c r="AJ4" s="393"/>
      <c r="AK4" s="393"/>
      <c r="AL4" s="393"/>
      <c r="AM4" s="393"/>
      <c r="AN4" s="393"/>
      <c r="AO4" s="393"/>
      <c r="AP4" s="393"/>
      <c r="AQ4" s="393"/>
      <c r="AR4" s="393"/>
      <c r="AS4" s="393"/>
      <c r="AT4" s="393"/>
      <c r="AU4" s="393"/>
      <c r="AV4" s="393"/>
      <c r="AW4" s="393"/>
      <c r="AX4" s="393"/>
      <c r="AY4" s="393"/>
      <c r="AZ4" s="393"/>
      <c r="BA4" s="393"/>
      <c r="BB4" s="393"/>
      <c r="BC4" s="393"/>
      <c r="BD4" s="393"/>
      <c r="BE4" s="393"/>
    </row>
    <row r="5" spans="1:57" ht="15.6">
      <c r="A5" s="1100"/>
      <c r="B5" s="1301"/>
      <c r="C5" s="1322"/>
      <c r="D5" s="1100"/>
      <c r="E5" s="1301"/>
      <c r="F5" s="1322" t="s">
        <v>6</v>
      </c>
      <c r="G5" s="1100"/>
      <c r="H5" s="1301"/>
      <c r="I5" s="1302" t="s">
        <v>6</v>
      </c>
      <c r="J5" s="350"/>
      <c r="K5" s="350"/>
      <c r="L5" s="2270"/>
      <c r="M5" s="1364" t="s">
        <v>117</v>
      </c>
      <c r="N5" s="1365" t="s">
        <v>1</v>
      </c>
      <c r="O5" s="115"/>
      <c r="P5" s="115"/>
      <c r="Q5" s="462"/>
      <c r="R5" s="462"/>
      <c r="S5" s="462"/>
      <c r="T5" s="462"/>
      <c r="U5" s="462"/>
      <c r="V5" s="462"/>
      <c r="W5" s="462"/>
      <c r="X5" s="462"/>
      <c r="Y5" s="462"/>
      <c r="Z5" s="462"/>
      <c r="AA5" s="462"/>
      <c r="AB5" s="462"/>
      <c r="AC5" s="462"/>
      <c r="AD5" s="462"/>
      <c r="AE5" s="462"/>
      <c r="AF5" s="462"/>
      <c r="AG5" s="462"/>
      <c r="AH5" s="462"/>
      <c r="AI5" s="393"/>
      <c r="AJ5" s="393"/>
      <c r="AK5" s="393"/>
      <c r="AL5" s="393"/>
      <c r="AM5" s="393"/>
      <c r="AN5" s="393"/>
      <c r="AO5" s="393"/>
      <c r="AP5" s="393"/>
      <c r="AQ5" s="393"/>
      <c r="AR5" s="393"/>
      <c r="AS5" s="393"/>
      <c r="AT5" s="393"/>
      <c r="AU5" s="393"/>
      <c r="AV5" s="393"/>
      <c r="AW5" s="393"/>
      <c r="AX5" s="393"/>
      <c r="AY5" s="393"/>
      <c r="AZ5" s="393"/>
      <c r="BA5" s="393"/>
      <c r="BB5" s="393"/>
      <c r="BC5" s="393"/>
      <c r="BD5" s="393"/>
      <c r="BE5" s="393"/>
    </row>
    <row r="6" spans="1:57" ht="15.6">
      <c r="A6" s="1304"/>
      <c r="B6" s="350"/>
      <c r="C6" s="1322" t="s">
        <v>111</v>
      </c>
      <c r="D6" s="1304" t="s">
        <v>113</v>
      </c>
      <c r="E6" s="350" t="s">
        <v>114</v>
      </c>
      <c r="F6" s="1322" t="s">
        <v>115</v>
      </c>
      <c r="G6" s="1304" t="s">
        <v>113</v>
      </c>
      <c r="H6" s="350" t="s">
        <v>114</v>
      </c>
      <c r="I6" s="1302" t="s">
        <v>115</v>
      </c>
      <c r="J6" s="350"/>
      <c r="K6" s="350"/>
      <c r="L6" s="2270"/>
      <c r="M6" s="1494" t="s">
        <v>1059</v>
      </c>
      <c r="N6" s="1717" t="s">
        <v>1059</v>
      </c>
      <c r="O6" s="115"/>
      <c r="P6" s="115"/>
      <c r="Q6" s="462"/>
      <c r="R6" s="462"/>
      <c r="S6" s="462"/>
      <c r="T6" s="462"/>
      <c r="U6" s="462"/>
      <c r="V6" s="462"/>
      <c r="W6" s="462"/>
      <c r="X6" s="462"/>
      <c r="Y6" s="462"/>
      <c r="Z6" s="462"/>
      <c r="AA6" s="462"/>
      <c r="AB6" s="462"/>
      <c r="AC6" s="462"/>
      <c r="AD6" s="462"/>
      <c r="AE6" s="462"/>
      <c r="AF6" s="462"/>
      <c r="AG6" s="462"/>
      <c r="AH6" s="462"/>
      <c r="AI6" s="393"/>
      <c r="AJ6" s="393"/>
      <c r="AK6" s="393"/>
      <c r="AL6" s="393"/>
      <c r="AM6" s="393"/>
      <c r="AN6" s="393"/>
      <c r="AO6" s="393"/>
      <c r="AP6" s="393"/>
      <c r="AQ6" s="393"/>
      <c r="AR6" s="393"/>
      <c r="AS6" s="393"/>
      <c r="AT6" s="393"/>
      <c r="AU6" s="393"/>
      <c r="AV6" s="393"/>
      <c r="AW6" s="393"/>
      <c r="AX6" s="393"/>
      <c r="AY6" s="393"/>
      <c r="AZ6" s="393"/>
      <c r="BA6" s="393"/>
      <c r="BB6" s="393"/>
      <c r="BC6" s="393"/>
      <c r="BD6" s="393"/>
      <c r="BE6" s="393"/>
    </row>
    <row r="7" spans="1:57" ht="17.399999999999999">
      <c r="A7" s="1314"/>
      <c r="B7" s="1298"/>
      <c r="C7" s="1323" t="s">
        <v>116</v>
      </c>
      <c r="D7" s="1314" t="s">
        <v>117</v>
      </c>
      <c r="E7" s="1298" t="s">
        <v>117</v>
      </c>
      <c r="F7" s="1323" t="s">
        <v>1144</v>
      </c>
      <c r="G7" s="1314" t="s">
        <v>117</v>
      </c>
      <c r="H7" s="1298" t="s">
        <v>117</v>
      </c>
      <c r="I7" s="1303" t="s">
        <v>117</v>
      </c>
      <c r="J7" s="1298"/>
      <c r="K7" s="1298"/>
      <c r="L7" s="2271" t="s">
        <v>1</v>
      </c>
      <c r="M7" s="1367">
        <f>ROUND((-+G9+(H9*$F$95))/+$F$86,0)</f>
        <v>44200340</v>
      </c>
      <c r="N7" s="1368">
        <f>+F9-M7</f>
        <v>0</v>
      </c>
      <c r="O7" s="115"/>
      <c r="P7" s="115"/>
      <c r="Q7" s="462"/>
      <c r="R7" s="462"/>
      <c r="S7" s="462"/>
      <c r="T7" s="462"/>
      <c r="U7" s="462"/>
      <c r="V7" s="462"/>
      <c r="W7" s="462"/>
      <c r="X7" s="462"/>
      <c r="Y7" s="462"/>
      <c r="Z7" s="462"/>
      <c r="AA7" s="462"/>
      <c r="AB7" s="462"/>
      <c r="AC7" s="462"/>
      <c r="AD7" s="462"/>
      <c r="AE7" s="462"/>
      <c r="AF7" s="462"/>
      <c r="AG7" s="462"/>
      <c r="AH7" s="462"/>
      <c r="AI7" s="393"/>
      <c r="AJ7" s="393"/>
      <c r="AK7" s="393"/>
      <c r="AL7" s="393"/>
      <c r="AM7" s="393"/>
      <c r="AN7" s="393"/>
      <c r="AO7" s="393"/>
      <c r="AP7" s="393"/>
      <c r="AQ7" s="393"/>
      <c r="AR7" s="393"/>
      <c r="AS7" s="393"/>
      <c r="AT7" s="393"/>
      <c r="AU7" s="393"/>
      <c r="AV7" s="393"/>
      <c r="AW7" s="393"/>
      <c r="AX7" s="393"/>
      <c r="AY7" s="393"/>
      <c r="AZ7" s="393"/>
      <c r="BA7" s="393"/>
      <c r="BB7" s="393"/>
      <c r="BC7" s="393"/>
      <c r="BD7" s="393"/>
      <c r="BE7" s="393"/>
    </row>
    <row r="8" spans="1:57" ht="15.6">
      <c r="A8" s="1304"/>
      <c r="B8" s="350" t="s">
        <v>183</v>
      </c>
      <c r="C8" s="611" t="s">
        <v>184</v>
      </c>
      <c r="D8" s="1304" t="s">
        <v>185</v>
      </c>
      <c r="E8" s="350" t="s">
        <v>186</v>
      </c>
      <c r="F8" s="1720" t="s">
        <v>187</v>
      </c>
      <c r="G8" s="1721" t="s">
        <v>188</v>
      </c>
      <c r="H8" s="1722" t="s">
        <v>1057</v>
      </c>
      <c r="I8" s="1723" t="s">
        <v>1058</v>
      </c>
      <c r="J8" s="1716"/>
      <c r="K8" s="1716"/>
      <c r="L8" s="2272" t="s">
        <v>1059</v>
      </c>
      <c r="M8" s="1369"/>
      <c r="O8" s="115"/>
      <c r="P8" s="115"/>
      <c r="Q8" s="462"/>
      <c r="R8" s="462"/>
      <c r="S8" s="462"/>
      <c r="T8" s="462"/>
      <c r="U8" s="462"/>
      <c r="V8" s="462"/>
      <c r="W8" s="462"/>
      <c r="X8" s="462"/>
      <c r="Y8" s="462"/>
      <c r="Z8" s="462"/>
      <c r="AA8" s="462"/>
      <c r="AB8" s="462"/>
      <c r="AC8" s="462"/>
      <c r="AD8" s="462"/>
      <c r="AE8" s="462"/>
      <c r="AF8" s="462"/>
      <c r="AG8" s="462"/>
      <c r="AH8" s="462"/>
      <c r="AI8" s="393"/>
      <c r="AJ8" s="393"/>
      <c r="AK8" s="393"/>
      <c r="AL8" s="393"/>
      <c r="AM8" s="393"/>
      <c r="AN8" s="393"/>
      <c r="AO8" s="393"/>
      <c r="AP8" s="393"/>
      <c r="AQ8" s="393"/>
      <c r="AR8" s="393"/>
      <c r="AS8" s="393"/>
      <c r="AT8" s="393"/>
      <c r="AU8" s="393"/>
      <c r="AV8" s="393"/>
      <c r="AW8" s="393"/>
      <c r="AX8" s="393"/>
      <c r="AY8" s="393"/>
      <c r="AZ8" s="393"/>
      <c r="BA8" s="393"/>
      <c r="BB8" s="393"/>
      <c r="BC8" s="393"/>
      <c r="BD8" s="393"/>
      <c r="BE8" s="393"/>
    </row>
    <row r="9" spans="1:57" ht="15.6">
      <c r="A9" s="1300">
        <v>1</v>
      </c>
      <c r="B9" s="612" t="s">
        <v>118</v>
      </c>
      <c r="C9" s="611"/>
      <c r="D9" s="1315">
        <v>32980839.519561112</v>
      </c>
      <c r="E9" s="613">
        <v>773492974.3986845</v>
      </c>
      <c r="F9" s="613">
        <f>ROUND((-+D9+(E9*$F$95))/$F$86,0)</f>
        <v>44200340</v>
      </c>
      <c r="G9" s="1315">
        <f>+RevReqSummary!C37</f>
        <v>32980839.519561112</v>
      </c>
      <c r="H9" s="613">
        <f>+RevReqSummary!C64</f>
        <v>773492974.3986845</v>
      </c>
      <c r="I9" s="1305">
        <f>ROUND((-+G9+(H9*$F$95))/+$F$86,0)</f>
        <v>44200340</v>
      </c>
      <c r="J9" s="1305">
        <f>ROUND((-+G9+(H9*$L$95))/+$F$86,0)</f>
        <v>34575583</v>
      </c>
      <c r="K9" s="1305">
        <f>ROUND((-+G9+(H9*$L$95))/+$L$86,0)</f>
        <v>34549342</v>
      </c>
      <c r="L9" s="2273">
        <f>+I9-F9</f>
        <v>0</v>
      </c>
      <c r="M9" s="1369"/>
      <c r="O9" s="115"/>
      <c r="P9" s="115"/>
      <c r="Q9" s="462"/>
      <c r="R9" s="462"/>
      <c r="S9" s="462"/>
      <c r="T9" s="462"/>
      <c r="U9" s="462"/>
      <c r="V9" s="462"/>
      <c r="W9" s="462"/>
      <c r="X9" s="462"/>
      <c r="Y9" s="462"/>
      <c r="Z9" s="462"/>
      <c r="AA9" s="462"/>
      <c r="AB9" s="462"/>
      <c r="AC9" s="462"/>
      <c r="AD9" s="462"/>
      <c r="AE9" s="462"/>
      <c r="AF9" s="462"/>
      <c r="AG9" s="462"/>
      <c r="AH9" s="462"/>
      <c r="AI9" s="393"/>
      <c r="AJ9" s="393"/>
      <c r="AK9" s="393"/>
      <c r="AL9" s="393"/>
      <c r="AM9" s="393"/>
      <c r="AN9" s="393"/>
      <c r="AO9" s="393"/>
      <c r="AP9" s="393"/>
      <c r="AQ9" s="393"/>
      <c r="AR9" s="393"/>
      <c r="AS9" s="393"/>
      <c r="AT9" s="393"/>
      <c r="AU9" s="393"/>
      <c r="AV9" s="393"/>
      <c r="AW9" s="393"/>
      <c r="AX9" s="393"/>
      <c r="AY9" s="393"/>
      <c r="AZ9" s="393"/>
      <c r="BA9" s="393"/>
      <c r="BB9" s="393"/>
      <c r="BC9" s="393"/>
      <c r="BD9" s="393"/>
      <c r="BE9" s="393"/>
    </row>
    <row r="10" spans="1:57" ht="15.6">
      <c r="A10" s="1300">
        <f t="shared" ref="A10:A41" si="0">+A9+1</f>
        <v>2</v>
      </c>
      <c r="B10" s="614" t="s">
        <v>9</v>
      </c>
      <c r="C10" s="611"/>
      <c r="D10" s="1316"/>
      <c r="E10" s="615"/>
      <c r="F10" s="615"/>
      <c r="G10" s="1316"/>
      <c r="H10" s="615"/>
      <c r="I10" s="1306"/>
      <c r="J10" s="615"/>
      <c r="K10" s="615"/>
      <c r="L10" s="2273"/>
      <c r="M10" s="1367">
        <f t="shared" ref="M10:M41" si="1">ROUND((-+G12+(H12*$F$95))/+$F$86,0)</f>
        <v>701826</v>
      </c>
      <c r="N10" s="1368">
        <f t="shared" ref="N10:N41" si="2">+F12-M10</f>
        <v>0</v>
      </c>
      <c r="O10" s="115"/>
      <c r="P10" s="115"/>
      <c r="Q10" s="462"/>
      <c r="R10" s="462"/>
      <c r="S10" s="462"/>
      <c r="T10" s="462"/>
      <c r="U10" s="462"/>
      <c r="V10" s="462"/>
      <c r="W10" s="462"/>
      <c r="X10" s="462"/>
      <c r="Y10" s="462"/>
      <c r="Z10" s="462"/>
      <c r="AA10" s="462"/>
      <c r="AB10" s="462"/>
      <c r="AC10" s="462"/>
      <c r="AD10" s="462"/>
      <c r="AE10" s="462"/>
      <c r="AF10" s="462"/>
      <c r="AG10" s="462"/>
      <c r="AH10" s="462"/>
      <c r="AI10" s="393"/>
      <c r="AJ10" s="393"/>
      <c r="AK10" s="393"/>
      <c r="AL10" s="393"/>
      <c r="AM10" s="393"/>
      <c r="AN10" s="393"/>
      <c r="AO10" s="393"/>
      <c r="AP10" s="393"/>
      <c r="AQ10" s="393"/>
      <c r="AR10" s="393"/>
      <c r="AS10" s="393"/>
      <c r="AT10" s="393"/>
      <c r="AU10" s="393"/>
      <c r="AV10" s="393"/>
      <c r="AW10" s="393"/>
      <c r="AX10" s="393"/>
      <c r="AY10" s="393"/>
      <c r="AZ10" s="393"/>
      <c r="BA10" s="393"/>
      <c r="BB10" s="393"/>
      <c r="BC10" s="393"/>
      <c r="BD10" s="393"/>
      <c r="BE10" s="393"/>
    </row>
    <row r="11" spans="1:57" ht="15.6">
      <c r="A11" s="1300">
        <f t="shared" si="0"/>
        <v>3</v>
      </c>
      <c r="B11" s="350" t="s">
        <v>181</v>
      </c>
      <c r="C11" s="611"/>
      <c r="D11" s="1316"/>
      <c r="E11" s="615"/>
      <c r="F11" s="615"/>
      <c r="G11" s="1316"/>
      <c r="H11" s="615"/>
      <c r="I11" s="1306"/>
      <c r="J11" s="615"/>
      <c r="K11" s="615"/>
      <c r="L11" s="2273"/>
      <c r="M11" s="1367">
        <f t="shared" si="1"/>
        <v>-10004856</v>
      </c>
      <c r="N11" s="1368">
        <f t="shared" si="2"/>
        <v>0</v>
      </c>
      <c r="O11" s="115"/>
      <c r="P11" s="115"/>
      <c r="Q11" s="462"/>
      <c r="R11" s="462"/>
      <c r="S11" s="462"/>
      <c r="T11" s="462"/>
      <c r="U11" s="462"/>
      <c r="V11" s="462"/>
      <c r="W11" s="462"/>
      <c r="X11" s="462"/>
      <c r="Y11" s="462"/>
      <c r="Z11" s="462"/>
      <c r="AA11" s="462"/>
      <c r="AB11" s="462"/>
      <c r="AC11" s="462"/>
      <c r="AD11" s="462"/>
      <c r="AE11" s="462"/>
      <c r="AF11" s="462"/>
      <c r="AG11" s="462"/>
      <c r="AH11" s="462"/>
      <c r="AI11" s="393"/>
      <c r="AJ11" s="393"/>
      <c r="AK11" s="393"/>
      <c r="AL11" s="393"/>
      <c r="AM11" s="393"/>
      <c r="AN11" s="393"/>
      <c r="AO11" s="393"/>
      <c r="AP11" s="393"/>
      <c r="AQ11" s="393"/>
      <c r="AR11" s="393"/>
      <c r="AS11" s="393"/>
      <c r="AT11" s="393"/>
      <c r="AU11" s="393"/>
      <c r="AV11" s="393"/>
      <c r="AW11" s="393"/>
      <c r="AX11" s="393"/>
      <c r="AY11" s="393"/>
      <c r="AZ11" s="393"/>
      <c r="BA11" s="393"/>
      <c r="BB11" s="393"/>
      <c r="BC11" s="393"/>
      <c r="BD11" s="393"/>
      <c r="BE11" s="393"/>
    </row>
    <row r="12" spans="1:57" ht="15.6">
      <c r="A12" s="1300">
        <f t="shared" si="0"/>
        <v>4</v>
      </c>
      <c r="B12" s="612" t="s">
        <v>218</v>
      </c>
      <c r="C12" s="611" t="s">
        <v>644</v>
      </c>
      <c r="D12" s="1317">
        <v>-434297</v>
      </c>
      <c r="E12" s="352">
        <v>0</v>
      </c>
      <c r="F12" s="1719">
        <f t="shared" ref="F12:F19" si="3">ROUND((-+D12+(E12*$F$95))/$F$86,0)</f>
        <v>701826</v>
      </c>
      <c r="G12" s="1317">
        <f>+'Adj Summary'!D$37</f>
        <v>-434297</v>
      </c>
      <c r="H12" s="352">
        <f>+'Adj Summary'!D64</f>
        <v>0</v>
      </c>
      <c r="I12" s="1331">
        <f t="shared" ref="I12:I19" si="4">ROUND((-+G12+(H12*$F$95))/+$F$86,0)</f>
        <v>701826</v>
      </c>
      <c r="J12" s="1305">
        <f t="shared" ref="J12:J43" si="5">ROUND((-+G12+(H12*$L$95))/+$F$86,0)</f>
        <v>701826</v>
      </c>
      <c r="K12" s="1305">
        <f t="shared" ref="K12:K43" si="6">ROUND((-+G12+(H12*$L$95))/+$L$86,0)</f>
        <v>701293</v>
      </c>
      <c r="L12" s="2274">
        <f t="shared" ref="L12:L19" si="7">+I12-F12</f>
        <v>0</v>
      </c>
      <c r="M12" s="1367">
        <f t="shared" si="1"/>
        <v>-4548367</v>
      </c>
      <c r="N12" s="1368">
        <f t="shared" si="2"/>
        <v>0</v>
      </c>
      <c r="O12" s="115"/>
      <c r="P12" s="115"/>
      <c r="Q12" s="462"/>
      <c r="R12" s="462"/>
      <c r="S12" s="462"/>
      <c r="T12" s="462"/>
      <c r="U12" s="462"/>
      <c r="V12" s="462"/>
      <c r="W12" s="462"/>
      <c r="X12" s="462"/>
      <c r="Y12" s="462"/>
      <c r="Z12" s="462"/>
      <c r="AA12" s="462"/>
      <c r="AB12" s="462"/>
      <c r="AC12" s="462"/>
      <c r="AD12" s="462"/>
      <c r="AE12" s="462"/>
      <c r="AF12" s="462"/>
      <c r="AG12" s="462"/>
      <c r="AH12" s="462"/>
      <c r="AI12" s="393"/>
      <c r="AJ12" s="393"/>
      <c r="AK12" s="393"/>
      <c r="AL12" s="393"/>
      <c r="AM12" s="393"/>
      <c r="AN12" s="393"/>
      <c r="AO12" s="393"/>
      <c r="AP12" s="393"/>
      <c r="AQ12" s="393"/>
      <c r="AR12" s="393"/>
      <c r="AS12" s="393"/>
      <c r="AT12" s="393"/>
      <c r="AU12" s="393"/>
      <c r="AV12" s="393"/>
      <c r="AW12" s="393"/>
      <c r="AX12" s="393"/>
      <c r="AY12" s="393"/>
      <c r="AZ12" s="393"/>
      <c r="BA12" s="393"/>
      <c r="BB12" s="393"/>
      <c r="BC12" s="393"/>
      <c r="BD12" s="393"/>
      <c r="BE12" s="393"/>
    </row>
    <row r="13" spans="1:57" ht="15.6">
      <c r="A13" s="1300">
        <f t="shared" si="0"/>
        <v>5</v>
      </c>
      <c r="B13" s="612" t="s">
        <v>219</v>
      </c>
      <c r="C13" s="611" t="s">
        <v>645</v>
      </c>
      <c r="D13" s="1317">
        <v>6191105</v>
      </c>
      <c r="E13" s="352">
        <v>0</v>
      </c>
      <c r="F13" s="1719">
        <f t="shared" si="3"/>
        <v>-10004856</v>
      </c>
      <c r="G13" s="1317">
        <f>+'Adj Summary'!E37</f>
        <v>6191105</v>
      </c>
      <c r="H13" s="352">
        <f>+'Adj Summary'!E64</f>
        <v>0</v>
      </c>
      <c r="I13" s="1331">
        <f t="shared" si="4"/>
        <v>-10004856</v>
      </c>
      <c r="J13" s="1305">
        <f t="shared" si="5"/>
        <v>-10004856</v>
      </c>
      <c r="K13" s="1305">
        <f t="shared" si="6"/>
        <v>-9997263</v>
      </c>
      <c r="L13" s="2274">
        <f t="shared" si="7"/>
        <v>0</v>
      </c>
      <c r="M13" s="1367">
        <f t="shared" si="1"/>
        <v>-991444</v>
      </c>
      <c r="N13" s="1368">
        <f t="shared" si="2"/>
        <v>0</v>
      </c>
      <c r="O13" s="115"/>
      <c r="P13" s="115"/>
      <c r="Q13" s="462"/>
      <c r="R13" s="462"/>
      <c r="S13" s="462"/>
      <c r="T13" s="462"/>
      <c r="U13" s="462"/>
      <c r="V13" s="462"/>
      <c r="W13" s="462"/>
      <c r="X13" s="462"/>
      <c r="Y13" s="462"/>
      <c r="Z13" s="462"/>
      <c r="AA13" s="462"/>
      <c r="AB13" s="462"/>
      <c r="AC13" s="462"/>
      <c r="AD13" s="462"/>
      <c r="AE13" s="462"/>
      <c r="AF13" s="462"/>
      <c r="AG13" s="462"/>
      <c r="AH13" s="462"/>
      <c r="AI13" s="393"/>
      <c r="AJ13" s="393"/>
      <c r="AK13" s="393"/>
      <c r="AL13" s="393"/>
      <c r="AM13" s="393"/>
      <c r="AN13" s="393"/>
      <c r="AO13" s="393"/>
      <c r="AP13" s="393"/>
      <c r="AQ13" s="393"/>
      <c r="AR13" s="393"/>
      <c r="AS13" s="393"/>
      <c r="AT13" s="393"/>
      <c r="AU13" s="393"/>
      <c r="AV13" s="393"/>
      <c r="AW13" s="393"/>
      <c r="AX13" s="393"/>
      <c r="AY13" s="393"/>
      <c r="AZ13" s="393"/>
      <c r="BA13" s="393"/>
      <c r="BB13" s="393"/>
      <c r="BC13" s="393"/>
      <c r="BD13" s="393"/>
      <c r="BE13" s="393"/>
    </row>
    <row r="14" spans="1:57" ht="15.6">
      <c r="A14" s="1300">
        <f t="shared" si="0"/>
        <v>6</v>
      </c>
      <c r="B14" s="612" t="s">
        <v>380</v>
      </c>
      <c r="C14" s="611" t="s">
        <v>565</v>
      </c>
      <c r="D14" s="1317">
        <v>2814575</v>
      </c>
      <c r="E14" s="352">
        <v>0</v>
      </c>
      <c r="F14" s="1719">
        <f t="shared" si="3"/>
        <v>-4548367</v>
      </c>
      <c r="G14" s="1317">
        <f>+'Adj Summary'!F37</f>
        <v>2814575</v>
      </c>
      <c r="H14" s="352">
        <f>+'Adj Summary'!F64</f>
        <v>0</v>
      </c>
      <c r="I14" s="1331">
        <f t="shared" si="4"/>
        <v>-4548367</v>
      </c>
      <c r="J14" s="1305">
        <f t="shared" si="5"/>
        <v>-4548367</v>
      </c>
      <c r="K14" s="1305">
        <f t="shared" si="6"/>
        <v>-4544915</v>
      </c>
      <c r="L14" s="2274">
        <f t="shared" si="7"/>
        <v>0</v>
      </c>
      <c r="M14" s="1367">
        <f t="shared" si="1"/>
        <v>2223198</v>
      </c>
      <c r="N14" s="1368">
        <f t="shared" si="2"/>
        <v>0</v>
      </c>
      <c r="O14" s="115"/>
      <c r="P14" s="115"/>
      <c r="Q14" s="462"/>
      <c r="R14" s="462"/>
      <c r="S14" s="462"/>
      <c r="T14" s="462"/>
      <c r="U14" s="462"/>
      <c r="V14" s="462"/>
      <c r="W14" s="462"/>
      <c r="X14" s="462"/>
      <c r="Y14" s="462"/>
      <c r="Z14" s="462"/>
      <c r="AA14" s="462"/>
      <c r="AB14" s="462"/>
      <c r="AC14" s="462"/>
      <c r="AD14" s="462"/>
      <c r="AE14" s="462"/>
      <c r="AF14" s="462"/>
      <c r="AG14" s="462"/>
      <c r="AH14" s="462"/>
      <c r="AI14" s="393"/>
      <c r="AJ14" s="393"/>
      <c r="AK14" s="393"/>
      <c r="AL14" s="393"/>
      <c r="AM14" s="393"/>
      <c r="AN14" s="393"/>
      <c r="AO14" s="393"/>
      <c r="AP14" s="393"/>
      <c r="AQ14" s="393"/>
      <c r="AR14" s="393"/>
      <c r="AS14" s="393"/>
      <c r="AT14" s="393"/>
      <c r="AU14" s="393"/>
      <c r="AV14" s="393"/>
      <c r="AW14" s="393"/>
      <c r="AX14" s="393"/>
      <c r="AY14" s="393"/>
      <c r="AZ14" s="393"/>
      <c r="BA14" s="393"/>
      <c r="BB14" s="393"/>
      <c r="BC14" s="393"/>
      <c r="BD14" s="393"/>
      <c r="BE14" s="393"/>
    </row>
    <row r="15" spans="1:57" ht="15.6">
      <c r="A15" s="1300">
        <f t="shared" si="0"/>
        <v>7</v>
      </c>
      <c r="B15" s="612" t="s">
        <v>1090</v>
      </c>
      <c r="C15" s="611" t="s">
        <v>566</v>
      </c>
      <c r="D15" s="1317">
        <v>530211.74111467483</v>
      </c>
      <c r="E15" s="352">
        <v>-1067999</v>
      </c>
      <c r="F15" s="1719">
        <f t="shared" si="3"/>
        <v>-991444</v>
      </c>
      <c r="G15" s="1317">
        <f>+'Adj Summary'!G37</f>
        <v>530211.74111467483</v>
      </c>
      <c r="H15" s="352">
        <f>+'Adj Summary'!G64</f>
        <v>-1067999</v>
      </c>
      <c r="I15" s="1331">
        <f t="shared" si="4"/>
        <v>-991444</v>
      </c>
      <c r="J15" s="1305">
        <f t="shared" si="5"/>
        <v>-978155</v>
      </c>
      <c r="K15" s="1305">
        <f t="shared" si="6"/>
        <v>-977413</v>
      </c>
      <c r="L15" s="2274">
        <f t="shared" si="7"/>
        <v>0</v>
      </c>
      <c r="M15" s="1367">
        <f t="shared" si="1"/>
        <v>50948</v>
      </c>
      <c r="N15" s="1368">
        <f t="shared" si="2"/>
        <v>106</v>
      </c>
      <c r="O15" s="115"/>
      <c r="P15" s="115"/>
      <c r="Q15" s="462"/>
      <c r="R15" s="462"/>
      <c r="S15" s="462"/>
      <c r="T15" s="462"/>
      <c r="U15" s="462"/>
      <c r="V15" s="462"/>
      <c r="W15" s="462"/>
      <c r="X15" s="462"/>
      <c r="Y15" s="462"/>
      <c r="Z15" s="462"/>
      <c r="AA15" s="462"/>
      <c r="AB15" s="462"/>
      <c r="AC15" s="462"/>
      <c r="AD15" s="462"/>
      <c r="AE15" s="462"/>
      <c r="AF15" s="462"/>
      <c r="AG15" s="462"/>
      <c r="AH15" s="462"/>
      <c r="AI15" s="393"/>
      <c r="AJ15" s="393"/>
      <c r="AK15" s="393"/>
      <c r="AL15" s="393"/>
      <c r="AM15" s="393"/>
      <c r="AN15" s="393"/>
      <c r="AO15" s="393"/>
      <c r="AP15" s="393"/>
      <c r="AQ15" s="393"/>
      <c r="AR15" s="393"/>
      <c r="AS15" s="393"/>
      <c r="AT15" s="393"/>
      <c r="AU15" s="393"/>
      <c r="AV15" s="393"/>
      <c r="AW15" s="393"/>
      <c r="AX15" s="393"/>
      <c r="AY15" s="393"/>
      <c r="AZ15" s="393"/>
      <c r="BA15" s="393"/>
      <c r="BB15" s="393"/>
      <c r="BC15" s="393"/>
      <c r="BD15" s="393"/>
      <c r="BE15" s="393"/>
    </row>
    <row r="16" spans="1:57" ht="15.6">
      <c r="A16" s="1300">
        <f t="shared" si="0"/>
        <v>8</v>
      </c>
      <c r="B16" s="612" t="s">
        <v>642</v>
      </c>
      <c r="C16" s="611" t="s">
        <v>463</v>
      </c>
      <c r="D16" s="1317">
        <v>-1375737.1511764573</v>
      </c>
      <c r="E16" s="352">
        <v>0</v>
      </c>
      <c r="F16" s="1719">
        <f t="shared" si="3"/>
        <v>2223198</v>
      </c>
      <c r="G16" s="1317">
        <f>+'Adj Summary'!H37</f>
        <v>-1375737.1511764573</v>
      </c>
      <c r="H16" s="352">
        <f>+'Adj Summary'!H64</f>
        <v>0</v>
      </c>
      <c r="I16" s="1331">
        <f t="shared" si="4"/>
        <v>2223198</v>
      </c>
      <c r="J16" s="1305">
        <f t="shared" si="5"/>
        <v>2223198</v>
      </c>
      <c r="K16" s="1305">
        <f t="shared" si="6"/>
        <v>2221511</v>
      </c>
      <c r="L16" s="2274">
        <f t="shared" si="7"/>
        <v>0</v>
      </c>
      <c r="M16" s="1367">
        <f t="shared" si="1"/>
        <v>-527787</v>
      </c>
      <c r="N16" s="1368">
        <f t="shared" si="2"/>
        <v>-491</v>
      </c>
      <c r="O16" s="115"/>
      <c r="P16" s="115"/>
      <c r="Q16" s="462"/>
      <c r="R16" s="462"/>
      <c r="S16" s="462"/>
      <c r="T16" s="462"/>
      <c r="U16" s="462"/>
      <c r="V16" s="462"/>
      <c r="W16" s="462"/>
      <c r="X16" s="462"/>
      <c r="Y16" s="462"/>
      <c r="Z16" s="462"/>
      <c r="AA16" s="462"/>
      <c r="AB16" s="462"/>
      <c r="AC16" s="462"/>
      <c r="AD16" s="462"/>
      <c r="AE16" s="462"/>
      <c r="AF16" s="462"/>
      <c r="AG16" s="462"/>
      <c r="AH16" s="462"/>
      <c r="AI16" s="393"/>
      <c r="AJ16" s="393"/>
      <c r="AK16" s="393"/>
      <c r="AL16" s="393"/>
      <c r="AM16" s="393"/>
      <c r="AN16" s="393"/>
      <c r="AO16" s="393"/>
      <c r="AP16" s="393"/>
      <c r="AQ16" s="393"/>
      <c r="AR16" s="393"/>
      <c r="AS16" s="393"/>
      <c r="AT16" s="393"/>
      <c r="AU16" s="393"/>
      <c r="AV16" s="393"/>
      <c r="AW16" s="393"/>
      <c r="AX16" s="393"/>
      <c r="AY16" s="393"/>
      <c r="AZ16" s="393"/>
      <c r="BA16" s="393"/>
      <c r="BB16" s="393"/>
      <c r="BC16" s="393"/>
      <c r="BD16" s="393"/>
      <c r="BE16" s="393"/>
    </row>
    <row r="17" spans="1:57" ht="15.6">
      <c r="A17" s="1300">
        <f t="shared" si="0"/>
        <v>9</v>
      </c>
      <c r="B17" s="612" t="s">
        <v>221</v>
      </c>
      <c r="C17" s="611" t="s">
        <v>567</v>
      </c>
      <c r="D17" s="1317">
        <v>-31593</v>
      </c>
      <c r="E17" s="352">
        <v>0</v>
      </c>
      <c r="F17" s="1719">
        <f t="shared" si="3"/>
        <v>51054</v>
      </c>
      <c r="G17" s="1317">
        <f>+'Adj Summary'!I37</f>
        <v>-31527</v>
      </c>
      <c r="H17" s="352">
        <f>+'Adj Summary'!I64</f>
        <v>0</v>
      </c>
      <c r="I17" s="1331">
        <f t="shared" si="4"/>
        <v>50948</v>
      </c>
      <c r="J17" s="1305">
        <f t="shared" si="5"/>
        <v>50948</v>
      </c>
      <c r="K17" s="1305">
        <f t="shared" si="6"/>
        <v>50909</v>
      </c>
      <c r="L17" s="2274">
        <f t="shared" si="7"/>
        <v>-106</v>
      </c>
      <c r="M17" s="1367">
        <f t="shared" si="1"/>
        <v>-66600</v>
      </c>
      <c r="N17" s="1368">
        <f t="shared" si="2"/>
        <v>-22526</v>
      </c>
      <c r="O17" s="115"/>
      <c r="P17" s="115"/>
      <c r="Q17" s="462"/>
      <c r="R17" s="462"/>
      <c r="S17" s="462"/>
      <c r="T17" s="462"/>
      <c r="U17" s="462"/>
      <c r="V17" s="462"/>
      <c r="W17" s="462"/>
      <c r="X17" s="462"/>
      <c r="Y17" s="462"/>
      <c r="Z17" s="462"/>
      <c r="AA17" s="462"/>
      <c r="AB17" s="462"/>
      <c r="AC17" s="462"/>
      <c r="AD17" s="462"/>
      <c r="AE17" s="462"/>
      <c r="AF17" s="462"/>
      <c r="AG17" s="462"/>
      <c r="AH17" s="462"/>
      <c r="AI17" s="393"/>
      <c r="AJ17" s="393"/>
      <c r="AK17" s="393"/>
      <c r="AL17" s="393"/>
      <c r="AM17" s="393"/>
      <c r="AN17" s="393"/>
      <c r="AO17" s="393"/>
      <c r="AP17" s="393"/>
      <c r="AQ17" s="393"/>
      <c r="AR17" s="393"/>
      <c r="AS17" s="393"/>
      <c r="AT17" s="393"/>
      <c r="AU17" s="393"/>
      <c r="AV17" s="393"/>
      <c r="AW17" s="393"/>
      <c r="AX17" s="393"/>
      <c r="AY17" s="393"/>
      <c r="AZ17" s="393"/>
      <c r="BA17" s="393"/>
      <c r="BB17" s="393"/>
      <c r="BC17" s="393"/>
      <c r="BD17" s="393"/>
      <c r="BE17" s="393"/>
    </row>
    <row r="18" spans="1:57" ht="15.6">
      <c r="A18" s="1300">
        <f t="shared" si="0"/>
        <v>10</v>
      </c>
      <c r="B18" s="612" t="s">
        <v>699</v>
      </c>
      <c r="C18" s="611" t="s">
        <v>697</v>
      </c>
      <c r="D18" s="1317">
        <v>326903.4986089936</v>
      </c>
      <c r="E18" s="352"/>
      <c r="F18" s="1719">
        <f t="shared" si="3"/>
        <v>-528278</v>
      </c>
      <c r="G18" s="1317">
        <f>+'Adj Summary'!J37</f>
        <v>326599.94281000004</v>
      </c>
      <c r="H18" s="352">
        <f>+'Adj Summary'!J64</f>
        <v>0</v>
      </c>
      <c r="I18" s="1331">
        <f t="shared" si="4"/>
        <v>-527787</v>
      </c>
      <c r="J18" s="1305">
        <f t="shared" si="5"/>
        <v>-527787</v>
      </c>
      <c r="K18" s="1305">
        <f t="shared" si="6"/>
        <v>-527387</v>
      </c>
      <c r="L18" s="2274">
        <f t="shared" si="7"/>
        <v>491</v>
      </c>
      <c r="M18" s="1367">
        <f t="shared" si="1"/>
        <v>0</v>
      </c>
      <c r="N18" s="1368">
        <f t="shared" si="2"/>
        <v>0</v>
      </c>
      <c r="O18" s="115"/>
      <c r="P18" s="115"/>
      <c r="Q18" s="462"/>
      <c r="R18" s="462"/>
      <c r="S18" s="462"/>
      <c r="T18" s="462"/>
      <c r="U18" s="462"/>
      <c r="V18" s="462"/>
      <c r="W18" s="462"/>
      <c r="X18" s="462"/>
      <c r="Y18" s="462"/>
      <c r="Z18" s="462"/>
      <c r="AA18" s="462"/>
      <c r="AB18" s="462"/>
      <c r="AC18" s="462"/>
      <c r="AD18" s="462"/>
      <c r="AE18" s="462"/>
      <c r="AF18" s="462"/>
      <c r="AG18" s="462"/>
      <c r="AH18" s="462"/>
      <c r="AI18" s="393"/>
      <c r="AJ18" s="393"/>
      <c r="AK18" s="393"/>
      <c r="AL18" s="393"/>
      <c r="AM18" s="393"/>
      <c r="AN18" s="393"/>
      <c r="AO18" s="393"/>
      <c r="AP18" s="393"/>
      <c r="AQ18" s="393"/>
      <c r="AR18" s="393"/>
      <c r="AS18" s="393"/>
      <c r="AT18" s="393"/>
      <c r="AU18" s="393"/>
      <c r="AV18" s="393"/>
      <c r="AW18" s="393"/>
      <c r="AX18" s="393"/>
      <c r="AY18" s="393"/>
      <c r="AZ18" s="393"/>
      <c r="BA18" s="393"/>
      <c r="BB18" s="393"/>
      <c r="BC18" s="393"/>
      <c r="BD18" s="393"/>
      <c r="BE18" s="393"/>
    </row>
    <row r="19" spans="1:57" ht="15.6">
      <c r="A19" s="1300">
        <f t="shared" si="0"/>
        <v>11</v>
      </c>
      <c r="B19" s="612" t="s">
        <v>783</v>
      </c>
      <c r="C19" s="611" t="s">
        <v>1040</v>
      </c>
      <c r="D19" s="1317">
        <v>55152</v>
      </c>
      <c r="E19" s="352"/>
      <c r="F19" s="1719">
        <f t="shared" si="3"/>
        <v>-89126</v>
      </c>
      <c r="G19" s="1317">
        <f>+'Adj Summary'!K37</f>
        <v>41213</v>
      </c>
      <c r="H19" s="352">
        <f>+'Adj Summary'!K64</f>
        <v>0</v>
      </c>
      <c r="I19" s="1331">
        <f t="shared" si="4"/>
        <v>-66600</v>
      </c>
      <c r="J19" s="1305">
        <f t="shared" si="5"/>
        <v>-66600</v>
      </c>
      <c r="K19" s="1305">
        <f t="shared" si="6"/>
        <v>-66550</v>
      </c>
      <c r="L19" s="2274">
        <f t="shared" si="7"/>
        <v>22526</v>
      </c>
      <c r="M19" s="1367">
        <f t="shared" si="1"/>
        <v>0</v>
      </c>
      <c r="N19" s="1368">
        <f t="shared" si="2"/>
        <v>0</v>
      </c>
      <c r="O19" s="115"/>
      <c r="P19" s="115"/>
      <c r="Q19" s="462"/>
      <c r="R19" s="462"/>
      <c r="S19" s="462"/>
      <c r="T19" s="462"/>
      <c r="U19" s="462"/>
      <c r="V19" s="462"/>
      <c r="W19" s="462"/>
      <c r="X19" s="462"/>
      <c r="Y19" s="462"/>
      <c r="Z19" s="462"/>
      <c r="AA19" s="462"/>
      <c r="AB19" s="462"/>
      <c r="AC19" s="462"/>
      <c r="AD19" s="462"/>
      <c r="AE19" s="462"/>
      <c r="AF19" s="462"/>
      <c r="AG19" s="462"/>
      <c r="AH19" s="462"/>
      <c r="AI19" s="393"/>
      <c r="AJ19" s="393"/>
      <c r="AK19" s="393"/>
      <c r="AL19" s="393"/>
      <c r="AM19" s="393"/>
      <c r="AN19" s="393"/>
      <c r="AO19" s="393"/>
      <c r="AP19" s="393"/>
      <c r="AQ19" s="393"/>
      <c r="AR19" s="393"/>
      <c r="AS19" s="393"/>
      <c r="AT19" s="393"/>
      <c r="AU19" s="393"/>
      <c r="AV19" s="393"/>
      <c r="AW19" s="393"/>
      <c r="AX19" s="393"/>
      <c r="AY19" s="393"/>
      <c r="AZ19" s="393"/>
      <c r="BA19" s="393"/>
      <c r="BB19" s="393"/>
      <c r="BC19" s="393"/>
      <c r="BD19" s="393"/>
      <c r="BE19" s="393"/>
    </row>
    <row r="20" spans="1:57" ht="15.6">
      <c r="A20" s="1300">
        <f t="shared" si="0"/>
        <v>12</v>
      </c>
      <c r="B20" s="612"/>
      <c r="C20" s="611"/>
      <c r="D20" s="1317"/>
      <c r="E20" s="352"/>
      <c r="F20" s="1719"/>
      <c r="G20" s="1317"/>
      <c r="H20" s="352"/>
      <c r="I20" s="1331"/>
      <c r="J20" s="1305">
        <f t="shared" si="5"/>
        <v>0</v>
      </c>
      <c r="K20" s="1305">
        <f t="shared" si="6"/>
        <v>0</v>
      </c>
      <c r="L20" s="2274"/>
      <c r="M20" s="1367">
        <f t="shared" si="1"/>
        <v>-18558</v>
      </c>
      <c r="N20" s="1368">
        <f t="shared" si="2"/>
        <v>0</v>
      </c>
      <c r="O20" s="115"/>
      <c r="P20" s="115"/>
      <c r="Q20" s="462"/>
      <c r="R20" s="462"/>
      <c r="S20" s="462"/>
      <c r="T20" s="462"/>
      <c r="U20" s="462"/>
      <c r="V20" s="462"/>
      <c r="W20" s="462"/>
      <c r="X20" s="462"/>
      <c r="Y20" s="462"/>
      <c r="Z20" s="462"/>
      <c r="AA20" s="462"/>
      <c r="AB20" s="462"/>
      <c r="AC20" s="462"/>
      <c r="AD20" s="462"/>
      <c r="AE20" s="462"/>
      <c r="AF20" s="462"/>
      <c r="AG20" s="462"/>
      <c r="AH20" s="462"/>
      <c r="AI20" s="393"/>
      <c r="AJ20" s="393"/>
      <c r="AK20" s="393"/>
      <c r="AL20" s="393"/>
      <c r="AM20" s="393"/>
      <c r="AN20" s="393"/>
      <c r="AO20" s="393"/>
      <c r="AP20" s="393"/>
      <c r="AQ20" s="393"/>
      <c r="AR20" s="393"/>
      <c r="AS20" s="393"/>
      <c r="AT20" s="393"/>
      <c r="AU20" s="393"/>
      <c r="AV20" s="393"/>
      <c r="AW20" s="393"/>
      <c r="AX20" s="393"/>
      <c r="AY20" s="393"/>
      <c r="AZ20" s="393"/>
      <c r="BA20" s="393"/>
      <c r="BB20" s="393"/>
      <c r="BC20" s="393"/>
      <c r="BD20" s="393"/>
      <c r="BE20" s="393"/>
    </row>
    <row r="21" spans="1:57" ht="15.6">
      <c r="A21" s="1300">
        <f t="shared" si="0"/>
        <v>13</v>
      </c>
      <c r="B21" s="350" t="s">
        <v>178</v>
      </c>
      <c r="C21" s="611"/>
      <c r="D21" s="1317"/>
      <c r="E21" s="352"/>
      <c r="F21" s="1719"/>
      <c r="G21" s="1317"/>
      <c r="H21" s="352"/>
      <c r="I21" s="1331"/>
      <c r="J21" s="1305">
        <f t="shared" si="5"/>
        <v>0</v>
      </c>
      <c r="K21" s="1305">
        <f t="shared" si="6"/>
        <v>0</v>
      </c>
      <c r="L21" s="2274"/>
      <c r="M21" s="1367">
        <f t="shared" si="1"/>
        <v>88412</v>
      </c>
      <c r="N21" s="1368">
        <f t="shared" si="2"/>
        <v>27</v>
      </c>
      <c r="O21" s="115"/>
      <c r="P21" s="115"/>
      <c r="Q21" s="462"/>
      <c r="R21" s="462"/>
      <c r="S21" s="462"/>
      <c r="T21" s="462"/>
      <c r="U21" s="462"/>
      <c r="V21" s="462"/>
      <c r="W21" s="462"/>
      <c r="X21" s="462"/>
      <c r="Y21" s="462"/>
      <c r="Z21" s="462"/>
      <c r="AA21" s="462"/>
      <c r="AB21" s="462"/>
      <c r="AC21" s="462"/>
      <c r="AD21" s="462"/>
      <c r="AE21" s="462"/>
      <c r="AF21" s="462"/>
      <c r="AG21" s="462"/>
      <c r="AH21" s="462"/>
      <c r="AI21" s="393"/>
      <c r="AJ21" s="393"/>
      <c r="AK21" s="393"/>
      <c r="AL21" s="393"/>
      <c r="AM21" s="393"/>
      <c r="AN21" s="393"/>
      <c r="AO21" s="393"/>
      <c r="AP21" s="393"/>
      <c r="AQ21" s="393"/>
      <c r="AR21" s="393"/>
      <c r="AS21" s="393"/>
      <c r="AT21" s="393"/>
      <c r="AU21" s="393"/>
      <c r="AV21" s="393"/>
      <c r="AW21" s="393"/>
      <c r="AX21" s="393"/>
      <c r="AY21" s="393"/>
      <c r="AZ21" s="393"/>
      <c r="BA21" s="393"/>
      <c r="BB21" s="393"/>
      <c r="BC21" s="393"/>
      <c r="BD21" s="393"/>
      <c r="BE21" s="393"/>
    </row>
    <row r="22" spans="1:57" ht="15.6">
      <c r="A22" s="1300">
        <f t="shared" si="0"/>
        <v>14</v>
      </c>
      <c r="B22" s="612" t="s">
        <v>216</v>
      </c>
      <c r="C22" s="611" t="s">
        <v>467</v>
      </c>
      <c r="D22" s="1317">
        <v>11483.936250215036</v>
      </c>
      <c r="E22" s="352">
        <v>0</v>
      </c>
      <c r="F22" s="1719">
        <f t="shared" ref="F22:F36" si="8">ROUND((-+D22+(E22*$F$95))/$F$86,0)</f>
        <v>-18558</v>
      </c>
      <c r="G22" s="1317">
        <f>+'Adj Summary'!L37</f>
        <v>11483.936250215036</v>
      </c>
      <c r="H22" s="352">
        <f>+'Adj Summary'!L64</f>
        <v>0</v>
      </c>
      <c r="I22" s="1331">
        <f t="shared" ref="I22:I36" si="9">ROUND((-+G22+(H22*$F$95))/+$F$86,0)</f>
        <v>-18558</v>
      </c>
      <c r="J22" s="1305">
        <f t="shared" si="5"/>
        <v>-18558</v>
      </c>
      <c r="K22" s="1305">
        <f t="shared" si="6"/>
        <v>-18544</v>
      </c>
      <c r="L22" s="2274">
        <f t="shared" ref="L22:L36" si="10">+I22-F22</f>
        <v>0</v>
      </c>
      <c r="M22" s="1367">
        <f t="shared" si="1"/>
        <v>232613</v>
      </c>
      <c r="N22" s="1368">
        <f t="shared" si="2"/>
        <v>28194</v>
      </c>
      <c r="O22" s="115"/>
      <c r="P22" s="115"/>
      <c r="Q22" s="462"/>
      <c r="R22" s="462"/>
      <c r="S22" s="462"/>
      <c r="T22" s="462"/>
      <c r="U22" s="462"/>
      <c r="V22" s="462"/>
      <c r="W22" s="462"/>
      <c r="X22" s="462"/>
      <c r="Y22" s="462"/>
      <c r="Z22" s="462"/>
      <c r="AA22" s="462"/>
      <c r="AB22" s="462"/>
      <c r="AC22" s="462"/>
      <c r="AD22" s="462"/>
      <c r="AE22" s="462"/>
      <c r="AF22" s="462"/>
      <c r="AG22" s="462"/>
      <c r="AH22" s="462"/>
      <c r="AI22" s="393"/>
      <c r="AJ22" s="393"/>
      <c r="AK22" s="393"/>
      <c r="AL22" s="393"/>
      <c r="AM22" s="393"/>
      <c r="AN22" s="393"/>
      <c r="AO22" s="393"/>
      <c r="AP22" s="393"/>
      <c r="AQ22" s="393"/>
      <c r="AR22" s="393"/>
      <c r="AS22" s="393"/>
      <c r="AT22" s="393"/>
      <c r="AU22" s="393"/>
      <c r="AV22" s="393"/>
      <c r="AW22" s="393"/>
      <c r="AX22" s="393"/>
      <c r="AY22" s="393"/>
      <c r="AZ22" s="393"/>
      <c r="BA22" s="393"/>
      <c r="BB22" s="393"/>
      <c r="BC22" s="393"/>
      <c r="BD22" s="393"/>
      <c r="BE22" s="393"/>
    </row>
    <row r="23" spans="1:57" ht="15.6">
      <c r="A23" s="1300">
        <f t="shared" si="0"/>
        <v>15</v>
      </c>
      <c r="B23" s="612" t="s">
        <v>1094</v>
      </c>
      <c r="C23" s="611" t="s">
        <v>470</v>
      </c>
      <c r="D23" s="1317">
        <v>-54726.691505096591</v>
      </c>
      <c r="E23" s="352">
        <v>0</v>
      </c>
      <c r="F23" s="1719">
        <f t="shared" si="8"/>
        <v>88439</v>
      </c>
      <c r="G23" s="1317">
        <f>+'Adj Summary'!M37</f>
        <v>-54710.223883897692</v>
      </c>
      <c r="H23" s="352">
        <f>+'Adj Summary'!M64</f>
        <v>0</v>
      </c>
      <c r="I23" s="1331">
        <f t="shared" si="9"/>
        <v>88412</v>
      </c>
      <c r="J23" s="1305">
        <f t="shared" si="5"/>
        <v>88412</v>
      </c>
      <c r="K23" s="1305">
        <f t="shared" si="6"/>
        <v>88345</v>
      </c>
      <c r="L23" s="2274">
        <f t="shared" si="10"/>
        <v>-27</v>
      </c>
      <c r="M23" s="1367">
        <f t="shared" si="1"/>
        <v>-250806</v>
      </c>
      <c r="N23" s="1368">
        <f t="shared" si="2"/>
        <v>0</v>
      </c>
      <c r="O23" s="115"/>
      <c r="P23" s="115"/>
      <c r="Q23" s="462"/>
      <c r="R23" s="462"/>
      <c r="S23" s="462"/>
      <c r="T23" s="462"/>
      <c r="U23" s="462"/>
      <c r="V23" s="462"/>
      <c r="W23" s="462"/>
      <c r="X23" s="462"/>
      <c r="Y23" s="462"/>
      <c r="Z23" s="462"/>
      <c r="AA23" s="462"/>
      <c r="AB23" s="462"/>
      <c r="AC23" s="462"/>
      <c r="AD23" s="462"/>
      <c r="AE23" s="462"/>
      <c r="AF23" s="462"/>
      <c r="AG23" s="462"/>
      <c r="AH23" s="462"/>
      <c r="AI23" s="393"/>
      <c r="AJ23" s="393"/>
      <c r="AK23" s="393"/>
      <c r="AL23" s="393"/>
      <c r="AM23" s="393"/>
      <c r="AN23" s="393"/>
      <c r="AO23" s="393"/>
      <c r="AP23" s="393"/>
      <c r="AQ23" s="393"/>
      <c r="AR23" s="393"/>
      <c r="AS23" s="393"/>
      <c r="AT23" s="393"/>
      <c r="AU23" s="393"/>
      <c r="AV23" s="393"/>
      <c r="AW23" s="393"/>
      <c r="AX23" s="393"/>
      <c r="AY23" s="393"/>
      <c r="AZ23" s="393"/>
      <c r="BA23" s="393"/>
      <c r="BB23" s="393"/>
      <c r="BC23" s="393"/>
      <c r="BD23" s="393"/>
      <c r="BE23" s="393"/>
    </row>
    <row r="24" spans="1:57" ht="15.6">
      <c r="A24" s="1300">
        <f t="shared" si="0"/>
        <v>16</v>
      </c>
      <c r="B24" s="612" t="s">
        <v>643</v>
      </c>
      <c r="C24" s="611" t="s">
        <v>483</v>
      </c>
      <c r="D24" s="1317">
        <v>-161389.87940272779</v>
      </c>
      <c r="E24" s="352">
        <v>0</v>
      </c>
      <c r="F24" s="1719">
        <f t="shared" si="8"/>
        <v>260807</v>
      </c>
      <c r="G24" s="1317">
        <f>+'Adj Summary'!N37</f>
        <v>-143943.20098770445</v>
      </c>
      <c r="H24" s="352">
        <f>+'Adj Summary'!N64</f>
        <v>0</v>
      </c>
      <c r="I24" s="1331">
        <f t="shared" si="9"/>
        <v>232613</v>
      </c>
      <c r="J24" s="1305">
        <f t="shared" si="5"/>
        <v>232613</v>
      </c>
      <c r="K24" s="1305">
        <f t="shared" si="6"/>
        <v>232436</v>
      </c>
      <c r="L24" s="2274">
        <f t="shared" si="10"/>
        <v>-28194</v>
      </c>
      <c r="M24" s="1367">
        <f t="shared" si="1"/>
        <v>1413431</v>
      </c>
      <c r="N24" s="1368">
        <f t="shared" si="2"/>
        <v>0</v>
      </c>
      <c r="O24" s="115"/>
      <c r="P24" s="115"/>
      <c r="Q24" s="462"/>
      <c r="R24" s="462"/>
      <c r="S24" s="462"/>
      <c r="T24" s="462"/>
      <c r="U24" s="462"/>
      <c r="V24" s="462"/>
      <c r="W24" s="462"/>
      <c r="X24" s="462"/>
      <c r="Y24" s="462"/>
      <c r="Z24" s="462"/>
      <c r="AA24" s="462"/>
      <c r="AB24" s="462"/>
      <c r="AC24" s="462"/>
      <c r="AD24" s="462"/>
      <c r="AE24" s="462"/>
      <c r="AF24" s="462"/>
      <c r="AG24" s="462"/>
      <c r="AH24" s="462"/>
      <c r="AI24" s="393"/>
      <c r="AJ24" s="393"/>
      <c r="AK24" s="393"/>
      <c r="AL24" s="393"/>
      <c r="AM24" s="393"/>
      <c r="AN24" s="393"/>
      <c r="AO24" s="393"/>
      <c r="AP24" s="393"/>
      <c r="AQ24" s="393"/>
      <c r="AR24" s="393"/>
      <c r="AS24" s="393"/>
      <c r="AT24" s="393"/>
      <c r="AU24" s="393"/>
      <c r="AV24" s="393"/>
      <c r="AW24" s="393"/>
      <c r="AX24" s="393"/>
      <c r="AY24" s="393"/>
      <c r="AZ24" s="393"/>
      <c r="BA24" s="393"/>
      <c r="BB24" s="393"/>
      <c r="BC24" s="393"/>
      <c r="BD24" s="393"/>
      <c r="BE24" s="393"/>
    </row>
    <row r="25" spans="1:57" ht="15.6">
      <c r="A25" s="1300">
        <f t="shared" si="0"/>
        <v>17</v>
      </c>
      <c r="B25" s="612" t="s">
        <v>801</v>
      </c>
      <c r="C25" s="611" t="s">
        <v>485</v>
      </c>
      <c r="D25" s="1317">
        <v>155201.08938301713</v>
      </c>
      <c r="E25" s="352"/>
      <c r="F25" s="1719">
        <f t="shared" si="8"/>
        <v>-250806</v>
      </c>
      <c r="G25" s="1317">
        <f>+'Adj Summary'!O37</f>
        <v>155201.08938301713</v>
      </c>
      <c r="H25" s="352">
        <f>+'Adj Summary'!O64</f>
        <v>0</v>
      </c>
      <c r="I25" s="1331">
        <f t="shared" si="9"/>
        <v>-250806</v>
      </c>
      <c r="J25" s="1305">
        <f t="shared" si="5"/>
        <v>-250806</v>
      </c>
      <c r="K25" s="1305">
        <f t="shared" si="6"/>
        <v>-250615</v>
      </c>
      <c r="L25" s="2274">
        <f t="shared" si="10"/>
        <v>0</v>
      </c>
      <c r="M25" s="1367">
        <f t="shared" si="1"/>
        <v>998257</v>
      </c>
      <c r="N25" s="1368">
        <f t="shared" si="2"/>
        <v>0</v>
      </c>
      <c r="O25" s="115"/>
      <c r="P25" s="115"/>
      <c r="Q25" s="462"/>
      <c r="R25" s="462"/>
      <c r="S25" s="462"/>
      <c r="T25" s="462"/>
      <c r="U25" s="462"/>
      <c r="V25" s="462"/>
      <c r="W25" s="462"/>
      <c r="X25" s="462"/>
      <c r="Y25" s="462"/>
      <c r="Z25" s="462"/>
      <c r="AA25" s="462"/>
      <c r="AB25" s="462"/>
      <c r="AC25" s="462"/>
      <c r="AD25" s="462"/>
      <c r="AE25" s="462"/>
      <c r="AF25" s="462"/>
      <c r="AG25" s="462"/>
      <c r="AH25" s="462"/>
      <c r="AI25" s="393"/>
      <c r="AJ25" s="393"/>
      <c r="AK25" s="393"/>
      <c r="AL25" s="393"/>
      <c r="AM25" s="393"/>
      <c r="AN25" s="393"/>
      <c r="AO25" s="393"/>
      <c r="AP25" s="393"/>
      <c r="AQ25" s="393"/>
      <c r="AR25" s="393"/>
      <c r="AS25" s="393"/>
      <c r="AT25" s="393"/>
      <c r="AU25" s="393"/>
      <c r="AV25" s="393"/>
      <c r="AW25" s="393"/>
      <c r="AX25" s="393"/>
      <c r="AY25" s="393"/>
      <c r="AZ25" s="393"/>
      <c r="BA25" s="393"/>
      <c r="BB25" s="393"/>
      <c r="BC25" s="393"/>
      <c r="BD25" s="393"/>
      <c r="BE25" s="393"/>
    </row>
    <row r="26" spans="1:57" ht="15.6">
      <c r="A26" s="1300">
        <f t="shared" si="0"/>
        <v>18</v>
      </c>
      <c r="B26" s="612" t="s">
        <v>217</v>
      </c>
      <c r="C26" s="611" t="s">
        <v>568</v>
      </c>
      <c r="D26" s="1317">
        <v>-874645.10410010093</v>
      </c>
      <c r="E26" s="352">
        <v>0</v>
      </c>
      <c r="F26" s="1719">
        <f t="shared" si="8"/>
        <v>1413431</v>
      </c>
      <c r="G26" s="1317">
        <f>+'Adj Summary'!P37</f>
        <v>-874645.10410010093</v>
      </c>
      <c r="H26" s="352">
        <f>+'Adj Summary'!P64</f>
        <v>0</v>
      </c>
      <c r="I26" s="1331">
        <f t="shared" si="9"/>
        <v>1413431</v>
      </c>
      <c r="J26" s="1305">
        <f t="shared" si="5"/>
        <v>1413431</v>
      </c>
      <c r="K26" s="1305">
        <f t="shared" si="6"/>
        <v>1412358</v>
      </c>
      <c r="L26" s="2274">
        <f t="shared" si="10"/>
        <v>0</v>
      </c>
      <c r="M26" s="1367">
        <f t="shared" si="1"/>
        <v>-5012652</v>
      </c>
      <c r="N26" s="1368">
        <f t="shared" si="2"/>
        <v>0</v>
      </c>
      <c r="O26" s="115"/>
      <c r="P26" s="115"/>
      <c r="Q26" s="462"/>
      <c r="R26" s="462"/>
      <c r="S26" s="462"/>
      <c r="T26" s="462"/>
      <c r="U26" s="462"/>
      <c r="V26" s="462"/>
      <c r="W26" s="462"/>
      <c r="X26" s="462"/>
      <c r="Y26" s="462"/>
      <c r="Z26" s="462"/>
      <c r="AA26" s="462"/>
      <c r="AB26" s="462"/>
      <c r="AC26" s="462"/>
      <c r="AD26" s="462"/>
      <c r="AE26" s="462"/>
      <c r="AF26" s="462"/>
      <c r="AG26" s="462"/>
      <c r="AH26" s="462"/>
      <c r="AI26" s="393"/>
      <c r="AJ26" s="393"/>
      <c r="AK26" s="393"/>
      <c r="AL26" s="393"/>
      <c r="AM26" s="393"/>
      <c r="AN26" s="393"/>
      <c r="AO26" s="393"/>
      <c r="AP26" s="393"/>
      <c r="AQ26" s="393"/>
      <c r="AR26" s="393"/>
      <c r="AS26" s="393"/>
      <c r="AT26" s="393"/>
      <c r="AU26" s="393"/>
      <c r="AV26" s="393"/>
      <c r="AW26" s="393"/>
      <c r="AX26" s="393"/>
      <c r="AY26" s="393"/>
      <c r="AZ26" s="393"/>
      <c r="BA26" s="393"/>
      <c r="BB26" s="393"/>
      <c r="BC26" s="393"/>
      <c r="BD26" s="393"/>
      <c r="BE26" s="393"/>
    </row>
    <row r="27" spans="1:57" ht="15.6">
      <c r="A27" s="1300">
        <f t="shared" si="0"/>
        <v>19</v>
      </c>
      <c r="B27" s="612" t="s">
        <v>1023</v>
      </c>
      <c r="C27" s="611" t="s">
        <v>486</v>
      </c>
      <c r="D27" s="1317">
        <v>-661676</v>
      </c>
      <c r="E27" s="352">
        <v>-563394</v>
      </c>
      <c r="F27" s="1719">
        <f t="shared" si="8"/>
        <v>998257</v>
      </c>
      <c r="G27" s="1317">
        <f>+'Adj Summary'!Q37</f>
        <v>-661676</v>
      </c>
      <c r="H27" s="352">
        <f>+'Adj Summary'!Q64</f>
        <v>-563394</v>
      </c>
      <c r="I27" s="1331">
        <f t="shared" si="9"/>
        <v>998257</v>
      </c>
      <c r="J27" s="1305">
        <f t="shared" si="5"/>
        <v>1005267</v>
      </c>
      <c r="K27" s="1305">
        <f t="shared" si="6"/>
        <v>1004504</v>
      </c>
      <c r="L27" s="2274">
        <f t="shared" si="10"/>
        <v>0</v>
      </c>
      <c r="M27" s="1367">
        <f t="shared" si="1"/>
        <v>426804</v>
      </c>
      <c r="N27" s="1368">
        <f t="shared" si="2"/>
        <v>131</v>
      </c>
      <c r="O27" s="115"/>
      <c r="P27" s="115"/>
      <c r="Q27" s="462"/>
      <c r="R27" s="462"/>
      <c r="S27" s="462"/>
      <c r="T27" s="462"/>
      <c r="U27" s="462"/>
      <c r="V27" s="462"/>
      <c r="W27" s="462"/>
      <c r="X27" s="462"/>
      <c r="Y27" s="462"/>
      <c r="Z27" s="462"/>
      <c r="AA27" s="462"/>
      <c r="AB27" s="462"/>
      <c r="AC27" s="462"/>
      <c r="AD27" s="462"/>
      <c r="AE27" s="462"/>
      <c r="AF27" s="462"/>
      <c r="AG27" s="462"/>
      <c r="AH27" s="462"/>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row>
    <row r="28" spans="1:57" ht="15.6">
      <c r="A28" s="1300">
        <f t="shared" si="0"/>
        <v>20</v>
      </c>
      <c r="B28" s="612" t="s">
        <v>640</v>
      </c>
      <c r="C28" s="611" t="s">
        <v>490</v>
      </c>
      <c r="D28" s="1317">
        <v>3101879</v>
      </c>
      <c r="E28" s="352">
        <v>0</v>
      </c>
      <c r="F28" s="1719">
        <f t="shared" si="8"/>
        <v>-5012652</v>
      </c>
      <c r="G28" s="1317">
        <f>+'Adj Summary'!R37</f>
        <v>3101879</v>
      </c>
      <c r="H28" s="352">
        <f>+'Adj Summary'!R64</f>
        <v>0</v>
      </c>
      <c r="I28" s="1331">
        <f t="shared" si="9"/>
        <v>-5012652</v>
      </c>
      <c r="J28" s="1305">
        <f t="shared" si="5"/>
        <v>-5012652</v>
      </c>
      <c r="K28" s="1305">
        <f t="shared" si="6"/>
        <v>-5008847</v>
      </c>
      <c r="L28" s="2274">
        <f t="shared" si="10"/>
        <v>0</v>
      </c>
      <c r="M28" s="1367">
        <f t="shared" si="1"/>
        <v>9819</v>
      </c>
      <c r="N28" s="1368">
        <f t="shared" si="2"/>
        <v>0</v>
      </c>
      <c r="O28" s="115"/>
      <c r="P28" s="115"/>
      <c r="Q28" s="462"/>
      <c r="R28" s="462"/>
      <c r="S28" s="462"/>
      <c r="T28" s="462"/>
      <c r="U28" s="462"/>
      <c r="V28" s="462"/>
      <c r="W28" s="462"/>
      <c r="X28" s="462"/>
      <c r="Y28" s="462"/>
      <c r="Z28" s="462"/>
      <c r="AA28" s="462"/>
      <c r="AB28" s="462"/>
      <c r="AC28" s="462"/>
      <c r="AD28" s="462"/>
      <c r="AE28" s="462"/>
      <c r="AF28" s="462"/>
      <c r="AG28" s="462"/>
      <c r="AH28" s="462"/>
      <c r="AI28" s="393"/>
      <c r="AJ28" s="393"/>
      <c r="AK28" s="393"/>
      <c r="AL28" s="393"/>
      <c r="AM28" s="393"/>
      <c r="AN28" s="393"/>
      <c r="AO28" s="393"/>
      <c r="AP28" s="393"/>
      <c r="AQ28" s="393"/>
      <c r="AR28" s="393"/>
      <c r="AS28" s="393"/>
      <c r="AT28" s="393"/>
      <c r="AU28" s="393"/>
      <c r="AV28" s="393"/>
      <c r="AW28" s="393"/>
      <c r="AX28" s="393"/>
      <c r="AY28" s="393"/>
      <c r="AZ28" s="393"/>
      <c r="BA28" s="393"/>
      <c r="BB28" s="393"/>
      <c r="BC28" s="393"/>
      <c r="BD28" s="393"/>
      <c r="BE28" s="393"/>
    </row>
    <row r="29" spans="1:57" ht="15.6">
      <c r="A29" s="1300">
        <f t="shared" si="0"/>
        <v>21</v>
      </c>
      <c r="B29" s="462" t="s">
        <v>592</v>
      </c>
      <c r="C29" s="611" t="s">
        <v>492</v>
      </c>
      <c r="D29" s="1317">
        <v>-264191.89052896213</v>
      </c>
      <c r="E29" s="352">
        <v>0</v>
      </c>
      <c r="F29" s="1719">
        <f t="shared" si="8"/>
        <v>426935</v>
      </c>
      <c r="G29" s="1317">
        <f>+'Adj Summary'!S37</f>
        <v>-264110.33075009851</v>
      </c>
      <c r="H29" s="352">
        <f>+'Adj Summary'!S64</f>
        <v>0</v>
      </c>
      <c r="I29" s="1331">
        <f t="shared" si="9"/>
        <v>426804</v>
      </c>
      <c r="J29" s="1305">
        <f t="shared" si="5"/>
        <v>426804</v>
      </c>
      <c r="K29" s="1305">
        <f t="shared" si="6"/>
        <v>426480</v>
      </c>
      <c r="L29" s="2274">
        <f t="shared" si="10"/>
        <v>-131</v>
      </c>
      <c r="M29" s="1367">
        <f t="shared" si="1"/>
        <v>1737</v>
      </c>
      <c r="N29" s="1368">
        <f t="shared" si="2"/>
        <v>0</v>
      </c>
      <c r="O29" s="115"/>
      <c r="P29" s="115"/>
      <c r="Q29" s="462"/>
      <c r="R29" s="462"/>
      <c r="S29" s="462"/>
      <c r="T29" s="462"/>
      <c r="U29" s="462"/>
      <c r="V29" s="462"/>
      <c r="W29" s="462"/>
      <c r="X29" s="462"/>
      <c r="Y29" s="462"/>
      <c r="Z29" s="462"/>
      <c r="AA29" s="462"/>
      <c r="AB29" s="462"/>
      <c r="AC29" s="462"/>
      <c r="AD29" s="462"/>
      <c r="AE29" s="462"/>
      <c r="AF29" s="462"/>
      <c r="AG29" s="462"/>
      <c r="AH29" s="462"/>
      <c r="AI29" s="393"/>
      <c r="AJ29" s="393"/>
      <c r="AK29" s="393"/>
      <c r="AL29" s="393"/>
      <c r="AM29" s="393"/>
      <c r="AN29" s="393"/>
      <c r="AO29" s="393"/>
      <c r="AP29" s="393"/>
      <c r="AQ29" s="393"/>
      <c r="AR29" s="393"/>
      <c r="AS29" s="393"/>
      <c r="AT29" s="393"/>
      <c r="AU29" s="393"/>
      <c r="AV29" s="393"/>
      <c r="AW29" s="393"/>
      <c r="AX29" s="393"/>
      <c r="AY29" s="393"/>
      <c r="AZ29" s="393"/>
      <c r="BA29" s="393"/>
      <c r="BB29" s="393"/>
      <c r="BC29" s="393"/>
      <c r="BD29" s="393"/>
      <c r="BE29" s="393"/>
    </row>
    <row r="30" spans="1:57" ht="15.6">
      <c r="A30" s="1300">
        <f t="shared" si="0"/>
        <v>22</v>
      </c>
      <c r="B30" s="462" t="s">
        <v>469</v>
      </c>
      <c r="C30" s="611" t="s">
        <v>646</v>
      </c>
      <c r="D30" s="1317">
        <v>-6076.2238897762709</v>
      </c>
      <c r="E30" s="352">
        <v>0</v>
      </c>
      <c r="F30" s="1719">
        <f t="shared" si="8"/>
        <v>9819</v>
      </c>
      <c r="G30" s="1317">
        <f>+'Adj Summary'!T37</f>
        <v>-6076.2238897762709</v>
      </c>
      <c r="H30" s="352">
        <f>+'Adj Summary'!T64</f>
        <v>0</v>
      </c>
      <c r="I30" s="1331">
        <f t="shared" si="9"/>
        <v>9819</v>
      </c>
      <c r="J30" s="1305">
        <f t="shared" si="5"/>
        <v>9819</v>
      </c>
      <c r="K30" s="1305">
        <f t="shared" si="6"/>
        <v>9812</v>
      </c>
      <c r="L30" s="2274">
        <f t="shared" si="10"/>
        <v>0</v>
      </c>
      <c r="M30" s="1367">
        <f t="shared" si="1"/>
        <v>-1023</v>
      </c>
      <c r="N30" s="1368">
        <f t="shared" si="2"/>
        <v>0</v>
      </c>
      <c r="O30" s="115"/>
      <c r="P30" s="115"/>
      <c r="Q30" s="462"/>
      <c r="R30" s="462"/>
      <c r="S30" s="462"/>
      <c r="T30" s="462"/>
      <c r="U30" s="462"/>
      <c r="V30" s="462"/>
      <c r="W30" s="462"/>
      <c r="X30" s="462"/>
      <c r="Y30" s="462"/>
      <c r="Z30" s="462"/>
      <c r="AA30" s="462"/>
      <c r="AB30" s="462"/>
      <c r="AC30" s="462"/>
      <c r="AD30" s="462"/>
      <c r="AE30" s="462"/>
      <c r="AF30" s="462"/>
      <c r="AG30" s="462"/>
      <c r="AH30" s="462"/>
      <c r="AI30" s="393"/>
      <c r="AJ30" s="393"/>
      <c r="AK30" s="393"/>
      <c r="AL30" s="393"/>
      <c r="AM30" s="393"/>
      <c r="AN30" s="393"/>
      <c r="AO30" s="393"/>
      <c r="AP30" s="393"/>
      <c r="AQ30" s="393"/>
      <c r="AR30" s="393"/>
      <c r="AS30" s="393"/>
      <c r="AT30" s="393"/>
      <c r="AU30" s="393"/>
      <c r="AV30" s="393"/>
      <c r="AW30" s="393"/>
      <c r="AX30" s="393"/>
      <c r="AY30" s="393"/>
      <c r="AZ30" s="393"/>
      <c r="BA30" s="393"/>
      <c r="BB30" s="393"/>
      <c r="BC30" s="393"/>
      <c r="BD30" s="393"/>
      <c r="BE30" s="393"/>
    </row>
    <row r="31" spans="1:57" ht="15.6">
      <c r="A31" s="1300">
        <f t="shared" si="0"/>
        <v>23</v>
      </c>
      <c r="B31" s="462" t="s">
        <v>690</v>
      </c>
      <c r="C31" s="611" t="s">
        <v>647</v>
      </c>
      <c r="D31" s="1317">
        <v>-1074.8529374571262</v>
      </c>
      <c r="E31" s="352">
        <v>0</v>
      </c>
      <c r="F31" s="1719">
        <f t="shared" si="8"/>
        <v>1737</v>
      </c>
      <c r="G31" s="1317">
        <f>+'Adj Summary'!U37</f>
        <v>-1074.8529374571262</v>
      </c>
      <c r="H31" s="352">
        <f>+'Adj Summary'!U64</f>
        <v>0</v>
      </c>
      <c r="I31" s="1331">
        <f t="shared" si="9"/>
        <v>1737</v>
      </c>
      <c r="J31" s="1305">
        <f t="shared" si="5"/>
        <v>1737</v>
      </c>
      <c r="K31" s="1305">
        <f t="shared" si="6"/>
        <v>1736</v>
      </c>
      <c r="L31" s="2274">
        <f t="shared" si="10"/>
        <v>0</v>
      </c>
      <c r="M31" s="1367">
        <f t="shared" si="1"/>
        <v>-30623</v>
      </c>
      <c r="N31" s="1368">
        <f t="shared" si="2"/>
        <v>173520</v>
      </c>
      <c r="O31" s="115"/>
      <c r="P31" s="115"/>
      <c r="Q31" s="462"/>
      <c r="R31" s="462"/>
      <c r="S31" s="462"/>
      <c r="T31" s="462"/>
      <c r="U31" s="462"/>
      <c r="V31" s="462"/>
      <c r="W31" s="462"/>
      <c r="X31" s="462"/>
      <c r="Y31" s="462"/>
      <c r="Z31" s="462"/>
      <c r="AA31" s="462"/>
      <c r="AB31" s="462"/>
      <c r="AC31" s="462"/>
      <c r="AD31" s="462"/>
      <c r="AE31" s="462"/>
      <c r="AF31" s="462"/>
      <c r="AG31" s="462"/>
      <c r="AH31" s="462"/>
      <c r="AI31" s="393"/>
      <c r="AJ31" s="393"/>
      <c r="AK31" s="393"/>
      <c r="AL31" s="393"/>
      <c r="AM31" s="393"/>
      <c r="AN31" s="393"/>
      <c r="AO31" s="393"/>
      <c r="AP31" s="393"/>
      <c r="AQ31" s="393"/>
      <c r="AR31" s="393"/>
      <c r="AS31" s="393"/>
      <c r="AT31" s="393"/>
      <c r="AU31" s="393"/>
      <c r="AV31" s="393"/>
      <c r="AW31" s="393"/>
      <c r="AX31" s="393"/>
      <c r="AY31" s="393"/>
      <c r="AZ31" s="393"/>
      <c r="BA31" s="393"/>
      <c r="BB31" s="393"/>
      <c r="BC31" s="393"/>
      <c r="BD31" s="393"/>
      <c r="BE31" s="393"/>
    </row>
    <row r="32" spans="1:57" ht="15.6">
      <c r="A32" s="1300">
        <f t="shared" si="0"/>
        <v>24</v>
      </c>
      <c r="B32" s="612" t="s">
        <v>625</v>
      </c>
      <c r="C32" s="611" t="s">
        <v>648</v>
      </c>
      <c r="D32" s="1317">
        <v>633</v>
      </c>
      <c r="E32" s="352">
        <v>0</v>
      </c>
      <c r="F32" s="1719">
        <f t="shared" si="8"/>
        <v>-1023</v>
      </c>
      <c r="G32" s="1317">
        <f>+'Adj Summary'!V37</f>
        <v>633</v>
      </c>
      <c r="H32" s="352">
        <f>+'Adj Summary'!V64</f>
        <v>0</v>
      </c>
      <c r="I32" s="1331">
        <f t="shared" si="9"/>
        <v>-1023</v>
      </c>
      <c r="J32" s="1305">
        <f t="shared" si="5"/>
        <v>-1023</v>
      </c>
      <c r="K32" s="1305">
        <f t="shared" si="6"/>
        <v>-1022</v>
      </c>
      <c r="L32" s="2274">
        <f t="shared" si="10"/>
        <v>0</v>
      </c>
      <c r="M32" s="1367">
        <f t="shared" si="1"/>
        <v>77895</v>
      </c>
      <c r="N32" s="1368">
        <f t="shared" si="2"/>
        <v>565</v>
      </c>
      <c r="O32" s="115"/>
      <c r="P32" s="115"/>
      <c r="Q32" s="462"/>
      <c r="R32" s="462"/>
      <c r="S32" s="462"/>
      <c r="T32" s="462"/>
      <c r="U32" s="462"/>
      <c r="V32" s="462"/>
      <c r="W32" s="462"/>
      <c r="X32" s="462"/>
      <c r="Y32" s="462"/>
      <c r="Z32" s="462"/>
      <c r="AA32" s="462"/>
      <c r="AB32" s="462"/>
      <c r="AC32" s="462"/>
      <c r="AD32" s="462"/>
      <c r="AE32" s="462"/>
      <c r="AF32" s="462"/>
      <c r="AG32" s="462"/>
      <c r="AH32" s="462"/>
      <c r="AI32" s="393"/>
      <c r="AJ32" s="393"/>
      <c r="AK32" s="393"/>
      <c r="AL32" s="393"/>
      <c r="AM32" s="393"/>
      <c r="AN32" s="393"/>
      <c r="AO32" s="393"/>
      <c r="AP32" s="393"/>
      <c r="AQ32" s="393"/>
      <c r="AR32" s="393"/>
      <c r="AS32" s="393"/>
      <c r="AT32" s="393"/>
      <c r="AU32" s="393"/>
      <c r="AV32" s="393"/>
      <c r="AW32" s="393"/>
      <c r="AX32" s="393"/>
      <c r="AY32" s="393"/>
      <c r="AZ32" s="393"/>
      <c r="BA32" s="393"/>
      <c r="BB32" s="393"/>
      <c r="BC32" s="393"/>
      <c r="BD32" s="393"/>
      <c r="BE32" s="393"/>
    </row>
    <row r="33" spans="1:57" ht="15.6">
      <c r="A33" s="1300">
        <f t="shared" si="0"/>
        <v>25</v>
      </c>
      <c r="B33" s="612" t="s">
        <v>831</v>
      </c>
      <c r="C33" s="611" t="s">
        <v>721</v>
      </c>
      <c r="D33" s="1317">
        <v>-88426</v>
      </c>
      <c r="E33" s="352">
        <v>0</v>
      </c>
      <c r="F33" s="1719">
        <f t="shared" si="8"/>
        <v>142897</v>
      </c>
      <c r="G33" s="1317">
        <f>+'Adj Summary'!W37</f>
        <v>18950</v>
      </c>
      <c r="H33" s="352">
        <f>+'Adj Summary'!W64</f>
        <v>0</v>
      </c>
      <c r="I33" s="1331">
        <f t="shared" si="9"/>
        <v>-30623</v>
      </c>
      <c r="J33" s="1305">
        <f t="shared" si="5"/>
        <v>-30623</v>
      </c>
      <c r="K33" s="1305">
        <f t="shared" si="6"/>
        <v>-30600</v>
      </c>
      <c r="L33" s="2274">
        <f t="shared" si="10"/>
        <v>-173520</v>
      </c>
      <c r="M33" s="1367">
        <f t="shared" si="1"/>
        <v>-224362</v>
      </c>
      <c r="N33" s="1368">
        <f t="shared" si="2"/>
        <v>0</v>
      </c>
      <c r="O33" s="115"/>
      <c r="P33" s="115"/>
      <c r="Q33" s="462"/>
      <c r="R33" s="462"/>
      <c r="S33" s="462"/>
      <c r="T33" s="462"/>
      <c r="U33" s="462"/>
      <c r="V33" s="462"/>
      <c r="W33" s="462"/>
      <c r="X33" s="462"/>
      <c r="Y33" s="462"/>
      <c r="Z33" s="462"/>
      <c r="AA33" s="462"/>
      <c r="AB33" s="462"/>
      <c r="AC33" s="462"/>
      <c r="AD33" s="462"/>
      <c r="AE33" s="462"/>
      <c r="AF33" s="462"/>
      <c r="AG33" s="462"/>
      <c r="AH33" s="462"/>
      <c r="AI33" s="393"/>
      <c r="AJ33" s="393"/>
      <c r="AK33" s="393"/>
      <c r="AL33" s="393"/>
      <c r="AM33" s="393"/>
      <c r="AN33" s="393"/>
      <c r="AO33" s="393"/>
      <c r="AP33" s="393"/>
      <c r="AQ33" s="393"/>
      <c r="AR33" s="393"/>
      <c r="AS33" s="393"/>
      <c r="AT33" s="393"/>
      <c r="AU33" s="393"/>
      <c r="AV33" s="393"/>
      <c r="AW33" s="393"/>
      <c r="AX33" s="393"/>
      <c r="AY33" s="393"/>
      <c r="AZ33" s="393"/>
      <c r="BA33" s="393"/>
      <c r="BB33" s="393"/>
      <c r="BC33" s="393"/>
      <c r="BD33" s="393"/>
      <c r="BE33" s="393"/>
    </row>
    <row r="34" spans="1:57" ht="15.6">
      <c r="A34" s="1300">
        <f t="shared" si="0"/>
        <v>26</v>
      </c>
      <c r="B34" s="612" t="s">
        <v>1091</v>
      </c>
      <c r="C34" s="611" t="s">
        <v>722</v>
      </c>
      <c r="D34" s="1317">
        <v>-48551.540907443676</v>
      </c>
      <c r="E34" s="352">
        <v>0</v>
      </c>
      <c r="F34" s="1719">
        <f t="shared" si="8"/>
        <v>78460</v>
      </c>
      <c r="G34" s="1317">
        <f>+'Adj Summary'!X37</f>
        <v>-48202.290629063951</v>
      </c>
      <c r="H34" s="352">
        <f>+'Adj Summary'!X64</f>
        <v>0</v>
      </c>
      <c r="I34" s="1331">
        <f t="shared" si="9"/>
        <v>77895</v>
      </c>
      <c r="J34" s="1305">
        <f t="shared" si="5"/>
        <v>77895</v>
      </c>
      <c r="K34" s="1305">
        <f t="shared" si="6"/>
        <v>77836</v>
      </c>
      <c r="L34" s="2274">
        <f t="shared" si="10"/>
        <v>-565</v>
      </c>
      <c r="M34" s="1367">
        <f t="shared" si="1"/>
        <v>-829073</v>
      </c>
      <c r="N34" s="1368">
        <f t="shared" si="2"/>
        <v>0</v>
      </c>
      <c r="O34" s="115"/>
      <c r="P34" s="115"/>
      <c r="Q34" s="462"/>
      <c r="R34" s="462"/>
      <c r="S34" s="462"/>
      <c r="T34" s="462"/>
      <c r="U34" s="462"/>
      <c r="V34" s="462"/>
      <c r="W34" s="462"/>
      <c r="X34" s="462"/>
      <c r="Y34" s="462"/>
      <c r="Z34" s="462"/>
      <c r="AA34" s="462"/>
      <c r="AB34" s="462"/>
      <c r="AC34" s="462"/>
      <c r="AD34" s="462"/>
      <c r="AE34" s="462"/>
      <c r="AF34" s="462"/>
      <c r="AG34" s="462"/>
      <c r="AH34" s="462"/>
      <c r="AI34" s="393"/>
      <c r="AJ34" s="393"/>
      <c r="AK34" s="393"/>
      <c r="AL34" s="393"/>
      <c r="AM34" s="393"/>
      <c r="AN34" s="393"/>
      <c r="AO34" s="393"/>
      <c r="AP34" s="393"/>
      <c r="AQ34" s="393"/>
      <c r="AR34" s="393"/>
      <c r="AS34" s="393"/>
      <c r="AT34" s="393"/>
      <c r="AU34" s="393"/>
      <c r="AV34" s="393"/>
      <c r="AW34" s="393"/>
      <c r="AX34" s="393"/>
      <c r="AY34" s="393"/>
      <c r="AZ34" s="393"/>
      <c r="BA34" s="393"/>
      <c r="BB34" s="393"/>
      <c r="BC34" s="393"/>
      <c r="BD34" s="393"/>
      <c r="BE34" s="393"/>
    </row>
    <row r="35" spans="1:57" ht="15.6">
      <c r="A35" s="1300">
        <f t="shared" si="0"/>
        <v>27</v>
      </c>
      <c r="B35" s="612" t="s">
        <v>1011</v>
      </c>
      <c r="C35" s="611" t="s">
        <v>1048</v>
      </c>
      <c r="D35" s="1317">
        <v>138837.58972921982</v>
      </c>
      <c r="E35" s="352">
        <v>0</v>
      </c>
      <c r="F35" s="1719">
        <f t="shared" si="8"/>
        <v>-224362</v>
      </c>
      <c r="G35" s="1317">
        <f>+'Adj Summary'!Y37</f>
        <v>138837.58972921982</v>
      </c>
      <c r="H35" s="352">
        <f>+'Adj Summary'!Y64</f>
        <v>0</v>
      </c>
      <c r="I35" s="1331">
        <f t="shared" si="9"/>
        <v>-224362</v>
      </c>
      <c r="J35" s="1305">
        <f t="shared" si="5"/>
        <v>-224362</v>
      </c>
      <c r="K35" s="1305">
        <f t="shared" si="6"/>
        <v>-224192</v>
      </c>
      <c r="L35" s="2274">
        <f t="shared" si="10"/>
        <v>0</v>
      </c>
      <c r="M35" s="1367">
        <f t="shared" si="1"/>
        <v>0</v>
      </c>
      <c r="N35" s="1368">
        <f t="shared" si="2"/>
        <v>0</v>
      </c>
      <c r="O35" s="115"/>
      <c r="P35" s="143"/>
      <c r="Q35" s="462"/>
      <c r="R35" s="462"/>
      <c r="S35" s="462"/>
      <c r="T35" s="462"/>
      <c r="U35" s="462"/>
      <c r="V35" s="462"/>
      <c r="W35" s="462"/>
      <c r="X35" s="462"/>
      <c r="Y35" s="462"/>
      <c r="Z35" s="462"/>
      <c r="AA35" s="462"/>
      <c r="AB35" s="462"/>
      <c r="AC35" s="462"/>
      <c r="AD35" s="462"/>
      <c r="AE35" s="462"/>
      <c r="AF35" s="462"/>
      <c r="AG35" s="462"/>
      <c r="AH35" s="462"/>
      <c r="AI35" s="393"/>
      <c r="AJ35" s="393"/>
      <c r="AK35" s="393"/>
      <c r="AL35" s="393"/>
      <c r="AM35" s="393"/>
      <c r="AN35" s="393"/>
      <c r="AO35" s="393"/>
      <c r="AP35" s="393"/>
      <c r="AQ35" s="393"/>
      <c r="AR35" s="393"/>
      <c r="AS35" s="393"/>
      <c r="AT35" s="393"/>
      <c r="AU35" s="393"/>
      <c r="AV35" s="393"/>
      <c r="AW35" s="393"/>
      <c r="AX35" s="393"/>
      <c r="AY35" s="393"/>
      <c r="AZ35" s="393"/>
      <c r="BA35" s="393"/>
      <c r="BB35" s="393"/>
      <c r="BC35" s="393"/>
      <c r="BD35" s="393"/>
      <c r="BE35" s="393"/>
    </row>
    <row r="36" spans="1:57" ht="15.6">
      <c r="A36" s="1300">
        <f t="shared" si="0"/>
        <v>28</v>
      </c>
      <c r="B36" s="612" t="s">
        <v>1033</v>
      </c>
      <c r="C36" s="611" t="s">
        <v>1049</v>
      </c>
      <c r="D36" s="1317">
        <v>513038.73283383262</v>
      </c>
      <c r="E36" s="352">
        <v>0</v>
      </c>
      <c r="F36" s="1719">
        <f t="shared" si="8"/>
        <v>-829073</v>
      </c>
      <c r="G36" s="1317">
        <f>+'Adj Summary'!Z37</f>
        <v>513038.81384351279</v>
      </c>
      <c r="H36" s="352">
        <f>+'Adj Summary'!Z64</f>
        <v>0</v>
      </c>
      <c r="I36" s="1331">
        <f t="shared" si="9"/>
        <v>-829073</v>
      </c>
      <c r="J36" s="1305">
        <f t="shared" si="5"/>
        <v>-829073</v>
      </c>
      <c r="K36" s="1305">
        <f t="shared" si="6"/>
        <v>-828444</v>
      </c>
      <c r="L36" s="2274">
        <f t="shared" si="10"/>
        <v>0</v>
      </c>
      <c r="M36" s="1367">
        <f t="shared" si="1"/>
        <v>0</v>
      </c>
      <c r="N36" s="1368">
        <f t="shared" si="2"/>
        <v>0</v>
      </c>
      <c r="O36" s="115"/>
      <c r="P36" s="115"/>
      <c r="Q36" s="462"/>
      <c r="R36" s="462"/>
      <c r="S36" s="462"/>
      <c r="T36" s="462"/>
      <c r="U36" s="462"/>
      <c r="V36" s="462"/>
      <c r="W36" s="462"/>
      <c r="X36" s="462"/>
      <c r="Y36" s="462"/>
      <c r="Z36" s="462"/>
      <c r="AA36" s="462"/>
      <c r="AB36" s="462"/>
      <c r="AC36" s="462"/>
      <c r="AD36" s="462"/>
      <c r="AE36" s="462"/>
      <c r="AF36" s="462"/>
      <c r="AG36" s="462"/>
      <c r="AH36" s="462"/>
      <c r="AI36" s="393"/>
      <c r="AJ36" s="393"/>
      <c r="AK36" s="393"/>
      <c r="AL36" s="393"/>
      <c r="AM36" s="393"/>
      <c r="AN36" s="393"/>
      <c r="AO36" s="393"/>
      <c r="AP36" s="393"/>
      <c r="AQ36" s="393"/>
      <c r="AR36" s="393"/>
      <c r="AS36" s="393"/>
      <c r="AT36" s="393"/>
      <c r="AU36" s="393"/>
      <c r="AV36" s="393"/>
      <c r="AW36" s="393"/>
      <c r="AX36" s="393"/>
      <c r="AY36" s="393"/>
      <c r="AZ36" s="393"/>
      <c r="BA36" s="393"/>
      <c r="BB36" s="393"/>
      <c r="BC36" s="393"/>
      <c r="BD36" s="393"/>
      <c r="BE36" s="393"/>
    </row>
    <row r="37" spans="1:57" ht="15.6">
      <c r="A37" s="1300">
        <f t="shared" si="0"/>
        <v>29</v>
      </c>
      <c r="B37" s="612"/>
      <c r="C37" s="611"/>
      <c r="D37" s="1317"/>
      <c r="E37" s="352"/>
      <c r="F37" s="1719"/>
      <c r="G37" s="1317"/>
      <c r="H37" s="352"/>
      <c r="I37" s="1331"/>
      <c r="J37" s="1305">
        <f t="shared" si="5"/>
        <v>0</v>
      </c>
      <c r="K37" s="1305">
        <f t="shared" si="6"/>
        <v>0</v>
      </c>
      <c r="L37" s="2274"/>
      <c r="M37" s="1367">
        <f t="shared" si="1"/>
        <v>-5173431</v>
      </c>
      <c r="N37" s="1368">
        <f t="shared" si="2"/>
        <v>-8458</v>
      </c>
      <c r="O37" s="115"/>
      <c r="P37" s="115"/>
      <c r="Q37" s="462"/>
      <c r="R37" s="462"/>
      <c r="S37" s="462"/>
      <c r="T37" s="462"/>
      <c r="U37" s="462"/>
      <c r="V37" s="462"/>
      <c r="W37" s="462"/>
      <c r="X37" s="462"/>
      <c r="Y37" s="462"/>
      <c r="Z37" s="462"/>
      <c r="AA37" s="462"/>
      <c r="AB37" s="462"/>
      <c r="AC37" s="462"/>
      <c r="AD37" s="462"/>
      <c r="AE37" s="462"/>
      <c r="AF37" s="462"/>
      <c r="AG37" s="462"/>
      <c r="AH37" s="462"/>
      <c r="AI37" s="393"/>
      <c r="AJ37" s="393"/>
      <c r="AK37" s="393"/>
      <c r="AL37" s="393"/>
      <c r="AM37" s="393"/>
      <c r="AN37" s="393"/>
      <c r="AO37" s="393"/>
      <c r="AP37" s="393"/>
      <c r="AQ37" s="393"/>
      <c r="AR37" s="393"/>
      <c r="AS37" s="393"/>
      <c r="AT37" s="393"/>
      <c r="AU37" s="393"/>
      <c r="AV37" s="393"/>
      <c r="AW37" s="393"/>
      <c r="AX37" s="393"/>
      <c r="AY37" s="393"/>
      <c r="AZ37" s="393"/>
      <c r="BA37" s="393"/>
      <c r="BB37" s="393"/>
      <c r="BC37" s="393"/>
      <c r="BD37" s="393"/>
      <c r="BE37" s="393"/>
    </row>
    <row r="38" spans="1:57" ht="15.6">
      <c r="A38" s="1300">
        <f t="shared" si="0"/>
        <v>30</v>
      </c>
      <c r="B38" s="350" t="s">
        <v>197</v>
      </c>
      <c r="C38" s="611"/>
      <c r="D38" s="1317"/>
      <c r="E38" s="352"/>
      <c r="F38" s="1719"/>
      <c r="G38" s="1317"/>
      <c r="H38" s="352"/>
      <c r="I38" s="1331"/>
      <c r="J38" s="1305">
        <f t="shared" si="5"/>
        <v>0</v>
      </c>
      <c r="K38" s="1305">
        <f t="shared" si="6"/>
        <v>0</v>
      </c>
      <c r="L38" s="2274"/>
      <c r="M38" s="1367">
        <f t="shared" si="1"/>
        <v>-16731095</v>
      </c>
      <c r="N38" s="1368">
        <f t="shared" si="2"/>
        <v>13753898</v>
      </c>
      <c r="O38" s="115"/>
      <c r="P38" s="115"/>
      <c r="Q38" s="462"/>
      <c r="R38" s="462"/>
      <c r="S38" s="462"/>
      <c r="T38" s="462"/>
      <c r="U38" s="462"/>
      <c r="V38" s="462"/>
      <c r="W38" s="462"/>
      <c r="X38" s="462"/>
      <c r="Y38" s="462"/>
      <c r="Z38" s="462"/>
      <c r="AA38" s="462"/>
      <c r="AB38" s="462"/>
      <c r="AC38" s="462"/>
      <c r="AD38" s="462"/>
      <c r="AE38" s="462"/>
      <c r="AF38" s="462"/>
      <c r="AG38" s="462"/>
      <c r="AH38" s="462"/>
      <c r="AI38" s="393"/>
      <c r="AJ38" s="393"/>
      <c r="AK38" s="393"/>
      <c r="AL38" s="393"/>
      <c r="AM38" s="393"/>
      <c r="AN38" s="393"/>
      <c r="AO38" s="393"/>
      <c r="AP38" s="393"/>
      <c r="AQ38" s="393"/>
      <c r="AR38" s="393"/>
      <c r="AS38" s="393"/>
      <c r="AT38" s="393"/>
      <c r="AU38" s="393"/>
      <c r="AV38" s="393"/>
      <c r="AW38" s="393"/>
      <c r="AX38" s="393"/>
      <c r="AY38" s="393"/>
      <c r="AZ38" s="393"/>
      <c r="BA38" s="393"/>
      <c r="BB38" s="393"/>
      <c r="BC38" s="393"/>
      <c r="BD38" s="393"/>
      <c r="BE38" s="393"/>
    </row>
    <row r="39" spans="1:57" ht="15.6">
      <c r="A39" s="1300">
        <f t="shared" si="0"/>
        <v>31</v>
      </c>
      <c r="B39" s="612" t="s">
        <v>562</v>
      </c>
      <c r="C39" s="611">
        <v>5.0999999999999996</v>
      </c>
      <c r="D39" s="1317">
        <v>3206604.6705655679</v>
      </c>
      <c r="E39" s="352">
        <v>0</v>
      </c>
      <c r="F39" s="1719">
        <f>ROUND((-+D39+(E39*$F$95))/$F$86,0)</f>
        <v>-5181889</v>
      </c>
      <c r="G39" s="1317">
        <f>+'Adj Summary'!AA37</f>
        <v>3201370.5474026501</v>
      </c>
      <c r="H39" s="352">
        <f>+'Adj Summary'!AA64</f>
        <v>0</v>
      </c>
      <c r="I39" s="1331">
        <f>ROUND((-+G39+(H39*$F$95))/+$F$86,0)</f>
        <v>-5173431</v>
      </c>
      <c r="J39" s="1305">
        <f t="shared" si="5"/>
        <v>-5173431</v>
      </c>
      <c r="K39" s="1305">
        <f t="shared" si="6"/>
        <v>-5169504</v>
      </c>
      <c r="L39" s="2274">
        <f>+I39-F39</f>
        <v>8458</v>
      </c>
      <c r="M39" s="1367">
        <f t="shared" si="1"/>
        <v>-1021696</v>
      </c>
      <c r="N39" s="1368">
        <f t="shared" si="2"/>
        <v>-949</v>
      </c>
      <c r="O39" s="115"/>
      <c r="P39" s="115"/>
      <c r="Q39" s="462"/>
      <c r="R39" s="462"/>
      <c r="S39" s="462"/>
      <c r="T39" s="462"/>
      <c r="U39" s="462"/>
      <c r="V39" s="462"/>
      <c r="W39" s="462"/>
      <c r="X39" s="462"/>
      <c r="Y39" s="462"/>
      <c r="Z39" s="462"/>
      <c r="AA39" s="462"/>
      <c r="AB39" s="462"/>
      <c r="AC39" s="462"/>
      <c r="AD39" s="462"/>
      <c r="AE39" s="462"/>
      <c r="AF39" s="462"/>
      <c r="AG39" s="462"/>
      <c r="AH39" s="462"/>
      <c r="AI39" s="393"/>
      <c r="AJ39" s="393"/>
      <c r="AK39" s="393"/>
      <c r="AL39" s="393"/>
      <c r="AM39" s="393"/>
      <c r="AN39" s="393"/>
      <c r="AO39" s="393"/>
      <c r="AP39" s="393"/>
      <c r="AQ39" s="393"/>
      <c r="AR39" s="393"/>
      <c r="AS39" s="393"/>
      <c r="AT39" s="393"/>
      <c r="AU39" s="393"/>
      <c r="AV39" s="393"/>
      <c r="AW39" s="393"/>
      <c r="AX39" s="393"/>
      <c r="AY39" s="393"/>
      <c r="AZ39" s="393"/>
      <c r="BA39" s="393"/>
      <c r="BB39" s="393"/>
      <c r="BC39" s="393"/>
      <c r="BD39" s="393"/>
      <c r="BE39" s="393"/>
    </row>
    <row r="40" spans="1:57" ht="15.6">
      <c r="A40" s="1300">
        <f t="shared" si="0"/>
        <v>32</v>
      </c>
      <c r="B40" s="612" t="s">
        <v>563</v>
      </c>
      <c r="C40" s="611" t="s">
        <v>626</v>
      </c>
      <c r="D40" s="1317">
        <v>1842319.3733451739</v>
      </c>
      <c r="E40" s="352">
        <v>0</v>
      </c>
      <c r="F40" s="1719">
        <f>ROUND((-+D40+(E40*$F$95))/$F$86,0)</f>
        <v>-2977197</v>
      </c>
      <c r="G40" s="1317">
        <f>+'Adj Summary'!AB37</f>
        <v>10353368.931901127</v>
      </c>
      <c r="H40" s="352">
        <f>+'Adj Summary'!AB64</f>
        <v>0</v>
      </c>
      <c r="I40" s="1331">
        <f>ROUND((-+G40+(H40*$F$95))/+$F$86,0)</f>
        <v>-16731095</v>
      </c>
      <c r="J40" s="1305">
        <f t="shared" si="5"/>
        <v>-16731095</v>
      </c>
      <c r="K40" s="1305">
        <f t="shared" si="6"/>
        <v>-16718397</v>
      </c>
      <c r="L40" s="2274">
        <f>+I40-F40</f>
        <v>-13753898</v>
      </c>
      <c r="M40" s="1367">
        <f t="shared" si="1"/>
        <v>7751838</v>
      </c>
      <c r="N40" s="1368">
        <f t="shared" si="2"/>
        <v>0</v>
      </c>
      <c r="O40" s="115"/>
      <c r="P40" s="115"/>
      <c r="Q40" s="462"/>
      <c r="R40" s="462"/>
      <c r="S40" s="462"/>
      <c r="T40" s="462"/>
      <c r="U40" s="462"/>
      <c r="V40" s="462"/>
      <c r="W40" s="462"/>
      <c r="X40" s="462"/>
      <c r="Y40" s="462"/>
      <c r="Z40" s="462"/>
      <c r="AA40" s="462"/>
      <c r="AB40" s="462"/>
      <c r="AC40" s="462"/>
      <c r="AD40" s="462"/>
      <c r="AE40" s="462"/>
      <c r="AF40" s="462"/>
      <c r="AG40" s="462"/>
      <c r="AH40" s="462"/>
      <c r="AI40" s="393"/>
      <c r="AJ40" s="393"/>
      <c r="AK40" s="393"/>
      <c r="AL40" s="393"/>
      <c r="AM40" s="393"/>
      <c r="AN40" s="393"/>
      <c r="AO40" s="393"/>
      <c r="AP40" s="393"/>
      <c r="AQ40" s="393"/>
      <c r="AR40" s="393"/>
      <c r="AS40" s="393"/>
      <c r="AT40" s="393"/>
      <c r="AU40" s="393"/>
      <c r="AV40" s="393"/>
      <c r="AW40" s="393"/>
      <c r="AX40" s="393"/>
      <c r="AY40" s="393"/>
      <c r="AZ40" s="393"/>
      <c r="BA40" s="393"/>
      <c r="BB40" s="393"/>
      <c r="BC40" s="393"/>
      <c r="BD40" s="393"/>
      <c r="BE40" s="393"/>
    </row>
    <row r="41" spans="1:57" ht="15.6">
      <c r="A41" s="1300">
        <f t="shared" si="0"/>
        <v>33</v>
      </c>
      <c r="B41" s="612" t="s">
        <v>510</v>
      </c>
      <c r="C41" s="611" t="s">
        <v>649</v>
      </c>
      <c r="D41" s="1317">
        <v>632822.74740625347</v>
      </c>
      <c r="E41" s="352">
        <v>0</v>
      </c>
      <c r="F41" s="1719">
        <f>ROUND((-+D41+(E41*$F$95))/$F$86,0)</f>
        <v>-1022645</v>
      </c>
      <c r="G41" s="1317">
        <f>+'Adj Summary'!AC37</f>
        <v>632235.58427500003</v>
      </c>
      <c r="H41" s="352">
        <f>+'Adj Summary'!AC64</f>
        <v>0</v>
      </c>
      <c r="I41" s="1331">
        <f>ROUND((-+G41+(H41*$F$95))/+$F$86,0)</f>
        <v>-1021696</v>
      </c>
      <c r="J41" s="1305">
        <f t="shared" si="5"/>
        <v>-1021696</v>
      </c>
      <c r="K41" s="1305">
        <f t="shared" si="6"/>
        <v>-1020920</v>
      </c>
      <c r="L41" s="2274">
        <f>+I41-F41</f>
        <v>949</v>
      </c>
      <c r="M41" s="1367">
        <f t="shared" si="1"/>
        <v>-1814108</v>
      </c>
      <c r="N41" s="1368">
        <f t="shared" si="2"/>
        <v>-1627</v>
      </c>
      <c r="O41" s="115"/>
      <c r="P41" s="115"/>
      <c r="Q41" s="462"/>
      <c r="R41" s="462"/>
      <c r="S41" s="462"/>
      <c r="T41" s="462"/>
      <c r="U41" s="462"/>
      <c r="V41" s="462"/>
      <c r="W41" s="462"/>
      <c r="X41" s="462"/>
      <c r="Y41" s="462"/>
      <c r="Z41" s="462"/>
      <c r="AA41" s="462"/>
      <c r="AB41" s="462"/>
      <c r="AC41" s="462"/>
      <c r="AD41" s="462"/>
      <c r="AE41" s="462"/>
      <c r="AF41" s="462"/>
      <c r="AG41" s="462"/>
      <c r="AH41" s="462"/>
      <c r="AI41" s="393"/>
      <c r="AJ41" s="393"/>
      <c r="AK41" s="393"/>
      <c r="AL41" s="393"/>
      <c r="AM41" s="393"/>
      <c r="AN41" s="393"/>
      <c r="AO41" s="393"/>
      <c r="AP41" s="393"/>
      <c r="AQ41" s="393"/>
      <c r="AR41" s="393"/>
      <c r="AS41" s="393"/>
      <c r="AT41" s="393"/>
      <c r="AU41" s="393"/>
      <c r="AV41" s="393"/>
      <c r="AW41" s="393"/>
      <c r="AX41" s="393"/>
      <c r="AY41" s="393"/>
      <c r="AZ41" s="393"/>
      <c r="BA41" s="393"/>
      <c r="BB41" s="393"/>
      <c r="BC41" s="393"/>
      <c r="BD41" s="393"/>
      <c r="BE41" s="393"/>
    </row>
    <row r="42" spans="1:57" ht="15.6">
      <c r="A42" s="1300">
        <f t="shared" ref="A42:A73" si="11">+A41+1</f>
        <v>34</v>
      </c>
      <c r="B42" s="612" t="s">
        <v>508</v>
      </c>
      <c r="C42" s="611" t="s">
        <v>650</v>
      </c>
      <c r="D42" s="1317">
        <v>-4796915</v>
      </c>
      <c r="E42" s="352">
        <v>0</v>
      </c>
      <c r="F42" s="1719">
        <f>ROUND((-+D42+(E42*$F$95))/$F$86,0)</f>
        <v>7751838</v>
      </c>
      <c r="G42" s="1317">
        <f>+'Adj Summary'!AD37</f>
        <v>-4796915</v>
      </c>
      <c r="H42" s="352">
        <f>+'Adj Summary'!AD64</f>
        <v>0</v>
      </c>
      <c r="I42" s="1331">
        <f>ROUND((-+G42+(H42*$F$95))/+$F$86,0)</f>
        <v>7751838</v>
      </c>
      <c r="J42" s="1305">
        <f t="shared" si="5"/>
        <v>7751838</v>
      </c>
      <c r="K42" s="1305">
        <f t="shared" si="6"/>
        <v>7745955</v>
      </c>
      <c r="L42" s="2274">
        <f>+I42-F42</f>
        <v>0</v>
      </c>
      <c r="M42" s="1367">
        <f t="shared" ref="M42:M73" si="12">ROUND((-+G44+(H44*$F$95))/+$F$86,0)</f>
        <v>0</v>
      </c>
      <c r="N42" s="1368">
        <f t="shared" ref="N42:N73" si="13">+F44-M42</f>
        <v>0</v>
      </c>
      <c r="O42" s="115"/>
      <c r="P42" s="115"/>
      <c r="Q42" s="462"/>
      <c r="R42" s="462"/>
      <c r="S42" s="462"/>
      <c r="T42" s="462"/>
      <c r="U42" s="462"/>
      <c r="V42" s="462"/>
      <c r="W42" s="462"/>
      <c r="X42" s="462"/>
      <c r="Y42" s="462"/>
      <c r="Z42" s="462"/>
      <c r="AA42" s="462"/>
      <c r="AB42" s="462"/>
      <c r="AC42" s="462"/>
      <c r="AD42" s="462"/>
      <c r="AE42" s="462"/>
      <c r="AF42" s="462"/>
      <c r="AG42" s="462"/>
      <c r="AH42" s="462"/>
      <c r="AI42" s="393"/>
      <c r="AJ42" s="393"/>
      <c r="AK42" s="393"/>
      <c r="AL42" s="393"/>
      <c r="AM42" s="393"/>
      <c r="AN42" s="393"/>
      <c r="AO42" s="393"/>
      <c r="AP42" s="393"/>
      <c r="AQ42" s="393"/>
      <c r="AR42" s="393"/>
      <c r="AS42" s="393"/>
      <c r="AT42" s="393"/>
      <c r="AU42" s="393"/>
      <c r="AV42" s="393"/>
      <c r="AW42" s="393"/>
      <c r="AX42" s="393"/>
      <c r="AY42" s="393"/>
      <c r="AZ42" s="393"/>
      <c r="BA42" s="393"/>
      <c r="BB42" s="393"/>
      <c r="BC42" s="393"/>
      <c r="BD42" s="393"/>
      <c r="BE42" s="393"/>
    </row>
    <row r="43" spans="1:57" ht="15.6">
      <c r="A43" s="1300">
        <f t="shared" si="11"/>
        <v>35</v>
      </c>
      <c r="B43" s="462" t="s">
        <v>651</v>
      </c>
      <c r="C43" s="611" t="s">
        <v>652</v>
      </c>
      <c r="D43" s="1317">
        <v>473942.02758078941</v>
      </c>
      <c r="E43" s="352">
        <v>-8328881.8422497436</v>
      </c>
      <c r="F43" s="1719">
        <f>ROUND((-+D43+(E43*$F$95))/$F$86,0)</f>
        <v>-1815735</v>
      </c>
      <c r="G43" s="1317">
        <f>+'Adj Summary'!AE37</f>
        <v>473539.66367029888</v>
      </c>
      <c r="H43" s="352">
        <f>+'Adj Summary'!AE64</f>
        <v>-8321133.8213349991</v>
      </c>
      <c r="I43" s="1331">
        <f>ROUND((-+G43+(H43*$F$95))/+$F$86,0)</f>
        <v>-1814108</v>
      </c>
      <c r="J43" s="1305">
        <f t="shared" si="5"/>
        <v>-1710566</v>
      </c>
      <c r="K43" s="1305">
        <f t="shared" si="6"/>
        <v>-1709268</v>
      </c>
      <c r="L43" s="2274">
        <f>+I43-F43</f>
        <v>1627</v>
      </c>
      <c r="M43" s="1367">
        <f t="shared" si="12"/>
        <v>0</v>
      </c>
      <c r="N43" s="1368">
        <f t="shared" si="13"/>
        <v>0</v>
      </c>
      <c r="O43" s="115"/>
      <c r="P43" s="115"/>
      <c r="Q43" s="462"/>
      <c r="R43" s="462"/>
      <c r="S43" s="462"/>
      <c r="T43" s="462"/>
      <c r="U43" s="462"/>
      <c r="V43" s="462"/>
      <c r="W43" s="462"/>
      <c r="X43" s="462"/>
      <c r="Y43" s="462"/>
      <c r="Z43" s="462"/>
      <c r="AA43" s="462"/>
      <c r="AB43" s="462"/>
      <c r="AC43" s="462"/>
      <c r="AD43" s="462"/>
      <c r="AE43" s="462"/>
      <c r="AF43" s="462"/>
      <c r="AG43" s="462"/>
      <c r="AH43" s="462"/>
      <c r="AI43" s="393"/>
      <c r="AJ43" s="393"/>
      <c r="AK43" s="393"/>
      <c r="AL43" s="393"/>
      <c r="AM43" s="393"/>
      <c r="AN43" s="393"/>
      <c r="AO43" s="393"/>
      <c r="AP43" s="393"/>
      <c r="AQ43" s="393"/>
      <c r="AR43" s="393"/>
      <c r="AS43" s="393"/>
      <c r="AT43" s="393"/>
      <c r="AU43" s="393"/>
      <c r="AV43" s="393"/>
      <c r="AW43" s="393"/>
      <c r="AX43" s="393"/>
      <c r="AY43" s="393"/>
      <c r="AZ43" s="393"/>
      <c r="BA43" s="393"/>
      <c r="BB43" s="393"/>
      <c r="BC43" s="393"/>
      <c r="BD43" s="393"/>
      <c r="BE43" s="393"/>
    </row>
    <row r="44" spans="1:57" ht="15.6">
      <c r="A44" s="1300">
        <f t="shared" si="11"/>
        <v>36</v>
      </c>
      <c r="B44" s="612"/>
      <c r="C44" s="611"/>
      <c r="D44" s="1332"/>
      <c r="E44" s="617"/>
      <c r="F44" s="1719"/>
      <c r="G44" s="1300"/>
      <c r="H44" s="462"/>
      <c r="I44" s="1331"/>
      <c r="J44" s="1305">
        <f t="shared" ref="J44:J79" si="14">ROUND((-+G44+(H44*$L$95))/+$F$86,0)</f>
        <v>0</v>
      </c>
      <c r="K44" s="1305">
        <f t="shared" ref="K44:K79" si="15">ROUND((-+G44+(H44*$L$95))/+$L$86,0)</f>
        <v>0</v>
      </c>
      <c r="L44" s="2274"/>
      <c r="M44" s="1367">
        <f t="shared" si="12"/>
        <v>66256</v>
      </c>
      <c r="N44" s="1368">
        <f t="shared" si="13"/>
        <v>28082</v>
      </c>
      <c r="O44" s="115"/>
      <c r="P44" s="115"/>
      <c r="Q44" s="462"/>
      <c r="R44" s="462"/>
      <c r="S44" s="462"/>
      <c r="T44" s="462"/>
      <c r="U44" s="462"/>
      <c r="V44" s="462"/>
      <c r="W44" s="462"/>
      <c r="X44" s="462"/>
      <c r="Y44" s="462"/>
      <c r="Z44" s="462"/>
      <c r="AA44" s="462"/>
      <c r="AB44" s="462"/>
      <c r="AC44" s="462"/>
      <c r="AD44" s="462"/>
      <c r="AE44" s="462"/>
      <c r="AF44" s="462"/>
      <c r="AG44" s="462"/>
      <c r="AH44" s="462"/>
      <c r="AI44" s="393"/>
      <c r="AJ44" s="393"/>
      <c r="AK44" s="393"/>
      <c r="AL44" s="393"/>
      <c r="AM44" s="393"/>
      <c r="AN44" s="393"/>
      <c r="AO44" s="393"/>
      <c r="AP44" s="393"/>
      <c r="AQ44" s="393"/>
      <c r="AR44" s="393"/>
      <c r="AS44" s="393"/>
      <c r="AT44" s="393"/>
      <c r="AU44" s="393"/>
      <c r="AV44" s="393"/>
      <c r="AW44" s="393"/>
      <c r="AX44" s="393"/>
      <c r="AY44" s="393"/>
      <c r="AZ44" s="393"/>
      <c r="BA44" s="393"/>
      <c r="BB44" s="393"/>
      <c r="BC44" s="393"/>
      <c r="BD44" s="393"/>
      <c r="BE44" s="393"/>
    </row>
    <row r="45" spans="1:57" ht="15.6">
      <c r="A45" s="1300">
        <f t="shared" si="11"/>
        <v>37</v>
      </c>
      <c r="B45" s="350" t="s">
        <v>210</v>
      </c>
      <c r="C45" s="611"/>
      <c r="D45" s="1332"/>
      <c r="E45" s="617"/>
      <c r="F45" s="1719"/>
      <c r="G45" s="1300"/>
      <c r="H45" s="462"/>
      <c r="I45" s="1331"/>
      <c r="J45" s="1305">
        <f t="shared" si="14"/>
        <v>0</v>
      </c>
      <c r="K45" s="1305">
        <f t="shared" si="15"/>
        <v>0</v>
      </c>
      <c r="L45" s="2274"/>
      <c r="M45" s="1367">
        <f t="shared" si="12"/>
        <v>0</v>
      </c>
      <c r="N45" s="1368">
        <f t="shared" si="13"/>
        <v>-1637231</v>
      </c>
      <c r="O45" s="115"/>
      <c r="P45" s="115"/>
      <c r="Q45" s="462"/>
      <c r="R45" s="462"/>
      <c r="S45" s="462"/>
      <c r="T45" s="462"/>
      <c r="U45" s="462"/>
      <c r="V45" s="462"/>
      <c r="W45" s="462"/>
      <c r="X45" s="462"/>
      <c r="Y45" s="462"/>
      <c r="Z45" s="462"/>
      <c r="AA45" s="462"/>
      <c r="AB45" s="462"/>
      <c r="AC45" s="462"/>
      <c r="AD45" s="462"/>
      <c r="AE45" s="462"/>
      <c r="AF45" s="462"/>
      <c r="AG45" s="462"/>
      <c r="AH45" s="462"/>
      <c r="AI45" s="393"/>
      <c r="AJ45" s="393"/>
      <c r="AK45" s="393"/>
      <c r="AL45" s="393"/>
      <c r="AM45" s="393"/>
      <c r="AN45" s="393"/>
      <c r="AO45" s="393"/>
      <c r="AP45" s="393"/>
      <c r="AQ45" s="393"/>
      <c r="AR45" s="393"/>
      <c r="AS45" s="393"/>
      <c r="AT45" s="393"/>
      <c r="AU45" s="393"/>
      <c r="AV45" s="393"/>
      <c r="AW45" s="393"/>
      <c r="AX45" s="393"/>
      <c r="AY45" s="393"/>
      <c r="AZ45" s="393"/>
      <c r="BA45" s="393"/>
      <c r="BB45" s="393"/>
      <c r="BC45" s="393"/>
      <c r="BD45" s="393"/>
      <c r="BE45" s="393"/>
    </row>
    <row r="46" spans="1:57" ht="15.6">
      <c r="A46" s="1300">
        <f t="shared" si="11"/>
        <v>38</v>
      </c>
      <c r="B46" s="612" t="s">
        <v>214</v>
      </c>
      <c r="C46" s="611" t="s">
        <v>512</v>
      </c>
      <c r="D46" s="1317">
        <v>-50951.985627060989</v>
      </c>
      <c r="E46" s="352">
        <v>95198.015657801065</v>
      </c>
      <c r="F46" s="1719">
        <f>ROUND((-+D46+(E46*$F$95))/$F$86,0)</f>
        <v>94338</v>
      </c>
      <c r="G46" s="1317">
        <f>+'Adj Summary'!AF37</f>
        <v>-40411.096375000023</v>
      </c>
      <c r="H46" s="352">
        <f>+'Adj Summary'!AF64</f>
        <v>7549.7848900000099</v>
      </c>
      <c r="I46" s="1331">
        <f>ROUND((-+G46+(H46*$F$95))/+$F$86,0)</f>
        <v>66256</v>
      </c>
      <c r="J46" s="1305">
        <f t="shared" si="14"/>
        <v>66162</v>
      </c>
      <c r="K46" s="1305">
        <f t="shared" si="15"/>
        <v>66112</v>
      </c>
      <c r="L46" s="2274">
        <f>+I46-F46</f>
        <v>-28082</v>
      </c>
      <c r="M46" s="1367">
        <f t="shared" si="12"/>
        <v>600915</v>
      </c>
      <c r="N46" s="1368">
        <f t="shared" si="13"/>
        <v>2365</v>
      </c>
      <c r="O46" s="115"/>
      <c r="P46" s="115"/>
      <c r="Q46" s="462"/>
      <c r="R46" s="462"/>
      <c r="S46" s="462"/>
      <c r="T46" s="462"/>
      <c r="U46" s="462"/>
      <c r="V46" s="462"/>
      <c r="W46" s="462"/>
      <c r="X46" s="462"/>
      <c r="Y46" s="462"/>
      <c r="Z46" s="462"/>
      <c r="AA46" s="462"/>
      <c r="AB46" s="462"/>
      <c r="AC46" s="462"/>
      <c r="AD46" s="462"/>
      <c r="AE46" s="462"/>
      <c r="AF46" s="462"/>
      <c r="AG46" s="462"/>
      <c r="AH46" s="462"/>
      <c r="AI46" s="393"/>
      <c r="AJ46" s="393"/>
      <c r="AK46" s="393"/>
      <c r="AL46" s="393"/>
      <c r="AM46" s="393"/>
      <c r="AN46" s="393"/>
      <c r="AO46" s="393"/>
      <c r="AP46" s="393"/>
      <c r="AQ46" s="393"/>
      <c r="AR46" s="393"/>
      <c r="AS46" s="393"/>
      <c r="AT46" s="393"/>
      <c r="AU46" s="393"/>
      <c r="AV46" s="393"/>
      <c r="AW46" s="393"/>
      <c r="AX46" s="393"/>
      <c r="AY46" s="393"/>
      <c r="AZ46" s="393"/>
      <c r="BA46" s="393"/>
      <c r="BB46" s="393"/>
      <c r="BC46" s="393"/>
      <c r="BD46" s="393"/>
      <c r="BE46" s="393"/>
    </row>
    <row r="47" spans="1:57" ht="15.6">
      <c r="A47" s="1300">
        <f t="shared" si="11"/>
        <v>39</v>
      </c>
      <c r="B47" s="612" t="s">
        <v>1093</v>
      </c>
      <c r="C47" s="611" t="s">
        <v>1034</v>
      </c>
      <c r="D47" s="1317"/>
      <c r="E47" s="352">
        <v>-12988907.103775986</v>
      </c>
      <c r="F47" s="1719">
        <f>ROUND((-+D47+(E47*$F$95))/$F$86,0)</f>
        <v>-1637231</v>
      </c>
      <c r="G47" s="1317"/>
      <c r="H47" s="352"/>
      <c r="I47" s="1331">
        <f>ROUND((-+G47+(H47*$F$95))/+$F$86,0)</f>
        <v>0</v>
      </c>
      <c r="J47" s="1305">
        <f t="shared" si="14"/>
        <v>0</v>
      </c>
      <c r="K47" s="1305">
        <f t="shared" si="15"/>
        <v>0</v>
      </c>
      <c r="L47" s="2274">
        <f>+I47-F47</f>
        <v>1637231</v>
      </c>
      <c r="M47" s="1367">
        <f t="shared" si="12"/>
        <v>-50487</v>
      </c>
      <c r="N47" s="1368">
        <f t="shared" si="13"/>
        <v>0</v>
      </c>
      <c r="O47" s="115"/>
      <c r="P47" s="115"/>
      <c r="Q47" s="462"/>
      <c r="R47" s="462"/>
      <c r="S47" s="462"/>
      <c r="T47" s="462"/>
      <c r="U47" s="462"/>
      <c r="V47" s="462"/>
      <c r="W47" s="462"/>
      <c r="X47" s="462"/>
      <c r="Y47" s="462"/>
      <c r="Z47" s="462"/>
      <c r="AA47" s="462"/>
      <c r="AB47" s="462"/>
      <c r="AC47" s="462"/>
      <c r="AD47" s="462"/>
      <c r="AE47" s="462"/>
      <c r="AF47" s="462"/>
      <c r="AG47" s="462"/>
      <c r="AH47" s="462"/>
      <c r="AI47" s="393"/>
      <c r="AJ47" s="393"/>
      <c r="AK47" s="393"/>
      <c r="AL47" s="393"/>
      <c r="AM47" s="393"/>
      <c r="AN47" s="393"/>
      <c r="AO47" s="393"/>
      <c r="AP47" s="393"/>
      <c r="AQ47" s="393"/>
      <c r="AR47" s="393"/>
      <c r="AS47" s="393"/>
      <c r="AT47" s="393"/>
      <c r="AU47" s="393"/>
      <c r="AV47" s="393"/>
      <c r="AW47" s="393"/>
      <c r="AX47" s="393"/>
      <c r="AY47" s="393"/>
      <c r="AZ47" s="393"/>
      <c r="BA47" s="393"/>
      <c r="BB47" s="393"/>
      <c r="BC47" s="393"/>
      <c r="BD47" s="393"/>
      <c r="BE47" s="393"/>
    </row>
    <row r="48" spans="1:57" ht="15.6">
      <c r="A48" s="1300">
        <f t="shared" si="11"/>
        <v>40</v>
      </c>
      <c r="B48" s="612" t="s">
        <v>896</v>
      </c>
      <c r="C48" s="611" t="s">
        <v>1035</v>
      </c>
      <c r="D48" s="1317">
        <v>-225013.05949502019</v>
      </c>
      <c r="E48" s="352">
        <v>1901316.3101523968</v>
      </c>
      <c r="F48" s="1719">
        <f>ROUND((-+D48+(E48*$F$95))/$F$86,0)</f>
        <v>603280</v>
      </c>
      <c r="G48" s="1317">
        <f>+'Adj Summary'!AI37</f>
        <v>-223549.46956668142</v>
      </c>
      <c r="H48" s="352">
        <f>+'Adj Summary'!AI64</f>
        <v>1901316.3101523968</v>
      </c>
      <c r="I48" s="1331">
        <f>ROUND((-+G48+(H48*$F$95))/+$F$86,0)</f>
        <v>600915</v>
      </c>
      <c r="J48" s="1305">
        <f t="shared" si="14"/>
        <v>577256</v>
      </c>
      <c r="K48" s="1305">
        <f t="shared" si="15"/>
        <v>576818</v>
      </c>
      <c r="L48" s="2274">
        <f>+I48-F48</f>
        <v>-2365</v>
      </c>
      <c r="M48" s="1367">
        <f t="shared" si="12"/>
        <v>0</v>
      </c>
      <c r="N48" s="1368">
        <f t="shared" si="13"/>
        <v>0</v>
      </c>
      <c r="O48" s="115"/>
      <c r="P48" s="115"/>
      <c r="Q48" s="462"/>
      <c r="R48" s="462"/>
      <c r="S48" s="462"/>
      <c r="T48" s="462"/>
      <c r="U48" s="462"/>
      <c r="V48" s="462"/>
      <c r="W48" s="462"/>
      <c r="X48" s="462"/>
      <c r="Y48" s="462"/>
      <c r="Z48" s="462"/>
      <c r="AA48" s="462"/>
      <c r="AB48" s="462"/>
      <c r="AC48" s="462"/>
      <c r="AD48" s="462"/>
      <c r="AE48" s="462"/>
      <c r="AF48" s="462"/>
      <c r="AG48" s="462"/>
      <c r="AH48" s="462"/>
      <c r="AI48" s="393"/>
      <c r="AJ48" s="393"/>
      <c r="AK48" s="393"/>
      <c r="AL48" s="393"/>
      <c r="AM48" s="393"/>
      <c r="AN48" s="393"/>
      <c r="AO48" s="393"/>
      <c r="AP48" s="393"/>
      <c r="AQ48" s="393"/>
      <c r="AR48" s="393"/>
      <c r="AS48" s="393"/>
      <c r="AT48" s="393"/>
      <c r="AU48" s="393"/>
      <c r="AV48" s="393"/>
      <c r="AW48" s="393"/>
      <c r="AX48" s="393"/>
      <c r="AY48" s="393"/>
      <c r="AZ48" s="393"/>
      <c r="BA48" s="393"/>
      <c r="BB48" s="393"/>
      <c r="BC48" s="393"/>
      <c r="BD48" s="393"/>
      <c r="BE48" s="393"/>
    </row>
    <row r="49" spans="1:57" ht="15.6">
      <c r="A49" s="1300">
        <f t="shared" si="11"/>
        <v>41</v>
      </c>
      <c r="B49" s="612" t="s">
        <v>898</v>
      </c>
      <c r="C49" s="611" t="s">
        <v>1035</v>
      </c>
      <c r="D49" s="1317"/>
      <c r="E49" s="352">
        <v>-400537.83989990689</v>
      </c>
      <c r="F49" s="1719">
        <f>ROUND((-+D49+(E49*$F$95))/$F$86,0)</f>
        <v>-50487</v>
      </c>
      <c r="G49" s="1317"/>
      <c r="H49" s="352">
        <f>+'Adj Summary'!AJ64</f>
        <v>-400537.83989990689</v>
      </c>
      <c r="I49" s="1331">
        <f>ROUND((-+G49+(H49*$F$95))/+$F$86,0)</f>
        <v>-50487</v>
      </c>
      <c r="J49" s="1305">
        <f t="shared" si="14"/>
        <v>-45503</v>
      </c>
      <c r="K49" s="1305">
        <f t="shared" si="15"/>
        <v>-45469</v>
      </c>
      <c r="L49" s="2274">
        <f>+I49-F49</f>
        <v>0</v>
      </c>
      <c r="M49" s="1367">
        <f t="shared" si="12"/>
        <v>0</v>
      </c>
      <c r="N49" s="1368">
        <f t="shared" si="13"/>
        <v>0</v>
      </c>
      <c r="O49" s="115"/>
      <c r="P49" s="115"/>
      <c r="Q49" s="462"/>
      <c r="R49" s="462"/>
      <c r="S49" s="462"/>
      <c r="T49" s="462"/>
      <c r="U49" s="462"/>
      <c r="V49" s="462"/>
      <c r="W49" s="462"/>
      <c r="X49" s="462"/>
      <c r="Y49" s="462"/>
      <c r="Z49" s="462"/>
      <c r="AA49" s="462"/>
      <c r="AB49" s="462"/>
      <c r="AC49" s="462"/>
      <c r="AD49" s="462"/>
      <c r="AE49" s="462"/>
      <c r="AF49" s="462"/>
      <c r="AG49" s="462"/>
      <c r="AH49" s="462"/>
      <c r="AI49" s="393"/>
      <c r="AJ49" s="393"/>
      <c r="AK49" s="393"/>
      <c r="AL49" s="393"/>
      <c r="AM49" s="393"/>
      <c r="AN49" s="393"/>
      <c r="AO49" s="393"/>
      <c r="AP49" s="393"/>
      <c r="AQ49" s="393"/>
      <c r="AR49" s="393"/>
      <c r="AS49" s="393"/>
      <c r="AT49" s="393"/>
      <c r="AU49" s="393"/>
      <c r="AV49" s="393"/>
      <c r="AW49" s="393"/>
      <c r="AX49" s="393"/>
      <c r="AY49" s="393"/>
      <c r="AZ49" s="393"/>
      <c r="BA49" s="393"/>
      <c r="BB49" s="393"/>
      <c r="BC49" s="393"/>
      <c r="BD49" s="393"/>
      <c r="BE49" s="393"/>
    </row>
    <row r="50" spans="1:57" ht="15.6">
      <c r="A50" s="1300">
        <f t="shared" si="11"/>
        <v>42</v>
      </c>
      <c r="B50" s="612"/>
      <c r="C50" s="611"/>
      <c r="D50" s="1317"/>
      <c r="E50" s="352"/>
      <c r="F50" s="1719"/>
      <c r="G50" s="1317"/>
      <c r="H50" s="352"/>
      <c r="I50" s="1331"/>
      <c r="J50" s="1305">
        <f t="shared" si="14"/>
        <v>0</v>
      </c>
      <c r="K50" s="1305">
        <f t="shared" si="15"/>
        <v>0</v>
      </c>
      <c r="L50" s="2274"/>
      <c r="M50" s="1367">
        <f t="shared" si="12"/>
        <v>-859425</v>
      </c>
      <c r="N50" s="1368">
        <f t="shared" si="13"/>
        <v>1434343</v>
      </c>
      <c r="O50" s="115"/>
      <c r="P50" s="115"/>
      <c r="Q50" s="462"/>
      <c r="R50" s="462"/>
      <c r="S50" s="462"/>
      <c r="T50" s="462"/>
      <c r="U50" s="462"/>
      <c r="V50" s="462"/>
      <c r="W50" s="462"/>
      <c r="X50" s="462"/>
      <c r="Y50" s="462"/>
      <c r="Z50" s="462"/>
      <c r="AA50" s="462"/>
      <c r="AB50" s="462"/>
      <c r="AC50" s="462"/>
      <c r="AD50" s="462"/>
      <c r="AE50" s="462"/>
      <c r="AF50" s="462"/>
      <c r="AG50" s="462"/>
      <c r="AH50" s="462"/>
      <c r="AI50" s="393"/>
      <c r="AJ50" s="393"/>
      <c r="AK50" s="393"/>
      <c r="AL50" s="393"/>
      <c r="AM50" s="393"/>
      <c r="AN50" s="393"/>
      <c r="AO50" s="393"/>
      <c r="AP50" s="393"/>
      <c r="AQ50" s="393"/>
      <c r="AR50" s="393"/>
      <c r="AS50" s="393"/>
      <c r="AT50" s="393"/>
      <c r="AU50" s="393"/>
      <c r="AV50" s="393"/>
      <c r="AW50" s="393"/>
      <c r="AX50" s="393"/>
      <c r="AY50" s="393"/>
      <c r="AZ50" s="393"/>
      <c r="BA50" s="393"/>
      <c r="BB50" s="393"/>
      <c r="BC50" s="393"/>
      <c r="BD50" s="393"/>
      <c r="BE50" s="393"/>
    </row>
    <row r="51" spans="1:57" ht="15.6">
      <c r="A51" s="1300">
        <f t="shared" si="11"/>
        <v>43</v>
      </c>
      <c r="B51" s="350" t="s">
        <v>179</v>
      </c>
      <c r="C51" s="611"/>
      <c r="D51" s="1317"/>
      <c r="E51" s="352"/>
      <c r="F51" s="1719"/>
      <c r="G51" s="1317"/>
      <c r="H51" s="352"/>
      <c r="I51" s="1331"/>
      <c r="J51" s="1305">
        <f t="shared" si="14"/>
        <v>0</v>
      </c>
      <c r="K51" s="1305">
        <f t="shared" si="15"/>
        <v>0</v>
      </c>
      <c r="L51" s="2274"/>
      <c r="M51" s="1367">
        <f t="shared" si="12"/>
        <v>0</v>
      </c>
      <c r="N51" s="1368">
        <f t="shared" si="13"/>
        <v>347139</v>
      </c>
      <c r="O51" s="115"/>
      <c r="P51" s="115"/>
      <c r="Q51" s="462"/>
      <c r="R51" s="462"/>
      <c r="S51" s="462"/>
      <c r="T51" s="462"/>
      <c r="U51" s="462"/>
      <c r="V51" s="462"/>
      <c r="W51" s="462"/>
      <c r="X51" s="462"/>
      <c r="Y51" s="462"/>
      <c r="Z51" s="462"/>
      <c r="AA51" s="462"/>
      <c r="AB51" s="462"/>
      <c r="AC51" s="462"/>
      <c r="AD51" s="462"/>
      <c r="AE51" s="462"/>
      <c r="AF51" s="462"/>
      <c r="AG51" s="462"/>
      <c r="AH51" s="462"/>
      <c r="AI51" s="393"/>
      <c r="AJ51" s="393"/>
      <c r="AK51" s="393"/>
      <c r="AL51" s="393"/>
      <c r="AM51" s="393"/>
      <c r="AN51" s="393"/>
      <c r="AO51" s="393"/>
      <c r="AP51" s="393"/>
      <c r="AQ51" s="393"/>
      <c r="AR51" s="393"/>
      <c r="AS51" s="393"/>
      <c r="AT51" s="393"/>
      <c r="AU51" s="393"/>
      <c r="AV51" s="393"/>
      <c r="AW51" s="393"/>
      <c r="AX51" s="393"/>
      <c r="AY51" s="393"/>
      <c r="AZ51" s="393"/>
      <c r="BA51" s="393"/>
      <c r="BB51" s="393"/>
      <c r="BC51" s="393"/>
      <c r="BD51" s="393"/>
      <c r="BE51" s="393"/>
    </row>
    <row r="52" spans="1:57" ht="15.6">
      <c r="A52" s="1300">
        <f t="shared" si="11"/>
        <v>44</v>
      </c>
      <c r="B52" s="612" t="s">
        <v>171</v>
      </c>
      <c r="C52" s="611">
        <v>7.1</v>
      </c>
      <c r="D52" s="1317">
        <v>-355765</v>
      </c>
      <c r="E52" s="352">
        <v>0</v>
      </c>
      <c r="F52" s="1719">
        <f t="shared" ref="F52:F61" si="16">ROUND((-+D52+(E52*$F$95))/$F$86,0)</f>
        <v>574918</v>
      </c>
      <c r="G52" s="1317">
        <f>+'Adj Summary'!AK37</f>
        <v>531821</v>
      </c>
      <c r="H52" s="352">
        <f>+'Adj Summary'!AK64</f>
        <v>0</v>
      </c>
      <c r="I52" s="1331">
        <f t="shared" ref="I52:I61" si="17">ROUND((-+G52+(H52*$F$95))/+$F$86,0)</f>
        <v>-859425</v>
      </c>
      <c r="J52" s="1305">
        <f t="shared" si="14"/>
        <v>-859425</v>
      </c>
      <c r="K52" s="1305">
        <f t="shared" si="15"/>
        <v>-858773</v>
      </c>
      <c r="L52" s="2274">
        <f t="shared" ref="L52:L61" si="18">+I52-F52</f>
        <v>-1434343</v>
      </c>
      <c r="M52" s="1367">
        <f t="shared" si="12"/>
        <v>981544</v>
      </c>
      <c r="N52" s="1368">
        <f t="shared" si="13"/>
        <v>-7604</v>
      </c>
      <c r="O52" s="115"/>
      <c r="P52" s="115"/>
      <c r="Q52" s="462"/>
      <c r="R52" s="462"/>
      <c r="S52" s="462"/>
      <c r="T52" s="462"/>
      <c r="U52" s="462"/>
      <c r="V52" s="462"/>
      <c r="W52" s="462"/>
      <c r="X52" s="462"/>
      <c r="Y52" s="462"/>
      <c r="Z52" s="462"/>
      <c r="AA52" s="462"/>
      <c r="AB52" s="462"/>
      <c r="AC52" s="462"/>
      <c r="AD52" s="462"/>
      <c r="AE52" s="462"/>
      <c r="AF52" s="462"/>
      <c r="AG52" s="462"/>
      <c r="AH52" s="462"/>
      <c r="AI52" s="393"/>
      <c r="AJ52" s="393"/>
      <c r="AK52" s="393"/>
      <c r="AL52" s="393"/>
      <c r="AM52" s="393"/>
      <c r="AN52" s="393"/>
      <c r="AO52" s="393"/>
      <c r="AP52" s="393"/>
      <c r="AQ52" s="393"/>
      <c r="AR52" s="393"/>
      <c r="AS52" s="393"/>
      <c r="AT52" s="393"/>
      <c r="AU52" s="393"/>
      <c r="AV52" s="393"/>
      <c r="AW52" s="393"/>
      <c r="AX52" s="393"/>
      <c r="AY52" s="393"/>
      <c r="AZ52" s="393"/>
      <c r="BA52" s="393"/>
      <c r="BB52" s="393"/>
      <c r="BC52" s="393"/>
      <c r="BD52" s="393"/>
      <c r="BE52" s="393"/>
    </row>
    <row r="53" spans="1:57" ht="15.6">
      <c r="A53" s="1300">
        <f t="shared" si="11"/>
        <v>45</v>
      </c>
      <c r="B53" s="612" t="s">
        <v>900</v>
      </c>
      <c r="C53" s="611">
        <v>7.2</v>
      </c>
      <c r="D53" s="1317">
        <v>-214813.25469389715</v>
      </c>
      <c r="E53" s="352"/>
      <c r="F53" s="1719">
        <f t="shared" si="16"/>
        <v>347139</v>
      </c>
      <c r="G53" s="1317">
        <f>+'Adj Summary'!AL37</f>
        <v>0</v>
      </c>
      <c r="H53" s="352"/>
      <c r="I53" s="1331">
        <f t="shared" si="17"/>
        <v>0</v>
      </c>
      <c r="J53" s="1305">
        <f t="shared" si="14"/>
        <v>0</v>
      </c>
      <c r="K53" s="1305">
        <f t="shared" si="15"/>
        <v>0</v>
      </c>
      <c r="L53" s="2274">
        <f t="shared" si="18"/>
        <v>-347139</v>
      </c>
      <c r="M53" s="1367">
        <f t="shared" si="12"/>
        <v>551243</v>
      </c>
      <c r="N53" s="1368">
        <f t="shared" si="13"/>
        <v>-1499641</v>
      </c>
      <c r="O53" s="115"/>
      <c r="P53" s="115"/>
      <c r="Q53" s="462"/>
      <c r="R53" s="462"/>
      <c r="S53" s="462"/>
      <c r="T53" s="462"/>
      <c r="U53" s="462"/>
      <c r="V53" s="462"/>
      <c r="W53" s="462"/>
      <c r="X53" s="462"/>
      <c r="Y53" s="462"/>
      <c r="Z53" s="462"/>
      <c r="AA53" s="462"/>
      <c r="AB53" s="462"/>
      <c r="AC53" s="462"/>
      <c r="AD53" s="462"/>
      <c r="AE53" s="462"/>
      <c r="AF53" s="462"/>
      <c r="AG53" s="462"/>
      <c r="AH53" s="462"/>
      <c r="AI53" s="393"/>
      <c r="AJ53" s="393"/>
      <c r="AK53" s="393"/>
      <c r="AL53" s="393"/>
      <c r="AM53" s="393"/>
      <c r="AN53" s="393"/>
      <c r="AO53" s="393"/>
      <c r="AP53" s="393"/>
      <c r="AQ53" s="393"/>
      <c r="AR53" s="393"/>
      <c r="AS53" s="393"/>
      <c r="AT53" s="393"/>
      <c r="AU53" s="393"/>
      <c r="AV53" s="393"/>
      <c r="AW53" s="393"/>
      <c r="AX53" s="393"/>
      <c r="AY53" s="393"/>
      <c r="AZ53" s="393"/>
      <c r="BA53" s="393"/>
      <c r="BB53" s="393"/>
      <c r="BC53" s="393"/>
      <c r="BD53" s="393"/>
      <c r="BE53" s="393"/>
    </row>
    <row r="54" spans="1:57" ht="15.6">
      <c r="A54" s="1300">
        <f t="shared" si="11"/>
        <v>46</v>
      </c>
      <c r="B54" s="612" t="s">
        <v>213</v>
      </c>
      <c r="C54" s="611">
        <v>7.3</v>
      </c>
      <c r="D54" s="1317">
        <v>-602683.53272390738</v>
      </c>
      <c r="E54" s="352"/>
      <c r="F54" s="1719">
        <f t="shared" si="16"/>
        <v>973940</v>
      </c>
      <c r="G54" s="1317">
        <f>+'Adj Summary'!AM37</f>
        <v>-607389.20972429495</v>
      </c>
      <c r="H54" s="352"/>
      <c r="I54" s="1331">
        <f t="shared" si="17"/>
        <v>981544</v>
      </c>
      <c r="J54" s="1305">
        <f t="shared" si="14"/>
        <v>981544</v>
      </c>
      <c r="K54" s="1305">
        <f t="shared" si="15"/>
        <v>980799</v>
      </c>
      <c r="L54" s="2274">
        <f t="shared" si="18"/>
        <v>7604</v>
      </c>
      <c r="M54" s="1367">
        <f t="shared" si="12"/>
        <v>-13805</v>
      </c>
      <c r="N54" s="1368">
        <f t="shared" si="13"/>
        <v>0</v>
      </c>
      <c r="O54" s="115"/>
      <c r="P54" s="115"/>
      <c r="Q54" s="462"/>
      <c r="R54" s="462"/>
      <c r="S54" s="462"/>
      <c r="T54" s="462"/>
      <c r="U54" s="462"/>
      <c r="V54" s="462"/>
      <c r="W54" s="462"/>
      <c r="X54" s="462"/>
      <c r="Y54" s="462"/>
      <c r="Z54" s="462"/>
      <c r="AA54" s="462"/>
      <c r="AB54" s="462"/>
      <c r="AC54" s="462"/>
      <c r="AD54" s="462"/>
      <c r="AE54" s="462"/>
      <c r="AF54" s="462"/>
      <c r="AG54" s="462"/>
      <c r="AH54" s="462"/>
      <c r="AI54" s="393"/>
      <c r="AJ54" s="393"/>
      <c r="AK54" s="393"/>
      <c r="AL54" s="393"/>
      <c r="AM54" s="393"/>
      <c r="AN54" s="393"/>
      <c r="AO54" s="393"/>
      <c r="AP54" s="393"/>
      <c r="AQ54" s="393"/>
      <c r="AR54" s="393"/>
      <c r="AS54" s="393"/>
      <c r="AT54" s="393"/>
      <c r="AU54" s="393"/>
      <c r="AV54" s="393"/>
      <c r="AW54" s="393"/>
      <c r="AX54" s="393"/>
      <c r="AY54" s="393"/>
      <c r="AZ54" s="393"/>
      <c r="BA54" s="393"/>
      <c r="BB54" s="393"/>
      <c r="BC54" s="393"/>
      <c r="BD54" s="393"/>
      <c r="BE54" s="393"/>
    </row>
    <row r="55" spans="1:57" ht="15.6">
      <c r="A55" s="1300">
        <f t="shared" si="11"/>
        <v>47</v>
      </c>
      <c r="B55" s="612" t="s">
        <v>1024</v>
      </c>
      <c r="C55" s="611">
        <v>7.4</v>
      </c>
      <c r="D55" s="1317"/>
      <c r="E55" s="352">
        <v>-7524077.2726434628</v>
      </c>
      <c r="F55" s="1719">
        <f t="shared" si="16"/>
        <v>-948398</v>
      </c>
      <c r="G55" s="1317"/>
      <c r="H55" s="352">
        <f>+'Adj Summary'!AN64</f>
        <v>4373262.2418760639</v>
      </c>
      <c r="I55" s="1331">
        <f t="shared" si="17"/>
        <v>551243</v>
      </c>
      <c r="J55" s="1305">
        <f t="shared" si="14"/>
        <v>496825</v>
      </c>
      <c r="K55" s="1305">
        <f t="shared" si="15"/>
        <v>496448</v>
      </c>
      <c r="L55" s="2274">
        <f t="shared" si="18"/>
        <v>1499641</v>
      </c>
      <c r="M55" s="1367">
        <f t="shared" si="12"/>
        <v>-1151512</v>
      </c>
      <c r="N55" s="1368">
        <f t="shared" si="13"/>
        <v>-44</v>
      </c>
      <c r="O55" s="115"/>
      <c r="P55" s="115"/>
      <c r="Q55" s="462"/>
      <c r="R55" s="462"/>
      <c r="S55" s="462"/>
      <c r="T55" s="462"/>
      <c r="U55" s="462"/>
      <c r="V55" s="462"/>
      <c r="W55" s="462"/>
      <c r="X55" s="462"/>
      <c r="Y55" s="462"/>
      <c r="Z55" s="462"/>
      <c r="AA55" s="462"/>
      <c r="AB55" s="462"/>
      <c r="AC55" s="462"/>
      <c r="AD55" s="462"/>
      <c r="AE55" s="462"/>
      <c r="AF55" s="462"/>
      <c r="AG55" s="462"/>
      <c r="AH55" s="462"/>
      <c r="AI55" s="393"/>
      <c r="AJ55" s="393"/>
      <c r="AK55" s="393"/>
      <c r="AL55" s="393"/>
      <c r="AM55" s="393"/>
      <c r="AN55" s="393"/>
      <c r="AO55" s="393"/>
      <c r="AP55" s="393"/>
      <c r="AQ55" s="393"/>
      <c r="AR55" s="393"/>
      <c r="AS55" s="393"/>
      <c r="AT55" s="393"/>
      <c r="AU55" s="393"/>
      <c r="AV55" s="393"/>
      <c r="AW55" s="393"/>
      <c r="AX55" s="393"/>
      <c r="AY55" s="393"/>
      <c r="AZ55" s="393"/>
      <c r="BA55" s="393"/>
      <c r="BB55" s="393"/>
      <c r="BC55" s="393"/>
      <c r="BD55" s="393"/>
      <c r="BE55" s="393"/>
    </row>
    <row r="56" spans="1:57" ht="15.6">
      <c r="A56" s="1300">
        <f t="shared" si="11"/>
        <v>48</v>
      </c>
      <c r="B56" s="612" t="s">
        <v>903</v>
      </c>
      <c r="C56" s="611">
        <v>7.5</v>
      </c>
      <c r="D56" s="1317">
        <v>8542.8699999999953</v>
      </c>
      <c r="E56" s="352"/>
      <c r="F56" s="1719">
        <f t="shared" si="16"/>
        <v>-13805</v>
      </c>
      <c r="G56" s="1317">
        <f>+'Adj Summary'!AO37</f>
        <v>8542.8699999999953</v>
      </c>
      <c r="H56" s="352"/>
      <c r="I56" s="1331">
        <f t="shared" si="17"/>
        <v>-13805</v>
      </c>
      <c r="J56" s="1305">
        <f t="shared" si="14"/>
        <v>-13805</v>
      </c>
      <c r="K56" s="1305">
        <f t="shared" si="15"/>
        <v>-13795</v>
      </c>
      <c r="L56" s="2274">
        <f t="shared" si="18"/>
        <v>0</v>
      </c>
      <c r="M56" s="1367">
        <f t="shared" si="12"/>
        <v>1896837</v>
      </c>
      <c r="N56" s="1368">
        <f t="shared" si="13"/>
        <v>40</v>
      </c>
      <c r="O56" s="115"/>
      <c r="P56" s="115"/>
      <c r="Q56" s="462"/>
      <c r="R56" s="462"/>
      <c r="S56" s="462"/>
      <c r="T56" s="462"/>
      <c r="U56" s="462"/>
      <c r="V56" s="462"/>
      <c r="W56" s="462"/>
      <c r="X56" s="462"/>
      <c r="Y56" s="462"/>
      <c r="Z56" s="462"/>
      <c r="AA56" s="462"/>
      <c r="AB56" s="462"/>
      <c r="AC56" s="462"/>
      <c r="AD56" s="462"/>
      <c r="AE56" s="462"/>
      <c r="AF56" s="462"/>
      <c r="AG56" s="462"/>
      <c r="AH56" s="462"/>
      <c r="AI56" s="393"/>
      <c r="AJ56" s="393"/>
      <c r="AK56" s="393"/>
      <c r="AL56" s="393"/>
      <c r="AM56" s="393"/>
      <c r="AN56" s="393"/>
      <c r="AO56" s="393"/>
      <c r="AP56" s="393"/>
      <c r="AQ56" s="393"/>
      <c r="AR56" s="393"/>
      <c r="AS56" s="393"/>
      <c r="AT56" s="393"/>
      <c r="AU56" s="393"/>
      <c r="AV56" s="393"/>
      <c r="AW56" s="393"/>
      <c r="AX56" s="393"/>
      <c r="AY56" s="393"/>
      <c r="AZ56" s="393"/>
      <c r="BA56" s="393"/>
      <c r="BB56" s="393"/>
      <c r="BC56" s="393"/>
      <c r="BD56" s="393"/>
      <c r="BE56" s="393"/>
    </row>
    <row r="57" spans="1:57" ht="15.6">
      <c r="A57" s="1300">
        <f t="shared" si="11"/>
        <v>49</v>
      </c>
      <c r="B57" s="462" t="s">
        <v>632</v>
      </c>
      <c r="C57" s="611">
        <v>7.6</v>
      </c>
      <c r="D57" s="1317">
        <v>0</v>
      </c>
      <c r="E57" s="352">
        <v>-9135824.9213735685</v>
      </c>
      <c r="F57" s="1719">
        <f t="shared" si="16"/>
        <v>-1151556</v>
      </c>
      <c r="G57" s="1317"/>
      <c r="H57" s="352">
        <f>+'Adj Summary'!AP64</f>
        <v>-9135472.3032507263</v>
      </c>
      <c r="I57" s="1331">
        <f t="shared" si="17"/>
        <v>-1151512</v>
      </c>
      <c r="J57" s="1305">
        <f t="shared" si="14"/>
        <v>-1037837</v>
      </c>
      <c r="K57" s="1305">
        <f t="shared" si="15"/>
        <v>-1037049</v>
      </c>
      <c r="L57" s="2274">
        <f t="shared" si="18"/>
        <v>44</v>
      </c>
      <c r="M57" s="1367">
        <f t="shared" si="12"/>
        <v>-2149311</v>
      </c>
      <c r="N57" s="1368">
        <f t="shared" si="13"/>
        <v>0</v>
      </c>
      <c r="O57" s="115"/>
      <c r="P57" s="115"/>
      <c r="Q57" s="462"/>
      <c r="R57" s="462"/>
      <c r="S57" s="462"/>
      <c r="T57" s="462"/>
      <c r="U57" s="462"/>
      <c r="V57" s="462"/>
      <c r="W57" s="462"/>
      <c r="X57" s="462"/>
      <c r="Y57" s="462"/>
      <c r="Z57" s="462"/>
      <c r="AA57" s="462"/>
      <c r="AB57" s="462"/>
      <c r="AC57" s="462"/>
      <c r="AD57" s="462"/>
      <c r="AE57" s="462"/>
      <c r="AF57" s="462"/>
      <c r="AG57" s="462"/>
      <c r="AH57" s="462"/>
      <c r="AI57" s="393"/>
      <c r="AJ57" s="393"/>
      <c r="AK57" s="393"/>
      <c r="AL57" s="393"/>
      <c r="AM57" s="393"/>
      <c r="AN57" s="393"/>
      <c r="AO57" s="393"/>
      <c r="AP57" s="393"/>
      <c r="AQ57" s="393"/>
      <c r="AR57" s="393"/>
      <c r="AS57" s="393"/>
      <c r="AT57" s="393"/>
      <c r="AU57" s="393"/>
      <c r="AV57" s="393"/>
      <c r="AW57" s="393"/>
      <c r="AX57" s="393"/>
      <c r="AY57" s="393"/>
      <c r="AZ57" s="393"/>
      <c r="BA57" s="393"/>
      <c r="BB57" s="393"/>
      <c r="BC57" s="393"/>
      <c r="BD57" s="393"/>
      <c r="BE57" s="393"/>
    </row>
    <row r="58" spans="1:57" ht="15.6">
      <c r="A58" s="1300">
        <f t="shared" si="11"/>
        <v>50</v>
      </c>
      <c r="B58" s="462" t="s">
        <v>653</v>
      </c>
      <c r="C58" s="611" t="s">
        <v>694</v>
      </c>
      <c r="D58" s="1317">
        <v>-1173806.3986257478</v>
      </c>
      <c r="E58" s="352">
        <v>0</v>
      </c>
      <c r="F58" s="1719">
        <f t="shared" si="16"/>
        <v>1896877</v>
      </c>
      <c r="G58" s="1317">
        <f>+'Adj Summary'!AQ37</f>
        <v>-1173781.5262203203</v>
      </c>
      <c r="H58" s="352"/>
      <c r="I58" s="1331">
        <f t="shared" si="17"/>
        <v>1896837</v>
      </c>
      <c r="J58" s="1305">
        <f t="shared" si="14"/>
        <v>1896837</v>
      </c>
      <c r="K58" s="1305">
        <f t="shared" si="15"/>
        <v>1895397</v>
      </c>
      <c r="L58" s="2274">
        <f t="shared" si="18"/>
        <v>-40</v>
      </c>
      <c r="M58" s="1367">
        <f t="shared" si="12"/>
        <v>880317</v>
      </c>
      <c r="N58" s="1368">
        <f t="shared" si="13"/>
        <v>0</v>
      </c>
      <c r="O58" s="115"/>
      <c r="P58" s="115"/>
      <c r="Q58" s="462"/>
      <c r="R58" s="462"/>
      <c r="S58" s="462"/>
      <c r="T58" s="462"/>
      <c r="U58" s="462"/>
      <c r="V58" s="462"/>
      <c r="W58" s="462"/>
      <c r="X58" s="462"/>
      <c r="Y58" s="462"/>
      <c r="Z58" s="462"/>
      <c r="AA58" s="462"/>
      <c r="AB58" s="462"/>
      <c r="AC58" s="462"/>
      <c r="AD58" s="462"/>
      <c r="AE58" s="462"/>
      <c r="AF58" s="462"/>
      <c r="AG58" s="462"/>
      <c r="AH58" s="462"/>
      <c r="AI58" s="393"/>
      <c r="AJ58" s="393"/>
      <c r="AK58" s="393"/>
      <c r="AL58" s="393"/>
      <c r="AM58" s="393"/>
      <c r="AN58" s="393"/>
      <c r="AO58" s="393"/>
      <c r="AP58" s="393"/>
      <c r="AQ58" s="393"/>
      <c r="AR58" s="393"/>
      <c r="AS58" s="393"/>
      <c r="AT58" s="393"/>
      <c r="AU58" s="393"/>
      <c r="AV58" s="393"/>
      <c r="AW58" s="393"/>
      <c r="AX58" s="393"/>
      <c r="AY58" s="393"/>
      <c r="AZ58" s="393"/>
      <c r="BA58" s="393"/>
      <c r="BB58" s="393"/>
      <c r="BC58" s="393"/>
      <c r="BD58" s="393"/>
      <c r="BE58" s="393"/>
    </row>
    <row r="59" spans="1:57" ht="15.6">
      <c r="A59" s="1300">
        <f t="shared" si="11"/>
        <v>51</v>
      </c>
      <c r="B59" s="612" t="s">
        <v>518</v>
      </c>
      <c r="C59" s="611" t="s">
        <v>723</v>
      </c>
      <c r="D59" s="1317">
        <v>1383991</v>
      </c>
      <c r="E59" s="352">
        <v>691996</v>
      </c>
      <c r="F59" s="1719">
        <f t="shared" si="16"/>
        <v>-2149311</v>
      </c>
      <c r="G59" s="1317">
        <f>+'Adj Summary'!AR37</f>
        <v>1383991</v>
      </c>
      <c r="H59" s="352">
        <f>+'Adj Summary'!AR64</f>
        <v>691996</v>
      </c>
      <c r="I59" s="1331">
        <f t="shared" si="17"/>
        <v>-2149311</v>
      </c>
      <c r="J59" s="1305">
        <f t="shared" si="14"/>
        <v>-2157922</v>
      </c>
      <c r="K59" s="1305">
        <f t="shared" si="15"/>
        <v>-2156284</v>
      </c>
      <c r="L59" s="2274">
        <f t="shared" si="18"/>
        <v>0</v>
      </c>
      <c r="M59" s="1367">
        <f t="shared" si="12"/>
        <v>-107831</v>
      </c>
      <c r="N59" s="1368">
        <f t="shared" si="13"/>
        <v>0</v>
      </c>
      <c r="O59" s="115"/>
      <c r="P59" s="115"/>
      <c r="Q59" s="462"/>
      <c r="R59" s="462"/>
      <c r="S59" s="462"/>
      <c r="T59" s="462"/>
      <c r="U59" s="462"/>
      <c r="V59" s="462"/>
      <c r="W59" s="462"/>
      <c r="X59" s="462"/>
      <c r="Y59" s="462"/>
      <c r="Z59" s="462"/>
      <c r="AA59" s="462"/>
      <c r="AB59" s="462"/>
      <c r="AC59" s="462"/>
      <c r="AD59" s="462"/>
      <c r="AE59" s="462"/>
      <c r="AF59" s="462"/>
      <c r="AG59" s="462"/>
      <c r="AH59" s="462"/>
      <c r="AI59" s="393"/>
      <c r="AJ59" s="393"/>
      <c r="AK59" s="393"/>
      <c r="AL59" s="393"/>
      <c r="AM59" s="393"/>
      <c r="AN59" s="393"/>
      <c r="AO59" s="393"/>
      <c r="AP59" s="393"/>
      <c r="AQ59" s="393"/>
      <c r="AR59" s="393"/>
      <c r="AS59" s="393"/>
      <c r="AT59" s="393"/>
      <c r="AU59" s="393"/>
      <c r="AV59" s="393"/>
      <c r="AW59" s="393"/>
      <c r="AX59" s="393"/>
      <c r="AY59" s="393"/>
      <c r="AZ59" s="393"/>
      <c r="BA59" s="393"/>
      <c r="BB59" s="393"/>
      <c r="BC59" s="393"/>
      <c r="BD59" s="393"/>
      <c r="BE59" s="393"/>
    </row>
    <row r="60" spans="1:57" ht="15.6">
      <c r="A60" s="1300">
        <f t="shared" si="11"/>
        <v>52</v>
      </c>
      <c r="B60" s="612" t="s">
        <v>654</v>
      </c>
      <c r="C60" s="611">
        <v>7.4</v>
      </c>
      <c r="D60" s="1317">
        <v>-544749</v>
      </c>
      <c r="E60" s="352">
        <v>0</v>
      </c>
      <c r="F60" s="1719">
        <f t="shared" si="16"/>
        <v>880317</v>
      </c>
      <c r="G60" s="1317">
        <f>+'Adj Summary'!AS37</f>
        <v>-544749</v>
      </c>
      <c r="H60" s="352"/>
      <c r="I60" s="1331">
        <f t="shared" si="17"/>
        <v>880317</v>
      </c>
      <c r="J60" s="1305">
        <f t="shared" si="14"/>
        <v>880317</v>
      </c>
      <c r="K60" s="1305">
        <f t="shared" si="15"/>
        <v>879649</v>
      </c>
      <c r="L60" s="2274">
        <f t="shared" si="18"/>
        <v>0</v>
      </c>
      <c r="M60" s="1367">
        <f t="shared" si="12"/>
        <v>0</v>
      </c>
      <c r="N60" s="1368">
        <f t="shared" si="13"/>
        <v>0</v>
      </c>
      <c r="O60" s="115"/>
      <c r="P60" s="115"/>
      <c r="Q60" s="462"/>
      <c r="R60" s="462"/>
      <c r="S60" s="462"/>
      <c r="T60" s="462"/>
      <c r="U60" s="462"/>
      <c r="V60" s="462"/>
      <c r="W60" s="462"/>
      <c r="X60" s="462"/>
      <c r="Y60" s="462"/>
      <c r="Z60" s="462"/>
      <c r="AA60" s="462"/>
      <c r="AB60" s="462"/>
      <c r="AC60" s="462"/>
      <c r="AD60" s="462"/>
      <c r="AE60" s="462"/>
      <c r="AF60" s="462"/>
      <c r="AG60" s="462"/>
      <c r="AH60" s="462"/>
      <c r="AI60" s="393"/>
      <c r="AJ60" s="393"/>
      <c r="AK60" s="393"/>
      <c r="AL60" s="393"/>
      <c r="AM60" s="393"/>
      <c r="AN60" s="393"/>
      <c r="AO60" s="393"/>
      <c r="AP60" s="393"/>
      <c r="AQ60" s="393"/>
      <c r="AR60" s="393"/>
      <c r="AS60" s="393"/>
      <c r="AT60" s="393"/>
      <c r="AU60" s="393"/>
      <c r="AV60" s="393"/>
      <c r="AW60" s="393"/>
      <c r="AX60" s="393"/>
      <c r="AY60" s="393"/>
      <c r="AZ60" s="393"/>
      <c r="BA60" s="393"/>
      <c r="BB60" s="393"/>
      <c r="BC60" s="393"/>
      <c r="BD60" s="393"/>
      <c r="BE60" s="393"/>
    </row>
    <row r="61" spans="1:57" ht="15.6">
      <c r="A61" s="1300">
        <f t="shared" si="11"/>
        <v>53</v>
      </c>
      <c r="B61" s="612" t="s">
        <v>514</v>
      </c>
      <c r="C61" s="611">
        <v>7.5</v>
      </c>
      <c r="D61" s="1317">
        <v>66727</v>
      </c>
      <c r="E61" s="352">
        <v>0</v>
      </c>
      <c r="F61" s="1719">
        <f t="shared" si="16"/>
        <v>-107831</v>
      </c>
      <c r="G61" s="1317">
        <f>+'Adj Summary'!AT37</f>
        <v>66727</v>
      </c>
      <c r="H61" s="352"/>
      <c r="I61" s="1331">
        <f t="shared" si="17"/>
        <v>-107831</v>
      </c>
      <c r="J61" s="1305">
        <f t="shared" si="14"/>
        <v>-107831</v>
      </c>
      <c r="K61" s="1305">
        <f t="shared" si="15"/>
        <v>-107749</v>
      </c>
      <c r="L61" s="2274">
        <f t="shared" si="18"/>
        <v>0</v>
      </c>
      <c r="M61" s="1367">
        <f t="shared" si="12"/>
        <v>0</v>
      </c>
      <c r="N61" s="1368">
        <f t="shared" si="13"/>
        <v>0</v>
      </c>
      <c r="O61" s="115"/>
      <c r="P61" s="115"/>
      <c r="Q61" s="462"/>
      <c r="R61" s="462"/>
      <c r="S61" s="462"/>
      <c r="T61" s="462"/>
      <c r="U61" s="462"/>
      <c r="V61" s="462"/>
      <c r="W61" s="462"/>
      <c r="X61" s="462"/>
      <c r="Y61" s="462"/>
      <c r="Z61" s="462"/>
      <c r="AA61" s="462"/>
      <c r="AB61" s="462"/>
      <c r="AC61" s="462"/>
      <c r="AD61" s="462"/>
      <c r="AE61" s="462"/>
      <c r="AF61" s="462"/>
      <c r="AG61" s="462"/>
      <c r="AH61" s="462"/>
      <c r="AI61" s="393"/>
      <c r="AJ61" s="393"/>
      <c r="AK61" s="393"/>
      <c r="AL61" s="393"/>
      <c r="AM61" s="393"/>
      <c r="AN61" s="393"/>
      <c r="AO61" s="393"/>
      <c r="AP61" s="393"/>
      <c r="AQ61" s="393"/>
      <c r="AR61" s="393"/>
      <c r="AS61" s="393"/>
      <c r="AT61" s="393"/>
      <c r="AU61" s="393"/>
      <c r="AV61" s="393"/>
      <c r="AW61" s="393"/>
      <c r="AX61" s="393"/>
      <c r="AY61" s="393"/>
      <c r="AZ61" s="393"/>
      <c r="BA61" s="393"/>
      <c r="BB61" s="393"/>
      <c r="BC61" s="393"/>
      <c r="BD61" s="393"/>
      <c r="BE61" s="393"/>
    </row>
    <row r="62" spans="1:57" ht="15.6">
      <c r="A62" s="1300">
        <f t="shared" si="11"/>
        <v>54</v>
      </c>
      <c r="B62" s="612"/>
      <c r="C62" s="611"/>
      <c r="D62" s="1317"/>
      <c r="E62" s="352"/>
      <c r="F62" s="1719"/>
      <c r="G62" s="1317"/>
      <c r="H62" s="352"/>
      <c r="I62" s="1331"/>
      <c r="J62" s="1305">
        <f t="shared" si="14"/>
        <v>0</v>
      </c>
      <c r="K62" s="1305">
        <f t="shared" si="15"/>
        <v>0</v>
      </c>
      <c r="L62" s="2274"/>
      <c r="M62" s="1367">
        <f t="shared" si="12"/>
        <v>4162774</v>
      </c>
      <c r="N62" s="1368">
        <f t="shared" si="13"/>
        <v>-650503</v>
      </c>
      <c r="O62" s="115"/>
      <c r="P62" s="115"/>
      <c r="Q62" s="462"/>
      <c r="R62" s="462"/>
      <c r="S62" s="462"/>
      <c r="T62" s="462"/>
      <c r="U62" s="462"/>
      <c r="V62" s="462"/>
      <c r="W62" s="462"/>
      <c r="X62" s="462"/>
      <c r="Y62" s="462"/>
      <c r="Z62" s="462"/>
      <c r="AA62" s="462"/>
      <c r="AB62" s="462"/>
      <c r="AC62" s="462"/>
      <c r="AD62" s="462"/>
      <c r="AE62" s="462"/>
      <c r="AF62" s="462"/>
      <c r="AG62" s="462"/>
      <c r="AH62" s="462"/>
      <c r="AI62" s="393"/>
      <c r="AJ62" s="393"/>
      <c r="AK62" s="393"/>
      <c r="AL62" s="393"/>
      <c r="AM62" s="393"/>
      <c r="AN62" s="393"/>
      <c r="AO62" s="393"/>
      <c r="AP62" s="393"/>
      <c r="AQ62" s="393"/>
      <c r="AR62" s="393"/>
      <c r="AS62" s="393"/>
      <c r="AT62" s="393"/>
      <c r="AU62" s="393"/>
      <c r="AV62" s="393"/>
      <c r="AW62" s="393"/>
      <c r="AX62" s="393"/>
      <c r="AY62" s="393"/>
      <c r="AZ62" s="393"/>
      <c r="BA62" s="393"/>
      <c r="BB62" s="393"/>
      <c r="BC62" s="393"/>
      <c r="BD62" s="393"/>
      <c r="BE62" s="393"/>
    </row>
    <row r="63" spans="1:57" ht="15.6">
      <c r="A63" s="1300">
        <f t="shared" si="11"/>
        <v>55</v>
      </c>
      <c r="B63" s="350" t="s">
        <v>180</v>
      </c>
      <c r="C63" s="611"/>
      <c r="D63" s="1317"/>
      <c r="E63" s="352"/>
      <c r="F63" s="1719"/>
      <c r="G63" s="1317"/>
      <c r="H63" s="352"/>
      <c r="I63" s="1331"/>
      <c r="J63" s="1305">
        <f t="shared" si="14"/>
        <v>0</v>
      </c>
      <c r="K63" s="1305">
        <f t="shared" si="15"/>
        <v>0</v>
      </c>
      <c r="L63" s="2274"/>
      <c r="M63" s="1367">
        <f t="shared" si="12"/>
        <v>265933</v>
      </c>
      <c r="N63" s="1368">
        <f t="shared" si="13"/>
        <v>0</v>
      </c>
      <c r="O63" s="115"/>
      <c r="P63" s="115"/>
      <c r="Q63" s="462"/>
      <c r="R63" s="462"/>
      <c r="S63" s="462"/>
      <c r="T63" s="462"/>
      <c r="U63" s="462"/>
      <c r="V63" s="462"/>
      <c r="W63" s="462"/>
      <c r="X63" s="462"/>
      <c r="Y63" s="462"/>
      <c r="Z63" s="462"/>
      <c r="AA63" s="462"/>
      <c r="AB63" s="462"/>
      <c r="AC63" s="462"/>
      <c r="AD63" s="462"/>
      <c r="AE63" s="462"/>
      <c r="AF63" s="462"/>
      <c r="AG63" s="462"/>
      <c r="AH63" s="462"/>
      <c r="AI63" s="393"/>
      <c r="AJ63" s="393"/>
      <c r="AK63" s="393"/>
      <c r="AL63" s="393"/>
      <c r="AM63" s="393"/>
      <c r="AN63" s="393"/>
      <c r="AO63" s="393"/>
      <c r="AP63" s="393"/>
      <c r="AQ63" s="393"/>
      <c r="AR63" s="393"/>
      <c r="AS63" s="393"/>
      <c r="AT63" s="393"/>
      <c r="AU63" s="393"/>
      <c r="AV63" s="393"/>
      <c r="AW63" s="393"/>
      <c r="AX63" s="393"/>
      <c r="AY63" s="393"/>
      <c r="AZ63" s="393"/>
      <c r="BA63" s="393"/>
      <c r="BB63" s="393"/>
      <c r="BC63" s="393"/>
      <c r="BD63" s="393"/>
      <c r="BE63" s="393"/>
    </row>
    <row r="64" spans="1:57" ht="15.6">
      <c r="A64" s="1300">
        <f t="shared" si="11"/>
        <v>56</v>
      </c>
      <c r="B64" s="612" t="s">
        <v>520</v>
      </c>
      <c r="C64" s="350">
        <v>8.1</v>
      </c>
      <c r="D64" s="1317">
        <v>0</v>
      </c>
      <c r="E64" s="352">
        <v>27864469.098960705</v>
      </c>
      <c r="F64" s="1719">
        <f t="shared" ref="F64:F77" si="19">ROUND((-+D64+(E64*$F$95))/$F$86,0)</f>
        <v>3512271</v>
      </c>
      <c r="G64" s="1317">
        <f>+'Adj Summary'!AU37</f>
        <v>0</v>
      </c>
      <c r="H64" s="352">
        <f>+'Adj Summary'!AU64</f>
        <v>33025204.613533031</v>
      </c>
      <c r="I64" s="1331">
        <f t="shared" ref="I64:I77" si="20">ROUND((-+G64+(H64*$F$95))/+$F$86,0)</f>
        <v>4162774</v>
      </c>
      <c r="J64" s="1305">
        <f t="shared" si="14"/>
        <v>3751833</v>
      </c>
      <c r="K64" s="1305">
        <f t="shared" si="15"/>
        <v>3748986</v>
      </c>
      <c r="L64" s="2274">
        <f t="shared" ref="L64:L77" si="21">+I64-F64</f>
        <v>650503</v>
      </c>
      <c r="M64" s="1367">
        <f t="shared" si="12"/>
        <v>-20107</v>
      </c>
      <c r="N64" s="1368">
        <f t="shared" si="13"/>
        <v>0</v>
      </c>
      <c r="O64" s="115"/>
      <c r="P64" s="115"/>
      <c r="Q64" s="462"/>
      <c r="R64" s="462"/>
      <c r="S64" s="462"/>
      <c r="T64" s="462"/>
      <c r="U64" s="462"/>
      <c r="V64" s="462"/>
      <c r="W64" s="462"/>
      <c r="X64" s="462"/>
      <c r="Y64" s="462"/>
      <c r="Z64" s="462"/>
      <c r="AA64" s="462"/>
      <c r="AB64" s="462"/>
      <c r="AC64" s="462"/>
      <c r="AD64" s="462"/>
      <c r="AE64" s="462"/>
      <c r="AF64" s="462"/>
      <c r="AG64" s="462"/>
      <c r="AH64" s="462"/>
      <c r="AI64" s="393"/>
      <c r="AJ64" s="393"/>
      <c r="AK64" s="393"/>
      <c r="AL64" s="393"/>
      <c r="AM64" s="393"/>
      <c r="AN64" s="393"/>
      <c r="AO64" s="393"/>
      <c r="AP64" s="393"/>
      <c r="AQ64" s="393"/>
      <c r="AR64" s="393"/>
      <c r="AS64" s="393"/>
      <c r="AT64" s="393"/>
      <c r="AU64" s="393"/>
      <c r="AV64" s="393"/>
      <c r="AW64" s="393"/>
      <c r="AX64" s="393"/>
      <c r="AY64" s="393"/>
      <c r="AZ64" s="393"/>
      <c r="BA64" s="393"/>
      <c r="BB64" s="393"/>
      <c r="BC64" s="393"/>
      <c r="BD64" s="393"/>
      <c r="BE64" s="393"/>
    </row>
    <row r="65" spans="1:57" ht="15.6">
      <c r="A65" s="1300">
        <f t="shared" si="11"/>
        <v>57</v>
      </c>
      <c r="B65" s="612" t="s">
        <v>549</v>
      </c>
      <c r="C65" s="611">
        <v>8.1999999999999993</v>
      </c>
      <c r="D65" s="1317">
        <v>-176089.62613229087</v>
      </c>
      <c r="E65" s="352">
        <v>-147786.98564235552</v>
      </c>
      <c r="F65" s="1719">
        <f t="shared" si="19"/>
        <v>265933</v>
      </c>
      <c r="G65" s="1317">
        <f>+'Adj Summary'!AV37</f>
        <v>-176089.62613229087</v>
      </c>
      <c r="H65" s="352">
        <f>+'Adj Summary'!AV64</f>
        <v>-147786.98564235552</v>
      </c>
      <c r="I65" s="1331">
        <f t="shared" si="20"/>
        <v>265933</v>
      </c>
      <c r="J65" s="1305">
        <f t="shared" si="14"/>
        <v>267772</v>
      </c>
      <c r="K65" s="1305">
        <f t="shared" si="15"/>
        <v>267569</v>
      </c>
      <c r="L65" s="2274">
        <f t="shared" si="21"/>
        <v>0</v>
      </c>
      <c r="M65" s="1367">
        <f t="shared" si="12"/>
        <v>3175992</v>
      </c>
      <c r="N65" s="1368">
        <f t="shared" si="13"/>
        <v>3211504</v>
      </c>
      <c r="O65" s="115"/>
      <c r="P65" s="115"/>
      <c r="Q65" s="462"/>
      <c r="R65" s="462"/>
      <c r="S65" s="462"/>
      <c r="T65" s="462"/>
      <c r="U65" s="462"/>
      <c r="V65" s="462"/>
      <c r="W65" s="462"/>
      <c r="X65" s="462"/>
      <c r="Y65" s="462"/>
      <c r="Z65" s="462"/>
      <c r="AA65" s="462"/>
      <c r="AB65" s="462"/>
      <c r="AC65" s="462"/>
      <c r="AD65" s="462"/>
      <c r="AE65" s="462"/>
      <c r="AF65" s="462"/>
      <c r="AG65" s="462"/>
      <c r="AH65" s="462"/>
      <c r="AI65" s="393"/>
      <c r="AJ65" s="393"/>
      <c r="AK65" s="393"/>
      <c r="AL65" s="393"/>
      <c r="AM65" s="393"/>
      <c r="AN65" s="393"/>
      <c r="AO65" s="393"/>
      <c r="AP65" s="393"/>
      <c r="AQ65" s="393"/>
      <c r="AR65" s="393"/>
      <c r="AS65" s="393"/>
      <c r="AT65" s="393"/>
      <c r="AU65" s="393"/>
      <c r="AV65" s="393"/>
      <c r="AW65" s="393"/>
      <c r="AX65" s="393"/>
      <c r="AY65" s="393"/>
      <c r="AZ65" s="393"/>
      <c r="BA65" s="393"/>
      <c r="BB65" s="393"/>
      <c r="BC65" s="393"/>
      <c r="BD65" s="393"/>
      <c r="BE65" s="393"/>
    </row>
    <row r="66" spans="1:57" ht="15.6">
      <c r="A66" s="1300">
        <f t="shared" si="11"/>
        <v>58</v>
      </c>
      <c r="B66" s="612" t="s">
        <v>412</v>
      </c>
      <c r="C66" s="611">
        <v>8.3000000000000007</v>
      </c>
      <c r="D66" s="1317">
        <v>0</v>
      </c>
      <c r="E66" s="352">
        <v>-159521.36170739005</v>
      </c>
      <c r="F66" s="1719">
        <f t="shared" si="19"/>
        <v>-20107</v>
      </c>
      <c r="G66" s="1317">
        <f>+'Adj Summary'!AW37</f>
        <v>0</v>
      </c>
      <c r="H66" s="352">
        <f>+'Adj Summary'!AW64</f>
        <v>-159521.23765589096</v>
      </c>
      <c r="I66" s="1331">
        <f t="shared" si="20"/>
        <v>-20107</v>
      </c>
      <c r="J66" s="1305">
        <f t="shared" si="14"/>
        <v>-18122</v>
      </c>
      <c r="K66" s="1305">
        <f t="shared" si="15"/>
        <v>-18109</v>
      </c>
      <c r="L66" s="2274">
        <f t="shared" si="21"/>
        <v>0</v>
      </c>
      <c r="M66" s="1367">
        <f t="shared" si="12"/>
        <v>-2428630</v>
      </c>
      <c r="N66" s="1368">
        <f t="shared" si="13"/>
        <v>-452</v>
      </c>
      <c r="O66" s="115"/>
      <c r="P66" s="115"/>
      <c r="Q66" s="462"/>
      <c r="R66" s="462"/>
      <c r="S66" s="462"/>
      <c r="T66" s="462"/>
      <c r="U66" s="462"/>
      <c r="V66" s="462"/>
      <c r="W66" s="462"/>
      <c r="X66" s="462"/>
      <c r="Y66" s="462"/>
      <c r="Z66" s="462"/>
      <c r="AA66" s="462"/>
      <c r="AB66" s="462"/>
      <c r="AC66" s="462"/>
      <c r="AD66" s="462"/>
      <c r="AE66" s="462"/>
      <c r="AF66" s="462"/>
      <c r="AG66" s="462"/>
      <c r="AH66" s="462"/>
      <c r="AI66" s="393"/>
      <c r="AJ66" s="393"/>
      <c r="AK66" s="393"/>
      <c r="AL66" s="393"/>
      <c r="AM66" s="393"/>
      <c r="AN66" s="393"/>
      <c r="AO66" s="393"/>
      <c r="AP66" s="393"/>
      <c r="AQ66" s="393"/>
      <c r="AR66" s="393"/>
      <c r="AS66" s="393"/>
      <c r="AT66" s="393"/>
      <c r="AU66" s="393"/>
      <c r="AV66" s="393"/>
      <c r="AW66" s="393"/>
      <c r="AX66" s="393"/>
      <c r="AY66" s="393"/>
      <c r="AZ66" s="393"/>
      <c r="BA66" s="393"/>
      <c r="BB66" s="393"/>
      <c r="BC66" s="393"/>
      <c r="BD66" s="393"/>
      <c r="BE66" s="393"/>
    </row>
    <row r="67" spans="1:57" ht="15.6">
      <c r="A67" s="1300">
        <f t="shared" si="11"/>
        <v>59</v>
      </c>
      <c r="B67" s="612" t="s">
        <v>624</v>
      </c>
      <c r="C67" s="611">
        <v>8.4</v>
      </c>
      <c r="D67" s="1317">
        <v>-949179.47810551501</v>
      </c>
      <c r="E67" s="352">
        <v>38505985.912364163</v>
      </c>
      <c r="F67" s="1719">
        <f t="shared" si="19"/>
        <v>6387496</v>
      </c>
      <c r="G67" s="1317">
        <f>+'Adj Summary'!AX37</f>
        <v>-346931.29899499984</v>
      </c>
      <c r="H67" s="352">
        <f>+'Adj Summary'!AX64</f>
        <v>20748775.104110003</v>
      </c>
      <c r="I67" s="1331">
        <f t="shared" si="20"/>
        <v>3175992</v>
      </c>
      <c r="J67" s="1305">
        <f t="shared" si="14"/>
        <v>2917810</v>
      </c>
      <c r="K67" s="1305">
        <f t="shared" si="15"/>
        <v>2915596</v>
      </c>
      <c r="L67" s="2274">
        <f t="shared" si="21"/>
        <v>-3211504</v>
      </c>
      <c r="M67" s="1367">
        <f t="shared" si="12"/>
        <v>-546458</v>
      </c>
      <c r="N67" s="1368">
        <f t="shared" si="13"/>
        <v>-89</v>
      </c>
      <c r="O67" s="115"/>
      <c r="P67" s="115"/>
      <c r="Q67" s="462"/>
      <c r="R67" s="462"/>
      <c r="S67" s="462"/>
      <c r="T67" s="462"/>
      <c r="U67" s="462"/>
      <c r="V67" s="462"/>
      <c r="W67" s="462"/>
      <c r="X67" s="462"/>
      <c r="Y67" s="462"/>
      <c r="Z67" s="462"/>
      <c r="AA67" s="462"/>
      <c r="AB67" s="462"/>
      <c r="AC67" s="462"/>
      <c r="AD67" s="462"/>
      <c r="AE67" s="462"/>
      <c r="AF67" s="462"/>
      <c r="AG67" s="462"/>
      <c r="AH67" s="462"/>
      <c r="AI67" s="393"/>
      <c r="AJ67" s="393"/>
      <c r="AK67" s="393"/>
      <c r="AL67" s="393"/>
      <c r="AM67" s="393"/>
      <c r="AN67" s="393"/>
      <c r="AO67" s="393"/>
      <c r="AP67" s="393"/>
      <c r="AQ67" s="393"/>
      <c r="AR67" s="393"/>
      <c r="AS67" s="393"/>
      <c r="AT67" s="393"/>
      <c r="AU67" s="393"/>
      <c r="AV67" s="393"/>
      <c r="AW67" s="393"/>
      <c r="AX67" s="393"/>
      <c r="AY67" s="393"/>
      <c r="AZ67" s="393"/>
      <c r="BA67" s="393"/>
      <c r="BB67" s="393"/>
      <c r="BC67" s="393"/>
      <c r="BD67" s="393"/>
      <c r="BE67" s="393"/>
    </row>
    <row r="68" spans="1:57" ht="15.6">
      <c r="A68" s="1300">
        <f t="shared" si="11"/>
        <v>60</v>
      </c>
      <c r="B68" s="612" t="s">
        <v>211</v>
      </c>
      <c r="C68" s="611">
        <v>8.5</v>
      </c>
      <c r="D68" s="1317">
        <v>0</v>
      </c>
      <c r="E68" s="352">
        <v>-19271027.694432613</v>
      </c>
      <c r="F68" s="1719">
        <f t="shared" si="19"/>
        <v>-2429082</v>
      </c>
      <c r="G68" s="1317">
        <f>+'Adj Summary'!AY37</f>
        <v>0</v>
      </c>
      <c r="H68" s="352">
        <f>+'Adj Summary'!AY64</f>
        <v>-19267442.147140212</v>
      </c>
      <c r="I68" s="1331">
        <f t="shared" si="20"/>
        <v>-2428630</v>
      </c>
      <c r="J68" s="1305">
        <f t="shared" si="14"/>
        <v>-2188881</v>
      </c>
      <c r="K68" s="1305">
        <f t="shared" si="15"/>
        <v>-2187219</v>
      </c>
      <c r="L68" s="2274">
        <f t="shared" si="21"/>
        <v>452</v>
      </c>
      <c r="M68" s="1367">
        <f t="shared" si="12"/>
        <v>335678</v>
      </c>
      <c r="N68" s="1368">
        <f t="shared" si="13"/>
        <v>344</v>
      </c>
      <c r="O68" s="115"/>
      <c r="P68" s="115"/>
      <c r="Q68" s="462"/>
      <c r="R68" s="462"/>
      <c r="S68" s="462"/>
      <c r="T68" s="462"/>
      <c r="U68" s="462"/>
      <c r="V68" s="462"/>
      <c r="W68" s="462"/>
      <c r="X68" s="462"/>
      <c r="Y68" s="462"/>
      <c r="Z68" s="462"/>
      <c r="AA68" s="462"/>
      <c r="AB68" s="462"/>
      <c r="AC68" s="462"/>
      <c r="AD68" s="462"/>
      <c r="AE68" s="462"/>
      <c r="AF68" s="462"/>
      <c r="AG68" s="462"/>
      <c r="AH68" s="462"/>
      <c r="AI68" s="393"/>
      <c r="AJ68" s="393"/>
      <c r="AK68" s="393"/>
      <c r="AL68" s="393"/>
      <c r="AM68" s="393"/>
      <c r="AN68" s="393"/>
      <c r="AO68" s="393"/>
      <c r="AP68" s="393"/>
      <c r="AQ68" s="393"/>
      <c r="AR68" s="393"/>
      <c r="AS68" s="393"/>
      <c r="AT68" s="393"/>
      <c r="AU68" s="393"/>
      <c r="AV68" s="393"/>
      <c r="AW68" s="393"/>
      <c r="AX68" s="393"/>
      <c r="AY68" s="393"/>
      <c r="AZ68" s="393"/>
      <c r="BA68" s="393"/>
      <c r="BB68" s="393"/>
      <c r="BC68" s="393"/>
      <c r="BD68" s="393"/>
      <c r="BE68" s="393"/>
    </row>
    <row r="69" spans="1:57" ht="15.6">
      <c r="A69" s="1300">
        <f t="shared" si="11"/>
        <v>61</v>
      </c>
      <c r="B69" s="612" t="s">
        <v>564</v>
      </c>
      <c r="C69" s="611" t="s">
        <v>1017</v>
      </c>
      <c r="D69" s="1317">
        <v>127564</v>
      </c>
      <c r="E69" s="352">
        <v>-2700570.4447207432</v>
      </c>
      <c r="F69" s="1719">
        <f t="shared" si="19"/>
        <v>-546547</v>
      </c>
      <c r="G69" s="1317">
        <f>+'Adj Summary'!AZ37</f>
        <v>127542</v>
      </c>
      <c r="H69" s="352">
        <f>+'Adj Summary'!AZ64</f>
        <v>-2700151.5636691996</v>
      </c>
      <c r="I69" s="1331">
        <f t="shared" si="20"/>
        <v>-546458</v>
      </c>
      <c r="J69" s="1305">
        <f t="shared" si="14"/>
        <v>-512860</v>
      </c>
      <c r="K69" s="1305">
        <f t="shared" si="15"/>
        <v>-512470</v>
      </c>
      <c r="L69" s="2274">
        <f t="shared" si="21"/>
        <v>89</v>
      </c>
      <c r="M69" s="1367">
        <f t="shared" si="12"/>
        <v>-77858</v>
      </c>
      <c r="N69" s="1368">
        <f t="shared" si="13"/>
        <v>0</v>
      </c>
      <c r="O69" s="115"/>
      <c r="P69" s="115"/>
      <c r="Q69" s="462"/>
      <c r="R69" s="462"/>
      <c r="S69" s="462"/>
      <c r="T69" s="462"/>
      <c r="U69" s="462"/>
      <c r="V69" s="462"/>
      <c r="W69" s="462"/>
      <c r="X69" s="462"/>
      <c r="Y69" s="462"/>
      <c r="Z69" s="462"/>
      <c r="AA69" s="462"/>
      <c r="AB69" s="462"/>
      <c r="AC69" s="462"/>
      <c r="AD69" s="462"/>
      <c r="AE69" s="462"/>
      <c r="AF69" s="462"/>
      <c r="AG69" s="462"/>
      <c r="AH69" s="462"/>
      <c r="AI69" s="393"/>
      <c r="AJ69" s="393"/>
      <c r="AK69" s="393"/>
      <c r="AL69" s="393"/>
      <c r="AM69" s="393"/>
      <c r="AN69" s="393"/>
      <c r="AO69" s="393"/>
      <c r="AP69" s="393"/>
      <c r="AQ69" s="393"/>
      <c r="AR69" s="393"/>
      <c r="AS69" s="393"/>
      <c r="AT69" s="393"/>
      <c r="AU69" s="393"/>
      <c r="AV69" s="393"/>
      <c r="AW69" s="393"/>
      <c r="AX69" s="393"/>
      <c r="AY69" s="393"/>
      <c r="AZ69" s="393"/>
      <c r="BA69" s="393"/>
      <c r="BB69" s="393"/>
      <c r="BC69" s="393"/>
      <c r="BD69" s="393"/>
      <c r="BE69" s="393"/>
    </row>
    <row r="70" spans="1:57" ht="15.6">
      <c r="A70" s="1300">
        <f t="shared" si="11"/>
        <v>62</v>
      </c>
      <c r="B70" s="612" t="s">
        <v>212</v>
      </c>
      <c r="C70" s="611" t="s">
        <v>1042</v>
      </c>
      <c r="D70" s="1317">
        <v>-203521.65954793358</v>
      </c>
      <c r="E70" s="352">
        <v>56565.920520561223</v>
      </c>
      <c r="F70" s="1719">
        <f t="shared" si="19"/>
        <v>336022</v>
      </c>
      <c r="G70" s="1317">
        <f>+'Adj Summary'!BA37</f>
        <v>-203338.89546025009</v>
      </c>
      <c r="H70" s="352">
        <f>+'Adj Summary'!BA64</f>
        <v>56179.62853408861</v>
      </c>
      <c r="I70" s="1331">
        <f t="shared" si="20"/>
        <v>335678</v>
      </c>
      <c r="J70" s="1305">
        <f t="shared" si="14"/>
        <v>334979</v>
      </c>
      <c r="K70" s="1305">
        <f t="shared" si="15"/>
        <v>334725</v>
      </c>
      <c r="L70" s="2274">
        <f t="shared" si="21"/>
        <v>-344</v>
      </c>
      <c r="M70" s="1367">
        <f t="shared" si="12"/>
        <v>155456</v>
      </c>
      <c r="N70" s="1368">
        <f t="shared" si="13"/>
        <v>-1</v>
      </c>
      <c r="O70" s="115"/>
      <c r="P70" s="115"/>
      <c r="Q70" s="462"/>
      <c r="R70" s="462"/>
      <c r="S70" s="462"/>
      <c r="T70" s="462"/>
      <c r="U70" s="462"/>
      <c r="V70" s="462"/>
      <c r="W70" s="462"/>
      <c r="X70" s="462"/>
      <c r="Y70" s="462"/>
      <c r="Z70" s="462"/>
      <c r="AA70" s="462"/>
      <c r="AB70" s="462"/>
      <c r="AC70" s="462"/>
      <c r="AD70" s="462"/>
      <c r="AE70" s="462"/>
      <c r="AF70" s="462"/>
      <c r="AG70" s="462"/>
      <c r="AH70" s="462"/>
      <c r="AI70" s="393"/>
      <c r="AJ70" s="393"/>
      <c r="AK70" s="393"/>
      <c r="AL70" s="393"/>
      <c r="AM70" s="393"/>
      <c r="AN70" s="393"/>
      <c r="AO70" s="393"/>
      <c r="AP70" s="393"/>
      <c r="AQ70" s="393"/>
      <c r="AR70" s="393"/>
      <c r="AS70" s="393"/>
      <c r="AT70" s="393"/>
      <c r="AU70" s="393"/>
      <c r="AV70" s="393"/>
      <c r="AW70" s="393"/>
      <c r="AX70" s="393"/>
      <c r="AY70" s="393"/>
      <c r="AZ70" s="393"/>
      <c r="BA70" s="393"/>
      <c r="BB70" s="393"/>
      <c r="BC70" s="393"/>
      <c r="BD70" s="393"/>
      <c r="BE70" s="393"/>
    </row>
    <row r="71" spans="1:57" ht="15.6">
      <c r="A71" s="1300">
        <f t="shared" si="11"/>
        <v>63</v>
      </c>
      <c r="B71" s="462" t="s">
        <v>535</v>
      </c>
      <c r="C71" s="611">
        <v>8.6999999999999993</v>
      </c>
      <c r="D71" s="1317">
        <v>17990.552800000001</v>
      </c>
      <c r="E71" s="352">
        <v>-387034</v>
      </c>
      <c r="F71" s="1719">
        <f t="shared" si="19"/>
        <v>-77858</v>
      </c>
      <c r="G71" s="1317">
        <f>+'Adj Summary'!BB37</f>
        <v>17990.552800000001</v>
      </c>
      <c r="H71" s="352">
        <f>+'Adj Summary'!BB64</f>
        <v>-387034</v>
      </c>
      <c r="I71" s="1331">
        <f t="shared" si="20"/>
        <v>-77858</v>
      </c>
      <c r="J71" s="1305">
        <f t="shared" si="14"/>
        <v>-73042</v>
      </c>
      <c r="K71" s="1305">
        <f t="shared" si="15"/>
        <v>-72986</v>
      </c>
      <c r="L71" s="2274">
        <f t="shared" si="21"/>
        <v>0</v>
      </c>
      <c r="M71" s="1367">
        <f t="shared" si="12"/>
        <v>-400853</v>
      </c>
      <c r="N71" s="1368">
        <f t="shared" si="13"/>
        <v>0</v>
      </c>
      <c r="O71" s="115"/>
      <c r="P71" s="115"/>
      <c r="Q71" s="462"/>
      <c r="R71" s="462"/>
      <c r="S71" s="462"/>
      <c r="T71" s="462"/>
      <c r="U71" s="462"/>
      <c r="V71" s="462"/>
      <c r="W71" s="462"/>
      <c r="X71" s="462"/>
      <c r="Y71" s="462"/>
      <c r="Z71" s="462"/>
      <c r="AA71" s="462"/>
      <c r="AB71" s="462"/>
      <c r="AC71" s="462"/>
      <c r="AD71" s="462"/>
      <c r="AE71" s="462"/>
      <c r="AF71" s="462"/>
      <c r="AG71" s="462"/>
      <c r="AH71" s="462"/>
      <c r="AI71" s="393"/>
      <c r="AJ71" s="393"/>
      <c r="AK71" s="393"/>
      <c r="AL71" s="393"/>
      <c r="AM71" s="393"/>
      <c r="AN71" s="393"/>
      <c r="AO71" s="393"/>
      <c r="AP71" s="393"/>
      <c r="AQ71" s="393"/>
      <c r="AR71" s="393"/>
      <c r="AS71" s="393"/>
      <c r="AT71" s="393"/>
      <c r="AU71" s="393"/>
      <c r="AV71" s="393"/>
      <c r="AW71" s="393"/>
      <c r="AX71" s="393"/>
      <c r="AY71" s="393"/>
      <c r="AZ71" s="393"/>
      <c r="BA71" s="393"/>
      <c r="BB71" s="393"/>
      <c r="BC71" s="393"/>
      <c r="BD71" s="393"/>
      <c r="BE71" s="393"/>
    </row>
    <row r="72" spans="1:57" ht="15.6">
      <c r="A72" s="1300">
        <f t="shared" si="11"/>
        <v>64</v>
      </c>
      <c r="B72" s="612" t="s">
        <v>540</v>
      </c>
      <c r="C72" s="611" t="s">
        <v>1043</v>
      </c>
      <c r="D72" s="1317">
        <v>-6989</v>
      </c>
      <c r="E72" s="352">
        <v>1143691.2676755022</v>
      </c>
      <c r="F72" s="1719">
        <f t="shared" si="19"/>
        <v>155455</v>
      </c>
      <c r="G72" s="1317">
        <f>+'Adj Summary'!BC37</f>
        <v>-6990</v>
      </c>
      <c r="H72" s="352">
        <f>+'Adj Summary'!BC64</f>
        <v>1143691.2676755022</v>
      </c>
      <c r="I72" s="1331">
        <f t="shared" si="20"/>
        <v>155456</v>
      </c>
      <c r="J72" s="1305">
        <f t="shared" si="14"/>
        <v>141225</v>
      </c>
      <c r="K72" s="1305">
        <f t="shared" si="15"/>
        <v>141118</v>
      </c>
      <c r="L72" s="2274">
        <f t="shared" si="21"/>
        <v>1</v>
      </c>
      <c r="M72" s="1367">
        <f t="shared" si="12"/>
        <v>3358886</v>
      </c>
      <c r="N72" s="1368">
        <f t="shared" si="13"/>
        <v>0</v>
      </c>
      <c r="O72" s="115"/>
      <c r="P72" s="115"/>
      <c r="Q72" s="462"/>
      <c r="R72" s="462"/>
      <c r="S72" s="462"/>
      <c r="T72" s="462"/>
      <c r="U72" s="462"/>
      <c r="V72" s="462"/>
      <c r="W72" s="462"/>
      <c r="X72" s="462"/>
      <c r="Y72" s="462"/>
      <c r="Z72" s="462"/>
      <c r="AA72" s="462"/>
      <c r="AB72" s="462"/>
      <c r="AC72" s="462"/>
      <c r="AD72" s="462"/>
      <c r="AE72" s="462"/>
      <c r="AF72" s="462"/>
      <c r="AG72" s="462"/>
      <c r="AH72" s="462"/>
      <c r="AI72" s="393"/>
      <c r="AJ72" s="393"/>
      <c r="AK72" s="393"/>
      <c r="AL72" s="393"/>
      <c r="AM72" s="393"/>
      <c r="AN72" s="393"/>
      <c r="AO72" s="393"/>
      <c r="AP72" s="393"/>
      <c r="AQ72" s="393"/>
      <c r="AR72" s="393"/>
      <c r="AS72" s="393"/>
      <c r="AT72" s="393"/>
      <c r="AU72" s="393"/>
      <c r="AV72" s="393"/>
      <c r="AW72" s="393"/>
      <c r="AX72" s="393"/>
      <c r="AY72" s="393"/>
      <c r="AZ72" s="393"/>
      <c r="BA72" s="393"/>
      <c r="BB72" s="393"/>
      <c r="BC72" s="393"/>
      <c r="BD72" s="393"/>
      <c r="BE72" s="393"/>
    </row>
    <row r="73" spans="1:57" ht="15.6">
      <c r="A73" s="1300">
        <f t="shared" si="11"/>
        <v>65</v>
      </c>
      <c r="B73" s="1296" t="s">
        <v>62</v>
      </c>
      <c r="C73" s="1307" t="s">
        <v>1044</v>
      </c>
      <c r="D73" s="1318">
        <v>-4404</v>
      </c>
      <c r="E73" s="1297">
        <v>-3236612</v>
      </c>
      <c r="F73" s="1719">
        <f t="shared" si="19"/>
        <v>-400853</v>
      </c>
      <c r="G73" s="1317">
        <f>+'Adj Summary'!BD37</f>
        <v>-4404</v>
      </c>
      <c r="H73" s="352">
        <f>+'Adj Summary'!BD64</f>
        <v>-3236612</v>
      </c>
      <c r="I73" s="1331">
        <f t="shared" si="20"/>
        <v>-400853</v>
      </c>
      <c r="J73" s="1305">
        <f t="shared" si="14"/>
        <v>-360579</v>
      </c>
      <c r="K73" s="1305">
        <f t="shared" si="15"/>
        <v>-360305</v>
      </c>
      <c r="L73" s="2274">
        <f t="shared" si="21"/>
        <v>0</v>
      </c>
      <c r="M73" s="1367">
        <f t="shared" si="12"/>
        <v>-574170</v>
      </c>
      <c r="N73" s="1368">
        <f t="shared" si="13"/>
        <v>-532</v>
      </c>
      <c r="O73" s="115"/>
      <c r="P73" s="115"/>
      <c r="Q73" s="462"/>
      <c r="R73" s="462"/>
      <c r="S73" s="462"/>
      <c r="T73" s="462"/>
      <c r="U73" s="462"/>
      <c r="V73" s="462"/>
      <c r="W73" s="462"/>
      <c r="X73" s="462"/>
      <c r="Y73" s="462"/>
      <c r="Z73" s="462"/>
      <c r="AA73" s="462"/>
      <c r="AB73" s="462"/>
      <c r="AC73" s="462"/>
      <c r="AD73" s="462"/>
      <c r="AE73" s="462"/>
      <c r="AF73" s="462"/>
      <c r="AG73" s="462"/>
      <c r="AH73" s="462"/>
      <c r="AI73" s="393"/>
      <c r="AJ73" s="393"/>
      <c r="AK73" s="393"/>
      <c r="AL73" s="393"/>
      <c r="AM73" s="393"/>
      <c r="AN73" s="393"/>
      <c r="AO73" s="393"/>
      <c r="AP73" s="393"/>
      <c r="AQ73" s="393"/>
      <c r="AR73" s="393"/>
      <c r="AS73" s="393"/>
      <c r="AT73" s="393"/>
      <c r="AU73" s="393"/>
      <c r="AV73" s="393"/>
      <c r="AW73" s="393"/>
      <c r="AX73" s="393"/>
      <c r="AY73" s="393"/>
      <c r="AZ73" s="393"/>
      <c r="BA73" s="393"/>
      <c r="BB73" s="393"/>
      <c r="BC73" s="393"/>
      <c r="BD73" s="393"/>
      <c r="BE73" s="393"/>
    </row>
    <row r="74" spans="1:57" ht="15.6">
      <c r="A74" s="1300">
        <f t="shared" ref="A74:A84" si="22">+A73+1</f>
        <v>66</v>
      </c>
      <c r="B74" s="462" t="s">
        <v>637</v>
      </c>
      <c r="C74" s="611" t="s">
        <v>541</v>
      </c>
      <c r="D74" s="1317">
        <v>-1948685.8641284003</v>
      </c>
      <c r="E74" s="352">
        <v>1664438</v>
      </c>
      <c r="F74" s="1719">
        <f t="shared" si="19"/>
        <v>3358886</v>
      </c>
      <c r="G74" s="1317">
        <f>+'Adj Summary'!BE37</f>
        <v>-1948685.8641284003</v>
      </c>
      <c r="H74" s="352">
        <f>+'Adj Summary'!BE64</f>
        <v>1664438</v>
      </c>
      <c r="I74" s="1331">
        <f t="shared" si="20"/>
        <v>3358886</v>
      </c>
      <c r="J74" s="1305">
        <f t="shared" si="14"/>
        <v>3338175</v>
      </c>
      <c r="K74" s="1305">
        <f t="shared" si="15"/>
        <v>3335641</v>
      </c>
      <c r="L74" s="2274">
        <f t="shared" si="21"/>
        <v>0</v>
      </c>
      <c r="M74" s="1367">
        <f t="shared" ref="M74:M75" si="23">ROUND((-+G76+(H76*$F$95))/+$F$86,0)</f>
        <v>0</v>
      </c>
      <c r="N74" s="1368">
        <f t="shared" ref="N74:N75" si="24">+F76-M74</f>
        <v>2509870</v>
      </c>
      <c r="O74" s="115"/>
      <c r="P74" s="115"/>
      <c r="Q74" s="462"/>
      <c r="R74" s="462"/>
      <c r="S74" s="462"/>
      <c r="T74" s="462"/>
      <c r="U74" s="462"/>
      <c r="V74" s="462"/>
      <c r="W74" s="462"/>
      <c r="X74" s="462"/>
      <c r="Y74" s="462"/>
      <c r="Z74" s="462"/>
      <c r="AA74" s="462"/>
      <c r="AB74" s="462"/>
      <c r="AC74" s="462"/>
      <c r="AD74" s="462"/>
      <c r="AE74" s="462"/>
      <c r="AF74" s="462"/>
      <c r="AG74" s="462"/>
      <c r="AH74" s="462"/>
      <c r="AI74" s="393"/>
      <c r="AJ74" s="393"/>
      <c r="AK74" s="393"/>
      <c r="AL74" s="393"/>
      <c r="AM74" s="393"/>
      <c r="AN74" s="393"/>
      <c r="AO74" s="393"/>
      <c r="AP74" s="393"/>
      <c r="AQ74" s="393"/>
      <c r="AR74" s="393"/>
      <c r="AS74" s="393"/>
      <c r="AT74" s="393"/>
      <c r="AU74" s="393"/>
      <c r="AV74" s="393"/>
      <c r="AW74" s="393"/>
      <c r="AX74" s="393"/>
      <c r="AY74" s="393"/>
      <c r="AZ74" s="393"/>
      <c r="BA74" s="393"/>
      <c r="BB74" s="393"/>
      <c r="BC74" s="393"/>
      <c r="BD74" s="393"/>
      <c r="BE74" s="393"/>
    </row>
    <row r="75" spans="1:57" ht="15.6">
      <c r="A75" s="1300">
        <f t="shared" si="22"/>
        <v>67</v>
      </c>
      <c r="B75" s="612" t="s">
        <v>936</v>
      </c>
      <c r="C75" s="611" t="s">
        <v>1045</v>
      </c>
      <c r="D75" s="1319">
        <v>342697.53885865689</v>
      </c>
      <c r="E75" s="352">
        <v>-165818.91150259296</v>
      </c>
      <c r="F75" s="1719">
        <f t="shared" si="19"/>
        <v>-574702</v>
      </c>
      <c r="G75" s="1317">
        <f>+'Adj Summary'!BF37</f>
        <v>342380.44137000002</v>
      </c>
      <c r="H75" s="352">
        <f>+'Adj Summary'!BF64</f>
        <v>-165665.08491500001</v>
      </c>
      <c r="I75" s="1331">
        <f t="shared" si="20"/>
        <v>-574170</v>
      </c>
      <c r="J75" s="1305">
        <f t="shared" si="14"/>
        <v>-572109</v>
      </c>
      <c r="K75" s="1305">
        <f t="shared" si="15"/>
        <v>-571675</v>
      </c>
      <c r="L75" s="2274">
        <f t="shared" si="21"/>
        <v>532</v>
      </c>
      <c r="M75" s="1367">
        <f t="shared" si="23"/>
        <v>3591618</v>
      </c>
      <c r="N75" s="1368">
        <f t="shared" si="24"/>
        <v>0</v>
      </c>
      <c r="O75" s="115"/>
      <c r="P75" s="115"/>
      <c r="Q75" s="462"/>
      <c r="R75" s="462"/>
      <c r="S75" s="462"/>
      <c r="T75" s="462"/>
      <c r="U75" s="462"/>
      <c r="V75" s="462"/>
      <c r="W75" s="462"/>
      <c r="X75" s="462"/>
      <c r="Y75" s="462"/>
      <c r="Z75" s="462"/>
      <c r="AA75" s="462"/>
      <c r="AB75" s="462"/>
      <c r="AC75" s="462"/>
      <c r="AD75" s="462"/>
      <c r="AE75" s="462"/>
      <c r="AF75" s="462"/>
      <c r="AG75" s="462"/>
      <c r="AH75" s="462"/>
      <c r="AI75" s="393"/>
      <c r="AJ75" s="393"/>
      <c r="AK75" s="393"/>
      <c r="AL75" s="393"/>
      <c r="AM75" s="393"/>
      <c r="AN75" s="393"/>
      <c r="AO75" s="393"/>
      <c r="AP75" s="393"/>
      <c r="AQ75" s="393"/>
      <c r="AR75" s="393"/>
      <c r="AS75" s="393"/>
      <c r="AT75" s="393"/>
      <c r="AU75" s="393"/>
      <c r="AV75" s="393"/>
      <c r="AW75" s="393"/>
      <c r="AX75" s="393"/>
      <c r="AY75" s="393"/>
      <c r="AZ75" s="393"/>
      <c r="BA75" s="393"/>
      <c r="BB75" s="393"/>
      <c r="BC75" s="393"/>
      <c r="BD75" s="393"/>
      <c r="BE75" s="393"/>
    </row>
    <row r="76" spans="1:57" ht="15.6">
      <c r="A76" s="1300">
        <f t="shared" si="22"/>
        <v>68</v>
      </c>
      <c r="B76" s="612" t="s">
        <v>1092</v>
      </c>
      <c r="C76" s="611" t="s">
        <v>1046</v>
      </c>
      <c r="D76" s="1333"/>
      <c r="E76" s="392">
        <v>19911959.034706865</v>
      </c>
      <c r="F76" s="1719">
        <f t="shared" si="19"/>
        <v>2509870</v>
      </c>
      <c r="G76" s="1317"/>
      <c r="H76" s="1501"/>
      <c r="I76" s="1331">
        <f t="shared" si="20"/>
        <v>0</v>
      </c>
      <c r="J76" s="1305">
        <f t="shared" si="14"/>
        <v>0</v>
      </c>
      <c r="K76" s="1305">
        <f t="shared" si="15"/>
        <v>0</v>
      </c>
      <c r="L76" s="2274">
        <f t="shared" si="21"/>
        <v>-2509870</v>
      </c>
      <c r="M76" s="1367"/>
      <c r="N76" s="1368"/>
      <c r="O76" s="115"/>
      <c r="P76" s="115"/>
      <c r="Q76" s="462"/>
      <c r="R76" s="462"/>
      <c r="S76" s="462"/>
      <c r="T76" s="462"/>
      <c r="U76" s="462"/>
      <c r="V76" s="462"/>
      <c r="W76" s="462"/>
      <c r="X76" s="462"/>
      <c r="Y76" s="462"/>
      <c r="Z76" s="462"/>
      <c r="AA76" s="462"/>
      <c r="AB76" s="462"/>
      <c r="AC76" s="462"/>
      <c r="AD76" s="462"/>
      <c r="AE76" s="462"/>
      <c r="AF76" s="462"/>
      <c r="AG76" s="462"/>
      <c r="AH76" s="462"/>
      <c r="AI76" s="393"/>
      <c r="AJ76" s="393"/>
      <c r="AK76" s="393"/>
      <c r="AL76" s="393"/>
      <c r="AM76" s="393"/>
      <c r="AN76" s="393"/>
      <c r="AO76" s="393"/>
      <c r="AP76" s="393"/>
      <c r="AQ76" s="393"/>
      <c r="AR76" s="393"/>
      <c r="AS76" s="393"/>
      <c r="AT76" s="393"/>
      <c r="AU76" s="393"/>
      <c r="AV76" s="393"/>
      <c r="AW76" s="393"/>
      <c r="AX76" s="393"/>
      <c r="AY76" s="393"/>
      <c r="AZ76" s="393"/>
      <c r="BA76" s="393"/>
      <c r="BB76" s="393"/>
      <c r="BC76" s="393"/>
      <c r="BD76" s="393"/>
      <c r="BE76" s="393"/>
    </row>
    <row r="77" spans="1:57" ht="15.6">
      <c r="A77" s="1300">
        <f t="shared" si="22"/>
        <v>69</v>
      </c>
      <c r="B77" s="612" t="s">
        <v>1041</v>
      </c>
      <c r="C77" s="611" t="s">
        <v>1047</v>
      </c>
      <c r="D77" s="1319">
        <v>0</v>
      </c>
      <c r="E77" s="352">
        <v>28493963.911447942</v>
      </c>
      <c r="F77" s="1719">
        <f t="shared" si="19"/>
        <v>3591618</v>
      </c>
      <c r="G77" s="1317">
        <f>+'Adj Summary'!BK37</f>
        <v>0</v>
      </c>
      <c r="H77" s="352">
        <f>+'Adj Summary'!BK64</f>
        <v>28493964</v>
      </c>
      <c r="I77" s="1331">
        <f t="shared" si="20"/>
        <v>3591618</v>
      </c>
      <c r="J77" s="1305">
        <f t="shared" si="14"/>
        <v>3237061</v>
      </c>
      <c r="K77" s="1305">
        <f t="shared" si="15"/>
        <v>3234604</v>
      </c>
      <c r="L77" s="2274">
        <f t="shared" si="21"/>
        <v>0</v>
      </c>
      <c r="M77" s="1367">
        <f>ROUND((-+G78+(H78*$F$95))/+$F$86,0)</f>
        <v>0</v>
      </c>
      <c r="N77" s="1368">
        <f>+F78-M77</f>
        <v>0</v>
      </c>
      <c r="O77" s="115"/>
      <c r="P77" s="115"/>
      <c r="Q77" s="462"/>
      <c r="R77" s="462"/>
      <c r="S77" s="462"/>
      <c r="T77" s="462"/>
      <c r="U77" s="462"/>
      <c r="V77" s="462"/>
      <c r="W77" s="462"/>
      <c r="X77" s="462"/>
      <c r="Y77" s="462"/>
      <c r="Z77" s="462"/>
      <c r="AA77" s="462"/>
      <c r="AB77" s="462"/>
      <c r="AC77" s="462"/>
      <c r="AD77" s="462"/>
      <c r="AE77" s="462"/>
      <c r="AF77" s="462"/>
      <c r="AG77" s="462"/>
      <c r="AH77" s="462"/>
      <c r="AI77" s="393"/>
      <c r="AJ77" s="393"/>
      <c r="AK77" s="393"/>
      <c r="AL77" s="393"/>
      <c r="AM77" s="393"/>
      <c r="AN77" s="393"/>
      <c r="AO77" s="393"/>
      <c r="AP77" s="393"/>
      <c r="AQ77" s="393"/>
      <c r="AR77" s="393"/>
      <c r="AS77" s="393"/>
      <c r="AT77" s="393"/>
      <c r="AU77" s="393"/>
      <c r="AV77" s="393"/>
      <c r="AW77" s="393"/>
      <c r="AX77" s="393"/>
      <c r="AY77" s="393"/>
      <c r="AZ77" s="393"/>
      <c r="BA77" s="393"/>
      <c r="BB77" s="393"/>
      <c r="BC77" s="393"/>
      <c r="BD77" s="393"/>
      <c r="BE77" s="393"/>
    </row>
    <row r="78" spans="1:57" ht="16.2" thickBot="1">
      <c r="A78" s="1300">
        <f t="shared" si="22"/>
        <v>70</v>
      </c>
      <c r="B78" s="612"/>
      <c r="C78" s="611"/>
      <c r="D78" s="1319"/>
      <c r="E78" s="352"/>
      <c r="F78" s="1719"/>
      <c r="G78" s="1317"/>
      <c r="H78" s="352"/>
      <c r="I78" s="1331"/>
      <c r="J78" s="1305">
        <f t="shared" si="14"/>
        <v>0</v>
      </c>
      <c r="K78" s="1305">
        <f t="shared" si="15"/>
        <v>0</v>
      </c>
      <c r="L78" s="2274"/>
      <c r="M78" s="1737">
        <f>SUM(M10:M77)</f>
        <v>-21626701</v>
      </c>
      <c r="N78" s="1370">
        <f>SUM(N10:N77)</f>
        <v>17659980</v>
      </c>
      <c r="S78" s="462"/>
      <c r="T78" s="462"/>
      <c r="U78" s="462"/>
      <c r="V78" s="462"/>
      <c r="W78" s="462"/>
      <c r="X78" s="462"/>
      <c r="Y78" s="462"/>
      <c r="Z78" s="462"/>
      <c r="AA78" s="462"/>
      <c r="AB78" s="462"/>
      <c r="AC78" s="462"/>
      <c r="AD78" s="462"/>
      <c r="AE78" s="462"/>
      <c r="AF78" s="462"/>
      <c r="AG78" s="462"/>
      <c r="AH78" s="462"/>
      <c r="AI78" s="393"/>
      <c r="AJ78" s="393"/>
      <c r="AK78" s="393"/>
      <c r="AL78" s="393"/>
      <c r="AM78" s="393"/>
      <c r="AN78" s="393"/>
      <c r="AO78" s="393"/>
      <c r="AP78" s="393"/>
      <c r="AQ78" s="393"/>
      <c r="AR78" s="393"/>
      <c r="AS78" s="393"/>
      <c r="AT78" s="393"/>
      <c r="AU78" s="393"/>
      <c r="AV78" s="393"/>
      <c r="AW78" s="393"/>
      <c r="AX78" s="393"/>
      <c r="AY78" s="393"/>
      <c r="AZ78" s="393"/>
      <c r="BA78" s="393"/>
      <c r="BB78" s="393"/>
      <c r="BC78" s="393"/>
      <c r="BD78" s="393"/>
      <c r="BE78" s="393"/>
    </row>
    <row r="79" spans="1:57" ht="16.2" thickTop="1">
      <c r="A79" s="1300">
        <f t="shared" si="22"/>
        <v>71</v>
      </c>
      <c r="B79" s="462" t="s">
        <v>725</v>
      </c>
      <c r="C79" s="350">
        <v>9.1</v>
      </c>
      <c r="D79" s="1319">
        <v>-1535147.4757715538</v>
      </c>
      <c r="E79" s="352">
        <v>684251.35739239678</v>
      </c>
      <c r="F79" s="1719">
        <f>ROUND((-+D79+(E79*$F$95))/$F$86,0)</f>
        <v>2567055</v>
      </c>
      <c r="G79" s="1724">
        <f>+'Adj Summary'!BL37</f>
        <v>-1373296.3154079064</v>
      </c>
      <c r="H79" s="1724">
        <f>+'Adj Summary'!BL64</f>
        <v>368705.65142000001</v>
      </c>
      <c r="I79" s="1725">
        <f>ROUND((-+G79+(H79*$F$95))/+$F$86,0)</f>
        <v>2265728</v>
      </c>
      <c r="J79" s="1305">
        <f t="shared" si="14"/>
        <v>2261140</v>
      </c>
      <c r="K79" s="1305">
        <f t="shared" si="15"/>
        <v>2259424</v>
      </c>
      <c r="L79" s="2274">
        <f>+I79-F79</f>
        <v>-301327</v>
      </c>
      <c r="R79" s="462"/>
      <c r="S79" s="462"/>
      <c r="T79" s="462"/>
      <c r="U79" s="462"/>
      <c r="V79" s="462"/>
      <c r="W79" s="462"/>
      <c r="X79" s="462"/>
      <c r="Y79" s="462"/>
      <c r="Z79" s="462"/>
      <c r="AA79" s="462"/>
      <c r="AB79" s="462"/>
      <c r="AC79" s="462"/>
      <c r="AD79" s="462"/>
      <c r="AE79" s="462"/>
      <c r="AF79" s="462"/>
      <c r="AG79" s="462"/>
      <c r="AH79" s="462"/>
      <c r="AI79" s="393"/>
      <c r="AJ79" s="393"/>
      <c r="AK79" s="393"/>
      <c r="AL79" s="393"/>
      <c r="AM79" s="393"/>
      <c r="AN79" s="393"/>
      <c r="AO79" s="393"/>
      <c r="AP79" s="393"/>
      <c r="AQ79" s="393"/>
      <c r="AR79" s="393"/>
      <c r="AS79" s="393"/>
      <c r="AT79" s="393"/>
      <c r="AU79" s="393"/>
      <c r="AV79" s="393"/>
      <c r="AW79" s="393"/>
      <c r="AX79" s="393"/>
      <c r="AY79" s="393"/>
      <c r="AZ79" s="393"/>
      <c r="BA79" s="393"/>
      <c r="BB79" s="393"/>
      <c r="BC79" s="393"/>
      <c r="BD79" s="393"/>
      <c r="BE79" s="393"/>
    </row>
    <row r="80" spans="1:57" ht="16.2" thickBot="1">
      <c r="A80" s="1300">
        <f t="shared" si="22"/>
        <v>72</v>
      </c>
      <c r="B80" s="1308"/>
      <c r="C80" s="611"/>
      <c r="D80" s="1320">
        <f t="shared" ref="D80:I80" si="25">SUM(D12:D79)</f>
        <v>5151122.6991770444</v>
      </c>
      <c r="E80" s="697">
        <f t="shared" si="25"/>
        <v>54935841.45092997</v>
      </c>
      <c r="F80" s="1309">
        <f t="shared" si="25"/>
        <v>-1399666</v>
      </c>
      <c r="G80" s="1320">
        <f t="shared" si="25"/>
        <v>15640707.024185017</v>
      </c>
      <c r="H80" s="697">
        <f t="shared" si="25"/>
        <v>46922332.618682787</v>
      </c>
      <c r="I80" s="1330">
        <f t="shared" si="25"/>
        <v>-19360973</v>
      </c>
      <c r="J80" s="1715">
        <f>SUM(J9:J79)</f>
        <v>14630741</v>
      </c>
      <c r="K80" s="1715">
        <f>SUM(K9:K79)</f>
        <v>14619639</v>
      </c>
      <c r="L80" s="2275">
        <f>SUM(L12:L79)+3</f>
        <v>-17961304</v>
      </c>
      <c r="M80" s="1371">
        <f>M7+M78</f>
        <v>22573639</v>
      </c>
      <c r="N80" s="1371">
        <f>N7+N78</f>
        <v>17659980</v>
      </c>
      <c r="S80" s="462"/>
      <c r="T80" s="462"/>
      <c r="U80" s="462"/>
      <c r="V80" s="462"/>
      <c r="W80" s="462"/>
      <c r="X80" s="462"/>
      <c r="Y80" s="462"/>
      <c r="Z80" s="462"/>
      <c r="AA80" s="462"/>
      <c r="AB80" s="462"/>
      <c r="AC80" s="462"/>
      <c r="AD80" s="462"/>
      <c r="AE80" s="462"/>
      <c r="AF80" s="462"/>
      <c r="AG80" s="462"/>
      <c r="AH80" s="462"/>
      <c r="AI80" s="393"/>
      <c r="AJ80" s="393"/>
      <c r="AK80" s="393"/>
      <c r="AL80" s="393"/>
      <c r="AM80" s="393"/>
      <c r="AN80" s="393"/>
      <c r="AO80" s="393"/>
      <c r="AP80" s="393"/>
      <c r="AQ80" s="393"/>
      <c r="AR80" s="393"/>
      <c r="AS80" s="393"/>
      <c r="AT80" s="393"/>
      <c r="AU80" s="393"/>
      <c r="AV80" s="393"/>
      <c r="AW80" s="393"/>
      <c r="AX80" s="393"/>
      <c r="AY80" s="393"/>
      <c r="AZ80" s="393"/>
      <c r="BA80" s="393"/>
      <c r="BB80" s="393"/>
      <c r="BC80" s="393"/>
      <c r="BD80" s="393"/>
      <c r="BE80" s="393"/>
    </row>
    <row r="81" spans="1:57" ht="16.2" thickTop="1">
      <c r="A81" s="1300">
        <f t="shared" si="22"/>
        <v>73</v>
      </c>
      <c r="B81" s="891"/>
      <c r="C81" s="891"/>
      <c r="D81" s="1100"/>
      <c r="E81" s="891"/>
      <c r="F81" s="1310"/>
      <c r="G81" s="1100"/>
      <c r="H81" s="891"/>
      <c r="I81" s="1310"/>
      <c r="J81" s="891"/>
      <c r="K81" s="891"/>
      <c r="L81" s="1310"/>
      <c r="R81" s="1388">
        <f>+F82</f>
        <v>42800674</v>
      </c>
      <c r="S81" s="462" t="s">
        <v>1134</v>
      </c>
      <c r="U81" s="462"/>
      <c r="V81" s="462"/>
      <c r="W81" s="462"/>
      <c r="X81" s="462"/>
      <c r="Y81" s="462"/>
      <c r="Z81" s="462"/>
      <c r="AA81" s="462"/>
      <c r="AB81" s="462"/>
      <c r="AC81" s="462"/>
      <c r="AD81" s="462"/>
      <c r="AE81" s="462"/>
      <c r="AF81" s="462"/>
      <c r="AG81" s="462"/>
      <c r="AH81" s="462"/>
      <c r="AI81" s="393"/>
      <c r="AJ81" s="393"/>
      <c r="AK81" s="393"/>
      <c r="AL81" s="393"/>
      <c r="AM81" s="393"/>
      <c r="AN81" s="393"/>
      <c r="AO81" s="393"/>
      <c r="AP81" s="393"/>
      <c r="AQ81" s="393"/>
      <c r="AR81" s="393"/>
      <c r="AS81" s="393"/>
      <c r="AT81" s="393"/>
      <c r="AU81" s="393"/>
      <c r="AV81" s="393"/>
      <c r="AW81" s="393"/>
      <c r="AX81" s="393"/>
      <c r="AY81" s="393"/>
      <c r="AZ81" s="393"/>
      <c r="BA81" s="393"/>
      <c r="BB81" s="393"/>
      <c r="BC81" s="393"/>
      <c r="BD81" s="393"/>
      <c r="BE81" s="393"/>
    </row>
    <row r="82" spans="1:57" ht="15.6">
      <c r="A82" s="2276">
        <f t="shared" si="22"/>
        <v>74</v>
      </c>
      <c r="B82" s="1311" t="s">
        <v>1133</v>
      </c>
      <c r="C82" s="1311"/>
      <c r="D82" s="1321">
        <f t="shared" ref="D82:I82" si="26">D9+D80</f>
        <v>38131962.218738154</v>
      </c>
      <c r="E82" s="1312">
        <f t="shared" si="26"/>
        <v>828428815.8496145</v>
      </c>
      <c r="F82" s="1313">
        <f t="shared" si="26"/>
        <v>42800674</v>
      </c>
      <c r="G82" s="1321">
        <f t="shared" si="26"/>
        <v>48621546.543746129</v>
      </c>
      <c r="H82" s="1312">
        <f t="shared" si="26"/>
        <v>820415307.01736724</v>
      </c>
      <c r="I82" s="1313">
        <f t="shared" si="26"/>
        <v>24839367</v>
      </c>
      <c r="J82" s="1313"/>
      <c r="K82" s="1313"/>
      <c r="L82" s="1313">
        <f>L9+L80</f>
        <v>-17961304</v>
      </c>
      <c r="M82" s="1368"/>
      <c r="Q82" s="1347">
        <f>+L82</f>
        <v>-17961304</v>
      </c>
      <c r="R82" s="1388">
        <f>+L82</f>
        <v>-17961304</v>
      </c>
      <c r="S82" s="462" t="s">
        <v>1</v>
      </c>
      <c r="U82" s="462"/>
      <c r="V82" s="462"/>
      <c r="W82" s="462"/>
      <c r="X82" s="462"/>
      <c r="Y82" s="462"/>
      <c r="Z82" s="462"/>
      <c r="AA82" s="462"/>
      <c r="AB82" s="462"/>
      <c r="AC82" s="462"/>
      <c r="AD82" s="462"/>
      <c r="AE82" s="462"/>
      <c r="AF82" s="462"/>
      <c r="AG82" s="462"/>
      <c r="AH82" s="462"/>
      <c r="AI82" s="393"/>
      <c r="AJ82" s="393"/>
      <c r="AK82" s="393"/>
      <c r="AL82" s="393"/>
      <c r="AM82" s="393"/>
      <c r="AN82" s="393"/>
      <c r="AO82" s="393"/>
      <c r="AP82" s="393"/>
      <c r="AQ82" s="393"/>
      <c r="AR82" s="393"/>
      <c r="AS82" s="393"/>
      <c r="AT82" s="393"/>
      <c r="AU82" s="393"/>
      <c r="AV82" s="393"/>
      <c r="AW82" s="393"/>
      <c r="AX82" s="393"/>
      <c r="AY82" s="393"/>
      <c r="AZ82" s="393"/>
      <c r="BA82" s="393"/>
      <c r="BB82" s="393"/>
      <c r="BC82" s="393"/>
      <c r="BD82" s="393"/>
      <c r="BE82" s="393"/>
    </row>
    <row r="83" spans="1:57" ht="15.6">
      <c r="A83" s="462">
        <f t="shared" si="22"/>
        <v>75</v>
      </c>
      <c r="B83" s="612" t="s">
        <v>1132</v>
      </c>
      <c r="C83" s="2252"/>
      <c r="D83" s="2252"/>
      <c r="E83" s="2252"/>
      <c r="F83" s="2230"/>
      <c r="G83" s="1714">
        <f>+G82</f>
        <v>48621546.543746129</v>
      </c>
      <c r="H83" s="1388">
        <f>+H82</f>
        <v>820415307.01736724</v>
      </c>
      <c r="I83" s="1726">
        <f>+J80</f>
        <v>14630741</v>
      </c>
      <c r="J83" s="462"/>
      <c r="K83" s="462"/>
      <c r="L83" s="2317">
        <f>-I82+I83</f>
        <v>-10208626</v>
      </c>
      <c r="Q83" s="1350">
        <f>+P86</f>
        <v>-10187492</v>
      </c>
      <c r="R83" s="1726">
        <f>+L83</f>
        <v>-10208626</v>
      </c>
      <c r="S83" s="462" t="s">
        <v>1131</v>
      </c>
      <c r="U83" s="462"/>
      <c r="V83" s="462"/>
      <c r="W83" s="462"/>
      <c r="X83" s="462"/>
      <c r="Y83" s="462"/>
      <c r="Z83" s="462"/>
      <c r="AA83" s="462"/>
      <c r="AB83" s="462"/>
      <c r="AC83" s="462"/>
      <c r="AD83" s="462"/>
      <c r="AE83" s="462"/>
      <c r="AF83" s="462"/>
      <c r="AG83" s="462"/>
      <c r="AH83" s="462"/>
      <c r="AI83" s="393"/>
      <c r="AJ83" s="393"/>
      <c r="AK83" s="393"/>
      <c r="AL83" s="393"/>
      <c r="AM83" s="393"/>
      <c r="AN83" s="393"/>
      <c r="AO83" s="393"/>
      <c r="AP83" s="393"/>
      <c r="AQ83" s="393"/>
      <c r="AR83" s="393"/>
      <c r="AS83" s="393"/>
      <c r="AT83" s="393"/>
      <c r="AU83" s="393"/>
      <c r="AV83" s="393"/>
      <c r="AW83" s="393"/>
      <c r="AX83" s="393"/>
      <c r="AY83" s="393"/>
      <c r="AZ83" s="393"/>
      <c r="BA83" s="393"/>
      <c r="BB83" s="393"/>
      <c r="BC83" s="393"/>
      <c r="BD83" s="393"/>
      <c r="BE83" s="393"/>
    </row>
    <row r="84" spans="1:57" ht="15.6">
      <c r="A84" s="462">
        <f t="shared" si="22"/>
        <v>76</v>
      </c>
      <c r="B84" s="612" t="s">
        <v>1130</v>
      </c>
      <c r="C84" s="2252"/>
      <c r="D84" s="2252"/>
      <c r="E84" s="2252"/>
      <c r="F84" s="891"/>
      <c r="G84" s="1714">
        <f>+G82</f>
        <v>48621546.543746129</v>
      </c>
      <c r="H84" s="1388">
        <f>+H82</f>
        <v>820415307.01736724</v>
      </c>
      <c r="I84" s="1726">
        <f>+K80</f>
        <v>14619639</v>
      </c>
      <c r="J84" s="462"/>
      <c r="K84" s="462"/>
      <c r="L84" s="2317">
        <f>-I83+I84</f>
        <v>-11102</v>
      </c>
      <c r="N84" s="1372"/>
      <c r="O84" s="301"/>
      <c r="P84" s="860">
        <f>+I82</f>
        <v>24839367</v>
      </c>
      <c r="Q84" s="1351">
        <f>+Q82-Q83</f>
        <v>-7773812</v>
      </c>
      <c r="R84" s="1726">
        <f>+L84</f>
        <v>-11102</v>
      </c>
      <c r="S84" s="462" t="s">
        <v>1129</v>
      </c>
      <c r="T84" s="301"/>
      <c r="U84" s="462"/>
      <c r="V84" s="462"/>
      <c r="W84" s="462"/>
      <c r="X84" s="462"/>
      <c r="Y84" s="462"/>
      <c r="Z84" s="462"/>
      <c r="AA84" s="462"/>
      <c r="AB84" s="462"/>
      <c r="AC84" s="462"/>
      <c r="AD84" s="462"/>
      <c r="AE84" s="462"/>
      <c r="AF84" s="462"/>
      <c r="AG84" s="462"/>
      <c r="AH84" s="462"/>
      <c r="AI84" s="393"/>
      <c r="AJ84" s="393"/>
      <c r="AK84" s="393"/>
      <c r="AL84" s="393"/>
      <c r="AM84" s="393"/>
      <c r="AN84" s="393"/>
      <c r="AO84" s="393"/>
      <c r="AP84" s="393"/>
      <c r="AQ84" s="393"/>
      <c r="AR84" s="393"/>
      <c r="AS84" s="393"/>
      <c r="AT84" s="393"/>
      <c r="AU84" s="393"/>
      <c r="AV84" s="393"/>
      <c r="AW84" s="393"/>
      <c r="AX84" s="393"/>
      <c r="AY84" s="393"/>
      <c r="AZ84" s="393"/>
      <c r="BA84" s="393"/>
      <c r="BB84" s="393"/>
      <c r="BC84" s="393"/>
      <c r="BD84" s="393"/>
      <c r="BE84" s="393"/>
    </row>
    <row r="85" spans="1:57" ht="16.2" thickBot="1">
      <c r="A85" s="462"/>
      <c r="B85" s="612"/>
      <c r="C85" s="2252"/>
      <c r="D85" s="2252"/>
      <c r="E85" s="2252"/>
      <c r="F85" s="891"/>
      <c r="G85" s="1712"/>
      <c r="H85" s="1347"/>
      <c r="I85" s="2253"/>
      <c r="J85" s="891"/>
      <c r="K85" s="891"/>
      <c r="L85" s="1711"/>
      <c r="N85" s="1372"/>
      <c r="O85" s="301"/>
      <c r="P85" s="860"/>
      <c r="Q85" s="1351"/>
      <c r="R85" s="1713">
        <f>SUM(R81:R84)</f>
        <v>14619642</v>
      </c>
      <c r="S85" s="462" t="s">
        <v>1128</v>
      </c>
      <c r="T85" s="301"/>
      <c r="U85" s="462"/>
      <c r="V85" s="462"/>
      <c r="W85" s="462"/>
      <c r="X85" s="462"/>
      <c r="Y85" s="462"/>
      <c r="Z85" s="462"/>
      <c r="AA85" s="462"/>
      <c r="AB85" s="462"/>
      <c r="AC85" s="462"/>
      <c r="AD85" s="462"/>
      <c r="AE85" s="462"/>
      <c r="AF85" s="462"/>
      <c r="AG85" s="462"/>
      <c r="AH85" s="462"/>
      <c r="AI85" s="393"/>
      <c r="AJ85" s="393"/>
      <c r="AK85" s="393"/>
      <c r="AL85" s="393"/>
      <c r="AM85" s="393"/>
      <c r="AN85" s="393"/>
      <c r="AO85" s="393"/>
      <c r="AP85" s="393"/>
      <c r="AQ85" s="393"/>
      <c r="AR85" s="393"/>
      <c r="AS85" s="393"/>
      <c r="AT85" s="393"/>
      <c r="AU85" s="393"/>
      <c r="AV85" s="393"/>
      <c r="AW85" s="393"/>
      <c r="AX85" s="393"/>
      <c r="AY85" s="393"/>
      <c r="AZ85" s="393"/>
      <c r="BA85" s="393"/>
      <c r="BB85" s="393"/>
      <c r="BC85" s="393"/>
      <c r="BD85" s="393"/>
      <c r="BE85" s="393"/>
    </row>
    <row r="86" spans="1:57" ht="16.2" thickTop="1">
      <c r="A86" s="462">
        <f>+A84+1</f>
        <v>77</v>
      </c>
      <c r="B86" s="612" t="s">
        <v>89</v>
      </c>
      <c r="C86" s="2254"/>
      <c r="D86" s="615"/>
      <c r="E86" s="891"/>
      <c r="F86" s="2255">
        <v>0.61880999999999997</v>
      </c>
      <c r="G86" s="891"/>
      <c r="H86" s="615"/>
      <c r="I86" s="891"/>
      <c r="J86" s="891"/>
      <c r="K86" s="891"/>
      <c r="L86" s="861">
        <f>'[4]Conversion factor-staff'!C20</f>
        <v>0.61928000000000005</v>
      </c>
      <c r="N86" s="1372"/>
      <c r="O86" s="1710" t="s">
        <v>1050</v>
      </c>
      <c r="P86" s="1348">
        <f>+[4]RevReqCalc!D21-P84</f>
        <v>-10187492</v>
      </c>
      <c r="Q86" s="462"/>
      <c r="R86" s="301"/>
      <c r="S86" s="301"/>
      <c r="T86" s="462"/>
      <c r="U86" s="462"/>
      <c r="V86" s="462"/>
      <c r="W86" s="462"/>
      <c r="X86" s="462"/>
      <c r="Y86" s="462"/>
      <c r="Z86" s="462"/>
      <c r="AA86" s="462"/>
      <c r="AB86" s="462"/>
      <c r="AC86" s="462"/>
      <c r="AD86" s="462"/>
      <c r="AE86" s="462"/>
      <c r="AF86" s="462"/>
      <c r="AG86" s="462"/>
      <c r="AH86" s="462"/>
      <c r="AI86" s="393"/>
      <c r="AJ86" s="393"/>
      <c r="AK86" s="393"/>
      <c r="AL86" s="393"/>
      <c r="AM86" s="393"/>
      <c r="AN86" s="393"/>
      <c r="AO86" s="393"/>
      <c r="AP86" s="393"/>
      <c r="AQ86" s="393"/>
      <c r="AR86" s="393"/>
      <c r="AS86" s="393"/>
      <c r="AT86" s="393"/>
      <c r="AU86" s="393"/>
      <c r="AV86" s="393"/>
      <c r="AW86" s="393"/>
      <c r="AX86" s="393"/>
      <c r="AY86" s="393"/>
      <c r="AZ86" s="393"/>
      <c r="BA86" s="393"/>
      <c r="BB86" s="393"/>
      <c r="BC86" s="393"/>
      <c r="BD86" s="393"/>
      <c r="BE86" s="393"/>
    </row>
    <row r="87" spans="1:57" ht="16.2" thickBot="1">
      <c r="A87" s="462">
        <f t="shared" ref="A87:A103" si="27">+A86+1</f>
        <v>78</v>
      </c>
      <c r="B87" s="612" t="s">
        <v>177</v>
      </c>
      <c r="C87" s="2254"/>
      <c r="D87" s="615"/>
      <c r="E87" s="891"/>
      <c r="F87" s="616">
        <f>+F82/[4]RevReqSummary!G8</f>
        <v>0.14076242239237033</v>
      </c>
      <c r="G87" s="891"/>
      <c r="H87" s="615"/>
      <c r="I87" s="891"/>
      <c r="J87" s="891"/>
      <c r="K87" s="891"/>
      <c r="L87" s="616">
        <f>+I82/[4]RevReqSummary!G8</f>
        <v>8.1691458167530359E-2</v>
      </c>
      <c r="N87" s="1373"/>
      <c r="O87" s="1340"/>
      <c r="P87" s="1341"/>
      <c r="Q87" s="462"/>
      <c r="R87" s="462"/>
      <c r="S87" s="462"/>
      <c r="T87" s="462"/>
      <c r="U87" s="462"/>
      <c r="V87" s="462"/>
      <c r="W87" s="462"/>
      <c r="X87" s="462"/>
      <c r="Y87" s="462"/>
      <c r="Z87" s="462"/>
      <c r="AA87" s="462"/>
      <c r="AB87" s="462"/>
      <c r="AC87" s="462"/>
      <c r="AD87" s="462"/>
      <c r="AE87" s="462"/>
      <c r="AF87" s="462"/>
      <c r="AG87" s="462"/>
      <c r="AH87" s="462"/>
      <c r="AI87" s="393"/>
      <c r="AJ87" s="393"/>
      <c r="AK87" s="393"/>
      <c r="AL87" s="393"/>
      <c r="AM87" s="393"/>
      <c r="AN87" s="393"/>
      <c r="AO87" s="393"/>
      <c r="AP87" s="393"/>
      <c r="AQ87" s="393"/>
      <c r="AR87" s="393"/>
      <c r="AS87" s="393"/>
      <c r="AT87" s="393"/>
      <c r="AU87" s="393"/>
      <c r="AV87" s="393"/>
      <c r="AW87" s="393"/>
      <c r="AX87" s="393"/>
      <c r="AY87" s="393"/>
      <c r="AZ87" s="393"/>
      <c r="BA87" s="393"/>
      <c r="BB87" s="393"/>
      <c r="BC87" s="393"/>
      <c r="BD87" s="393"/>
      <c r="BE87" s="393"/>
    </row>
    <row r="88" spans="1:57" ht="15.6">
      <c r="A88" s="462">
        <f t="shared" si="27"/>
        <v>79</v>
      </c>
      <c r="B88" s="1356"/>
      <c r="C88" s="1357"/>
      <c r="D88" s="1358"/>
      <c r="E88" s="1358"/>
      <c r="F88" s="1359"/>
      <c r="G88" s="891"/>
      <c r="H88" s="1358"/>
      <c r="I88" s="1358"/>
      <c r="J88" s="1358"/>
      <c r="K88" s="1358"/>
      <c r="L88" s="1359"/>
      <c r="Q88" s="462"/>
      <c r="R88" s="462"/>
      <c r="S88" s="462"/>
      <c r="T88" s="462"/>
      <c r="U88" s="462"/>
      <c r="V88" s="462"/>
      <c r="W88" s="462"/>
      <c r="X88" s="462"/>
      <c r="Y88" s="462"/>
      <c r="Z88" s="462"/>
      <c r="AA88" s="462"/>
      <c r="AB88" s="462"/>
      <c r="AC88" s="462"/>
      <c r="AD88" s="462"/>
      <c r="AE88" s="462"/>
      <c r="AF88" s="462"/>
      <c r="AG88" s="462"/>
      <c r="AH88" s="462"/>
      <c r="AI88" s="393"/>
      <c r="AJ88" s="393"/>
      <c r="AK88" s="393"/>
      <c r="AL88" s="393"/>
      <c r="AM88" s="393"/>
      <c r="AN88" s="393"/>
      <c r="AO88" s="393"/>
      <c r="AP88" s="393"/>
      <c r="AQ88" s="393"/>
      <c r="AR88" s="393"/>
      <c r="AS88" s="393"/>
      <c r="AT88" s="393"/>
      <c r="AU88" s="393"/>
      <c r="AV88" s="393"/>
      <c r="AW88" s="393"/>
      <c r="AX88" s="393"/>
      <c r="AY88" s="393"/>
      <c r="AZ88" s="393"/>
      <c r="BA88" s="393"/>
      <c r="BB88" s="393"/>
      <c r="BC88" s="393"/>
      <c r="BD88" s="393"/>
      <c r="BE88" s="393"/>
    </row>
    <row r="89" spans="1:57" s="81" customFormat="1" ht="15.6">
      <c r="A89" s="462">
        <f t="shared" ref="A89" si="28">+A87+1</f>
        <v>79</v>
      </c>
      <c r="B89" s="2256" t="s">
        <v>176</v>
      </c>
      <c r="C89" s="2252"/>
      <c r="D89" s="2254"/>
      <c r="E89" s="350"/>
      <c r="F89" s="350" t="s">
        <v>122</v>
      </c>
      <c r="G89" s="891"/>
      <c r="H89" s="2254"/>
      <c r="I89" s="350"/>
      <c r="J89" s="350"/>
      <c r="K89" s="350"/>
      <c r="L89" s="350" t="s">
        <v>172</v>
      </c>
      <c r="M89" s="1361"/>
      <c r="N89" s="1363"/>
      <c r="O89" s="115"/>
      <c r="P89" s="115"/>
      <c r="Q89" s="115"/>
      <c r="R89" s="115"/>
      <c r="S89" s="115"/>
      <c r="T89" s="115"/>
      <c r="U89" s="115"/>
      <c r="V89" s="115"/>
      <c r="W89" s="115"/>
      <c r="X89" s="115"/>
      <c r="Y89" s="115"/>
      <c r="Z89" s="115"/>
      <c r="AA89" s="115"/>
      <c r="AB89" s="115"/>
      <c r="AC89" s="115"/>
      <c r="AD89" s="115"/>
      <c r="AE89" s="115"/>
      <c r="AF89" s="115"/>
      <c r="AG89" s="115"/>
      <c r="AH89" s="115"/>
    </row>
    <row r="90" spans="1:57" ht="15.6">
      <c r="A90" s="462">
        <f t="shared" si="27"/>
        <v>80</v>
      </c>
      <c r="B90" s="117" t="s">
        <v>108</v>
      </c>
      <c r="C90" s="2252"/>
      <c r="D90" s="117" t="s">
        <v>143</v>
      </c>
      <c r="E90" s="2257"/>
      <c r="F90" s="117" t="s">
        <v>86</v>
      </c>
      <c r="G90" s="891"/>
      <c r="H90" s="117" t="s">
        <v>143</v>
      </c>
      <c r="I90" s="2257"/>
      <c r="J90" s="2257"/>
      <c r="K90" s="2257"/>
      <c r="L90" s="117" t="s">
        <v>86</v>
      </c>
    </row>
    <row r="91" spans="1:57" s="81" customFormat="1" ht="15.6">
      <c r="A91" s="462">
        <f t="shared" si="27"/>
        <v>81</v>
      </c>
      <c r="B91" s="2258" t="s">
        <v>87</v>
      </c>
      <c r="C91" s="115"/>
      <c r="D91" s="2259">
        <v>0.47210000000000002</v>
      </c>
      <c r="E91" s="2259">
        <v>5.3719999999999997E-2</v>
      </c>
      <c r="F91" s="2260">
        <f>E91*D91</f>
        <v>2.5361212000000001E-2</v>
      </c>
      <c r="G91" s="115"/>
      <c r="H91" s="2259">
        <v>0.53720000000000001</v>
      </c>
      <c r="I91" s="2259">
        <v>5.3600000000000002E-2</v>
      </c>
      <c r="J91" s="2259"/>
      <c r="K91" s="2259"/>
      <c r="L91" s="2260">
        <f>+H91*I91</f>
        <v>2.8793920000000001E-2</v>
      </c>
      <c r="M91" s="1361"/>
      <c r="N91" s="1363"/>
      <c r="O91" s="115"/>
      <c r="P91" s="115"/>
      <c r="Q91" s="115"/>
      <c r="R91" s="115"/>
      <c r="S91" s="115"/>
      <c r="T91" s="115"/>
      <c r="U91" s="115"/>
      <c r="V91" s="115"/>
      <c r="W91" s="115"/>
      <c r="X91" s="115"/>
      <c r="Y91" s="115"/>
      <c r="Z91" s="115"/>
      <c r="AA91" s="115"/>
      <c r="AB91" s="115"/>
      <c r="AC91" s="115"/>
      <c r="AD91" s="115"/>
      <c r="AE91" s="115"/>
      <c r="AF91" s="115"/>
      <c r="AG91" s="115"/>
      <c r="AH91" s="115"/>
    </row>
    <row r="92" spans="1:57" s="81" customFormat="1" ht="15.6">
      <c r="A92" s="462">
        <f t="shared" ref="A92" si="29">+A90+1</f>
        <v>81</v>
      </c>
      <c r="B92" s="122" t="s">
        <v>88</v>
      </c>
      <c r="C92" s="2252"/>
      <c r="D92" s="2259">
        <v>0</v>
      </c>
      <c r="E92" s="2259">
        <v>0</v>
      </c>
      <c r="F92" s="2260">
        <f>E92*D92</f>
        <v>0</v>
      </c>
      <c r="G92" s="891"/>
      <c r="H92" s="2259">
        <v>0</v>
      </c>
      <c r="I92" s="2259">
        <v>0</v>
      </c>
      <c r="J92" s="2259"/>
      <c r="K92" s="2259"/>
      <c r="L92" s="2260">
        <f>+H92*I92</f>
        <v>0</v>
      </c>
      <c r="M92" s="1361"/>
      <c r="N92" s="1363"/>
      <c r="O92" s="115"/>
      <c r="P92" s="115"/>
      <c r="Q92" s="115"/>
      <c r="R92" s="115"/>
      <c r="S92" s="115"/>
      <c r="T92" s="115"/>
      <c r="U92" s="115"/>
      <c r="V92" s="115"/>
      <c r="W92" s="115"/>
      <c r="X92" s="115"/>
      <c r="Y92" s="115"/>
      <c r="Z92" s="115"/>
      <c r="AA92" s="115"/>
      <c r="AB92" s="115"/>
      <c r="AC92" s="115"/>
      <c r="AD92" s="115"/>
      <c r="AE92" s="115"/>
      <c r="AF92" s="115"/>
      <c r="AG92" s="115"/>
      <c r="AH92" s="115"/>
    </row>
    <row r="93" spans="1:57" s="81" customFormat="1" ht="15.6">
      <c r="A93" s="462">
        <f t="shared" si="27"/>
        <v>82</v>
      </c>
      <c r="B93" s="2258" t="s">
        <v>109</v>
      </c>
      <c r="C93" s="115"/>
      <c r="D93" s="2259">
        <v>2.8E-3</v>
      </c>
      <c r="E93" s="2259">
        <v>5.4269999999999999E-2</v>
      </c>
      <c r="F93" s="2260">
        <f>E93*D93</f>
        <v>1.5195599999999999E-4</v>
      </c>
      <c r="G93" s="115"/>
      <c r="H93" s="2259">
        <v>2.8E-3</v>
      </c>
      <c r="I93" s="2259">
        <v>5.4269999999999999E-2</v>
      </c>
      <c r="J93" s="2259"/>
      <c r="K93" s="2259"/>
      <c r="L93" s="2260">
        <f>+H93*I93</f>
        <v>1.5195599999999999E-4</v>
      </c>
      <c r="M93" s="1361"/>
      <c r="N93" s="1363"/>
      <c r="O93" s="115"/>
      <c r="P93" s="115"/>
      <c r="Q93" s="115"/>
      <c r="R93" s="115"/>
      <c r="S93" s="115"/>
      <c r="T93" s="115"/>
      <c r="U93" s="115"/>
      <c r="V93" s="115"/>
      <c r="W93" s="115"/>
      <c r="X93" s="115"/>
      <c r="Y93" s="115"/>
      <c r="Z93" s="115"/>
      <c r="AA93" s="115"/>
      <c r="AB93" s="115"/>
      <c r="AC93" s="115"/>
      <c r="AD93" s="115"/>
      <c r="AE93" s="115"/>
      <c r="AF93" s="115"/>
      <c r="AG93" s="115"/>
      <c r="AH93" s="115"/>
    </row>
    <row r="94" spans="1:57" s="81" customFormat="1" ht="15.6">
      <c r="A94" s="462">
        <f t="shared" si="27"/>
        <v>83</v>
      </c>
      <c r="B94" s="2261" t="s">
        <v>110</v>
      </c>
      <c r="C94" s="115"/>
      <c r="D94" s="2259">
        <v>0.52510000000000001</v>
      </c>
      <c r="E94" s="1328">
        <v>0.1</v>
      </c>
      <c r="F94" s="2260">
        <f>E94*D94</f>
        <v>5.2510000000000001E-2</v>
      </c>
      <c r="G94" s="115"/>
      <c r="H94" s="2259">
        <v>0.46</v>
      </c>
      <c r="I94" s="1328">
        <v>0.09</v>
      </c>
      <c r="J94" s="1328"/>
      <c r="K94" s="1328"/>
      <c r="L94" s="2260">
        <f>+H94*I94</f>
        <v>4.1399999999999999E-2</v>
      </c>
      <c r="M94" s="1361"/>
      <c r="N94" s="1363"/>
      <c r="O94" s="115"/>
      <c r="P94" s="115"/>
      <c r="Q94" s="115"/>
      <c r="R94" s="115"/>
      <c r="S94" s="115"/>
      <c r="T94" s="115"/>
      <c r="U94" s="115"/>
      <c r="V94" s="115"/>
      <c r="W94" s="115"/>
      <c r="X94" s="115"/>
      <c r="Y94" s="115"/>
      <c r="Z94" s="115"/>
      <c r="AA94" s="115"/>
      <c r="AB94" s="115"/>
      <c r="AC94" s="115"/>
      <c r="AD94" s="115"/>
      <c r="AE94" s="115"/>
      <c r="AF94" s="115"/>
      <c r="AG94" s="115"/>
      <c r="AH94" s="115"/>
    </row>
    <row r="95" spans="1:57" ht="16.2" thickBot="1">
      <c r="A95" s="462">
        <f t="shared" ref="A95" si="30">+A93+1</f>
        <v>83</v>
      </c>
      <c r="B95" s="2262" t="s">
        <v>101</v>
      </c>
      <c r="C95" s="115"/>
      <c r="D95" s="1299">
        <f>SUM(D91:D94)</f>
        <v>1</v>
      </c>
      <c r="E95" s="1329"/>
      <c r="F95" s="1287">
        <f>ROUND(SUM(F91:F94),4)</f>
        <v>7.8E-2</v>
      </c>
      <c r="G95" s="115"/>
      <c r="H95" s="1299">
        <f>SUM(H91:H94)</f>
        <v>1</v>
      </c>
      <c r="I95" s="1329"/>
      <c r="J95" s="1329"/>
      <c r="K95" s="1329"/>
      <c r="L95" s="1287">
        <f>ROUND(SUM(L91:L94),4)</f>
        <v>7.0300000000000001E-2</v>
      </c>
      <c r="O95" s="115"/>
      <c r="P95" s="115"/>
    </row>
    <row r="96" spans="1:57" s="891" customFormat="1" ht="16.2" thickTop="1">
      <c r="A96" s="1338">
        <f t="shared" si="27"/>
        <v>84</v>
      </c>
      <c r="B96" s="631"/>
      <c r="C96" s="1328"/>
      <c r="D96" s="1328"/>
      <c r="E96" s="1328"/>
      <c r="F96" s="1328"/>
      <c r="G96" s="630"/>
      <c r="H96" s="1329"/>
      <c r="I96" s="81"/>
      <c r="J96" s="81"/>
      <c r="K96" s="81"/>
      <c r="L96" s="462"/>
      <c r="M96" s="1363"/>
      <c r="N96" s="1363"/>
      <c r="O96" s="115"/>
      <c r="P96" s="115"/>
      <c r="AI96" s="301"/>
      <c r="AJ96" s="301"/>
      <c r="AK96" s="301"/>
      <c r="AL96" s="301"/>
      <c r="AM96" s="301"/>
      <c r="AN96" s="301"/>
      <c r="AO96" s="301"/>
      <c r="AP96" s="301"/>
      <c r="AQ96" s="301"/>
      <c r="AR96" s="301"/>
      <c r="AS96" s="301"/>
      <c r="AT96" s="301"/>
      <c r="AU96" s="301"/>
      <c r="AV96" s="301"/>
      <c r="AW96" s="301"/>
      <c r="AX96" s="301"/>
      <c r="AY96" s="301"/>
      <c r="AZ96" s="301"/>
      <c r="BA96" s="301"/>
      <c r="BB96" s="301"/>
      <c r="BC96" s="301"/>
      <c r="BD96" s="301"/>
      <c r="BE96" s="301"/>
    </row>
    <row r="97" spans="1:57" s="891" customFormat="1" ht="15.6">
      <c r="A97" s="1338">
        <f t="shared" si="27"/>
        <v>85</v>
      </c>
      <c r="B97" s="1353" t="s">
        <v>1051</v>
      </c>
      <c r="C97" s="1325"/>
      <c r="D97" s="1325"/>
      <c r="E97" s="1326">
        <f>+'[4]cost of capital'!E23</f>
        <v>7.0300000000000001E-2</v>
      </c>
      <c r="F97" s="619"/>
      <c r="G97" s="301"/>
      <c r="H97" s="301"/>
      <c r="I97" s="301"/>
      <c r="J97" s="301"/>
      <c r="K97" s="301"/>
      <c r="M97" s="1363"/>
      <c r="N97" s="1363"/>
      <c r="O97" s="115"/>
      <c r="P97" s="115"/>
      <c r="AI97" s="301"/>
      <c r="AJ97" s="301"/>
      <c r="AK97" s="301"/>
      <c r="AL97" s="301"/>
      <c r="AM97" s="301"/>
      <c r="AN97" s="301"/>
      <c r="AO97" s="301"/>
      <c r="AP97" s="301"/>
      <c r="AQ97" s="301"/>
      <c r="AR97" s="301"/>
      <c r="AS97" s="301"/>
      <c r="AT97" s="301"/>
      <c r="AU97" s="301"/>
      <c r="AV97" s="301"/>
      <c r="AW97" s="301"/>
      <c r="AX97" s="301"/>
      <c r="AY97" s="301"/>
      <c r="AZ97" s="301"/>
      <c r="BA97" s="301"/>
      <c r="BB97" s="301"/>
      <c r="BC97" s="301"/>
      <c r="BD97" s="301"/>
      <c r="BE97" s="301"/>
    </row>
    <row r="98" spans="1:57" s="891" customFormat="1" ht="15.6">
      <c r="A98" s="1338">
        <f t="shared" si="27"/>
        <v>86</v>
      </c>
      <c r="B98" s="1353" t="s">
        <v>1052</v>
      </c>
      <c r="C98" s="1325"/>
      <c r="D98" s="1325"/>
      <c r="E98" s="1326">
        <f>+F95</f>
        <v>7.8E-2</v>
      </c>
      <c r="F98" s="619"/>
      <c r="G98" s="301"/>
      <c r="H98" s="301"/>
      <c r="I98" s="301"/>
      <c r="J98" s="301"/>
      <c r="K98" s="301"/>
      <c r="M98" s="1363"/>
      <c r="N98" s="1363"/>
      <c r="O98" s="115"/>
      <c r="P98" s="115"/>
      <c r="AI98" s="301"/>
      <c r="AJ98" s="301"/>
      <c r="AK98" s="301"/>
      <c r="AL98" s="301"/>
      <c r="AM98" s="301"/>
      <c r="AN98" s="301"/>
      <c r="AO98" s="301"/>
      <c r="AP98" s="301"/>
      <c r="AQ98" s="301"/>
      <c r="AR98" s="301"/>
      <c r="AS98" s="301"/>
      <c r="AT98" s="301"/>
      <c r="AU98" s="301"/>
      <c r="AV98" s="301"/>
      <c r="AW98" s="301"/>
      <c r="AX98" s="301"/>
      <c r="AY98" s="301"/>
      <c r="AZ98" s="301"/>
      <c r="BA98" s="301"/>
      <c r="BB98" s="301"/>
      <c r="BC98" s="301"/>
      <c r="BD98" s="301"/>
      <c r="BE98" s="301"/>
    </row>
    <row r="99" spans="1:57" s="891" customFormat="1" ht="15.6">
      <c r="A99" s="1338">
        <f t="shared" si="27"/>
        <v>87</v>
      </c>
      <c r="B99" s="1353" t="s">
        <v>1053</v>
      </c>
      <c r="C99" s="1325"/>
      <c r="D99" s="1325"/>
      <c r="E99" s="1327">
        <f>+E97-E98</f>
        <v>-7.6999999999999985E-3</v>
      </c>
      <c r="F99" s="619"/>
      <c r="G99" s="301"/>
      <c r="H99" s="301"/>
      <c r="I99" s="301"/>
      <c r="J99" s="301"/>
      <c r="K99" s="301"/>
      <c r="M99" s="1363"/>
      <c r="N99" s="1363"/>
      <c r="O99" s="115"/>
      <c r="P99" s="115"/>
      <c r="AI99" s="301"/>
      <c r="AJ99" s="301"/>
      <c r="AK99" s="301"/>
      <c r="AL99" s="301"/>
      <c r="AM99" s="301"/>
      <c r="AN99" s="301"/>
      <c r="AO99" s="301"/>
      <c r="AP99" s="301"/>
      <c r="AQ99" s="301"/>
      <c r="AR99" s="301"/>
      <c r="AS99" s="301"/>
      <c r="AT99" s="301"/>
      <c r="AU99" s="301"/>
      <c r="AV99" s="301"/>
      <c r="AW99" s="301"/>
      <c r="AX99" s="301"/>
      <c r="AY99" s="301"/>
      <c r="AZ99" s="301"/>
      <c r="BA99" s="301"/>
      <c r="BB99" s="301"/>
      <c r="BC99" s="301"/>
      <c r="BD99" s="301"/>
      <c r="BE99" s="301"/>
    </row>
    <row r="100" spans="1:57" s="891" customFormat="1" ht="15.6">
      <c r="A100" s="1338">
        <f t="shared" si="27"/>
        <v>88</v>
      </c>
      <c r="B100" s="1353" t="s">
        <v>1054</v>
      </c>
      <c r="C100" s="1325"/>
      <c r="D100" s="1325"/>
      <c r="E100" s="1346">
        <f>+H82</f>
        <v>820415307.01736724</v>
      </c>
      <c r="F100" s="619"/>
      <c r="G100" s="301"/>
      <c r="H100" s="301"/>
      <c r="I100" s="301"/>
      <c r="J100" s="301"/>
      <c r="K100" s="301"/>
      <c r="M100" s="1363"/>
      <c r="N100" s="1363"/>
      <c r="O100" s="115"/>
      <c r="P100" s="115"/>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301"/>
      <c r="BD100" s="301"/>
      <c r="BE100" s="301"/>
    </row>
    <row r="101" spans="1:57" s="891" customFormat="1" ht="15.6">
      <c r="A101" s="1338">
        <f t="shared" si="27"/>
        <v>89</v>
      </c>
      <c r="B101" s="1353" t="s">
        <v>1055</v>
      </c>
      <c r="C101" s="1325"/>
      <c r="D101" s="1325"/>
      <c r="E101" s="1346">
        <f>+E99*E100</f>
        <v>-6317197.864033727</v>
      </c>
      <c r="F101" s="621"/>
      <c r="G101" s="620"/>
      <c r="H101" s="620"/>
      <c r="I101" s="620"/>
      <c r="J101" s="620"/>
      <c r="K101" s="620"/>
      <c r="M101" s="1363"/>
      <c r="N101" s="1363"/>
      <c r="O101" s="115"/>
      <c r="P101" s="115"/>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301"/>
      <c r="BD101" s="301"/>
      <c r="BE101" s="301"/>
    </row>
    <row r="102" spans="1:57" s="891" customFormat="1" ht="15.6">
      <c r="A102" s="1338">
        <f t="shared" si="27"/>
        <v>90</v>
      </c>
      <c r="B102" s="1353" t="s">
        <v>89</v>
      </c>
      <c r="C102" s="1325"/>
      <c r="D102" s="1325"/>
      <c r="E102" s="1326">
        <f>+L86</f>
        <v>0.61928000000000005</v>
      </c>
      <c r="F102" s="619"/>
      <c r="G102" s="301"/>
      <c r="H102" s="301"/>
      <c r="I102" s="301"/>
      <c r="J102" s="301"/>
      <c r="K102" s="301"/>
      <c r="M102" s="1363"/>
      <c r="N102" s="1363"/>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301"/>
      <c r="BD102" s="301"/>
      <c r="BE102" s="301"/>
    </row>
    <row r="103" spans="1:57" s="891" customFormat="1" ht="15.6">
      <c r="A103" s="1338">
        <f t="shared" si="27"/>
        <v>91</v>
      </c>
      <c r="B103" s="1353" t="s">
        <v>1056</v>
      </c>
      <c r="C103" s="1325"/>
      <c r="D103" s="1325"/>
      <c r="E103" s="1346">
        <f>+E101/E102</f>
        <v>-10200874.99036579</v>
      </c>
      <c r="F103" s="619"/>
      <c r="G103" s="301"/>
      <c r="H103" s="301"/>
      <c r="I103" s="301"/>
      <c r="J103" s="301"/>
      <c r="K103" s="301"/>
      <c r="M103" s="1363"/>
      <c r="N103" s="1363"/>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301"/>
      <c r="BD103" s="301"/>
      <c r="BE103" s="301"/>
    </row>
  </sheetData>
  <pageMargins left="0.5" right="0.5" top="0.35" bottom="0" header="0.36" footer="0.25"/>
  <pageSetup scale="50" fitToWidth="0" orientation="portrait" r:id="rId1"/>
  <headerFooter scaleWithDoc="0" alignWithMargins="0">
    <oddHeader>&amp;R&amp;"Times New Roman,Regular"&amp;8Exhibit No. ___ (JH-2)
 Docket UE-130043
Page &amp;P of &amp;N</oddHeader>
  </headerFooter>
  <rowBreaks count="1" manualBreakCount="1">
    <brk id="59"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zoomScaleNormal="100" workbookViewId="0">
      <selection activeCell="B1" sqref="B1:I58"/>
    </sheetView>
  </sheetViews>
  <sheetFormatPr defaultColWidth="9.109375" defaultRowHeight="15.6"/>
  <cols>
    <col min="1" max="1" width="34.6640625" style="308" customWidth="1"/>
    <col min="2" max="2" width="6.109375" style="308" customWidth="1"/>
    <col min="3" max="3" width="9.109375" style="308"/>
    <col min="4" max="4" width="9.21875" style="308" customWidth="1"/>
    <col min="5" max="5" width="11.44140625" style="308" bestFit="1" customWidth="1"/>
    <col min="6" max="6" width="8.77734375" style="308" customWidth="1"/>
    <col min="7" max="7" width="8.6640625" style="308" customWidth="1"/>
    <col min="8" max="8" width="12.5546875" style="308" bestFit="1" customWidth="1"/>
    <col min="9" max="9" width="15.5546875" style="308" customWidth="1"/>
    <col min="10" max="10" width="9.109375" style="308"/>
    <col min="11" max="11" width="11" style="308" bestFit="1" customWidth="1"/>
    <col min="12" max="12" width="12.33203125" style="308" bestFit="1" customWidth="1"/>
    <col min="13" max="14" width="12.5546875" style="308" bestFit="1" customWidth="1"/>
    <col min="15" max="16" width="10.44140625" style="308" bestFit="1" customWidth="1"/>
    <col min="17" max="17" width="11.33203125" style="308" bestFit="1" customWidth="1"/>
    <col min="18" max="18" width="10.44140625" style="308" bestFit="1" customWidth="1"/>
    <col min="19" max="19" width="9.5546875" style="308" bestFit="1" customWidth="1"/>
    <col min="20" max="16384" width="9.109375" style="308"/>
  </cols>
  <sheetData>
    <row r="1" spans="1:19">
      <c r="A1" s="1566" t="s">
        <v>122</v>
      </c>
      <c r="B1" s="1570"/>
      <c r="C1" s="1571"/>
      <c r="D1" s="1571"/>
      <c r="E1" s="1570"/>
      <c r="F1" s="1571"/>
      <c r="G1" s="1567"/>
      <c r="H1" s="1572"/>
      <c r="I1" s="1573"/>
      <c r="J1" s="305"/>
      <c r="K1" s="305"/>
      <c r="L1" s="309"/>
      <c r="M1" s="309"/>
      <c r="N1" s="309"/>
      <c r="O1" s="309"/>
      <c r="P1" s="309"/>
      <c r="Q1" s="309"/>
      <c r="R1" s="309"/>
      <c r="S1" s="309"/>
    </row>
    <row r="2" spans="1:19">
      <c r="A2" s="1568" t="s">
        <v>781</v>
      </c>
      <c r="B2" s="1570"/>
      <c r="C2" s="1571"/>
      <c r="D2" s="1571"/>
      <c r="E2" s="1570"/>
      <c r="F2" s="1571"/>
      <c r="G2" s="1571"/>
      <c r="H2" s="1570"/>
      <c r="I2" s="232"/>
      <c r="J2" s="305"/>
      <c r="K2" s="305"/>
      <c r="L2" s="309"/>
      <c r="M2" s="309"/>
      <c r="N2" s="309"/>
      <c r="O2" s="309"/>
      <c r="P2" s="309"/>
      <c r="Q2" s="309"/>
      <c r="R2" s="309"/>
      <c r="S2" s="310"/>
    </row>
    <row r="3" spans="1:19">
      <c r="A3" s="1569" t="s">
        <v>171</v>
      </c>
      <c r="B3" s="1570"/>
      <c r="C3" s="1571"/>
      <c r="D3" s="1571"/>
      <c r="E3" s="1570"/>
      <c r="F3" s="1571"/>
      <c r="G3" s="1571"/>
      <c r="H3" s="1570"/>
      <c r="I3" s="232"/>
      <c r="J3" s="311"/>
      <c r="K3" s="311"/>
      <c r="L3" s="309"/>
      <c r="M3" s="309"/>
      <c r="N3" s="309"/>
      <c r="O3" s="309"/>
      <c r="P3" s="309"/>
      <c r="Q3" s="309"/>
      <c r="R3" s="309"/>
      <c r="S3" s="309"/>
    </row>
    <row r="4" spans="1:19">
      <c r="A4" s="1569" t="s">
        <v>753</v>
      </c>
      <c r="B4" s="1570"/>
      <c r="C4" s="1571"/>
      <c r="D4" s="1571"/>
      <c r="E4" s="1570"/>
      <c r="F4" s="1571"/>
      <c r="G4" s="1571"/>
      <c r="H4" s="1570"/>
      <c r="I4" s="232"/>
      <c r="J4" s="311"/>
      <c r="K4" s="311"/>
      <c r="L4" s="309"/>
      <c r="M4" s="309"/>
      <c r="N4" s="309"/>
      <c r="O4" s="309"/>
      <c r="P4" s="309"/>
      <c r="Q4" s="309"/>
      <c r="R4" s="309"/>
      <c r="S4" s="309"/>
    </row>
    <row r="5" spans="1:19">
      <c r="A5" s="1570"/>
      <c r="B5" s="1570"/>
      <c r="C5" s="1571"/>
      <c r="D5" s="1571"/>
      <c r="E5" s="1570"/>
      <c r="F5" s="1571"/>
      <c r="G5" s="1571"/>
      <c r="H5" s="1570"/>
      <c r="I5" s="232"/>
      <c r="J5" s="311"/>
      <c r="K5" s="311"/>
      <c r="L5" s="309"/>
      <c r="M5" s="309"/>
      <c r="N5" s="309"/>
      <c r="O5" s="309"/>
      <c r="P5" s="309"/>
      <c r="Q5" s="309"/>
      <c r="R5" s="309"/>
      <c r="S5" s="309"/>
    </row>
    <row r="6" spans="1:19">
      <c r="A6" s="1567"/>
      <c r="B6" s="1567"/>
      <c r="C6" s="1567"/>
      <c r="D6" s="1567"/>
      <c r="E6" s="1574" t="s">
        <v>226</v>
      </c>
      <c r="F6" s="1567"/>
      <c r="G6" s="1567"/>
      <c r="H6" s="1574" t="s">
        <v>376</v>
      </c>
      <c r="I6" s="1575"/>
      <c r="J6" s="311"/>
      <c r="K6" s="311"/>
      <c r="L6" s="309"/>
      <c r="M6" s="309"/>
      <c r="N6" s="309"/>
      <c r="O6" s="309"/>
      <c r="P6" s="309"/>
      <c r="Q6" s="309"/>
      <c r="R6" s="309"/>
      <c r="S6" s="309"/>
    </row>
    <row r="7" spans="1:19">
      <c r="A7" s="1567"/>
      <c r="B7" s="1567"/>
      <c r="C7" s="1576" t="s">
        <v>227</v>
      </c>
      <c r="D7" s="1576" t="s">
        <v>1127</v>
      </c>
      <c r="E7" s="1576" t="s">
        <v>229</v>
      </c>
      <c r="F7" s="1576" t="s">
        <v>230</v>
      </c>
      <c r="G7" s="1576" t="s">
        <v>231</v>
      </c>
      <c r="H7" s="1576" t="s">
        <v>232</v>
      </c>
      <c r="I7" s="1577"/>
      <c r="J7" s="307"/>
      <c r="K7" s="307"/>
      <c r="L7" s="312"/>
      <c r="M7" s="313"/>
      <c r="N7" s="312"/>
      <c r="O7" s="309"/>
      <c r="P7" s="309"/>
      <c r="Q7" s="309"/>
      <c r="R7" s="309"/>
      <c r="S7" s="309"/>
    </row>
    <row r="8" spans="1:19">
      <c r="A8" s="1568" t="s">
        <v>335</v>
      </c>
      <c r="B8" s="1567"/>
      <c r="C8" s="1567"/>
      <c r="D8" s="1567"/>
      <c r="E8" s="1567"/>
      <c r="F8" s="1578"/>
      <c r="G8" s="1578"/>
      <c r="H8" s="1579"/>
      <c r="I8" s="1575"/>
      <c r="J8" s="307"/>
      <c r="K8" s="307"/>
      <c r="L8" s="312"/>
      <c r="M8" s="312"/>
      <c r="N8" s="312"/>
      <c r="O8" s="312"/>
      <c r="P8" s="312"/>
      <c r="Q8" s="312"/>
      <c r="R8" s="312"/>
      <c r="S8" s="312"/>
    </row>
    <row r="9" spans="1:19">
      <c r="A9" s="1580" t="s">
        <v>405</v>
      </c>
      <c r="B9" s="1567"/>
      <c r="C9" s="1574">
        <v>427</v>
      </c>
      <c r="D9" s="1574" t="s">
        <v>236</v>
      </c>
      <c r="E9" s="1579">
        <f>+H21</f>
        <v>910757.34144945815</v>
      </c>
      <c r="F9" s="267" t="s">
        <v>237</v>
      </c>
      <c r="G9" s="1581" t="s">
        <v>238</v>
      </c>
      <c r="H9" s="1582">
        <f>E9</f>
        <v>910757.34144945815</v>
      </c>
      <c r="I9" s="1575"/>
      <c r="J9" s="305"/>
      <c r="K9" s="305"/>
      <c r="L9" s="316"/>
      <c r="M9" s="316"/>
      <c r="N9" s="316"/>
      <c r="O9" s="317"/>
      <c r="P9" s="316"/>
      <c r="Q9" s="316"/>
      <c r="R9" s="316"/>
      <c r="S9" s="316"/>
    </row>
    <row r="10" spans="1:19">
      <c r="A10" s="1583" t="s">
        <v>701</v>
      </c>
      <c r="B10" s="1584"/>
      <c r="C10" s="1585">
        <v>427</v>
      </c>
      <c r="D10" s="1586">
        <v>2</v>
      </c>
      <c r="E10" s="1587"/>
      <c r="F10" s="1588" t="s">
        <v>237</v>
      </c>
      <c r="G10" s="1589" t="s">
        <v>238</v>
      </c>
      <c r="H10" s="1590"/>
      <c r="I10" s="1591"/>
      <c r="J10" s="305"/>
      <c r="K10" s="304"/>
      <c r="L10" s="316"/>
      <c r="M10" s="316"/>
      <c r="N10" s="316"/>
      <c r="O10" s="317"/>
      <c r="P10" s="316"/>
      <c r="Q10" s="316"/>
      <c r="R10" s="316"/>
      <c r="S10" s="316"/>
    </row>
    <row r="11" spans="1:19">
      <c r="A11" s="1580" t="s">
        <v>702</v>
      </c>
      <c r="B11" s="1570"/>
      <c r="C11" s="1574">
        <v>427</v>
      </c>
      <c r="D11" s="1571" t="s">
        <v>583</v>
      </c>
      <c r="E11" s="1579">
        <f>+H30</f>
        <v>608731.96994899586</v>
      </c>
      <c r="F11" s="267" t="s">
        <v>237</v>
      </c>
      <c r="G11" s="1581" t="s">
        <v>238</v>
      </c>
      <c r="H11" s="1582">
        <f>E11</f>
        <v>608731.96994899586</v>
      </c>
      <c r="I11" s="1575"/>
      <c r="J11" s="305"/>
      <c r="K11" s="304"/>
      <c r="L11" s="316"/>
      <c r="M11" s="316"/>
      <c r="N11" s="316"/>
      <c r="O11" s="317"/>
      <c r="P11" s="316"/>
      <c r="Q11" s="316"/>
      <c r="R11" s="316"/>
      <c r="S11" s="316"/>
    </row>
    <row r="12" spans="1:19" ht="16.2" thickBot="1">
      <c r="A12" s="1570"/>
      <c r="B12" s="1570"/>
      <c r="C12" s="1571"/>
      <c r="D12" s="1571"/>
      <c r="E12" s="1592">
        <f>SUM(E9:E11)</f>
        <v>1519489.311398454</v>
      </c>
      <c r="F12" s="1570"/>
      <c r="G12" s="1570"/>
      <c r="H12" s="1593">
        <f>SUM(H9:H11)</f>
        <v>1519489.311398454</v>
      </c>
      <c r="I12" s="1594"/>
      <c r="J12" s="304"/>
      <c r="K12" s="304"/>
      <c r="L12" s="304"/>
      <c r="M12" s="304"/>
      <c r="N12" s="309"/>
      <c r="O12" s="319"/>
      <c r="P12" s="304"/>
      <c r="Q12" s="304"/>
      <c r="R12" s="304"/>
      <c r="S12" s="304"/>
    </row>
    <row r="13" spans="1:19" ht="16.2" thickTop="1">
      <c r="A13" s="1569"/>
      <c r="B13" s="1567"/>
      <c r="C13" s="1567"/>
      <c r="D13" s="1567"/>
      <c r="E13" s="1567"/>
      <c r="F13" s="1578"/>
      <c r="G13" s="1578"/>
      <c r="H13" s="1579"/>
      <c r="I13" s="1594"/>
      <c r="J13" s="304"/>
      <c r="K13" s="304"/>
      <c r="L13" s="304"/>
      <c r="M13" s="304"/>
      <c r="N13" s="309"/>
      <c r="O13" s="320"/>
      <c r="P13" s="304"/>
      <c r="Q13" s="304"/>
      <c r="R13" s="304"/>
      <c r="S13" s="304"/>
    </row>
    <row r="14" spans="1:19">
      <c r="A14" s="1569" t="s">
        <v>342</v>
      </c>
      <c r="B14" s="1567"/>
      <c r="C14" s="1567"/>
      <c r="D14" s="1567"/>
      <c r="E14" s="1567"/>
      <c r="F14" s="1578"/>
      <c r="G14" s="1578"/>
      <c r="H14" s="1579"/>
      <c r="I14" s="1594"/>
      <c r="J14" s="304"/>
      <c r="K14" s="304"/>
      <c r="L14" s="304"/>
      <c r="M14" s="304"/>
      <c r="N14" s="309"/>
      <c r="O14" s="319"/>
      <c r="P14" s="304"/>
      <c r="Q14" s="304"/>
      <c r="R14" s="304"/>
      <c r="S14" s="304"/>
    </row>
    <row r="15" spans="1:19">
      <c r="A15" s="1568" t="s">
        <v>406</v>
      </c>
      <c r="B15" s="1567"/>
      <c r="C15" s="1567"/>
      <c r="D15" s="1567"/>
      <c r="E15" s="1567"/>
      <c r="F15" s="1578"/>
      <c r="G15" s="1578"/>
      <c r="H15" s="1579"/>
      <c r="I15" s="1594"/>
      <c r="J15" s="304"/>
      <c r="K15" s="304"/>
      <c r="L15" s="304"/>
      <c r="M15" s="304"/>
      <c r="N15" s="309"/>
      <c r="O15" s="319"/>
      <c r="P15" s="304"/>
      <c r="Q15" s="304"/>
      <c r="R15" s="304"/>
      <c r="S15" s="304"/>
    </row>
    <row r="16" spans="1:19">
      <c r="A16" s="1595" t="s">
        <v>78</v>
      </c>
      <c r="B16" s="1567"/>
      <c r="C16" s="1567"/>
      <c r="D16" s="1567"/>
      <c r="E16" s="1567"/>
      <c r="F16" s="1578"/>
      <c r="G16" s="1578"/>
      <c r="H16" s="1582">
        <f>+RevReqSummary!C64+'Total Adj '!D64</f>
        <v>799205133.84841323</v>
      </c>
      <c r="I16" s="1596"/>
      <c r="J16" s="305"/>
      <c r="K16" s="305"/>
      <c r="L16" s="322"/>
      <c r="M16" s="322"/>
      <c r="N16" s="322"/>
      <c r="O16" s="317"/>
      <c r="P16" s="322"/>
      <c r="Q16" s="322"/>
      <c r="R16" s="322"/>
      <c r="S16" s="322"/>
    </row>
    <row r="17" spans="1:19">
      <c r="A17" s="1580" t="s">
        <v>407</v>
      </c>
      <c r="B17" s="1567"/>
      <c r="C17" s="1567"/>
      <c r="D17" s="1567"/>
      <c r="E17" s="1567"/>
      <c r="F17" s="115"/>
      <c r="G17" s="1578"/>
      <c r="H17" s="1597">
        <f>+H26</f>
        <v>2.87E-2</v>
      </c>
      <c r="I17" s="1596"/>
      <c r="J17" s="305"/>
      <c r="K17" s="305"/>
      <c r="L17" s="323"/>
      <c r="M17" s="323"/>
      <c r="N17" s="324"/>
      <c r="O17" s="323"/>
      <c r="P17" s="323"/>
      <c r="Q17" s="323"/>
      <c r="R17" s="323"/>
      <c r="S17" s="323"/>
    </row>
    <row r="18" spans="1:19">
      <c r="A18" s="1595" t="s">
        <v>703</v>
      </c>
      <c r="B18" s="1567"/>
      <c r="C18" s="1567"/>
      <c r="D18" s="1567"/>
      <c r="E18" s="1567"/>
      <c r="F18" s="1578"/>
      <c r="G18" s="1578"/>
      <c r="H18" s="1582">
        <f>H16*H17</f>
        <v>22937187.341449458</v>
      </c>
      <c r="I18" s="1596"/>
      <c r="J18" s="305"/>
      <c r="K18" s="305"/>
      <c r="L18" s="314"/>
      <c r="M18" s="314"/>
      <c r="N18" s="325"/>
      <c r="O18" s="314"/>
      <c r="P18" s="314"/>
      <c r="Q18" s="314"/>
      <c r="R18" s="314"/>
      <c r="S18" s="314"/>
    </row>
    <row r="19" spans="1:19">
      <c r="A19" s="1595"/>
      <c r="B19" s="1567"/>
      <c r="C19" s="1567"/>
      <c r="D19" s="1567"/>
      <c r="E19" s="1567"/>
      <c r="F19" s="1578"/>
      <c r="G19" s="1578"/>
      <c r="H19" s="239"/>
      <c r="I19" s="1594"/>
      <c r="J19" s="305"/>
      <c r="K19" s="305"/>
      <c r="L19" s="304"/>
      <c r="M19" s="304"/>
      <c r="N19" s="309"/>
      <c r="O19" s="304"/>
      <c r="P19" s="304"/>
      <c r="Q19" s="314"/>
      <c r="R19" s="304"/>
      <c r="S19" s="304"/>
    </row>
    <row r="20" spans="1:19">
      <c r="A20" s="1598" t="s">
        <v>704</v>
      </c>
      <c r="B20" s="1567"/>
      <c r="C20" s="1567"/>
      <c r="D20" s="1567"/>
      <c r="E20" s="1567"/>
      <c r="F20" s="1578"/>
      <c r="G20" s="1578"/>
      <c r="H20" s="1582">
        <v>22026430</v>
      </c>
      <c r="I20" s="1594"/>
      <c r="J20" s="305"/>
      <c r="K20" s="305"/>
      <c r="L20" s="314"/>
      <c r="M20" s="314"/>
      <c r="N20" s="325"/>
      <c r="O20" s="317"/>
      <c r="P20" s="314"/>
      <c r="Q20" s="314"/>
      <c r="R20" s="314"/>
      <c r="S20" s="314"/>
    </row>
    <row r="21" spans="1:19" ht="16.2" thickBot="1">
      <c r="A21" s="1570" t="s">
        <v>705</v>
      </c>
      <c r="B21" s="1567"/>
      <c r="C21" s="1567"/>
      <c r="D21" s="1567"/>
      <c r="E21" s="1567"/>
      <c r="F21" s="1578"/>
      <c r="G21" s="1578"/>
      <c r="H21" s="1599">
        <f>H18-H20</f>
        <v>910757.34144945815</v>
      </c>
      <c r="I21" s="1596"/>
      <c r="J21" s="305"/>
      <c r="K21" s="305"/>
      <c r="L21" s="316"/>
      <c r="M21" s="316"/>
      <c r="N21" s="326"/>
      <c r="O21" s="316"/>
      <c r="P21" s="316"/>
      <c r="Q21" s="316"/>
      <c r="R21" s="316"/>
      <c r="S21" s="316"/>
    </row>
    <row r="22" spans="1:19" ht="16.2" thickTop="1">
      <c r="A22" s="1595"/>
      <c r="B22" s="1567"/>
      <c r="C22" s="1567"/>
      <c r="D22" s="1567"/>
      <c r="E22" s="1567"/>
      <c r="F22" s="1578"/>
      <c r="G22" s="1578"/>
      <c r="H22" s="1567"/>
      <c r="I22" s="1594"/>
      <c r="J22" s="305"/>
      <c r="K22" s="305"/>
      <c r="L22" s="304"/>
      <c r="M22" s="327"/>
      <c r="N22" s="309"/>
      <c r="O22" s="304"/>
      <c r="P22" s="304"/>
      <c r="Q22" s="304"/>
      <c r="R22" s="304"/>
      <c r="S22" s="304"/>
    </row>
    <row r="23" spans="1:19">
      <c r="A23" s="1598"/>
      <c r="B23" s="1570"/>
      <c r="C23" s="1571"/>
      <c r="D23" s="1571"/>
      <c r="E23" s="1570"/>
      <c r="F23" s="1570"/>
      <c r="G23" s="1570"/>
      <c r="H23" s="239"/>
      <c r="I23" s="1600"/>
      <c r="J23" s="305"/>
      <c r="K23" s="305"/>
      <c r="L23" s="304"/>
      <c r="M23" s="327"/>
      <c r="N23" s="309"/>
      <c r="O23" s="304"/>
      <c r="P23" s="304"/>
      <c r="Q23" s="304"/>
      <c r="R23" s="304"/>
      <c r="S23" s="304"/>
    </row>
    <row r="24" spans="1:19">
      <c r="A24" s="1568" t="s">
        <v>706</v>
      </c>
      <c r="B24" s="1570"/>
      <c r="C24" s="1571"/>
      <c r="D24" s="1571"/>
      <c r="E24" s="1570"/>
      <c r="F24" s="115"/>
      <c r="G24" s="1570"/>
      <c r="H24" s="1601"/>
      <c r="I24" s="1570" t="s">
        <v>729</v>
      </c>
      <c r="J24" s="328"/>
      <c r="K24" s="328"/>
      <c r="L24" s="314"/>
      <c r="M24" s="314"/>
      <c r="N24" s="325"/>
      <c r="O24" s="317"/>
      <c r="P24" s="314"/>
      <c r="Q24" s="314"/>
      <c r="R24" s="314"/>
      <c r="S24" s="314"/>
    </row>
    <row r="25" spans="1:19">
      <c r="A25" s="1595" t="s">
        <v>78</v>
      </c>
      <c r="B25" s="1570"/>
      <c r="C25" s="1571"/>
      <c r="D25" s="1571"/>
      <c r="E25" s="1570"/>
      <c r="F25" s="115"/>
      <c r="G25" s="1570"/>
      <c r="H25" s="1582">
        <f>+RevReqSummary!G64</f>
        <v>820415307.01736772</v>
      </c>
      <c r="I25" s="1602">
        <f>+RevReqSummary!G64</f>
        <v>820415307.01736772</v>
      </c>
      <c r="J25" s="328"/>
      <c r="K25" s="328"/>
      <c r="L25" s="304"/>
      <c r="M25" s="304"/>
      <c r="N25" s="309"/>
      <c r="O25" s="304"/>
      <c r="P25" s="304"/>
      <c r="Q25" s="314"/>
      <c r="R25" s="304"/>
      <c r="S25" s="304"/>
    </row>
    <row r="26" spans="1:19">
      <c r="A26" s="1580" t="s">
        <v>407</v>
      </c>
      <c r="B26" s="1570"/>
      <c r="C26" s="1571"/>
      <c r="D26" s="1571"/>
      <c r="E26" s="1570"/>
      <c r="F26" s="115"/>
      <c r="G26" s="1570"/>
      <c r="H26" s="1597">
        <f>+'cost of capital'!E19</f>
        <v>2.87E-2</v>
      </c>
      <c r="I26" s="1603">
        <f>+H26</f>
        <v>2.87E-2</v>
      </c>
      <c r="J26" s="328"/>
      <c r="K26" s="328"/>
      <c r="L26" s="325"/>
      <c r="M26" s="325"/>
      <c r="N26" s="325"/>
      <c r="O26" s="325"/>
      <c r="P26" s="325"/>
      <c r="Q26" s="325"/>
      <c r="R26" s="325"/>
      <c r="S26" s="325"/>
    </row>
    <row r="27" spans="1:19">
      <c r="A27" s="1595" t="s">
        <v>703</v>
      </c>
      <c r="B27" s="1570"/>
      <c r="C27" s="1571"/>
      <c r="D27" s="1571"/>
      <c r="E27" s="1570"/>
      <c r="F27" s="115"/>
      <c r="G27" s="1570"/>
      <c r="H27" s="1582">
        <f>H25*H26</f>
        <v>23545919.311398454</v>
      </c>
      <c r="I27" s="1604">
        <f>+I25*I26</f>
        <v>23545919.311398454</v>
      </c>
      <c r="J27" s="328"/>
      <c r="K27" s="328"/>
      <c r="L27" s="316"/>
      <c r="M27" s="316"/>
      <c r="N27" s="326"/>
      <c r="O27" s="316"/>
      <c r="P27" s="316"/>
      <c r="Q27" s="316"/>
      <c r="R27" s="316"/>
      <c r="S27" s="316"/>
    </row>
    <row r="28" spans="1:19">
      <c r="A28" s="1595"/>
      <c r="B28" s="1570"/>
      <c r="C28" s="1571"/>
      <c r="D28" s="1571"/>
      <c r="E28" s="1570"/>
      <c r="F28" s="115"/>
      <c r="G28" s="1570"/>
      <c r="H28" s="239"/>
      <c r="I28" s="1569"/>
      <c r="J28" s="305"/>
      <c r="K28" s="305"/>
      <c r="L28" s="304"/>
      <c r="M28" s="304"/>
      <c r="N28" s="309"/>
      <c r="O28" s="304"/>
      <c r="P28" s="304"/>
      <c r="Q28" s="304"/>
      <c r="R28" s="304"/>
      <c r="S28" s="304"/>
    </row>
    <row r="29" spans="1:19">
      <c r="A29" s="1598" t="s">
        <v>408</v>
      </c>
      <c r="B29" s="1570"/>
      <c r="C29" s="1571"/>
      <c r="D29" s="1571"/>
      <c r="E29" s="1570"/>
      <c r="F29" s="115"/>
      <c r="G29" s="1570"/>
      <c r="H29" s="1582">
        <f>H18</f>
        <v>22937187.341449458</v>
      </c>
      <c r="I29" s="1605">
        <f>+H20</f>
        <v>22026430</v>
      </c>
      <c r="J29" s="328"/>
      <c r="K29" s="328"/>
      <c r="L29" s="314"/>
      <c r="M29" s="314"/>
      <c r="N29" s="325"/>
      <c r="O29" s="317"/>
      <c r="P29" s="314"/>
      <c r="Q29" s="314"/>
      <c r="R29" s="314"/>
      <c r="S29" s="314"/>
    </row>
    <row r="30" spans="1:19" ht="16.2" thickBot="1">
      <c r="A30" s="1570" t="s">
        <v>707</v>
      </c>
      <c r="B30" s="1570"/>
      <c r="C30" s="1571"/>
      <c r="D30" s="1571"/>
      <c r="E30" s="239"/>
      <c r="F30" s="115"/>
      <c r="G30" s="1570"/>
      <c r="H30" s="1599">
        <f>H27-H29</f>
        <v>608731.96994899586</v>
      </c>
      <c r="I30" s="1606">
        <f>+I27-I29</f>
        <v>1519489.311398454</v>
      </c>
      <c r="J30" s="305"/>
      <c r="K30" s="305"/>
      <c r="L30" s="322"/>
      <c r="M30" s="322"/>
      <c r="N30" s="322"/>
      <c r="O30" s="317"/>
      <c r="P30" s="322"/>
      <c r="Q30" s="322"/>
      <c r="R30" s="322"/>
      <c r="S30" s="322"/>
    </row>
    <row r="31" spans="1:19" ht="16.2" thickTop="1">
      <c r="A31" s="1598"/>
      <c r="B31" s="1570"/>
      <c r="C31" s="1571"/>
      <c r="D31" s="1571"/>
      <c r="E31" s="1570"/>
      <c r="F31" s="1570"/>
      <c r="G31" s="1570"/>
      <c r="H31" s="239"/>
      <c r="I31" s="1600"/>
      <c r="J31" s="305"/>
      <c r="K31" s="305"/>
      <c r="L31" s="323"/>
      <c r="M31" s="323"/>
      <c r="N31" s="329"/>
      <c r="O31" s="323"/>
      <c r="P31" s="323"/>
      <c r="Q31" s="323"/>
      <c r="R31" s="323"/>
      <c r="S31" s="323"/>
    </row>
    <row r="32" spans="1:19">
      <c r="A32" s="115"/>
      <c r="B32" s="115"/>
      <c r="C32" s="115"/>
      <c r="D32" s="115"/>
      <c r="E32" s="115"/>
      <c r="F32" s="115"/>
      <c r="G32" s="115"/>
      <c r="H32" s="115"/>
      <c r="I32" s="115"/>
      <c r="J32" s="311"/>
      <c r="K32" s="311"/>
      <c r="L32" s="314"/>
      <c r="M32" s="314"/>
      <c r="N32" s="325"/>
      <c r="O32" s="314"/>
      <c r="P32" s="314"/>
      <c r="Q32" s="314"/>
      <c r="R32" s="314"/>
      <c r="S32" s="314"/>
    </row>
    <row r="33" spans="1:19">
      <c r="A33" s="114" t="s">
        <v>656</v>
      </c>
      <c r="B33" s="115"/>
      <c r="C33" s="115"/>
      <c r="D33" s="115"/>
      <c r="E33" s="115"/>
      <c r="F33" s="115"/>
      <c r="G33" s="115"/>
      <c r="H33" s="115"/>
      <c r="I33" s="115"/>
      <c r="J33" s="305"/>
      <c r="K33" s="305"/>
      <c r="L33" s="304"/>
      <c r="M33" s="304"/>
      <c r="N33" s="309"/>
      <c r="O33" s="304"/>
      <c r="P33" s="304"/>
      <c r="Q33" s="314"/>
      <c r="R33" s="304"/>
      <c r="S33" s="304"/>
    </row>
    <row r="34" spans="1:19">
      <c r="A34" s="115"/>
      <c r="B34" s="115"/>
      <c r="C34" s="115"/>
      <c r="D34" s="115"/>
      <c r="E34" s="115"/>
      <c r="F34" s="115"/>
      <c r="G34" s="115"/>
      <c r="H34" s="115"/>
      <c r="I34" s="115"/>
      <c r="J34" s="305"/>
      <c r="K34" s="305"/>
      <c r="L34" s="325"/>
      <c r="M34" s="325"/>
      <c r="N34" s="325"/>
      <c r="O34" s="325"/>
      <c r="P34" s="325"/>
      <c r="Q34" s="325"/>
      <c r="R34" s="325"/>
      <c r="S34" s="325"/>
    </row>
    <row r="35" spans="1:19">
      <c r="A35" s="133"/>
      <c r="B35" s="784"/>
      <c r="C35" s="784"/>
      <c r="D35" s="784"/>
      <c r="E35" s="784"/>
      <c r="F35" s="784"/>
      <c r="G35" s="784"/>
      <c r="H35" s="726"/>
      <c r="I35" s="115"/>
      <c r="J35" s="305"/>
      <c r="K35" s="305"/>
      <c r="L35" s="316"/>
      <c r="M35" s="316"/>
      <c r="N35" s="326"/>
      <c r="O35" s="316"/>
      <c r="P35" s="316"/>
      <c r="Q35" s="316"/>
      <c r="R35" s="316"/>
      <c r="S35" s="316"/>
    </row>
    <row r="36" spans="1:19">
      <c r="A36" s="780"/>
      <c r="B36" s="115"/>
      <c r="C36" s="115"/>
      <c r="D36" s="115"/>
      <c r="E36" s="115"/>
      <c r="F36" s="115"/>
      <c r="G36" s="115"/>
      <c r="H36" s="292"/>
      <c r="I36" s="1036"/>
      <c r="J36" s="305"/>
      <c r="K36" s="305"/>
      <c r="L36" s="330"/>
      <c r="M36" s="304"/>
      <c r="N36" s="312"/>
      <c r="O36" s="304"/>
      <c r="P36" s="304"/>
      <c r="Q36" s="304"/>
      <c r="R36" s="304"/>
      <c r="S36" s="304"/>
    </row>
    <row r="37" spans="1:19">
      <c r="A37" s="780"/>
      <c r="B37" s="115"/>
      <c r="C37" s="115"/>
      <c r="D37" s="115"/>
      <c r="E37" s="115"/>
      <c r="F37" s="115"/>
      <c r="G37" s="115"/>
      <c r="H37" s="292"/>
      <c r="I37" s="115"/>
      <c r="J37" s="305"/>
      <c r="K37" s="305"/>
      <c r="L37" s="331"/>
      <c r="M37" s="309"/>
      <c r="N37" s="312"/>
      <c r="O37" s="309"/>
      <c r="P37" s="309"/>
      <c r="Q37" s="309"/>
      <c r="R37" s="309"/>
      <c r="S37" s="309"/>
    </row>
    <row r="38" spans="1:19">
      <c r="A38" s="780"/>
      <c r="B38" s="115"/>
      <c r="C38" s="115"/>
      <c r="D38" s="115"/>
      <c r="E38" s="115"/>
      <c r="F38" s="115"/>
      <c r="G38" s="115"/>
      <c r="H38" s="292"/>
      <c r="I38" s="115"/>
      <c r="J38" s="305"/>
      <c r="K38" s="305"/>
      <c r="L38" s="309"/>
      <c r="M38" s="309"/>
      <c r="N38" s="309"/>
      <c r="O38" s="309"/>
      <c r="P38" s="309"/>
      <c r="Q38" s="309"/>
      <c r="R38" s="309"/>
      <c r="S38" s="309"/>
    </row>
    <row r="39" spans="1:19">
      <c r="A39" s="1607"/>
      <c r="B39" s="1608"/>
      <c r="C39" s="1609"/>
      <c r="D39" s="1609"/>
      <c r="E39" s="1610"/>
      <c r="F39" s="1608"/>
      <c r="G39" s="1608"/>
      <c r="H39" s="1611"/>
      <c r="I39" s="1612"/>
      <c r="J39" s="305"/>
      <c r="K39" s="305"/>
      <c r="L39" s="309"/>
      <c r="M39" s="332"/>
      <c r="N39" s="309"/>
      <c r="O39" s="309"/>
      <c r="P39" s="309"/>
      <c r="Q39" s="309"/>
      <c r="R39" s="309"/>
      <c r="S39" s="309"/>
    </row>
    <row r="40" spans="1:19">
      <c r="A40" s="835"/>
      <c r="B40" s="835"/>
      <c r="C40" s="837"/>
      <c r="D40" s="837"/>
      <c r="E40" s="836"/>
      <c r="F40" s="837"/>
      <c r="G40" s="837"/>
      <c r="H40" s="841"/>
      <c r="I40" s="840"/>
      <c r="J40" s="305"/>
      <c r="K40" s="305"/>
      <c r="L40" s="309"/>
      <c r="M40" s="309"/>
      <c r="N40" s="309"/>
      <c r="O40" s="309"/>
      <c r="P40" s="309"/>
      <c r="Q40" s="309"/>
      <c r="R40" s="309"/>
      <c r="S40" s="309"/>
    </row>
    <row r="41" spans="1:19">
      <c r="A41" s="835"/>
      <c r="B41" s="835"/>
      <c r="C41" s="838"/>
      <c r="D41" s="837"/>
      <c r="E41" s="836"/>
      <c r="F41" s="838"/>
      <c r="G41" s="839"/>
      <c r="H41" s="836"/>
      <c r="I41" s="840"/>
      <c r="J41" s="305"/>
      <c r="K41" s="305"/>
      <c r="L41" s="309"/>
      <c r="M41" s="309"/>
      <c r="N41" s="309"/>
      <c r="O41" s="309"/>
      <c r="P41" s="309"/>
      <c r="Q41" s="309"/>
      <c r="R41" s="309"/>
      <c r="S41" s="309"/>
    </row>
    <row r="42" spans="1:19">
      <c r="A42" s="315"/>
      <c r="B42" s="305"/>
      <c r="C42" s="305"/>
      <c r="D42" s="304"/>
      <c r="E42" s="305"/>
      <c r="F42" s="305"/>
      <c r="G42" s="304"/>
      <c r="H42" s="305"/>
      <c r="I42" s="305"/>
      <c r="J42" s="305"/>
      <c r="K42" s="305"/>
      <c r="L42" s="309"/>
      <c r="M42" s="309"/>
      <c r="N42" s="309"/>
      <c r="O42" s="309"/>
      <c r="P42" s="309"/>
      <c r="Q42" s="309"/>
      <c r="R42" s="309"/>
      <c r="S42" s="309"/>
    </row>
    <row r="43" spans="1:19">
      <c r="A43" s="304"/>
      <c r="B43" s="305"/>
      <c r="C43" s="305"/>
      <c r="D43" s="304"/>
      <c r="E43" s="305"/>
      <c r="F43" s="305"/>
      <c r="G43" s="304"/>
      <c r="H43" s="305"/>
      <c r="I43" s="305"/>
      <c r="J43" s="305"/>
      <c r="K43" s="305"/>
      <c r="L43" s="309"/>
      <c r="M43" s="309"/>
      <c r="N43" s="309"/>
      <c r="O43" s="309"/>
      <c r="P43" s="309"/>
      <c r="Q43" s="309"/>
      <c r="R43" s="309"/>
      <c r="S43" s="309"/>
    </row>
    <row r="44" spans="1:19">
      <c r="A44" s="318"/>
      <c r="B44" s="305"/>
      <c r="C44" s="305"/>
      <c r="D44" s="304"/>
      <c r="E44" s="305"/>
      <c r="F44" s="305"/>
      <c r="G44" s="304"/>
      <c r="H44" s="305"/>
      <c r="I44" s="305"/>
      <c r="J44" s="305"/>
      <c r="K44" s="305"/>
      <c r="L44" s="309"/>
      <c r="M44" s="309"/>
      <c r="N44" s="309"/>
      <c r="O44" s="309"/>
      <c r="P44" s="309"/>
      <c r="Q44" s="309"/>
      <c r="R44" s="309"/>
      <c r="S44" s="309"/>
    </row>
    <row r="45" spans="1:19">
      <c r="A45" s="304"/>
      <c r="B45" s="305"/>
      <c r="C45" s="305"/>
      <c r="D45" s="304"/>
      <c r="E45" s="305"/>
      <c r="F45" s="305"/>
      <c r="G45" s="304"/>
      <c r="H45" s="305"/>
      <c r="I45" s="305"/>
      <c r="J45" s="305"/>
      <c r="K45" s="305"/>
      <c r="L45" s="309"/>
      <c r="M45" s="309"/>
      <c r="N45" s="309"/>
      <c r="O45" s="309"/>
      <c r="P45" s="309"/>
      <c r="Q45" s="309"/>
      <c r="R45" s="309"/>
      <c r="S45" s="309"/>
    </row>
    <row r="46" spans="1:19">
      <c r="B46" s="305"/>
      <c r="C46" s="305"/>
      <c r="D46" s="304"/>
      <c r="E46" s="305"/>
      <c r="F46" s="305"/>
      <c r="G46" s="304"/>
      <c r="H46" s="305"/>
      <c r="I46" s="305"/>
      <c r="J46" s="305"/>
      <c r="K46" s="305"/>
      <c r="L46" s="309"/>
      <c r="M46" s="309"/>
      <c r="N46" s="309"/>
      <c r="O46" s="309"/>
      <c r="P46" s="309"/>
      <c r="Q46" s="309"/>
      <c r="R46" s="309"/>
      <c r="S46" s="309"/>
    </row>
    <row r="47" spans="1:19">
      <c r="A47" s="304"/>
      <c r="B47" s="305"/>
      <c r="C47" s="305"/>
      <c r="D47" s="304"/>
      <c r="E47" s="305"/>
      <c r="F47" s="305"/>
      <c r="G47" s="304"/>
      <c r="H47" s="305"/>
      <c r="I47" s="305"/>
      <c r="J47" s="305"/>
      <c r="K47" s="305"/>
      <c r="L47" s="309"/>
      <c r="M47" s="309"/>
      <c r="N47" s="309"/>
      <c r="O47" s="309"/>
      <c r="P47" s="309"/>
      <c r="Q47" s="309"/>
      <c r="R47" s="309"/>
      <c r="S47" s="309"/>
    </row>
    <row r="62" spans="8:8">
      <c r="H62" s="115"/>
    </row>
  </sheetData>
  <dataValidations count="2">
    <dataValidation type="list" allowBlank="1" showInputMessage="1" showErrorMessage="1" errorTitle="Adjustment Type Entry Error" error="An invalid adjustment type was entered._x000a__x000a_Valid values are 1, 2, or 3." sqref="C6 C10:C31 C39:C47">
      <formula1>"1,2,3"</formula1>
    </dataValidation>
    <dataValidation type="list" allowBlank="1" showInputMessage="1" showErrorMessage="1" errorTitle="Account Input Error" error="The account number entered is not valid." sqref="B9:B31 B39:B47">
      <formula1>ValidAccount1</formula1>
    </dataValidation>
  </dataValidations>
  <pageMargins left="0.75" right="0.75" top="1.25" bottom="1" header="0.5" footer="0.25"/>
  <pageSetup scale="90" orientation="portrait" r:id="rId1"/>
  <headerFooter scaleWithDoc="0" alignWithMargins="0">
    <oddHeader>&amp;R&amp;"Times New Roman,Regular"Exhibit No. ___ (JH-2)
 Docket UE-130043
Page &amp;P of &amp;N</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workbookViewId="0">
      <selection activeCell="B1" sqref="B1:I58"/>
    </sheetView>
  </sheetViews>
  <sheetFormatPr defaultRowHeight="13.2"/>
  <cols>
    <col min="3" max="3" width="16.44140625" customWidth="1"/>
    <col min="6" max="6" width="10.44140625" bestFit="1" customWidth="1"/>
    <col min="8" max="8" width="10.6640625" bestFit="1" customWidth="1"/>
    <col min="9" max="9" width="12.21875" customWidth="1"/>
  </cols>
  <sheetData>
    <row r="1" spans="1:9" ht="15.6">
      <c r="A1" s="1052"/>
      <c r="B1" s="1623" t="s">
        <v>122</v>
      </c>
      <c r="C1" s="1861"/>
      <c r="D1" s="1862"/>
      <c r="E1" s="1862"/>
      <c r="F1" s="1862"/>
      <c r="G1" s="1862"/>
      <c r="H1" s="1862"/>
      <c r="I1" s="1862"/>
    </row>
    <row r="2" spans="1:9" ht="15.6">
      <c r="A2" s="1052"/>
      <c r="B2" s="1623" t="s">
        <v>800</v>
      </c>
      <c r="C2" s="1861"/>
      <c r="D2" s="1862"/>
      <c r="E2" s="1862"/>
      <c r="F2" s="1862"/>
      <c r="G2" s="1862"/>
      <c r="H2" s="1862"/>
      <c r="I2" s="1862"/>
    </row>
    <row r="3" spans="1:9" ht="15.6">
      <c r="A3" s="1052"/>
      <c r="B3" s="1623" t="s">
        <v>1119</v>
      </c>
      <c r="C3" s="1861"/>
      <c r="D3" s="1862"/>
      <c r="E3" s="1862"/>
      <c r="F3" s="1862"/>
      <c r="G3" s="1862"/>
      <c r="H3" s="1862"/>
      <c r="I3" s="1862"/>
    </row>
    <row r="4" spans="1:9" ht="15.6">
      <c r="A4" s="1052"/>
      <c r="B4" s="1569" t="s">
        <v>1120</v>
      </c>
      <c r="C4" s="1861"/>
      <c r="D4" s="1862"/>
      <c r="E4" s="1862"/>
      <c r="F4" s="1862"/>
      <c r="G4" s="1862"/>
      <c r="H4" s="1862"/>
      <c r="I4" s="1862"/>
    </row>
    <row r="5" spans="1:9" ht="15.6">
      <c r="A5" s="1052"/>
      <c r="B5" s="1861"/>
      <c r="C5" s="1861"/>
      <c r="D5" s="1862"/>
      <c r="E5" s="1862"/>
      <c r="F5" s="1862"/>
      <c r="G5" s="1862"/>
      <c r="H5" s="1862"/>
      <c r="I5" s="1862"/>
    </row>
    <row r="6" spans="1:9" ht="15.6">
      <c r="A6" s="1052"/>
      <c r="B6" s="1861"/>
      <c r="C6" s="1861"/>
      <c r="D6" s="1862"/>
      <c r="E6" s="1862"/>
      <c r="F6" s="1862" t="s">
        <v>226</v>
      </c>
      <c r="G6" s="1862"/>
      <c r="H6" s="1862"/>
      <c r="I6" s="1862" t="s">
        <v>901</v>
      </c>
    </row>
    <row r="7" spans="1:9" ht="15.6">
      <c r="A7" s="1052"/>
      <c r="B7" s="1861"/>
      <c r="C7" s="1861"/>
      <c r="D7" s="1863" t="s">
        <v>227</v>
      </c>
      <c r="E7" s="1863" t="s">
        <v>228</v>
      </c>
      <c r="F7" s="1863" t="s">
        <v>229</v>
      </c>
      <c r="G7" s="1863" t="s">
        <v>230</v>
      </c>
      <c r="H7" s="1863" t="s">
        <v>231</v>
      </c>
      <c r="I7" s="1863" t="s">
        <v>232</v>
      </c>
    </row>
    <row r="8" spans="1:9" ht="13.8">
      <c r="A8" s="1053"/>
      <c r="B8" s="1864" t="s">
        <v>335</v>
      </c>
      <c r="C8" s="1865"/>
      <c r="D8" s="1866"/>
      <c r="E8" s="1866"/>
      <c r="F8" s="1866"/>
      <c r="G8" s="1866"/>
      <c r="H8" s="1866"/>
      <c r="I8" s="1867"/>
    </row>
    <row r="9" spans="1:9" ht="13.8">
      <c r="A9" s="1053"/>
      <c r="B9" s="1868" t="s">
        <v>902</v>
      </c>
      <c r="C9" s="1865"/>
      <c r="D9" s="1866">
        <v>408</v>
      </c>
      <c r="E9" s="1866" t="s">
        <v>583</v>
      </c>
      <c r="F9" s="2563">
        <v>0</v>
      </c>
      <c r="G9" s="1866" t="s">
        <v>246</v>
      </c>
      <c r="H9" s="1869">
        <f>'WCA Allocation Factors'!E13</f>
        <v>6.850927924449117E-2</v>
      </c>
      <c r="I9" s="2564">
        <f>F9*H9</f>
        <v>0</v>
      </c>
    </row>
    <row r="10" spans="1:9" ht="13.8">
      <c r="A10" s="1053"/>
      <c r="B10" s="1871"/>
      <c r="C10" s="1865"/>
      <c r="D10" s="1866"/>
      <c r="E10" s="1866"/>
      <c r="F10" s="1872"/>
      <c r="G10" s="1866"/>
      <c r="H10" s="1873"/>
      <c r="I10" s="1870"/>
    </row>
    <row r="11" spans="1:9" ht="13.8">
      <c r="A11" s="1053"/>
      <c r="B11" s="1874"/>
      <c r="C11" s="1865"/>
      <c r="D11" s="1866"/>
      <c r="E11" s="1866"/>
      <c r="F11" s="1872"/>
      <c r="G11" s="1866"/>
      <c r="H11" s="1873"/>
      <c r="I11" s="1870"/>
    </row>
    <row r="12" spans="1:9" ht="13.8">
      <c r="A12" s="1053"/>
      <c r="B12" s="1864"/>
      <c r="C12" s="1865"/>
      <c r="D12" s="1866"/>
      <c r="E12" s="1866"/>
      <c r="F12" s="1872"/>
      <c r="G12" s="1866"/>
      <c r="H12" s="1873"/>
      <c r="I12" s="1870"/>
    </row>
    <row r="13" spans="1:9" ht="13.8">
      <c r="A13" s="1053"/>
      <c r="B13" s="1875" t="s">
        <v>242</v>
      </c>
      <c r="C13" s="1865"/>
      <c r="D13" s="1866"/>
      <c r="E13" s="1866"/>
      <c r="F13" s="1872"/>
      <c r="G13" s="1866"/>
      <c r="H13" s="1873"/>
      <c r="I13" s="1870"/>
    </row>
    <row r="14" spans="1:9" ht="13.8">
      <c r="A14" s="1053"/>
      <c r="B14" s="1876"/>
      <c r="C14" s="1865"/>
      <c r="D14" s="1866"/>
      <c r="E14" s="1866"/>
      <c r="F14" s="1872"/>
      <c r="G14" s="1866"/>
      <c r="H14" s="1873"/>
      <c r="I14" s="1870"/>
    </row>
    <row r="15" spans="1:9" ht="13.8">
      <c r="A15" s="1053"/>
      <c r="B15" s="1877"/>
      <c r="C15" s="1878"/>
      <c r="D15" s="1879"/>
      <c r="E15" s="1879"/>
      <c r="F15" s="1880"/>
      <c r="G15" s="1879"/>
      <c r="H15" s="1881"/>
      <c r="I15" s="1882"/>
    </row>
    <row r="16" spans="1:9" ht="13.8">
      <c r="A16" s="1053"/>
      <c r="B16" s="1883"/>
      <c r="C16" s="1865"/>
      <c r="D16" s="1866"/>
      <c r="E16" s="1866"/>
      <c r="F16" s="1872"/>
      <c r="G16" s="1866"/>
      <c r="H16" s="1884"/>
      <c r="I16" s="1885"/>
    </row>
    <row r="17" spans="1:9" ht="13.8">
      <c r="A17" s="1053"/>
      <c r="B17" s="1883"/>
      <c r="C17" s="1865"/>
      <c r="D17" s="1866"/>
      <c r="E17" s="1866"/>
      <c r="F17" s="1872"/>
      <c r="G17" s="1866"/>
      <c r="H17" s="1884"/>
      <c r="I17" s="1885"/>
    </row>
    <row r="18" spans="1:9" ht="13.8">
      <c r="A18" s="1053"/>
      <c r="B18" s="1886"/>
      <c r="C18" s="1865"/>
      <c r="D18" s="1866"/>
      <c r="E18" s="1866"/>
      <c r="F18" s="1872"/>
      <c r="G18" s="1866"/>
      <c r="H18" s="1884"/>
      <c r="I18" s="1885"/>
    </row>
    <row r="19" spans="1:9" ht="13.8">
      <c r="A19" s="1053"/>
      <c r="B19" s="1887"/>
      <c r="C19" s="1888"/>
      <c r="D19" s="1889"/>
      <c r="E19" s="1889"/>
      <c r="F19" s="1890"/>
      <c r="G19" s="1889"/>
      <c r="H19" s="1891"/>
      <c r="I19" s="1892"/>
    </row>
    <row r="20" spans="1:9">
      <c r="A20" s="1053"/>
      <c r="B20" s="1053"/>
      <c r="C20" s="1053"/>
      <c r="D20" s="1054"/>
      <c r="E20" s="1054"/>
      <c r="F20" s="1057"/>
      <c r="G20" s="1054"/>
      <c r="H20" s="1055"/>
      <c r="I20" s="1056"/>
    </row>
  </sheetData>
  <pageMargins left="0.7" right="0.7" top="0.75" bottom="0.75" header="0.3" footer="0.3"/>
  <pageSetup orientation="portrait" r:id="rId1"/>
  <headerFooter>
    <oddHeader>&amp;RExhibit No. ___ (JH-2)
 Docket UE-130043
Page &amp;P of &amp;N</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67"/>
  <sheetViews>
    <sheetView zoomScaleNormal="100" workbookViewId="0">
      <selection activeCell="B1" sqref="B1:I58"/>
    </sheetView>
  </sheetViews>
  <sheetFormatPr defaultRowHeight="13.8"/>
  <cols>
    <col min="1" max="1" width="3" style="115" customWidth="1"/>
    <col min="2" max="2" width="34.33203125" style="115" bestFit="1" customWidth="1"/>
    <col min="3" max="3" width="6.109375" style="115" customWidth="1"/>
    <col min="4" max="4" width="12.109375" style="115" customWidth="1"/>
    <col min="5" max="5" width="7.21875" style="115" customWidth="1"/>
    <col min="6" max="6" width="11.44140625" style="115" customWidth="1"/>
    <col min="7" max="7" width="11.109375" style="115" customWidth="1"/>
    <col min="8" max="8" width="10" style="115" customWidth="1"/>
    <col min="9" max="9" width="12" style="115" customWidth="1"/>
    <col min="10" max="10" width="1.33203125" style="115" customWidth="1"/>
    <col min="11" max="11" width="12.33203125" style="115" bestFit="1" customWidth="1"/>
    <col min="12" max="256" width="10" style="115"/>
    <col min="257" max="257" width="2.5546875" style="115" customWidth="1"/>
    <col min="258" max="258" width="7.109375" style="115" customWidth="1"/>
    <col min="259" max="259" width="23.5546875" style="115" customWidth="1"/>
    <col min="260" max="260" width="9.6640625" style="115" customWidth="1"/>
    <col min="261" max="261" width="4.6640625" style="115" customWidth="1"/>
    <col min="262" max="262" width="14.44140625" style="115" customWidth="1"/>
    <col min="263" max="263" width="11.109375" style="115" customWidth="1"/>
    <col min="264" max="264" width="10.33203125" style="115" customWidth="1"/>
    <col min="265" max="265" width="13" style="115" customWidth="1"/>
    <col min="266" max="266" width="8.33203125" style="115" customWidth="1"/>
    <col min="267" max="512" width="10" style="115"/>
    <col min="513" max="513" width="2.5546875" style="115" customWidth="1"/>
    <col min="514" max="514" width="7.109375" style="115" customWidth="1"/>
    <col min="515" max="515" width="23.5546875" style="115" customWidth="1"/>
    <col min="516" max="516" width="9.6640625" style="115" customWidth="1"/>
    <col min="517" max="517" width="4.6640625" style="115" customWidth="1"/>
    <col min="518" max="518" width="14.44140625" style="115" customWidth="1"/>
    <col min="519" max="519" width="11.109375" style="115" customWidth="1"/>
    <col min="520" max="520" width="10.33203125" style="115" customWidth="1"/>
    <col min="521" max="521" width="13" style="115" customWidth="1"/>
    <col min="522" max="522" width="8.33203125" style="115" customWidth="1"/>
    <col min="523" max="768" width="10" style="115"/>
    <col min="769" max="769" width="2.5546875" style="115" customWidth="1"/>
    <col min="770" max="770" width="7.109375" style="115" customWidth="1"/>
    <col min="771" max="771" width="23.5546875" style="115" customWidth="1"/>
    <col min="772" max="772" width="9.6640625" style="115" customWidth="1"/>
    <col min="773" max="773" width="4.6640625" style="115" customWidth="1"/>
    <col min="774" max="774" width="14.44140625" style="115" customWidth="1"/>
    <col min="775" max="775" width="11.109375" style="115" customWidth="1"/>
    <col min="776" max="776" width="10.33203125" style="115" customWidth="1"/>
    <col min="777" max="777" width="13" style="115" customWidth="1"/>
    <col min="778" max="778" width="8.33203125" style="115" customWidth="1"/>
    <col min="779" max="1024" width="9.109375" style="115"/>
    <col min="1025" max="1025" width="2.5546875" style="115" customWidth="1"/>
    <col min="1026" max="1026" width="7.109375" style="115" customWidth="1"/>
    <col min="1027" max="1027" width="23.5546875" style="115" customWidth="1"/>
    <col min="1028" max="1028" width="9.6640625" style="115" customWidth="1"/>
    <col min="1029" max="1029" width="4.6640625" style="115" customWidth="1"/>
    <col min="1030" max="1030" width="14.44140625" style="115" customWidth="1"/>
    <col min="1031" max="1031" width="11.109375" style="115" customWidth="1"/>
    <col min="1032" max="1032" width="10.33203125" style="115" customWidth="1"/>
    <col min="1033" max="1033" width="13" style="115" customWidth="1"/>
    <col min="1034" max="1034" width="8.33203125" style="115" customWidth="1"/>
    <col min="1035" max="1280" width="10" style="115"/>
    <col min="1281" max="1281" width="2.5546875" style="115" customWidth="1"/>
    <col min="1282" max="1282" width="7.109375" style="115" customWidth="1"/>
    <col min="1283" max="1283" width="23.5546875" style="115" customWidth="1"/>
    <col min="1284" max="1284" width="9.6640625" style="115" customWidth="1"/>
    <col min="1285" max="1285" width="4.6640625" style="115" customWidth="1"/>
    <col min="1286" max="1286" width="14.44140625" style="115" customWidth="1"/>
    <col min="1287" max="1287" width="11.109375" style="115" customWidth="1"/>
    <col min="1288" max="1288" width="10.33203125" style="115" customWidth="1"/>
    <col min="1289" max="1289" width="13" style="115" customWidth="1"/>
    <col min="1290" max="1290" width="8.33203125" style="115" customWidth="1"/>
    <col min="1291" max="1536" width="10" style="115"/>
    <col min="1537" max="1537" width="2.5546875" style="115" customWidth="1"/>
    <col min="1538" max="1538" width="7.109375" style="115" customWidth="1"/>
    <col min="1539" max="1539" width="23.5546875" style="115" customWidth="1"/>
    <col min="1540" max="1540" width="9.6640625" style="115" customWidth="1"/>
    <col min="1541" max="1541" width="4.6640625" style="115" customWidth="1"/>
    <col min="1542" max="1542" width="14.44140625" style="115" customWidth="1"/>
    <col min="1543" max="1543" width="11.109375" style="115" customWidth="1"/>
    <col min="1544" max="1544" width="10.33203125" style="115" customWidth="1"/>
    <col min="1545" max="1545" width="13" style="115" customWidth="1"/>
    <col min="1546" max="1546" width="8.33203125" style="115" customWidth="1"/>
    <col min="1547" max="1792" width="10" style="115"/>
    <col min="1793" max="1793" width="2.5546875" style="115" customWidth="1"/>
    <col min="1794" max="1794" width="7.109375" style="115" customWidth="1"/>
    <col min="1795" max="1795" width="23.5546875" style="115" customWidth="1"/>
    <col min="1796" max="1796" width="9.6640625" style="115" customWidth="1"/>
    <col min="1797" max="1797" width="4.6640625" style="115" customWidth="1"/>
    <col min="1798" max="1798" width="14.44140625" style="115" customWidth="1"/>
    <col min="1799" max="1799" width="11.109375" style="115" customWidth="1"/>
    <col min="1800" max="1800" width="10.33203125" style="115" customWidth="1"/>
    <col min="1801" max="1801" width="13" style="115" customWidth="1"/>
    <col min="1802" max="1802" width="8.33203125" style="115" customWidth="1"/>
    <col min="1803" max="2048" width="9.109375" style="115"/>
    <col min="2049" max="2049" width="2.5546875" style="115" customWidth="1"/>
    <col min="2050" max="2050" width="7.109375" style="115" customWidth="1"/>
    <col min="2051" max="2051" width="23.5546875" style="115" customWidth="1"/>
    <col min="2052" max="2052" width="9.6640625" style="115" customWidth="1"/>
    <col min="2053" max="2053" width="4.6640625" style="115" customWidth="1"/>
    <col min="2054" max="2054" width="14.44140625" style="115" customWidth="1"/>
    <col min="2055" max="2055" width="11.109375" style="115" customWidth="1"/>
    <col min="2056" max="2056" width="10.33203125" style="115" customWidth="1"/>
    <col min="2057" max="2057" width="13" style="115" customWidth="1"/>
    <col min="2058" max="2058" width="8.33203125" style="115" customWidth="1"/>
    <col min="2059" max="2304" width="10" style="115"/>
    <col min="2305" max="2305" width="2.5546875" style="115" customWidth="1"/>
    <col min="2306" max="2306" width="7.109375" style="115" customWidth="1"/>
    <col min="2307" max="2307" width="23.5546875" style="115" customWidth="1"/>
    <col min="2308" max="2308" width="9.6640625" style="115" customWidth="1"/>
    <col min="2309" max="2309" width="4.6640625" style="115" customWidth="1"/>
    <col min="2310" max="2310" width="14.44140625" style="115" customWidth="1"/>
    <col min="2311" max="2311" width="11.109375" style="115" customWidth="1"/>
    <col min="2312" max="2312" width="10.33203125" style="115" customWidth="1"/>
    <col min="2313" max="2313" width="13" style="115" customWidth="1"/>
    <col min="2314" max="2314" width="8.33203125" style="115" customWidth="1"/>
    <col min="2315" max="2560" width="10" style="115"/>
    <col min="2561" max="2561" width="2.5546875" style="115" customWidth="1"/>
    <col min="2562" max="2562" width="7.109375" style="115" customWidth="1"/>
    <col min="2563" max="2563" width="23.5546875" style="115" customWidth="1"/>
    <col min="2564" max="2564" width="9.6640625" style="115" customWidth="1"/>
    <col min="2565" max="2565" width="4.6640625" style="115" customWidth="1"/>
    <col min="2566" max="2566" width="14.44140625" style="115" customWidth="1"/>
    <col min="2567" max="2567" width="11.109375" style="115" customWidth="1"/>
    <col min="2568" max="2568" width="10.33203125" style="115" customWidth="1"/>
    <col min="2569" max="2569" width="13" style="115" customWidth="1"/>
    <col min="2570" max="2570" width="8.33203125" style="115" customWidth="1"/>
    <col min="2571" max="2816" width="10" style="115"/>
    <col min="2817" max="2817" width="2.5546875" style="115" customWidth="1"/>
    <col min="2818" max="2818" width="7.109375" style="115" customWidth="1"/>
    <col min="2819" max="2819" width="23.5546875" style="115" customWidth="1"/>
    <col min="2820" max="2820" width="9.6640625" style="115" customWidth="1"/>
    <col min="2821" max="2821" width="4.6640625" style="115" customWidth="1"/>
    <col min="2822" max="2822" width="14.44140625" style="115" customWidth="1"/>
    <col min="2823" max="2823" width="11.109375" style="115" customWidth="1"/>
    <col min="2824" max="2824" width="10.33203125" style="115" customWidth="1"/>
    <col min="2825" max="2825" width="13" style="115" customWidth="1"/>
    <col min="2826" max="2826" width="8.33203125" style="115" customWidth="1"/>
    <col min="2827" max="3072" width="9.109375" style="115"/>
    <col min="3073" max="3073" width="2.5546875" style="115" customWidth="1"/>
    <col min="3074" max="3074" width="7.109375" style="115" customWidth="1"/>
    <col min="3075" max="3075" width="23.5546875" style="115" customWidth="1"/>
    <col min="3076" max="3076" width="9.6640625" style="115" customWidth="1"/>
    <col min="3077" max="3077" width="4.6640625" style="115" customWidth="1"/>
    <col min="3078" max="3078" width="14.44140625" style="115" customWidth="1"/>
    <col min="3079" max="3079" width="11.109375" style="115" customWidth="1"/>
    <col min="3080" max="3080" width="10.33203125" style="115" customWidth="1"/>
    <col min="3081" max="3081" width="13" style="115" customWidth="1"/>
    <col min="3082" max="3082" width="8.33203125" style="115" customWidth="1"/>
    <col min="3083" max="3328" width="10" style="115"/>
    <col min="3329" max="3329" width="2.5546875" style="115" customWidth="1"/>
    <col min="3330" max="3330" width="7.109375" style="115" customWidth="1"/>
    <col min="3331" max="3331" width="23.5546875" style="115" customWidth="1"/>
    <col min="3332" max="3332" width="9.6640625" style="115" customWidth="1"/>
    <col min="3333" max="3333" width="4.6640625" style="115" customWidth="1"/>
    <col min="3334" max="3334" width="14.44140625" style="115" customWidth="1"/>
    <col min="3335" max="3335" width="11.109375" style="115" customWidth="1"/>
    <col min="3336" max="3336" width="10.33203125" style="115" customWidth="1"/>
    <col min="3337" max="3337" width="13" style="115" customWidth="1"/>
    <col min="3338" max="3338" width="8.33203125" style="115" customWidth="1"/>
    <col min="3339" max="3584" width="10" style="115"/>
    <col min="3585" max="3585" width="2.5546875" style="115" customWidth="1"/>
    <col min="3586" max="3586" width="7.109375" style="115" customWidth="1"/>
    <col min="3587" max="3587" width="23.5546875" style="115" customWidth="1"/>
    <col min="3588" max="3588" width="9.6640625" style="115" customWidth="1"/>
    <col min="3589" max="3589" width="4.6640625" style="115" customWidth="1"/>
    <col min="3590" max="3590" width="14.44140625" style="115" customWidth="1"/>
    <col min="3591" max="3591" width="11.109375" style="115" customWidth="1"/>
    <col min="3592" max="3592" width="10.33203125" style="115" customWidth="1"/>
    <col min="3593" max="3593" width="13" style="115" customWidth="1"/>
    <col min="3594" max="3594" width="8.33203125" style="115" customWidth="1"/>
    <col min="3595" max="3840" width="10" style="115"/>
    <col min="3841" max="3841" width="2.5546875" style="115" customWidth="1"/>
    <col min="3842" max="3842" width="7.109375" style="115" customWidth="1"/>
    <col min="3843" max="3843" width="23.5546875" style="115" customWidth="1"/>
    <col min="3844" max="3844" width="9.6640625" style="115" customWidth="1"/>
    <col min="3845" max="3845" width="4.6640625" style="115" customWidth="1"/>
    <col min="3846" max="3846" width="14.44140625" style="115" customWidth="1"/>
    <col min="3847" max="3847" width="11.109375" style="115" customWidth="1"/>
    <col min="3848" max="3848" width="10.33203125" style="115" customWidth="1"/>
    <col min="3849" max="3849" width="13" style="115" customWidth="1"/>
    <col min="3850" max="3850" width="8.33203125" style="115" customWidth="1"/>
    <col min="3851" max="4096" width="9.109375" style="115"/>
    <col min="4097" max="4097" width="2.5546875" style="115" customWidth="1"/>
    <col min="4098" max="4098" width="7.109375" style="115" customWidth="1"/>
    <col min="4099" max="4099" width="23.5546875" style="115" customWidth="1"/>
    <col min="4100" max="4100" width="9.6640625" style="115" customWidth="1"/>
    <col min="4101" max="4101" width="4.6640625" style="115" customWidth="1"/>
    <col min="4102" max="4102" width="14.44140625" style="115" customWidth="1"/>
    <col min="4103" max="4103" width="11.109375" style="115" customWidth="1"/>
    <col min="4104" max="4104" width="10.33203125" style="115" customWidth="1"/>
    <col min="4105" max="4105" width="13" style="115" customWidth="1"/>
    <col min="4106" max="4106" width="8.33203125" style="115" customWidth="1"/>
    <col min="4107" max="4352" width="10" style="115"/>
    <col min="4353" max="4353" width="2.5546875" style="115" customWidth="1"/>
    <col min="4354" max="4354" width="7.109375" style="115" customWidth="1"/>
    <col min="4355" max="4355" width="23.5546875" style="115" customWidth="1"/>
    <col min="4356" max="4356" width="9.6640625" style="115" customWidth="1"/>
    <col min="4357" max="4357" width="4.6640625" style="115" customWidth="1"/>
    <col min="4358" max="4358" width="14.44140625" style="115" customWidth="1"/>
    <col min="4359" max="4359" width="11.109375" style="115" customWidth="1"/>
    <col min="4360" max="4360" width="10.33203125" style="115" customWidth="1"/>
    <col min="4361" max="4361" width="13" style="115" customWidth="1"/>
    <col min="4362" max="4362" width="8.33203125" style="115" customWidth="1"/>
    <col min="4363" max="4608" width="10" style="115"/>
    <col min="4609" max="4609" width="2.5546875" style="115" customWidth="1"/>
    <col min="4610" max="4610" width="7.109375" style="115" customWidth="1"/>
    <col min="4611" max="4611" width="23.5546875" style="115" customWidth="1"/>
    <col min="4612" max="4612" width="9.6640625" style="115" customWidth="1"/>
    <col min="4613" max="4613" width="4.6640625" style="115" customWidth="1"/>
    <col min="4614" max="4614" width="14.44140625" style="115" customWidth="1"/>
    <col min="4615" max="4615" width="11.109375" style="115" customWidth="1"/>
    <col min="4616" max="4616" width="10.33203125" style="115" customWidth="1"/>
    <col min="4617" max="4617" width="13" style="115" customWidth="1"/>
    <col min="4618" max="4618" width="8.33203125" style="115" customWidth="1"/>
    <col min="4619" max="4864" width="10" style="115"/>
    <col min="4865" max="4865" width="2.5546875" style="115" customWidth="1"/>
    <col min="4866" max="4866" width="7.109375" style="115" customWidth="1"/>
    <col min="4867" max="4867" width="23.5546875" style="115" customWidth="1"/>
    <col min="4868" max="4868" width="9.6640625" style="115" customWidth="1"/>
    <col min="4869" max="4869" width="4.6640625" style="115" customWidth="1"/>
    <col min="4870" max="4870" width="14.44140625" style="115" customWidth="1"/>
    <col min="4871" max="4871" width="11.109375" style="115" customWidth="1"/>
    <col min="4872" max="4872" width="10.33203125" style="115" customWidth="1"/>
    <col min="4873" max="4873" width="13" style="115" customWidth="1"/>
    <col min="4874" max="4874" width="8.33203125" style="115" customWidth="1"/>
    <col min="4875" max="5120" width="9.109375" style="115"/>
    <col min="5121" max="5121" width="2.5546875" style="115" customWidth="1"/>
    <col min="5122" max="5122" width="7.109375" style="115" customWidth="1"/>
    <col min="5123" max="5123" width="23.5546875" style="115" customWidth="1"/>
    <col min="5124" max="5124" width="9.6640625" style="115" customWidth="1"/>
    <col min="5125" max="5125" width="4.6640625" style="115" customWidth="1"/>
    <col min="5126" max="5126" width="14.44140625" style="115" customWidth="1"/>
    <col min="5127" max="5127" width="11.109375" style="115" customWidth="1"/>
    <col min="5128" max="5128" width="10.33203125" style="115" customWidth="1"/>
    <col min="5129" max="5129" width="13" style="115" customWidth="1"/>
    <col min="5130" max="5130" width="8.33203125" style="115" customWidth="1"/>
    <col min="5131" max="5376" width="10" style="115"/>
    <col min="5377" max="5377" width="2.5546875" style="115" customWidth="1"/>
    <col min="5378" max="5378" width="7.109375" style="115" customWidth="1"/>
    <col min="5379" max="5379" width="23.5546875" style="115" customWidth="1"/>
    <col min="5380" max="5380" width="9.6640625" style="115" customWidth="1"/>
    <col min="5381" max="5381" width="4.6640625" style="115" customWidth="1"/>
    <col min="5382" max="5382" width="14.44140625" style="115" customWidth="1"/>
    <col min="5383" max="5383" width="11.109375" style="115" customWidth="1"/>
    <col min="5384" max="5384" width="10.33203125" style="115" customWidth="1"/>
    <col min="5385" max="5385" width="13" style="115" customWidth="1"/>
    <col min="5386" max="5386" width="8.33203125" style="115" customWidth="1"/>
    <col min="5387" max="5632" width="10" style="115"/>
    <col min="5633" max="5633" width="2.5546875" style="115" customWidth="1"/>
    <col min="5634" max="5634" width="7.109375" style="115" customWidth="1"/>
    <col min="5635" max="5635" width="23.5546875" style="115" customWidth="1"/>
    <col min="5636" max="5636" width="9.6640625" style="115" customWidth="1"/>
    <col min="5637" max="5637" width="4.6640625" style="115" customWidth="1"/>
    <col min="5638" max="5638" width="14.44140625" style="115" customWidth="1"/>
    <col min="5639" max="5639" width="11.109375" style="115" customWidth="1"/>
    <col min="5640" max="5640" width="10.33203125" style="115" customWidth="1"/>
    <col min="5641" max="5641" width="13" style="115" customWidth="1"/>
    <col min="5642" max="5642" width="8.33203125" style="115" customWidth="1"/>
    <col min="5643" max="5888" width="10" style="115"/>
    <col min="5889" max="5889" width="2.5546875" style="115" customWidth="1"/>
    <col min="5890" max="5890" width="7.109375" style="115" customWidth="1"/>
    <col min="5891" max="5891" width="23.5546875" style="115" customWidth="1"/>
    <col min="5892" max="5892" width="9.6640625" style="115" customWidth="1"/>
    <col min="5893" max="5893" width="4.6640625" style="115" customWidth="1"/>
    <col min="5894" max="5894" width="14.44140625" style="115" customWidth="1"/>
    <col min="5895" max="5895" width="11.109375" style="115" customWidth="1"/>
    <col min="5896" max="5896" width="10.33203125" style="115" customWidth="1"/>
    <col min="5897" max="5897" width="13" style="115" customWidth="1"/>
    <col min="5898" max="5898" width="8.33203125" style="115" customWidth="1"/>
    <col min="5899" max="6144" width="9.109375" style="115"/>
    <col min="6145" max="6145" width="2.5546875" style="115" customWidth="1"/>
    <col min="6146" max="6146" width="7.109375" style="115" customWidth="1"/>
    <col min="6147" max="6147" width="23.5546875" style="115" customWidth="1"/>
    <col min="6148" max="6148" width="9.6640625" style="115" customWidth="1"/>
    <col min="6149" max="6149" width="4.6640625" style="115" customWidth="1"/>
    <col min="6150" max="6150" width="14.44140625" style="115" customWidth="1"/>
    <col min="6151" max="6151" width="11.109375" style="115" customWidth="1"/>
    <col min="6152" max="6152" width="10.33203125" style="115" customWidth="1"/>
    <col min="6153" max="6153" width="13" style="115" customWidth="1"/>
    <col min="6154" max="6154" width="8.33203125" style="115" customWidth="1"/>
    <col min="6155" max="6400" width="10" style="115"/>
    <col min="6401" max="6401" width="2.5546875" style="115" customWidth="1"/>
    <col min="6402" max="6402" width="7.109375" style="115" customWidth="1"/>
    <col min="6403" max="6403" width="23.5546875" style="115" customWidth="1"/>
    <col min="6404" max="6404" width="9.6640625" style="115" customWidth="1"/>
    <col min="6405" max="6405" width="4.6640625" style="115" customWidth="1"/>
    <col min="6406" max="6406" width="14.44140625" style="115" customWidth="1"/>
    <col min="6407" max="6407" width="11.109375" style="115" customWidth="1"/>
    <col min="6408" max="6408" width="10.33203125" style="115" customWidth="1"/>
    <col min="6409" max="6409" width="13" style="115" customWidth="1"/>
    <col min="6410" max="6410" width="8.33203125" style="115" customWidth="1"/>
    <col min="6411" max="6656" width="10" style="115"/>
    <col min="6657" max="6657" width="2.5546875" style="115" customWidth="1"/>
    <col min="6658" max="6658" width="7.109375" style="115" customWidth="1"/>
    <col min="6659" max="6659" width="23.5546875" style="115" customWidth="1"/>
    <col min="6660" max="6660" width="9.6640625" style="115" customWidth="1"/>
    <col min="6661" max="6661" width="4.6640625" style="115" customWidth="1"/>
    <col min="6662" max="6662" width="14.44140625" style="115" customWidth="1"/>
    <col min="6663" max="6663" width="11.109375" style="115" customWidth="1"/>
    <col min="6664" max="6664" width="10.33203125" style="115" customWidth="1"/>
    <col min="6665" max="6665" width="13" style="115" customWidth="1"/>
    <col min="6666" max="6666" width="8.33203125" style="115" customWidth="1"/>
    <col min="6667" max="6912" width="10" style="115"/>
    <col min="6913" max="6913" width="2.5546875" style="115" customWidth="1"/>
    <col min="6914" max="6914" width="7.109375" style="115" customWidth="1"/>
    <col min="6915" max="6915" width="23.5546875" style="115" customWidth="1"/>
    <col min="6916" max="6916" width="9.6640625" style="115" customWidth="1"/>
    <col min="6917" max="6917" width="4.6640625" style="115" customWidth="1"/>
    <col min="6918" max="6918" width="14.44140625" style="115" customWidth="1"/>
    <col min="6919" max="6919" width="11.109375" style="115" customWidth="1"/>
    <col min="6920" max="6920" width="10.33203125" style="115" customWidth="1"/>
    <col min="6921" max="6921" width="13" style="115" customWidth="1"/>
    <col min="6922" max="6922" width="8.33203125" style="115" customWidth="1"/>
    <col min="6923" max="7168" width="9.109375" style="115"/>
    <col min="7169" max="7169" width="2.5546875" style="115" customWidth="1"/>
    <col min="7170" max="7170" width="7.109375" style="115" customWidth="1"/>
    <col min="7171" max="7171" width="23.5546875" style="115" customWidth="1"/>
    <col min="7172" max="7172" width="9.6640625" style="115" customWidth="1"/>
    <col min="7173" max="7173" width="4.6640625" style="115" customWidth="1"/>
    <col min="7174" max="7174" width="14.44140625" style="115" customWidth="1"/>
    <col min="7175" max="7175" width="11.109375" style="115" customWidth="1"/>
    <col min="7176" max="7176" width="10.33203125" style="115" customWidth="1"/>
    <col min="7177" max="7177" width="13" style="115" customWidth="1"/>
    <col min="7178" max="7178" width="8.33203125" style="115" customWidth="1"/>
    <col min="7179" max="7424" width="10" style="115"/>
    <col min="7425" max="7425" width="2.5546875" style="115" customWidth="1"/>
    <col min="7426" max="7426" width="7.109375" style="115" customWidth="1"/>
    <col min="7427" max="7427" width="23.5546875" style="115" customWidth="1"/>
    <col min="7428" max="7428" width="9.6640625" style="115" customWidth="1"/>
    <col min="7429" max="7429" width="4.6640625" style="115" customWidth="1"/>
    <col min="7430" max="7430" width="14.44140625" style="115" customWidth="1"/>
    <col min="7431" max="7431" width="11.109375" style="115" customWidth="1"/>
    <col min="7432" max="7432" width="10.33203125" style="115" customWidth="1"/>
    <col min="7433" max="7433" width="13" style="115" customWidth="1"/>
    <col min="7434" max="7434" width="8.33203125" style="115" customWidth="1"/>
    <col min="7435" max="7680" width="10" style="115"/>
    <col min="7681" max="7681" width="2.5546875" style="115" customWidth="1"/>
    <col min="7682" max="7682" width="7.109375" style="115" customWidth="1"/>
    <col min="7683" max="7683" width="23.5546875" style="115" customWidth="1"/>
    <col min="7684" max="7684" width="9.6640625" style="115" customWidth="1"/>
    <col min="7685" max="7685" width="4.6640625" style="115" customWidth="1"/>
    <col min="7686" max="7686" width="14.44140625" style="115" customWidth="1"/>
    <col min="7687" max="7687" width="11.109375" style="115" customWidth="1"/>
    <col min="7688" max="7688" width="10.33203125" style="115" customWidth="1"/>
    <col min="7689" max="7689" width="13" style="115" customWidth="1"/>
    <col min="7690" max="7690" width="8.33203125" style="115" customWidth="1"/>
    <col min="7691" max="7936" width="10" style="115"/>
    <col min="7937" max="7937" width="2.5546875" style="115" customWidth="1"/>
    <col min="7938" max="7938" width="7.109375" style="115" customWidth="1"/>
    <col min="7939" max="7939" width="23.5546875" style="115" customWidth="1"/>
    <col min="7940" max="7940" width="9.6640625" style="115" customWidth="1"/>
    <col min="7941" max="7941" width="4.6640625" style="115" customWidth="1"/>
    <col min="7942" max="7942" width="14.44140625" style="115" customWidth="1"/>
    <col min="7943" max="7943" width="11.109375" style="115" customWidth="1"/>
    <col min="7944" max="7944" width="10.33203125" style="115" customWidth="1"/>
    <col min="7945" max="7945" width="13" style="115" customWidth="1"/>
    <col min="7946" max="7946" width="8.33203125" style="115" customWidth="1"/>
    <col min="7947" max="8192" width="9.109375" style="115"/>
    <col min="8193" max="8193" width="2.5546875" style="115" customWidth="1"/>
    <col min="8194" max="8194" width="7.109375" style="115" customWidth="1"/>
    <col min="8195" max="8195" width="23.5546875" style="115" customWidth="1"/>
    <col min="8196" max="8196" width="9.6640625" style="115" customWidth="1"/>
    <col min="8197" max="8197" width="4.6640625" style="115" customWidth="1"/>
    <col min="8198" max="8198" width="14.44140625" style="115" customWidth="1"/>
    <col min="8199" max="8199" width="11.109375" style="115" customWidth="1"/>
    <col min="8200" max="8200" width="10.33203125" style="115" customWidth="1"/>
    <col min="8201" max="8201" width="13" style="115" customWidth="1"/>
    <col min="8202" max="8202" width="8.33203125" style="115" customWidth="1"/>
    <col min="8203" max="8448" width="10" style="115"/>
    <col min="8449" max="8449" width="2.5546875" style="115" customWidth="1"/>
    <col min="8450" max="8450" width="7.109375" style="115" customWidth="1"/>
    <col min="8451" max="8451" width="23.5546875" style="115" customWidth="1"/>
    <col min="8452" max="8452" width="9.6640625" style="115" customWidth="1"/>
    <col min="8453" max="8453" width="4.6640625" style="115" customWidth="1"/>
    <col min="8454" max="8454" width="14.44140625" style="115" customWidth="1"/>
    <col min="8455" max="8455" width="11.109375" style="115" customWidth="1"/>
    <col min="8456" max="8456" width="10.33203125" style="115" customWidth="1"/>
    <col min="8457" max="8457" width="13" style="115" customWidth="1"/>
    <col min="8458" max="8458" width="8.33203125" style="115" customWidth="1"/>
    <col min="8459" max="8704" width="10" style="115"/>
    <col min="8705" max="8705" width="2.5546875" style="115" customWidth="1"/>
    <col min="8706" max="8706" width="7.109375" style="115" customWidth="1"/>
    <col min="8707" max="8707" width="23.5546875" style="115" customWidth="1"/>
    <col min="8708" max="8708" width="9.6640625" style="115" customWidth="1"/>
    <col min="8709" max="8709" width="4.6640625" style="115" customWidth="1"/>
    <col min="8710" max="8710" width="14.44140625" style="115" customWidth="1"/>
    <col min="8711" max="8711" width="11.109375" style="115" customWidth="1"/>
    <col min="8712" max="8712" width="10.33203125" style="115" customWidth="1"/>
    <col min="8713" max="8713" width="13" style="115" customWidth="1"/>
    <col min="8714" max="8714" width="8.33203125" style="115" customWidth="1"/>
    <col min="8715" max="8960" width="10" style="115"/>
    <col min="8961" max="8961" width="2.5546875" style="115" customWidth="1"/>
    <col min="8962" max="8962" width="7.109375" style="115" customWidth="1"/>
    <col min="8963" max="8963" width="23.5546875" style="115" customWidth="1"/>
    <col min="8964" max="8964" width="9.6640625" style="115" customWidth="1"/>
    <col min="8965" max="8965" width="4.6640625" style="115" customWidth="1"/>
    <col min="8966" max="8966" width="14.44140625" style="115" customWidth="1"/>
    <col min="8967" max="8967" width="11.109375" style="115" customWidth="1"/>
    <col min="8968" max="8968" width="10.33203125" style="115" customWidth="1"/>
    <col min="8969" max="8969" width="13" style="115" customWidth="1"/>
    <col min="8970" max="8970" width="8.33203125" style="115" customWidth="1"/>
    <col min="8971" max="9216" width="9.109375" style="115"/>
    <col min="9217" max="9217" width="2.5546875" style="115" customWidth="1"/>
    <col min="9218" max="9218" width="7.109375" style="115" customWidth="1"/>
    <col min="9219" max="9219" width="23.5546875" style="115" customWidth="1"/>
    <col min="9220" max="9220" width="9.6640625" style="115" customWidth="1"/>
    <col min="9221" max="9221" width="4.6640625" style="115" customWidth="1"/>
    <col min="9222" max="9222" width="14.44140625" style="115" customWidth="1"/>
    <col min="9223" max="9223" width="11.109375" style="115" customWidth="1"/>
    <col min="9224" max="9224" width="10.33203125" style="115" customWidth="1"/>
    <col min="9225" max="9225" width="13" style="115" customWidth="1"/>
    <col min="9226" max="9226" width="8.33203125" style="115" customWidth="1"/>
    <col min="9227" max="9472" width="10" style="115"/>
    <col min="9473" max="9473" width="2.5546875" style="115" customWidth="1"/>
    <col min="9474" max="9474" width="7.109375" style="115" customWidth="1"/>
    <col min="9475" max="9475" width="23.5546875" style="115" customWidth="1"/>
    <col min="9476" max="9476" width="9.6640625" style="115" customWidth="1"/>
    <col min="9477" max="9477" width="4.6640625" style="115" customWidth="1"/>
    <col min="9478" max="9478" width="14.44140625" style="115" customWidth="1"/>
    <col min="9479" max="9479" width="11.109375" style="115" customWidth="1"/>
    <col min="9480" max="9480" width="10.33203125" style="115" customWidth="1"/>
    <col min="9481" max="9481" width="13" style="115" customWidth="1"/>
    <col min="9482" max="9482" width="8.33203125" style="115" customWidth="1"/>
    <col min="9483" max="9728" width="10" style="115"/>
    <col min="9729" max="9729" width="2.5546875" style="115" customWidth="1"/>
    <col min="9730" max="9730" width="7.109375" style="115" customWidth="1"/>
    <col min="9731" max="9731" width="23.5546875" style="115" customWidth="1"/>
    <col min="9732" max="9732" width="9.6640625" style="115" customWidth="1"/>
    <col min="9733" max="9733" width="4.6640625" style="115" customWidth="1"/>
    <col min="9734" max="9734" width="14.44140625" style="115" customWidth="1"/>
    <col min="9735" max="9735" width="11.109375" style="115" customWidth="1"/>
    <col min="9736" max="9736" width="10.33203125" style="115" customWidth="1"/>
    <col min="9737" max="9737" width="13" style="115" customWidth="1"/>
    <col min="9738" max="9738" width="8.33203125" style="115" customWidth="1"/>
    <col min="9739" max="9984" width="10" style="115"/>
    <col min="9985" max="9985" width="2.5546875" style="115" customWidth="1"/>
    <col min="9986" max="9986" width="7.109375" style="115" customWidth="1"/>
    <col min="9987" max="9987" width="23.5546875" style="115" customWidth="1"/>
    <col min="9988" max="9988" width="9.6640625" style="115" customWidth="1"/>
    <col min="9989" max="9989" width="4.6640625" style="115" customWidth="1"/>
    <col min="9990" max="9990" width="14.44140625" style="115" customWidth="1"/>
    <col min="9991" max="9991" width="11.109375" style="115" customWidth="1"/>
    <col min="9992" max="9992" width="10.33203125" style="115" customWidth="1"/>
    <col min="9993" max="9993" width="13" style="115" customWidth="1"/>
    <col min="9994" max="9994" width="8.33203125" style="115" customWidth="1"/>
    <col min="9995" max="10240" width="9.109375" style="115"/>
    <col min="10241" max="10241" width="2.5546875" style="115" customWidth="1"/>
    <col min="10242" max="10242" width="7.109375" style="115" customWidth="1"/>
    <col min="10243" max="10243" width="23.5546875" style="115" customWidth="1"/>
    <col min="10244" max="10244" width="9.6640625" style="115" customWidth="1"/>
    <col min="10245" max="10245" width="4.6640625" style="115" customWidth="1"/>
    <col min="10246" max="10246" width="14.44140625" style="115" customWidth="1"/>
    <col min="10247" max="10247" width="11.109375" style="115" customWidth="1"/>
    <col min="10248" max="10248" width="10.33203125" style="115" customWidth="1"/>
    <col min="10249" max="10249" width="13" style="115" customWidth="1"/>
    <col min="10250" max="10250" width="8.33203125" style="115" customWidth="1"/>
    <col min="10251" max="10496" width="10" style="115"/>
    <col min="10497" max="10497" width="2.5546875" style="115" customWidth="1"/>
    <col min="10498" max="10498" width="7.109375" style="115" customWidth="1"/>
    <col min="10499" max="10499" width="23.5546875" style="115" customWidth="1"/>
    <col min="10500" max="10500" width="9.6640625" style="115" customWidth="1"/>
    <col min="10501" max="10501" width="4.6640625" style="115" customWidth="1"/>
    <col min="10502" max="10502" width="14.44140625" style="115" customWidth="1"/>
    <col min="10503" max="10503" width="11.109375" style="115" customWidth="1"/>
    <col min="10504" max="10504" width="10.33203125" style="115" customWidth="1"/>
    <col min="10505" max="10505" width="13" style="115" customWidth="1"/>
    <col min="10506" max="10506" width="8.33203125" style="115" customWidth="1"/>
    <col min="10507" max="10752" width="10" style="115"/>
    <col min="10753" max="10753" width="2.5546875" style="115" customWidth="1"/>
    <col min="10754" max="10754" width="7.109375" style="115" customWidth="1"/>
    <col min="10755" max="10755" width="23.5546875" style="115" customWidth="1"/>
    <col min="10756" max="10756" width="9.6640625" style="115" customWidth="1"/>
    <col min="10757" max="10757" width="4.6640625" style="115" customWidth="1"/>
    <col min="10758" max="10758" width="14.44140625" style="115" customWidth="1"/>
    <col min="10759" max="10759" width="11.109375" style="115" customWidth="1"/>
    <col min="10760" max="10760" width="10.33203125" style="115" customWidth="1"/>
    <col min="10761" max="10761" width="13" style="115" customWidth="1"/>
    <col min="10762" max="10762" width="8.33203125" style="115" customWidth="1"/>
    <col min="10763" max="11008" width="10" style="115"/>
    <col min="11009" max="11009" width="2.5546875" style="115" customWidth="1"/>
    <col min="11010" max="11010" width="7.109375" style="115" customWidth="1"/>
    <col min="11011" max="11011" width="23.5546875" style="115" customWidth="1"/>
    <col min="11012" max="11012" width="9.6640625" style="115" customWidth="1"/>
    <col min="11013" max="11013" width="4.6640625" style="115" customWidth="1"/>
    <col min="11014" max="11014" width="14.44140625" style="115" customWidth="1"/>
    <col min="11015" max="11015" width="11.109375" style="115" customWidth="1"/>
    <col min="11016" max="11016" width="10.33203125" style="115" customWidth="1"/>
    <col min="11017" max="11017" width="13" style="115" customWidth="1"/>
    <col min="11018" max="11018" width="8.33203125" style="115" customWidth="1"/>
    <col min="11019" max="11264" width="9.109375" style="115"/>
    <col min="11265" max="11265" width="2.5546875" style="115" customWidth="1"/>
    <col min="11266" max="11266" width="7.109375" style="115" customWidth="1"/>
    <col min="11267" max="11267" width="23.5546875" style="115" customWidth="1"/>
    <col min="11268" max="11268" width="9.6640625" style="115" customWidth="1"/>
    <col min="11269" max="11269" width="4.6640625" style="115" customWidth="1"/>
    <col min="11270" max="11270" width="14.44140625" style="115" customWidth="1"/>
    <col min="11271" max="11271" width="11.109375" style="115" customWidth="1"/>
    <col min="11272" max="11272" width="10.33203125" style="115" customWidth="1"/>
    <col min="11273" max="11273" width="13" style="115" customWidth="1"/>
    <col min="11274" max="11274" width="8.33203125" style="115" customWidth="1"/>
    <col min="11275" max="11520" width="10" style="115"/>
    <col min="11521" max="11521" width="2.5546875" style="115" customWidth="1"/>
    <col min="11522" max="11522" width="7.109375" style="115" customWidth="1"/>
    <col min="11523" max="11523" width="23.5546875" style="115" customWidth="1"/>
    <col min="11524" max="11524" width="9.6640625" style="115" customWidth="1"/>
    <col min="11525" max="11525" width="4.6640625" style="115" customWidth="1"/>
    <col min="11526" max="11526" width="14.44140625" style="115" customWidth="1"/>
    <col min="11527" max="11527" width="11.109375" style="115" customWidth="1"/>
    <col min="11528" max="11528" width="10.33203125" style="115" customWidth="1"/>
    <col min="11529" max="11529" width="13" style="115" customWidth="1"/>
    <col min="11530" max="11530" width="8.33203125" style="115" customWidth="1"/>
    <col min="11531" max="11776" width="10" style="115"/>
    <col min="11777" max="11777" width="2.5546875" style="115" customWidth="1"/>
    <col min="11778" max="11778" width="7.109375" style="115" customWidth="1"/>
    <col min="11779" max="11779" width="23.5546875" style="115" customWidth="1"/>
    <col min="11780" max="11780" width="9.6640625" style="115" customWidth="1"/>
    <col min="11781" max="11781" width="4.6640625" style="115" customWidth="1"/>
    <col min="11782" max="11782" width="14.44140625" style="115" customWidth="1"/>
    <col min="11783" max="11783" width="11.109375" style="115" customWidth="1"/>
    <col min="11784" max="11784" width="10.33203125" style="115" customWidth="1"/>
    <col min="11785" max="11785" width="13" style="115" customWidth="1"/>
    <col min="11786" max="11786" width="8.33203125" style="115" customWidth="1"/>
    <col min="11787" max="12032" width="10" style="115"/>
    <col min="12033" max="12033" width="2.5546875" style="115" customWidth="1"/>
    <col min="12034" max="12034" width="7.109375" style="115" customWidth="1"/>
    <col min="12035" max="12035" width="23.5546875" style="115" customWidth="1"/>
    <col min="12036" max="12036" width="9.6640625" style="115" customWidth="1"/>
    <col min="12037" max="12037" width="4.6640625" style="115" customWidth="1"/>
    <col min="12038" max="12038" width="14.44140625" style="115" customWidth="1"/>
    <col min="12039" max="12039" width="11.109375" style="115" customWidth="1"/>
    <col min="12040" max="12040" width="10.33203125" style="115" customWidth="1"/>
    <col min="12041" max="12041" width="13" style="115" customWidth="1"/>
    <col min="12042" max="12042" width="8.33203125" style="115" customWidth="1"/>
    <col min="12043" max="12288" width="9.109375" style="115"/>
    <col min="12289" max="12289" width="2.5546875" style="115" customWidth="1"/>
    <col min="12290" max="12290" width="7.109375" style="115" customWidth="1"/>
    <col min="12291" max="12291" width="23.5546875" style="115" customWidth="1"/>
    <col min="12292" max="12292" width="9.6640625" style="115" customWidth="1"/>
    <col min="12293" max="12293" width="4.6640625" style="115" customWidth="1"/>
    <col min="12294" max="12294" width="14.44140625" style="115" customWidth="1"/>
    <col min="12295" max="12295" width="11.109375" style="115" customWidth="1"/>
    <col min="12296" max="12296" width="10.33203125" style="115" customWidth="1"/>
    <col min="12297" max="12297" width="13" style="115" customWidth="1"/>
    <col min="12298" max="12298" width="8.33203125" style="115" customWidth="1"/>
    <col min="12299" max="12544" width="10" style="115"/>
    <col min="12545" max="12545" width="2.5546875" style="115" customWidth="1"/>
    <col min="12546" max="12546" width="7.109375" style="115" customWidth="1"/>
    <col min="12547" max="12547" width="23.5546875" style="115" customWidth="1"/>
    <col min="12548" max="12548" width="9.6640625" style="115" customWidth="1"/>
    <col min="12549" max="12549" width="4.6640625" style="115" customWidth="1"/>
    <col min="12550" max="12550" width="14.44140625" style="115" customWidth="1"/>
    <col min="12551" max="12551" width="11.109375" style="115" customWidth="1"/>
    <col min="12552" max="12552" width="10.33203125" style="115" customWidth="1"/>
    <col min="12553" max="12553" width="13" style="115" customWidth="1"/>
    <col min="12554" max="12554" width="8.33203125" style="115" customWidth="1"/>
    <col min="12555" max="12800" width="10" style="115"/>
    <col min="12801" max="12801" width="2.5546875" style="115" customWidth="1"/>
    <col min="12802" max="12802" width="7.109375" style="115" customWidth="1"/>
    <col min="12803" max="12803" width="23.5546875" style="115" customWidth="1"/>
    <col min="12804" max="12804" width="9.6640625" style="115" customWidth="1"/>
    <col min="12805" max="12805" width="4.6640625" style="115" customWidth="1"/>
    <col min="12806" max="12806" width="14.44140625" style="115" customWidth="1"/>
    <col min="12807" max="12807" width="11.109375" style="115" customWidth="1"/>
    <col min="12808" max="12808" width="10.33203125" style="115" customWidth="1"/>
    <col min="12809" max="12809" width="13" style="115" customWidth="1"/>
    <col min="12810" max="12810" width="8.33203125" style="115" customWidth="1"/>
    <col min="12811" max="13056" width="10" style="115"/>
    <col min="13057" max="13057" width="2.5546875" style="115" customWidth="1"/>
    <col min="13058" max="13058" width="7.109375" style="115" customWidth="1"/>
    <col min="13059" max="13059" width="23.5546875" style="115" customWidth="1"/>
    <col min="13060" max="13060" width="9.6640625" style="115" customWidth="1"/>
    <col min="13061" max="13061" width="4.6640625" style="115" customWidth="1"/>
    <col min="13062" max="13062" width="14.44140625" style="115" customWidth="1"/>
    <col min="13063" max="13063" width="11.109375" style="115" customWidth="1"/>
    <col min="13064" max="13064" width="10.33203125" style="115" customWidth="1"/>
    <col min="13065" max="13065" width="13" style="115" customWidth="1"/>
    <col min="13066" max="13066" width="8.33203125" style="115" customWidth="1"/>
    <col min="13067" max="13312" width="9.109375" style="115"/>
    <col min="13313" max="13313" width="2.5546875" style="115" customWidth="1"/>
    <col min="13314" max="13314" width="7.109375" style="115" customWidth="1"/>
    <col min="13315" max="13315" width="23.5546875" style="115" customWidth="1"/>
    <col min="13316" max="13316" width="9.6640625" style="115" customWidth="1"/>
    <col min="13317" max="13317" width="4.6640625" style="115" customWidth="1"/>
    <col min="13318" max="13318" width="14.44140625" style="115" customWidth="1"/>
    <col min="13319" max="13319" width="11.109375" style="115" customWidth="1"/>
    <col min="13320" max="13320" width="10.33203125" style="115" customWidth="1"/>
    <col min="13321" max="13321" width="13" style="115" customWidth="1"/>
    <col min="13322" max="13322" width="8.33203125" style="115" customWidth="1"/>
    <col min="13323" max="13568" width="10" style="115"/>
    <col min="13569" max="13569" width="2.5546875" style="115" customWidth="1"/>
    <col min="13570" max="13570" width="7.109375" style="115" customWidth="1"/>
    <col min="13571" max="13571" width="23.5546875" style="115" customWidth="1"/>
    <col min="13572" max="13572" width="9.6640625" style="115" customWidth="1"/>
    <col min="13573" max="13573" width="4.6640625" style="115" customWidth="1"/>
    <col min="13574" max="13574" width="14.44140625" style="115" customWidth="1"/>
    <col min="13575" max="13575" width="11.109375" style="115" customWidth="1"/>
    <col min="13576" max="13576" width="10.33203125" style="115" customWidth="1"/>
    <col min="13577" max="13577" width="13" style="115" customWidth="1"/>
    <col min="13578" max="13578" width="8.33203125" style="115" customWidth="1"/>
    <col min="13579" max="13824" width="10" style="115"/>
    <col min="13825" max="13825" width="2.5546875" style="115" customWidth="1"/>
    <col min="13826" max="13826" width="7.109375" style="115" customWidth="1"/>
    <col min="13827" max="13827" width="23.5546875" style="115" customWidth="1"/>
    <col min="13828" max="13828" width="9.6640625" style="115" customWidth="1"/>
    <col min="13829" max="13829" width="4.6640625" style="115" customWidth="1"/>
    <col min="13830" max="13830" width="14.44140625" style="115" customWidth="1"/>
    <col min="13831" max="13831" width="11.109375" style="115" customWidth="1"/>
    <col min="13832" max="13832" width="10.33203125" style="115" customWidth="1"/>
    <col min="13833" max="13833" width="13" style="115" customWidth="1"/>
    <col min="13834" max="13834" width="8.33203125" style="115" customWidth="1"/>
    <col min="13835" max="14080" width="10" style="115"/>
    <col min="14081" max="14081" width="2.5546875" style="115" customWidth="1"/>
    <col min="14082" max="14082" width="7.109375" style="115" customWidth="1"/>
    <col min="14083" max="14083" width="23.5546875" style="115" customWidth="1"/>
    <col min="14084" max="14084" width="9.6640625" style="115" customWidth="1"/>
    <col min="14085" max="14085" width="4.6640625" style="115" customWidth="1"/>
    <col min="14086" max="14086" width="14.44140625" style="115" customWidth="1"/>
    <col min="14087" max="14087" width="11.109375" style="115" customWidth="1"/>
    <col min="14088" max="14088" width="10.33203125" style="115" customWidth="1"/>
    <col min="14089" max="14089" width="13" style="115" customWidth="1"/>
    <col min="14090" max="14090" width="8.33203125" style="115" customWidth="1"/>
    <col min="14091" max="14336" width="9.109375" style="115"/>
    <col min="14337" max="14337" width="2.5546875" style="115" customWidth="1"/>
    <col min="14338" max="14338" width="7.109375" style="115" customWidth="1"/>
    <col min="14339" max="14339" width="23.5546875" style="115" customWidth="1"/>
    <col min="14340" max="14340" width="9.6640625" style="115" customWidth="1"/>
    <col min="14341" max="14341" width="4.6640625" style="115" customWidth="1"/>
    <col min="14342" max="14342" width="14.44140625" style="115" customWidth="1"/>
    <col min="14343" max="14343" width="11.109375" style="115" customWidth="1"/>
    <col min="14344" max="14344" width="10.33203125" style="115" customWidth="1"/>
    <col min="14345" max="14345" width="13" style="115" customWidth="1"/>
    <col min="14346" max="14346" width="8.33203125" style="115" customWidth="1"/>
    <col min="14347" max="14592" width="10" style="115"/>
    <col min="14593" max="14593" width="2.5546875" style="115" customWidth="1"/>
    <col min="14594" max="14594" width="7.109375" style="115" customWidth="1"/>
    <col min="14595" max="14595" width="23.5546875" style="115" customWidth="1"/>
    <col min="14596" max="14596" width="9.6640625" style="115" customWidth="1"/>
    <col min="14597" max="14597" width="4.6640625" style="115" customWidth="1"/>
    <col min="14598" max="14598" width="14.44140625" style="115" customWidth="1"/>
    <col min="14599" max="14599" width="11.109375" style="115" customWidth="1"/>
    <col min="14600" max="14600" width="10.33203125" style="115" customWidth="1"/>
    <col min="14601" max="14601" width="13" style="115" customWidth="1"/>
    <col min="14602" max="14602" width="8.33203125" style="115" customWidth="1"/>
    <col min="14603" max="14848" width="10" style="115"/>
    <col min="14849" max="14849" width="2.5546875" style="115" customWidth="1"/>
    <col min="14850" max="14850" width="7.109375" style="115" customWidth="1"/>
    <col min="14851" max="14851" width="23.5546875" style="115" customWidth="1"/>
    <col min="14852" max="14852" width="9.6640625" style="115" customWidth="1"/>
    <col min="14853" max="14853" width="4.6640625" style="115" customWidth="1"/>
    <col min="14854" max="14854" width="14.44140625" style="115" customWidth="1"/>
    <col min="14855" max="14855" width="11.109375" style="115" customWidth="1"/>
    <col min="14856" max="14856" width="10.33203125" style="115" customWidth="1"/>
    <col min="14857" max="14857" width="13" style="115" customWidth="1"/>
    <col min="14858" max="14858" width="8.33203125" style="115" customWidth="1"/>
    <col min="14859" max="15104" width="10" style="115"/>
    <col min="15105" max="15105" width="2.5546875" style="115" customWidth="1"/>
    <col min="15106" max="15106" width="7.109375" style="115" customWidth="1"/>
    <col min="15107" max="15107" width="23.5546875" style="115" customWidth="1"/>
    <col min="15108" max="15108" width="9.6640625" style="115" customWidth="1"/>
    <col min="15109" max="15109" width="4.6640625" style="115" customWidth="1"/>
    <col min="15110" max="15110" width="14.44140625" style="115" customWidth="1"/>
    <col min="15111" max="15111" width="11.109375" style="115" customWidth="1"/>
    <col min="15112" max="15112" width="10.33203125" style="115" customWidth="1"/>
    <col min="15113" max="15113" width="13" style="115" customWidth="1"/>
    <col min="15114" max="15114" width="8.33203125" style="115" customWidth="1"/>
    <col min="15115" max="15360" width="9.109375" style="115"/>
    <col min="15361" max="15361" width="2.5546875" style="115" customWidth="1"/>
    <col min="15362" max="15362" width="7.109375" style="115" customWidth="1"/>
    <col min="15363" max="15363" width="23.5546875" style="115" customWidth="1"/>
    <col min="15364" max="15364" width="9.6640625" style="115" customWidth="1"/>
    <col min="15365" max="15365" width="4.6640625" style="115" customWidth="1"/>
    <col min="15366" max="15366" width="14.44140625" style="115" customWidth="1"/>
    <col min="15367" max="15367" width="11.109375" style="115" customWidth="1"/>
    <col min="15368" max="15368" width="10.33203125" style="115" customWidth="1"/>
    <col min="15369" max="15369" width="13" style="115" customWidth="1"/>
    <col min="15370" max="15370" width="8.33203125" style="115" customWidth="1"/>
    <col min="15371" max="15616" width="10" style="115"/>
    <col min="15617" max="15617" width="2.5546875" style="115" customWidth="1"/>
    <col min="15618" max="15618" width="7.109375" style="115" customWidth="1"/>
    <col min="15619" max="15619" width="23.5546875" style="115" customWidth="1"/>
    <col min="15620" max="15620" width="9.6640625" style="115" customWidth="1"/>
    <col min="15621" max="15621" width="4.6640625" style="115" customWidth="1"/>
    <col min="15622" max="15622" width="14.44140625" style="115" customWidth="1"/>
    <col min="15623" max="15623" width="11.109375" style="115" customWidth="1"/>
    <col min="15624" max="15624" width="10.33203125" style="115" customWidth="1"/>
    <col min="15625" max="15625" width="13" style="115" customWidth="1"/>
    <col min="15626" max="15626" width="8.33203125" style="115" customWidth="1"/>
    <col min="15627" max="15872" width="10" style="115"/>
    <col min="15873" max="15873" width="2.5546875" style="115" customWidth="1"/>
    <col min="15874" max="15874" width="7.109375" style="115" customWidth="1"/>
    <col min="15875" max="15875" width="23.5546875" style="115" customWidth="1"/>
    <col min="15876" max="15876" width="9.6640625" style="115" customWidth="1"/>
    <col min="15877" max="15877" width="4.6640625" style="115" customWidth="1"/>
    <col min="15878" max="15878" width="14.44140625" style="115" customWidth="1"/>
    <col min="15879" max="15879" width="11.109375" style="115" customWidth="1"/>
    <col min="15880" max="15880" width="10.33203125" style="115" customWidth="1"/>
    <col min="15881" max="15881" width="13" style="115" customWidth="1"/>
    <col min="15882" max="15882" width="8.33203125" style="115" customWidth="1"/>
    <col min="15883" max="16128" width="10" style="115"/>
    <col min="16129" max="16129" width="2.5546875" style="115" customWidth="1"/>
    <col min="16130" max="16130" width="7.109375" style="115" customWidth="1"/>
    <col min="16131" max="16131" width="23.5546875" style="115" customWidth="1"/>
    <col min="16132" max="16132" width="9.6640625" style="115" customWidth="1"/>
    <col min="16133" max="16133" width="4.6640625" style="115" customWidth="1"/>
    <col min="16134" max="16134" width="14.44140625" style="115" customWidth="1"/>
    <col min="16135" max="16135" width="11.109375" style="115" customWidth="1"/>
    <col min="16136" max="16136" width="10.33203125" style="115" customWidth="1"/>
    <col min="16137" max="16137" width="13" style="115" customWidth="1"/>
    <col min="16138" max="16138" width="8.33203125" style="115" customWidth="1"/>
    <col min="16139" max="16384" width="9.109375" style="115"/>
  </cols>
  <sheetData>
    <row r="1" spans="2:11">
      <c r="B1" s="114" t="s">
        <v>122</v>
      </c>
      <c r="D1" s="116"/>
      <c r="E1" s="116"/>
      <c r="F1" s="116"/>
      <c r="G1" s="116"/>
      <c r="H1" s="116" t="s">
        <v>413</v>
      </c>
      <c r="I1" s="116"/>
      <c r="J1" s="1051"/>
    </row>
    <row r="2" spans="2:11">
      <c r="B2" s="1860" t="s">
        <v>800</v>
      </c>
      <c r="D2" s="116"/>
      <c r="E2" s="116"/>
      <c r="F2" s="116"/>
      <c r="G2" s="116"/>
      <c r="H2" s="116"/>
      <c r="I2" s="116"/>
      <c r="J2" s="116"/>
    </row>
    <row r="3" spans="2:11">
      <c r="B3" s="114" t="s">
        <v>213</v>
      </c>
      <c r="D3" s="116"/>
      <c r="E3" s="116"/>
      <c r="F3" s="116"/>
      <c r="G3" s="1050"/>
      <c r="H3" s="116"/>
      <c r="I3" s="116"/>
      <c r="J3" s="116"/>
    </row>
    <row r="4" spans="2:11">
      <c r="B4" s="114" t="s">
        <v>754</v>
      </c>
      <c r="D4" s="116"/>
      <c r="E4" s="116"/>
      <c r="F4" s="116"/>
      <c r="G4" s="116"/>
      <c r="H4" s="116"/>
      <c r="I4" s="116"/>
      <c r="J4" s="116"/>
    </row>
    <row r="5" spans="2:11">
      <c r="D5" s="116"/>
      <c r="E5" s="116"/>
      <c r="F5" s="116"/>
      <c r="G5" s="116"/>
      <c r="H5" s="116"/>
      <c r="I5" s="116"/>
      <c r="J5" s="116"/>
    </row>
    <row r="6" spans="2:11">
      <c r="D6" s="116"/>
      <c r="E6" s="116"/>
      <c r="F6" s="116" t="s">
        <v>226</v>
      </c>
      <c r="G6" s="116"/>
      <c r="H6" s="116"/>
      <c r="I6" s="116" t="s">
        <v>376</v>
      </c>
      <c r="J6" s="116"/>
    </row>
    <row r="7" spans="2:11">
      <c r="D7" s="117" t="s">
        <v>227</v>
      </c>
      <c r="E7" s="117" t="s">
        <v>228</v>
      </c>
      <c r="F7" s="117" t="s">
        <v>229</v>
      </c>
      <c r="G7" s="117" t="s">
        <v>230</v>
      </c>
      <c r="H7" s="117" t="s">
        <v>231</v>
      </c>
      <c r="I7" s="117" t="s">
        <v>232</v>
      </c>
      <c r="J7" s="117"/>
    </row>
    <row r="8" spans="2:11">
      <c r="B8" s="118" t="s">
        <v>335</v>
      </c>
      <c r="D8" s="116"/>
      <c r="E8" s="116"/>
      <c r="F8" s="116"/>
      <c r="G8" s="116"/>
      <c r="H8" s="116"/>
      <c r="I8" s="121"/>
      <c r="J8" s="116"/>
    </row>
    <row r="9" spans="2:11">
      <c r="B9" s="115" t="s">
        <v>378</v>
      </c>
      <c r="D9" s="1049">
        <v>40910</v>
      </c>
      <c r="E9" s="116" t="s">
        <v>583</v>
      </c>
      <c r="F9" s="123">
        <v>-22418553</v>
      </c>
      <c r="G9" s="116" t="s">
        <v>341</v>
      </c>
      <c r="H9" s="124">
        <f>'WCA Allocation Factors'!E16</f>
        <v>0.22605500000000001</v>
      </c>
      <c r="I9" s="121">
        <f>+H9*F9</f>
        <v>-5067825.9984149998</v>
      </c>
      <c r="J9" s="1048"/>
    </row>
    <row r="10" spans="2:11">
      <c r="B10" s="122"/>
      <c r="D10" s="116"/>
      <c r="E10" s="116"/>
      <c r="F10" s="123"/>
      <c r="G10" s="116"/>
      <c r="H10" s="1008"/>
      <c r="I10" s="121"/>
      <c r="J10" s="1047"/>
    </row>
    <row r="11" spans="2:11">
      <c r="D11" s="1049"/>
      <c r="E11" s="116"/>
      <c r="F11" s="123"/>
      <c r="G11" s="116"/>
      <c r="H11" s="1008"/>
      <c r="I11" s="121"/>
      <c r="J11" s="1048"/>
    </row>
    <row r="12" spans="2:11">
      <c r="B12" s="303" t="s">
        <v>597</v>
      </c>
      <c r="D12" s="116"/>
      <c r="E12" s="116"/>
      <c r="F12" s="123"/>
      <c r="G12" s="116"/>
      <c r="H12" s="1008"/>
      <c r="I12" s="121"/>
      <c r="J12" s="1047"/>
    </row>
    <row r="13" spans="2:11">
      <c r="B13" s="115" t="s">
        <v>378</v>
      </c>
      <c r="D13" s="1049">
        <v>40910</v>
      </c>
      <c r="E13" s="116" t="s">
        <v>236</v>
      </c>
      <c r="F13" s="123">
        <v>70557450</v>
      </c>
      <c r="G13" s="116" t="s">
        <v>243</v>
      </c>
      <c r="H13" s="124">
        <f>'WCA Allocation Factors'!E7</f>
        <v>8.043396137671209E-2</v>
      </c>
      <c r="I13" s="121">
        <f>F13*H13</f>
        <v>5675215.2081392948</v>
      </c>
      <c r="J13" s="1048"/>
      <c r="K13" s="143"/>
    </row>
    <row r="14" spans="2:11">
      <c r="B14" s="115" t="s">
        <v>682</v>
      </c>
      <c r="D14" s="1049">
        <v>40911</v>
      </c>
      <c r="E14" s="116" t="s">
        <v>236</v>
      </c>
      <c r="F14" s="123">
        <v>297049</v>
      </c>
      <c r="G14" s="116" t="s">
        <v>352</v>
      </c>
      <c r="H14" s="124">
        <f>'WCA Allocation Factors'!E17</f>
        <v>0</v>
      </c>
      <c r="I14" s="121">
        <f>F14*H14</f>
        <v>0</v>
      </c>
      <c r="J14" s="1048"/>
      <c r="K14" s="143"/>
    </row>
    <row r="15" spans="2:11">
      <c r="D15" s="1049"/>
      <c r="E15" s="116"/>
      <c r="F15" s="123"/>
      <c r="G15" s="116"/>
      <c r="H15" s="1008"/>
      <c r="I15" s="121"/>
      <c r="J15" s="1048"/>
    </row>
    <row r="16" spans="2:11">
      <c r="D16" s="1049"/>
      <c r="E16" s="116"/>
      <c r="F16" s="123"/>
      <c r="G16" s="116"/>
      <c r="H16" s="1008"/>
      <c r="I16" s="121"/>
      <c r="J16" s="1048"/>
      <c r="K16" s="143"/>
    </row>
    <row r="17" spans="2:10">
      <c r="B17" s="122"/>
      <c r="D17" s="1049"/>
      <c r="E17" s="1049"/>
      <c r="F17" s="123"/>
      <c r="G17" s="116"/>
      <c r="H17" s="1008"/>
      <c r="I17" s="121"/>
      <c r="J17" s="116"/>
    </row>
    <row r="18" spans="2:10">
      <c r="D18" s="116"/>
      <c r="E18" s="116"/>
      <c r="F18" s="132"/>
      <c r="G18" s="116"/>
      <c r="H18" s="131"/>
      <c r="I18" s="132"/>
      <c r="J18" s="116"/>
    </row>
    <row r="19" spans="2:10">
      <c r="B19" s="114" t="s">
        <v>1111</v>
      </c>
      <c r="D19" s="116"/>
      <c r="E19" s="116"/>
      <c r="F19" s="132"/>
      <c r="G19" s="116"/>
      <c r="H19" s="131"/>
      <c r="I19" s="132"/>
      <c r="J19" s="116"/>
    </row>
    <row r="20" spans="2:10">
      <c r="B20" s="114"/>
      <c r="D20" s="116"/>
      <c r="E20" s="116"/>
      <c r="F20" s="130"/>
      <c r="G20" s="116"/>
      <c r="H20" s="116"/>
      <c r="I20" s="116"/>
      <c r="J20" s="116"/>
    </row>
    <row r="21" spans="2:10">
      <c r="B21" s="1181"/>
      <c r="C21" s="1509"/>
      <c r="D21" s="1510"/>
      <c r="E21" s="1510"/>
      <c r="F21" s="1510"/>
      <c r="G21" s="1510"/>
      <c r="H21" s="1510"/>
      <c r="I21" s="1511"/>
      <c r="J21" s="116"/>
    </row>
    <row r="22" spans="2:10">
      <c r="B22" s="296"/>
      <c r="D22" s="116"/>
      <c r="E22" s="116"/>
      <c r="F22" s="116"/>
      <c r="G22" s="116"/>
      <c r="H22" s="116"/>
      <c r="I22" s="138"/>
      <c r="J22" s="116"/>
    </row>
    <row r="23" spans="2:10">
      <c r="B23" s="296"/>
      <c r="D23" s="116"/>
      <c r="E23" s="116"/>
      <c r="F23" s="116"/>
      <c r="G23" s="116"/>
      <c r="H23" s="116"/>
      <c r="I23" s="138"/>
      <c r="J23" s="116"/>
    </row>
    <row r="24" spans="2:10">
      <c r="B24" s="296"/>
      <c r="D24" s="116"/>
      <c r="E24" s="116"/>
      <c r="F24" s="116"/>
      <c r="G24" s="116"/>
      <c r="H24" s="116"/>
      <c r="I24" s="138"/>
      <c r="J24" s="116"/>
    </row>
    <row r="25" spans="2:10">
      <c r="B25" s="1512"/>
      <c r="C25" s="951"/>
      <c r="D25" s="795"/>
      <c r="E25" s="795"/>
      <c r="F25" s="1513"/>
      <c r="G25" s="795"/>
      <c r="H25" s="795"/>
      <c r="I25" s="1514"/>
      <c r="J25" s="116"/>
    </row>
    <row r="26" spans="2:10" ht="11.4" customHeight="1">
      <c r="B26" s="126"/>
      <c r="D26" s="116"/>
      <c r="E26" s="116"/>
      <c r="F26" s="116"/>
      <c r="G26" s="116"/>
      <c r="H26" s="116"/>
      <c r="I26" s="116"/>
      <c r="J26" s="116"/>
    </row>
    <row r="27" spans="2:10">
      <c r="B27" s="126"/>
      <c r="D27" s="116"/>
      <c r="E27" s="116"/>
      <c r="F27" s="116"/>
      <c r="G27" s="116"/>
      <c r="H27" s="116"/>
      <c r="I27" s="116"/>
      <c r="J27" s="116"/>
    </row>
    <row r="28" spans="2:10">
      <c r="B28" s="126"/>
      <c r="D28" s="116"/>
      <c r="E28" s="116"/>
      <c r="F28" s="116"/>
      <c r="G28" s="116"/>
      <c r="H28" s="116"/>
      <c r="I28" s="116"/>
      <c r="J28" s="116"/>
    </row>
    <row r="29" spans="2:10">
      <c r="D29" s="116"/>
      <c r="E29" s="116"/>
      <c r="F29" s="116"/>
      <c r="G29" s="116"/>
      <c r="H29" s="116"/>
      <c r="I29" s="116"/>
      <c r="J29" s="116"/>
    </row>
    <row r="32" spans="2:10">
      <c r="D32" s="117"/>
      <c r="G32" s="117"/>
    </row>
    <row r="33" spans="4:10">
      <c r="D33" s="144"/>
    </row>
    <row r="34" spans="4:10">
      <c r="D34" s="144"/>
    </row>
    <row r="35" spans="4:10">
      <c r="D35" s="144"/>
    </row>
    <row r="36" spans="4:10">
      <c r="D36" s="144"/>
    </row>
    <row r="37" spans="4:10">
      <c r="D37" s="144"/>
      <c r="J37" s="1036"/>
    </row>
    <row r="38" spans="4:10">
      <c r="D38" s="144"/>
    </row>
    <row r="39" spans="4:10">
      <c r="D39" s="144"/>
    </row>
    <row r="40" spans="4:10">
      <c r="D40" s="144"/>
    </row>
    <row r="41" spans="4:10">
      <c r="D41" s="144"/>
    </row>
    <row r="42" spans="4:10">
      <c r="D42" s="144"/>
    </row>
    <row r="43" spans="4:10">
      <c r="D43" s="144"/>
    </row>
    <row r="44" spans="4:10">
      <c r="D44" s="144"/>
    </row>
    <row r="45" spans="4:10">
      <c r="D45" s="144"/>
    </row>
    <row r="46" spans="4:10">
      <c r="D46" s="144"/>
    </row>
    <row r="47" spans="4:10">
      <c r="D47" s="144"/>
    </row>
    <row r="48" spans="4:10">
      <c r="D48" s="144"/>
    </row>
    <row r="49" spans="4:4">
      <c r="D49" s="144"/>
    </row>
    <row r="50" spans="4:4">
      <c r="D50" s="144"/>
    </row>
    <row r="51" spans="4:4">
      <c r="D51" s="144"/>
    </row>
    <row r="52" spans="4:4">
      <c r="D52" s="144"/>
    </row>
    <row r="53" spans="4:4">
      <c r="D53" s="144"/>
    </row>
    <row r="54" spans="4:4">
      <c r="D54" s="144"/>
    </row>
    <row r="55" spans="4:4">
      <c r="D55" s="144"/>
    </row>
    <row r="56" spans="4:4">
      <c r="D56" s="144"/>
    </row>
    <row r="57" spans="4:4">
      <c r="D57" s="144"/>
    </row>
    <row r="58" spans="4:4">
      <c r="D58" s="144"/>
    </row>
    <row r="59" spans="4:4">
      <c r="D59" s="144"/>
    </row>
    <row r="60" spans="4:4">
      <c r="D60" s="144"/>
    </row>
    <row r="61" spans="4:4">
      <c r="D61" s="144"/>
    </row>
    <row r="62" spans="4:4">
      <c r="D62" s="144"/>
    </row>
    <row r="63" spans="4:4">
      <c r="D63" s="144"/>
    </row>
    <row r="64" spans="4:4">
      <c r="D64" s="144"/>
    </row>
    <row r="65" spans="4:4">
      <c r="D65" s="144"/>
    </row>
    <row r="66" spans="4:4">
      <c r="D66" s="144"/>
    </row>
    <row r="67" spans="4:4">
      <c r="D67" s="144"/>
    </row>
    <row r="68" spans="4:4">
      <c r="D68" s="144"/>
    </row>
    <row r="69" spans="4:4">
      <c r="D69" s="144"/>
    </row>
    <row r="70" spans="4:4">
      <c r="D70" s="144"/>
    </row>
    <row r="71" spans="4:4">
      <c r="D71" s="144"/>
    </row>
    <row r="72" spans="4:4">
      <c r="D72" s="144"/>
    </row>
    <row r="73" spans="4:4">
      <c r="D73" s="144"/>
    </row>
    <row r="74" spans="4:4">
      <c r="D74" s="144"/>
    </row>
    <row r="75" spans="4:4">
      <c r="D75" s="144"/>
    </row>
    <row r="76" spans="4:4">
      <c r="D76" s="144"/>
    </row>
    <row r="77" spans="4:4">
      <c r="D77" s="144"/>
    </row>
    <row r="78" spans="4:4">
      <c r="D78" s="144"/>
    </row>
    <row r="79" spans="4:4">
      <c r="D79" s="144"/>
    </row>
    <row r="80" spans="4:4">
      <c r="D80" s="144"/>
    </row>
    <row r="81" spans="4:4">
      <c r="D81" s="144"/>
    </row>
    <row r="82" spans="4:4">
      <c r="D82" s="144"/>
    </row>
    <row r="83" spans="4:4">
      <c r="D83" s="144"/>
    </row>
    <row r="84" spans="4:4">
      <c r="D84" s="144"/>
    </row>
    <row r="85" spans="4:4">
      <c r="D85" s="144"/>
    </row>
    <row r="86" spans="4:4">
      <c r="D86" s="144"/>
    </row>
    <row r="87" spans="4:4">
      <c r="D87" s="144"/>
    </row>
    <row r="88" spans="4:4">
      <c r="D88" s="144"/>
    </row>
    <row r="89" spans="4:4">
      <c r="D89" s="144"/>
    </row>
    <row r="90" spans="4:4">
      <c r="D90" s="144"/>
    </row>
    <row r="91" spans="4:4">
      <c r="D91" s="144"/>
    </row>
    <row r="92" spans="4:4">
      <c r="D92" s="144"/>
    </row>
    <row r="93" spans="4:4">
      <c r="D93" s="144"/>
    </row>
    <row r="94" spans="4:4">
      <c r="D94" s="144"/>
    </row>
    <row r="95" spans="4:4">
      <c r="D95" s="144"/>
    </row>
    <row r="96" spans="4:4">
      <c r="D96" s="144"/>
    </row>
    <row r="97" spans="4:4">
      <c r="D97" s="144"/>
    </row>
    <row r="98" spans="4:4">
      <c r="D98" s="144"/>
    </row>
    <row r="99" spans="4:4">
      <c r="D99" s="144"/>
    </row>
    <row r="100" spans="4:4">
      <c r="D100" s="144"/>
    </row>
    <row r="101" spans="4:4">
      <c r="D101" s="144"/>
    </row>
    <row r="102" spans="4:4">
      <c r="D102" s="144"/>
    </row>
    <row r="103" spans="4:4">
      <c r="D103" s="144"/>
    </row>
    <row r="104" spans="4:4">
      <c r="D104" s="144"/>
    </row>
    <row r="105" spans="4:4">
      <c r="D105" s="144"/>
    </row>
    <row r="106" spans="4:4">
      <c r="D106" s="144"/>
    </row>
    <row r="107" spans="4:4">
      <c r="D107" s="144"/>
    </row>
    <row r="108" spans="4:4">
      <c r="D108" s="144"/>
    </row>
    <row r="109" spans="4:4">
      <c r="D109" s="144"/>
    </row>
    <row r="110" spans="4:4">
      <c r="D110" s="144"/>
    </row>
    <row r="111" spans="4:4">
      <c r="D111" s="144"/>
    </row>
    <row r="112" spans="4:4">
      <c r="D112" s="144"/>
    </row>
    <row r="113" spans="4:4">
      <c r="D113" s="144"/>
    </row>
    <row r="114" spans="4:4">
      <c r="D114" s="144"/>
    </row>
    <row r="115" spans="4:4">
      <c r="D115" s="144"/>
    </row>
    <row r="116" spans="4:4">
      <c r="D116" s="144"/>
    </row>
    <row r="117" spans="4:4">
      <c r="D117" s="144"/>
    </row>
    <row r="118" spans="4:4">
      <c r="D118" s="144"/>
    </row>
    <row r="119" spans="4:4">
      <c r="D119" s="144"/>
    </row>
    <row r="120" spans="4:4">
      <c r="D120" s="144"/>
    </row>
    <row r="121" spans="4:4">
      <c r="D121" s="144"/>
    </row>
    <row r="122" spans="4:4">
      <c r="D122" s="144"/>
    </row>
    <row r="123" spans="4:4">
      <c r="D123" s="144"/>
    </row>
    <row r="124" spans="4:4">
      <c r="D124" s="144"/>
    </row>
    <row r="125" spans="4:4">
      <c r="D125" s="144"/>
    </row>
    <row r="126" spans="4:4">
      <c r="D126" s="144"/>
    </row>
    <row r="127" spans="4:4">
      <c r="D127" s="144"/>
    </row>
    <row r="128" spans="4:4">
      <c r="D128" s="144"/>
    </row>
    <row r="129" spans="4:4">
      <c r="D129" s="144"/>
    </row>
    <row r="130" spans="4:4">
      <c r="D130" s="144"/>
    </row>
    <row r="131" spans="4:4">
      <c r="D131" s="144"/>
    </row>
    <row r="132" spans="4:4">
      <c r="D132" s="144"/>
    </row>
    <row r="133" spans="4:4">
      <c r="D133" s="144"/>
    </row>
    <row r="134" spans="4:4">
      <c r="D134" s="144"/>
    </row>
    <row r="135" spans="4:4">
      <c r="D135" s="144"/>
    </row>
    <row r="136" spans="4:4">
      <c r="D136" s="144"/>
    </row>
    <row r="137" spans="4:4">
      <c r="D137" s="144"/>
    </row>
    <row r="138" spans="4:4">
      <c r="D138" s="144"/>
    </row>
    <row r="139" spans="4:4">
      <c r="D139" s="144"/>
    </row>
    <row r="140" spans="4:4">
      <c r="D140" s="144"/>
    </row>
    <row r="141" spans="4:4">
      <c r="D141" s="144"/>
    </row>
    <row r="142" spans="4:4">
      <c r="D142" s="144"/>
    </row>
    <row r="143" spans="4:4">
      <c r="D143" s="144"/>
    </row>
    <row r="144" spans="4:4">
      <c r="D144" s="144"/>
    </row>
    <row r="145" spans="4:4">
      <c r="D145" s="144"/>
    </row>
    <row r="146" spans="4:4">
      <c r="D146" s="144"/>
    </row>
    <row r="147" spans="4:4">
      <c r="D147" s="144"/>
    </row>
    <row r="148" spans="4:4">
      <c r="D148" s="144"/>
    </row>
    <row r="149" spans="4:4">
      <c r="D149" s="144"/>
    </row>
    <row r="150" spans="4:4">
      <c r="D150" s="144"/>
    </row>
    <row r="151" spans="4:4">
      <c r="D151" s="144"/>
    </row>
    <row r="152" spans="4:4">
      <c r="D152" s="144"/>
    </row>
    <row r="153" spans="4:4">
      <c r="D153" s="144"/>
    </row>
    <row r="154" spans="4:4">
      <c r="D154" s="144"/>
    </row>
    <row r="155" spans="4:4">
      <c r="D155" s="144"/>
    </row>
    <row r="156" spans="4:4">
      <c r="D156" s="144"/>
    </row>
    <row r="157" spans="4:4">
      <c r="D157" s="144"/>
    </row>
    <row r="158" spans="4:4">
      <c r="D158" s="144"/>
    </row>
    <row r="159" spans="4:4">
      <c r="D159" s="144"/>
    </row>
    <row r="160" spans="4:4">
      <c r="D160" s="144"/>
    </row>
    <row r="161" spans="4:4">
      <c r="D161" s="144"/>
    </row>
    <row r="162" spans="4:4">
      <c r="D162" s="144"/>
    </row>
    <row r="163" spans="4:4">
      <c r="D163" s="144"/>
    </row>
    <row r="164" spans="4:4">
      <c r="D164" s="144"/>
    </row>
    <row r="165" spans="4:4">
      <c r="D165" s="144"/>
    </row>
    <row r="166" spans="4:4">
      <c r="D166" s="144"/>
    </row>
    <row r="167" spans="4:4">
      <c r="D167" s="144"/>
    </row>
    <row r="168" spans="4:4">
      <c r="D168" s="144"/>
    </row>
    <row r="169" spans="4:4">
      <c r="D169" s="144"/>
    </row>
    <row r="170" spans="4:4">
      <c r="D170" s="144"/>
    </row>
    <row r="171" spans="4:4">
      <c r="D171" s="144"/>
    </row>
    <row r="172" spans="4:4">
      <c r="D172" s="144"/>
    </row>
    <row r="173" spans="4:4">
      <c r="D173" s="144"/>
    </row>
    <row r="174" spans="4:4">
      <c r="D174" s="144"/>
    </row>
    <row r="175" spans="4:4">
      <c r="D175" s="144"/>
    </row>
    <row r="176" spans="4:4">
      <c r="D176" s="144"/>
    </row>
    <row r="177" spans="4:4">
      <c r="D177" s="144"/>
    </row>
    <row r="178" spans="4:4">
      <c r="D178" s="144"/>
    </row>
    <row r="179" spans="4:4">
      <c r="D179" s="144"/>
    </row>
    <row r="180" spans="4:4">
      <c r="D180" s="144"/>
    </row>
    <row r="181" spans="4:4">
      <c r="D181" s="144"/>
    </row>
    <row r="182" spans="4:4">
      <c r="D182" s="144"/>
    </row>
    <row r="183" spans="4:4">
      <c r="D183" s="144"/>
    </row>
    <row r="184" spans="4:4">
      <c r="D184" s="144"/>
    </row>
    <row r="185" spans="4:4">
      <c r="D185" s="144"/>
    </row>
    <row r="186" spans="4:4">
      <c r="D186" s="144"/>
    </row>
    <row r="187" spans="4:4">
      <c r="D187" s="144"/>
    </row>
    <row r="188" spans="4:4">
      <c r="D188" s="144"/>
    </row>
    <row r="189" spans="4:4">
      <c r="D189" s="144"/>
    </row>
    <row r="190" spans="4:4">
      <c r="D190" s="144"/>
    </row>
    <row r="191" spans="4:4">
      <c r="D191" s="144"/>
    </row>
    <row r="192" spans="4:4">
      <c r="D192" s="144"/>
    </row>
    <row r="193" spans="4:4">
      <c r="D193" s="144"/>
    </row>
    <row r="194" spans="4:4">
      <c r="D194" s="144"/>
    </row>
    <row r="195" spans="4:4">
      <c r="D195" s="144"/>
    </row>
    <row r="196" spans="4:4">
      <c r="D196" s="144"/>
    </row>
    <row r="197" spans="4:4">
      <c r="D197" s="144"/>
    </row>
    <row r="198" spans="4:4">
      <c r="D198" s="144"/>
    </row>
    <row r="199" spans="4:4">
      <c r="D199" s="144"/>
    </row>
    <row r="200" spans="4:4">
      <c r="D200" s="144"/>
    </row>
    <row r="201" spans="4:4">
      <c r="D201" s="144"/>
    </row>
    <row r="202" spans="4:4">
      <c r="D202" s="144"/>
    </row>
    <row r="203" spans="4:4">
      <c r="D203" s="144"/>
    </row>
    <row r="204" spans="4:4">
      <c r="D204" s="144"/>
    </row>
    <row r="205" spans="4:4">
      <c r="D205" s="144"/>
    </row>
    <row r="206" spans="4:4">
      <c r="D206" s="144"/>
    </row>
    <row r="207" spans="4:4">
      <c r="D207" s="144"/>
    </row>
    <row r="208" spans="4:4">
      <c r="D208" s="144"/>
    </row>
    <row r="209" spans="4:4">
      <c r="D209" s="144"/>
    </row>
    <row r="210" spans="4:4">
      <c r="D210" s="144"/>
    </row>
    <row r="211" spans="4:4">
      <c r="D211" s="144"/>
    </row>
    <row r="212" spans="4:4">
      <c r="D212" s="144"/>
    </row>
    <row r="213" spans="4:4">
      <c r="D213" s="144"/>
    </row>
    <row r="214" spans="4:4">
      <c r="D214" s="144"/>
    </row>
    <row r="215" spans="4:4">
      <c r="D215" s="144"/>
    </row>
    <row r="216" spans="4:4">
      <c r="D216" s="144"/>
    </row>
    <row r="217" spans="4:4">
      <c r="D217" s="144"/>
    </row>
    <row r="218" spans="4:4">
      <c r="D218" s="144"/>
    </row>
    <row r="219" spans="4:4">
      <c r="D219" s="144"/>
    </row>
    <row r="220" spans="4:4">
      <c r="D220" s="144"/>
    </row>
    <row r="221" spans="4:4">
      <c r="D221" s="144"/>
    </row>
    <row r="222" spans="4:4">
      <c r="D222" s="144"/>
    </row>
    <row r="223" spans="4:4">
      <c r="D223" s="144"/>
    </row>
    <row r="224" spans="4:4">
      <c r="D224" s="144"/>
    </row>
    <row r="225" spans="4:4">
      <c r="D225" s="144"/>
    </row>
    <row r="226" spans="4:4">
      <c r="D226" s="144"/>
    </row>
    <row r="227" spans="4:4">
      <c r="D227" s="144"/>
    </row>
    <row r="228" spans="4:4">
      <c r="D228" s="144"/>
    </row>
    <row r="229" spans="4:4">
      <c r="D229" s="144"/>
    </row>
    <row r="230" spans="4:4">
      <c r="D230" s="144"/>
    </row>
    <row r="231" spans="4:4">
      <c r="D231" s="144"/>
    </row>
    <row r="232" spans="4:4">
      <c r="D232" s="144"/>
    </row>
    <row r="233" spans="4:4">
      <c r="D233" s="144"/>
    </row>
    <row r="234" spans="4:4">
      <c r="D234" s="144"/>
    </row>
    <row r="235" spans="4:4">
      <c r="D235" s="144"/>
    </row>
    <row r="236" spans="4:4">
      <c r="D236" s="144"/>
    </row>
    <row r="237" spans="4:4">
      <c r="D237" s="144"/>
    </row>
    <row r="238" spans="4:4">
      <c r="D238" s="144"/>
    </row>
    <row r="239" spans="4:4">
      <c r="D239" s="144"/>
    </row>
    <row r="240" spans="4:4">
      <c r="D240" s="144"/>
    </row>
    <row r="241" spans="4:4">
      <c r="D241" s="144"/>
    </row>
    <row r="242" spans="4:4">
      <c r="D242" s="144"/>
    </row>
    <row r="243" spans="4:4">
      <c r="D243" s="144"/>
    </row>
    <row r="244" spans="4:4">
      <c r="D244" s="144"/>
    </row>
    <row r="245" spans="4:4">
      <c r="D245" s="144"/>
    </row>
    <row r="246" spans="4:4">
      <c r="D246" s="144"/>
    </row>
    <row r="247" spans="4:4">
      <c r="D247" s="144"/>
    </row>
    <row r="248" spans="4:4">
      <c r="D248" s="144"/>
    </row>
    <row r="249" spans="4:4">
      <c r="D249" s="144"/>
    </row>
    <row r="250" spans="4:4">
      <c r="D250" s="144"/>
    </row>
    <row r="251" spans="4:4">
      <c r="D251" s="144"/>
    </row>
    <row r="252" spans="4:4">
      <c r="D252" s="144"/>
    </row>
    <row r="253" spans="4:4">
      <c r="D253" s="144"/>
    </row>
    <row r="254" spans="4:4">
      <c r="D254" s="144"/>
    </row>
    <row r="255" spans="4:4">
      <c r="D255" s="144"/>
    </row>
    <row r="256" spans="4:4">
      <c r="D256" s="144"/>
    </row>
    <row r="257" spans="4:4">
      <c r="D257" s="144"/>
    </row>
    <row r="258" spans="4:4">
      <c r="D258" s="144"/>
    </row>
    <row r="259" spans="4:4">
      <c r="D259" s="144"/>
    </row>
    <row r="260" spans="4:4">
      <c r="D260" s="144"/>
    </row>
    <row r="261" spans="4:4">
      <c r="D261" s="144"/>
    </row>
    <row r="262" spans="4:4">
      <c r="D262" s="144"/>
    </row>
    <row r="263" spans="4:4">
      <c r="D263" s="144"/>
    </row>
    <row r="264" spans="4:4">
      <c r="D264" s="144"/>
    </row>
    <row r="265" spans="4:4">
      <c r="D265" s="144"/>
    </row>
    <row r="266" spans="4:4">
      <c r="D266" s="144"/>
    </row>
    <row r="267" spans="4:4">
      <c r="D267" s="144"/>
    </row>
    <row r="268" spans="4:4">
      <c r="D268" s="144"/>
    </row>
    <row r="269" spans="4:4">
      <c r="D269" s="144"/>
    </row>
    <row r="270" spans="4:4">
      <c r="D270" s="144"/>
    </row>
    <row r="271" spans="4:4">
      <c r="D271" s="144"/>
    </row>
    <row r="272" spans="4:4">
      <c r="D272" s="144"/>
    </row>
    <row r="273" spans="4:4">
      <c r="D273" s="144"/>
    </row>
    <row r="274" spans="4:4">
      <c r="D274" s="144"/>
    </row>
    <row r="275" spans="4:4">
      <c r="D275" s="144"/>
    </row>
    <row r="276" spans="4:4">
      <c r="D276" s="144"/>
    </row>
    <row r="277" spans="4:4">
      <c r="D277" s="144"/>
    </row>
    <row r="278" spans="4:4">
      <c r="D278" s="144"/>
    </row>
    <row r="279" spans="4:4">
      <c r="D279" s="144"/>
    </row>
    <row r="280" spans="4:4">
      <c r="D280" s="144"/>
    </row>
    <row r="281" spans="4:4">
      <c r="D281" s="144"/>
    </row>
    <row r="282" spans="4:4">
      <c r="D282" s="144"/>
    </row>
    <row r="283" spans="4:4">
      <c r="D283" s="144"/>
    </row>
    <row r="284" spans="4:4">
      <c r="D284" s="144"/>
    </row>
    <row r="285" spans="4:4">
      <c r="D285" s="144"/>
    </row>
    <row r="286" spans="4:4">
      <c r="D286" s="144"/>
    </row>
    <row r="287" spans="4:4">
      <c r="D287" s="144"/>
    </row>
    <row r="288" spans="4:4">
      <c r="D288" s="144"/>
    </row>
    <row r="289" spans="4:4">
      <c r="D289" s="144"/>
    </row>
    <row r="290" spans="4:4">
      <c r="D290" s="144"/>
    </row>
    <row r="291" spans="4:4">
      <c r="D291" s="144"/>
    </row>
    <row r="292" spans="4:4">
      <c r="D292" s="144"/>
    </row>
    <row r="293" spans="4:4">
      <c r="D293" s="144"/>
    </row>
    <row r="294" spans="4:4">
      <c r="D294" s="144"/>
    </row>
    <row r="295" spans="4:4">
      <c r="D295" s="144"/>
    </row>
    <row r="296" spans="4:4">
      <c r="D296" s="144"/>
    </row>
    <row r="297" spans="4:4">
      <c r="D297" s="144"/>
    </row>
    <row r="298" spans="4:4">
      <c r="D298" s="144"/>
    </row>
    <row r="299" spans="4:4">
      <c r="D299" s="144"/>
    </row>
    <row r="300" spans="4:4">
      <c r="D300" s="144"/>
    </row>
    <row r="301" spans="4:4">
      <c r="D301" s="144"/>
    </row>
    <row r="302" spans="4:4">
      <c r="D302" s="144"/>
    </row>
    <row r="303" spans="4:4">
      <c r="D303" s="144"/>
    </row>
    <row r="304" spans="4:4">
      <c r="D304" s="144"/>
    </row>
    <row r="305" spans="4:4">
      <c r="D305" s="144"/>
    </row>
    <row r="306" spans="4:4">
      <c r="D306" s="144"/>
    </row>
    <row r="307" spans="4:4">
      <c r="D307" s="144"/>
    </row>
    <row r="308" spans="4:4">
      <c r="D308" s="144"/>
    </row>
    <row r="309" spans="4:4">
      <c r="D309" s="144"/>
    </row>
    <row r="310" spans="4:4">
      <c r="D310" s="144"/>
    </row>
    <row r="311" spans="4:4">
      <c r="D311" s="144"/>
    </row>
    <row r="312" spans="4:4">
      <c r="D312" s="144"/>
    </row>
    <row r="313" spans="4:4">
      <c r="D313" s="144"/>
    </row>
    <row r="314" spans="4:4">
      <c r="D314" s="144"/>
    </row>
    <row r="315" spans="4:4">
      <c r="D315" s="144"/>
    </row>
    <row r="316" spans="4:4">
      <c r="D316" s="144"/>
    </row>
    <row r="317" spans="4:4">
      <c r="D317" s="144"/>
    </row>
    <row r="318" spans="4:4">
      <c r="D318" s="144"/>
    </row>
    <row r="319" spans="4:4">
      <c r="D319" s="144"/>
    </row>
    <row r="320" spans="4:4">
      <c r="D320" s="144"/>
    </row>
    <row r="321" spans="4:4">
      <c r="D321" s="144"/>
    </row>
    <row r="322" spans="4:4">
      <c r="D322" s="144"/>
    </row>
    <row r="323" spans="4:4">
      <c r="D323" s="144"/>
    </row>
    <row r="324" spans="4:4">
      <c r="D324" s="144"/>
    </row>
    <row r="325" spans="4:4">
      <c r="D325" s="144"/>
    </row>
    <row r="326" spans="4:4">
      <c r="D326" s="144"/>
    </row>
    <row r="327" spans="4:4">
      <c r="D327" s="144"/>
    </row>
    <row r="328" spans="4:4">
      <c r="D328" s="144"/>
    </row>
    <row r="329" spans="4:4">
      <c r="D329" s="144"/>
    </row>
    <row r="330" spans="4:4">
      <c r="D330" s="144"/>
    </row>
    <row r="331" spans="4:4">
      <c r="D331" s="144"/>
    </row>
    <row r="332" spans="4:4">
      <c r="D332" s="144"/>
    </row>
    <row r="333" spans="4:4">
      <c r="D333" s="144"/>
    </row>
    <row r="334" spans="4:4">
      <c r="D334" s="144"/>
    </row>
    <row r="335" spans="4:4">
      <c r="D335" s="144"/>
    </row>
    <row r="336" spans="4:4">
      <c r="D336" s="144"/>
    </row>
    <row r="337" spans="4:4">
      <c r="D337" s="144"/>
    </row>
    <row r="338" spans="4:4">
      <c r="D338" s="144"/>
    </row>
    <row r="339" spans="4:4">
      <c r="D339" s="144"/>
    </row>
    <row r="340" spans="4:4">
      <c r="D340" s="144"/>
    </row>
    <row r="341" spans="4:4">
      <c r="D341" s="144"/>
    </row>
    <row r="342" spans="4:4">
      <c r="D342" s="144"/>
    </row>
    <row r="343" spans="4:4">
      <c r="D343" s="144"/>
    </row>
    <row r="344" spans="4:4">
      <c r="D344" s="144"/>
    </row>
    <row r="345" spans="4:4">
      <c r="D345" s="144"/>
    </row>
    <row r="346" spans="4:4">
      <c r="D346" s="144"/>
    </row>
    <row r="347" spans="4:4">
      <c r="D347" s="144"/>
    </row>
    <row r="348" spans="4:4">
      <c r="D348" s="144"/>
    </row>
    <row r="349" spans="4:4">
      <c r="D349" s="144"/>
    </row>
    <row r="350" spans="4:4">
      <c r="D350" s="144"/>
    </row>
    <row r="351" spans="4:4">
      <c r="D351" s="144"/>
    </row>
    <row r="352" spans="4:4">
      <c r="D352" s="144"/>
    </row>
    <row r="353" spans="4:4">
      <c r="D353" s="144"/>
    </row>
    <row r="354" spans="4:4">
      <c r="D354" s="144"/>
    </row>
    <row r="355" spans="4:4">
      <c r="D355" s="144"/>
    </row>
    <row r="356" spans="4:4">
      <c r="D356" s="144"/>
    </row>
    <row r="357" spans="4:4">
      <c r="D357" s="144"/>
    </row>
    <row r="358" spans="4:4">
      <c r="D358" s="144"/>
    </row>
    <row r="359" spans="4:4">
      <c r="D359" s="144"/>
    </row>
    <row r="360" spans="4:4">
      <c r="D360" s="144"/>
    </row>
    <row r="361" spans="4:4">
      <c r="D361" s="144"/>
    </row>
    <row r="362" spans="4:4">
      <c r="D362" s="144"/>
    </row>
    <row r="363" spans="4:4">
      <c r="D363" s="144"/>
    </row>
    <row r="364" spans="4:4">
      <c r="D364" s="144"/>
    </row>
    <row r="365" spans="4:4">
      <c r="D365" s="144"/>
    </row>
    <row r="366" spans="4:4">
      <c r="D366" s="144"/>
    </row>
    <row r="367" spans="4:4">
      <c r="D367" s="144"/>
    </row>
  </sheetData>
  <conditionalFormatting sqref="J1">
    <cfRule type="cellIs" dxfId="41" priority="3" stopIfTrue="1" operator="equal">
      <formula>"x.x"</formula>
    </cfRule>
  </conditionalFormatting>
  <conditionalFormatting sqref="B9 B11 B13:B16">
    <cfRule type="cellIs" dxfId="40" priority="2" stopIfTrue="1" operator="equal">
      <formula>"Title"</formula>
    </cfRule>
  </conditionalFormatting>
  <conditionalFormatting sqref="B8">
    <cfRule type="cellIs" dxfId="39" priority="1" stopIfTrue="1" operator="equal">
      <formula>"Adjustment to Income/Expense/Rate Base:"</formula>
    </cfRule>
  </conditionalFormatting>
  <dataValidations count="4">
    <dataValidation type="list" errorStyle="warning" allowBlank="1" showInputMessage="1" showErrorMessage="1" errorTitle="Factor" error="This factor is not included in the drop-down list. Is this the factor you want to use?" sqref="G65513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JC65513 SY65513 ACU65513 AMQ65513 AWM65513 BGI65513 BQE65513 CAA65513 CJW65513 CTS65513 DDO65513 DNK65513 DXG65513 EHC65513 EQY65513 FAU65513 FKQ65513 FUM65513 GEI65513 GOE65513 GYA65513 HHW65513 HRS65513 IBO65513 ILK65513 IVG65513 JFC65513 JOY65513 JYU65513 KIQ65513 KSM65513 LCI65513 LME65513 LWA65513 MFW65513 MPS65513 MZO65513 NJK65513 NTG65513 ODC65513 OMY65513 OWU65513 PGQ65513 PQM65513 QAI65513 QKE65513 QUA65513 RDW65513 RNS65513 RXO65513 SHK65513 SRG65513 TBC65513 TKY65513 TUU65513 UEQ65513 UOM65513 UYI65513 VIE65513 VSA65513 WBW65513 WLS65513 WVO65513 G131049 JC131049 SY131049 ACU131049 AMQ131049 AWM131049 BGI131049 BQE131049 CAA131049 CJW131049 CTS131049 DDO131049 DNK131049 DXG131049 EHC131049 EQY131049 FAU131049 FKQ131049 FUM131049 GEI131049 GOE131049 GYA131049 HHW131049 HRS131049 IBO131049 ILK131049 IVG131049 JFC131049 JOY131049 JYU131049 KIQ131049 KSM131049 LCI131049 LME131049 LWA131049 MFW131049 MPS131049 MZO131049 NJK131049 NTG131049 ODC131049 OMY131049 OWU131049 PGQ131049 PQM131049 QAI131049 QKE131049 QUA131049 RDW131049 RNS131049 RXO131049 SHK131049 SRG131049 TBC131049 TKY131049 TUU131049 UEQ131049 UOM131049 UYI131049 VIE131049 VSA131049 WBW131049 WLS131049 WVO131049 G196585 JC196585 SY196585 ACU196585 AMQ196585 AWM196585 BGI196585 BQE196585 CAA196585 CJW196585 CTS196585 DDO196585 DNK196585 DXG196585 EHC196585 EQY196585 FAU196585 FKQ196585 FUM196585 GEI196585 GOE196585 GYA196585 HHW196585 HRS196585 IBO196585 ILK196585 IVG196585 JFC196585 JOY196585 JYU196585 KIQ196585 KSM196585 LCI196585 LME196585 LWA196585 MFW196585 MPS196585 MZO196585 NJK196585 NTG196585 ODC196585 OMY196585 OWU196585 PGQ196585 PQM196585 QAI196585 QKE196585 QUA196585 RDW196585 RNS196585 RXO196585 SHK196585 SRG196585 TBC196585 TKY196585 TUU196585 UEQ196585 UOM196585 UYI196585 VIE196585 VSA196585 WBW196585 WLS196585 WVO196585 G262121 JC262121 SY262121 ACU262121 AMQ262121 AWM262121 BGI262121 BQE262121 CAA262121 CJW262121 CTS262121 DDO262121 DNK262121 DXG262121 EHC262121 EQY262121 FAU262121 FKQ262121 FUM262121 GEI262121 GOE262121 GYA262121 HHW262121 HRS262121 IBO262121 ILK262121 IVG262121 JFC262121 JOY262121 JYU262121 KIQ262121 KSM262121 LCI262121 LME262121 LWA262121 MFW262121 MPS262121 MZO262121 NJK262121 NTG262121 ODC262121 OMY262121 OWU262121 PGQ262121 PQM262121 QAI262121 QKE262121 QUA262121 RDW262121 RNS262121 RXO262121 SHK262121 SRG262121 TBC262121 TKY262121 TUU262121 UEQ262121 UOM262121 UYI262121 VIE262121 VSA262121 WBW262121 WLS262121 WVO262121 G327657 JC327657 SY327657 ACU327657 AMQ327657 AWM327657 BGI327657 BQE327657 CAA327657 CJW327657 CTS327657 DDO327657 DNK327657 DXG327657 EHC327657 EQY327657 FAU327657 FKQ327657 FUM327657 GEI327657 GOE327657 GYA327657 HHW327657 HRS327657 IBO327657 ILK327657 IVG327657 JFC327657 JOY327657 JYU327657 KIQ327657 KSM327657 LCI327657 LME327657 LWA327657 MFW327657 MPS327657 MZO327657 NJK327657 NTG327657 ODC327657 OMY327657 OWU327657 PGQ327657 PQM327657 QAI327657 QKE327657 QUA327657 RDW327657 RNS327657 RXO327657 SHK327657 SRG327657 TBC327657 TKY327657 TUU327657 UEQ327657 UOM327657 UYI327657 VIE327657 VSA327657 WBW327657 WLS327657 WVO327657 G393193 JC393193 SY393193 ACU393193 AMQ393193 AWM393193 BGI393193 BQE393193 CAA393193 CJW393193 CTS393193 DDO393193 DNK393193 DXG393193 EHC393193 EQY393193 FAU393193 FKQ393193 FUM393193 GEI393193 GOE393193 GYA393193 HHW393193 HRS393193 IBO393193 ILK393193 IVG393193 JFC393193 JOY393193 JYU393193 KIQ393193 KSM393193 LCI393193 LME393193 LWA393193 MFW393193 MPS393193 MZO393193 NJK393193 NTG393193 ODC393193 OMY393193 OWU393193 PGQ393193 PQM393193 QAI393193 QKE393193 QUA393193 RDW393193 RNS393193 RXO393193 SHK393193 SRG393193 TBC393193 TKY393193 TUU393193 UEQ393193 UOM393193 UYI393193 VIE393193 VSA393193 WBW393193 WLS393193 WVO393193 G458729 JC458729 SY458729 ACU458729 AMQ458729 AWM458729 BGI458729 BQE458729 CAA458729 CJW458729 CTS458729 DDO458729 DNK458729 DXG458729 EHC458729 EQY458729 FAU458729 FKQ458729 FUM458729 GEI458729 GOE458729 GYA458729 HHW458729 HRS458729 IBO458729 ILK458729 IVG458729 JFC458729 JOY458729 JYU458729 KIQ458729 KSM458729 LCI458729 LME458729 LWA458729 MFW458729 MPS458729 MZO458729 NJK458729 NTG458729 ODC458729 OMY458729 OWU458729 PGQ458729 PQM458729 QAI458729 QKE458729 QUA458729 RDW458729 RNS458729 RXO458729 SHK458729 SRG458729 TBC458729 TKY458729 TUU458729 UEQ458729 UOM458729 UYI458729 VIE458729 VSA458729 WBW458729 WLS458729 WVO458729 G524265 JC524265 SY524265 ACU524265 AMQ524265 AWM524265 BGI524265 BQE524265 CAA524265 CJW524265 CTS524265 DDO524265 DNK524265 DXG524265 EHC524265 EQY524265 FAU524265 FKQ524265 FUM524265 GEI524265 GOE524265 GYA524265 HHW524265 HRS524265 IBO524265 ILK524265 IVG524265 JFC524265 JOY524265 JYU524265 KIQ524265 KSM524265 LCI524265 LME524265 LWA524265 MFW524265 MPS524265 MZO524265 NJK524265 NTG524265 ODC524265 OMY524265 OWU524265 PGQ524265 PQM524265 QAI524265 QKE524265 QUA524265 RDW524265 RNS524265 RXO524265 SHK524265 SRG524265 TBC524265 TKY524265 TUU524265 UEQ524265 UOM524265 UYI524265 VIE524265 VSA524265 WBW524265 WLS524265 WVO524265 G589801 JC589801 SY589801 ACU589801 AMQ589801 AWM589801 BGI589801 BQE589801 CAA589801 CJW589801 CTS589801 DDO589801 DNK589801 DXG589801 EHC589801 EQY589801 FAU589801 FKQ589801 FUM589801 GEI589801 GOE589801 GYA589801 HHW589801 HRS589801 IBO589801 ILK589801 IVG589801 JFC589801 JOY589801 JYU589801 KIQ589801 KSM589801 LCI589801 LME589801 LWA589801 MFW589801 MPS589801 MZO589801 NJK589801 NTG589801 ODC589801 OMY589801 OWU589801 PGQ589801 PQM589801 QAI589801 QKE589801 QUA589801 RDW589801 RNS589801 RXO589801 SHK589801 SRG589801 TBC589801 TKY589801 TUU589801 UEQ589801 UOM589801 UYI589801 VIE589801 VSA589801 WBW589801 WLS589801 WVO589801 G655337 JC655337 SY655337 ACU655337 AMQ655337 AWM655337 BGI655337 BQE655337 CAA655337 CJW655337 CTS655337 DDO655337 DNK655337 DXG655337 EHC655337 EQY655337 FAU655337 FKQ655337 FUM655337 GEI655337 GOE655337 GYA655337 HHW655337 HRS655337 IBO655337 ILK655337 IVG655337 JFC655337 JOY655337 JYU655337 KIQ655337 KSM655337 LCI655337 LME655337 LWA655337 MFW655337 MPS655337 MZO655337 NJK655337 NTG655337 ODC655337 OMY655337 OWU655337 PGQ655337 PQM655337 QAI655337 QKE655337 QUA655337 RDW655337 RNS655337 RXO655337 SHK655337 SRG655337 TBC655337 TKY655337 TUU655337 UEQ655337 UOM655337 UYI655337 VIE655337 VSA655337 WBW655337 WLS655337 WVO655337 G720873 JC720873 SY720873 ACU720873 AMQ720873 AWM720873 BGI720873 BQE720873 CAA720873 CJW720873 CTS720873 DDO720873 DNK720873 DXG720873 EHC720873 EQY720873 FAU720873 FKQ720873 FUM720873 GEI720873 GOE720873 GYA720873 HHW720873 HRS720873 IBO720873 ILK720873 IVG720873 JFC720873 JOY720873 JYU720873 KIQ720873 KSM720873 LCI720873 LME720873 LWA720873 MFW720873 MPS720873 MZO720873 NJK720873 NTG720873 ODC720873 OMY720873 OWU720873 PGQ720873 PQM720873 QAI720873 QKE720873 QUA720873 RDW720873 RNS720873 RXO720873 SHK720873 SRG720873 TBC720873 TKY720873 TUU720873 UEQ720873 UOM720873 UYI720873 VIE720873 VSA720873 WBW720873 WLS720873 WVO720873 G786409 JC786409 SY786409 ACU786409 AMQ786409 AWM786409 BGI786409 BQE786409 CAA786409 CJW786409 CTS786409 DDO786409 DNK786409 DXG786409 EHC786409 EQY786409 FAU786409 FKQ786409 FUM786409 GEI786409 GOE786409 GYA786409 HHW786409 HRS786409 IBO786409 ILK786409 IVG786409 JFC786409 JOY786409 JYU786409 KIQ786409 KSM786409 LCI786409 LME786409 LWA786409 MFW786409 MPS786409 MZO786409 NJK786409 NTG786409 ODC786409 OMY786409 OWU786409 PGQ786409 PQM786409 QAI786409 QKE786409 QUA786409 RDW786409 RNS786409 RXO786409 SHK786409 SRG786409 TBC786409 TKY786409 TUU786409 UEQ786409 UOM786409 UYI786409 VIE786409 VSA786409 WBW786409 WLS786409 WVO786409 G851945 JC851945 SY851945 ACU851945 AMQ851945 AWM851945 BGI851945 BQE851945 CAA851945 CJW851945 CTS851945 DDO851945 DNK851945 DXG851945 EHC851945 EQY851945 FAU851945 FKQ851945 FUM851945 GEI851945 GOE851945 GYA851945 HHW851945 HRS851945 IBO851945 ILK851945 IVG851945 JFC851945 JOY851945 JYU851945 KIQ851945 KSM851945 LCI851945 LME851945 LWA851945 MFW851945 MPS851945 MZO851945 NJK851945 NTG851945 ODC851945 OMY851945 OWU851945 PGQ851945 PQM851945 QAI851945 QKE851945 QUA851945 RDW851945 RNS851945 RXO851945 SHK851945 SRG851945 TBC851945 TKY851945 TUU851945 UEQ851945 UOM851945 UYI851945 VIE851945 VSA851945 WBW851945 WLS851945 WVO851945 G917481 JC917481 SY917481 ACU917481 AMQ917481 AWM917481 BGI917481 BQE917481 CAA917481 CJW917481 CTS917481 DDO917481 DNK917481 DXG917481 EHC917481 EQY917481 FAU917481 FKQ917481 FUM917481 GEI917481 GOE917481 GYA917481 HHW917481 HRS917481 IBO917481 ILK917481 IVG917481 JFC917481 JOY917481 JYU917481 KIQ917481 KSM917481 LCI917481 LME917481 LWA917481 MFW917481 MPS917481 MZO917481 NJK917481 NTG917481 ODC917481 OMY917481 OWU917481 PGQ917481 PQM917481 QAI917481 QKE917481 QUA917481 RDW917481 RNS917481 RXO917481 SHK917481 SRG917481 TBC917481 TKY917481 TUU917481 UEQ917481 UOM917481 UYI917481 VIE917481 VSA917481 WBW917481 WLS917481 WVO917481 G983017 JC983017 SY983017 ACU983017 AMQ983017 AWM983017 BGI983017 BQE983017 CAA983017 CJW983017 CTS983017 DDO983017 DNK983017 DXG983017 EHC983017 EQY983017 FAU983017 FKQ983017 FUM983017 GEI983017 GOE983017 GYA983017 HHW983017 HRS983017 IBO983017 ILK983017 IVG983017 JFC983017 JOY983017 JYU983017 KIQ983017 KSM983017 LCI983017 LME983017 LWA983017 MFW983017 MPS983017 MZO983017 NJK983017 NTG983017 ODC983017 OMY983017 OWU983017 PGQ983017 PQM983017 QAI983017 QKE983017 QUA983017 RDW983017 RNS983017 RXO983017 SHK983017 SRG983017 TBC983017 TKY983017 TUU983017 UEQ983017 UOM983017 UYI983017 VIE983017 VSA983017 WBW983017 WLS983017 WVO983017 JC9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SY9 JC13:JC14 SY13:SY14 ACU13:ACU14 AMQ13:AMQ14 AWM13:AWM14 BGI13:BGI14 BQE13:BQE14 CAA13:CAA14 CJW13:CJW14 CTS13:CTS14 DDO13:DDO14 DNK13:DNK14 DXG13:DXG14 EHC13:EHC14 EQY13:EQY14 FAU13:FAU14 FKQ13:FKQ14 FUM13:FUM14 GEI13:GEI14 GOE13:GOE14 GYA13:GYA14 HHW13:HHW14 HRS13:HRS14 IBO13:IBO14 ILK13:ILK14 IVG13:IVG14 JFC13:JFC14 JOY13:JOY14 JYU13:JYU14 KIQ13:KIQ14 KSM13:KSM14 LCI13:LCI14 LME13:LME14 LWA13:LWA14 MFW13:MFW14 MPS13:MPS14 MZO13:MZO14 NJK13:NJK14 NTG13:NTG14 ODC13:ODC14 OMY13:OMY14 OWU13:OWU14 PGQ13:PGQ14 PQM13:PQM14 QAI13:QAI14 QKE13:QKE14 QUA13:QUA14 RDW13:RDW14 RNS13:RNS14 RXO13:RXO14 SHK13:SHK14 SRG13:SRG14 TBC13:TBC14 TKY13:TKY14 TUU13:TUU14 UEQ13:UEQ14 UOM13:UOM14 UYI13:UYI14 VIE13:VIE14 VSA13:VSA14 WBW13:WBW14 WLS13:WLS14 WVO13:WVO14 G65517 JC65517 SY65517 ACU65517 AMQ65517 AWM65517 BGI65517 BQE65517 CAA65517 CJW65517 CTS65517 DDO65517 DNK65517 DXG65517 EHC65517 EQY65517 FAU65517 FKQ65517 FUM65517 GEI65517 GOE65517 GYA65517 HHW65517 HRS65517 IBO65517 ILK65517 IVG65517 JFC65517 JOY65517 JYU65517 KIQ65517 KSM65517 LCI65517 LME65517 LWA65517 MFW65517 MPS65517 MZO65517 NJK65517 NTG65517 ODC65517 OMY65517 OWU65517 PGQ65517 PQM65517 QAI65517 QKE65517 QUA65517 RDW65517 RNS65517 RXO65517 SHK65517 SRG65517 TBC65517 TKY65517 TUU65517 UEQ65517 UOM65517 UYI65517 VIE65517 VSA65517 WBW65517 WLS65517 WVO65517 G131053 JC131053 SY131053 ACU131053 AMQ131053 AWM131053 BGI131053 BQE131053 CAA131053 CJW131053 CTS131053 DDO131053 DNK131053 DXG131053 EHC131053 EQY131053 FAU131053 FKQ131053 FUM131053 GEI131053 GOE131053 GYA131053 HHW131053 HRS131053 IBO131053 ILK131053 IVG131053 JFC131053 JOY131053 JYU131053 KIQ131053 KSM131053 LCI131053 LME131053 LWA131053 MFW131053 MPS131053 MZO131053 NJK131053 NTG131053 ODC131053 OMY131053 OWU131053 PGQ131053 PQM131053 QAI131053 QKE131053 QUA131053 RDW131053 RNS131053 RXO131053 SHK131053 SRG131053 TBC131053 TKY131053 TUU131053 UEQ131053 UOM131053 UYI131053 VIE131053 VSA131053 WBW131053 WLS131053 WVO131053 G196589 JC196589 SY196589 ACU196589 AMQ196589 AWM196589 BGI196589 BQE196589 CAA196589 CJW196589 CTS196589 DDO196589 DNK196589 DXG196589 EHC196589 EQY196589 FAU196589 FKQ196589 FUM196589 GEI196589 GOE196589 GYA196589 HHW196589 HRS196589 IBO196589 ILK196589 IVG196589 JFC196589 JOY196589 JYU196589 KIQ196589 KSM196589 LCI196589 LME196589 LWA196589 MFW196589 MPS196589 MZO196589 NJK196589 NTG196589 ODC196589 OMY196589 OWU196589 PGQ196589 PQM196589 QAI196589 QKE196589 QUA196589 RDW196589 RNS196589 RXO196589 SHK196589 SRG196589 TBC196589 TKY196589 TUU196589 UEQ196589 UOM196589 UYI196589 VIE196589 VSA196589 WBW196589 WLS196589 WVO196589 G262125 JC262125 SY262125 ACU262125 AMQ262125 AWM262125 BGI262125 BQE262125 CAA262125 CJW262125 CTS262125 DDO262125 DNK262125 DXG262125 EHC262125 EQY262125 FAU262125 FKQ262125 FUM262125 GEI262125 GOE262125 GYA262125 HHW262125 HRS262125 IBO262125 ILK262125 IVG262125 JFC262125 JOY262125 JYU262125 KIQ262125 KSM262125 LCI262125 LME262125 LWA262125 MFW262125 MPS262125 MZO262125 NJK262125 NTG262125 ODC262125 OMY262125 OWU262125 PGQ262125 PQM262125 QAI262125 QKE262125 QUA262125 RDW262125 RNS262125 RXO262125 SHK262125 SRG262125 TBC262125 TKY262125 TUU262125 UEQ262125 UOM262125 UYI262125 VIE262125 VSA262125 WBW262125 WLS262125 WVO262125 G327661 JC327661 SY327661 ACU327661 AMQ327661 AWM327661 BGI327661 BQE327661 CAA327661 CJW327661 CTS327661 DDO327661 DNK327661 DXG327661 EHC327661 EQY327661 FAU327661 FKQ327661 FUM327661 GEI327661 GOE327661 GYA327661 HHW327661 HRS327661 IBO327661 ILK327661 IVG327661 JFC327661 JOY327661 JYU327661 KIQ327661 KSM327661 LCI327661 LME327661 LWA327661 MFW327661 MPS327661 MZO327661 NJK327661 NTG327661 ODC327661 OMY327661 OWU327661 PGQ327661 PQM327661 QAI327661 QKE327661 QUA327661 RDW327661 RNS327661 RXO327661 SHK327661 SRG327661 TBC327661 TKY327661 TUU327661 UEQ327661 UOM327661 UYI327661 VIE327661 VSA327661 WBW327661 WLS327661 WVO327661 G393197 JC393197 SY393197 ACU393197 AMQ393197 AWM393197 BGI393197 BQE393197 CAA393197 CJW393197 CTS393197 DDO393197 DNK393197 DXG393197 EHC393197 EQY393197 FAU393197 FKQ393197 FUM393197 GEI393197 GOE393197 GYA393197 HHW393197 HRS393197 IBO393197 ILK393197 IVG393197 JFC393197 JOY393197 JYU393197 KIQ393197 KSM393197 LCI393197 LME393197 LWA393197 MFW393197 MPS393197 MZO393197 NJK393197 NTG393197 ODC393197 OMY393197 OWU393197 PGQ393197 PQM393197 QAI393197 QKE393197 QUA393197 RDW393197 RNS393197 RXO393197 SHK393197 SRG393197 TBC393197 TKY393197 TUU393197 UEQ393197 UOM393197 UYI393197 VIE393197 VSA393197 WBW393197 WLS393197 WVO393197 G458733 JC458733 SY458733 ACU458733 AMQ458733 AWM458733 BGI458733 BQE458733 CAA458733 CJW458733 CTS458733 DDO458733 DNK458733 DXG458733 EHC458733 EQY458733 FAU458733 FKQ458733 FUM458733 GEI458733 GOE458733 GYA458733 HHW458733 HRS458733 IBO458733 ILK458733 IVG458733 JFC458733 JOY458733 JYU458733 KIQ458733 KSM458733 LCI458733 LME458733 LWA458733 MFW458733 MPS458733 MZO458733 NJK458733 NTG458733 ODC458733 OMY458733 OWU458733 PGQ458733 PQM458733 QAI458733 QKE458733 QUA458733 RDW458733 RNS458733 RXO458733 SHK458733 SRG458733 TBC458733 TKY458733 TUU458733 UEQ458733 UOM458733 UYI458733 VIE458733 VSA458733 WBW458733 WLS458733 WVO458733 G524269 JC524269 SY524269 ACU524269 AMQ524269 AWM524269 BGI524269 BQE524269 CAA524269 CJW524269 CTS524269 DDO524269 DNK524269 DXG524269 EHC524269 EQY524269 FAU524269 FKQ524269 FUM524269 GEI524269 GOE524269 GYA524269 HHW524269 HRS524269 IBO524269 ILK524269 IVG524269 JFC524269 JOY524269 JYU524269 KIQ524269 KSM524269 LCI524269 LME524269 LWA524269 MFW524269 MPS524269 MZO524269 NJK524269 NTG524269 ODC524269 OMY524269 OWU524269 PGQ524269 PQM524269 QAI524269 QKE524269 QUA524269 RDW524269 RNS524269 RXO524269 SHK524269 SRG524269 TBC524269 TKY524269 TUU524269 UEQ524269 UOM524269 UYI524269 VIE524269 VSA524269 WBW524269 WLS524269 WVO524269 G589805 JC589805 SY589805 ACU589805 AMQ589805 AWM589805 BGI589805 BQE589805 CAA589805 CJW589805 CTS589805 DDO589805 DNK589805 DXG589805 EHC589805 EQY589805 FAU589805 FKQ589805 FUM589805 GEI589805 GOE589805 GYA589805 HHW589805 HRS589805 IBO589805 ILK589805 IVG589805 JFC589805 JOY589805 JYU589805 KIQ589805 KSM589805 LCI589805 LME589805 LWA589805 MFW589805 MPS589805 MZO589805 NJK589805 NTG589805 ODC589805 OMY589805 OWU589805 PGQ589805 PQM589805 QAI589805 QKE589805 QUA589805 RDW589805 RNS589805 RXO589805 SHK589805 SRG589805 TBC589805 TKY589805 TUU589805 UEQ589805 UOM589805 UYI589805 VIE589805 VSA589805 WBW589805 WLS589805 WVO589805 G655341 JC655341 SY655341 ACU655341 AMQ655341 AWM655341 BGI655341 BQE655341 CAA655341 CJW655341 CTS655341 DDO655341 DNK655341 DXG655341 EHC655341 EQY655341 FAU655341 FKQ655341 FUM655341 GEI655341 GOE655341 GYA655341 HHW655341 HRS655341 IBO655341 ILK655341 IVG655341 JFC655341 JOY655341 JYU655341 KIQ655341 KSM655341 LCI655341 LME655341 LWA655341 MFW655341 MPS655341 MZO655341 NJK655341 NTG655341 ODC655341 OMY655341 OWU655341 PGQ655341 PQM655341 QAI655341 QKE655341 QUA655341 RDW655341 RNS655341 RXO655341 SHK655341 SRG655341 TBC655341 TKY655341 TUU655341 UEQ655341 UOM655341 UYI655341 VIE655341 VSA655341 WBW655341 WLS655341 WVO655341 G720877 JC720877 SY720877 ACU720877 AMQ720877 AWM720877 BGI720877 BQE720877 CAA720877 CJW720877 CTS720877 DDO720877 DNK720877 DXG720877 EHC720877 EQY720877 FAU720877 FKQ720877 FUM720877 GEI720877 GOE720877 GYA720877 HHW720877 HRS720877 IBO720877 ILK720877 IVG720877 JFC720877 JOY720877 JYU720877 KIQ720877 KSM720877 LCI720877 LME720877 LWA720877 MFW720877 MPS720877 MZO720877 NJK720877 NTG720877 ODC720877 OMY720877 OWU720877 PGQ720877 PQM720877 QAI720877 QKE720877 QUA720877 RDW720877 RNS720877 RXO720877 SHK720877 SRG720877 TBC720877 TKY720877 TUU720877 UEQ720877 UOM720877 UYI720877 VIE720877 VSA720877 WBW720877 WLS720877 WVO720877 G786413 JC786413 SY786413 ACU786413 AMQ786413 AWM786413 BGI786413 BQE786413 CAA786413 CJW786413 CTS786413 DDO786413 DNK786413 DXG786413 EHC786413 EQY786413 FAU786413 FKQ786413 FUM786413 GEI786413 GOE786413 GYA786413 HHW786413 HRS786413 IBO786413 ILK786413 IVG786413 JFC786413 JOY786413 JYU786413 KIQ786413 KSM786413 LCI786413 LME786413 LWA786413 MFW786413 MPS786413 MZO786413 NJK786413 NTG786413 ODC786413 OMY786413 OWU786413 PGQ786413 PQM786413 QAI786413 QKE786413 QUA786413 RDW786413 RNS786413 RXO786413 SHK786413 SRG786413 TBC786413 TKY786413 TUU786413 UEQ786413 UOM786413 UYI786413 VIE786413 VSA786413 WBW786413 WLS786413 WVO786413 G851949 JC851949 SY851949 ACU851949 AMQ851949 AWM851949 BGI851949 BQE851949 CAA851949 CJW851949 CTS851949 DDO851949 DNK851949 DXG851949 EHC851949 EQY851949 FAU851949 FKQ851949 FUM851949 GEI851949 GOE851949 GYA851949 HHW851949 HRS851949 IBO851949 ILK851949 IVG851949 JFC851949 JOY851949 JYU851949 KIQ851949 KSM851949 LCI851949 LME851949 LWA851949 MFW851949 MPS851949 MZO851949 NJK851949 NTG851949 ODC851949 OMY851949 OWU851949 PGQ851949 PQM851949 QAI851949 QKE851949 QUA851949 RDW851949 RNS851949 RXO851949 SHK851949 SRG851949 TBC851949 TKY851949 TUU851949 UEQ851949 UOM851949 UYI851949 VIE851949 VSA851949 WBW851949 WLS851949 WVO851949 G917485 JC917485 SY917485 ACU917485 AMQ917485 AWM917485 BGI917485 BQE917485 CAA917485 CJW917485 CTS917485 DDO917485 DNK917485 DXG917485 EHC917485 EQY917485 FAU917485 FKQ917485 FUM917485 GEI917485 GOE917485 GYA917485 HHW917485 HRS917485 IBO917485 ILK917485 IVG917485 JFC917485 JOY917485 JYU917485 KIQ917485 KSM917485 LCI917485 LME917485 LWA917485 MFW917485 MPS917485 MZO917485 NJK917485 NTG917485 ODC917485 OMY917485 OWU917485 PGQ917485 PQM917485 QAI917485 QKE917485 QUA917485 RDW917485 RNS917485 RXO917485 SHK917485 SRG917485 TBC917485 TKY917485 TUU917485 UEQ917485 UOM917485 UYI917485 VIE917485 VSA917485 WBW917485 WLS917485 WVO917485 G983021 JC983021 SY983021 ACU983021 AMQ983021 AWM983021 BGI983021 BQE983021 CAA983021 CJW983021 CTS983021 DDO983021 DNK983021 DXG983021 EHC983021 EQY983021 FAU983021 FKQ983021 FUM983021 GEI983021 GOE983021 GYA983021 HHW983021 HRS983021 IBO983021 ILK983021 IVG983021 JFC983021 JOY983021 JYU983021 KIQ983021 KSM983021 LCI983021 LME983021 LWA983021 MFW983021 MPS983021 MZO983021 NJK983021 NTG983021 ODC983021 OMY983021 OWU983021 PGQ983021 PQM983021 QAI983021 QKE983021 QUA983021 RDW983021 RNS983021 RXO983021 SHK983021 SRG983021 TBC983021 TKY983021 TUU983021 UEQ983021 UOM983021 UYI983021 VIE983021 VSA983021 WBW983021 WLS983021 WVO983021">
      <formula1>$G$38:$G$129</formula1>
    </dataValidation>
    <dataValidation type="list" errorStyle="warning" allowBlank="1" showInputMessage="1" showErrorMessage="1" errorTitle="Factor" error="This factor is not included in the drop-down list. Is this the factor you want to use?" sqref="G65514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JC65514 SY65514 ACU65514 AMQ65514 AWM65514 BGI65514 BQE65514 CAA65514 CJW65514 CTS65514 DDO65514 DNK65514 DXG65514 EHC65514 EQY65514 FAU65514 FKQ65514 FUM65514 GEI65514 GOE65514 GYA65514 HHW65514 HRS65514 IBO65514 ILK65514 IVG65514 JFC65514 JOY65514 JYU65514 KIQ65514 KSM65514 LCI65514 LME65514 LWA65514 MFW65514 MPS65514 MZO65514 NJK65514 NTG65514 ODC65514 OMY65514 OWU65514 PGQ65514 PQM65514 QAI65514 QKE65514 QUA65514 RDW65514 RNS65514 RXO65514 SHK65514 SRG65514 TBC65514 TKY65514 TUU65514 UEQ65514 UOM65514 UYI65514 VIE65514 VSA65514 WBW65514 WLS65514 WVO65514 G131050 JC131050 SY131050 ACU131050 AMQ131050 AWM131050 BGI131050 BQE131050 CAA131050 CJW131050 CTS131050 DDO131050 DNK131050 DXG131050 EHC131050 EQY131050 FAU131050 FKQ131050 FUM131050 GEI131050 GOE131050 GYA131050 HHW131050 HRS131050 IBO131050 ILK131050 IVG131050 JFC131050 JOY131050 JYU131050 KIQ131050 KSM131050 LCI131050 LME131050 LWA131050 MFW131050 MPS131050 MZO131050 NJK131050 NTG131050 ODC131050 OMY131050 OWU131050 PGQ131050 PQM131050 QAI131050 QKE131050 QUA131050 RDW131050 RNS131050 RXO131050 SHK131050 SRG131050 TBC131050 TKY131050 TUU131050 UEQ131050 UOM131050 UYI131050 VIE131050 VSA131050 WBW131050 WLS131050 WVO131050 G196586 JC196586 SY196586 ACU196586 AMQ196586 AWM196586 BGI196586 BQE196586 CAA196586 CJW196586 CTS196586 DDO196586 DNK196586 DXG196586 EHC196586 EQY196586 FAU196586 FKQ196586 FUM196586 GEI196586 GOE196586 GYA196586 HHW196586 HRS196586 IBO196586 ILK196586 IVG196586 JFC196586 JOY196586 JYU196586 KIQ196586 KSM196586 LCI196586 LME196586 LWA196586 MFW196586 MPS196586 MZO196586 NJK196586 NTG196586 ODC196586 OMY196586 OWU196586 PGQ196586 PQM196586 QAI196586 QKE196586 QUA196586 RDW196586 RNS196586 RXO196586 SHK196586 SRG196586 TBC196586 TKY196586 TUU196586 UEQ196586 UOM196586 UYI196586 VIE196586 VSA196586 WBW196586 WLS196586 WVO196586 G262122 JC262122 SY262122 ACU262122 AMQ262122 AWM262122 BGI262122 BQE262122 CAA262122 CJW262122 CTS262122 DDO262122 DNK262122 DXG262122 EHC262122 EQY262122 FAU262122 FKQ262122 FUM262122 GEI262122 GOE262122 GYA262122 HHW262122 HRS262122 IBO262122 ILK262122 IVG262122 JFC262122 JOY262122 JYU262122 KIQ262122 KSM262122 LCI262122 LME262122 LWA262122 MFW262122 MPS262122 MZO262122 NJK262122 NTG262122 ODC262122 OMY262122 OWU262122 PGQ262122 PQM262122 QAI262122 QKE262122 QUA262122 RDW262122 RNS262122 RXO262122 SHK262122 SRG262122 TBC262122 TKY262122 TUU262122 UEQ262122 UOM262122 UYI262122 VIE262122 VSA262122 WBW262122 WLS262122 WVO262122 G327658 JC327658 SY327658 ACU327658 AMQ327658 AWM327658 BGI327658 BQE327658 CAA327658 CJW327658 CTS327658 DDO327658 DNK327658 DXG327658 EHC327658 EQY327658 FAU327658 FKQ327658 FUM327658 GEI327658 GOE327658 GYA327658 HHW327658 HRS327658 IBO327658 ILK327658 IVG327658 JFC327658 JOY327658 JYU327658 KIQ327658 KSM327658 LCI327658 LME327658 LWA327658 MFW327658 MPS327658 MZO327658 NJK327658 NTG327658 ODC327658 OMY327658 OWU327658 PGQ327658 PQM327658 QAI327658 QKE327658 QUA327658 RDW327658 RNS327658 RXO327658 SHK327658 SRG327658 TBC327658 TKY327658 TUU327658 UEQ327658 UOM327658 UYI327658 VIE327658 VSA327658 WBW327658 WLS327658 WVO327658 G393194 JC393194 SY393194 ACU393194 AMQ393194 AWM393194 BGI393194 BQE393194 CAA393194 CJW393194 CTS393194 DDO393194 DNK393194 DXG393194 EHC393194 EQY393194 FAU393194 FKQ393194 FUM393194 GEI393194 GOE393194 GYA393194 HHW393194 HRS393194 IBO393194 ILK393194 IVG393194 JFC393194 JOY393194 JYU393194 KIQ393194 KSM393194 LCI393194 LME393194 LWA393194 MFW393194 MPS393194 MZO393194 NJK393194 NTG393194 ODC393194 OMY393194 OWU393194 PGQ393194 PQM393194 QAI393194 QKE393194 QUA393194 RDW393194 RNS393194 RXO393194 SHK393194 SRG393194 TBC393194 TKY393194 TUU393194 UEQ393194 UOM393194 UYI393194 VIE393194 VSA393194 WBW393194 WLS393194 WVO393194 G458730 JC458730 SY458730 ACU458730 AMQ458730 AWM458730 BGI458730 BQE458730 CAA458730 CJW458730 CTS458730 DDO458730 DNK458730 DXG458730 EHC458730 EQY458730 FAU458730 FKQ458730 FUM458730 GEI458730 GOE458730 GYA458730 HHW458730 HRS458730 IBO458730 ILK458730 IVG458730 JFC458730 JOY458730 JYU458730 KIQ458730 KSM458730 LCI458730 LME458730 LWA458730 MFW458730 MPS458730 MZO458730 NJK458730 NTG458730 ODC458730 OMY458730 OWU458730 PGQ458730 PQM458730 QAI458730 QKE458730 QUA458730 RDW458730 RNS458730 RXO458730 SHK458730 SRG458730 TBC458730 TKY458730 TUU458730 UEQ458730 UOM458730 UYI458730 VIE458730 VSA458730 WBW458730 WLS458730 WVO458730 G524266 JC524266 SY524266 ACU524266 AMQ524266 AWM524266 BGI524266 BQE524266 CAA524266 CJW524266 CTS524266 DDO524266 DNK524266 DXG524266 EHC524266 EQY524266 FAU524266 FKQ524266 FUM524266 GEI524266 GOE524266 GYA524266 HHW524266 HRS524266 IBO524266 ILK524266 IVG524266 JFC524266 JOY524266 JYU524266 KIQ524266 KSM524266 LCI524266 LME524266 LWA524266 MFW524266 MPS524266 MZO524266 NJK524266 NTG524266 ODC524266 OMY524266 OWU524266 PGQ524266 PQM524266 QAI524266 QKE524266 QUA524266 RDW524266 RNS524266 RXO524266 SHK524266 SRG524266 TBC524266 TKY524266 TUU524266 UEQ524266 UOM524266 UYI524266 VIE524266 VSA524266 WBW524266 WLS524266 WVO524266 G589802 JC589802 SY589802 ACU589802 AMQ589802 AWM589802 BGI589802 BQE589802 CAA589802 CJW589802 CTS589802 DDO589802 DNK589802 DXG589802 EHC589802 EQY589802 FAU589802 FKQ589802 FUM589802 GEI589802 GOE589802 GYA589802 HHW589802 HRS589802 IBO589802 ILK589802 IVG589802 JFC589802 JOY589802 JYU589802 KIQ589802 KSM589802 LCI589802 LME589802 LWA589802 MFW589802 MPS589802 MZO589802 NJK589802 NTG589802 ODC589802 OMY589802 OWU589802 PGQ589802 PQM589802 QAI589802 QKE589802 QUA589802 RDW589802 RNS589802 RXO589802 SHK589802 SRG589802 TBC589802 TKY589802 TUU589802 UEQ589802 UOM589802 UYI589802 VIE589802 VSA589802 WBW589802 WLS589802 WVO589802 G655338 JC655338 SY655338 ACU655338 AMQ655338 AWM655338 BGI655338 BQE655338 CAA655338 CJW655338 CTS655338 DDO655338 DNK655338 DXG655338 EHC655338 EQY655338 FAU655338 FKQ655338 FUM655338 GEI655338 GOE655338 GYA655338 HHW655338 HRS655338 IBO655338 ILK655338 IVG655338 JFC655338 JOY655338 JYU655338 KIQ655338 KSM655338 LCI655338 LME655338 LWA655338 MFW655338 MPS655338 MZO655338 NJK655338 NTG655338 ODC655338 OMY655338 OWU655338 PGQ655338 PQM655338 QAI655338 QKE655338 QUA655338 RDW655338 RNS655338 RXO655338 SHK655338 SRG655338 TBC655338 TKY655338 TUU655338 UEQ655338 UOM655338 UYI655338 VIE655338 VSA655338 WBW655338 WLS655338 WVO655338 G720874 JC720874 SY720874 ACU720874 AMQ720874 AWM720874 BGI720874 BQE720874 CAA720874 CJW720874 CTS720874 DDO720874 DNK720874 DXG720874 EHC720874 EQY720874 FAU720874 FKQ720874 FUM720874 GEI720874 GOE720874 GYA720874 HHW720874 HRS720874 IBO720874 ILK720874 IVG720874 JFC720874 JOY720874 JYU720874 KIQ720874 KSM720874 LCI720874 LME720874 LWA720874 MFW720874 MPS720874 MZO720874 NJK720874 NTG720874 ODC720874 OMY720874 OWU720874 PGQ720874 PQM720874 QAI720874 QKE720874 QUA720874 RDW720874 RNS720874 RXO720874 SHK720874 SRG720874 TBC720874 TKY720874 TUU720874 UEQ720874 UOM720874 UYI720874 VIE720874 VSA720874 WBW720874 WLS720874 WVO720874 G786410 JC786410 SY786410 ACU786410 AMQ786410 AWM786410 BGI786410 BQE786410 CAA786410 CJW786410 CTS786410 DDO786410 DNK786410 DXG786410 EHC786410 EQY786410 FAU786410 FKQ786410 FUM786410 GEI786410 GOE786410 GYA786410 HHW786410 HRS786410 IBO786410 ILK786410 IVG786410 JFC786410 JOY786410 JYU786410 KIQ786410 KSM786410 LCI786410 LME786410 LWA786410 MFW786410 MPS786410 MZO786410 NJK786410 NTG786410 ODC786410 OMY786410 OWU786410 PGQ786410 PQM786410 QAI786410 QKE786410 QUA786410 RDW786410 RNS786410 RXO786410 SHK786410 SRG786410 TBC786410 TKY786410 TUU786410 UEQ786410 UOM786410 UYI786410 VIE786410 VSA786410 WBW786410 WLS786410 WVO786410 G851946 JC851946 SY851946 ACU851946 AMQ851946 AWM851946 BGI851946 BQE851946 CAA851946 CJW851946 CTS851946 DDO851946 DNK851946 DXG851946 EHC851946 EQY851946 FAU851946 FKQ851946 FUM851946 GEI851946 GOE851946 GYA851946 HHW851946 HRS851946 IBO851946 ILK851946 IVG851946 JFC851946 JOY851946 JYU851946 KIQ851946 KSM851946 LCI851946 LME851946 LWA851946 MFW851946 MPS851946 MZO851946 NJK851946 NTG851946 ODC851946 OMY851946 OWU851946 PGQ851946 PQM851946 QAI851946 QKE851946 QUA851946 RDW851946 RNS851946 RXO851946 SHK851946 SRG851946 TBC851946 TKY851946 TUU851946 UEQ851946 UOM851946 UYI851946 VIE851946 VSA851946 WBW851946 WLS851946 WVO851946 G917482 JC917482 SY917482 ACU917482 AMQ917482 AWM917482 BGI917482 BQE917482 CAA917482 CJW917482 CTS917482 DDO917482 DNK917482 DXG917482 EHC917482 EQY917482 FAU917482 FKQ917482 FUM917482 GEI917482 GOE917482 GYA917482 HHW917482 HRS917482 IBO917482 ILK917482 IVG917482 JFC917482 JOY917482 JYU917482 KIQ917482 KSM917482 LCI917482 LME917482 LWA917482 MFW917482 MPS917482 MZO917482 NJK917482 NTG917482 ODC917482 OMY917482 OWU917482 PGQ917482 PQM917482 QAI917482 QKE917482 QUA917482 RDW917482 RNS917482 RXO917482 SHK917482 SRG917482 TBC917482 TKY917482 TUU917482 UEQ917482 UOM917482 UYI917482 VIE917482 VSA917482 WBW917482 WLS917482 WVO917482 G983018 JC983018 SY983018 ACU983018 AMQ983018 AWM983018 BGI983018 BQE983018 CAA983018 CJW983018 CTS983018 DDO983018 DNK983018 DXG983018 EHC983018 EQY983018 FAU983018 FKQ983018 FUM983018 GEI983018 GOE983018 GYA983018 HHW983018 HRS983018 IBO983018 ILK983018 IVG983018 JFC983018 JOY983018 JYU983018 KIQ983018 KSM983018 LCI983018 LME983018 LWA983018 MFW983018 MPS983018 MZO983018 NJK983018 NTG983018 ODC983018 OMY983018 OWU983018 PGQ983018 PQM983018 QAI983018 QKE983018 QUA983018 RDW983018 RNS983018 RXO983018 SHK983018 SRG983018 TBC983018 TKY983018 TUU983018 UEQ983018 UOM983018 UYI983018 VIE983018 VSA983018 WBW983018 WLS983018 WVO983018 JC10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16 JC65516 SY65516 ACU65516 AMQ65516 AWM65516 BGI65516 BQE65516 CAA65516 CJW65516 CTS65516 DDO65516 DNK65516 DXG65516 EHC65516 EQY65516 FAU65516 FKQ65516 FUM65516 GEI65516 GOE65516 GYA65516 HHW65516 HRS65516 IBO65516 ILK65516 IVG65516 JFC65516 JOY65516 JYU65516 KIQ65516 KSM65516 LCI65516 LME65516 LWA65516 MFW65516 MPS65516 MZO65516 NJK65516 NTG65516 ODC65516 OMY65516 OWU65516 PGQ65516 PQM65516 QAI65516 QKE65516 QUA65516 RDW65516 RNS65516 RXO65516 SHK65516 SRG65516 TBC65516 TKY65516 TUU65516 UEQ65516 UOM65516 UYI65516 VIE65516 VSA65516 WBW65516 WLS65516 WVO65516 G131052 JC131052 SY131052 ACU131052 AMQ131052 AWM131052 BGI131052 BQE131052 CAA131052 CJW131052 CTS131052 DDO131052 DNK131052 DXG131052 EHC131052 EQY131052 FAU131052 FKQ131052 FUM131052 GEI131052 GOE131052 GYA131052 HHW131052 HRS131052 IBO131052 ILK131052 IVG131052 JFC131052 JOY131052 JYU131052 KIQ131052 KSM131052 LCI131052 LME131052 LWA131052 MFW131052 MPS131052 MZO131052 NJK131052 NTG131052 ODC131052 OMY131052 OWU131052 PGQ131052 PQM131052 QAI131052 QKE131052 QUA131052 RDW131052 RNS131052 RXO131052 SHK131052 SRG131052 TBC131052 TKY131052 TUU131052 UEQ131052 UOM131052 UYI131052 VIE131052 VSA131052 WBW131052 WLS131052 WVO131052 G196588 JC196588 SY196588 ACU196588 AMQ196588 AWM196588 BGI196588 BQE196588 CAA196588 CJW196588 CTS196588 DDO196588 DNK196588 DXG196588 EHC196588 EQY196588 FAU196588 FKQ196588 FUM196588 GEI196588 GOE196588 GYA196588 HHW196588 HRS196588 IBO196588 ILK196588 IVG196588 JFC196588 JOY196588 JYU196588 KIQ196588 KSM196588 LCI196588 LME196588 LWA196588 MFW196588 MPS196588 MZO196588 NJK196588 NTG196588 ODC196588 OMY196588 OWU196588 PGQ196588 PQM196588 QAI196588 QKE196588 QUA196588 RDW196588 RNS196588 RXO196588 SHK196588 SRG196588 TBC196588 TKY196588 TUU196588 UEQ196588 UOM196588 UYI196588 VIE196588 VSA196588 WBW196588 WLS196588 WVO196588 G262124 JC262124 SY262124 ACU262124 AMQ262124 AWM262124 BGI262124 BQE262124 CAA262124 CJW262124 CTS262124 DDO262124 DNK262124 DXG262124 EHC262124 EQY262124 FAU262124 FKQ262124 FUM262124 GEI262124 GOE262124 GYA262124 HHW262124 HRS262124 IBO262124 ILK262124 IVG262124 JFC262124 JOY262124 JYU262124 KIQ262124 KSM262124 LCI262124 LME262124 LWA262124 MFW262124 MPS262124 MZO262124 NJK262124 NTG262124 ODC262124 OMY262124 OWU262124 PGQ262124 PQM262124 QAI262124 QKE262124 QUA262124 RDW262124 RNS262124 RXO262124 SHK262124 SRG262124 TBC262124 TKY262124 TUU262124 UEQ262124 UOM262124 UYI262124 VIE262124 VSA262124 WBW262124 WLS262124 WVO262124 G327660 JC327660 SY327660 ACU327660 AMQ327660 AWM327660 BGI327660 BQE327660 CAA327660 CJW327660 CTS327660 DDO327660 DNK327660 DXG327660 EHC327660 EQY327660 FAU327660 FKQ327660 FUM327660 GEI327660 GOE327660 GYA327660 HHW327660 HRS327660 IBO327660 ILK327660 IVG327660 JFC327660 JOY327660 JYU327660 KIQ327660 KSM327660 LCI327660 LME327660 LWA327660 MFW327660 MPS327660 MZO327660 NJK327660 NTG327660 ODC327660 OMY327660 OWU327660 PGQ327660 PQM327660 QAI327660 QKE327660 QUA327660 RDW327660 RNS327660 RXO327660 SHK327660 SRG327660 TBC327660 TKY327660 TUU327660 UEQ327660 UOM327660 UYI327660 VIE327660 VSA327660 WBW327660 WLS327660 WVO327660 G393196 JC393196 SY393196 ACU393196 AMQ393196 AWM393196 BGI393196 BQE393196 CAA393196 CJW393196 CTS393196 DDO393196 DNK393196 DXG393196 EHC393196 EQY393196 FAU393196 FKQ393196 FUM393196 GEI393196 GOE393196 GYA393196 HHW393196 HRS393196 IBO393196 ILK393196 IVG393196 JFC393196 JOY393196 JYU393196 KIQ393196 KSM393196 LCI393196 LME393196 LWA393196 MFW393196 MPS393196 MZO393196 NJK393196 NTG393196 ODC393196 OMY393196 OWU393196 PGQ393196 PQM393196 QAI393196 QKE393196 QUA393196 RDW393196 RNS393196 RXO393196 SHK393196 SRG393196 TBC393196 TKY393196 TUU393196 UEQ393196 UOM393196 UYI393196 VIE393196 VSA393196 WBW393196 WLS393196 WVO393196 G458732 JC458732 SY458732 ACU458732 AMQ458732 AWM458732 BGI458732 BQE458732 CAA458732 CJW458732 CTS458732 DDO458732 DNK458732 DXG458732 EHC458732 EQY458732 FAU458732 FKQ458732 FUM458732 GEI458732 GOE458732 GYA458732 HHW458732 HRS458732 IBO458732 ILK458732 IVG458732 JFC458732 JOY458732 JYU458732 KIQ458732 KSM458732 LCI458732 LME458732 LWA458732 MFW458732 MPS458732 MZO458732 NJK458732 NTG458732 ODC458732 OMY458732 OWU458732 PGQ458732 PQM458732 QAI458732 QKE458732 QUA458732 RDW458732 RNS458732 RXO458732 SHK458732 SRG458732 TBC458732 TKY458732 TUU458732 UEQ458732 UOM458732 UYI458732 VIE458732 VSA458732 WBW458732 WLS458732 WVO458732 G524268 JC524268 SY524268 ACU524268 AMQ524268 AWM524268 BGI524268 BQE524268 CAA524268 CJW524268 CTS524268 DDO524268 DNK524268 DXG524268 EHC524268 EQY524268 FAU524268 FKQ524268 FUM524268 GEI524268 GOE524268 GYA524268 HHW524268 HRS524268 IBO524268 ILK524268 IVG524268 JFC524268 JOY524268 JYU524268 KIQ524268 KSM524268 LCI524268 LME524268 LWA524268 MFW524268 MPS524268 MZO524268 NJK524268 NTG524268 ODC524268 OMY524268 OWU524268 PGQ524268 PQM524268 QAI524268 QKE524268 QUA524268 RDW524268 RNS524268 RXO524268 SHK524268 SRG524268 TBC524268 TKY524268 TUU524268 UEQ524268 UOM524268 UYI524268 VIE524268 VSA524268 WBW524268 WLS524268 WVO524268 G589804 JC589804 SY589804 ACU589804 AMQ589804 AWM589804 BGI589804 BQE589804 CAA589804 CJW589804 CTS589804 DDO589804 DNK589804 DXG589804 EHC589804 EQY589804 FAU589804 FKQ589804 FUM589804 GEI589804 GOE589804 GYA589804 HHW589804 HRS589804 IBO589804 ILK589804 IVG589804 JFC589804 JOY589804 JYU589804 KIQ589804 KSM589804 LCI589804 LME589804 LWA589804 MFW589804 MPS589804 MZO589804 NJK589804 NTG589804 ODC589804 OMY589804 OWU589804 PGQ589804 PQM589804 QAI589804 QKE589804 QUA589804 RDW589804 RNS589804 RXO589804 SHK589804 SRG589804 TBC589804 TKY589804 TUU589804 UEQ589804 UOM589804 UYI589804 VIE589804 VSA589804 WBW589804 WLS589804 WVO589804 G655340 JC655340 SY655340 ACU655340 AMQ655340 AWM655340 BGI655340 BQE655340 CAA655340 CJW655340 CTS655340 DDO655340 DNK655340 DXG655340 EHC655340 EQY655340 FAU655340 FKQ655340 FUM655340 GEI655340 GOE655340 GYA655340 HHW655340 HRS655340 IBO655340 ILK655340 IVG655340 JFC655340 JOY655340 JYU655340 KIQ655340 KSM655340 LCI655340 LME655340 LWA655340 MFW655340 MPS655340 MZO655340 NJK655340 NTG655340 ODC655340 OMY655340 OWU655340 PGQ655340 PQM655340 QAI655340 QKE655340 QUA655340 RDW655340 RNS655340 RXO655340 SHK655340 SRG655340 TBC655340 TKY655340 TUU655340 UEQ655340 UOM655340 UYI655340 VIE655340 VSA655340 WBW655340 WLS655340 WVO655340 G720876 JC720876 SY720876 ACU720876 AMQ720876 AWM720876 BGI720876 BQE720876 CAA720876 CJW720876 CTS720876 DDO720876 DNK720876 DXG720876 EHC720876 EQY720876 FAU720876 FKQ720876 FUM720876 GEI720876 GOE720876 GYA720876 HHW720876 HRS720876 IBO720876 ILK720876 IVG720876 JFC720876 JOY720876 JYU720876 KIQ720876 KSM720876 LCI720876 LME720876 LWA720876 MFW720876 MPS720876 MZO720876 NJK720876 NTG720876 ODC720876 OMY720876 OWU720876 PGQ720876 PQM720876 QAI720876 QKE720876 QUA720876 RDW720876 RNS720876 RXO720876 SHK720876 SRG720876 TBC720876 TKY720876 TUU720876 UEQ720876 UOM720876 UYI720876 VIE720876 VSA720876 WBW720876 WLS720876 WVO720876 G786412 JC786412 SY786412 ACU786412 AMQ786412 AWM786412 BGI786412 BQE786412 CAA786412 CJW786412 CTS786412 DDO786412 DNK786412 DXG786412 EHC786412 EQY786412 FAU786412 FKQ786412 FUM786412 GEI786412 GOE786412 GYA786412 HHW786412 HRS786412 IBO786412 ILK786412 IVG786412 JFC786412 JOY786412 JYU786412 KIQ786412 KSM786412 LCI786412 LME786412 LWA786412 MFW786412 MPS786412 MZO786412 NJK786412 NTG786412 ODC786412 OMY786412 OWU786412 PGQ786412 PQM786412 QAI786412 QKE786412 QUA786412 RDW786412 RNS786412 RXO786412 SHK786412 SRG786412 TBC786412 TKY786412 TUU786412 UEQ786412 UOM786412 UYI786412 VIE786412 VSA786412 WBW786412 WLS786412 WVO786412 G851948 JC851948 SY851948 ACU851948 AMQ851948 AWM851948 BGI851948 BQE851948 CAA851948 CJW851948 CTS851948 DDO851948 DNK851948 DXG851948 EHC851948 EQY851948 FAU851948 FKQ851948 FUM851948 GEI851948 GOE851948 GYA851948 HHW851948 HRS851948 IBO851948 ILK851948 IVG851948 JFC851948 JOY851948 JYU851948 KIQ851948 KSM851948 LCI851948 LME851948 LWA851948 MFW851948 MPS851948 MZO851948 NJK851948 NTG851948 ODC851948 OMY851948 OWU851948 PGQ851948 PQM851948 QAI851948 QKE851948 QUA851948 RDW851948 RNS851948 RXO851948 SHK851948 SRG851948 TBC851948 TKY851948 TUU851948 UEQ851948 UOM851948 UYI851948 VIE851948 VSA851948 WBW851948 WLS851948 WVO851948 G917484 JC917484 SY917484 ACU917484 AMQ917484 AWM917484 BGI917484 BQE917484 CAA917484 CJW917484 CTS917484 DDO917484 DNK917484 DXG917484 EHC917484 EQY917484 FAU917484 FKQ917484 FUM917484 GEI917484 GOE917484 GYA917484 HHW917484 HRS917484 IBO917484 ILK917484 IVG917484 JFC917484 JOY917484 JYU917484 KIQ917484 KSM917484 LCI917484 LME917484 LWA917484 MFW917484 MPS917484 MZO917484 NJK917484 NTG917484 ODC917484 OMY917484 OWU917484 PGQ917484 PQM917484 QAI917484 QKE917484 QUA917484 RDW917484 RNS917484 RXO917484 SHK917484 SRG917484 TBC917484 TKY917484 TUU917484 UEQ917484 UOM917484 UYI917484 VIE917484 VSA917484 WBW917484 WLS917484 WVO917484 G983020 JC983020 SY983020 ACU983020 AMQ983020 AWM983020 BGI983020 BQE983020 CAA983020 CJW983020 CTS983020 DDO983020 DNK983020 DXG983020 EHC983020 EQY983020 FAU983020 FKQ983020 FUM983020 GEI983020 GOE983020 GYA983020 HHW983020 HRS983020 IBO983020 ILK983020 IVG983020 JFC983020 JOY983020 JYU983020 KIQ983020 KSM983020 LCI983020 LME983020 LWA983020 MFW983020 MPS983020 MZO983020 NJK983020 NTG983020 ODC983020 OMY983020 OWU983020 PGQ983020 PQM983020 QAI983020 QKE983020 QUA983020 RDW983020 RNS983020 RXO983020 SHK983020 SRG983020 TBC983020 TKY983020 TUU983020 UEQ983020 UOM983020 UYI983020 VIE983020 VSA983020 WBW983020 WLS983020 WVO983020 SY10 JC15:JC19 SY15:SY19 ACU15:ACU19 AMQ15:AMQ19 AWM15:AWM19 BGI15:BGI19 BQE15:BQE19 CAA15:CAA19 CJW15:CJW19 CTS15:CTS19 DDO15:DDO19 DNK15:DNK19 DXG15:DXG19 EHC15:EHC19 EQY15:EQY19 FAU15:FAU19 FKQ15:FKQ19 FUM15:FUM19 GEI15:GEI19 GOE15:GOE19 GYA15:GYA19 HHW15:HHW19 HRS15:HRS19 IBO15:IBO19 ILK15:ILK19 IVG15:IVG19 JFC15:JFC19 JOY15:JOY19 JYU15:JYU19 KIQ15:KIQ19 KSM15:KSM19 LCI15:LCI19 LME15:LME19 LWA15:LWA19 MFW15:MFW19 MPS15:MPS19 MZO15:MZO19 NJK15:NJK19 NTG15:NTG19 ODC15:ODC19 OMY15:OMY19 OWU15:OWU19 PGQ15:PGQ19 PQM15:PQM19 QAI15:QAI19 QKE15:QKE19 QUA15:QUA19 RDW15:RDW19 RNS15:RNS19 RXO15:RXO19 SHK15:SHK19 SRG15:SRG19 TBC15:TBC19 TKY15:TKY19 TUU15:TUU19 UEQ15:UEQ19 UOM15:UOM19 UYI15:UYI19 VIE15:VIE19 VSA15:VSA19 WBW15:WBW19 WLS15:WLS19 WVO15:WVO19 G65518:G65555 JC65518:JC65555 SY65518:SY65555 ACU65518:ACU65555 AMQ65518:AMQ65555 AWM65518:AWM65555 BGI65518:BGI65555 BQE65518:BQE65555 CAA65518:CAA65555 CJW65518:CJW65555 CTS65518:CTS65555 DDO65518:DDO65555 DNK65518:DNK65555 DXG65518:DXG65555 EHC65518:EHC65555 EQY65518:EQY65555 FAU65518:FAU65555 FKQ65518:FKQ65555 FUM65518:FUM65555 GEI65518:GEI65555 GOE65518:GOE65555 GYA65518:GYA65555 HHW65518:HHW65555 HRS65518:HRS65555 IBO65518:IBO65555 ILK65518:ILK65555 IVG65518:IVG65555 JFC65518:JFC65555 JOY65518:JOY65555 JYU65518:JYU65555 KIQ65518:KIQ65555 KSM65518:KSM65555 LCI65518:LCI65555 LME65518:LME65555 LWA65518:LWA65555 MFW65518:MFW65555 MPS65518:MPS65555 MZO65518:MZO65555 NJK65518:NJK65555 NTG65518:NTG65555 ODC65518:ODC65555 OMY65518:OMY65555 OWU65518:OWU65555 PGQ65518:PGQ65555 PQM65518:PQM65555 QAI65518:QAI65555 QKE65518:QKE65555 QUA65518:QUA65555 RDW65518:RDW65555 RNS65518:RNS65555 RXO65518:RXO65555 SHK65518:SHK65555 SRG65518:SRG65555 TBC65518:TBC65555 TKY65518:TKY65555 TUU65518:TUU65555 UEQ65518:UEQ65555 UOM65518:UOM65555 UYI65518:UYI65555 VIE65518:VIE65555 VSA65518:VSA65555 WBW65518:WBW65555 WLS65518:WLS65555 WVO65518:WVO65555 G131054:G131091 JC131054:JC131091 SY131054:SY131091 ACU131054:ACU131091 AMQ131054:AMQ131091 AWM131054:AWM131091 BGI131054:BGI131091 BQE131054:BQE131091 CAA131054:CAA131091 CJW131054:CJW131091 CTS131054:CTS131091 DDO131054:DDO131091 DNK131054:DNK131091 DXG131054:DXG131091 EHC131054:EHC131091 EQY131054:EQY131091 FAU131054:FAU131091 FKQ131054:FKQ131091 FUM131054:FUM131091 GEI131054:GEI131091 GOE131054:GOE131091 GYA131054:GYA131091 HHW131054:HHW131091 HRS131054:HRS131091 IBO131054:IBO131091 ILK131054:ILK131091 IVG131054:IVG131091 JFC131054:JFC131091 JOY131054:JOY131091 JYU131054:JYU131091 KIQ131054:KIQ131091 KSM131054:KSM131091 LCI131054:LCI131091 LME131054:LME131091 LWA131054:LWA131091 MFW131054:MFW131091 MPS131054:MPS131091 MZO131054:MZO131091 NJK131054:NJK131091 NTG131054:NTG131091 ODC131054:ODC131091 OMY131054:OMY131091 OWU131054:OWU131091 PGQ131054:PGQ131091 PQM131054:PQM131091 QAI131054:QAI131091 QKE131054:QKE131091 QUA131054:QUA131091 RDW131054:RDW131091 RNS131054:RNS131091 RXO131054:RXO131091 SHK131054:SHK131091 SRG131054:SRG131091 TBC131054:TBC131091 TKY131054:TKY131091 TUU131054:TUU131091 UEQ131054:UEQ131091 UOM131054:UOM131091 UYI131054:UYI131091 VIE131054:VIE131091 VSA131054:VSA131091 WBW131054:WBW131091 WLS131054:WLS131091 WVO131054:WVO131091 G196590:G196627 JC196590:JC196627 SY196590:SY196627 ACU196590:ACU196627 AMQ196590:AMQ196627 AWM196590:AWM196627 BGI196590:BGI196627 BQE196590:BQE196627 CAA196590:CAA196627 CJW196590:CJW196627 CTS196590:CTS196627 DDO196590:DDO196627 DNK196590:DNK196627 DXG196590:DXG196627 EHC196590:EHC196627 EQY196590:EQY196627 FAU196590:FAU196627 FKQ196590:FKQ196627 FUM196590:FUM196627 GEI196590:GEI196627 GOE196590:GOE196627 GYA196590:GYA196627 HHW196590:HHW196627 HRS196590:HRS196627 IBO196590:IBO196627 ILK196590:ILK196627 IVG196590:IVG196627 JFC196590:JFC196627 JOY196590:JOY196627 JYU196590:JYU196627 KIQ196590:KIQ196627 KSM196590:KSM196627 LCI196590:LCI196627 LME196590:LME196627 LWA196590:LWA196627 MFW196590:MFW196627 MPS196590:MPS196627 MZO196590:MZO196627 NJK196590:NJK196627 NTG196590:NTG196627 ODC196590:ODC196627 OMY196590:OMY196627 OWU196590:OWU196627 PGQ196590:PGQ196627 PQM196590:PQM196627 QAI196590:QAI196627 QKE196590:QKE196627 QUA196590:QUA196627 RDW196590:RDW196627 RNS196590:RNS196627 RXO196590:RXO196627 SHK196590:SHK196627 SRG196590:SRG196627 TBC196590:TBC196627 TKY196590:TKY196627 TUU196590:TUU196627 UEQ196590:UEQ196627 UOM196590:UOM196627 UYI196590:UYI196627 VIE196590:VIE196627 VSA196590:VSA196627 WBW196590:WBW196627 WLS196590:WLS196627 WVO196590:WVO196627 G262126:G262163 JC262126:JC262163 SY262126:SY262163 ACU262126:ACU262163 AMQ262126:AMQ262163 AWM262126:AWM262163 BGI262126:BGI262163 BQE262126:BQE262163 CAA262126:CAA262163 CJW262126:CJW262163 CTS262126:CTS262163 DDO262126:DDO262163 DNK262126:DNK262163 DXG262126:DXG262163 EHC262126:EHC262163 EQY262126:EQY262163 FAU262126:FAU262163 FKQ262126:FKQ262163 FUM262126:FUM262163 GEI262126:GEI262163 GOE262126:GOE262163 GYA262126:GYA262163 HHW262126:HHW262163 HRS262126:HRS262163 IBO262126:IBO262163 ILK262126:ILK262163 IVG262126:IVG262163 JFC262126:JFC262163 JOY262126:JOY262163 JYU262126:JYU262163 KIQ262126:KIQ262163 KSM262126:KSM262163 LCI262126:LCI262163 LME262126:LME262163 LWA262126:LWA262163 MFW262126:MFW262163 MPS262126:MPS262163 MZO262126:MZO262163 NJK262126:NJK262163 NTG262126:NTG262163 ODC262126:ODC262163 OMY262126:OMY262163 OWU262126:OWU262163 PGQ262126:PGQ262163 PQM262126:PQM262163 QAI262126:QAI262163 QKE262126:QKE262163 QUA262126:QUA262163 RDW262126:RDW262163 RNS262126:RNS262163 RXO262126:RXO262163 SHK262126:SHK262163 SRG262126:SRG262163 TBC262126:TBC262163 TKY262126:TKY262163 TUU262126:TUU262163 UEQ262126:UEQ262163 UOM262126:UOM262163 UYI262126:UYI262163 VIE262126:VIE262163 VSA262126:VSA262163 WBW262126:WBW262163 WLS262126:WLS262163 WVO262126:WVO262163 G327662:G327699 JC327662:JC327699 SY327662:SY327699 ACU327662:ACU327699 AMQ327662:AMQ327699 AWM327662:AWM327699 BGI327662:BGI327699 BQE327662:BQE327699 CAA327662:CAA327699 CJW327662:CJW327699 CTS327662:CTS327699 DDO327662:DDO327699 DNK327662:DNK327699 DXG327662:DXG327699 EHC327662:EHC327699 EQY327662:EQY327699 FAU327662:FAU327699 FKQ327662:FKQ327699 FUM327662:FUM327699 GEI327662:GEI327699 GOE327662:GOE327699 GYA327662:GYA327699 HHW327662:HHW327699 HRS327662:HRS327699 IBO327662:IBO327699 ILK327662:ILK327699 IVG327662:IVG327699 JFC327662:JFC327699 JOY327662:JOY327699 JYU327662:JYU327699 KIQ327662:KIQ327699 KSM327662:KSM327699 LCI327662:LCI327699 LME327662:LME327699 LWA327662:LWA327699 MFW327662:MFW327699 MPS327662:MPS327699 MZO327662:MZO327699 NJK327662:NJK327699 NTG327662:NTG327699 ODC327662:ODC327699 OMY327662:OMY327699 OWU327662:OWU327699 PGQ327662:PGQ327699 PQM327662:PQM327699 QAI327662:QAI327699 QKE327662:QKE327699 QUA327662:QUA327699 RDW327662:RDW327699 RNS327662:RNS327699 RXO327662:RXO327699 SHK327662:SHK327699 SRG327662:SRG327699 TBC327662:TBC327699 TKY327662:TKY327699 TUU327662:TUU327699 UEQ327662:UEQ327699 UOM327662:UOM327699 UYI327662:UYI327699 VIE327662:VIE327699 VSA327662:VSA327699 WBW327662:WBW327699 WLS327662:WLS327699 WVO327662:WVO327699 G393198:G393235 JC393198:JC393235 SY393198:SY393235 ACU393198:ACU393235 AMQ393198:AMQ393235 AWM393198:AWM393235 BGI393198:BGI393235 BQE393198:BQE393235 CAA393198:CAA393235 CJW393198:CJW393235 CTS393198:CTS393235 DDO393198:DDO393235 DNK393198:DNK393235 DXG393198:DXG393235 EHC393198:EHC393235 EQY393198:EQY393235 FAU393198:FAU393235 FKQ393198:FKQ393235 FUM393198:FUM393235 GEI393198:GEI393235 GOE393198:GOE393235 GYA393198:GYA393235 HHW393198:HHW393235 HRS393198:HRS393235 IBO393198:IBO393235 ILK393198:ILK393235 IVG393198:IVG393235 JFC393198:JFC393235 JOY393198:JOY393235 JYU393198:JYU393235 KIQ393198:KIQ393235 KSM393198:KSM393235 LCI393198:LCI393235 LME393198:LME393235 LWA393198:LWA393235 MFW393198:MFW393235 MPS393198:MPS393235 MZO393198:MZO393235 NJK393198:NJK393235 NTG393198:NTG393235 ODC393198:ODC393235 OMY393198:OMY393235 OWU393198:OWU393235 PGQ393198:PGQ393235 PQM393198:PQM393235 QAI393198:QAI393235 QKE393198:QKE393235 QUA393198:QUA393235 RDW393198:RDW393235 RNS393198:RNS393235 RXO393198:RXO393235 SHK393198:SHK393235 SRG393198:SRG393235 TBC393198:TBC393235 TKY393198:TKY393235 TUU393198:TUU393235 UEQ393198:UEQ393235 UOM393198:UOM393235 UYI393198:UYI393235 VIE393198:VIE393235 VSA393198:VSA393235 WBW393198:WBW393235 WLS393198:WLS393235 WVO393198:WVO393235 G458734:G458771 JC458734:JC458771 SY458734:SY458771 ACU458734:ACU458771 AMQ458734:AMQ458771 AWM458734:AWM458771 BGI458734:BGI458771 BQE458734:BQE458771 CAA458734:CAA458771 CJW458734:CJW458771 CTS458734:CTS458771 DDO458734:DDO458771 DNK458734:DNK458771 DXG458734:DXG458771 EHC458734:EHC458771 EQY458734:EQY458771 FAU458734:FAU458771 FKQ458734:FKQ458771 FUM458734:FUM458771 GEI458734:GEI458771 GOE458734:GOE458771 GYA458734:GYA458771 HHW458734:HHW458771 HRS458734:HRS458771 IBO458734:IBO458771 ILK458734:ILK458771 IVG458734:IVG458771 JFC458734:JFC458771 JOY458734:JOY458771 JYU458734:JYU458771 KIQ458734:KIQ458771 KSM458734:KSM458771 LCI458734:LCI458771 LME458734:LME458771 LWA458734:LWA458771 MFW458734:MFW458771 MPS458734:MPS458771 MZO458734:MZO458771 NJK458734:NJK458771 NTG458734:NTG458771 ODC458734:ODC458771 OMY458734:OMY458771 OWU458734:OWU458771 PGQ458734:PGQ458771 PQM458734:PQM458771 QAI458734:QAI458771 QKE458734:QKE458771 QUA458734:QUA458771 RDW458734:RDW458771 RNS458734:RNS458771 RXO458734:RXO458771 SHK458734:SHK458771 SRG458734:SRG458771 TBC458734:TBC458771 TKY458734:TKY458771 TUU458734:TUU458771 UEQ458734:UEQ458771 UOM458734:UOM458771 UYI458734:UYI458771 VIE458734:VIE458771 VSA458734:VSA458771 WBW458734:WBW458771 WLS458734:WLS458771 WVO458734:WVO458771 G524270:G524307 JC524270:JC524307 SY524270:SY524307 ACU524270:ACU524307 AMQ524270:AMQ524307 AWM524270:AWM524307 BGI524270:BGI524307 BQE524270:BQE524307 CAA524270:CAA524307 CJW524270:CJW524307 CTS524270:CTS524307 DDO524270:DDO524307 DNK524270:DNK524307 DXG524270:DXG524307 EHC524270:EHC524307 EQY524270:EQY524307 FAU524270:FAU524307 FKQ524270:FKQ524307 FUM524270:FUM524307 GEI524270:GEI524307 GOE524270:GOE524307 GYA524270:GYA524307 HHW524270:HHW524307 HRS524270:HRS524307 IBO524270:IBO524307 ILK524270:ILK524307 IVG524270:IVG524307 JFC524270:JFC524307 JOY524270:JOY524307 JYU524270:JYU524307 KIQ524270:KIQ524307 KSM524270:KSM524307 LCI524270:LCI524307 LME524270:LME524307 LWA524270:LWA524307 MFW524270:MFW524307 MPS524270:MPS524307 MZO524270:MZO524307 NJK524270:NJK524307 NTG524270:NTG524307 ODC524270:ODC524307 OMY524270:OMY524307 OWU524270:OWU524307 PGQ524270:PGQ524307 PQM524270:PQM524307 QAI524270:QAI524307 QKE524270:QKE524307 QUA524270:QUA524307 RDW524270:RDW524307 RNS524270:RNS524307 RXO524270:RXO524307 SHK524270:SHK524307 SRG524270:SRG524307 TBC524270:TBC524307 TKY524270:TKY524307 TUU524270:TUU524307 UEQ524270:UEQ524307 UOM524270:UOM524307 UYI524270:UYI524307 VIE524270:VIE524307 VSA524270:VSA524307 WBW524270:WBW524307 WLS524270:WLS524307 WVO524270:WVO524307 G589806:G589843 JC589806:JC589843 SY589806:SY589843 ACU589806:ACU589843 AMQ589806:AMQ589843 AWM589806:AWM589843 BGI589806:BGI589843 BQE589806:BQE589843 CAA589806:CAA589843 CJW589806:CJW589843 CTS589806:CTS589843 DDO589806:DDO589843 DNK589806:DNK589843 DXG589806:DXG589843 EHC589806:EHC589843 EQY589806:EQY589843 FAU589806:FAU589843 FKQ589806:FKQ589843 FUM589806:FUM589843 GEI589806:GEI589843 GOE589806:GOE589843 GYA589806:GYA589843 HHW589806:HHW589843 HRS589806:HRS589843 IBO589806:IBO589843 ILK589806:ILK589843 IVG589806:IVG589843 JFC589806:JFC589843 JOY589806:JOY589843 JYU589806:JYU589843 KIQ589806:KIQ589843 KSM589806:KSM589843 LCI589806:LCI589843 LME589806:LME589843 LWA589806:LWA589843 MFW589806:MFW589843 MPS589806:MPS589843 MZO589806:MZO589843 NJK589806:NJK589843 NTG589806:NTG589843 ODC589806:ODC589843 OMY589806:OMY589843 OWU589806:OWU589843 PGQ589806:PGQ589843 PQM589806:PQM589843 QAI589806:QAI589843 QKE589806:QKE589843 QUA589806:QUA589843 RDW589806:RDW589843 RNS589806:RNS589843 RXO589806:RXO589843 SHK589806:SHK589843 SRG589806:SRG589843 TBC589806:TBC589843 TKY589806:TKY589843 TUU589806:TUU589843 UEQ589806:UEQ589843 UOM589806:UOM589843 UYI589806:UYI589843 VIE589806:VIE589843 VSA589806:VSA589843 WBW589806:WBW589843 WLS589806:WLS589843 WVO589806:WVO589843 G655342:G655379 JC655342:JC655379 SY655342:SY655379 ACU655342:ACU655379 AMQ655342:AMQ655379 AWM655342:AWM655379 BGI655342:BGI655379 BQE655342:BQE655379 CAA655342:CAA655379 CJW655342:CJW655379 CTS655342:CTS655379 DDO655342:DDO655379 DNK655342:DNK655379 DXG655342:DXG655379 EHC655342:EHC655379 EQY655342:EQY655379 FAU655342:FAU655379 FKQ655342:FKQ655379 FUM655342:FUM655379 GEI655342:GEI655379 GOE655342:GOE655379 GYA655342:GYA655379 HHW655342:HHW655379 HRS655342:HRS655379 IBO655342:IBO655379 ILK655342:ILK655379 IVG655342:IVG655379 JFC655342:JFC655379 JOY655342:JOY655379 JYU655342:JYU655379 KIQ655342:KIQ655379 KSM655342:KSM655379 LCI655342:LCI655379 LME655342:LME655379 LWA655342:LWA655379 MFW655342:MFW655379 MPS655342:MPS655379 MZO655342:MZO655379 NJK655342:NJK655379 NTG655342:NTG655379 ODC655342:ODC655379 OMY655342:OMY655379 OWU655342:OWU655379 PGQ655342:PGQ655379 PQM655342:PQM655379 QAI655342:QAI655379 QKE655342:QKE655379 QUA655342:QUA655379 RDW655342:RDW655379 RNS655342:RNS655379 RXO655342:RXO655379 SHK655342:SHK655379 SRG655342:SRG655379 TBC655342:TBC655379 TKY655342:TKY655379 TUU655342:TUU655379 UEQ655342:UEQ655379 UOM655342:UOM655379 UYI655342:UYI655379 VIE655342:VIE655379 VSA655342:VSA655379 WBW655342:WBW655379 WLS655342:WLS655379 WVO655342:WVO655379 G720878:G720915 JC720878:JC720915 SY720878:SY720915 ACU720878:ACU720915 AMQ720878:AMQ720915 AWM720878:AWM720915 BGI720878:BGI720915 BQE720878:BQE720915 CAA720878:CAA720915 CJW720878:CJW720915 CTS720878:CTS720915 DDO720878:DDO720915 DNK720878:DNK720915 DXG720878:DXG720915 EHC720878:EHC720915 EQY720878:EQY720915 FAU720878:FAU720915 FKQ720878:FKQ720915 FUM720878:FUM720915 GEI720878:GEI720915 GOE720878:GOE720915 GYA720878:GYA720915 HHW720878:HHW720915 HRS720878:HRS720915 IBO720878:IBO720915 ILK720878:ILK720915 IVG720878:IVG720915 JFC720878:JFC720915 JOY720878:JOY720915 JYU720878:JYU720915 KIQ720878:KIQ720915 KSM720878:KSM720915 LCI720878:LCI720915 LME720878:LME720915 LWA720878:LWA720915 MFW720878:MFW720915 MPS720878:MPS720915 MZO720878:MZO720915 NJK720878:NJK720915 NTG720878:NTG720915 ODC720878:ODC720915 OMY720878:OMY720915 OWU720878:OWU720915 PGQ720878:PGQ720915 PQM720878:PQM720915 QAI720878:QAI720915 QKE720878:QKE720915 QUA720878:QUA720915 RDW720878:RDW720915 RNS720878:RNS720915 RXO720878:RXO720915 SHK720878:SHK720915 SRG720878:SRG720915 TBC720878:TBC720915 TKY720878:TKY720915 TUU720878:TUU720915 UEQ720878:UEQ720915 UOM720878:UOM720915 UYI720878:UYI720915 VIE720878:VIE720915 VSA720878:VSA720915 WBW720878:WBW720915 WLS720878:WLS720915 WVO720878:WVO720915 G786414:G786451 JC786414:JC786451 SY786414:SY786451 ACU786414:ACU786451 AMQ786414:AMQ786451 AWM786414:AWM786451 BGI786414:BGI786451 BQE786414:BQE786451 CAA786414:CAA786451 CJW786414:CJW786451 CTS786414:CTS786451 DDO786414:DDO786451 DNK786414:DNK786451 DXG786414:DXG786451 EHC786414:EHC786451 EQY786414:EQY786451 FAU786414:FAU786451 FKQ786414:FKQ786451 FUM786414:FUM786451 GEI786414:GEI786451 GOE786414:GOE786451 GYA786414:GYA786451 HHW786414:HHW786451 HRS786414:HRS786451 IBO786414:IBO786451 ILK786414:ILK786451 IVG786414:IVG786451 JFC786414:JFC786451 JOY786414:JOY786451 JYU786414:JYU786451 KIQ786414:KIQ786451 KSM786414:KSM786451 LCI786414:LCI786451 LME786414:LME786451 LWA786414:LWA786451 MFW786414:MFW786451 MPS786414:MPS786451 MZO786414:MZO786451 NJK786414:NJK786451 NTG786414:NTG786451 ODC786414:ODC786451 OMY786414:OMY786451 OWU786414:OWU786451 PGQ786414:PGQ786451 PQM786414:PQM786451 QAI786414:QAI786451 QKE786414:QKE786451 QUA786414:QUA786451 RDW786414:RDW786451 RNS786414:RNS786451 RXO786414:RXO786451 SHK786414:SHK786451 SRG786414:SRG786451 TBC786414:TBC786451 TKY786414:TKY786451 TUU786414:TUU786451 UEQ786414:UEQ786451 UOM786414:UOM786451 UYI786414:UYI786451 VIE786414:VIE786451 VSA786414:VSA786451 WBW786414:WBW786451 WLS786414:WLS786451 WVO786414:WVO786451 G851950:G851987 JC851950:JC851987 SY851950:SY851987 ACU851950:ACU851987 AMQ851950:AMQ851987 AWM851950:AWM851987 BGI851950:BGI851987 BQE851950:BQE851987 CAA851950:CAA851987 CJW851950:CJW851987 CTS851950:CTS851987 DDO851950:DDO851987 DNK851950:DNK851987 DXG851950:DXG851987 EHC851950:EHC851987 EQY851950:EQY851987 FAU851950:FAU851987 FKQ851950:FKQ851987 FUM851950:FUM851987 GEI851950:GEI851987 GOE851950:GOE851987 GYA851950:GYA851987 HHW851950:HHW851987 HRS851950:HRS851987 IBO851950:IBO851987 ILK851950:ILK851987 IVG851950:IVG851987 JFC851950:JFC851987 JOY851950:JOY851987 JYU851950:JYU851987 KIQ851950:KIQ851987 KSM851950:KSM851987 LCI851950:LCI851987 LME851950:LME851987 LWA851950:LWA851987 MFW851950:MFW851987 MPS851950:MPS851987 MZO851950:MZO851987 NJK851950:NJK851987 NTG851950:NTG851987 ODC851950:ODC851987 OMY851950:OMY851987 OWU851950:OWU851987 PGQ851950:PGQ851987 PQM851950:PQM851987 QAI851950:QAI851987 QKE851950:QKE851987 QUA851950:QUA851987 RDW851950:RDW851987 RNS851950:RNS851987 RXO851950:RXO851987 SHK851950:SHK851987 SRG851950:SRG851987 TBC851950:TBC851987 TKY851950:TKY851987 TUU851950:TUU851987 UEQ851950:UEQ851987 UOM851950:UOM851987 UYI851950:UYI851987 VIE851950:VIE851987 VSA851950:VSA851987 WBW851950:WBW851987 WLS851950:WLS851987 WVO851950:WVO851987 G917486:G917523 JC917486:JC917523 SY917486:SY917523 ACU917486:ACU917523 AMQ917486:AMQ917523 AWM917486:AWM917523 BGI917486:BGI917523 BQE917486:BQE917523 CAA917486:CAA917523 CJW917486:CJW917523 CTS917486:CTS917523 DDO917486:DDO917523 DNK917486:DNK917523 DXG917486:DXG917523 EHC917486:EHC917523 EQY917486:EQY917523 FAU917486:FAU917523 FKQ917486:FKQ917523 FUM917486:FUM917523 GEI917486:GEI917523 GOE917486:GOE917523 GYA917486:GYA917523 HHW917486:HHW917523 HRS917486:HRS917523 IBO917486:IBO917523 ILK917486:ILK917523 IVG917486:IVG917523 JFC917486:JFC917523 JOY917486:JOY917523 JYU917486:JYU917523 KIQ917486:KIQ917523 KSM917486:KSM917523 LCI917486:LCI917523 LME917486:LME917523 LWA917486:LWA917523 MFW917486:MFW917523 MPS917486:MPS917523 MZO917486:MZO917523 NJK917486:NJK917523 NTG917486:NTG917523 ODC917486:ODC917523 OMY917486:OMY917523 OWU917486:OWU917523 PGQ917486:PGQ917523 PQM917486:PQM917523 QAI917486:QAI917523 QKE917486:QKE917523 QUA917486:QUA917523 RDW917486:RDW917523 RNS917486:RNS917523 RXO917486:RXO917523 SHK917486:SHK917523 SRG917486:SRG917523 TBC917486:TBC917523 TKY917486:TKY917523 TUU917486:TUU917523 UEQ917486:UEQ917523 UOM917486:UOM917523 UYI917486:UYI917523 VIE917486:VIE917523 VSA917486:VSA917523 WBW917486:WBW917523 WLS917486:WLS917523 WVO917486:WVO917523 G983022:G983059 JC983022:JC983059 SY983022:SY983059 ACU983022:ACU983059 AMQ983022:AMQ983059 AWM983022:AWM983059 BGI983022:BGI983059 BQE983022:BQE983059 CAA983022:CAA983059 CJW983022:CJW983059 CTS983022:CTS983059 DDO983022:DDO983059 DNK983022:DNK983059 DXG983022:DXG983059 EHC983022:EHC983059 EQY983022:EQY983059 FAU983022:FAU983059 FKQ983022:FKQ983059 FUM983022:FUM983059 GEI983022:GEI983059 GOE983022:GOE983059 GYA983022:GYA983059 HHW983022:HHW983059 HRS983022:HRS983059 IBO983022:IBO983059 ILK983022:ILK983059 IVG983022:IVG983059 JFC983022:JFC983059 JOY983022:JOY983059 JYU983022:JYU983059 KIQ983022:KIQ983059 KSM983022:KSM983059 LCI983022:LCI983059 LME983022:LME983059 LWA983022:LWA983059 MFW983022:MFW983059 MPS983022:MPS983059 MZO983022:MZO983059 NJK983022:NJK983059 NTG983022:NTG983059 ODC983022:ODC983059 OMY983022:OMY983059 OWU983022:OWU983059 PGQ983022:PGQ983059 PQM983022:PQM983059 QAI983022:QAI983059 QKE983022:QKE983059 QUA983022:QUA983059 RDW983022:RDW983059 RNS983022:RNS983059 RXO983022:RXO983059 SHK983022:SHK983059 SRG983022:SRG983059 TBC983022:TBC983059 TKY983022:TKY983059 TUU983022:TUU983059 UEQ983022:UEQ983059 UOM983022:UOM983059 UYI983022:UYI983059 VIE983022:VIE983059 VSA983022:VSA983059 WBW983022:WBW983059 WLS983022:WLS983059 WVO983022:WVO983059">
      <formula1>$G$33:$G$124</formula1>
    </dataValidation>
    <dataValidation type="list" errorStyle="warning" allowBlank="1" showInputMessage="1" showErrorMessage="1" errorTitle="FERC ACCOUNT" error="This FERC Account is not included in the drop-down list. Is this the account you want to use?" sqref="D65513:D65555 D18:D19 D9:D12 IZ9:IZ19 SV9:SV19 ACR9:ACR19 AMN9:AMN19 AWJ9:AWJ19 BGF9:BGF19 BQB9:BQB19 BZX9:BZX19 CJT9:CJT19 CTP9:CTP19 DDL9:DDL19 DNH9:DNH19 DXD9:DXD19 EGZ9:EGZ19 EQV9:EQV19 FAR9:FAR19 FKN9:FKN19 FUJ9:FUJ19 GEF9:GEF19 GOB9:GOB19 GXX9:GXX19 HHT9:HHT19 HRP9:HRP19 IBL9:IBL19 ILH9:ILH19 IVD9:IVD19 JEZ9:JEZ19 JOV9:JOV19 JYR9:JYR19 KIN9:KIN19 KSJ9:KSJ19 LCF9:LCF19 LMB9:LMB19 LVX9:LVX19 MFT9:MFT19 MPP9:MPP19 MZL9:MZL19 NJH9:NJH19 NTD9:NTD19 OCZ9:OCZ19 OMV9:OMV19 OWR9:OWR19 PGN9:PGN19 PQJ9:PQJ19 QAF9:QAF19 QKB9:QKB19 QTX9:QTX19 RDT9:RDT19 RNP9:RNP19 RXL9:RXL19 SHH9:SHH19 SRD9:SRD19 TAZ9:TAZ19 TKV9:TKV19 TUR9:TUR19 UEN9:UEN19 UOJ9:UOJ19 UYF9:UYF19 VIB9:VIB19 VRX9:VRX19 WBT9:WBT19 WLP9:WLP19 WVL9:WVL19 IZ65513:IZ65555 SV65513:SV65555 ACR65513:ACR65555 AMN65513:AMN65555 AWJ65513:AWJ65555 BGF65513:BGF65555 BQB65513:BQB65555 BZX65513:BZX65555 CJT65513:CJT65555 CTP65513:CTP65555 DDL65513:DDL65555 DNH65513:DNH65555 DXD65513:DXD65555 EGZ65513:EGZ65555 EQV65513:EQV65555 FAR65513:FAR65555 FKN65513:FKN65555 FUJ65513:FUJ65555 GEF65513:GEF65555 GOB65513:GOB65555 GXX65513:GXX65555 HHT65513:HHT65555 HRP65513:HRP65555 IBL65513:IBL65555 ILH65513:ILH65555 IVD65513:IVD65555 JEZ65513:JEZ65555 JOV65513:JOV65555 JYR65513:JYR65555 KIN65513:KIN65555 KSJ65513:KSJ65555 LCF65513:LCF65555 LMB65513:LMB65555 LVX65513:LVX65555 MFT65513:MFT65555 MPP65513:MPP65555 MZL65513:MZL65555 NJH65513:NJH65555 NTD65513:NTD65555 OCZ65513:OCZ65555 OMV65513:OMV65555 OWR65513:OWR65555 PGN65513:PGN65555 PQJ65513:PQJ65555 QAF65513:QAF65555 QKB65513:QKB65555 QTX65513:QTX65555 RDT65513:RDT65555 RNP65513:RNP65555 RXL65513:RXL65555 SHH65513:SHH65555 SRD65513:SRD65555 TAZ65513:TAZ65555 TKV65513:TKV65555 TUR65513:TUR65555 UEN65513:UEN65555 UOJ65513:UOJ65555 UYF65513:UYF65555 VIB65513:VIB65555 VRX65513:VRX65555 WBT65513:WBT65555 WLP65513:WLP65555 WVL65513:WVL65555 D131049:D131091 IZ131049:IZ131091 SV131049:SV131091 ACR131049:ACR131091 AMN131049:AMN131091 AWJ131049:AWJ131091 BGF131049:BGF131091 BQB131049:BQB131091 BZX131049:BZX131091 CJT131049:CJT131091 CTP131049:CTP131091 DDL131049:DDL131091 DNH131049:DNH131091 DXD131049:DXD131091 EGZ131049:EGZ131091 EQV131049:EQV131091 FAR131049:FAR131091 FKN131049:FKN131091 FUJ131049:FUJ131091 GEF131049:GEF131091 GOB131049:GOB131091 GXX131049:GXX131091 HHT131049:HHT131091 HRP131049:HRP131091 IBL131049:IBL131091 ILH131049:ILH131091 IVD131049:IVD131091 JEZ131049:JEZ131091 JOV131049:JOV131091 JYR131049:JYR131091 KIN131049:KIN131091 KSJ131049:KSJ131091 LCF131049:LCF131091 LMB131049:LMB131091 LVX131049:LVX131091 MFT131049:MFT131091 MPP131049:MPP131091 MZL131049:MZL131091 NJH131049:NJH131091 NTD131049:NTD131091 OCZ131049:OCZ131091 OMV131049:OMV131091 OWR131049:OWR131091 PGN131049:PGN131091 PQJ131049:PQJ131091 QAF131049:QAF131091 QKB131049:QKB131091 QTX131049:QTX131091 RDT131049:RDT131091 RNP131049:RNP131091 RXL131049:RXL131091 SHH131049:SHH131091 SRD131049:SRD131091 TAZ131049:TAZ131091 TKV131049:TKV131091 TUR131049:TUR131091 UEN131049:UEN131091 UOJ131049:UOJ131091 UYF131049:UYF131091 VIB131049:VIB131091 VRX131049:VRX131091 WBT131049:WBT131091 WLP131049:WLP131091 WVL131049:WVL131091 D196585:D196627 IZ196585:IZ196627 SV196585:SV196627 ACR196585:ACR196627 AMN196585:AMN196627 AWJ196585:AWJ196627 BGF196585:BGF196627 BQB196585:BQB196627 BZX196585:BZX196627 CJT196585:CJT196627 CTP196585:CTP196627 DDL196585:DDL196627 DNH196585:DNH196627 DXD196585:DXD196627 EGZ196585:EGZ196627 EQV196585:EQV196627 FAR196585:FAR196627 FKN196585:FKN196627 FUJ196585:FUJ196627 GEF196585:GEF196627 GOB196585:GOB196627 GXX196585:GXX196627 HHT196585:HHT196627 HRP196585:HRP196627 IBL196585:IBL196627 ILH196585:ILH196627 IVD196585:IVD196627 JEZ196585:JEZ196627 JOV196585:JOV196627 JYR196585:JYR196627 KIN196585:KIN196627 KSJ196585:KSJ196627 LCF196585:LCF196627 LMB196585:LMB196627 LVX196585:LVX196627 MFT196585:MFT196627 MPP196585:MPP196627 MZL196585:MZL196627 NJH196585:NJH196627 NTD196585:NTD196627 OCZ196585:OCZ196627 OMV196585:OMV196627 OWR196585:OWR196627 PGN196585:PGN196627 PQJ196585:PQJ196627 QAF196585:QAF196627 QKB196585:QKB196627 QTX196585:QTX196627 RDT196585:RDT196627 RNP196585:RNP196627 RXL196585:RXL196627 SHH196585:SHH196627 SRD196585:SRD196627 TAZ196585:TAZ196627 TKV196585:TKV196627 TUR196585:TUR196627 UEN196585:UEN196627 UOJ196585:UOJ196627 UYF196585:UYF196627 VIB196585:VIB196627 VRX196585:VRX196627 WBT196585:WBT196627 WLP196585:WLP196627 WVL196585:WVL196627 D262121:D262163 IZ262121:IZ262163 SV262121:SV262163 ACR262121:ACR262163 AMN262121:AMN262163 AWJ262121:AWJ262163 BGF262121:BGF262163 BQB262121:BQB262163 BZX262121:BZX262163 CJT262121:CJT262163 CTP262121:CTP262163 DDL262121:DDL262163 DNH262121:DNH262163 DXD262121:DXD262163 EGZ262121:EGZ262163 EQV262121:EQV262163 FAR262121:FAR262163 FKN262121:FKN262163 FUJ262121:FUJ262163 GEF262121:GEF262163 GOB262121:GOB262163 GXX262121:GXX262163 HHT262121:HHT262163 HRP262121:HRP262163 IBL262121:IBL262163 ILH262121:ILH262163 IVD262121:IVD262163 JEZ262121:JEZ262163 JOV262121:JOV262163 JYR262121:JYR262163 KIN262121:KIN262163 KSJ262121:KSJ262163 LCF262121:LCF262163 LMB262121:LMB262163 LVX262121:LVX262163 MFT262121:MFT262163 MPP262121:MPP262163 MZL262121:MZL262163 NJH262121:NJH262163 NTD262121:NTD262163 OCZ262121:OCZ262163 OMV262121:OMV262163 OWR262121:OWR262163 PGN262121:PGN262163 PQJ262121:PQJ262163 QAF262121:QAF262163 QKB262121:QKB262163 QTX262121:QTX262163 RDT262121:RDT262163 RNP262121:RNP262163 RXL262121:RXL262163 SHH262121:SHH262163 SRD262121:SRD262163 TAZ262121:TAZ262163 TKV262121:TKV262163 TUR262121:TUR262163 UEN262121:UEN262163 UOJ262121:UOJ262163 UYF262121:UYF262163 VIB262121:VIB262163 VRX262121:VRX262163 WBT262121:WBT262163 WLP262121:WLP262163 WVL262121:WVL262163 D327657:D327699 IZ327657:IZ327699 SV327657:SV327699 ACR327657:ACR327699 AMN327657:AMN327699 AWJ327657:AWJ327699 BGF327657:BGF327699 BQB327657:BQB327699 BZX327657:BZX327699 CJT327657:CJT327699 CTP327657:CTP327699 DDL327657:DDL327699 DNH327657:DNH327699 DXD327657:DXD327699 EGZ327657:EGZ327699 EQV327657:EQV327699 FAR327657:FAR327699 FKN327657:FKN327699 FUJ327657:FUJ327699 GEF327657:GEF327699 GOB327657:GOB327699 GXX327657:GXX327699 HHT327657:HHT327699 HRP327657:HRP327699 IBL327657:IBL327699 ILH327657:ILH327699 IVD327657:IVD327699 JEZ327657:JEZ327699 JOV327657:JOV327699 JYR327657:JYR327699 KIN327657:KIN327699 KSJ327657:KSJ327699 LCF327657:LCF327699 LMB327657:LMB327699 LVX327657:LVX327699 MFT327657:MFT327699 MPP327657:MPP327699 MZL327657:MZL327699 NJH327657:NJH327699 NTD327657:NTD327699 OCZ327657:OCZ327699 OMV327657:OMV327699 OWR327657:OWR327699 PGN327657:PGN327699 PQJ327657:PQJ327699 QAF327657:QAF327699 QKB327657:QKB327699 QTX327657:QTX327699 RDT327657:RDT327699 RNP327657:RNP327699 RXL327657:RXL327699 SHH327657:SHH327699 SRD327657:SRD327699 TAZ327657:TAZ327699 TKV327657:TKV327699 TUR327657:TUR327699 UEN327657:UEN327699 UOJ327657:UOJ327699 UYF327657:UYF327699 VIB327657:VIB327699 VRX327657:VRX327699 WBT327657:WBT327699 WLP327657:WLP327699 WVL327657:WVL327699 D393193:D393235 IZ393193:IZ393235 SV393193:SV393235 ACR393193:ACR393235 AMN393193:AMN393235 AWJ393193:AWJ393235 BGF393193:BGF393235 BQB393193:BQB393235 BZX393193:BZX393235 CJT393193:CJT393235 CTP393193:CTP393235 DDL393193:DDL393235 DNH393193:DNH393235 DXD393193:DXD393235 EGZ393193:EGZ393235 EQV393193:EQV393235 FAR393193:FAR393235 FKN393193:FKN393235 FUJ393193:FUJ393235 GEF393193:GEF393235 GOB393193:GOB393235 GXX393193:GXX393235 HHT393193:HHT393235 HRP393193:HRP393235 IBL393193:IBL393235 ILH393193:ILH393235 IVD393193:IVD393235 JEZ393193:JEZ393235 JOV393193:JOV393235 JYR393193:JYR393235 KIN393193:KIN393235 KSJ393193:KSJ393235 LCF393193:LCF393235 LMB393193:LMB393235 LVX393193:LVX393235 MFT393193:MFT393235 MPP393193:MPP393235 MZL393193:MZL393235 NJH393193:NJH393235 NTD393193:NTD393235 OCZ393193:OCZ393235 OMV393193:OMV393235 OWR393193:OWR393235 PGN393193:PGN393235 PQJ393193:PQJ393235 QAF393193:QAF393235 QKB393193:QKB393235 QTX393193:QTX393235 RDT393193:RDT393235 RNP393193:RNP393235 RXL393193:RXL393235 SHH393193:SHH393235 SRD393193:SRD393235 TAZ393193:TAZ393235 TKV393193:TKV393235 TUR393193:TUR393235 UEN393193:UEN393235 UOJ393193:UOJ393235 UYF393193:UYF393235 VIB393193:VIB393235 VRX393193:VRX393235 WBT393193:WBT393235 WLP393193:WLP393235 WVL393193:WVL393235 D458729:D458771 IZ458729:IZ458771 SV458729:SV458771 ACR458729:ACR458771 AMN458729:AMN458771 AWJ458729:AWJ458771 BGF458729:BGF458771 BQB458729:BQB458771 BZX458729:BZX458771 CJT458729:CJT458771 CTP458729:CTP458771 DDL458729:DDL458771 DNH458729:DNH458771 DXD458729:DXD458771 EGZ458729:EGZ458771 EQV458729:EQV458771 FAR458729:FAR458771 FKN458729:FKN458771 FUJ458729:FUJ458771 GEF458729:GEF458771 GOB458729:GOB458771 GXX458729:GXX458771 HHT458729:HHT458771 HRP458729:HRP458771 IBL458729:IBL458771 ILH458729:ILH458771 IVD458729:IVD458771 JEZ458729:JEZ458771 JOV458729:JOV458771 JYR458729:JYR458771 KIN458729:KIN458771 KSJ458729:KSJ458771 LCF458729:LCF458771 LMB458729:LMB458771 LVX458729:LVX458771 MFT458729:MFT458771 MPP458729:MPP458771 MZL458729:MZL458771 NJH458729:NJH458771 NTD458729:NTD458771 OCZ458729:OCZ458771 OMV458729:OMV458771 OWR458729:OWR458771 PGN458729:PGN458771 PQJ458729:PQJ458771 QAF458729:QAF458771 QKB458729:QKB458771 QTX458729:QTX458771 RDT458729:RDT458771 RNP458729:RNP458771 RXL458729:RXL458771 SHH458729:SHH458771 SRD458729:SRD458771 TAZ458729:TAZ458771 TKV458729:TKV458771 TUR458729:TUR458771 UEN458729:UEN458771 UOJ458729:UOJ458771 UYF458729:UYF458771 VIB458729:VIB458771 VRX458729:VRX458771 WBT458729:WBT458771 WLP458729:WLP458771 WVL458729:WVL458771 D524265:D524307 IZ524265:IZ524307 SV524265:SV524307 ACR524265:ACR524307 AMN524265:AMN524307 AWJ524265:AWJ524307 BGF524265:BGF524307 BQB524265:BQB524307 BZX524265:BZX524307 CJT524265:CJT524307 CTP524265:CTP524307 DDL524265:DDL524307 DNH524265:DNH524307 DXD524265:DXD524307 EGZ524265:EGZ524307 EQV524265:EQV524307 FAR524265:FAR524307 FKN524265:FKN524307 FUJ524265:FUJ524307 GEF524265:GEF524307 GOB524265:GOB524307 GXX524265:GXX524307 HHT524265:HHT524307 HRP524265:HRP524307 IBL524265:IBL524307 ILH524265:ILH524307 IVD524265:IVD524307 JEZ524265:JEZ524307 JOV524265:JOV524307 JYR524265:JYR524307 KIN524265:KIN524307 KSJ524265:KSJ524307 LCF524265:LCF524307 LMB524265:LMB524307 LVX524265:LVX524307 MFT524265:MFT524307 MPP524265:MPP524307 MZL524265:MZL524307 NJH524265:NJH524307 NTD524265:NTD524307 OCZ524265:OCZ524307 OMV524265:OMV524307 OWR524265:OWR524307 PGN524265:PGN524307 PQJ524265:PQJ524307 QAF524265:QAF524307 QKB524265:QKB524307 QTX524265:QTX524307 RDT524265:RDT524307 RNP524265:RNP524307 RXL524265:RXL524307 SHH524265:SHH524307 SRD524265:SRD524307 TAZ524265:TAZ524307 TKV524265:TKV524307 TUR524265:TUR524307 UEN524265:UEN524307 UOJ524265:UOJ524307 UYF524265:UYF524307 VIB524265:VIB524307 VRX524265:VRX524307 WBT524265:WBT524307 WLP524265:WLP524307 WVL524265:WVL524307 D589801:D589843 IZ589801:IZ589843 SV589801:SV589843 ACR589801:ACR589843 AMN589801:AMN589843 AWJ589801:AWJ589843 BGF589801:BGF589843 BQB589801:BQB589843 BZX589801:BZX589843 CJT589801:CJT589843 CTP589801:CTP589843 DDL589801:DDL589843 DNH589801:DNH589843 DXD589801:DXD589843 EGZ589801:EGZ589843 EQV589801:EQV589843 FAR589801:FAR589843 FKN589801:FKN589843 FUJ589801:FUJ589843 GEF589801:GEF589843 GOB589801:GOB589843 GXX589801:GXX589843 HHT589801:HHT589843 HRP589801:HRP589843 IBL589801:IBL589843 ILH589801:ILH589843 IVD589801:IVD589843 JEZ589801:JEZ589843 JOV589801:JOV589843 JYR589801:JYR589843 KIN589801:KIN589843 KSJ589801:KSJ589843 LCF589801:LCF589843 LMB589801:LMB589843 LVX589801:LVX589843 MFT589801:MFT589843 MPP589801:MPP589843 MZL589801:MZL589843 NJH589801:NJH589843 NTD589801:NTD589843 OCZ589801:OCZ589843 OMV589801:OMV589843 OWR589801:OWR589843 PGN589801:PGN589843 PQJ589801:PQJ589843 QAF589801:QAF589843 QKB589801:QKB589843 QTX589801:QTX589843 RDT589801:RDT589843 RNP589801:RNP589843 RXL589801:RXL589843 SHH589801:SHH589843 SRD589801:SRD589843 TAZ589801:TAZ589843 TKV589801:TKV589843 TUR589801:TUR589843 UEN589801:UEN589843 UOJ589801:UOJ589843 UYF589801:UYF589843 VIB589801:VIB589843 VRX589801:VRX589843 WBT589801:WBT589843 WLP589801:WLP589843 WVL589801:WVL589843 D655337:D655379 IZ655337:IZ655379 SV655337:SV655379 ACR655337:ACR655379 AMN655337:AMN655379 AWJ655337:AWJ655379 BGF655337:BGF655379 BQB655337:BQB655379 BZX655337:BZX655379 CJT655337:CJT655379 CTP655337:CTP655379 DDL655337:DDL655379 DNH655337:DNH655379 DXD655337:DXD655379 EGZ655337:EGZ655379 EQV655337:EQV655379 FAR655337:FAR655379 FKN655337:FKN655379 FUJ655337:FUJ655379 GEF655337:GEF655379 GOB655337:GOB655379 GXX655337:GXX655379 HHT655337:HHT655379 HRP655337:HRP655379 IBL655337:IBL655379 ILH655337:ILH655379 IVD655337:IVD655379 JEZ655337:JEZ655379 JOV655337:JOV655379 JYR655337:JYR655379 KIN655337:KIN655379 KSJ655337:KSJ655379 LCF655337:LCF655379 LMB655337:LMB655379 LVX655337:LVX655379 MFT655337:MFT655379 MPP655337:MPP655379 MZL655337:MZL655379 NJH655337:NJH655379 NTD655337:NTD655379 OCZ655337:OCZ655379 OMV655337:OMV655379 OWR655337:OWR655379 PGN655337:PGN655379 PQJ655337:PQJ655379 QAF655337:QAF655379 QKB655337:QKB655379 QTX655337:QTX655379 RDT655337:RDT655379 RNP655337:RNP655379 RXL655337:RXL655379 SHH655337:SHH655379 SRD655337:SRD655379 TAZ655337:TAZ655379 TKV655337:TKV655379 TUR655337:TUR655379 UEN655337:UEN655379 UOJ655337:UOJ655379 UYF655337:UYF655379 VIB655337:VIB655379 VRX655337:VRX655379 WBT655337:WBT655379 WLP655337:WLP655379 WVL655337:WVL655379 D720873:D720915 IZ720873:IZ720915 SV720873:SV720915 ACR720873:ACR720915 AMN720873:AMN720915 AWJ720873:AWJ720915 BGF720873:BGF720915 BQB720873:BQB720915 BZX720873:BZX720915 CJT720873:CJT720915 CTP720873:CTP720915 DDL720873:DDL720915 DNH720873:DNH720915 DXD720873:DXD720915 EGZ720873:EGZ720915 EQV720873:EQV720915 FAR720873:FAR720915 FKN720873:FKN720915 FUJ720873:FUJ720915 GEF720873:GEF720915 GOB720873:GOB720915 GXX720873:GXX720915 HHT720873:HHT720915 HRP720873:HRP720915 IBL720873:IBL720915 ILH720873:ILH720915 IVD720873:IVD720915 JEZ720873:JEZ720915 JOV720873:JOV720915 JYR720873:JYR720915 KIN720873:KIN720915 KSJ720873:KSJ720915 LCF720873:LCF720915 LMB720873:LMB720915 LVX720873:LVX720915 MFT720873:MFT720915 MPP720873:MPP720915 MZL720873:MZL720915 NJH720873:NJH720915 NTD720873:NTD720915 OCZ720873:OCZ720915 OMV720873:OMV720915 OWR720873:OWR720915 PGN720873:PGN720915 PQJ720873:PQJ720915 QAF720873:QAF720915 QKB720873:QKB720915 QTX720873:QTX720915 RDT720873:RDT720915 RNP720873:RNP720915 RXL720873:RXL720915 SHH720873:SHH720915 SRD720873:SRD720915 TAZ720873:TAZ720915 TKV720873:TKV720915 TUR720873:TUR720915 UEN720873:UEN720915 UOJ720873:UOJ720915 UYF720873:UYF720915 VIB720873:VIB720915 VRX720873:VRX720915 WBT720873:WBT720915 WLP720873:WLP720915 WVL720873:WVL720915 D786409:D786451 IZ786409:IZ786451 SV786409:SV786451 ACR786409:ACR786451 AMN786409:AMN786451 AWJ786409:AWJ786451 BGF786409:BGF786451 BQB786409:BQB786451 BZX786409:BZX786451 CJT786409:CJT786451 CTP786409:CTP786451 DDL786409:DDL786451 DNH786409:DNH786451 DXD786409:DXD786451 EGZ786409:EGZ786451 EQV786409:EQV786451 FAR786409:FAR786451 FKN786409:FKN786451 FUJ786409:FUJ786451 GEF786409:GEF786451 GOB786409:GOB786451 GXX786409:GXX786451 HHT786409:HHT786451 HRP786409:HRP786451 IBL786409:IBL786451 ILH786409:ILH786451 IVD786409:IVD786451 JEZ786409:JEZ786451 JOV786409:JOV786451 JYR786409:JYR786451 KIN786409:KIN786451 KSJ786409:KSJ786451 LCF786409:LCF786451 LMB786409:LMB786451 LVX786409:LVX786451 MFT786409:MFT786451 MPP786409:MPP786451 MZL786409:MZL786451 NJH786409:NJH786451 NTD786409:NTD786451 OCZ786409:OCZ786451 OMV786409:OMV786451 OWR786409:OWR786451 PGN786409:PGN786451 PQJ786409:PQJ786451 QAF786409:QAF786451 QKB786409:QKB786451 QTX786409:QTX786451 RDT786409:RDT786451 RNP786409:RNP786451 RXL786409:RXL786451 SHH786409:SHH786451 SRD786409:SRD786451 TAZ786409:TAZ786451 TKV786409:TKV786451 TUR786409:TUR786451 UEN786409:UEN786451 UOJ786409:UOJ786451 UYF786409:UYF786451 VIB786409:VIB786451 VRX786409:VRX786451 WBT786409:WBT786451 WLP786409:WLP786451 WVL786409:WVL786451 D851945:D851987 IZ851945:IZ851987 SV851945:SV851987 ACR851945:ACR851987 AMN851945:AMN851987 AWJ851945:AWJ851987 BGF851945:BGF851987 BQB851945:BQB851987 BZX851945:BZX851987 CJT851945:CJT851987 CTP851945:CTP851987 DDL851945:DDL851987 DNH851945:DNH851987 DXD851945:DXD851987 EGZ851945:EGZ851987 EQV851945:EQV851987 FAR851945:FAR851987 FKN851945:FKN851987 FUJ851945:FUJ851987 GEF851945:GEF851987 GOB851945:GOB851987 GXX851945:GXX851987 HHT851945:HHT851987 HRP851945:HRP851987 IBL851945:IBL851987 ILH851945:ILH851987 IVD851945:IVD851987 JEZ851945:JEZ851987 JOV851945:JOV851987 JYR851945:JYR851987 KIN851945:KIN851987 KSJ851945:KSJ851987 LCF851945:LCF851987 LMB851945:LMB851987 LVX851945:LVX851987 MFT851945:MFT851987 MPP851945:MPP851987 MZL851945:MZL851987 NJH851945:NJH851987 NTD851945:NTD851987 OCZ851945:OCZ851987 OMV851945:OMV851987 OWR851945:OWR851987 PGN851945:PGN851987 PQJ851945:PQJ851987 QAF851945:QAF851987 QKB851945:QKB851987 QTX851945:QTX851987 RDT851945:RDT851987 RNP851945:RNP851987 RXL851945:RXL851987 SHH851945:SHH851987 SRD851945:SRD851987 TAZ851945:TAZ851987 TKV851945:TKV851987 TUR851945:TUR851987 UEN851945:UEN851987 UOJ851945:UOJ851987 UYF851945:UYF851987 VIB851945:VIB851987 VRX851945:VRX851987 WBT851945:WBT851987 WLP851945:WLP851987 WVL851945:WVL851987 D917481:D917523 IZ917481:IZ917523 SV917481:SV917523 ACR917481:ACR917523 AMN917481:AMN917523 AWJ917481:AWJ917523 BGF917481:BGF917523 BQB917481:BQB917523 BZX917481:BZX917523 CJT917481:CJT917523 CTP917481:CTP917523 DDL917481:DDL917523 DNH917481:DNH917523 DXD917481:DXD917523 EGZ917481:EGZ917523 EQV917481:EQV917523 FAR917481:FAR917523 FKN917481:FKN917523 FUJ917481:FUJ917523 GEF917481:GEF917523 GOB917481:GOB917523 GXX917481:GXX917523 HHT917481:HHT917523 HRP917481:HRP917523 IBL917481:IBL917523 ILH917481:ILH917523 IVD917481:IVD917523 JEZ917481:JEZ917523 JOV917481:JOV917523 JYR917481:JYR917523 KIN917481:KIN917523 KSJ917481:KSJ917523 LCF917481:LCF917523 LMB917481:LMB917523 LVX917481:LVX917523 MFT917481:MFT917523 MPP917481:MPP917523 MZL917481:MZL917523 NJH917481:NJH917523 NTD917481:NTD917523 OCZ917481:OCZ917523 OMV917481:OMV917523 OWR917481:OWR917523 PGN917481:PGN917523 PQJ917481:PQJ917523 QAF917481:QAF917523 QKB917481:QKB917523 QTX917481:QTX917523 RDT917481:RDT917523 RNP917481:RNP917523 RXL917481:RXL917523 SHH917481:SHH917523 SRD917481:SRD917523 TAZ917481:TAZ917523 TKV917481:TKV917523 TUR917481:TUR917523 UEN917481:UEN917523 UOJ917481:UOJ917523 UYF917481:UYF917523 VIB917481:VIB917523 VRX917481:VRX917523 WBT917481:WBT917523 WLP917481:WLP917523 WVL917481:WVL917523 D983017:D983059 IZ983017:IZ983059 SV983017:SV983059 ACR983017:ACR983059 AMN983017:AMN983059 AWJ983017:AWJ983059 BGF983017:BGF983059 BQB983017:BQB983059 BZX983017:BZX983059 CJT983017:CJT983059 CTP983017:CTP983059 DDL983017:DDL983059 DNH983017:DNH983059 DXD983017:DXD983059 EGZ983017:EGZ983059 EQV983017:EQV983059 FAR983017:FAR983059 FKN983017:FKN983059 FUJ983017:FUJ983059 GEF983017:GEF983059 GOB983017:GOB983059 GXX983017:GXX983059 HHT983017:HHT983059 HRP983017:HRP983059 IBL983017:IBL983059 ILH983017:ILH983059 IVD983017:IVD983059 JEZ983017:JEZ983059 JOV983017:JOV983059 JYR983017:JYR983059 KIN983017:KIN983059 KSJ983017:KSJ983059 LCF983017:LCF983059 LMB983017:LMB983059 LVX983017:LVX983059 MFT983017:MFT983059 MPP983017:MPP983059 MZL983017:MZL983059 NJH983017:NJH983059 NTD983017:NTD983059 OCZ983017:OCZ983059 OMV983017:OMV983059 OWR983017:OWR983059 PGN983017:PGN983059 PQJ983017:PQJ983059 QAF983017:QAF983059 QKB983017:QKB983059 QTX983017:QTX983059 RDT983017:RDT983059 RNP983017:RNP983059 RXL983017:RXL983059 SHH983017:SHH983059 SRD983017:SRD983059 TAZ983017:TAZ983059 TKV983017:TKV983059 TUR983017:TUR983059 UEN983017:UEN983059 UOJ983017:UOJ983059 UYF983017:UYF983059 VIB983017:VIB983059 VRX983017:VRX983059 WBT983017:WBT983059 WLP983017:WLP983059 WVL983017:WVL983059">
      <formula1>$D$33:$D$367</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13:E65555 JA65513:JA65555 SW65513:SW65555 ACS65513:ACS65555 AMO65513:AMO65555 AWK65513:AWK65555 BGG65513:BGG65555 BQC65513:BQC65555 BZY65513:BZY65555 CJU65513:CJU65555 CTQ65513:CTQ65555 DDM65513:DDM65555 DNI65513:DNI65555 DXE65513:DXE65555 EHA65513:EHA65555 EQW65513:EQW65555 FAS65513:FAS65555 FKO65513:FKO65555 FUK65513:FUK65555 GEG65513:GEG65555 GOC65513:GOC65555 GXY65513:GXY65555 HHU65513:HHU65555 HRQ65513:HRQ65555 IBM65513:IBM65555 ILI65513:ILI65555 IVE65513:IVE65555 JFA65513:JFA65555 JOW65513:JOW65555 JYS65513:JYS65555 KIO65513:KIO65555 KSK65513:KSK65555 LCG65513:LCG65555 LMC65513:LMC65555 LVY65513:LVY65555 MFU65513:MFU65555 MPQ65513:MPQ65555 MZM65513:MZM65555 NJI65513:NJI65555 NTE65513:NTE65555 ODA65513:ODA65555 OMW65513:OMW65555 OWS65513:OWS65555 PGO65513:PGO65555 PQK65513:PQK65555 QAG65513:QAG65555 QKC65513:QKC65555 QTY65513:QTY65555 RDU65513:RDU65555 RNQ65513:RNQ65555 RXM65513:RXM65555 SHI65513:SHI65555 SRE65513:SRE65555 TBA65513:TBA65555 TKW65513:TKW65555 TUS65513:TUS65555 UEO65513:UEO65555 UOK65513:UOK65555 UYG65513:UYG65555 VIC65513:VIC65555 VRY65513:VRY65555 WBU65513:WBU65555 WLQ65513:WLQ65555 WVM65513:WVM65555 E131049:E131091 JA131049:JA131091 SW131049:SW131091 ACS131049:ACS131091 AMO131049:AMO131091 AWK131049:AWK131091 BGG131049:BGG131091 BQC131049:BQC131091 BZY131049:BZY131091 CJU131049:CJU131091 CTQ131049:CTQ131091 DDM131049:DDM131091 DNI131049:DNI131091 DXE131049:DXE131091 EHA131049:EHA131091 EQW131049:EQW131091 FAS131049:FAS131091 FKO131049:FKO131091 FUK131049:FUK131091 GEG131049:GEG131091 GOC131049:GOC131091 GXY131049:GXY131091 HHU131049:HHU131091 HRQ131049:HRQ131091 IBM131049:IBM131091 ILI131049:ILI131091 IVE131049:IVE131091 JFA131049:JFA131091 JOW131049:JOW131091 JYS131049:JYS131091 KIO131049:KIO131091 KSK131049:KSK131091 LCG131049:LCG131091 LMC131049:LMC131091 LVY131049:LVY131091 MFU131049:MFU131091 MPQ131049:MPQ131091 MZM131049:MZM131091 NJI131049:NJI131091 NTE131049:NTE131091 ODA131049:ODA131091 OMW131049:OMW131091 OWS131049:OWS131091 PGO131049:PGO131091 PQK131049:PQK131091 QAG131049:QAG131091 QKC131049:QKC131091 QTY131049:QTY131091 RDU131049:RDU131091 RNQ131049:RNQ131091 RXM131049:RXM131091 SHI131049:SHI131091 SRE131049:SRE131091 TBA131049:TBA131091 TKW131049:TKW131091 TUS131049:TUS131091 UEO131049:UEO131091 UOK131049:UOK131091 UYG131049:UYG131091 VIC131049:VIC131091 VRY131049:VRY131091 WBU131049:WBU131091 WLQ131049:WLQ131091 WVM131049:WVM131091 E196585:E196627 JA196585:JA196627 SW196585:SW196627 ACS196585:ACS196627 AMO196585:AMO196627 AWK196585:AWK196627 BGG196585:BGG196627 BQC196585:BQC196627 BZY196585:BZY196627 CJU196585:CJU196627 CTQ196585:CTQ196627 DDM196585:DDM196627 DNI196585:DNI196627 DXE196585:DXE196627 EHA196585:EHA196627 EQW196585:EQW196627 FAS196585:FAS196627 FKO196585:FKO196627 FUK196585:FUK196627 GEG196585:GEG196627 GOC196585:GOC196627 GXY196585:GXY196627 HHU196585:HHU196627 HRQ196585:HRQ196627 IBM196585:IBM196627 ILI196585:ILI196627 IVE196585:IVE196627 JFA196585:JFA196627 JOW196585:JOW196627 JYS196585:JYS196627 KIO196585:KIO196627 KSK196585:KSK196627 LCG196585:LCG196627 LMC196585:LMC196627 LVY196585:LVY196627 MFU196585:MFU196627 MPQ196585:MPQ196627 MZM196585:MZM196627 NJI196585:NJI196627 NTE196585:NTE196627 ODA196585:ODA196627 OMW196585:OMW196627 OWS196585:OWS196627 PGO196585:PGO196627 PQK196585:PQK196627 QAG196585:QAG196627 QKC196585:QKC196627 QTY196585:QTY196627 RDU196585:RDU196627 RNQ196585:RNQ196627 RXM196585:RXM196627 SHI196585:SHI196627 SRE196585:SRE196627 TBA196585:TBA196627 TKW196585:TKW196627 TUS196585:TUS196627 UEO196585:UEO196627 UOK196585:UOK196627 UYG196585:UYG196627 VIC196585:VIC196627 VRY196585:VRY196627 WBU196585:WBU196627 WLQ196585:WLQ196627 WVM196585:WVM196627 E262121:E262163 JA262121:JA262163 SW262121:SW262163 ACS262121:ACS262163 AMO262121:AMO262163 AWK262121:AWK262163 BGG262121:BGG262163 BQC262121:BQC262163 BZY262121:BZY262163 CJU262121:CJU262163 CTQ262121:CTQ262163 DDM262121:DDM262163 DNI262121:DNI262163 DXE262121:DXE262163 EHA262121:EHA262163 EQW262121:EQW262163 FAS262121:FAS262163 FKO262121:FKO262163 FUK262121:FUK262163 GEG262121:GEG262163 GOC262121:GOC262163 GXY262121:GXY262163 HHU262121:HHU262163 HRQ262121:HRQ262163 IBM262121:IBM262163 ILI262121:ILI262163 IVE262121:IVE262163 JFA262121:JFA262163 JOW262121:JOW262163 JYS262121:JYS262163 KIO262121:KIO262163 KSK262121:KSK262163 LCG262121:LCG262163 LMC262121:LMC262163 LVY262121:LVY262163 MFU262121:MFU262163 MPQ262121:MPQ262163 MZM262121:MZM262163 NJI262121:NJI262163 NTE262121:NTE262163 ODA262121:ODA262163 OMW262121:OMW262163 OWS262121:OWS262163 PGO262121:PGO262163 PQK262121:PQK262163 QAG262121:QAG262163 QKC262121:QKC262163 QTY262121:QTY262163 RDU262121:RDU262163 RNQ262121:RNQ262163 RXM262121:RXM262163 SHI262121:SHI262163 SRE262121:SRE262163 TBA262121:TBA262163 TKW262121:TKW262163 TUS262121:TUS262163 UEO262121:UEO262163 UOK262121:UOK262163 UYG262121:UYG262163 VIC262121:VIC262163 VRY262121:VRY262163 WBU262121:WBU262163 WLQ262121:WLQ262163 WVM262121:WVM262163 E327657:E327699 JA327657:JA327699 SW327657:SW327699 ACS327657:ACS327699 AMO327657:AMO327699 AWK327657:AWK327699 BGG327657:BGG327699 BQC327657:BQC327699 BZY327657:BZY327699 CJU327657:CJU327699 CTQ327657:CTQ327699 DDM327657:DDM327699 DNI327657:DNI327699 DXE327657:DXE327699 EHA327657:EHA327699 EQW327657:EQW327699 FAS327657:FAS327699 FKO327657:FKO327699 FUK327657:FUK327699 GEG327657:GEG327699 GOC327657:GOC327699 GXY327657:GXY327699 HHU327657:HHU327699 HRQ327657:HRQ327699 IBM327657:IBM327699 ILI327657:ILI327699 IVE327657:IVE327699 JFA327657:JFA327699 JOW327657:JOW327699 JYS327657:JYS327699 KIO327657:KIO327699 KSK327657:KSK327699 LCG327657:LCG327699 LMC327657:LMC327699 LVY327657:LVY327699 MFU327657:MFU327699 MPQ327657:MPQ327699 MZM327657:MZM327699 NJI327657:NJI327699 NTE327657:NTE327699 ODA327657:ODA327699 OMW327657:OMW327699 OWS327657:OWS327699 PGO327657:PGO327699 PQK327657:PQK327699 QAG327657:QAG327699 QKC327657:QKC327699 QTY327657:QTY327699 RDU327657:RDU327699 RNQ327657:RNQ327699 RXM327657:RXM327699 SHI327657:SHI327699 SRE327657:SRE327699 TBA327657:TBA327699 TKW327657:TKW327699 TUS327657:TUS327699 UEO327657:UEO327699 UOK327657:UOK327699 UYG327657:UYG327699 VIC327657:VIC327699 VRY327657:VRY327699 WBU327657:WBU327699 WLQ327657:WLQ327699 WVM327657:WVM327699 E393193:E393235 JA393193:JA393235 SW393193:SW393235 ACS393193:ACS393235 AMO393193:AMO393235 AWK393193:AWK393235 BGG393193:BGG393235 BQC393193:BQC393235 BZY393193:BZY393235 CJU393193:CJU393235 CTQ393193:CTQ393235 DDM393193:DDM393235 DNI393193:DNI393235 DXE393193:DXE393235 EHA393193:EHA393235 EQW393193:EQW393235 FAS393193:FAS393235 FKO393193:FKO393235 FUK393193:FUK393235 GEG393193:GEG393235 GOC393193:GOC393235 GXY393193:GXY393235 HHU393193:HHU393235 HRQ393193:HRQ393235 IBM393193:IBM393235 ILI393193:ILI393235 IVE393193:IVE393235 JFA393193:JFA393235 JOW393193:JOW393235 JYS393193:JYS393235 KIO393193:KIO393235 KSK393193:KSK393235 LCG393193:LCG393235 LMC393193:LMC393235 LVY393193:LVY393235 MFU393193:MFU393235 MPQ393193:MPQ393235 MZM393193:MZM393235 NJI393193:NJI393235 NTE393193:NTE393235 ODA393193:ODA393235 OMW393193:OMW393235 OWS393193:OWS393235 PGO393193:PGO393235 PQK393193:PQK393235 QAG393193:QAG393235 QKC393193:QKC393235 QTY393193:QTY393235 RDU393193:RDU393235 RNQ393193:RNQ393235 RXM393193:RXM393235 SHI393193:SHI393235 SRE393193:SRE393235 TBA393193:TBA393235 TKW393193:TKW393235 TUS393193:TUS393235 UEO393193:UEO393235 UOK393193:UOK393235 UYG393193:UYG393235 VIC393193:VIC393235 VRY393193:VRY393235 WBU393193:WBU393235 WLQ393193:WLQ393235 WVM393193:WVM393235 E458729:E458771 JA458729:JA458771 SW458729:SW458771 ACS458729:ACS458771 AMO458729:AMO458771 AWK458729:AWK458771 BGG458729:BGG458771 BQC458729:BQC458771 BZY458729:BZY458771 CJU458729:CJU458771 CTQ458729:CTQ458771 DDM458729:DDM458771 DNI458729:DNI458771 DXE458729:DXE458771 EHA458729:EHA458771 EQW458729:EQW458771 FAS458729:FAS458771 FKO458729:FKO458771 FUK458729:FUK458771 GEG458729:GEG458771 GOC458729:GOC458771 GXY458729:GXY458771 HHU458729:HHU458771 HRQ458729:HRQ458771 IBM458729:IBM458771 ILI458729:ILI458771 IVE458729:IVE458771 JFA458729:JFA458771 JOW458729:JOW458771 JYS458729:JYS458771 KIO458729:KIO458771 KSK458729:KSK458771 LCG458729:LCG458771 LMC458729:LMC458771 LVY458729:LVY458771 MFU458729:MFU458771 MPQ458729:MPQ458771 MZM458729:MZM458771 NJI458729:NJI458771 NTE458729:NTE458771 ODA458729:ODA458771 OMW458729:OMW458771 OWS458729:OWS458771 PGO458729:PGO458771 PQK458729:PQK458771 QAG458729:QAG458771 QKC458729:QKC458771 QTY458729:QTY458771 RDU458729:RDU458771 RNQ458729:RNQ458771 RXM458729:RXM458771 SHI458729:SHI458771 SRE458729:SRE458771 TBA458729:TBA458771 TKW458729:TKW458771 TUS458729:TUS458771 UEO458729:UEO458771 UOK458729:UOK458771 UYG458729:UYG458771 VIC458729:VIC458771 VRY458729:VRY458771 WBU458729:WBU458771 WLQ458729:WLQ458771 WVM458729:WVM458771 E524265:E524307 JA524265:JA524307 SW524265:SW524307 ACS524265:ACS524307 AMO524265:AMO524307 AWK524265:AWK524307 BGG524265:BGG524307 BQC524265:BQC524307 BZY524265:BZY524307 CJU524265:CJU524307 CTQ524265:CTQ524307 DDM524265:DDM524307 DNI524265:DNI524307 DXE524265:DXE524307 EHA524265:EHA524307 EQW524265:EQW524307 FAS524265:FAS524307 FKO524265:FKO524307 FUK524265:FUK524307 GEG524265:GEG524307 GOC524265:GOC524307 GXY524265:GXY524307 HHU524265:HHU524307 HRQ524265:HRQ524307 IBM524265:IBM524307 ILI524265:ILI524307 IVE524265:IVE524307 JFA524265:JFA524307 JOW524265:JOW524307 JYS524265:JYS524307 KIO524265:KIO524307 KSK524265:KSK524307 LCG524265:LCG524307 LMC524265:LMC524307 LVY524265:LVY524307 MFU524265:MFU524307 MPQ524265:MPQ524307 MZM524265:MZM524307 NJI524265:NJI524307 NTE524265:NTE524307 ODA524265:ODA524307 OMW524265:OMW524307 OWS524265:OWS524307 PGO524265:PGO524307 PQK524265:PQK524307 QAG524265:QAG524307 QKC524265:QKC524307 QTY524265:QTY524307 RDU524265:RDU524307 RNQ524265:RNQ524307 RXM524265:RXM524307 SHI524265:SHI524307 SRE524265:SRE524307 TBA524265:TBA524307 TKW524265:TKW524307 TUS524265:TUS524307 UEO524265:UEO524307 UOK524265:UOK524307 UYG524265:UYG524307 VIC524265:VIC524307 VRY524265:VRY524307 WBU524265:WBU524307 WLQ524265:WLQ524307 WVM524265:WVM524307 E589801:E589843 JA589801:JA589843 SW589801:SW589843 ACS589801:ACS589843 AMO589801:AMO589843 AWK589801:AWK589843 BGG589801:BGG589843 BQC589801:BQC589843 BZY589801:BZY589843 CJU589801:CJU589843 CTQ589801:CTQ589843 DDM589801:DDM589843 DNI589801:DNI589843 DXE589801:DXE589843 EHA589801:EHA589843 EQW589801:EQW589843 FAS589801:FAS589843 FKO589801:FKO589843 FUK589801:FUK589843 GEG589801:GEG589843 GOC589801:GOC589843 GXY589801:GXY589843 HHU589801:HHU589843 HRQ589801:HRQ589843 IBM589801:IBM589843 ILI589801:ILI589843 IVE589801:IVE589843 JFA589801:JFA589843 JOW589801:JOW589843 JYS589801:JYS589843 KIO589801:KIO589843 KSK589801:KSK589843 LCG589801:LCG589843 LMC589801:LMC589843 LVY589801:LVY589843 MFU589801:MFU589843 MPQ589801:MPQ589843 MZM589801:MZM589843 NJI589801:NJI589843 NTE589801:NTE589843 ODA589801:ODA589843 OMW589801:OMW589843 OWS589801:OWS589843 PGO589801:PGO589843 PQK589801:PQK589843 QAG589801:QAG589843 QKC589801:QKC589843 QTY589801:QTY589843 RDU589801:RDU589843 RNQ589801:RNQ589843 RXM589801:RXM589843 SHI589801:SHI589843 SRE589801:SRE589843 TBA589801:TBA589843 TKW589801:TKW589843 TUS589801:TUS589843 UEO589801:UEO589843 UOK589801:UOK589843 UYG589801:UYG589843 VIC589801:VIC589843 VRY589801:VRY589843 WBU589801:WBU589843 WLQ589801:WLQ589843 WVM589801:WVM589843 E655337:E655379 JA655337:JA655379 SW655337:SW655379 ACS655337:ACS655379 AMO655337:AMO655379 AWK655337:AWK655379 BGG655337:BGG655379 BQC655337:BQC655379 BZY655337:BZY655379 CJU655337:CJU655379 CTQ655337:CTQ655379 DDM655337:DDM655379 DNI655337:DNI655379 DXE655337:DXE655379 EHA655337:EHA655379 EQW655337:EQW655379 FAS655337:FAS655379 FKO655337:FKO655379 FUK655337:FUK655379 GEG655337:GEG655379 GOC655337:GOC655379 GXY655337:GXY655379 HHU655337:HHU655379 HRQ655337:HRQ655379 IBM655337:IBM655379 ILI655337:ILI655379 IVE655337:IVE655379 JFA655337:JFA655379 JOW655337:JOW655379 JYS655337:JYS655379 KIO655337:KIO655379 KSK655337:KSK655379 LCG655337:LCG655379 LMC655337:LMC655379 LVY655337:LVY655379 MFU655337:MFU655379 MPQ655337:MPQ655379 MZM655337:MZM655379 NJI655337:NJI655379 NTE655337:NTE655379 ODA655337:ODA655379 OMW655337:OMW655379 OWS655337:OWS655379 PGO655337:PGO655379 PQK655337:PQK655379 QAG655337:QAG655379 QKC655337:QKC655379 QTY655337:QTY655379 RDU655337:RDU655379 RNQ655337:RNQ655379 RXM655337:RXM655379 SHI655337:SHI655379 SRE655337:SRE655379 TBA655337:TBA655379 TKW655337:TKW655379 TUS655337:TUS655379 UEO655337:UEO655379 UOK655337:UOK655379 UYG655337:UYG655379 VIC655337:VIC655379 VRY655337:VRY655379 WBU655337:WBU655379 WLQ655337:WLQ655379 WVM655337:WVM655379 E720873:E720915 JA720873:JA720915 SW720873:SW720915 ACS720873:ACS720915 AMO720873:AMO720915 AWK720873:AWK720915 BGG720873:BGG720915 BQC720873:BQC720915 BZY720873:BZY720915 CJU720873:CJU720915 CTQ720873:CTQ720915 DDM720873:DDM720915 DNI720873:DNI720915 DXE720873:DXE720915 EHA720873:EHA720915 EQW720873:EQW720915 FAS720873:FAS720915 FKO720873:FKO720915 FUK720873:FUK720915 GEG720873:GEG720915 GOC720873:GOC720915 GXY720873:GXY720915 HHU720873:HHU720915 HRQ720873:HRQ720915 IBM720873:IBM720915 ILI720873:ILI720915 IVE720873:IVE720915 JFA720873:JFA720915 JOW720873:JOW720915 JYS720873:JYS720915 KIO720873:KIO720915 KSK720873:KSK720915 LCG720873:LCG720915 LMC720873:LMC720915 LVY720873:LVY720915 MFU720873:MFU720915 MPQ720873:MPQ720915 MZM720873:MZM720915 NJI720873:NJI720915 NTE720873:NTE720915 ODA720873:ODA720915 OMW720873:OMW720915 OWS720873:OWS720915 PGO720873:PGO720915 PQK720873:PQK720915 QAG720873:QAG720915 QKC720873:QKC720915 QTY720873:QTY720915 RDU720873:RDU720915 RNQ720873:RNQ720915 RXM720873:RXM720915 SHI720873:SHI720915 SRE720873:SRE720915 TBA720873:TBA720915 TKW720873:TKW720915 TUS720873:TUS720915 UEO720873:UEO720915 UOK720873:UOK720915 UYG720873:UYG720915 VIC720873:VIC720915 VRY720873:VRY720915 WBU720873:WBU720915 WLQ720873:WLQ720915 WVM720873:WVM720915 E786409:E786451 JA786409:JA786451 SW786409:SW786451 ACS786409:ACS786451 AMO786409:AMO786451 AWK786409:AWK786451 BGG786409:BGG786451 BQC786409:BQC786451 BZY786409:BZY786451 CJU786409:CJU786451 CTQ786409:CTQ786451 DDM786409:DDM786451 DNI786409:DNI786451 DXE786409:DXE786451 EHA786409:EHA786451 EQW786409:EQW786451 FAS786409:FAS786451 FKO786409:FKO786451 FUK786409:FUK786451 GEG786409:GEG786451 GOC786409:GOC786451 GXY786409:GXY786451 HHU786409:HHU786451 HRQ786409:HRQ786451 IBM786409:IBM786451 ILI786409:ILI786451 IVE786409:IVE786451 JFA786409:JFA786451 JOW786409:JOW786451 JYS786409:JYS786451 KIO786409:KIO786451 KSK786409:KSK786451 LCG786409:LCG786451 LMC786409:LMC786451 LVY786409:LVY786451 MFU786409:MFU786451 MPQ786409:MPQ786451 MZM786409:MZM786451 NJI786409:NJI786451 NTE786409:NTE786451 ODA786409:ODA786451 OMW786409:OMW786451 OWS786409:OWS786451 PGO786409:PGO786451 PQK786409:PQK786451 QAG786409:QAG786451 QKC786409:QKC786451 QTY786409:QTY786451 RDU786409:RDU786451 RNQ786409:RNQ786451 RXM786409:RXM786451 SHI786409:SHI786451 SRE786409:SRE786451 TBA786409:TBA786451 TKW786409:TKW786451 TUS786409:TUS786451 UEO786409:UEO786451 UOK786409:UOK786451 UYG786409:UYG786451 VIC786409:VIC786451 VRY786409:VRY786451 WBU786409:WBU786451 WLQ786409:WLQ786451 WVM786409:WVM786451 E851945:E851987 JA851945:JA851987 SW851945:SW851987 ACS851945:ACS851987 AMO851945:AMO851987 AWK851945:AWK851987 BGG851945:BGG851987 BQC851945:BQC851987 BZY851945:BZY851987 CJU851945:CJU851987 CTQ851945:CTQ851987 DDM851945:DDM851987 DNI851945:DNI851987 DXE851945:DXE851987 EHA851945:EHA851987 EQW851945:EQW851987 FAS851945:FAS851987 FKO851945:FKO851987 FUK851945:FUK851987 GEG851945:GEG851987 GOC851945:GOC851987 GXY851945:GXY851987 HHU851945:HHU851987 HRQ851945:HRQ851987 IBM851945:IBM851987 ILI851945:ILI851987 IVE851945:IVE851987 JFA851945:JFA851987 JOW851945:JOW851987 JYS851945:JYS851987 KIO851945:KIO851987 KSK851945:KSK851987 LCG851945:LCG851987 LMC851945:LMC851987 LVY851945:LVY851987 MFU851945:MFU851987 MPQ851945:MPQ851987 MZM851945:MZM851987 NJI851945:NJI851987 NTE851945:NTE851987 ODA851945:ODA851987 OMW851945:OMW851987 OWS851945:OWS851987 PGO851945:PGO851987 PQK851945:PQK851987 QAG851945:QAG851987 QKC851945:QKC851987 QTY851945:QTY851987 RDU851945:RDU851987 RNQ851945:RNQ851987 RXM851945:RXM851987 SHI851945:SHI851987 SRE851945:SRE851987 TBA851945:TBA851987 TKW851945:TKW851987 TUS851945:TUS851987 UEO851945:UEO851987 UOK851945:UOK851987 UYG851945:UYG851987 VIC851945:VIC851987 VRY851945:VRY851987 WBU851945:WBU851987 WLQ851945:WLQ851987 WVM851945:WVM851987 E917481:E917523 JA917481:JA917523 SW917481:SW917523 ACS917481:ACS917523 AMO917481:AMO917523 AWK917481:AWK917523 BGG917481:BGG917523 BQC917481:BQC917523 BZY917481:BZY917523 CJU917481:CJU917523 CTQ917481:CTQ917523 DDM917481:DDM917523 DNI917481:DNI917523 DXE917481:DXE917523 EHA917481:EHA917523 EQW917481:EQW917523 FAS917481:FAS917523 FKO917481:FKO917523 FUK917481:FUK917523 GEG917481:GEG917523 GOC917481:GOC917523 GXY917481:GXY917523 HHU917481:HHU917523 HRQ917481:HRQ917523 IBM917481:IBM917523 ILI917481:ILI917523 IVE917481:IVE917523 JFA917481:JFA917523 JOW917481:JOW917523 JYS917481:JYS917523 KIO917481:KIO917523 KSK917481:KSK917523 LCG917481:LCG917523 LMC917481:LMC917523 LVY917481:LVY917523 MFU917481:MFU917523 MPQ917481:MPQ917523 MZM917481:MZM917523 NJI917481:NJI917523 NTE917481:NTE917523 ODA917481:ODA917523 OMW917481:OMW917523 OWS917481:OWS917523 PGO917481:PGO917523 PQK917481:PQK917523 QAG917481:QAG917523 QKC917481:QKC917523 QTY917481:QTY917523 RDU917481:RDU917523 RNQ917481:RNQ917523 RXM917481:RXM917523 SHI917481:SHI917523 SRE917481:SRE917523 TBA917481:TBA917523 TKW917481:TKW917523 TUS917481:TUS917523 UEO917481:UEO917523 UOK917481:UOK917523 UYG917481:UYG917523 VIC917481:VIC917523 VRY917481:VRY917523 WBU917481:WBU917523 WLQ917481:WLQ917523 WVM917481:WVM917523 E983017:E983059 JA983017:JA983059 SW983017:SW983059 ACS983017:ACS983059 AMO983017:AMO983059 AWK983017:AWK983059 BGG983017:BGG983059 BQC983017:BQC983059 BZY983017:BZY983059 CJU983017:CJU983059 CTQ983017:CTQ983059 DDM983017:DDM983059 DNI983017:DNI983059 DXE983017:DXE983059 EHA983017:EHA983059 EQW983017:EQW983059 FAS983017:FAS983059 FKO983017:FKO983059 FUK983017:FUK983059 GEG983017:GEG983059 GOC983017:GOC983059 GXY983017:GXY983059 HHU983017:HHU983059 HRQ983017:HRQ983059 IBM983017:IBM983059 ILI983017:ILI983059 IVE983017:IVE983059 JFA983017:JFA983059 JOW983017:JOW983059 JYS983017:JYS983059 KIO983017:KIO983059 KSK983017:KSK983059 LCG983017:LCG983059 LMC983017:LMC983059 LVY983017:LVY983059 MFU983017:MFU983059 MPQ983017:MPQ983059 MZM983017:MZM983059 NJI983017:NJI983059 NTE983017:NTE983059 ODA983017:ODA983059 OMW983017:OMW983059 OWS983017:OWS983059 PGO983017:PGO983059 PQK983017:PQK983059 QAG983017:QAG983059 QKC983017:QKC983059 QTY983017:QTY983059 RDU983017:RDU983059 RNQ983017:RNQ983059 RXM983017:RXM983059 SHI983017:SHI983059 SRE983017:SRE983059 TBA983017:TBA983059 TKW983017:TKW983059 TUS983017:TUS983059 UEO983017:UEO983059 UOK983017:UOK983059 UYG983017:UYG983059 VIC983017:VIC983059 VRY983017:VRY983059 WBU983017:WBU983059 WLQ983017:WLQ983059 WVM983017:WVM983059 WVM9:WVM19 WLQ9:WLQ19 WBU9:WBU19 VRY9:VRY19 VIC9:VIC19 UYG9:UYG19 UOK9:UOK19 UEO9:UEO19 TUS9:TUS19 TKW9:TKW19 TBA9:TBA19 SRE9:SRE19 SHI9:SHI19 RXM9:RXM19 RNQ9:RNQ19 RDU9:RDU19 QTY9:QTY19 QKC9:QKC19 QAG9:QAG19 PQK9:PQK19 PGO9:PGO19 OWS9:OWS19 OMW9:OMW19 ODA9:ODA19 NTE9:NTE19 NJI9:NJI19 MZM9:MZM19 MPQ9:MPQ19 MFU9:MFU19 LVY9:LVY19 LMC9:LMC19 LCG9:LCG19 KSK9:KSK19 KIO9:KIO19 JYS9:JYS19 JOW9:JOW19 JFA9:JFA19 IVE9:IVE19 ILI9:ILI19 IBM9:IBM19 HRQ9:HRQ19 HHU9:HHU19 GXY9:GXY19 GOC9:GOC19 GEG9:GEG19 FUK9:FUK19 FKO9:FKO19 FAS9:FAS19 EQW9:EQW19 EHA9:EHA19 DXE9:DXE19 DNI9:DNI19 DDM9:DDM19 CTQ9:CTQ19 CJU9:CJU19 BZY9:BZY19 BQC9:BQC19 BGG9:BGG19 AWK9:AWK19 AMO9:AMO19 ACS9:ACS19 SW9:SW19 JA9:JA19 E18:E19">
      <formula1>"1, 2, 3"</formula1>
    </dataValidation>
  </dataValidations>
  <pageMargins left="0.75" right="0.75" top="1.25" bottom="1" header="0.5" footer="0.25"/>
  <pageSetup scale="83" orientation="portrait" r:id="rId1"/>
  <headerFooter scaleWithDoc="0" alignWithMargins="0">
    <oddHeader>&amp;R&amp;"Times New Roman,Regular"Exhibit No. ___ (JH-2)
 Docket UE-130043
Page &amp;P of &amp;N</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66"/>
  <sheetViews>
    <sheetView workbookViewId="0">
      <selection activeCell="B1" sqref="B1:I58"/>
    </sheetView>
  </sheetViews>
  <sheetFormatPr defaultColWidth="10" defaultRowHeight="15.6"/>
  <cols>
    <col min="1" max="1" width="2.44140625" style="111" customWidth="1"/>
    <col min="2" max="2" width="35.33203125" style="111" bestFit="1" customWidth="1"/>
    <col min="3" max="3" width="6.109375" style="111" customWidth="1"/>
    <col min="4" max="4" width="10.33203125" style="111" customWidth="1"/>
    <col min="5" max="5" width="6.88671875" style="111" customWidth="1"/>
    <col min="6" max="6" width="14.44140625" style="111" customWidth="1"/>
    <col min="7" max="7" width="11.109375" style="111" customWidth="1"/>
    <col min="8" max="8" width="10.44140625" style="111" customWidth="1"/>
    <col min="9" max="9" width="12.77734375" style="111" customWidth="1"/>
    <col min="10" max="10" width="1.5546875" style="111" customWidth="1"/>
    <col min="11" max="256" width="10" style="111"/>
    <col min="257" max="257" width="2.5546875" style="111" customWidth="1"/>
    <col min="258" max="258" width="7.109375" style="111" customWidth="1"/>
    <col min="259" max="259" width="23.5546875" style="111" customWidth="1"/>
    <col min="260" max="260" width="9.6640625" style="111" customWidth="1"/>
    <col min="261" max="261" width="4.6640625" style="111" customWidth="1"/>
    <col min="262" max="262" width="14.44140625" style="111" customWidth="1"/>
    <col min="263" max="263" width="11.109375" style="111" customWidth="1"/>
    <col min="264" max="264" width="10.33203125" style="111" customWidth="1"/>
    <col min="265" max="265" width="13" style="111" customWidth="1"/>
    <col min="266" max="266" width="8.33203125" style="111" customWidth="1"/>
    <col min="267" max="512" width="10" style="111"/>
    <col min="513" max="513" width="2.5546875" style="111" customWidth="1"/>
    <col min="514" max="514" width="7.109375" style="111" customWidth="1"/>
    <col min="515" max="515" width="23.5546875" style="111" customWidth="1"/>
    <col min="516" max="516" width="9.6640625" style="111" customWidth="1"/>
    <col min="517" max="517" width="4.6640625" style="111" customWidth="1"/>
    <col min="518" max="518" width="14.44140625" style="111" customWidth="1"/>
    <col min="519" max="519" width="11.109375" style="111" customWidth="1"/>
    <col min="520" max="520" width="10.33203125" style="111" customWidth="1"/>
    <col min="521" max="521" width="13" style="111" customWidth="1"/>
    <col min="522" max="522" width="8.33203125" style="111" customWidth="1"/>
    <col min="523" max="768" width="10" style="111"/>
    <col min="769" max="769" width="2.5546875" style="111" customWidth="1"/>
    <col min="770" max="770" width="7.109375" style="111" customWidth="1"/>
    <col min="771" max="771" width="23.5546875" style="111" customWidth="1"/>
    <col min="772" max="772" width="9.6640625" style="111" customWidth="1"/>
    <col min="773" max="773" width="4.6640625" style="111" customWidth="1"/>
    <col min="774" max="774" width="14.44140625" style="111" customWidth="1"/>
    <col min="775" max="775" width="11.109375" style="111" customWidth="1"/>
    <col min="776" max="776" width="10.33203125" style="111" customWidth="1"/>
    <col min="777" max="777" width="13" style="111" customWidth="1"/>
    <col min="778" max="778" width="8.33203125" style="111" customWidth="1"/>
    <col min="779" max="1024" width="10" style="111"/>
    <col min="1025" max="1025" width="2.5546875" style="111" customWidth="1"/>
    <col min="1026" max="1026" width="7.109375" style="111" customWidth="1"/>
    <col min="1027" max="1027" width="23.5546875" style="111" customWidth="1"/>
    <col min="1028" max="1028" width="9.6640625" style="111" customWidth="1"/>
    <col min="1029" max="1029" width="4.6640625" style="111" customWidth="1"/>
    <col min="1030" max="1030" width="14.44140625" style="111" customWidth="1"/>
    <col min="1031" max="1031" width="11.109375" style="111" customWidth="1"/>
    <col min="1032" max="1032" width="10.33203125" style="111" customWidth="1"/>
    <col min="1033" max="1033" width="13" style="111" customWidth="1"/>
    <col min="1034" max="1034" width="8.33203125" style="111" customWidth="1"/>
    <col min="1035" max="1280" width="10" style="111"/>
    <col min="1281" max="1281" width="2.5546875" style="111" customWidth="1"/>
    <col min="1282" max="1282" width="7.109375" style="111" customWidth="1"/>
    <col min="1283" max="1283" width="23.5546875" style="111" customWidth="1"/>
    <col min="1284" max="1284" width="9.6640625" style="111" customWidth="1"/>
    <col min="1285" max="1285" width="4.6640625" style="111" customWidth="1"/>
    <col min="1286" max="1286" width="14.44140625" style="111" customWidth="1"/>
    <col min="1287" max="1287" width="11.109375" style="111" customWidth="1"/>
    <col min="1288" max="1288" width="10.33203125" style="111" customWidth="1"/>
    <col min="1289" max="1289" width="13" style="111" customWidth="1"/>
    <col min="1290" max="1290" width="8.33203125" style="111" customWidth="1"/>
    <col min="1291" max="1536" width="10" style="111"/>
    <col min="1537" max="1537" width="2.5546875" style="111" customWidth="1"/>
    <col min="1538" max="1538" width="7.109375" style="111" customWidth="1"/>
    <col min="1539" max="1539" width="23.5546875" style="111" customWidth="1"/>
    <col min="1540" max="1540" width="9.6640625" style="111" customWidth="1"/>
    <col min="1541" max="1541" width="4.6640625" style="111" customWidth="1"/>
    <col min="1542" max="1542" width="14.44140625" style="111" customWidth="1"/>
    <col min="1543" max="1543" width="11.109375" style="111" customWidth="1"/>
    <col min="1544" max="1544" width="10.33203125" style="111" customWidth="1"/>
    <col min="1545" max="1545" width="13" style="111" customWidth="1"/>
    <col min="1546" max="1546" width="8.33203125" style="111" customWidth="1"/>
    <col min="1547" max="1792" width="10" style="111"/>
    <col min="1793" max="1793" width="2.5546875" style="111" customWidth="1"/>
    <col min="1794" max="1794" width="7.109375" style="111" customWidth="1"/>
    <col min="1795" max="1795" width="23.5546875" style="111" customWidth="1"/>
    <col min="1796" max="1796" width="9.6640625" style="111" customWidth="1"/>
    <col min="1797" max="1797" width="4.6640625" style="111" customWidth="1"/>
    <col min="1798" max="1798" width="14.44140625" style="111" customWidth="1"/>
    <col min="1799" max="1799" width="11.109375" style="111" customWidth="1"/>
    <col min="1800" max="1800" width="10.33203125" style="111" customWidth="1"/>
    <col min="1801" max="1801" width="13" style="111" customWidth="1"/>
    <col min="1802" max="1802" width="8.33203125" style="111" customWidth="1"/>
    <col min="1803" max="2048" width="10" style="111"/>
    <col min="2049" max="2049" width="2.5546875" style="111" customWidth="1"/>
    <col min="2050" max="2050" width="7.109375" style="111" customWidth="1"/>
    <col min="2051" max="2051" width="23.5546875" style="111" customWidth="1"/>
    <col min="2052" max="2052" width="9.6640625" style="111" customWidth="1"/>
    <col min="2053" max="2053" width="4.6640625" style="111" customWidth="1"/>
    <col min="2054" max="2054" width="14.44140625" style="111" customWidth="1"/>
    <col min="2055" max="2055" width="11.109375" style="111" customWidth="1"/>
    <col min="2056" max="2056" width="10.33203125" style="111" customWidth="1"/>
    <col min="2057" max="2057" width="13" style="111" customWidth="1"/>
    <col min="2058" max="2058" width="8.33203125" style="111" customWidth="1"/>
    <col min="2059" max="2304" width="10" style="111"/>
    <col min="2305" max="2305" width="2.5546875" style="111" customWidth="1"/>
    <col min="2306" max="2306" width="7.109375" style="111" customWidth="1"/>
    <col min="2307" max="2307" width="23.5546875" style="111" customWidth="1"/>
    <col min="2308" max="2308" width="9.6640625" style="111" customWidth="1"/>
    <col min="2309" max="2309" width="4.6640625" style="111" customWidth="1"/>
    <col min="2310" max="2310" width="14.44140625" style="111" customWidth="1"/>
    <col min="2311" max="2311" width="11.109375" style="111" customWidth="1"/>
    <col min="2312" max="2312" width="10.33203125" style="111" customWidth="1"/>
    <col min="2313" max="2313" width="13" style="111" customWidth="1"/>
    <col min="2314" max="2314" width="8.33203125" style="111" customWidth="1"/>
    <col min="2315" max="2560" width="10" style="111"/>
    <col min="2561" max="2561" width="2.5546875" style="111" customWidth="1"/>
    <col min="2562" max="2562" width="7.109375" style="111" customWidth="1"/>
    <col min="2563" max="2563" width="23.5546875" style="111" customWidth="1"/>
    <col min="2564" max="2564" width="9.6640625" style="111" customWidth="1"/>
    <col min="2565" max="2565" width="4.6640625" style="111" customWidth="1"/>
    <col min="2566" max="2566" width="14.44140625" style="111" customWidth="1"/>
    <col min="2567" max="2567" width="11.109375" style="111" customWidth="1"/>
    <col min="2568" max="2568" width="10.33203125" style="111" customWidth="1"/>
    <col min="2569" max="2569" width="13" style="111" customWidth="1"/>
    <col min="2570" max="2570" width="8.33203125" style="111" customWidth="1"/>
    <col min="2571" max="2816" width="10" style="111"/>
    <col min="2817" max="2817" width="2.5546875" style="111" customWidth="1"/>
    <col min="2818" max="2818" width="7.109375" style="111" customWidth="1"/>
    <col min="2819" max="2819" width="23.5546875" style="111" customWidth="1"/>
    <col min="2820" max="2820" width="9.6640625" style="111" customWidth="1"/>
    <col min="2821" max="2821" width="4.6640625" style="111" customWidth="1"/>
    <col min="2822" max="2822" width="14.44140625" style="111" customWidth="1"/>
    <col min="2823" max="2823" width="11.109375" style="111" customWidth="1"/>
    <col min="2824" max="2824" width="10.33203125" style="111" customWidth="1"/>
    <col min="2825" max="2825" width="13" style="111" customWidth="1"/>
    <col min="2826" max="2826" width="8.33203125" style="111" customWidth="1"/>
    <col min="2827" max="3072" width="10" style="111"/>
    <col min="3073" max="3073" width="2.5546875" style="111" customWidth="1"/>
    <col min="3074" max="3074" width="7.109375" style="111" customWidth="1"/>
    <col min="3075" max="3075" width="23.5546875" style="111" customWidth="1"/>
    <col min="3076" max="3076" width="9.6640625" style="111" customWidth="1"/>
    <col min="3077" max="3077" width="4.6640625" style="111" customWidth="1"/>
    <col min="3078" max="3078" width="14.44140625" style="111" customWidth="1"/>
    <col min="3079" max="3079" width="11.109375" style="111" customWidth="1"/>
    <col min="3080" max="3080" width="10.33203125" style="111" customWidth="1"/>
    <col min="3081" max="3081" width="13" style="111" customWidth="1"/>
    <col min="3082" max="3082" width="8.33203125" style="111" customWidth="1"/>
    <col min="3083" max="3328" width="10" style="111"/>
    <col min="3329" max="3329" width="2.5546875" style="111" customWidth="1"/>
    <col min="3330" max="3330" width="7.109375" style="111" customWidth="1"/>
    <col min="3331" max="3331" width="23.5546875" style="111" customWidth="1"/>
    <col min="3332" max="3332" width="9.6640625" style="111" customWidth="1"/>
    <col min="3333" max="3333" width="4.6640625" style="111" customWidth="1"/>
    <col min="3334" max="3334" width="14.44140625" style="111" customWidth="1"/>
    <col min="3335" max="3335" width="11.109375" style="111" customWidth="1"/>
    <col min="3336" max="3336" width="10.33203125" style="111" customWidth="1"/>
    <col min="3337" max="3337" width="13" style="111" customWidth="1"/>
    <col min="3338" max="3338" width="8.33203125" style="111" customWidth="1"/>
    <col min="3339" max="3584" width="10" style="111"/>
    <col min="3585" max="3585" width="2.5546875" style="111" customWidth="1"/>
    <col min="3586" max="3586" width="7.109375" style="111" customWidth="1"/>
    <col min="3587" max="3587" width="23.5546875" style="111" customWidth="1"/>
    <col min="3588" max="3588" width="9.6640625" style="111" customWidth="1"/>
    <col min="3589" max="3589" width="4.6640625" style="111" customWidth="1"/>
    <col min="3590" max="3590" width="14.44140625" style="111" customWidth="1"/>
    <col min="3591" max="3591" width="11.109375" style="111" customWidth="1"/>
    <col min="3592" max="3592" width="10.33203125" style="111" customWidth="1"/>
    <col min="3593" max="3593" width="13" style="111" customWidth="1"/>
    <col min="3594" max="3594" width="8.33203125" style="111" customWidth="1"/>
    <col min="3595" max="3840" width="10" style="111"/>
    <col min="3841" max="3841" width="2.5546875" style="111" customWidth="1"/>
    <col min="3842" max="3842" width="7.109375" style="111" customWidth="1"/>
    <col min="3843" max="3843" width="23.5546875" style="111" customWidth="1"/>
    <col min="3844" max="3844" width="9.6640625" style="111" customWidth="1"/>
    <col min="3845" max="3845" width="4.6640625" style="111" customWidth="1"/>
    <col min="3846" max="3846" width="14.44140625" style="111" customWidth="1"/>
    <col min="3847" max="3847" width="11.109375" style="111" customWidth="1"/>
    <col min="3848" max="3848" width="10.33203125" style="111" customWidth="1"/>
    <col min="3849" max="3849" width="13" style="111" customWidth="1"/>
    <col min="3850" max="3850" width="8.33203125" style="111" customWidth="1"/>
    <col min="3851" max="4096" width="10" style="111"/>
    <col min="4097" max="4097" width="2.5546875" style="111" customWidth="1"/>
    <col min="4098" max="4098" width="7.109375" style="111" customWidth="1"/>
    <col min="4099" max="4099" width="23.5546875" style="111" customWidth="1"/>
    <col min="4100" max="4100" width="9.6640625" style="111" customWidth="1"/>
    <col min="4101" max="4101" width="4.6640625" style="111" customWidth="1"/>
    <col min="4102" max="4102" width="14.44140625" style="111" customWidth="1"/>
    <col min="4103" max="4103" width="11.109375" style="111" customWidth="1"/>
    <col min="4104" max="4104" width="10.33203125" style="111" customWidth="1"/>
    <col min="4105" max="4105" width="13" style="111" customWidth="1"/>
    <col min="4106" max="4106" width="8.33203125" style="111" customWidth="1"/>
    <col min="4107" max="4352" width="10" style="111"/>
    <col min="4353" max="4353" width="2.5546875" style="111" customWidth="1"/>
    <col min="4354" max="4354" width="7.109375" style="111" customWidth="1"/>
    <col min="4355" max="4355" width="23.5546875" style="111" customWidth="1"/>
    <col min="4356" max="4356" width="9.6640625" style="111" customWidth="1"/>
    <col min="4357" max="4357" width="4.6640625" style="111" customWidth="1"/>
    <col min="4358" max="4358" width="14.44140625" style="111" customWidth="1"/>
    <col min="4359" max="4359" width="11.109375" style="111" customWidth="1"/>
    <col min="4360" max="4360" width="10.33203125" style="111" customWidth="1"/>
    <col min="4361" max="4361" width="13" style="111" customWidth="1"/>
    <col min="4362" max="4362" width="8.33203125" style="111" customWidth="1"/>
    <col min="4363" max="4608" width="10" style="111"/>
    <col min="4609" max="4609" width="2.5546875" style="111" customWidth="1"/>
    <col min="4610" max="4610" width="7.109375" style="111" customWidth="1"/>
    <col min="4611" max="4611" width="23.5546875" style="111" customWidth="1"/>
    <col min="4612" max="4612" width="9.6640625" style="111" customWidth="1"/>
    <col min="4613" max="4613" width="4.6640625" style="111" customWidth="1"/>
    <col min="4614" max="4614" width="14.44140625" style="111" customWidth="1"/>
    <col min="4615" max="4615" width="11.109375" style="111" customWidth="1"/>
    <col min="4616" max="4616" width="10.33203125" style="111" customWidth="1"/>
    <col min="4617" max="4617" width="13" style="111" customWidth="1"/>
    <col min="4618" max="4618" width="8.33203125" style="111" customWidth="1"/>
    <col min="4619" max="4864" width="10" style="111"/>
    <col min="4865" max="4865" width="2.5546875" style="111" customWidth="1"/>
    <col min="4866" max="4866" width="7.109375" style="111" customWidth="1"/>
    <col min="4867" max="4867" width="23.5546875" style="111" customWidth="1"/>
    <col min="4868" max="4868" width="9.6640625" style="111" customWidth="1"/>
    <col min="4869" max="4869" width="4.6640625" style="111" customWidth="1"/>
    <col min="4870" max="4870" width="14.44140625" style="111" customWidth="1"/>
    <col min="4871" max="4871" width="11.109375" style="111" customWidth="1"/>
    <col min="4872" max="4872" width="10.33203125" style="111" customWidth="1"/>
    <col min="4873" max="4873" width="13" style="111" customWidth="1"/>
    <col min="4874" max="4874" width="8.33203125" style="111" customWidth="1"/>
    <col min="4875" max="5120" width="10" style="111"/>
    <col min="5121" max="5121" width="2.5546875" style="111" customWidth="1"/>
    <col min="5122" max="5122" width="7.109375" style="111" customWidth="1"/>
    <col min="5123" max="5123" width="23.5546875" style="111" customWidth="1"/>
    <col min="5124" max="5124" width="9.6640625" style="111" customWidth="1"/>
    <col min="5125" max="5125" width="4.6640625" style="111" customWidth="1"/>
    <col min="5126" max="5126" width="14.44140625" style="111" customWidth="1"/>
    <col min="5127" max="5127" width="11.109375" style="111" customWidth="1"/>
    <col min="5128" max="5128" width="10.33203125" style="111" customWidth="1"/>
    <col min="5129" max="5129" width="13" style="111" customWidth="1"/>
    <col min="5130" max="5130" width="8.33203125" style="111" customWidth="1"/>
    <col min="5131" max="5376" width="10" style="111"/>
    <col min="5377" max="5377" width="2.5546875" style="111" customWidth="1"/>
    <col min="5378" max="5378" width="7.109375" style="111" customWidth="1"/>
    <col min="5379" max="5379" width="23.5546875" style="111" customWidth="1"/>
    <col min="5380" max="5380" width="9.6640625" style="111" customWidth="1"/>
    <col min="5381" max="5381" width="4.6640625" style="111" customWidth="1"/>
    <col min="5382" max="5382" width="14.44140625" style="111" customWidth="1"/>
    <col min="5383" max="5383" width="11.109375" style="111" customWidth="1"/>
    <col min="5384" max="5384" width="10.33203125" style="111" customWidth="1"/>
    <col min="5385" max="5385" width="13" style="111" customWidth="1"/>
    <col min="5386" max="5386" width="8.33203125" style="111" customWidth="1"/>
    <col min="5387" max="5632" width="10" style="111"/>
    <col min="5633" max="5633" width="2.5546875" style="111" customWidth="1"/>
    <col min="5634" max="5634" width="7.109375" style="111" customWidth="1"/>
    <col min="5635" max="5635" width="23.5546875" style="111" customWidth="1"/>
    <col min="5636" max="5636" width="9.6640625" style="111" customWidth="1"/>
    <col min="5637" max="5637" width="4.6640625" style="111" customWidth="1"/>
    <col min="5638" max="5638" width="14.44140625" style="111" customWidth="1"/>
    <col min="5639" max="5639" width="11.109375" style="111" customWidth="1"/>
    <col min="5640" max="5640" width="10.33203125" style="111" customWidth="1"/>
    <col min="5641" max="5641" width="13" style="111" customWidth="1"/>
    <col min="5642" max="5642" width="8.33203125" style="111" customWidth="1"/>
    <col min="5643" max="5888" width="10" style="111"/>
    <col min="5889" max="5889" width="2.5546875" style="111" customWidth="1"/>
    <col min="5890" max="5890" width="7.109375" style="111" customWidth="1"/>
    <col min="5891" max="5891" width="23.5546875" style="111" customWidth="1"/>
    <col min="5892" max="5892" width="9.6640625" style="111" customWidth="1"/>
    <col min="5893" max="5893" width="4.6640625" style="111" customWidth="1"/>
    <col min="5894" max="5894" width="14.44140625" style="111" customWidth="1"/>
    <col min="5895" max="5895" width="11.109375" style="111" customWidth="1"/>
    <col min="5896" max="5896" width="10.33203125" style="111" customWidth="1"/>
    <col min="5897" max="5897" width="13" style="111" customWidth="1"/>
    <col min="5898" max="5898" width="8.33203125" style="111" customWidth="1"/>
    <col min="5899" max="6144" width="10" style="111"/>
    <col min="6145" max="6145" width="2.5546875" style="111" customWidth="1"/>
    <col min="6146" max="6146" width="7.109375" style="111" customWidth="1"/>
    <col min="6147" max="6147" width="23.5546875" style="111" customWidth="1"/>
    <col min="6148" max="6148" width="9.6640625" style="111" customWidth="1"/>
    <col min="6149" max="6149" width="4.6640625" style="111" customWidth="1"/>
    <col min="6150" max="6150" width="14.44140625" style="111" customWidth="1"/>
    <col min="6151" max="6151" width="11.109375" style="111" customWidth="1"/>
    <col min="6152" max="6152" width="10.33203125" style="111" customWidth="1"/>
    <col min="6153" max="6153" width="13" style="111" customWidth="1"/>
    <col min="6154" max="6154" width="8.33203125" style="111" customWidth="1"/>
    <col min="6155" max="6400" width="10" style="111"/>
    <col min="6401" max="6401" width="2.5546875" style="111" customWidth="1"/>
    <col min="6402" max="6402" width="7.109375" style="111" customWidth="1"/>
    <col min="6403" max="6403" width="23.5546875" style="111" customWidth="1"/>
    <col min="6404" max="6404" width="9.6640625" style="111" customWidth="1"/>
    <col min="6405" max="6405" width="4.6640625" style="111" customWidth="1"/>
    <col min="6406" max="6406" width="14.44140625" style="111" customWidth="1"/>
    <col min="6407" max="6407" width="11.109375" style="111" customWidth="1"/>
    <col min="6408" max="6408" width="10.33203125" style="111" customWidth="1"/>
    <col min="6409" max="6409" width="13" style="111" customWidth="1"/>
    <col min="6410" max="6410" width="8.33203125" style="111" customWidth="1"/>
    <col min="6411" max="6656" width="10" style="111"/>
    <col min="6657" max="6657" width="2.5546875" style="111" customWidth="1"/>
    <col min="6658" max="6658" width="7.109375" style="111" customWidth="1"/>
    <col min="6659" max="6659" width="23.5546875" style="111" customWidth="1"/>
    <col min="6660" max="6660" width="9.6640625" style="111" customWidth="1"/>
    <col min="6661" max="6661" width="4.6640625" style="111" customWidth="1"/>
    <col min="6662" max="6662" width="14.44140625" style="111" customWidth="1"/>
    <col min="6663" max="6663" width="11.109375" style="111" customWidth="1"/>
    <col min="6664" max="6664" width="10.33203125" style="111" customWidth="1"/>
    <col min="6665" max="6665" width="13" style="111" customWidth="1"/>
    <col min="6666" max="6666" width="8.33203125" style="111" customWidth="1"/>
    <col min="6667" max="6912" width="10" style="111"/>
    <col min="6913" max="6913" width="2.5546875" style="111" customWidth="1"/>
    <col min="6914" max="6914" width="7.109375" style="111" customWidth="1"/>
    <col min="6915" max="6915" width="23.5546875" style="111" customWidth="1"/>
    <col min="6916" max="6916" width="9.6640625" style="111" customWidth="1"/>
    <col min="6917" max="6917" width="4.6640625" style="111" customWidth="1"/>
    <col min="6918" max="6918" width="14.44140625" style="111" customWidth="1"/>
    <col min="6919" max="6919" width="11.109375" style="111" customWidth="1"/>
    <col min="6920" max="6920" width="10.33203125" style="111" customWidth="1"/>
    <col min="6921" max="6921" width="13" style="111" customWidth="1"/>
    <col min="6922" max="6922" width="8.33203125" style="111" customWidth="1"/>
    <col min="6923" max="7168" width="10" style="111"/>
    <col min="7169" max="7169" width="2.5546875" style="111" customWidth="1"/>
    <col min="7170" max="7170" width="7.109375" style="111" customWidth="1"/>
    <col min="7171" max="7171" width="23.5546875" style="111" customWidth="1"/>
    <col min="7172" max="7172" width="9.6640625" style="111" customWidth="1"/>
    <col min="7173" max="7173" width="4.6640625" style="111" customWidth="1"/>
    <col min="7174" max="7174" width="14.44140625" style="111" customWidth="1"/>
    <col min="7175" max="7175" width="11.109375" style="111" customWidth="1"/>
    <col min="7176" max="7176" width="10.33203125" style="111" customWidth="1"/>
    <col min="7177" max="7177" width="13" style="111" customWidth="1"/>
    <col min="7178" max="7178" width="8.33203125" style="111" customWidth="1"/>
    <col min="7179" max="7424" width="10" style="111"/>
    <col min="7425" max="7425" width="2.5546875" style="111" customWidth="1"/>
    <col min="7426" max="7426" width="7.109375" style="111" customWidth="1"/>
    <col min="7427" max="7427" width="23.5546875" style="111" customWidth="1"/>
    <col min="7428" max="7428" width="9.6640625" style="111" customWidth="1"/>
    <col min="7429" max="7429" width="4.6640625" style="111" customWidth="1"/>
    <col min="7430" max="7430" width="14.44140625" style="111" customWidth="1"/>
    <col min="7431" max="7431" width="11.109375" style="111" customWidth="1"/>
    <col min="7432" max="7432" width="10.33203125" style="111" customWidth="1"/>
    <col min="7433" max="7433" width="13" style="111" customWidth="1"/>
    <col min="7434" max="7434" width="8.33203125" style="111" customWidth="1"/>
    <col min="7435" max="7680" width="10" style="111"/>
    <col min="7681" max="7681" width="2.5546875" style="111" customWidth="1"/>
    <col min="7682" max="7682" width="7.109375" style="111" customWidth="1"/>
    <col min="7683" max="7683" width="23.5546875" style="111" customWidth="1"/>
    <col min="7684" max="7684" width="9.6640625" style="111" customWidth="1"/>
    <col min="7685" max="7685" width="4.6640625" style="111" customWidth="1"/>
    <col min="7686" max="7686" width="14.44140625" style="111" customWidth="1"/>
    <col min="7687" max="7687" width="11.109375" style="111" customWidth="1"/>
    <col min="7688" max="7688" width="10.33203125" style="111" customWidth="1"/>
    <col min="7689" max="7689" width="13" style="111" customWidth="1"/>
    <col min="7690" max="7690" width="8.33203125" style="111" customWidth="1"/>
    <col min="7691" max="7936" width="10" style="111"/>
    <col min="7937" max="7937" width="2.5546875" style="111" customWidth="1"/>
    <col min="7938" max="7938" width="7.109375" style="111" customWidth="1"/>
    <col min="7939" max="7939" width="23.5546875" style="111" customWidth="1"/>
    <col min="7940" max="7940" width="9.6640625" style="111" customWidth="1"/>
    <col min="7941" max="7941" width="4.6640625" style="111" customWidth="1"/>
    <col min="7942" max="7942" width="14.44140625" style="111" customWidth="1"/>
    <col min="7943" max="7943" width="11.109375" style="111" customWidth="1"/>
    <col min="7944" max="7944" width="10.33203125" style="111" customWidth="1"/>
    <col min="7945" max="7945" width="13" style="111" customWidth="1"/>
    <col min="7946" max="7946" width="8.33203125" style="111" customWidth="1"/>
    <col min="7947" max="8192" width="10" style="111"/>
    <col min="8193" max="8193" width="2.5546875" style="111" customWidth="1"/>
    <col min="8194" max="8194" width="7.109375" style="111" customWidth="1"/>
    <col min="8195" max="8195" width="23.5546875" style="111" customWidth="1"/>
    <col min="8196" max="8196" width="9.6640625" style="111" customWidth="1"/>
    <col min="8197" max="8197" width="4.6640625" style="111" customWidth="1"/>
    <col min="8198" max="8198" width="14.44140625" style="111" customWidth="1"/>
    <col min="8199" max="8199" width="11.109375" style="111" customWidth="1"/>
    <col min="8200" max="8200" width="10.33203125" style="111" customWidth="1"/>
    <col min="8201" max="8201" width="13" style="111" customWidth="1"/>
    <col min="8202" max="8202" width="8.33203125" style="111" customWidth="1"/>
    <col min="8203" max="8448" width="10" style="111"/>
    <col min="8449" max="8449" width="2.5546875" style="111" customWidth="1"/>
    <col min="8450" max="8450" width="7.109375" style="111" customWidth="1"/>
    <col min="8451" max="8451" width="23.5546875" style="111" customWidth="1"/>
    <col min="8452" max="8452" width="9.6640625" style="111" customWidth="1"/>
    <col min="8453" max="8453" width="4.6640625" style="111" customWidth="1"/>
    <col min="8454" max="8454" width="14.44140625" style="111" customWidth="1"/>
    <col min="8455" max="8455" width="11.109375" style="111" customWidth="1"/>
    <col min="8456" max="8456" width="10.33203125" style="111" customWidth="1"/>
    <col min="8457" max="8457" width="13" style="111" customWidth="1"/>
    <col min="8458" max="8458" width="8.33203125" style="111" customWidth="1"/>
    <col min="8459" max="8704" width="10" style="111"/>
    <col min="8705" max="8705" width="2.5546875" style="111" customWidth="1"/>
    <col min="8706" max="8706" width="7.109375" style="111" customWidth="1"/>
    <col min="8707" max="8707" width="23.5546875" style="111" customWidth="1"/>
    <col min="8708" max="8708" width="9.6640625" style="111" customWidth="1"/>
    <col min="8709" max="8709" width="4.6640625" style="111" customWidth="1"/>
    <col min="8710" max="8710" width="14.44140625" style="111" customWidth="1"/>
    <col min="8711" max="8711" width="11.109375" style="111" customWidth="1"/>
    <col min="8712" max="8712" width="10.33203125" style="111" customWidth="1"/>
    <col min="8713" max="8713" width="13" style="111" customWidth="1"/>
    <col min="8714" max="8714" width="8.33203125" style="111" customWidth="1"/>
    <col min="8715" max="8960" width="10" style="111"/>
    <col min="8961" max="8961" width="2.5546875" style="111" customWidth="1"/>
    <col min="8962" max="8962" width="7.109375" style="111" customWidth="1"/>
    <col min="8963" max="8963" width="23.5546875" style="111" customWidth="1"/>
    <col min="8964" max="8964" width="9.6640625" style="111" customWidth="1"/>
    <col min="8965" max="8965" width="4.6640625" style="111" customWidth="1"/>
    <col min="8966" max="8966" width="14.44140625" style="111" customWidth="1"/>
    <col min="8967" max="8967" width="11.109375" style="111" customWidth="1"/>
    <col min="8968" max="8968" width="10.33203125" style="111" customWidth="1"/>
    <col min="8969" max="8969" width="13" style="111" customWidth="1"/>
    <col min="8970" max="8970" width="8.33203125" style="111" customWidth="1"/>
    <col min="8971" max="9216" width="10" style="111"/>
    <col min="9217" max="9217" width="2.5546875" style="111" customWidth="1"/>
    <col min="9218" max="9218" width="7.109375" style="111" customWidth="1"/>
    <col min="9219" max="9219" width="23.5546875" style="111" customWidth="1"/>
    <col min="9220" max="9220" width="9.6640625" style="111" customWidth="1"/>
    <col min="9221" max="9221" width="4.6640625" style="111" customWidth="1"/>
    <col min="9222" max="9222" width="14.44140625" style="111" customWidth="1"/>
    <col min="9223" max="9223" width="11.109375" style="111" customWidth="1"/>
    <col min="9224" max="9224" width="10.33203125" style="111" customWidth="1"/>
    <col min="9225" max="9225" width="13" style="111" customWidth="1"/>
    <col min="9226" max="9226" width="8.33203125" style="111" customWidth="1"/>
    <col min="9227" max="9472" width="10" style="111"/>
    <col min="9473" max="9473" width="2.5546875" style="111" customWidth="1"/>
    <col min="9474" max="9474" width="7.109375" style="111" customWidth="1"/>
    <col min="9475" max="9475" width="23.5546875" style="111" customWidth="1"/>
    <col min="9476" max="9476" width="9.6640625" style="111" customWidth="1"/>
    <col min="9477" max="9477" width="4.6640625" style="111" customWidth="1"/>
    <col min="9478" max="9478" width="14.44140625" style="111" customWidth="1"/>
    <col min="9479" max="9479" width="11.109375" style="111" customWidth="1"/>
    <col min="9480" max="9480" width="10.33203125" style="111" customWidth="1"/>
    <col min="9481" max="9481" width="13" style="111" customWidth="1"/>
    <col min="9482" max="9482" width="8.33203125" style="111" customWidth="1"/>
    <col min="9483" max="9728" width="10" style="111"/>
    <col min="9729" max="9729" width="2.5546875" style="111" customWidth="1"/>
    <col min="9730" max="9730" width="7.109375" style="111" customWidth="1"/>
    <col min="9731" max="9731" width="23.5546875" style="111" customWidth="1"/>
    <col min="9732" max="9732" width="9.6640625" style="111" customWidth="1"/>
    <col min="9733" max="9733" width="4.6640625" style="111" customWidth="1"/>
    <col min="9734" max="9734" width="14.44140625" style="111" customWidth="1"/>
    <col min="9735" max="9735" width="11.109375" style="111" customWidth="1"/>
    <col min="9736" max="9736" width="10.33203125" style="111" customWidth="1"/>
    <col min="9737" max="9737" width="13" style="111" customWidth="1"/>
    <col min="9738" max="9738" width="8.33203125" style="111" customWidth="1"/>
    <col min="9739" max="9984" width="10" style="111"/>
    <col min="9985" max="9985" width="2.5546875" style="111" customWidth="1"/>
    <col min="9986" max="9986" width="7.109375" style="111" customWidth="1"/>
    <col min="9987" max="9987" width="23.5546875" style="111" customWidth="1"/>
    <col min="9988" max="9988" width="9.6640625" style="111" customWidth="1"/>
    <col min="9989" max="9989" width="4.6640625" style="111" customWidth="1"/>
    <col min="9990" max="9990" width="14.44140625" style="111" customWidth="1"/>
    <col min="9991" max="9991" width="11.109375" style="111" customWidth="1"/>
    <col min="9992" max="9992" width="10.33203125" style="111" customWidth="1"/>
    <col min="9993" max="9993" width="13" style="111" customWidth="1"/>
    <col min="9994" max="9994" width="8.33203125" style="111" customWidth="1"/>
    <col min="9995" max="10240" width="10" style="111"/>
    <col min="10241" max="10241" width="2.5546875" style="111" customWidth="1"/>
    <col min="10242" max="10242" width="7.109375" style="111" customWidth="1"/>
    <col min="10243" max="10243" width="23.5546875" style="111" customWidth="1"/>
    <col min="10244" max="10244" width="9.6640625" style="111" customWidth="1"/>
    <col min="10245" max="10245" width="4.6640625" style="111" customWidth="1"/>
    <col min="10246" max="10246" width="14.44140625" style="111" customWidth="1"/>
    <col min="10247" max="10247" width="11.109375" style="111" customWidth="1"/>
    <col min="10248" max="10248" width="10.33203125" style="111" customWidth="1"/>
    <col min="10249" max="10249" width="13" style="111" customWidth="1"/>
    <col min="10250" max="10250" width="8.33203125" style="111" customWidth="1"/>
    <col min="10251" max="10496" width="10" style="111"/>
    <col min="10497" max="10497" width="2.5546875" style="111" customWidth="1"/>
    <col min="10498" max="10498" width="7.109375" style="111" customWidth="1"/>
    <col min="10499" max="10499" width="23.5546875" style="111" customWidth="1"/>
    <col min="10500" max="10500" width="9.6640625" style="111" customWidth="1"/>
    <col min="10501" max="10501" width="4.6640625" style="111" customWidth="1"/>
    <col min="10502" max="10502" width="14.44140625" style="111" customWidth="1"/>
    <col min="10503" max="10503" width="11.109375" style="111" customWidth="1"/>
    <col min="10504" max="10504" width="10.33203125" style="111" customWidth="1"/>
    <col min="10505" max="10505" width="13" style="111" customWidth="1"/>
    <col min="10506" max="10506" width="8.33203125" style="111" customWidth="1"/>
    <col min="10507" max="10752" width="10" style="111"/>
    <col min="10753" max="10753" width="2.5546875" style="111" customWidth="1"/>
    <col min="10754" max="10754" width="7.109375" style="111" customWidth="1"/>
    <col min="10755" max="10755" width="23.5546875" style="111" customWidth="1"/>
    <col min="10756" max="10756" width="9.6640625" style="111" customWidth="1"/>
    <col min="10757" max="10757" width="4.6640625" style="111" customWidth="1"/>
    <col min="10758" max="10758" width="14.44140625" style="111" customWidth="1"/>
    <col min="10759" max="10759" width="11.109375" style="111" customWidth="1"/>
    <col min="10760" max="10760" width="10.33203125" style="111" customWidth="1"/>
    <col min="10761" max="10761" width="13" style="111" customWidth="1"/>
    <col min="10762" max="10762" width="8.33203125" style="111" customWidth="1"/>
    <col min="10763" max="11008" width="10" style="111"/>
    <col min="11009" max="11009" width="2.5546875" style="111" customWidth="1"/>
    <col min="11010" max="11010" width="7.109375" style="111" customWidth="1"/>
    <col min="11011" max="11011" width="23.5546875" style="111" customWidth="1"/>
    <col min="11012" max="11012" width="9.6640625" style="111" customWidth="1"/>
    <col min="11013" max="11013" width="4.6640625" style="111" customWidth="1"/>
    <col min="11014" max="11014" width="14.44140625" style="111" customWidth="1"/>
    <col min="11015" max="11015" width="11.109375" style="111" customWidth="1"/>
    <col min="11016" max="11016" width="10.33203125" style="111" customWidth="1"/>
    <col min="11017" max="11017" width="13" style="111" customWidth="1"/>
    <col min="11018" max="11018" width="8.33203125" style="111" customWidth="1"/>
    <col min="11019" max="11264" width="10" style="111"/>
    <col min="11265" max="11265" width="2.5546875" style="111" customWidth="1"/>
    <col min="11266" max="11266" width="7.109375" style="111" customWidth="1"/>
    <col min="11267" max="11267" width="23.5546875" style="111" customWidth="1"/>
    <col min="11268" max="11268" width="9.6640625" style="111" customWidth="1"/>
    <col min="11269" max="11269" width="4.6640625" style="111" customWidth="1"/>
    <col min="11270" max="11270" width="14.44140625" style="111" customWidth="1"/>
    <col min="11271" max="11271" width="11.109375" style="111" customWidth="1"/>
    <col min="11272" max="11272" width="10.33203125" style="111" customWidth="1"/>
    <col min="11273" max="11273" width="13" style="111" customWidth="1"/>
    <col min="11274" max="11274" width="8.33203125" style="111" customWidth="1"/>
    <col min="11275" max="11520" width="10" style="111"/>
    <col min="11521" max="11521" width="2.5546875" style="111" customWidth="1"/>
    <col min="11522" max="11522" width="7.109375" style="111" customWidth="1"/>
    <col min="11523" max="11523" width="23.5546875" style="111" customWidth="1"/>
    <col min="11524" max="11524" width="9.6640625" style="111" customWidth="1"/>
    <col min="11525" max="11525" width="4.6640625" style="111" customWidth="1"/>
    <col min="11526" max="11526" width="14.44140625" style="111" customWidth="1"/>
    <col min="11527" max="11527" width="11.109375" style="111" customWidth="1"/>
    <col min="11528" max="11528" width="10.33203125" style="111" customWidth="1"/>
    <col min="11529" max="11529" width="13" style="111" customWidth="1"/>
    <col min="11530" max="11530" width="8.33203125" style="111" customWidth="1"/>
    <col min="11531" max="11776" width="10" style="111"/>
    <col min="11777" max="11777" width="2.5546875" style="111" customWidth="1"/>
    <col min="11778" max="11778" width="7.109375" style="111" customWidth="1"/>
    <col min="11779" max="11779" width="23.5546875" style="111" customWidth="1"/>
    <col min="11780" max="11780" width="9.6640625" style="111" customWidth="1"/>
    <col min="11781" max="11781" width="4.6640625" style="111" customWidth="1"/>
    <col min="11782" max="11782" width="14.44140625" style="111" customWidth="1"/>
    <col min="11783" max="11783" width="11.109375" style="111" customWidth="1"/>
    <col min="11784" max="11784" width="10.33203125" style="111" customWidth="1"/>
    <col min="11785" max="11785" width="13" style="111" customWidth="1"/>
    <col min="11786" max="11786" width="8.33203125" style="111" customWidth="1"/>
    <col min="11787" max="12032" width="10" style="111"/>
    <col min="12033" max="12033" width="2.5546875" style="111" customWidth="1"/>
    <col min="12034" max="12034" width="7.109375" style="111" customWidth="1"/>
    <col min="12035" max="12035" width="23.5546875" style="111" customWidth="1"/>
    <col min="12036" max="12036" width="9.6640625" style="111" customWidth="1"/>
    <col min="12037" max="12037" width="4.6640625" style="111" customWidth="1"/>
    <col min="12038" max="12038" width="14.44140625" style="111" customWidth="1"/>
    <col min="12039" max="12039" width="11.109375" style="111" customWidth="1"/>
    <col min="12040" max="12040" width="10.33203125" style="111" customWidth="1"/>
    <col min="12041" max="12041" width="13" style="111" customWidth="1"/>
    <col min="12042" max="12042" width="8.33203125" style="111" customWidth="1"/>
    <col min="12043" max="12288" width="10" style="111"/>
    <col min="12289" max="12289" width="2.5546875" style="111" customWidth="1"/>
    <col min="12290" max="12290" width="7.109375" style="111" customWidth="1"/>
    <col min="12291" max="12291" width="23.5546875" style="111" customWidth="1"/>
    <col min="12292" max="12292" width="9.6640625" style="111" customWidth="1"/>
    <col min="12293" max="12293" width="4.6640625" style="111" customWidth="1"/>
    <col min="12294" max="12294" width="14.44140625" style="111" customWidth="1"/>
    <col min="12295" max="12295" width="11.109375" style="111" customWidth="1"/>
    <col min="12296" max="12296" width="10.33203125" style="111" customWidth="1"/>
    <col min="12297" max="12297" width="13" style="111" customWidth="1"/>
    <col min="12298" max="12298" width="8.33203125" style="111" customWidth="1"/>
    <col min="12299" max="12544" width="10" style="111"/>
    <col min="12545" max="12545" width="2.5546875" style="111" customWidth="1"/>
    <col min="12546" max="12546" width="7.109375" style="111" customWidth="1"/>
    <col min="12547" max="12547" width="23.5546875" style="111" customWidth="1"/>
    <col min="12548" max="12548" width="9.6640625" style="111" customWidth="1"/>
    <col min="12549" max="12549" width="4.6640625" style="111" customWidth="1"/>
    <col min="12550" max="12550" width="14.44140625" style="111" customWidth="1"/>
    <col min="12551" max="12551" width="11.109375" style="111" customWidth="1"/>
    <col min="12552" max="12552" width="10.33203125" style="111" customWidth="1"/>
    <col min="12553" max="12553" width="13" style="111" customWidth="1"/>
    <col min="12554" max="12554" width="8.33203125" style="111" customWidth="1"/>
    <col min="12555" max="12800" width="10" style="111"/>
    <col min="12801" max="12801" width="2.5546875" style="111" customWidth="1"/>
    <col min="12802" max="12802" width="7.109375" style="111" customWidth="1"/>
    <col min="12803" max="12803" width="23.5546875" style="111" customWidth="1"/>
    <col min="12804" max="12804" width="9.6640625" style="111" customWidth="1"/>
    <col min="12805" max="12805" width="4.6640625" style="111" customWidth="1"/>
    <col min="12806" max="12806" width="14.44140625" style="111" customWidth="1"/>
    <col min="12807" max="12807" width="11.109375" style="111" customWidth="1"/>
    <col min="12808" max="12808" width="10.33203125" style="111" customWidth="1"/>
    <col min="12809" max="12809" width="13" style="111" customWidth="1"/>
    <col min="12810" max="12810" width="8.33203125" style="111" customWidth="1"/>
    <col min="12811" max="13056" width="10" style="111"/>
    <col min="13057" max="13057" width="2.5546875" style="111" customWidth="1"/>
    <col min="13058" max="13058" width="7.109375" style="111" customWidth="1"/>
    <col min="13059" max="13059" width="23.5546875" style="111" customWidth="1"/>
    <col min="13060" max="13060" width="9.6640625" style="111" customWidth="1"/>
    <col min="13061" max="13061" width="4.6640625" style="111" customWidth="1"/>
    <col min="13062" max="13062" width="14.44140625" style="111" customWidth="1"/>
    <col min="13063" max="13063" width="11.109375" style="111" customWidth="1"/>
    <col min="13064" max="13064" width="10.33203125" style="111" customWidth="1"/>
    <col min="13065" max="13065" width="13" style="111" customWidth="1"/>
    <col min="13066" max="13066" width="8.33203125" style="111" customWidth="1"/>
    <col min="13067" max="13312" width="10" style="111"/>
    <col min="13313" max="13313" width="2.5546875" style="111" customWidth="1"/>
    <col min="13314" max="13314" width="7.109375" style="111" customWidth="1"/>
    <col min="13315" max="13315" width="23.5546875" style="111" customWidth="1"/>
    <col min="13316" max="13316" width="9.6640625" style="111" customWidth="1"/>
    <col min="13317" max="13317" width="4.6640625" style="111" customWidth="1"/>
    <col min="13318" max="13318" width="14.44140625" style="111" customWidth="1"/>
    <col min="13319" max="13319" width="11.109375" style="111" customWidth="1"/>
    <col min="13320" max="13320" width="10.33203125" style="111" customWidth="1"/>
    <col min="13321" max="13321" width="13" style="111" customWidth="1"/>
    <col min="13322" max="13322" width="8.33203125" style="111" customWidth="1"/>
    <col min="13323" max="13568" width="10" style="111"/>
    <col min="13569" max="13569" width="2.5546875" style="111" customWidth="1"/>
    <col min="13570" max="13570" width="7.109375" style="111" customWidth="1"/>
    <col min="13571" max="13571" width="23.5546875" style="111" customWidth="1"/>
    <col min="13572" max="13572" width="9.6640625" style="111" customWidth="1"/>
    <col min="13573" max="13573" width="4.6640625" style="111" customWidth="1"/>
    <col min="13574" max="13574" width="14.44140625" style="111" customWidth="1"/>
    <col min="13575" max="13575" width="11.109375" style="111" customWidth="1"/>
    <col min="13576" max="13576" width="10.33203125" style="111" customWidth="1"/>
    <col min="13577" max="13577" width="13" style="111" customWidth="1"/>
    <col min="13578" max="13578" width="8.33203125" style="111" customWidth="1"/>
    <col min="13579" max="13824" width="10" style="111"/>
    <col min="13825" max="13825" width="2.5546875" style="111" customWidth="1"/>
    <col min="13826" max="13826" width="7.109375" style="111" customWidth="1"/>
    <col min="13827" max="13827" width="23.5546875" style="111" customWidth="1"/>
    <col min="13828" max="13828" width="9.6640625" style="111" customWidth="1"/>
    <col min="13829" max="13829" width="4.6640625" style="111" customWidth="1"/>
    <col min="13830" max="13830" width="14.44140625" style="111" customWidth="1"/>
    <col min="13831" max="13831" width="11.109375" style="111" customWidth="1"/>
    <col min="13832" max="13832" width="10.33203125" style="111" customWidth="1"/>
    <col min="13833" max="13833" width="13" style="111" customWidth="1"/>
    <col min="13834" max="13834" width="8.33203125" style="111" customWidth="1"/>
    <col min="13835" max="14080" width="10" style="111"/>
    <col min="14081" max="14081" width="2.5546875" style="111" customWidth="1"/>
    <col min="14082" max="14082" width="7.109375" style="111" customWidth="1"/>
    <col min="14083" max="14083" width="23.5546875" style="111" customWidth="1"/>
    <col min="14084" max="14084" width="9.6640625" style="111" customWidth="1"/>
    <col min="14085" max="14085" width="4.6640625" style="111" customWidth="1"/>
    <col min="14086" max="14086" width="14.44140625" style="111" customWidth="1"/>
    <col min="14087" max="14087" width="11.109375" style="111" customWidth="1"/>
    <col min="14088" max="14088" width="10.33203125" style="111" customWidth="1"/>
    <col min="14089" max="14089" width="13" style="111" customWidth="1"/>
    <col min="14090" max="14090" width="8.33203125" style="111" customWidth="1"/>
    <col min="14091" max="14336" width="10" style="111"/>
    <col min="14337" max="14337" width="2.5546875" style="111" customWidth="1"/>
    <col min="14338" max="14338" width="7.109375" style="111" customWidth="1"/>
    <col min="14339" max="14339" width="23.5546875" style="111" customWidth="1"/>
    <col min="14340" max="14340" width="9.6640625" style="111" customWidth="1"/>
    <col min="14341" max="14341" width="4.6640625" style="111" customWidth="1"/>
    <col min="14342" max="14342" width="14.44140625" style="111" customWidth="1"/>
    <col min="14343" max="14343" width="11.109375" style="111" customWidth="1"/>
    <col min="14344" max="14344" width="10.33203125" style="111" customWidth="1"/>
    <col min="14345" max="14345" width="13" style="111" customWidth="1"/>
    <col min="14346" max="14346" width="8.33203125" style="111" customWidth="1"/>
    <col min="14347" max="14592" width="10" style="111"/>
    <col min="14593" max="14593" width="2.5546875" style="111" customWidth="1"/>
    <col min="14594" max="14594" width="7.109375" style="111" customWidth="1"/>
    <col min="14595" max="14595" width="23.5546875" style="111" customWidth="1"/>
    <col min="14596" max="14596" width="9.6640625" style="111" customWidth="1"/>
    <col min="14597" max="14597" width="4.6640625" style="111" customWidth="1"/>
    <col min="14598" max="14598" width="14.44140625" style="111" customWidth="1"/>
    <col min="14599" max="14599" width="11.109375" style="111" customWidth="1"/>
    <col min="14600" max="14600" width="10.33203125" style="111" customWidth="1"/>
    <col min="14601" max="14601" width="13" style="111" customWidth="1"/>
    <col min="14602" max="14602" width="8.33203125" style="111" customWidth="1"/>
    <col min="14603" max="14848" width="10" style="111"/>
    <col min="14849" max="14849" width="2.5546875" style="111" customWidth="1"/>
    <col min="14850" max="14850" width="7.109375" style="111" customWidth="1"/>
    <col min="14851" max="14851" width="23.5546875" style="111" customWidth="1"/>
    <col min="14852" max="14852" width="9.6640625" style="111" customWidth="1"/>
    <col min="14853" max="14853" width="4.6640625" style="111" customWidth="1"/>
    <col min="14854" max="14854" width="14.44140625" style="111" customWidth="1"/>
    <col min="14855" max="14855" width="11.109375" style="111" customWidth="1"/>
    <col min="14856" max="14856" width="10.33203125" style="111" customWidth="1"/>
    <col min="14857" max="14857" width="13" style="111" customWidth="1"/>
    <col min="14858" max="14858" width="8.33203125" style="111" customWidth="1"/>
    <col min="14859" max="15104" width="10" style="111"/>
    <col min="15105" max="15105" width="2.5546875" style="111" customWidth="1"/>
    <col min="15106" max="15106" width="7.109375" style="111" customWidth="1"/>
    <col min="15107" max="15107" width="23.5546875" style="111" customWidth="1"/>
    <col min="15108" max="15108" width="9.6640625" style="111" customWidth="1"/>
    <col min="15109" max="15109" width="4.6640625" style="111" customWidth="1"/>
    <col min="15110" max="15110" width="14.44140625" style="111" customWidth="1"/>
    <col min="15111" max="15111" width="11.109375" style="111" customWidth="1"/>
    <col min="15112" max="15112" width="10.33203125" style="111" customWidth="1"/>
    <col min="15113" max="15113" width="13" style="111" customWidth="1"/>
    <col min="15114" max="15114" width="8.33203125" style="111" customWidth="1"/>
    <col min="15115" max="15360" width="10" style="111"/>
    <col min="15361" max="15361" width="2.5546875" style="111" customWidth="1"/>
    <col min="15362" max="15362" width="7.109375" style="111" customWidth="1"/>
    <col min="15363" max="15363" width="23.5546875" style="111" customWidth="1"/>
    <col min="15364" max="15364" width="9.6640625" style="111" customWidth="1"/>
    <col min="15365" max="15365" width="4.6640625" style="111" customWidth="1"/>
    <col min="15366" max="15366" width="14.44140625" style="111" customWidth="1"/>
    <col min="15367" max="15367" width="11.109375" style="111" customWidth="1"/>
    <col min="15368" max="15368" width="10.33203125" style="111" customWidth="1"/>
    <col min="15369" max="15369" width="13" style="111" customWidth="1"/>
    <col min="15370" max="15370" width="8.33203125" style="111" customWidth="1"/>
    <col min="15371" max="15616" width="10" style="111"/>
    <col min="15617" max="15617" width="2.5546875" style="111" customWidth="1"/>
    <col min="15618" max="15618" width="7.109375" style="111" customWidth="1"/>
    <col min="15619" max="15619" width="23.5546875" style="111" customWidth="1"/>
    <col min="15620" max="15620" width="9.6640625" style="111" customWidth="1"/>
    <col min="15621" max="15621" width="4.6640625" style="111" customWidth="1"/>
    <col min="15622" max="15622" width="14.44140625" style="111" customWidth="1"/>
    <col min="15623" max="15623" width="11.109375" style="111" customWidth="1"/>
    <col min="15624" max="15624" width="10.33203125" style="111" customWidth="1"/>
    <col min="15625" max="15625" width="13" style="111" customWidth="1"/>
    <col min="15626" max="15626" width="8.33203125" style="111" customWidth="1"/>
    <col min="15627" max="15872" width="10" style="111"/>
    <col min="15873" max="15873" width="2.5546875" style="111" customWidth="1"/>
    <col min="15874" max="15874" width="7.109375" style="111" customWidth="1"/>
    <col min="15875" max="15875" width="23.5546875" style="111" customWidth="1"/>
    <col min="15876" max="15876" width="9.6640625" style="111" customWidth="1"/>
    <col min="15877" max="15877" width="4.6640625" style="111" customWidth="1"/>
    <col min="15878" max="15878" width="14.44140625" style="111" customWidth="1"/>
    <col min="15879" max="15879" width="11.109375" style="111" customWidth="1"/>
    <col min="15880" max="15880" width="10.33203125" style="111" customWidth="1"/>
    <col min="15881" max="15881" width="13" style="111" customWidth="1"/>
    <col min="15882" max="15882" width="8.33203125" style="111" customWidth="1"/>
    <col min="15883" max="16128" width="10" style="111"/>
    <col min="16129" max="16129" width="2.5546875" style="111" customWidth="1"/>
    <col min="16130" max="16130" width="7.109375" style="111" customWidth="1"/>
    <col min="16131" max="16131" width="23.5546875" style="111" customWidth="1"/>
    <col min="16132" max="16132" width="9.6640625" style="111" customWidth="1"/>
    <col min="16133" max="16133" width="4.6640625" style="111" customWidth="1"/>
    <col min="16134" max="16134" width="14.44140625" style="111" customWidth="1"/>
    <col min="16135" max="16135" width="11.109375" style="111" customWidth="1"/>
    <col min="16136" max="16136" width="10.33203125" style="111" customWidth="1"/>
    <col min="16137" max="16137" width="13" style="111" customWidth="1"/>
    <col min="16138" max="16138" width="8.33203125" style="111" customWidth="1"/>
    <col min="16139" max="16384" width="10" style="111"/>
  </cols>
  <sheetData>
    <row r="1" spans="1:10">
      <c r="A1" s="81"/>
      <c r="B1" s="145" t="s">
        <v>122</v>
      </c>
      <c r="C1" s="81"/>
      <c r="D1" s="1294"/>
      <c r="E1" s="1294"/>
      <c r="F1" s="1294"/>
      <c r="G1" s="1294"/>
      <c r="H1" s="1294"/>
      <c r="I1" s="1294"/>
      <c r="J1" s="147"/>
    </row>
    <row r="2" spans="1:10">
      <c r="A2" s="81"/>
      <c r="B2" s="145" t="s">
        <v>800</v>
      </c>
      <c r="C2" s="81"/>
      <c r="D2" s="1294"/>
      <c r="E2" s="1294"/>
      <c r="F2" s="1294"/>
      <c r="G2" s="1294"/>
      <c r="H2" s="1294"/>
      <c r="I2" s="1294"/>
      <c r="J2" s="1294"/>
    </row>
    <row r="3" spans="1:10">
      <c r="A3" s="81"/>
      <c r="B3" s="145" t="s">
        <v>607</v>
      </c>
      <c r="C3" s="81"/>
      <c r="D3" s="1294"/>
      <c r="E3" s="1294"/>
      <c r="F3" s="1294"/>
      <c r="G3" s="1294"/>
      <c r="H3" s="1294"/>
      <c r="I3" s="1294"/>
      <c r="J3" s="1294"/>
    </row>
    <row r="4" spans="1:10">
      <c r="A4" s="81"/>
      <c r="B4" s="145" t="s">
        <v>755</v>
      </c>
      <c r="C4" s="81"/>
      <c r="D4" s="1294"/>
      <c r="E4" s="1294"/>
      <c r="F4" s="1294"/>
      <c r="G4" s="1294"/>
      <c r="H4" s="1294"/>
      <c r="I4" s="1294"/>
      <c r="J4" s="1294"/>
    </row>
    <row r="5" spans="1:10">
      <c r="A5" s="81"/>
      <c r="B5" s="81"/>
      <c r="C5" s="81"/>
      <c r="D5" s="1294"/>
      <c r="E5" s="1294"/>
      <c r="F5" s="1294"/>
      <c r="G5" s="1294"/>
      <c r="H5" s="1294"/>
      <c r="I5" s="1294"/>
      <c r="J5" s="1294"/>
    </row>
    <row r="6" spans="1:10">
      <c r="A6" s="81"/>
      <c r="B6" s="81"/>
      <c r="C6" s="81"/>
      <c r="D6" s="1294"/>
      <c r="E6" s="1294"/>
      <c r="F6" s="1294" t="s">
        <v>226</v>
      </c>
      <c r="G6" s="1294"/>
      <c r="H6" s="1294"/>
      <c r="I6" s="1294" t="s">
        <v>376</v>
      </c>
      <c r="J6" s="1294"/>
    </row>
    <row r="7" spans="1:10">
      <c r="A7" s="81"/>
      <c r="B7" s="81"/>
      <c r="C7" s="81"/>
      <c r="D7" s="148" t="s">
        <v>227</v>
      </c>
      <c r="E7" s="148" t="s">
        <v>228</v>
      </c>
      <c r="F7" s="148" t="s">
        <v>229</v>
      </c>
      <c r="G7" s="148" t="s">
        <v>230</v>
      </c>
      <c r="H7" s="148" t="s">
        <v>231</v>
      </c>
      <c r="I7" s="148" t="s">
        <v>232</v>
      </c>
      <c r="J7" s="148"/>
    </row>
    <row r="8" spans="1:10">
      <c r="A8" s="115"/>
      <c r="B8" s="1844" t="s">
        <v>373</v>
      </c>
      <c r="C8" s="1845"/>
      <c r="D8" s="1846"/>
      <c r="E8" s="1846"/>
      <c r="F8" s="1846"/>
      <c r="G8" s="1846"/>
      <c r="H8" s="1846"/>
      <c r="I8" s="1847"/>
      <c r="J8" s="1294"/>
    </row>
    <row r="9" spans="1:10">
      <c r="A9" s="115"/>
      <c r="B9" s="1848" t="s">
        <v>519</v>
      </c>
      <c r="C9" s="1845"/>
      <c r="D9" s="1846">
        <v>282</v>
      </c>
      <c r="E9" s="1846" t="s">
        <v>236</v>
      </c>
      <c r="F9" s="1849">
        <v>3186757312</v>
      </c>
      <c r="G9" s="1846" t="s">
        <v>254</v>
      </c>
      <c r="H9" s="1850">
        <f>'WCA Allocation Factors'!E37</f>
        <v>6.1772153853148895E-2</v>
      </c>
      <c r="I9" s="1851">
        <f>F9*H9</f>
        <v>196852862.96951121</v>
      </c>
      <c r="J9" s="1294"/>
    </row>
    <row r="10" spans="1:10">
      <c r="A10" s="115"/>
      <c r="B10" s="1848" t="s">
        <v>608</v>
      </c>
      <c r="C10" s="1845"/>
      <c r="D10" s="1846">
        <v>190</v>
      </c>
      <c r="E10" s="1846" t="s">
        <v>236</v>
      </c>
      <c r="F10" s="1849">
        <v>-37273718</v>
      </c>
      <c r="G10" s="1846" t="s">
        <v>352</v>
      </c>
      <c r="H10" s="1850">
        <f>'WCA Allocation Factors'!E17</f>
        <v>0</v>
      </c>
      <c r="I10" s="1851">
        <f t="shared" ref="I10:I18" si="0">F10*H10</f>
        <v>0</v>
      </c>
      <c r="J10" s="1294"/>
    </row>
    <row r="11" spans="1:10">
      <c r="A11" s="115"/>
      <c r="B11" s="1852" t="s">
        <v>609</v>
      </c>
      <c r="C11" s="1845"/>
      <c r="D11" s="1846">
        <v>281</v>
      </c>
      <c r="E11" s="1846" t="s">
        <v>236</v>
      </c>
      <c r="F11" s="1849">
        <v>149181707</v>
      </c>
      <c r="G11" s="1846" t="s">
        <v>243</v>
      </c>
      <c r="H11" s="1850">
        <f>'WCA Allocation Factors'!E7</f>
        <v>8.043396137671209E-2</v>
      </c>
      <c r="I11" s="1851">
        <f t="shared" si="0"/>
        <v>11999275.658949981</v>
      </c>
      <c r="J11" s="1294"/>
    </row>
    <row r="12" spans="1:10">
      <c r="A12" s="115"/>
      <c r="B12" s="1845" t="s">
        <v>610</v>
      </c>
      <c r="C12" s="1845"/>
      <c r="D12" s="1846">
        <v>282</v>
      </c>
      <c r="E12" s="1846" t="s">
        <v>236</v>
      </c>
      <c r="F12" s="1849">
        <v>-75325319</v>
      </c>
      <c r="G12" s="1846" t="s">
        <v>267</v>
      </c>
      <c r="H12" s="1850">
        <f>'WCA Allocation Factors'!C6</f>
        <v>0</v>
      </c>
      <c r="I12" s="1851">
        <f t="shared" si="0"/>
        <v>0</v>
      </c>
      <c r="J12" s="1294"/>
    </row>
    <row r="13" spans="1:10">
      <c r="A13" s="115"/>
      <c r="B13" s="1853" t="s">
        <v>340</v>
      </c>
      <c r="C13" s="1845"/>
      <c r="D13" s="1846">
        <v>282</v>
      </c>
      <c r="E13" s="1846" t="s">
        <v>236</v>
      </c>
      <c r="F13" s="1849">
        <v>-187344926</v>
      </c>
      <c r="G13" s="1846" t="s">
        <v>668</v>
      </c>
      <c r="H13" s="1850">
        <f>'WCA Allocation Factors'!I6</f>
        <v>0</v>
      </c>
      <c r="I13" s="1851">
        <f t="shared" si="0"/>
        <v>0</v>
      </c>
      <c r="J13" s="1294"/>
    </row>
    <row r="14" spans="1:10">
      <c r="A14" s="115"/>
      <c r="B14" s="1853" t="s">
        <v>372</v>
      </c>
      <c r="C14" s="1845"/>
      <c r="D14" s="1846">
        <v>282</v>
      </c>
      <c r="E14" s="1846" t="s">
        <v>236</v>
      </c>
      <c r="F14" s="1849">
        <v>-9306932</v>
      </c>
      <c r="G14" s="1846" t="s">
        <v>372</v>
      </c>
      <c r="H14" s="1850">
        <f>'WCA Allocation Factors'!L6</f>
        <v>0</v>
      </c>
      <c r="I14" s="1851">
        <f t="shared" si="0"/>
        <v>0</v>
      </c>
      <c r="J14" s="1294"/>
    </row>
    <row r="15" spans="1:10">
      <c r="A15" s="115"/>
      <c r="B15" s="1853" t="s">
        <v>582</v>
      </c>
      <c r="C15" s="1845"/>
      <c r="D15" s="1846">
        <v>282</v>
      </c>
      <c r="E15" s="1846" t="s">
        <v>236</v>
      </c>
      <c r="F15" s="1849">
        <v>-45669057</v>
      </c>
      <c r="G15" s="1846" t="s">
        <v>261</v>
      </c>
      <c r="H15" s="1850">
        <f>'WCA Allocation Factors'!E43</f>
        <v>0</v>
      </c>
      <c r="I15" s="1851">
        <f t="shared" si="0"/>
        <v>0</v>
      </c>
      <c r="J15" s="1294"/>
    </row>
    <row r="16" spans="1:10">
      <c r="A16" s="115"/>
      <c r="B16" s="1845" t="s">
        <v>611</v>
      </c>
      <c r="C16" s="1845"/>
      <c r="D16" s="1846">
        <v>282</v>
      </c>
      <c r="E16" s="1846" t="s">
        <v>236</v>
      </c>
      <c r="F16" s="1849">
        <v>-912275230</v>
      </c>
      <c r="G16" s="1846" t="s">
        <v>268</v>
      </c>
      <c r="H16" s="1850">
        <f>'WCA Allocation Factors'!D6</f>
        <v>0</v>
      </c>
      <c r="I16" s="1851">
        <f t="shared" si="0"/>
        <v>0</v>
      </c>
      <c r="J16" s="116"/>
    </row>
    <row r="17" spans="1:10">
      <c r="A17" s="115"/>
      <c r="B17" s="1853" t="s">
        <v>612</v>
      </c>
      <c r="C17" s="1845"/>
      <c r="D17" s="1846">
        <v>282</v>
      </c>
      <c r="E17" s="1846" t="s">
        <v>236</v>
      </c>
      <c r="F17" s="1849">
        <v>-1424451388</v>
      </c>
      <c r="G17" s="1846" t="s">
        <v>269</v>
      </c>
      <c r="H17" s="1850">
        <f>'WCA Allocation Factors'!H6</f>
        <v>0</v>
      </c>
      <c r="I17" s="1851">
        <f t="shared" si="0"/>
        <v>0</v>
      </c>
      <c r="J17" s="116"/>
    </row>
    <row r="18" spans="1:10">
      <c r="A18" s="115"/>
      <c r="B18" s="1845" t="s">
        <v>332</v>
      </c>
      <c r="C18" s="1845"/>
      <c r="D18" s="1846">
        <v>282</v>
      </c>
      <c r="E18" s="1846" t="s">
        <v>236</v>
      </c>
      <c r="F18" s="1849">
        <v>-205650324</v>
      </c>
      <c r="G18" s="1846" t="s">
        <v>237</v>
      </c>
      <c r="H18" s="1850">
        <f>'WCA Allocation Factors'!E6</f>
        <v>1</v>
      </c>
      <c r="I18" s="1851">
        <f t="shared" si="0"/>
        <v>-205650324</v>
      </c>
      <c r="J18" s="116"/>
    </row>
    <row r="19" spans="1:10" s="308" customFormat="1">
      <c r="A19" s="115"/>
      <c r="B19" s="1853" t="s">
        <v>339</v>
      </c>
      <c r="C19" s="1845"/>
      <c r="D19" s="1846">
        <v>282</v>
      </c>
      <c r="E19" s="1846" t="s">
        <v>236</v>
      </c>
      <c r="F19" s="1849">
        <v>-458798112</v>
      </c>
      <c r="G19" s="1846" t="s">
        <v>683</v>
      </c>
      <c r="H19" s="1850">
        <f>'WCA Allocation Factors'!K6</f>
        <v>0</v>
      </c>
      <c r="I19" s="1849">
        <v>0</v>
      </c>
      <c r="J19" s="116"/>
    </row>
    <row r="20" spans="1:10" s="308" customFormat="1" ht="16.2" thickBot="1">
      <c r="A20" s="115"/>
      <c r="B20" s="1854"/>
      <c r="C20" s="1845"/>
      <c r="D20" s="1846"/>
      <c r="E20" s="1846"/>
      <c r="F20" s="1855">
        <f>SUM(F9:F19)</f>
        <v>-20155987</v>
      </c>
      <c r="G20" s="1846"/>
      <c r="H20" s="1856"/>
      <c r="I20" s="1855">
        <f>SUM(I9:I19)</f>
        <v>3201814.6284611821</v>
      </c>
      <c r="J20" s="116"/>
    </row>
    <row r="21" spans="1:10" s="308" customFormat="1" ht="16.2" thickTop="1">
      <c r="A21" s="115"/>
      <c r="B21" s="1854"/>
      <c r="C21" s="1845"/>
      <c r="D21" s="1846"/>
      <c r="E21" s="1846"/>
      <c r="F21" s="1849"/>
      <c r="G21" s="1846"/>
      <c r="H21" s="1856"/>
      <c r="I21" s="1849"/>
      <c r="J21" s="116"/>
    </row>
    <row r="22" spans="1:10" s="308" customFormat="1">
      <c r="A22" s="115"/>
      <c r="B22" s="1854" t="s">
        <v>1143</v>
      </c>
      <c r="C22" s="1845"/>
      <c r="D22" s="1846">
        <v>282</v>
      </c>
      <c r="E22" s="1846" t="s">
        <v>236</v>
      </c>
      <c r="F22" s="1857">
        <v>14564092</v>
      </c>
      <c r="G22" s="1846" t="s">
        <v>243</v>
      </c>
      <c r="H22" s="1856">
        <f>'WCA Allocation Factors'!E7</f>
        <v>8.043396137671209E-2</v>
      </c>
      <c r="I22" s="1849">
        <f>+F22*H22</f>
        <v>1171447.6134148815</v>
      </c>
      <c r="J22" s="119"/>
    </row>
    <row r="23" spans="1:10" s="308" customFormat="1">
      <c r="A23" s="115"/>
      <c r="B23" s="126"/>
      <c r="C23" s="115"/>
      <c r="D23" s="116"/>
      <c r="E23" s="116"/>
      <c r="F23" s="116"/>
      <c r="G23" s="116"/>
      <c r="H23" s="116"/>
      <c r="I23" s="116"/>
      <c r="J23" s="116"/>
    </row>
    <row r="24" spans="1:10" s="308" customFormat="1">
      <c r="A24" s="115"/>
      <c r="B24" s="126"/>
      <c r="C24" s="115"/>
      <c r="D24" s="116"/>
      <c r="E24" s="116"/>
      <c r="F24" s="116"/>
      <c r="G24" s="116"/>
      <c r="H24" s="116"/>
      <c r="I24" s="116"/>
      <c r="J24" s="116"/>
    </row>
    <row r="25" spans="1:10" s="308" customFormat="1">
      <c r="A25" s="115"/>
      <c r="B25" s="1858" t="s">
        <v>242</v>
      </c>
      <c r="C25" s="115"/>
      <c r="D25" s="116"/>
      <c r="E25" s="116"/>
      <c r="F25" s="116"/>
      <c r="G25" s="116"/>
      <c r="H25" s="116"/>
      <c r="I25" s="116"/>
      <c r="J25" s="116"/>
    </row>
    <row r="26" spans="1:10" s="308" customFormat="1">
      <c r="A26" s="115"/>
      <c r="B26" s="115"/>
      <c r="C26" s="115"/>
      <c r="D26" s="115"/>
      <c r="E26" s="115"/>
      <c r="F26" s="115"/>
      <c r="G26" s="115"/>
      <c r="H26" s="115"/>
      <c r="I26" s="115"/>
      <c r="J26" s="115"/>
    </row>
    <row r="27" spans="1:10" s="308" customFormat="1">
      <c r="A27" s="115"/>
      <c r="B27" s="1071"/>
      <c r="C27" s="1072"/>
      <c r="D27" s="1072"/>
      <c r="E27" s="1072"/>
      <c r="F27" s="1859"/>
      <c r="G27" s="1072"/>
      <c r="H27" s="1072"/>
      <c r="I27" s="1073"/>
      <c r="J27" s="81"/>
    </row>
    <row r="28" spans="1:10" s="308" customFormat="1">
      <c r="A28" s="115"/>
      <c r="B28" s="780"/>
      <c r="C28" s="115"/>
      <c r="D28" s="115"/>
      <c r="E28" s="115"/>
      <c r="F28" s="115"/>
      <c r="G28" s="115"/>
      <c r="H28" s="115"/>
      <c r="I28" s="292"/>
      <c r="J28" s="115"/>
    </row>
    <row r="29" spans="1:10" s="308" customFormat="1">
      <c r="A29" s="115"/>
      <c r="B29" s="780"/>
      <c r="C29" s="115"/>
      <c r="D29" s="115"/>
      <c r="E29" s="115"/>
      <c r="F29" s="115"/>
      <c r="G29" s="115"/>
      <c r="H29" s="115"/>
      <c r="I29" s="292"/>
      <c r="J29" s="115"/>
    </row>
    <row r="30" spans="1:10">
      <c r="A30" s="81"/>
      <c r="B30" s="952"/>
      <c r="C30" s="951"/>
      <c r="D30" s="951"/>
      <c r="E30" s="951"/>
      <c r="F30" s="951"/>
      <c r="G30" s="951"/>
      <c r="H30" s="951"/>
      <c r="I30" s="950"/>
      <c r="J30" s="81"/>
    </row>
    <row r="31" spans="1:10">
      <c r="D31" s="410"/>
      <c r="G31" s="470"/>
    </row>
    <row r="32" spans="1:10">
      <c r="D32" s="465"/>
    </row>
    <row r="33" spans="3:10">
      <c r="D33" s="465"/>
    </row>
    <row r="34" spans="3:10">
      <c r="C34" s="465"/>
    </row>
    <row r="35" spans="3:10">
      <c r="D35" s="465"/>
    </row>
    <row r="36" spans="3:10">
      <c r="D36" s="465"/>
    </row>
    <row r="37" spans="3:10" ht="17.399999999999999">
      <c r="D37" s="465"/>
      <c r="J37" s="894"/>
    </row>
    <row r="38" spans="3:10">
      <c r="D38" s="465"/>
    </row>
    <row r="39" spans="3:10">
      <c r="D39" s="465"/>
    </row>
    <row r="40" spans="3:10">
      <c r="D40" s="465"/>
    </row>
    <row r="41" spans="3:10">
      <c r="D41" s="465"/>
    </row>
    <row r="42" spans="3:10">
      <c r="D42" s="465"/>
    </row>
    <row r="43" spans="3:10">
      <c r="D43" s="465"/>
    </row>
    <row r="44" spans="3:10">
      <c r="D44" s="465"/>
    </row>
    <row r="45" spans="3:10">
      <c r="D45" s="465"/>
    </row>
    <row r="46" spans="3:10">
      <c r="D46" s="465"/>
    </row>
    <row r="47" spans="3:10">
      <c r="D47" s="465"/>
    </row>
    <row r="48" spans="3:10">
      <c r="D48" s="465"/>
    </row>
    <row r="49" spans="4:9">
      <c r="D49" s="465"/>
    </row>
    <row r="50" spans="4:9">
      <c r="D50" s="465"/>
    </row>
    <row r="51" spans="4:9">
      <c r="D51" s="465"/>
    </row>
    <row r="52" spans="4:9">
      <c r="D52" s="465"/>
    </row>
    <row r="53" spans="4:9">
      <c r="D53" s="465"/>
    </row>
    <row r="54" spans="4:9">
      <c r="D54" s="465"/>
    </row>
    <row r="55" spans="4:9">
      <c r="D55" s="465"/>
    </row>
    <row r="56" spans="4:9">
      <c r="D56" s="465"/>
    </row>
    <row r="57" spans="4:9">
      <c r="D57" s="465"/>
    </row>
    <row r="58" spans="4:9">
      <c r="D58" s="465"/>
    </row>
    <row r="59" spans="4:9">
      <c r="D59" s="465"/>
    </row>
    <row r="60" spans="4:9">
      <c r="D60" s="465"/>
    </row>
    <row r="61" spans="4:9">
      <c r="D61" s="465"/>
    </row>
    <row r="62" spans="4:9">
      <c r="D62" s="465"/>
    </row>
    <row r="63" spans="4:9">
      <c r="D63" s="465"/>
      <c r="I63" s="81"/>
    </row>
    <row r="64" spans="4:9">
      <c r="D64" s="465"/>
    </row>
    <row r="65" spans="4:4">
      <c r="D65" s="465"/>
    </row>
    <row r="66" spans="4:4">
      <c r="D66" s="465"/>
    </row>
    <row r="67" spans="4:4">
      <c r="D67" s="465"/>
    </row>
    <row r="68" spans="4:4">
      <c r="D68" s="465"/>
    </row>
    <row r="69" spans="4:4">
      <c r="D69" s="465"/>
    </row>
    <row r="70" spans="4:4">
      <c r="D70" s="465"/>
    </row>
    <row r="71" spans="4:4">
      <c r="D71" s="465"/>
    </row>
    <row r="72" spans="4:4">
      <c r="D72" s="465"/>
    </row>
    <row r="73" spans="4:4">
      <c r="D73" s="465"/>
    </row>
    <row r="74" spans="4:4">
      <c r="D74" s="465"/>
    </row>
    <row r="75" spans="4:4">
      <c r="D75" s="465"/>
    </row>
    <row r="76" spans="4:4">
      <c r="D76" s="465"/>
    </row>
    <row r="77" spans="4:4">
      <c r="D77" s="465"/>
    </row>
    <row r="78" spans="4:4">
      <c r="D78" s="465"/>
    </row>
    <row r="79" spans="4:4">
      <c r="D79" s="465"/>
    </row>
    <row r="80" spans="4:4">
      <c r="D80" s="465"/>
    </row>
    <row r="81" spans="4:4">
      <c r="D81" s="465"/>
    </row>
    <row r="82" spans="4:4">
      <c r="D82" s="465"/>
    </row>
    <row r="83" spans="4:4">
      <c r="D83" s="465"/>
    </row>
    <row r="84" spans="4:4">
      <c r="D84" s="465"/>
    </row>
    <row r="85" spans="4:4">
      <c r="D85" s="465"/>
    </row>
    <row r="86" spans="4:4">
      <c r="D86" s="465"/>
    </row>
    <row r="87" spans="4:4">
      <c r="D87" s="465"/>
    </row>
    <row r="88" spans="4:4">
      <c r="D88" s="465"/>
    </row>
    <row r="89" spans="4:4">
      <c r="D89" s="465"/>
    </row>
    <row r="90" spans="4:4">
      <c r="D90" s="465"/>
    </row>
    <row r="91" spans="4:4">
      <c r="D91" s="465"/>
    </row>
    <row r="92" spans="4:4">
      <c r="D92" s="465"/>
    </row>
    <row r="93" spans="4:4">
      <c r="D93" s="465"/>
    </row>
    <row r="94" spans="4:4">
      <c r="D94" s="465"/>
    </row>
    <row r="95" spans="4:4">
      <c r="D95" s="465"/>
    </row>
    <row r="96" spans="4:4">
      <c r="D96" s="465"/>
    </row>
    <row r="97" spans="4:4">
      <c r="D97" s="465"/>
    </row>
    <row r="98" spans="4:4">
      <c r="D98" s="465"/>
    </row>
    <row r="99" spans="4:4">
      <c r="D99" s="465"/>
    </row>
    <row r="100" spans="4:4">
      <c r="D100" s="465"/>
    </row>
    <row r="101" spans="4:4">
      <c r="D101" s="465"/>
    </row>
    <row r="102" spans="4:4">
      <c r="D102" s="465"/>
    </row>
    <row r="103" spans="4:4">
      <c r="D103" s="465"/>
    </row>
    <row r="104" spans="4:4">
      <c r="D104" s="465"/>
    </row>
    <row r="105" spans="4:4">
      <c r="D105" s="465"/>
    </row>
    <row r="106" spans="4:4">
      <c r="D106" s="465"/>
    </row>
    <row r="107" spans="4:4">
      <c r="D107" s="465"/>
    </row>
    <row r="108" spans="4:4">
      <c r="D108" s="465"/>
    </row>
    <row r="109" spans="4:4">
      <c r="D109" s="465"/>
    </row>
    <row r="110" spans="4:4">
      <c r="D110" s="465"/>
    </row>
    <row r="111" spans="4:4">
      <c r="D111" s="465"/>
    </row>
    <row r="112" spans="4:4">
      <c r="D112" s="465"/>
    </row>
    <row r="113" spans="4:4">
      <c r="D113" s="465"/>
    </row>
    <row r="114" spans="4:4">
      <c r="D114" s="465"/>
    </row>
    <row r="115" spans="4:4">
      <c r="D115" s="465"/>
    </row>
    <row r="116" spans="4:4">
      <c r="D116" s="465"/>
    </row>
    <row r="117" spans="4:4">
      <c r="D117" s="465"/>
    </row>
    <row r="118" spans="4:4">
      <c r="D118" s="465"/>
    </row>
    <row r="119" spans="4:4">
      <c r="D119" s="465"/>
    </row>
    <row r="120" spans="4:4">
      <c r="D120" s="465"/>
    </row>
    <row r="121" spans="4:4">
      <c r="D121" s="465"/>
    </row>
    <row r="122" spans="4:4">
      <c r="D122" s="465"/>
    </row>
    <row r="123" spans="4:4">
      <c r="D123" s="465"/>
    </row>
    <row r="124" spans="4:4">
      <c r="D124" s="465"/>
    </row>
    <row r="125" spans="4:4">
      <c r="D125" s="465"/>
    </row>
    <row r="126" spans="4:4">
      <c r="D126" s="465"/>
    </row>
    <row r="127" spans="4:4">
      <c r="D127" s="465"/>
    </row>
    <row r="128" spans="4:4">
      <c r="D128" s="465"/>
    </row>
    <row r="129" spans="4:4">
      <c r="D129" s="465"/>
    </row>
    <row r="130" spans="4:4">
      <c r="D130" s="465"/>
    </row>
    <row r="131" spans="4:4">
      <c r="D131" s="465"/>
    </row>
    <row r="132" spans="4:4">
      <c r="D132" s="465"/>
    </row>
    <row r="133" spans="4:4">
      <c r="D133" s="465"/>
    </row>
    <row r="134" spans="4:4">
      <c r="D134" s="465"/>
    </row>
    <row r="135" spans="4:4">
      <c r="D135" s="465"/>
    </row>
    <row r="136" spans="4:4">
      <c r="D136" s="465"/>
    </row>
    <row r="137" spans="4:4">
      <c r="D137" s="465"/>
    </row>
    <row r="138" spans="4:4">
      <c r="D138" s="465"/>
    </row>
    <row r="139" spans="4:4">
      <c r="D139" s="465"/>
    </row>
    <row r="140" spans="4:4">
      <c r="D140" s="465"/>
    </row>
    <row r="141" spans="4:4">
      <c r="D141" s="465"/>
    </row>
    <row r="142" spans="4:4">
      <c r="D142" s="465"/>
    </row>
    <row r="143" spans="4:4">
      <c r="D143" s="465"/>
    </row>
    <row r="144" spans="4:4">
      <c r="D144" s="465"/>
    </row>
    <row r="145" spans="4:4">
      <c r="D145" s="465"/>
    </row>
    <row r="146" spans="4:4">
      <c r="D146" s="465"/>
    </row>
    <row r="147" spans="4:4">
      <c r="D147" s="465"/>
    </row>
    <row r="148" spans="4:4">
      <c r="D148" s="465"/>
    </row>
    <row r="149" spans="4:4">
      <c r="D149" s="465"/>
    </row>
    <row r="150" spans="4:4">
      <c r="D150" s="465"/>
    </row>
    <row r="151" spans="4:4">
      <c r="D151" s="465"/>
    </row>
    <row r="152" spans="4:4">
      <c r="D152" s="465"/>
    </row>
    <row r="153" spans="4:4">
      <c r="D153" s="465"/>
    </row>
    <row r="154" spans="4:4">
      <c r="D154" s="465"/>
    </row>
    <row r="155" spans="4:4">
      <c r="D155" s="465"/>
    </row>
    <row r="156" spans="4:4">
      <c r="D156" s="465"/>
    </row>
    <row r="157" spans="4:4">
      <c r="D157" s="465"/>
    </row>
    <row r="158" spans="4:4">
      <c r="D158" s="465"/>
    </row>
    <row r="159" spans="4:4">
      <c r="D159" s="465"/>
    </row>
    <row r="160" spans="4:4">
      <c r="D160" s="465"/>
    </row>
    <row r="161" spans="4:4">
      <c r="D161" s="465"/>
    </row>
    <row r="162" spans="4:4">
      <c r="D162" s="465"/>
    </row>
    <row r="163" spans="4:4">
      <c r="D163" s="465"/>
    </row>
    <row r="164" spans="4:4">
      <c r="D164" s="465"/>
    </row>
    <row r="165" spans="4:4">
      <c r="D165" s="465"/>
    </row>
    <row r="166" spans="4:4">
      <c r="D166" s="465"/>
    </row>
    <row r="167" spans="4:4">
      <c r="D167" s="465"/>
    </row>
    <row r="168" spans="4:4">
      <c r="D168" s="465"/>
    </row>
    <row r="169" spans="4:4">
      <c r="D169" s="465"/>
    </row>
    <row r="170" spans="4:4">
      <c r="D170" s="465"/>
    </row>
    <row r="171" spans="4:4">
      <c r="D171" s="465"/>
    </row>
    <row r="172" spans="4:4">
      <c r="D172" s="465"/>
    </row>
    <row r="173" spans="4:4">
      <c r="D173" s="465"/>
    </row>
    <row r="174" spans="4:4">
      <c r="D174" s="465"/>
    </row>
    <row r="175" spans="4:4">
      <c r="D175" s="465"/>
    </row>
    <row r="176" spans="4:4">
      <c r="D176" s="465"/>
    </row>
    <row r="177" spans="4:4">
      <c r="D177" s="465"/>
    </row>
    <row r="178" spans="4:4">
      <c r="D178" s="465"/>
    </row>
    <row r="179" spans="4:4">
      <c r="D179" s="465"/>
    </row>
    <row r="180" spans="4:4">
      <c r="D180" s="465"/>
    </row>
    <row r="181" spans="4:4">
      <c r="D181" s="465"/>
    </row>
    <row r="182" spans="4:4">
      <c r="D182" s="465"/>
    </row>
    <row r="183" spans="4:4">
      <c r="D183" s="465"/>
    </row>
    <row r="184" spans="4:4">
      <c r="D184" s="465"/>
    </row>
    <row r="185" spans="4:4">
      <c r="D185" s="465"/>
    </row>
    <row r="186" spans="4:4">
      <c r="D186" s="465"/>
    </row>
    <row r="187" spans="4:4">
      <c r="D187" s="465"/>
    </row>
    <row r="188" spans="4:4">
      <c r="D188" s="465"/>
    </row>
    <row r="189" spans="4:4">
      <c r="D189" s="465"/>
    </row>
    <row r="190" spans="4:4">
      <c r="D190" s="465"/>
    </row>
    <row r="191" spans="4:4">
      <c r="D191" s="465"/>
    </row>
    <row r="192" spans="4:4">
      <c r="D192" s="465"/>
    </row>
    <row r="193" spans="4:4">
      <c r="D193" s="465"/>
    </row>
    <row r="194" spans="4:4">
      <c r="D194" s="465"/>
    </row>
    <row r="195" spans="4:4">
      <c r="D195" s="465"/>
    </row>
    <row r="196" spans="4:4">
      <c r="D196" s="465"/>
    </row>
    <row r="197" spans="4:4">
      <c r="D197" s="465"/>
    </row>
    <row r="198" spans="4:4">
      <c r="D198" s="465"/>
    </row>
    <row r="199" spans="4:4">
      <c r="D199" s="465"/>
    </row>
    <row r="200" spans="4:4">
      <c r="D200" s="465"/>
    </row>
    <row r="201" spans="4:4">
      <c r="D201" s="465"/>
    </row>
    <row r="202" spans="4:4">
      <c r="D202" s="465"/>
    </row>
    <row r="203" spans="4:4">
      <c r="D203" s="465"/>
    </row>
    <row r="204" spans="4:4">
      <c r="D204" s="465"/>
    </row>
    <row r="205" spans="4:4">
      <c r="D205" s="465"/>
    </row>
    <row r="206" spans="4:4">
      <c r="D206" s="465"/>
    </row>
    <row r="207" spans="4:4">
      <c r="D207" s="465"/>
    </row>
    <row r="208" spans="4:4">
      <c r="D208" s="465"/>
    </row>
    <row r="209" spans="4:4">
      <c r="D209" s="465"/>
    </row>
    <row r="210" spans="4:4">
      <c r="D210" s="465"/>
    </row>
    <row r="211" spans="4:4">
      <c r="D211" s="465"/>
    </row>
    <row r="212" spans="4:4">
      <c r="D212" s="465"/>
    </row>
    <row r="213" spans="4:4">
      <c r="D213" s="465"/>
    </row>
    <row r="214" spans="4:4">
      <c r="D214" s="465"/>
    </row>
    <row r="215" spans="4:4">
      <c r="D215" s="465"/>
    </row>
    <row r="216" spans="4:4">
      <c r="D216" s="465"/>
    </row>
    <row r="217" spans="4:4">
      <c r="D217" s="465"/>
    </row>
    <row r="218" spans="4:4">
      <c r="D218" s="465"/>
    </row>
    <row r="219" spans="4:4">
      <c r="D219" s="465"/>
    </row>
    <row r="220" spans="4:4">
      <c r="D220" s="465"/>
    </row>
    <row r="221" spans="4:4">
      <c r="D221" s="465"/>
    </row>
    <row r="222" spans="4:4">
      <c r="D222" s="465"/>
    </row>
    <row r="223" spans="4:4">
      <c r="D223" s="465"/>
    </row>
    <row r="224" spans="4:4">
      <c r="D224" s="465"/>
    </row>
    <row r="225" spans="4:4">
      <c r="D225" s="465"/>
    </row>
    <row r="226" spans="4:4">
      <c r="D226" s="465"/>
    </row>
    <row r="227" spans="4:4">
      <c r="D227" s="465"/>
    </row>
    <row r="228" spans="4:4">
      <c r="D228" s="465"/>
    </row>
    <row r="229" spans="4:4">
      <c r="D229" s="465"/>
    </row>
    <row r="230" spans="4:4">
      <c r="D230" s="465"/>
    </row>
    <row r="231" spans="4:4">
      <c r="D231" s="465"/>
    </row>
    <row r="232" spans="4:4">
      <c r="D232" s="465"/>
    </row>
    <row r="233" spans="4:4">
      <c r="D233" s="465"/>
    </row>
    <row r="234" spans="4:4">
      <c r="D234" s="465"/>
    </row>
    <row r="235" spans="4:4">
      <c r="D235" s="465"/>
    </row>
    <row r="236" spans="4:4">
      <c r="D236" s="465"/>
    </row>
    <row r="237" spans="4:4">
      <c r="D237" s="465"/>
    </row>
    <row r="238" spans="4:4">
      <c r="D238" s="465"/>
    </row>
    <row r="239" spans="4:4">
      <c r="D239" s="465"/>
    </row>
    <row r="240" spans="4:4">
      <c r="D240" s="465"/>
    </row>
    <row r="241" spans="4:4">
      <c r="D241" s="465"/>
    </row>
    <row r="242" spans="4:4">
      <c r="D242" s="465"/>
    </row>
    <row r="243" spans="4:4">
      <c r="D243" s="465"/>
    </row>
    <row r="244" spans="4:4">
      <c r="D244" s="465"/>
    </row>
    <row r="245" spans="4:4">
      <c r="D245" s="465"/>
    </row>
    <row r="246" spans="4:4">
      <c r="D246" s="465"/>
    </row>
    <row r="247" spans="4:4">
      <c r="D247" s="465"/>
    </row>
    <row r="248" spans="4:4">
      <c r="D248" s="465"/>
    </row>
    <row r="249" spans="4:4">
      <c r="D249" s="465"/>
    </row>
    <row r="250" spans="4:4">
      <c r="D250" s="465"/>
    </row>
    <row r="251" spans="4:4">
      <c r="D251" s="465"/>
    </row>
    <row r="252" spans="4:4">
      <c r="D252" s="465"/>
    </row>
    <row r="253" spans="4:4">
      <c r="D253" s="465"/>
    </row>
    <row r="254" spans="4:4">
      <c r="D254" s="465"/>
    </row>
    <row r="255" spans="4:4">
      <c r="D255" s="465"/>
    </row>
    <row r="256" spans="4:4">
      <c r="D256" s="465"/>
    </row>
    <row r="257" spans="4:4">
      <c r="D257" s="465"/>
    </row>
    <row r="258" spans="4:4">
      <c r="D258" s="465"/>
    </row>
    <row r="259" spans="4:4">
      <c r="D259" s="465"/>
    </row>
    <row r="260" spans="4:4">
      <c r="D260" s="465"/>
    </row>
    <row r="261" spans="4:4">
      <c r="D261" s="465"/>
    </row>
    <row r="262" spans="4:4">
      <c r="D262" s="465"/>
    </row>
    <row r="263" spans="4:4">
      <c r="D263" s="465"/>
    </row>
    <row r="264" spans="4:4">
      <c r="D264" s="465"/>
    </row>
    <row r="265" spans="4:4">
      <c r="D265" s="465"/>
    </row>
    <row r="266" spans="4:4">
      <c r="D266" s="465"/>
    </row>
    <row r="267" spans="4:4">
      <c r="D267" s="465"/>
    </row>
    <row r="268" spans="4:4">
      <c r="D268" s="465"/>
    </row>
    <row r="269" spans="4:4">
      <c r="D269" s="465"/>
    </row>
    <row r="270" spans="4:4">
      <c r="D270" s="465"/>
    </row>
    <row r="271" spans="4:4">
      <c r="D271" s="465"/>
    </row>
    <row r="272" spans="4:4">
      <c r="D272" s="465"/>
    </row>
    <row r="273" spans="4:4">
      <c r="D273" s="465"/>
    </row>
    <row r="274" spans="4:4">
      <c r="D274" s="465"/>
    </row>
    <row r="275" spans="4:4">
      <c r="D275" s="465"/>
    </row>
    <row r="276" spans="4:4">
      <c r="D276" s="465"/>
    </row>
    <row r="277" spans="4:4">
      <c r="D277" s="465"/>
    </row>
    <row r="278" spans="4:4">
      <c r="D278" s="465"/>
    </row>
    <row r="279" spans="4:4">
      <c r="D279" s="465"/>
    </row>
    <row r="280" spans="4:4">
      <c r="D280" s="465"/>
    </row>
    <row r="281" spans="4:4">
      <c r="D281" s="465"/>
    </row>
    <row r="282" spans="4:4">
      <c r="D282" s="465"/>
    </row>
    <row r="283" spans="4:4">
      <c r="D283" s="465"/>
    </row>
    <row r="284" spans="4:4">
      <c r="D284" s="465"/>
    </row>
    <row r="285" spans="4:4">
      <c r="D285" s="465"/>
    </row>
    <row r="286" spans="4:4">
      <c r="D286" s="465"/>
    </row>
    <row r="287" spans="4:4">
      <c r="D287" s="465"/>
    </row>
    <row r="288" spans="4:4">
      <c r="D288" s="465"/>
    </row>
    <row r="289" spans="4:4">
      <c r="D289" s="465"/>
    </row>
    <row r="290" spans="4:4">
      <c r="D290" s="465"/>
    </row>
    <row r="291" spans="4:4">
      <c r="D291" s="465"/>
    </row>
    <row r="292" spans="4:4">
      <c r="D292" s="465"/>
    </row>
    <row r="293" spans="4:4">
      <c r="D293" s="465"/>
    </row>
    <row r="294" spans="4:4">
      <c r="D294" s="465"/>
    </row>
    <row r="295" spans="4:4">
      <c r="D295" s="465"/>
    </row>
    <row r="296" spans="4:4">
      <c r="D296" s="465"/>
    </row>
    <row r="297" spans="4:4">
      <c r="D297" s="465"/>
    </row>
    <row r="298" spans="4:4">
      <c r="D298" s="465"/>
    </row>
    <row r="299" spans="4:4">
      <c r="D299" s="465"/>
    </row>
    <row r="300" spans="4:4">
      <c r="D300" s="465"/>
    </row>
    <row r="301" spans="4:4">
      <c r="D301" s="465"/>
    </row>
    <row r="302" spans="4:4">
      <c r="D302" s="465"/>
    </row>
    <row r="303" spans="4:4">
      <c r="D303" s="465"/>
    </row>
    <row r="304" spans="4:4">
      <c r="D304" s="465"/>
    </row>
    <row r="305" spans="4:4">
      <c r="D305" s="465"/>
    </row>
    <row r="306" spans="4:4">
      <c r="D306" s="465"/>
    </row>
    <row r="307" spans="4:4">
      <c r="D307" s="465"/>
    </row>
    <row r="308" spans="4:4">
      <c r="D308" s="465"/>
    </row>
    <row r="309" spans="4:4">
      <c r="D309" s="465"/>
    </row>
    <row r="310" spans="4:4">
      <c r="D310" s="465"/>
    </row>
    <row r="311" spans="4:4">
      <c r="D311" s="465"/>
    </row>
    <row r="312" spans="4:4">
      <c r="D312" s="465"/>
    </row>
    <row r="313" spans="4:4">
      <c r="D313" s="465"/>
    </row>
    <row r="314" spans="4:4">
      <c r="D314" s="465"/>
    </row>
    <row r="315" spans="4:4">
      <c r="D315" s="465"/>
    </row>
    <row r="316" spans="4:4">
      <c r="D316" s="465"/>
    </row>
    <row r="317" spans="4:4">
      <c r="D317" s="465"/>
    </row>
    <row r="318" spans="4:4">
      <c r="D318" s="465"/>
    </row>
    <row r="319" spans="4:4">
      <c r="D319" s="465"/>
    </row>
    <row r="320" spans="4:4">
      <c r="D320" s="465"/>
    </row>
    <row r="321" spans="4:4">
      <c r="D321" s="465"/>
    </row>
    <row r="322" spans="4:4">
      <c r="D322" s="465"/>
    </row>
    <row r="323" spans="4:4">
      <c r="D323" s="465"/>
    </row>
    <row r="324" spans="4:4">
      <c r="D324" s="465"/>
    </row>
    <row r="325" spans="4:4">
      <c r="D325" s="465"/>
    </row>
    <row r="326" spans="4:4">
      <c r="D326" s="465"/>
    </row>
    <row r="327" spans="4:4">
      <c r="D327" s="465"/>
    </row>
    <row r="328" spans="4:4">
      <c r="D328" s="465"/>
    </row>
    <row r="329" spans="4:4">
      <c r="D329" s="465"/>
    </row>
    <row r="330" spans="4:4">
      <c r="D330" s="465"/>
    </row>
    <row r="331" spans="4:4">
      <c r="D331" s="465"/>
    </row>
    <row r="332" spans="4:4">
      <c r="D332" s="465"/>
    </row>
    <row r="333" spans="4:4">
      <c r="D333" s="465"/>
    </row>
    <row r="334" spans="4:4">
      <c r="D334" s="465"/>
    </row>
    <row r="335" spans="4:4">
      <c r="D335" s="465"/>
    </row>
    <row r="336" spans="4:4">
      <c r="D336" s="465"/>
    </row>
    <row r="337" spans="4:4">
      <c r="D337" s="465"/>
    </row>
    <row r="338" spans="4:4">
      <c r="D338" s="465"/>
    </row>
    <row r="339" spans="4:4">
      <c r="D339" s="465"/>
    </row>
    <row r="340" spans="4:4">
      <c r="D340" s="465"/>
    </row>
    <row r="341" spans="4:4">
      <c r="D341" s="465"/>
    </row>
    <row r="342" spans="4:4">
      <c r="D342" s="465"/>
    </row>
    <row r="343" spans="4:4">
      <c r="D343" s="465"/>
    </row>
    <row r="344" spans="4:4">
      <c r="D344" s="465"/>
    </row>
    <row r="345" spans="4:4">
      <c r="D345" s="465"/>
    </row>
    <row r="346" spans="4:4">
      <c r="D346" s="465"/>
    </row>
    <row r="347" spans="4:4">
      <c r="D347" s="465"/>
    </row>
    <row r="348" spans="4:4">
      <c r="D348" s="465"/>
    </row>
    <row r="349" spans="4:4">
      <c r="D349" s="465"/>
    </row>
    <row r="350" spans="4:4">
      <c r="D350" s="465"/>
    </row>
    <row r="351" spans="4:4">
      <c r="D351" s="465"/>
    </row>
    <row r="352" spans="4:4">
      <c r="D352" s="465"/>
    </row>
    <row r="353" spans="4:4">
      <c r="D353" s="465"/>
    </row>
    <row r="354" spans="4:4">
      <c r="D354" s="465"/>
    </row>
    <row r="355" spans="4:4">
      <c r="D355" s="465"/>
    </row>
    <row r="356" spans="4:4">
      <c r="D356" s="465"/>
    </row>
    <row r="357" spans="4:4">
      <c r="D357" s="465"/>
    </row>
    <row r="358" spans="4:4">
      <c r="D358" s="465"/>
    </row>
    <row r="359" spans="4:4">
      <c r="D359" s="465"/>
    </row>
    <row r="360" spans="4:4">
      <c r="D360" s="465"/>
    </row>
    <row r="361" spans="4:4">
      <c r="D361" s="465"/>
    </row>
    <row r="362" spans="4:4">
      <c r="D362" s="465"/>
    </row>
    <row r="363" spans="4:4">
      <c r="D363" s="465"/>
    </row>
    <row r="364" spans="4:4">
      <c r="D364" s="465"/>
    </row>
    <row r="365" spans="4:4">
      <c r="D365" s="465"/>
    </row>
    <row r="366" spans="4:4">
      <c r="D366" s="465"/>
    </row>
  </sheetData>
  <conditionalFormatting sqref="B12:B14 B9">
    <cfRule type="cellIs" dxfId="38" priority="3" stopIfTrue="1" operator="equal">
      <formula>"Title"</formula>
    </cfRule>
  </conditionalFormatting>
  <conditionalFormatting sqref="B11 B8">
    <cfRule type="cellIs" dxfId="37" priority="2" stopIfTrue="1" operator="equal">
      <formula>"Adjustment to Income/Expense/Rate Base:"</formula>
    </cfRule>
  </conditionalFormatting>
  <conditionalFormatting sqref="J1">
    <cfRule type="cellIs" dxfId="36" priority="1" stopIfTrue="1" operator="equal">
      <formula>"x.x"</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18:E65554 JA65518:JA65554 SW65518:SW65554 ACS65518:ACS65554 AMO65518:AMO65554 AWK65518:AWK65554 BGG65518:BGG65554 BQC65518:BQC65554 BZY65518:BZY65554 CJU65518:CJU65554 CTQ65518:CTQ65554 DDM65518:DDM65554 DNI65518:DNI65554 DXE65518:DXE65554 EHA65518:EHA65554 EQW65518:EQW65554 FAS65518:FAS65554 FKO65518:FKO65554 FUK65518:FUK65554 GEG65518:GEG65554 GOC65518:GOC65554 GXY65518:GXY65554 HHU65518:HHU65554 HRQ65518:HRQ65554 IBM65518:IBM65554 ILI65518:ILI65554 IVE65518:IVE65554 JFA65518:JFA65554 JOW65518:JOW65554 JYS65518:JYS65554 KIO65518:KIO65554 KSK65518:KSK65554 LCG65518:LCG65554 LMC65518:LMC65554 LVY65518:LVY65554 MFU65518:MFU65554 MPQ65518:MPQ65554 MZM65518:MZM65554 NJI65518:NJI65554 NTE65518:NTE65554 ODA65518:ODA65554 OMW65518:OMW65554 OWS65518:OWS65554 PGO65518:PGO65554 PQK65518:PQK65554 QAG65518:QAG65554 QKC65518:QKC65554 QTY65518:QTY65554 RDU65518:RDU65554 RNQ65518:RNQ65554 RXM65518:RXM65554 SHI65518:SHI65554 SRE65518:SRE65554 TBA65518:TBA65554 TKW65518:TKW65554 TUS65518:TUS65554 UEO65518:UEO65554 UOK65518:UOK65554 UYG65518:UYG65554 VIC65518:VIC65554 VRY65518:VRY65554 WBU65518:WBU65554 WLQ65518:WLQ65554 WVM65518:WVM65554 E131054:E131090 JA131054:JA131090 SW131054:SW131090 ACS131054:ACS131090 AMO131054:AMO131090 AWK131054:AWK131090 BGG131054:BGG131090 BQC131054:BQC131090 BZY131054:BZY131090 CJU131054:CJU131090 CTQ131054:CTQ131090 DDM131054:DDM131090 DNI131054:DNI131090 DXE131054:DXE131090 EHA131054:EHA131090 EQW131054:EQW131090 FAS131054:FAS131090 FKO131054:FKO131090 FUK131054:FUK131090 GEG131054:GEG131090 GOC131054:GOC131090 GXY131054:GXY131090 HHU131054:HHU131090 HRQ131054:HRQ131090 IBM131054:IBM131090 ILI131054:ILI131090 IVE131054:IVE131090 JFA131054:JFA131090 JOW131054:JOW131090 JYS131054:JYS131090 KIO131054:KIO131090 KSK131054:KSK131090 LCG131054:LCG131090 LMC131054:LMC131090 LVY131054:LVY131090 MFU131054:MFU131090 MPQ131054:MPQ131090 MZM131054:MZM131090 NJI131054:NJI131090 NTE131054:NTE131090 ODA131054:ODA131090 OMW131054:OMW131090 OWS131054:OWS131090 PGO131054:PGO131090 PQK131054:PQK131090 QAG131054:QAG131090 QKC131054:QKC131090 QTY131054:QTY131090 RDU131054:RDU131090 RNQ131054:RNQ131090 RXM131054:RXM131090 SHI131054:SHI131090 SRE131054:SRE131090 TBA131054:TBA131090 TKW131054:TKW131090 TUS131054:TUS131090 UEO131054:UEO131090 UOK131054:UOK131090 UYG131054:UYG131090 VIC131054:VIC131090 VRY131054:VRY131090 WBU131054:WBU131090 WLQ131054:WLQ131090 WVM131054:WVM131090 E196590:E196626 JA196590:JA196626 SW196590:SW196626 ACS196590:ACS196626 AMO196590:AMO196626 AWK196590:AWK196626 BGG196590:BGG196626 BQC196590:BQC196626 BZY196590:BZY196626 CJU196590:CJU196626 CTQ196590:CTQ196626 DDM196590:DDM196626 DNI196590:DNI196626 DXE196590:DXE196626 EHA196590:EHA196626 EQW196590:EQW196626 FAS196590:FAS196626 FKO196590:FKO196626 FUK196590:FUK196626 GEG196590:GEG196626 GOC196590:GOC196626 GXY196590:GXY196626 HHU196590:HHU196626 HRQ196590:HRQ196626 IBM196590:IBM196626 ILI196590:ILI196626 IVE196590:IVE196626 JFA196590:JFA196626 JOW196590:JOW196626 JYS196590:JYS196626 KIO196590:KIO196626 KSK196590:KSK196626 LCG196590:LCG196626 LMC196590:LMC196626 LVY196590:LVY196626 MFU196590:MFU196626 MPQ196590:MPQ196626 MZM196590:MZM196626 NJI196590:NJI196626 NTE196590:NTE196626 ODA196590:ODA196626 OMW196590:OMW196626 OWS196590:OWS196626 PGO196590:PGO196626 PQK196590:PQK196626 QAG196590:QAG196626 QKC196590:QKC196626 QTY196590:QTY196626 RDU196590:RDU196626 RNQ196590:RNQ196626 RXM196590:RXM196626 SHI196590:SHI196626 SRE196590:SRE196626 TBA196590:TBA196626 TKW196590:TKW196626 TUS196590:TUS196626 UEO196590:UEO196626 UOK196590:UOK196626 UYG196590:UYG196626 VIC196590:VIC196626 VRY196590:VRY196626 WBU196590:WBU196626 WLQ196590:WLQ196626 WVM196590:WVM196626 E262126:E262162 JA262126:JA262162 SW262126:SW262162 ACS262126:ACS262162 AMO262126:AMO262162 AWK262126:AWK262162 BGG262126:BGG262162 BQC262126:BQC262162 BZY262126:BZY262162 CJU262126:CJU262162 CTQ262126:CTQ262162 DDM262126:DDM262162 DNI262126:DNI262162 DXE262126:DXE262162 EHA262126:EHA262162 EQW262126:EQW262162 FAS262126:FAS262162 FKO262126:FKO262162 FUK262126:FUK262162 GEG262126:GEG262162 GOC262126:GOC262162 GXY262126:GXY262162 HHU262126:HHU262162 HRQ262126:HRQ262162 IBM262126:IBM262162 ILI262126:ILI262162 IVE262126:IVE262162 JFA262126:JFA262162 JOW262126:JOW262162 JYS262126:JYS262162 KIO262126:KIO262162 KSK262126:KSK262162 LCG262126:LCG262162 LMC262126:LMC262162 LVY262126:LVY262162 MFU262126:MFU262162 MPQ262126:MPQ262162 MZM262126:MZM262162 NJI262126:NJI262162 NTE262126:NTE262162 ODA262126:ODA262162 OMW262126:OMW262162 OWS262126:OWS262162 PGO262126:PGO262162 PQK262126:PQK262162 QAG262126:QAG262162 QKC262126:QKC262162 QTY262126:QTY262162 RDU262126:RDU262162 RNQ262126:RNQ262162 RXM262126:RXM262162 SHI262126:SHI262162 SRE262126:SRE262162 TBA262126:TBA262162 TKW262126:TKW262162 TUS262126:TUS262162 UEO262126:UEO262162 UOK262126:UOK262162 UYG262126:UYG262162 VIC262126:VIC262162 VRY262126:VRY262162 WBU262126:WBU262162 WLQ262126:WLQ262162 WVM262126:WVM262162 E327662:E327698 JA327662:JA327698 SW327662:SW327698 ACS327662:ACS327698 AMO327662:AMO327698 AWK327662:AWK327698 BGG327662:BGG327698 BQC327662:BQC327698 BZY327662:BZY327698 CJU327662:CJU327698 CTQ327662:CTQ327698 DDM327662:DDM327698 DNI327662:DNI327698 DXE327662:DXE327698 EHA327662:EHA327698 EQW327662:EQW327698 FAS327662:FAS327698 FKO327662:FKO327698 FUK327662:FUK327698 GEG327662:GEG327698 GOC327662:GOC327698 GXY327662:GXY327698 HHU327662:HHU327698 HRQ327662:HRQ327698 IBM327662:IBM327698 ILI327662:ILI327698 IVE327662:IVE327698 JFA327662:JFA327698 JOW327662:JOW327698 JYS327662:JYS327698 KIO327662:KIO327698 KSK327662:KSK327698 LCG327662:LCG327698 LMC327662:LMC327698 LVY327662:LVY327698 MFU327662:MFU327698 MPQ327662:MPQ327698 MZM327662:MZM327698 NJI327662:NJI327698 NTE327662:NTE327698 ODA327662:ODA327698 OMW327662:OMW327698 OWS327662:OWS327698 PGO327662:PGO327698 PQK327662:PQK327698 QAG327662:QAG327698 QKC327662:QKC327698 QTY327662:QTY327698 RDU327662:RDU327698 RNQ327662:RNQ327698 RXM327662:RXM327698 SHI327662:SHI327698 SRE327662:SRE327698 TBA327662:TBA327698 TKW327662:TKW327698 TUS327662:TUS327698 UEO327662:UEO327698 UOK327662:UOK327698 UYG327662:UYG327698 VIC327662:VIC327698 VRY327662:VRY327698 WBU327662:WBU327698 WLQ327662:WLQ327698 WVM327662:WVM327698 E393198:E393234 JA393198:JA393234 SW393198:SW393234 ACS393198:ACS393234 AMO393198:AMO393234 AWK393198:AWK393234 BGG393198:BGG393234 BQC393198:BQC393234 BZY393198:BZY393234 CJU393198:CJU393234 CTQ393198:CTQ393234 DDM393198:DDM393234 DNI393198:DNI393234 DXE393198:DXE393234 EHA393198:EHA393234 EQW393198:EQW393234 FAS393198:FAS393234 FKO393198:FKO393234 FUK393198:FUK393234 GEG393198:GEG393234 GOC393198:GOC393234 GXY393198:GXY393234 HHU393198:HHU393234 HRQ393198:HRQ393234 IBM393198:IBM393234 ILI393198:ILI393234 IVE393198:IVE393234 JFA393198:JFA393234 JOW393198:JOW393234 JYS393198:JYS393234 KIO393198:KIO393234 KSK393198:KSK393234 LCG393198:LCG393234 LMC393198:LMC393234 LVY393198:LVY393234 MFU393198:MFU393234 MPQ393198:MPQ393234 MZM393198:MZM393234 NJI393198:NJI393234 NTE393198:NTE393234 ODA393198:ODA393234 OMW393198:OMW393234 OWS393198:OWS393234 PGO393198:PGO393234 PQK393198:PQK393234 QAG393198:QAG393234 QKC393198:QKC393234 QTY393198:QTY393234 RDU393198:RDU393234 RNQ393198:RNQ393234 RXM393198:RXM393234 SHI393198:SHI393234 SRE393198:SRE393234 TBA393198:TBA393234 TKW393198:TKW393234 TUS393198:TUS393234 UEO393198:UEO393234 UOK393198:UOK393234 UYG393198:UYG393234 VIC393198:VIC393234 VRY393198:VRY393234 WBU393198:WBU393234 WLQ393198:WLQ393234 WVM393198:WVM393234 E458734:E458770 JA458734:JA458770 SW458734:SW458770 ACS458734:ACS458770 AMO458734:AMO458770 AWK458734:AWK458770 BGG458734:BGG458770 BQC458734:BQC458770 BZY458734:BZY458770 CJU458734:CJU458770 CTQ458734:CTQ458770 DDM458734:DDM458770 DNI458734:DNI458770 DXE458734:DXE458770 EHA458734:EHA458770 EQW458734:EQW458770 FAS458734:FAS458770 FKO458734:FKO458770 FUK458734:FUK458770 GEG458734:GEG458770 GOC458734:GOC458770 GXY458734:GXY458770 HHU458734:HHU458770 HRQ458734:HRQ458770 IBM458734:IBM458770 ILI458734:ILI458770 IVE458734:IVE458770 JFA458734:JFA458770 JOW458734:JOW458770 JYS458734:JYS458770 KIO458734:KIO458770 KSK458734:KSK458770 LCG458734:LCG458770 LMC458734:LMC458770 LVY458734:LVY458770 MFU458734:MFU458770 MPQ458734:MPQ458770 MZM458734:MZM458770 NJI458734:NJI458770 NTE458734:NTE458770 ODA458734:ODA458770 OMW458734:OMW458770 OWS458734:OWS458770 PGO458734:PGO458770 PQK458734:PQK458770 QAG458734:QAG458770 QKC458734:QKC458770 QTY458734:QTY458770 RDU458734:RDU458770 RNQ458734:RNQ458770 RXM458734:RXM458770 SHI458734:SHI458770 SRE458734:SRE458770 TBA458734:TBA458770 TKW458734:TKW458770 TUS458734:TUS458770 UEO458734:UEO458770 UOK458734:UOK458770 UYG458734:UYG458770 VIC458734:VIC458770 VRY458734:VRY458770 WBU458734:WBU458770 WLQ458734:WLQ458770 WVM458734:WVM458770 E524270:E524306 JA524270:JA524306 SW524270:SW524306 ACS524270:ACS524306 AMO524270:AMO524306 AWK524270:AWK524306 BGG524270:BGG524306 BQC524270:BQC524306 BZY524270:BZY524306 CJU524270:CJU524306 CTQ524270:CTQ524306 DDM524270:DDM524306 DNI524270:DNI524306 DXE524270:DXE524306 EHA524270:EHA524306 EQW524270:EQW524306 FAS524270:FAS524306 FKO524270:FKO524306 FUK524270:FUK524306 GEG524270:GEG524306 GOC524270:GOC524306 GXY524270:GXY524306 HHU524270:HHU524306 HRQ524270:HRQ524306 IBM524270:IBM524306 ILI524270:ILI524306 IVE524270:IVE524306 JFA524270:JFA524306 JOW524270:JOW524306 JYS524270:JYS524306 KIO524270:KIO524306 KSK524270:KSK524306 LCG524270:LCG524306 LMC524270:LMC524306 LVY524270:LVY524306 MFU524270:MFU524306 MPQ524270:MPQ524306 MZM524270:MZM524306 NJI524270:NJI524306 NTE524270:NTE524306 ODA524270:ODA524306 OMW524270:OMW524306 OWS524270:OWS524306 PGO524270:PGO524306 PQK524270:PQK524306 QAG524270:QAG524306 QKC524270:QKC524306 QTY524270:QTY524306 RDU524270:RDU524306 RNQ524270:RNQ524306 RXM524270:RXM524306 SHI524270:SHI524306 SRE524270:SRE524306 TBA524270:TBA524306 TKW524270:TKW524306 TUS524270:TUS524306 UEO524270:UEO524306 UOK524270:UOK524306 UYG524270:UYG524306 VIC524270:VIC524306 VRY524270:VRY524306 WBU524270:WBU524306 WLQ524270:WLQ524306 WVM524270:WVM524306 E589806:E589842 JA589806:JA589842 SW589806:SW589842 ACS589806:ACS589842 AMO589806:AMO589842 AWK589806:AWK589842 BGG589806:BGG589842 BQC589806:BQC589842 BZY589806:BZY589842 CJU589806:CJU589842 CTQ589806:CTQ589842 DDM589806:DDM589842 DNI589806:DNI589842 DXE589806:DXE589842 EHA589806:EHA589842 EQW589806:EQW589842 FAS589806:FAS589842 FKO589806:FKO589842 FUK589806:FUK589842 GEG589806:GEG589842 GOC589806:GOC589842 GXY589806:GXY589842 HHU589806:HHU589842 HRQ589806:HRQ589842 IBM589806:IBM589842 ILI589806:ILI589842 IVE589806:IVE589842 JFA589806:JFA589842 JOW589806:JOW589842 JYS589806:JYS589842 KIO589806:KIO589842 KSK589806:KSK589842 LCG589806:LCG589842 LMC589806:LMC589842 LVY589806:LVY589842 MFU589806:MFU589842 MPQ589806:MPQ589842 MZM589806:MZM589842 NJI589806:NJI589842 NTE589806:NTE589842 ODA589806:ODA589842 OMW589806:OMW589842 OWS589806:OWS589842 PGO589806:PGO589842 PQK589806:PQK589842 QAG589806:QAG589842 QKC589806:QKC589842 QTY589806:QTY589842 RDU589806:RDU589842 RNQ589806:RNQ589842 RXM589806:RXM589842 SHI589806:SHI589842 SRE589806:SRE589842 TBA589806:TBA589842 TKW589806:TKW589842 TUS589806:TUS589842 UEO589806:UEO589842 UOK589806:UOK589842 UYG589806:UYG589842 VIC589806:VIC589842 VRY589806:VRY589842 WBU589806:WBU589842 WLQ589806:WLQ589842 WVM589806:WVM589842 E655342:E655378 JA655342:JA655378 SW655342:SW655378 ACS655342:ACS655378 AMO655342:AMO655378 AWK655342:AWK655378 BGG655342:BGG655378 BQC655342:BQC655378 BZY655342:BZY655378 CJU655342:CJU655378 CTQ655342:CTQ655378 DDM655342:DDM655378 DNI655342:DNI655378 DXE655342:DXE655378 EHA655342:EHA655378 EQW655342:EQW655378 FAS655342:FAS655378 FKO655342:FKO655378 FUK655342:FUK655378 GEG655342:GEG655378 GOC655342:GOC655378 GXY655342:GXY655378 HHU655342:HHU655378 HRQ655342:HRQ655378 IBM655342:IBM655378 ILI655342:ILI655378 IVE655342:IVE655378 JFA655342:JFA655378 JOW655342:JOW655378 JYS655342:JYS655378 KIO655342:KIO655378 KSK655342:KSK655378 LCG655342:LCG655378 LMC655342:LMC655378 LVY655342:LVY655378 MFU655342:MFU655378 MPQ655342:MPQ655378 MZM655342:MZM655378 NJI655342:NJI655378 NTE655342:NTE655378 ODA655342:ODA655378 OMW655342:OMW655378 OWS655342:OWS655378 PGO655342:PGO655378 PQK655342:PQK655378 QAG655342:QAG655378 QKC655342:QKC655378 QTY655342:QTY655378 RDU655342:RDU655378 RNQ655342:RNQ655378 RXM655342:RXM655378 SHI655342:SHI655378 SRE655342:SRE655378 TBA655342:TBA655378 TKW655342:TKW655378 TUS655342:TUS655378 UEO655342:UEO655378 UOK655342:UOK655378 UYG655342:UYG655378 VIC655342:VIC655378 VRY655342:VRY655378 WBU655342:WBU655378 WLQ655342:WLQ655378 WVM655342:WVM655378 E720878:E720914 JA720878:JA720914 SW720878:SW720914 ACS720878:ACS720914 AMO720878:AMO720914 AWK720878:AWK720914 BGG720878:BGG720914 BQC720878:BQC720914 BZY720878:BZY720914 CJU720878:CJU720914 CTQ720878:CTQ720914 DDM720878:DDM720914 DNI720878:DNI720914 DXE720878:DXE720914 EHA720878:EHA720914 EQW720878:EQW720914 FAS720878:FAS720914 FKO720878:FKO720914 FUK720878:FUK720914 GEG720878:GEG720914 GOC720878:GOC720914 GXY720878:GXY720914 HHU720878:HHU720914 HRQ720878:HRQ720914 IBM720878:IBM720914 ILI720878:ILI720914 IVE720878:IVE720914 JFA720878:JFA720914 JOW720878:JOW720914 JYS720878:JYS720914 KIO720878:KIO720914 KSK720878:KSK720914 LCG720878:LCG720914 LMC720878:LMC720914 LVY720878:LVY720914 MFU720878:MFU720914 MPQ720878:MPQ720914 MZM720878:MZM720914 NJI720878:NJI720914 NTE720878:NTE720914 ODA720878:ODA720914 OMW720878:OMW720914 OWS720878:OWS720914 PGO720878:PGO720914 PQK720878:PQK720914 QAG720878:QAG720914 QKC720878:QKC720914 QTY720878:QTY720914 RDU720878:RDU720914 RNQ720878:RNQ720914 RXM720878:RXM720914 SHI720878:SHI720914 SRE720878:SRE720914 TBA720878:TBA720914 TKW720878:TKW720914 TUS720878:TUS720914 UEO720878:UEO720914 UOK720878:UOK720914 UYG720878:UYG720914 VIC720878:VIC720914 VRY720878:VRY720914 WBU720878:WBU720914 WLQ720878:WLQ720914 WVM720878:WVM720914 E786414:E786450 JA786414:JA786450 SW786414:SW786450 ACS786414:ACS786450 AMO786414:AMO786450 AWK786414:AWK786450 BGG786414:BGG786450 BQC786414:BQC786450 BZY786414:BZY786450 CJU786414:CJU786450 CTQ786414:CTQ786450 DDM786414:DDM786450 DNI786414:DNI786450 DXE786414:DXE786450 EHA786414:EHA786450 EQW786414:EQW786450 FAS786414:FAS786450 FKO786414:FKO786450 FUK786414:FUK786450 GEG786414:GEG786450 GOC786414:GOC786450 GXY786414:GXY786450 HHU786414:HHU786450 HRQ786414:HRQ786450 IBM786414:IBM786450 ILI786414:ILI786450 IVE786414:IVE786450 JFA786414:JFA786450 JOW786414:JOW786450 JYS786414:JYS786450 KIO786414:KIO786450 KSK786414:KSK786450 LCG786414:LCG786450 LMC786414:LMC786450 LVY786414:LVY786450 MFU786414:MFU786450 MPQ786414:MPQ786450 MZM786414:MZM786450 NJI786414:NJI786450 NTE786414:NTE786450 ODA786414:ODA786450 OMW786414:OMW786450 OWS786414:OWS786450 PGO786414:PGO786450 PQK786414:PQK786450 QAG786414:QAG786450 QKC786414:QKC786450 QTY786414:QTY786450 RDU786414:RDU786450 RNQ786414:RNQ786450 RXM786414:RXM786450 SHI786414:SHI786450 SRE786414:SRE786450 TBA786414:TBA786450 TKW786414:TKW786450 TUS786414:TUS786450 UEO786414:UEO786450 UOK786414:UOK786450 UYG786414:UYG786450 VIC786414:VIC786450 VRY786414:VRY786450 WBU786414:WBU786450 WLQ786414:WLQ786450 WVM786414:WVM786450 E851950:E851986 JA851950:JA851986 SW851950:SW851986 ACS851950:ACS851986 AMO851950:AMO851986 AWK851950:AWK851986 BGG851950:BGG851986 BQC851950:BQC851986 BZY851950:BZY851986 CJU851950:CJU851986 CTQ851950:CTQ851986 DDM851950:DDM851986 DNI851950:DNI851986 DXE851950:DXE851986 EHA851950:EHA851986 EQW851950:EQW851986 FAS851950:FAS851986 FKO851950:FKO851986 FUK851950:FUK851986 GEG851950:GEG851986 GOC851950:GOC851986 GXY851950:GXY851986 HHU851950:HHU851986 HRQ851950:HRQ851986 IBM851950:IBM851986 ILI851950:ILI851986 IVE851950:IVE851986 JFA851950:JFA851986 JOW851950:JOW851986 JYS851950:JYS851986 KIO851950:KIO851986 KSK851950:KSK851986 LCG851950:LCG851986 LMC851950:LMC851986 LVY851950:LVY851986 MFU851950:MFU851986 MPQ851950:MPQ851986 MZM851950:MZM851986 NJI851950:NJI851986 NTE851950:NTE851986 ODA851950:ODA851986 OMW851950:OMW851986 OWS851950:OWS851986 PGO851950:PGO851986 PQK851950:PQK851986 QAG851950:QAG851986 QKC851950:QKC851986 QTY851950:QTY851986 RDU851950:RDU851986 RNQ851950:RNQ851986 RXM851950:RXM851986 SHI851950:SHI851986 SRE851950:SRE851986 TBA851950:TBA851986 TKW851950:TKW851986 TUS851950:TUS851986 UEO851950:UEO851986 UOK851950:UOK851986 UYG851950:UYG851986 VIC851950:VIC851986 VRY851950:VRY851986 WBU851950:WBU851986 WLQ851950:WLQ851986 WVM851950:WVM851986 E917486:E917522 JA917486:JA917522 SW917486:SW917522 ACS917486:ACS917522 AMO917486:AMO917522 AWK917486:AWK917522 BGG917486:BGG917522 BQC917486:BQC917522 BZY917486:BZY917522 CJU917486:CJU917522 CTQ917486:CTQ917522 DDM917486:DDM917522 DNI917486:DNI917522 DXE917486:DXE917522 EHA917486:EHA917522 EQW917486:EQW917522 FAS917486:FAS917522 FKO917486:FKO917522 FUK917486:FUK917522 GEG917486:GEG917522 GOC917486:GOC917522 GXY917486:GXY917522 HHU917486:HHU917522 HRQ917486:HRQ917522 IBM917486:IBM917522 ILI917486:ILI917522 IVE917486:IVE917522 JFA917486:JFA917522 JOW917486:JOW917522 JYS917486:JYS917522 KIO917486:KIO917522 KSK917486:KSK917522 LCG917486:LCG917522 LMC917486:LMC917522 LVY917486:LVY917522 MFU917486:MFU917522 MPQ917486:MPQ917522 MZM917486:MZM917522 NJI917486:NJI917522 NTE917486:NTE917522 ODA917486:ODA917522 OMW917486:OMW917522 OWS917486:OWS917522 PGO917486:PGO917522 PQK917486:PQK917522 QAG917486:QAG917522 QKC917486:QKC917522 QTY917486:QTY917522 RDU917486:RDU917522 RNQ917486:RNQ917522 RXM917486:RXM917522 SHI917486:SHI917522 SRE917486:SRE917522 TBA917486:TBA917522 TKW917486:TKW917522 TUS917486:TUS917522 UEO917486:UEO917522 UOK917486:UOK917522 UYG917486:UYG917522 VIC917486:VIC917522 VRY917486:VRY917522 WBU917486:WBU917522 WLQ917486:WLQ917522 WVM917486:WVM917522 E983022:E983058 JA983022:JA983058 SW983022:SW983058 ACS983022:ACS983058 AMO983022:AMO983058 AWK983022:AWK983058 BGG983022:BGG983058 BQC983022:BQC983058 BZY983022:BZY983058 CJU983022:CJU983058 CTQ983022:CTQ983058 DDM983022:DDM983058 DNI983022:DNI983058 DXE983022:DXE983058 EHA983022:EHA983058 EQW983022:EQW983058 FAS983022:FAS983058 FKO983022:FKO983058 FUK983022:FUK983058 GEG983022:GEG983058 GOC983022:GOC983058 GXY983022:GXY983058 HHU983022:HHU983058 HRQ983022:HRQ983058 IBM983022:IBM983058 ILI983022:ILI983058 IVE983022:IVE983058 JFA983022:JFA983058 JOW983022:JOW983058 JYS983022:JYS983058 KIO983022:KIO983058 KSK983022:KSK983058 LCG983022:LCG983058 LMC983022:LMC983058 LVY983022:LVY983058 MFU983022:MFU983058 MPQ983022:MPQ983058 MZM983022:MZM983058 NJI983022:NJI983058 NTE983022:NTE983058 ODA983022:ODA983058 OMW983022:OMW983058 OWS983022:OWS983058 PGO983022:PGO983058 PQK983022:PQK983058 QAG983022:QAG983058 QKC983022:QKC983058 QTY983022:QTY983058 RDU983022:RDU983058 RNQ983022:RNQ983058 RXM983022:RXM983058 SHI983022:SHI983058 SRE983022:SRE983058 TBA983022:TBA983058 TKW983022:TKW983058 TUS983022:TUS983058 UEO983022:UEO983058 UOK983022:UOK983058 UYG983022:UYG983058 VIC983022:VIC983058 VRY983022:VRY983058 WBU983022:WBU983058 WLQ983022:WLQ983058 WVM983022:WVM983058 WVM9:WVM18 WLQ9:WLQ18 WBU9:WBU18 VRY9:VRY18 VIC9:VIC18 UYG9:UYG18 UOK9:UOK18 UEO9:UEO18 TUS9:TUS18 TKW9:TKW18 TBA9:TBA18 SRE9:SRE18 SHI9:SHI18 RXM9:RXM18 RNQ9:RNQ18 RDU9:RDU18 QTY9:QTY18 QKC9:QKC18 QAG9:QAG18 PQK9:PQK18 PGO9:PGO18 OWS9:OWS18 OMW9:OMW18 ODA9:ODA18 NTE9:NTE18 NJI9:NJI18 MZM9:MZM18 MPQ9:MPQ18 MFU9:MFU18 LVY9:LVY18 LMC9:LMC18 LCG9:LCG18 KSK9:KSK18 KIO9:KIO18 JYS9:JYS18 JOW9:JOW18 JFA9:JFA18 IVE9:IVE18 ILI9:ILI18 IBM9:IBM18 HRQ9:HRQ18 HHU9:HHU18 GXY9:GXY18 GOC9:GOC18 GEG9:GEG18 FUK9:FUK18 FKO9:FKO18 FAS9:FAS18 EQW9:EQW18 EHA9:EHA18 DXE9:DXE18 DNI9:DNI18 DDM9:DDM18 CTQ9:CTQ18 CJU9:CJU18 BZY9:BZY18 BQC9:BQC18 BGG9:BGG18 AWK9:AWK18 AMO9:AMO18 ACS9:ACS18 SW9:SW18 JA9:JA18 E15">
      <formula1>"1, 2, 3"</formula1>
    </dataValidation>
    <dataValidation type="list" errorStyle="warning" allowBlank="1" showInputMessage="1" showErrorMessage="1" errorTitle="Factor" error="This factor is not included in the drop-down list. Is this the factor you want to use?" sqref="G65518:G65554 G9:G15 JC9:JC18 SY9:SY18 ACU9:ACU18 AMQ9:AMQ18 AWM9:AWM18 BGI9:BGI18 BQE9:BQE18 CAA9:CAA18 CJW9:CJW18 CTS9:CTS18 DDO9:DDO18 DNK9:DNK18 DXG9:DXG18 EHC9:EHC18 EQY9:EQY18 FAU9:FAU18 FKQ9:FKQ18 FUM9:FUM18 GEI9:GEI18 GOE9:GOE18 GYA9:GYA18 HHW9:HHW18 HRS9:HRS18 IBO9:IBO18 ILK9:ILK18 IVG9:IVG18 JFC9:JFC18 JOY9:JOY18 JYU9:JYU18 KIQ9:KIQ18 KSM9:KSM18 LCI9:LCI18 LME9:LME18 LWA9:LWA18 MFW9:MFW18 MPS9:MPS18 MZO9:MZO18 NJK9:NJK18 NTG9:NTG18 ODC9:ODC18 OMY9:OMY18 OWU9:OWU18 PGQ9:PGQ18 PQM9:PQM18 QAI9:QAI18 QKE9:QKE18 QUA9:QUA18 RDW9:RDW18 RNS9:RNS18 RXO9:RXO18 SHK9:SHK18 SRG9:SRG18 TBC9:TBC18 TKY9:TKY18 TUU9:TUU18 UEQ9:UEQ18 UOM9:UOM18 UYI9:UYI18 VIE9:VIE18 VSA9:VSA18 WBW9:WBW18 WLS9:WLS18 WVO9:WVO18 JC65518:JC65554 SY65518:SY65554 ACU65518:ACU65554 AMQ65518:AMQ65554 AWM65518:AWM65554 BGI65518:BGI65554 BQE65518:BQE65554 CAA65518:CAA65554 CJW65518:CJW65554 CTS65518:CTS65554 DDO65518:DDO65554 DNK65518:DNK65554 DXG65518:DXG65554 EHC65518:EHC65554 EQY65518:EQY65554 FAU65518:FAU65554 FKQ65518:FKQ65554 FUM65518:FUM65554 GEI65518:GEI65554 GOE65518:GOE65554 GYA65518:GYA65554 HHW65518:HHW65554 HRS65518:HRS65554 IBO65518:IBO65554 ILK65518:ILK65554 IVG65518:IVG65554 JFC65518:JFC65554 JOY65518:JOY65554 JYU65518:JYU65554 KIQ65518:KIQ65554 KSM65518:KSM65554 LCI65518:LCI65554 LME65518:LME65554 LWA65518:LWA65554 MFW65518:MFW65554 MPS65518:MPS65554 MZO65518:MZO65554 NJK65518:NJK65554 NTG65518:NTG65554 ODC65518:ODC65554 OMY65518:OMY65554 OWU65518:OWU65554 PGQ65518:PGQ65554 PQM65518:PQM65554 QAI65518:QAI65554 QKE65518:QKE65554 QUA65518:QUA65554 RDW65518:RDW65554 RNS65518:RNS65554 RXO65518:RXO65554 SHK65518:SHK65554 SRG65518:SRG65554 TBC65518:TBC65554 TKY65518:TKY65554 TUU65518:TUU65554 UEQ65518:UEQ65554 UOM65518:UOM65554 UYI65518:UYI65554 VIE65518:VIE65554 VSA65518:VSA65554 WBW65518:WBW65554 WLS65518:WLS65554 WVO65518:WVO65554 G131054:G131090 JC131054:JC131090 SY131054:SY131090 ACU131054:ACU131090 AMQ131054:AMQ131090 AWM131054:AWM131090 BGI131054:BGI131090 BQE131054:BQE131090 CAA131054:CAA131090 CJW131054:CJW131090 CTS131054:CTS131090 DDO131054:DDO131090 DNK131054:DNK131090 DXG131054:DXG131090 EHC131054:EHC131090 EQY131054:EQY131090 FAU131054:FAU131090 FKQ131054:FKQ131090 FUM131054:FUM131090 GEI131054:GEI131090 GOE131054:GOE131090 GYA131054:GYA131090 HHW131054:HHW131090 HRS131054:HRS131090 IBO131054:IBO131090 ILK131054:ILK131090 IVG131054:IVG131090 JFC131054:JFC131090 JOY131054:JOY131090 JYU131054:JYU131090 KIQ131054:KIQ131090 KSM131054:KSM131090 LCI131054:LCI131090 LME131054:LME131090 LWA131054:LWA131090 MFW131054:MFW131090 MPS131054:MPS131090 MZO131054:MZO131090 NJK131054:NJK131090 NTG131054:NTG131090 ODC131054:ODC131090 OMY131054:OMY131090 OWU131054:OWU131090 PGQ131054:PGQ131090 PQM131054:PQM131090 QAI131054:QAI131090 QKE131054:QKE131090 QUA131054:QUA131090 RDW131054:RDW131090 RNS131054:RNS131090 RXO131054:RXO131090 SHK131054:SHK131090 SRG131054:SRG131090 TBC131054:TBC131090 TKY131054:TKY131090 TUU131054:TUU131090 UEQ131054:UEQ131090 UOM131054:UOM131090 UYI131054:UYI131090 VIE131054:VIE131090 VSA131054:VSA131090 WBW131054:WBW131090 WLS131054:WLS131090 WVO131054:WVO131090 G196590:G196626 JC196590:JC196626 SY196590:SY196626 ACU196590:ACU196626 AMQ196590:AMQ196626 AWM196590:AWM196626 BGI196590:BGI196626 BQE196590:BQE196626 CAA196590:CAA196626 CJW196590:CJW196626 CTS196590:CTS196626 DDO196590:DDO196626 DNK196590:DNK196626 DXG196590:DXG196626 EHC196590:EHC196626 EQY196590:EQY196626 FAU196590:FAU196626 FKQ196590:FKQ196626 FUM196590:FUM196626 GEI196590:GEI196626 GOE196590:GOE196626 GYA196590:GYA196626 HHW196590:HHW196626 HRS196590:HRS196626 IBO196590:IBO196626 ILK196590:ILK196626 IVG196590:IVG196626 JFC196590:JFC196626 JOY196590:JOY196626 JYU196590:JYU196626 KIQ196590:KIQ196626 KSM196590:KSM196626 LCI196590:LCI196626 LME196590:LME196626 LWA196590:LWA196626 MFW196590:MFW196626 MPS196590:MPS196626 MZO196590:MZO196626 NJK196590:NJK196626 NTG196590:NTG196626 ODC196590:ODC196626 OMY196590:OMY196626 OWU196590:OWU196626 PGQ196590:PGQ196626 PQM196590:PQM196626 QAI196590:QAI196626 QKE196590:QKE196626 QUA196590:QUA196626 RDW196590:RDW196626 RNS196590:RNS196626 RXO196590:RXO196626 SHK196590:SHK196626 SRG196590:SRG196626 TBC196590:TBC196626 TKY196590:TKY196626 TUU196590:TUU196626 UEQ196590:UEQ196626 UOM196590:UOM196626 UYI196590:UYI196626 VIE196590:VIE196626 VSA196590:VSA196626 WBW196590:WBW196626 WLS196590:WLS196626 WVO196590:WVO196626 G262126:G262162 JC262126:JC262162 SY262126:SY262162 ACU262126:ACU262162 AMQ262126:AMQ262162 AWM262126:AWM262162 BGI262126:BGI262162 BQE262126:BQE262162 CAA262126:CAA262162 CJW262126:CJW262162 CTS262126:CTS262162 DDO262126:DDO262162 DNK262126:DNK262162 DXG262126:DXG262162 EHC262126:EHC262162 EQY262126:EQY262162 FAU262126:FAU262162 FKQ262126:FKQ262162 FUM262126:FUM262162 GEI262126:GEI262162 GOE262126:GOE262162 GYA262126:GYA262162 HHW262126:HHW262162 HRS262126:HRS262162 IBO262126:IBO262162 ILK262126:ILK262162 IVG262126:IVG262162 JFC262126:JFC262162 JOY262126:JOY262162 JYU262126:JYU262162 KIQ262126:KIQ262162 KSM262126:KSM262162 LCI262126:LCI262162 LME262126:LME262162 LWA262126:LWA262162 MFW262126:MFW262162 MPS262126:MPS262162 MZO262126:MZO262162 NJK262126:NJK262162 NTG262126:NTG262162 ODC262126:ODC262162 OMY262126:OMY262162 OWU262126:OWU262162 PGQ262126:PGQ262162 PQM262126:PQM262162 QAI262126:QAI262162 QKE262126:QKE262162 QUA262126:QUA262162 RDW262126:RDW262162 RNS262126:RNS262162 RXO262126:RXO262162 SHK262126:SHK262162 SRG262126:SRG262162 TBC262126:TBC262162 TKY262126:TKY262162 TUU262126:TUU262162 UEQ262126:UEQ262162 UOM262126:UOM262162 UYI262126:UYI262162 VIE262126:VIE262162 VSA262126:VSA262162 WBW262126:WBW262162 WLS262126:WLS262162 WVO262126:WVO262162 G327662:G327698 JC327662:JC327698 SY327662:SY327698 ACU327662:ACU327698 AMQ327662:AMQ327698 AWM327662:AWM327698 BGI327662:BGI327698 BQE327662:BQE327698 CAA327662:CAA327698 CJW327662:CJW327698 CTS327662:CTS327698 DDO327662:DDO327698 DNK327662:DNK327698 DXG327662:DXG327698 EHC327662:EHC327698 EQY327662:EQY327698 FAU327662:FAU327698 FKQ327662:FKQ327698 FUM327662:FUM327698 GEI327662:GEI327698 GOE327662:GOE327698 GYA327662:GYA327698 HHW327662:HHW327698 HRS327662:HRS327698 IBO327662:IBO327698 ILK327662:ILK327698 IVG327662:IVG327698 JFC327662:JFC327698 JOY327662:JOY327698 JYU327662:JYU327698 KIQ327662:KIQ327698 KSM327662:KSM327698 LCI327662:LCI327698 LME327662:LME327698 LWA327662:LWA327698 MFW327662:MFW327698 MPS327662:MPS327698 MZO327662:MZO327698 NJK327662:NJK327698 NTG327662:NTG327698 ODC327662:ODC327698 OMY327662:OMY327698 OWU327662:OWU327698 PGQ327662:PGQ327698 PQM327662:PQM327698 QAI327662:QAI327698 QKE327662:QKE327698 QUA327662:QUA327698 RDW327662:RDW327698 RNS327662:RNS327698 RXO327662:RXO327698 SHK327662:SHK327698 SRG327662:SRG327698 TBC327662:TBC327698 TKY327662:TKY327698 TUU327662:TUU327698 UEQ327662:UEQ327698 UOM327662:UOM327698 UYI327662:UYI327698 VIE327662:VIE327698 VSA327662:VSA327698 WBW327662:WBW327698 WLS327662:WLS327698 WVO327662:WVO327698 G393198:G393234 JC393198:JC393234 SY393198:SY393234 ACU393198:ACU393234 AMQ393198:AMQ393234 AWM393198:AWM393234 BGI393198:BGI393234 BQE393198:BQE393234 CAA393198:CAA393234 CJW393198:CJW393234 CTS393198:CTS393234 DDO393198:DDO393234 DNK393198:DNK393234 DXG393198:DXG393234 EHC393198:EHC393234 EQY393198:EQY393234 FAU393198:FAU393234 FKQ393198:FKQ393234 FUM393198:FUM393234 GEI393198:GEI393234 GOE393198:GOE393234 GYA393198:GYA393234 HHW393198:HHW393234 HRS393198:HRS393234 IBO393198:IBO393234 ILK393198:ILK393234 IVG393198:IVG393234 JFC393198:JFC393234 JOY393198:JOY393234 JYU393198:JYU393234 KIQ393198:KIQ393234 KSM393198:KSM393234 LCI393198:LCI393234 LME393198:LME393234 LWA393198:LWA393234 MFW393198:MFW393234 MPS393198:MPS393234 MZO393198:MZO393234 NJK393198:NJK393234 NTG393198:NTG393234 ODC393198:ODC393234 OMY393198:OMY393234 OWU393198:OWU393234 PGQ393198:PGQ393234 PQM393198:PQM393234 QAI393198:QAI393234 QKE393198:QKE393234 QUA393198:QUA393234 RDW393198:RDW393234 RNS393198:RNS393234 RXO393198:RXO393234 SHK393198:SHK393234 SRG393198:SRG393234 TBC393198:TBC393234 TKY393198:TKY393234 TUU393198:TUU393234 UEQ393198:UEQ393234 UOM393198:UOM393234 UYI393198:UYI393234 VIE393198:VIE393234 VSA393198:VSA393234 WBW393198:WBW393234 WLS393198:WLS393234 WVO393198:WVO393234 G458734:G458770 JC458734:JC458770 SY458734:SY458770 ACU458734:ACU458770 AMQ458734:AMQ458770 AWM458734:AWM458770 BGI458734:BGI458770 BQE458734:BQE458770 CAA458734:CAA458770 CJW458734:CJW458770 CTS458734:CTS458770 DDO458734:DDO458770 DNK458734:DNK458770 DXG458734:DXG458770 EHC458734:EHC458770 EQY458734:EQY458770 FAU458734:FAU458770 FKQ458734:FKQ458770 FUM458734:FUM458770 GEI458734:GEI458770 GOE458734:GOE458770 GYA458734:GYA458770 HHW458734:HHW458770 HRS458734:HRS458770 IBO458734:IBO458770 ILK458734:ILK458770 IVG458734:IVG458770 JFC458734:JFC458770 JOY458734:JOY458770 JYU458734:JYU458770 KIQ458734:KIQ458770 KSM458734:KSM458770 LCI458734:LCI458770 LME458734:LME458770 LWA458734:LWA458770 MFW458734:MFW458770 MPS458734:MPS458770 MZO458734:MZO458770 NJK458734:NJK458770 NTG458734:NTG458770 ODC458734:ODC458770 OMY458734:OMY458770 OWU458734:OWU458770 PGQ458734:PGQ458770 PQM458734:PQM458770 QAI458734:QAI458770 QKE458734:QKE458770 QUA458734:QUA458770 RDW458734:RDW458770 RNS458734:RNS458770 RXO458734:RXO458770 SHK458734:SHK458770 SRG458734:SRG458770 TBC458734:TBC458770 TKY458734:TKY458770 TUU458734:TUU458770 UEQ458734:UEQ458770 UOM458734:UOM458770 UYI458734:UYI458770 VIE458734:VIE458770 VSA458734:VSA458770 WBW458734:WBW458770 WLS458734:WLS458770 WVO458734:WVO458770 G524270:G524306 JC524270:JC524306 SY524270:SY524306 ACU524270:ACU524306 AMQ524270:AMQ524306 AWM524270:AWM524306 BGI524270:BGI524306 BQE524270:BQE524306 CAA524270:CAA524306 CJW524270:CJW524306 CTS524270:CTS524306 DDO524270:DDO524306 DNK524270:DNK524306 DXG524270:DXG524306 EHC524270:EHC524306 EQY524270:EQY524306 FAU524270:FAU524306 FKQ524270:FKQ524306 FUM524270:FUM524306 GEI524270:GEI524306 GOE524270:GOE524306 GYA524270:GYA524306 HHW524270:HHW524306 HRS524270:HRS524306 IBO524270:IBO524306 ILK524270:ILK524306 IVG524270:IVG524306 JFC524270:JFC524306 JOY524270:JOY524306 JYU524270:JYU524306 KIQ524270:KIQ524306 KSM524270:KSM524306 LCI524270:LCI524306 LME524270:LME524306 LWA524270:LWA524306 MFW524270:MFW524306 MPS524270:MPS524306 MZO524270:MZO524306 NJK524270:NJK524306 NTG524270:NTG524306 ODC524270:ODC524306 OMY524270:OMY524306 OWU524270:OWU524306 PGQ524270:PGQ524306 PQM524270:PQM524306 QAI524270:QAI524306 QKE524270:QKE524306 QUA524270:QUA524306 RDW524270:RDW524306 RNS524270:RNS524306 RXO524270:RXO524306 SHK524270:SHK524306 SRG524270:SRG524306 TBC524270:TBC524306 TKY524270:TKY524306 TUU524270:TUU524306 UEQ524270:UEQ524306 UOM524270:UOM524306 UYI524270:UYI524306 VIE524270:VIE524306 VSA524270:VSA524306 WBW524270:WBW524306 WLS524270:WLS524306 WVO524270:WVO524306 G589806:G589842 JC589806:JC589842 SY589806:SY589842 ACU589806:ACU589842 AMQ589806:AMQ589842 AWM589806:AWM589842 BGI589806:BGI589842 BQE589806:BQE589842 CAA589806:CAA589842 CJW589806:CJW589842 CTS589806:CTS589842 DDO589806:DDO589842 DNK589806:DNK589842 DXG589806:DXG589842 EHC589806:EHC589842 EQY589806:EQY589842 FAU589806:FAU589842 FKQ589806:FKQ589842 FUM589806:FUM589842 GEI589806:GEI589842 GOE589806:GOE589842 GYA589806:GYA589842 HHW589806:HHW589842 HRS589806:HRS589842 IBO589806:IBO589842 ILK589806:ILK589842 IVG589806:IVG589842 JFC589806:JFC589842 JOY589806:JOY589842 JYU589806:JYU589842 KIQ589806:KIQ589842 KSM589806:KSM589842 LCI589806:LCI589842 LME589806:LME589842 LWA589806:LWA589842 MFW589806:MFW589842 MPS589806:MPS589842 MZO589806:MZO589842 NJK589806:NJK589842 NTG589806:NTG589842 ODC589806:ODC589842 OMY589806:OMY589842 OWU589806:OWU589842 PGQ589806:PGQ589842 PQM589806:PQM589842 QAI589806:QAI589842 QKE589806:QKE589842 QUA589806:QUA589842 RDW589806:RDW589842 RNS589806:RNS589842 RXO589806:RXO589842 SHK589806:SHK589842 SRG589806:SRG589842 TBC589806:TBC589842 TKY589806:TKY589842 TUU589806:TUU589842 UEQ589806:UEQ589842 UOM589806:UOM589842 UYI589806:UYI589842 VIE589806:VIE589842 VSA589806:VSA589842 WBW589806:WBW589842 WLS589806:WLS589842 WVO589806:WVO589842 G655342:G655378 JC655342:JC655378 SY655342:SY655378 ACU655342:ACU655378 AMQ655342:AMQ655378 AWM655342:AWM655378 BGI655342:BGI655378 BQE655342:BQE655378 CAA655342:CAA655378 CJW655342:CJW655378 CTS655342:CTS655378 DDO655342:DDO655378 DNK655342:DNK655378 DXG655342:DXG655378 EHC655342:EHC655378 EQY655342:EQY655378 FAU655342:FAU655378 FKQ655342:FKQ655378 FUM655342:FUM655378 GEI655342:GEI655378 GOE655342:GOE655378 GYA655342:GYA655378 HHW655342:HHW655378 HRS655342:HRS655378 IBO655342:IBO655378 ILK655342:ILK655378 IVG655342:IVG655378 JFC655342:JFC655378 JOY655342:JOY655378 JYU655342:JYU655378 KIQ655342:KIQ655378 KSM655342:KSM655378 LCI655342:LCI655378 LME655342:LME655378 LWA655342:LWA655378 MFW655342:MFW655378 MPS655342:MPS655378 MZO655342:MZO655378 NJK655342:NJK655378 NTG655342:NTG655378 ODC655342:ODC655378 OMY655342:OMY655378 OWU655342:OWU655378 PGQ655342:PGQ655378 PQM655342:PQM655378 QAI655342:QAI655378 QKE655342:QKE655378 QUA655342:QUA655378 RDW655342:RDW655378 RNS655342:RNS655378 RXO655342:RXO655378 SHK655342:SHK655378 SRG655342:SRG655378 TBC655342:TBC655378 TKY655342:TKY655378 TUU655342:TUU655378 UEQ655342:UEQ655378 UOM655342:UOM655378 UYI655342:UYI655378 VIE655342:VIE655378 VSA655342:VSA655378 WBW655342:WBW655378 WLS655342:WLS655378 WVO655342:WVO655378 G720878:G720914 JC720878:JC720914 SY720878:SY720914 ACU720878:ACU720914 AMQ720878:AMQ720914 AWM720878:AWM720914 BGI720878:BGI720914 BQE720878:BQE720914 CAA720878:CAA720914 CJW720878:CJW720914 CTS720878:CTS720914 DDO720878:DDO720914 DNK720878:DNK720914 DXG720878:DXG720914 EHC720878:EHC720914 EQY720878:EQY720914 FAU720878:FAU720914 FKQ720878:FKQ720914 FUM720878:FUM720914 GEI720878:GEI720914 GOE720878:GOE720914 GYA720878:GYA720914 HHW720878:HHW720914 HRS720878:HRS720914 IBO720878:IBO720914 ILK720878:ILK720914 IVG720878:IVG720914 JFC720878:JFC720914 JOY720878:JOY720914 JYU720878:JYU720914 KIQ720878:KIQ720914 KSM720878:KSM720914 LCI720878:LCI720914 LME720878:LME720914 LWA720878:LWA720914 MFW720878:MFW720914 MPS720878:MPS720914 MZO720878:MZO720914 NJK720878:NJK720914 NTG720878:NTG720914 ODC720878:ODC720914 OMY720878:OMY720914 OWU720878:OWU720914 PGQ720878:PGQ720914 PQM720878:PQM720914 QAI720878:QAI720914 QKE720878:QKE720914 QUA720878:QUA720914 RDW720878:RDW720914 RNS720878:RNS720914 RXO720878:RXO720914 SHK720878:SHK720914 SRG720878:SRG720914 TBC720878:TBC720914 TKY720878:TKY720914 TUU720878:TUU720914 UEQ720878:UEQ720914 UOM720878:UOM720914 UYI720878:UYI720914 VIE720878:VIE720914 VSA720878:VSA720914 WBW720878:WBW720914 WLS720878:WLS720914 WVO720878:WVO720914 G786414:G786450 JC786414:JC786450 SY786414:SY786450 ACU786414:ACU786450 AMQ786414:AMQ786450 AWM786414:AWM786450 BGI786414:BGI786450 BQE786414:BQE786450 CAA786414:CAA786450 CJW786414:CJW786450 CTS786414:CTS786450 DDO786414:DDO786450 DNK786414:DNK786450 DXG786414:DXG786450 EHC786414:EHC786450 EQY786414:EQY786450 FAU786414:FAU786450 FKQ786414:FKQ786450 FUM786414:FUM786450 GEI786414:GEI786450 GOE786414:GOE786450 GYA786414:GYA786450 HHW786414:HHW786450 HRS786414:HRS786450 IBO786414:IBO786450 ILK786414:ILK786450 IVG786414:IVG786450 JFC786414:JFC786450 JOY786414:JOY786450 JYU786414:JYU786450 KIQ786414:KIQ786450 KSM786414:KSM786450 LCI786414:LCI786450 LME786414:LME786450 LWA786414:LWA786450 MFW786414:MFW786450 MPS786414:MPS786450 MZO786414:MZO786450 NJK786414:NJK786450 NTG786414:NTG786450 ODC786414:ODC786450 OMY786414:OMY786450 OWU786414:OWU786450 PGQ786414:PGQ786450 PQM786414:PQM786450 QAI786414:QAI786450 QKE786414:QKE786450 QUA786414:QUA786450 RDW786414:RDW786450 RNS786414:RNS786450 RXO786414:RXO786450 SHK786414:SHK786450 SRG786414:SRG786450 TBC786414:TBC786450 TKY786414:TKY786450 TUU786414:TUU786450 UEQ786414:UEQ786450 UOM786414:UOM786450 UYI786414:UYI786450 VIE786414:VIE786450 VSA786414:VSA786450 WBW786414:WBW786450 WLS786414:WLS786450 WVO786414:WVO786450 G851950:G851986 JC851950:JC851986 SY851950:SY851986 ACU851950:ACU851986 AMQ851950:AMQ851986 AWM851950:AWM851986 BGI851950:BGI851986 BQE851950:BQE851986 CAA851950:CAA851986 CJW851950:CJW851986 CTS851950:CTS851986 DDO851950:DDO851986 DNK851950:DNK851986 DXG851950:DXG851986 EHC851950:EHC851986 EQY851950:EQY851986 FAU851950:FAU851986 FKQ851950:FKQ851986 FUM851950:FUM851986 GEI851950:GEI851986 GOE851950:GOE851986 GYA851950:GYA851986 HHW851950:HHW851986 HRS851950:HRS851986 IBO851950:IBO851986 ILK851950:ILK851986 IVG851950:IVG851986 JFC851950:JFC851986 JOY851950:JOY851986 JYU851950:JYU851986 KIQ851950:KIQ851986 KSM851950:KSM851986 LCI851950:LCI851986 LME851950:LME851986 LWA851950:LWA851986 MFW851950:MFW851986 MPS851950:MPS851986 MZO851950:MZO851986 NJK851950:NJK851986 NTG851950:NTG851986 ODC851950:ODC851986 OMY851950:OMY851986 OWU851950:OWU851986 PGQ851950:PGQ851986 PQM851950:PQM851986 QAI851950:QAI851986 QKE851950:QKE851986 QUA851950:QUA851986 RDW851950:RDW851986 RNS851950:RNS851986 RXO851950:RXO851986 SHK851950:SHK851986 SRG851950:SRG851986 TBC851950:TBC851986 TKY851950:TKY851986 TUU851950:TUU851986 UEQ851950:UEQ851986 UOM851950:UOM851986 UYI851950:UYI851986 VIE851950:VIE851986 VSA851950:VSA851986 WBW851950:WBW851986 WLS851950:WLS851986 WVO851950:WVO851986 G917486:G917522 JC917486:JC917522 SY917486:SY917522 ACU917486:ACU917522 AMQ917486:AMQ917522 AWM917486:AWM917522 BGI917486:BGI917522 BQE917486:BQE917522 CAA917486:CAA917522 CJW917486:CJW917522 CTS917486:CTS917522 DDO917486:DDO917522 DNK917486:DNK917522 DXG917486:DXG917522 EHC917486:EHC917522 EQY917486:EQY917522 FAU917486:FAU917522 FKQ917486:FKQ917522 FUM917486:FUM917522 GEI917486:GEI917522 GOE917486:GOE917522 GYA917486:GYA917522 HHW917486:HHW917522 HRS917486:HRS917522 IBO917486:IBO917522 ILK917486:ILK917522 IVG917486:IVG917522 JFC917486:JFC917522 JOY917486:JOY917522 JYU917486:JYU917522 KIQ917486:KIQ917522 KSM917486:KSM917522 LCI917486:LCI917522 LME917486:LME917522 LWA917486:LWA917522 MFW917486:MFW917522 MPS917486:MPS917522 MZO917486:MZO917522 NJK917486:NJK917522 NTG917486:NTG917522 ODC917486:ODC917522 OMY917486:OMY917522 OWU917486:OWU917522 PGQ917486:PGQ917522 PQM917486:PQM917522 QAI917486:QAI917522 QKE917486:QKE917522 QUA917486:QUA917522 RDW917486:RDW917522 RNS917486:RNS917522 RXO917486:RXO917522 SHK917486:SHK917522 SRG917486:SRG917522 TBC917486:TBC917522 TKY917486:TKY917522 TUU917486:TUU917522 UEQ917486:UEQ917522 UOM917486:UOM917522 UYI917486:UYI917522 VIE917486:VIE917522 VSA917486:VSA917522 WBW917486:WBW917522 WLS917486:WLS917522 WVO917486:WVO917522 G983022:G983058 JC983022:JC983058 SY983022:SY983058 ACU983022:ACU983058 AMQ983022:AMQ983058 AWM983022:AWM983058 BGI983022:BGI983058 BQE983022:BQE983058 CAA983022:CAA983058 CJW983022:CJW983058 CTS983022:CTS983058 DDO983022:DDO983058 DNK983022:DNK983058 DXG983022:DXG983058 EHC983022:EHC983058 EQY983022:EQY983058 FAU983022:FAU983058 FKQ983022:FKQ983058 FUM983022:FUM983058 GEI983022:GEI983058 GOE983022:GOE983058 GYA983022:GYA983058 HHW983022:HHW983058 HRS983022:HRS983058 IBO983022:IBO983058 ILK983022:ILK983058 IVG983022:IVG983058 JFC983022:JFC983058 JOY983022:JOY983058 JYU983022:JYU983058 KIQ983022:KIQ983058 KSM983022:KSM983058 LCI983022:LCI983058 LME983022:LME983058 LWA983022:LWA983058 MFW983022:MFW983058 MPS983022:MPS983058 MZO983022:MZO983058 NJK983022:NJK983058 NTG983022:NTG983058 ODC983022:ODC983058 OMY983022:OMY983058 OWU983022:OWU983058 PGQ983022:PGQ983058 PQM983022:PQM983058 QAI983022:QAI983058 QKE983022:QKE983058 QUA983022:QUA983058 RDW983022:RDW983058 RNS983022:RNS983058 RXO983022:RXO983058 SHK983022:SHK983058 SRG983022:SRG983058 TBC983022:TBC983058 TKY983022:TKY983058 TUU983022:TUU983058 UEQ983022:UEQ983058 UOM983022:UOM983058 UYI983022:UYI983058 VIE983022:VIE983058 VSA983022:VSA983058 WBW983022:WBW983058 WLS983022:WLS983058 WVO983022:WVO983058">
      <formula1>$G$32:$G$123</formula1>
    </dataValidation>
    <dataValidation type="list" errorStyle="warning" allowBlank="1" showInputMessage="1" showErrorMessage="1" errorTitle="FERC ACCOUNT" error="This FERC Account is not included in the drop-down list. Is this the account you want to use?" sqref="D65518:D65554 D9:D15 IZ9:IZ18 SV9:SV18 ACR9:ACR18 AMN9:AMN18 AWJ9:AWJ18 BGF9:BGF18 BQB9:BQB18 BZX9:BZX18 CJT9:CJT18 CTP9:CTP18 DDL9:DDL18 DNH9:DNH18 DXD9:DXD18 EGZ9:EGZ18 EQV9:EQV18 FAR9:FAR18 FKN9:FKN18 FUJ9:FUJ18 GEF9:GEF18 GOB9:GOB18 GXX9:GXX18 HHT9:HHT18 HRP9:HRP18 IBL9:IBL18 ILH9:ILH18 IVD9:IVD18 JEZ9:JEZ18 JOV9:JOV18 JYR9:JYR18 KIN9:KIN18 KSJ9:KSJ18 LCF9:LCF18 LMB9:LMB18 LVX9:LVX18 MFT9:MFT18 MPP9:MPP18 MZL9:MZL18 NJH9:NJH18 NTD9:NTD18 OCZ9:OCZ18 OMV9:OMV18 OWR9:OWR18 PGN9:PGN18 PQJ9:PQJ18 QAF9:QAF18 QKB9:QKB18 QTX9:QTX18 RDT9:RDT18 RNP9:RNP18 RXL9:RXL18 SHH9:SHH18 SRD9:SRD18 TAZ9:TAZ18 TKV9:TKV18 TUR9:TUR18 UEN9:UEN18 UOJ9:UOJ18 UYF9:UYF18 VIB9:VIB18 VRX9:VRX18 WBT9:WBT18 WLP9:WLP18 WVL9:WVL18 IZ65518:IZ65554 SV65518:SV65554 ACR65518:ACR65554 AMN65518:AMN65554 AWJ65518:AWJ65554 BGF65518:BGF65554 BQB65518:BQB65554 BZX65518:BZX65554 CJT65518:CJT65554 CTP65518:CTP65554 DDL65518:DDL65554 DNH65518:DNH65554 DXD65518:DXD65554 EGZ65518:EGZ65554 EQV65518:EQV65554 FAR65518:FAR65554 FKN65518:FKN65554 FUJ65518:FUJ65554 GEF65518:GEF65554 GOB65518:GOB65554 GXX65518:GXX65554 HHT65518:HHT65554 HRP65518:HRP65554 IBL65518:IBL65554 ILH65518:ILH65554 IVD65518:IVD65554 JEZ65518:JEZ65554 JOV65518:JOV65554 JYR65518:JYR65554 KIN65518:KIN65554 KSJ65518:KSJ65554 LCF65518:LCF65554 LMB65518:LMB65554 LVX65518:LVX65554 MFT65518:MFT65554 MPP65518:MPP65554 MZL65518:MZL65554 NJH65518:NJH65554 NTD65518:NTD65554 OCZ65518:OCZ65554 OMV65518:OMV65554 OWR65518:OWR65554 PGN65518:PGN65554 PQJ65518:PQJ65554 QAF65518:QAF65554 QKB65518:QKB65554 QTX65518:QTX65554 RDT65518:RDT65554 RNP65518:RNP65554 RXL65518:RXL65554 SHH65518:SHH65554 SRD65518:SRD65554 TAZ65518:TAZ65554 TKV65518:TKV65554 TUR65518:TUR65554 UEN65518:UEN65554 UOJ65518:UOJ65554 UYF65518:UYF65554 VIB65518:VIB65554 VRX65518:VRX65554 WBT65518:WBT65554 WLP65518:WLP65554 WVL65518:WVL65554 D131054:D131090 IZ131054:IZ131090 SV131054:SV131090 ACR131054:ACR131090 AMN131054:AMN131090 AWJ131054:AWJ131090 BGF131054:BGF131090 BQB131054:BQB131090 BZX131054:BZX131090 CJT131054:CJT131090 CTP131054:CTP131090 DDL131054:DDL131090 DNH131054:DNH131090 DXD131054:DXD131090 EGZ131054:EGZ131090 EQV131054:EQV131090 FAR131054:FAR131090 FKN131054:FKN131090 FUJ131054:FUJ131090 GEF131054:GEF131090 GOB131054:GOB131090 GXX131054:GXX131090 HHT131054:HHT131090 HRP131054:HRP131090 IBL131054:IBL131090 ILH131054:ILH131090 IVD131054:IVD131090 JEZ131054:JEZ131090 JOV131054:JOV131090 JYR131054:JYR131090 KIN131054:KIN131090 KSJ131054:KSJ131090 LCF131054:LCF131090 LMB131054:LMB131090 LVX131054:LVX131090 MFT131054:MFT131090 MPP131054:MPP131090 MZL131054:MZL131090 NJH131054:NJH131090 NTD131054:NTD131090 OCZ131054:OCZ131090 OMV131054:OMV131090 OWR131054:OWR131090 PGN131054:PGN131090 PQJ131054:PQJ131090 QAF131054:QAF131090 QKB131054:QKB131090 QTX131054:QTX131090 RDT131054:RDT131090 RNP131054:RNP131090 RXL131054:RXL131090 SHH131054:SHH131090 SRD131054:SRD131090 TAZ131054:TAZ131090 TKV131054:TKV131090 TUR131054:TUR131090 UEN131054:UEN131090 UOJ131054:UOJ131090 UYF131054:UYF131090 VIB131054:VIB131090 VRX131054:VRX131090 WBT131054:WBT131090 WLP131054:WLP131090 WVL131054:WVL131090 D196590:D196626 IZ196590:IZ196626 SV196590:SV196626 ACR196590:ACR196626 AMN196590:AMN196626 AWJ196590:AWJ196626 BGF196590:BGF196626 BQB196590:BQB196626 BZX196590:BZX196626 CJT196590:CJT196626 CTP196590:CTP196626 DDL196590:DDL196626 DNH196590:DNH196626 DXD196590:DXD196626 EGZ196590:EGZ196626 EQV196590:EQV196626 FAR196590:FAR196626 FKN196590:FKN196626 FUJ196590:FUJ196626 GEF196590:GEF196626 GOB196590:GOB196626 GXX196590:GXX196626 HHT196590:HHT196626 HRP196590:HRP196626 IBL196590:IBL196626 ILH196590:ILH196626 IVD196590:IVD196626 JEZ196590:JEZ196626 JOV196590:JOV196626 JYR196590:JYR196626 KIN196590:KIN196626 KSJ196590:KSJ196626 LCF196590:LCF196626 LMB196590:LMB196626 LVX196590:LVX196626 MFT196590:MFT196626 MPP196590:MPP196626 MZL196590:MZL196626 NJH196590:NJH196626 NTD196590:NTD196626 OCZ196590:OCZ196626 OMV196590:OMV196626 OWR196590:OWR196626 PGN196590:PGN196626 PQJ196590:PQJ196626 QAF196590:QAF196626 QKB196590:QKB196626 QTX196590:QTX196626 RDT196590:RDT196626 RNP196590:RNP196626 RXL196590:RXL196626 SHH196590:SHH196626 SRD196590:SRD196626 TAZ196590:TAZ196626 TKV196590:TKV196626 TUR196590:TUR196626 UEN196590:UEN196626 UOJ196590:UOJ196626 UYF196590:UYF196626 VIB196590:VIB196626 VRX196590:VRX196626 WBT196590:WBT196626 WLP196590:WLP196626 WVL196590:WVL196626 D262126:D262162 IZ262126:IZ262162 SV262126:SV262162 ACR262126:ACR262162 AMN262126:AMN262162 AWJ262126:AWJ262162 BGF262126:BGF262162 BQB262126:BQB262162 BZX262126:BZX262162 CJT262126:CJT262162 CTP262126:CTP262162 DDL262126:DDL262162 DNH262126:DNH262162 DXD262126:DXD262162 EGZ262126:EGZ262162 EQV262126:EQV262162 FAR262126:FAR262162 FKN262126:FKN262162 FUJ262126:FUJ262162 GEF262126:GEF262162 GOB262126:GOB262162 GXX262126:GXX262162 HHT262126:HHT262162 HRP262126:HRP262162 IBL262126:IBL262162 ILH262126:ILH262162 IVD262126:IVD262162 JEZ262126:JEZ262162 JOV262126:JOV262162 JYR262126:JYR262162 KIN262126:KIN262162 KSJ262126:KSJ262162 LCF262126:LCF262162 LMB262126:LMB262162 LVX262126:LVX262162 MFT262126:MFT262162 MPP262126:MPP262162 MZL262126:MZL262162 NJH262126:NJH262162 NTD262126:NTD262162 OCZ262126:OCZ262162 OMV262126:OMV262162 OWR262126:OWR262162 PGN262126:PGN262162 PQJ262126:PQJ262162 QAF262126:QAF262162 QKB262126:QKB262162 QTX262126:QTX262162 RDT262126:RDT262162 RNP262126:RNP262162 RXL262126:RXL262162 SHH262126:SHH262162 SRD262126:SRD262162 TAZ262126:TAZ262162 TKV262126:TKV262162 TUR262126:TUR262162 UEN262126:UEN262162 UOJ262126:UOJ262162 UYF262126:UYF262162 VIB262126:VIB262162 VRX262126:VRX262162 WBT262126:WBT262162 WLP262126:WLP262162 WVL262126:WVL262162 D327662:D327698 IZ327662:IZ327698 SV327662:SV327698 ACR327662:ACR327698 AMN327662:AMN327698 AWJ327662:AWJ327698 BGF327662:BGF327698 BQB327662:BQB327698 BZX327662:BZX327698 CJT327662:CJT327698 CTP327662:CTP327698 DDL327662:DDL327698 DNH327662:DNH327698 DXD327662:DXD327698 EGZ327662:EGZ327698 EQV327662:EQV327698 FAR327662:FAR327698 FKN327662:FKN327698 FUJ327662:FUJ327698 GEF327662:GEF327698 GOB327662:GOB327698 GXX327662:GXX327698 HHT327662:HHT327698 HRP327662:HRP327698 IBL327662:IBL327698 ILH327662:ILH327698 IVD327662:IVD327698 JEZ327662:JEZ327698 JOV327662:JOV327698 JYR327662:JYR327698 KIN327662:KIN327698 KSJ327662:KSJ327698 LCF327662:LCF327698 LMB327662:LMB327698 LVX327662:LVX327698 MFT327662:MFT327698 MPP327662:MPP327698 MZL327662:MZL327698 NJH327662:NJH327698 NTD327662:NTD327698 OCZ327662:OCZ327698 OMV327662:OMV327698 OWR327662:OWR327698 PGN327662:PGN327698 PQJ327662:PQJ327698 QAF327662:QAF327698 QKB327662:QKB327698 QTX327662:QTX327698 RDT327662:RDT327698 RNP327662:RNP327698 RXL327662:RXL327698 SHH327662:SHH327698 SRD327662:SRD327698 TAZ327662:TAZ327698 TKV327662:TKV327698 TUR327662:TUR327698 UEN327662:UEN327698 UOJ327662:UOJ327698 UYF327662:UYF327698 VIB327662:VIB327698 VRX327662:VRX327698 WBT327662:WBT327698 WLP327662:WLP327698 WVL327662:WVL327698 D393198:D393234 IZ393198:IZ393234 SV393198:SV393234 ACR393198:ACR393234 AMN393198:AMN393234 AWJ393198:AWJ393234 BGF393198:BGF393234 BQB393198:BQB393234 BZX393198:BZX393234 CJT393198:CJT393234 CTP393198:CTP393234 DDL393198:DDL393234 DNH393198:DNH393234 DXD393198:DXD393234 EGZ393198:EGZ393234 EQV393198:EQV393234 FAR393198:FAR393234 FKN393198:FKN393234 FUJ393198:FUJ393234 GEF393198:GEF393234 GOB393198:GOB393234 GXX393198:GXX393234 HHT393198:HHT393234 HRP393198:HRP393234 IBL393198:IBL393234 ILH393198:ILH393234 IVD393198:IVD393234 JEZ393198:JEZ393234 JOV393198:JOV393234 JYR393198:JYR393234 KIN393198:KIN393234 KSJ393198:KSJ393234 LCF393198:LCF393234 LMB393198:LMB393234 LVX393198:LVX393234 MFT393198:MFT393234 MPP393198:MPP393234 MZL393198:MZL393234 NJH393198:NJH393234 NTD393198:NTD393234 OCZ393198:OCZ393234 OMV393198:OMV393234 OWR393198:OWR393234 PGN393198:PGN393234 PQJ393198:PQJ393234 QAF393198:QAF393234 QKB393198:QKB393234 QTX393198:QTX393234 RDT393198:RDT393234 RNP393198:RNP393234 RXL393198:RXL393234 SHH393198:SHH393234 SRD393198:SRD393234 TAZ393198:TAZ393234 TKV393198:TKV393234 TUR393198:TUR393234 UEN393198:UEN393234 UOJ393198:UOJ393234 UYF393198:UYF393234 VIB393198:VIB393234 VRX393198:VRX393234 WBT393198:WBT393234 WLP393198:WLP393234 WVL393198:WVL393234 D458734:D458770 IZ458734:IZ458770 SV458734:SV458770 ACR458734:ACR458770 AMN458734:AMN458770 AWJ458734:AWJ458770 BGF458734:BGF458770 BQB458734:BQB458770 BZX458734:BZX458770 CJT458734:CJT458770 CTP458734:CTP458770 DDL458734:DDL458770 DNH458734:DNH458770 DXD458734:DXD458770 EGZ458734:EGZ458770 EQV458734:EQV458770 FAR458734:FAR458770 FKN458734:FKN458770 FUJ458734:FUJ458770 GEF458734:GEF458770 GOB458734:GOB458770 GXX458734:GXX458770 HHT458734:HHT458770 HRP458734:HRP458770 IBL458734:IBL458770 ILH458734:ILH458770 IVD458734:IVD458770 JEZ458734:JEZ458770 JOV458734:JOV458770 JYR458734:JYR458770 KIN458734:KIN458770 KSJ458734:KSJ458770 LCF458734:LCF458770 LMB458734:LMB458770 LVX458734:LVX458770 MFT458734:MFT458770 MPP458734:MPP458770 MZL458734:MZL458770 NJH458734:NJH458770 NTD458734:NTD458770 OCZ458734:OCZ458770 OMV458734:OMV458770 OWR458734:OWR458770 PGN458734:PGN458770 PQJ458734:PQJ458770 QAF458734:QAF458770 QKB458734:QKB458770 QTX458734:QTX458770 RDT458734:RDT458770 RNP458734:RNP458770 RXL458734:RXL458770 SHH458734:SHH458770 SRD458734:SRD458770 TAZ458734:TAZ458770 TKV458734:TKV458770 TUR458734:TUR458770 UEN458734:UEN458770 UOJ458734:UOJ458770 UYF458734:UYF458770 VIB458734:VIB458770 VRX458734:VRX458770 WBT458734:WBT458770 WLP458734:WLP458770 WVL458734:WVL458770 D524270:D524306 IZ524270:IZ524306 SV524270:SV524306 ACR524270:ACR524306 AMN524270:AMN524306 AWJ524270:AWJ524306 BGF524270:BGF524306 BQB524270:BQB524306 BZX524270:BZX524306 CJT524270:CJT524306 CTP524270:CTP524306 DDL524270:DDL524306 DNH524270:DNH524306 DXD524270:DXD524306 EGZ524270:EGZ524306 EQV524270:EQV524306 FAR524270:FAR524306 FKN524270:FKN524306 FUJ524270:FUJ524306 GEF524270:GEF524306 GOB524270:GOB524306 GXX524270:GXX524306 HHT524270:HHT524306 HRP524270:HRP524306 IBL524270:IBL524306 ILH524270:ILH524306 IVD524270:IVD524306 JEZ524270:JEZ524306 JOV524270:JOV524306 JYR524270:JYR524306 KIN524270:KIN524306 KSJ524270:KSJ524306 LCF524270:LCF524306 LMB524270:LMB524306 LVX524270:LVX524306 MFT524270:MFT524306 MPP524270:MPP524306 MZL524270:MZL524306 NJH524270:NJH524306 NTD524270:NTD524306 OCZ524270:OCZ524306 OMV524270:OMV524306 OWR524270:OWR524306 PGN524270:PGN524306 PQJ524270:PQJ524306 QAF524270:QAF524306 QKB524270:QKB524306 QTX524270:QTX524306 RDT524270:RDT524306 RNP524270:RNP524306 RXL524270:RXL524306 SHH524270:SHH524306 SRD524270:SRD524306 TAZ524270:TAZ524306 TKV524270:TKV524306 TUR524270:TUR524306 UEN524270:UEN524306 UOJ524270:UOJ524306 UYF524270:UYF524306 VIB524270:VIB524306 VRX524270:VRX524306 WBT524270:WBT524306 WLP524270:WLP524306 WVL524270:WVL524306 D589806:D589842 IZ589806:IZ589842 SV589806:SV589842 ACR589806:ACR589842 AMN589806:AMN589842 AWJ589806:AWJ589842 BGF589806:BGF589842 BQB589806:BQB589842 BZX589806:BZX589842 CJT589806:CJT589842 CTP589806:CTP589842 DDL589806:DDL589842 DNH589806:DNH589842 DXD589806:DXD589842 EGZ589806:EGZ589842 EQV589806:EQV589842 FAR589806:FAR589842 FKN589806:FKN589842 FUJ589806:FUJ589842 GEF589806:GEF589842 GOB589806:GOB589842 GXX589806:GXX589842 HHT589806:HHT589842 HRP589806:HRP589842 IBL589806:IBL589842 ILH589806:ILH589842 IVD589806:IVD589842 JEZ589806:JEZ589842 JOV589806:JOV589842 JYR589806:JYR589842 KIN589806:KIN589842 KSJ589806:KSJ589842 LCF589806:LCF589842 LMB589806:LMB589842 LVX589806:LVX589842 MFT589806:MFT589842 MPP589806:MPP589842 MZL589806:MZL589842 NJH589806:NJH589842 NTD589806:NTD589842 OCZ589806:OCZ589842 OMV589806:OMV589842 OWR589806:OWR589842 PGN589806:PGN589842 PQJ589806:PQJ589842 QAF589806:QAF589842 QKB589806:QKB589842 QTX589806:QTX589842 RDT589806:RDT589842 RNP589806:RNP589842 RXL589806:RXL589842 SHH589806:SHH589842 SRD589806:SRD589842 TAZ589806:TAZ589842 TKV589806:TKV589842 TUR589806:TUR589842 UEN589806:UEN589842 UOJ589806:UOJ589842 UYF589806:UYF589842 VIB589806:VIB589842 VRX589806:VRX589842 WBT589806:WBT589842 WLP589806:WLP589842 WVL589806:WVL589842 D655342:D655378 IZ655342:IZ655378 SV655342:SV655378 ACR655342:ACR655378 AMN655342:AMN655378 AWJ655342:AWJ655378 BGF655342:BGF655378 BQB655342:BQB655378 BZX655342:BZX655378 CJT655342:CJT655378 CTP655342:CTP655378 DDL655342:DDL655378 DNH655342:DNH655378 DXD655342:DXD655378 EGZ655342:EGZ655378 EQV655342:EQV655378 FAR655342:FAR655378 FKN655342:FKN655378 FUJ655342:FUJ655378 GEF655342:GEF655378 GOB655342:GOB655378 GXX655342:GXX655378 HHT655342:HHT655378 HRP655342:HRP655378 IBL655342:IBL655378 ILH655342:ILH655378 IVD655342:IVD655378 JEZ655342:JEZ655378 JOV655342:JOV655378 JYR655342:JYR655378 KIN655342:KIN655378 KSJ655342:KSJ655378 LCF655342:LCF655378 LMB655342:LMB655378 LVX655342:LVX655378 MFT655342:MFT655378 MPP655342:MPP655378 MZL655342:MZL655378 NJH655342:NJH655378 NTD655342:NTD655378 OCZ655342:OCZ655378 OMV655342:OMV655378 OWR655342:OWR655378 PGN655342:PGN655378 PQJ655342:PQJ655378 QAF655342:QAF655378 QKB655342:QKB655378 QTX655342:QTX655378 RDT655342:RDT655378 RNP655342:RNP655378 RXL655342:RXL655378 SHH655342:SHH655378 SRD655342:SRD655378 TAZ655342:TAZ655378 TKV655342:TKV655378 TUR655342:TUR655378 UEN655342:UEN655378 UOJ655342:UOJ655378 UYF655342:UYF655378 VIB655342:VIB655378 VRX655342:VRX655378 WBT655342:WBT655378 WLP655342:WLP655378 WVL655342:WVL655378 D720878:D720914 IZ720878:IZ720914 SV720878:SV720914 ACR720878:ACR720914 AMN720878:AMN720914 AWJ720878:AWJ720914 BGF720878:BGF720914 BQB720878:BQB720914 BZX720878:BZX720914 CJT720878:CJT720914 CTP720878:CTP720914 DDL720878:DDL720914 DNH720878:DNH720914 DXD720878:DXD720914 EGZ720878:EGZ720914 EQV720878:EQV720914 FAR720878:FAR720914 FKN720878:FKN720914 FUJ720878:FUJ720914 GEF720878:GEF720914 GOB720878:GOB720914 GXX720878:GXX720914 HHT720878:HHT720914 HRP720878:HRP720914 IBL720878:IBL720914 ILH720878:ILH720914 IVD720878:IVD720914 JEZ720878:JEZ720914 JOV720878:JOV720914 JYR720878:JYR720914 KIN720878:KIN720914 KSJ720878:KSJ720914 LCF720878:LCF720914 LMB720878:LMB720914 LVX720878:LVX720914 MFT720878:MFT720914 MPP720878:MPP720914 MZL720878:MZL720914 NJH720878:NJH720914 NTD720878:NTD720914 OCZ720878:OCZ720914 OMV720878:OMV720914 OWR720878:OWR720914 PGN720878:PGN720914 PQJ720878:PQJ720914 QAF720878:QAF720914 QKB720878:QKB720914 QTX720878:QTX720914 RDT720878:RDT720914 RNP720878:RNP720914 RXL720878:RXL720914 SHH720878:SHH720914 SRD720878:SRD720914 TAZ720878:TAZ720914 TKV720878:TKV720914 TUR720878:TUR720914 UEN720878:UEN720914 UOJ720878:UOJ720914 UYF720878:UYF720914 VIB720878:VIB720914 VRX720878:VRX720914 WBT720878:WBT720914 WLP720878:WLP720914 WVL720878:WVL720914 D786414:D786450 IZ786414:IZ786450 SV786414:SV786450 ACR786414:ACR786450 AMN786414:AMN786450 AWJ786414:AWJ786450 BGF786414:BGF786450 BQB786414:BQB786450 BZX786414:BZX786450 CJT786414:CJT786450 CTP786414:CTP786450 DDL786414:DDL786450 DNH786414:DNH786450 DXD786414:DXD786450 EGZ786414:EGZ786450 EQV786414:EQV786450 FAR786414:FAR786450 FKN786414:FKN786450 FUJ786414:FUJ786450 GEF786414:GEF786450 GOB786414:GOB786450 GXX786414:GXX786450 HHT786414:HHT786450 HRP786414:HRP786450 IBL786414:IBL786450 ILH786414:ILH786450 IVD786414:IVD786450 JEZ786414:JEZ786450 JOV786414:JOV786450 JYR786414:JYR786450 KIN786414:KIN786450 KSJ786414:KSJ786450 LCF786414:LCF786450 LMB786414:LMB786450 LVX786414:LVX786450 MFT786414:MFT786450 MPP786414:MPP786450 MZL786414:MZL786450 NJH786414:NJH786450 NTD786414:NTD786450 OCZ786414:OCZ786450 OMV786414:OMV786450 OWR786414:OWR786450 PGN786414:PGN786450 PQJ786414:PQJ786450 QAF786414:QAF786450 QKB786414:QKB786450 QTX786414:QTX786450 RDT786414:RDT786450 RNP786414:RNP786450 RXL786414:RXL786450 SHH786414:SHH786450 SRD786414:SRD786450 TAZ786414:TAZ786450 TKV786414:TKV786450 TUR786414:TUR786450 UEN786414:UEN786450 UOJ786414:UOJ786450 UYF786414:UYF786450 VIB786414:VIB786450 VRX786414:VRX786450 WBT786414:WBT786450 WLP786414:WLP786450 WVL786414:WVL786450 D851950:D851986 IZ851950:IZ851986 SV851950:SV851986 ACR851950:ACR851986 AMN851950:AMN851986 AWJ851950:AWJ851986 BGF851950:BGF851986 BQB851950:BQB851986 BZX851950:BZX851986 CJT851950:CJT851986 CTP851950:CTP851986 DDL851950:DDL851986 DNH851950:DNH851986 DXD851950:DXD851986 EGZ851950:EGZ851986 EQV851950:EQV851986 FAR851950:FAR851986 FKN851950:FKN851986 FUJ851950:FUJ851986 GEF851950:GEF851986 GOB851950:GOB851986 GXX851950:GXX851986 HHT851950:HHT851986 HRP851950:HRP851986 IBL851950:IBL851986 ILH851950:ILH851986 IVD851950:IVD851986 JEZ851950:JEZ851986 JOV851950:JOV851986 JYR851950:JYR851986 KIN851950:KIN851986 KSJ851950:KSJ851986 LCF851950:LCF851986 LMB851950:LMB851986 LVX851950:LVX851986 MFT851950:MFT851986 MPP851950:MPP851986 MZL851950:MZL851986 NJH851950:NJH851986 NTD851950:NTD851986 OCZ851950:OCZ851986 OMV851950:OMV851986 OWR851950:OWR851986 PGN851950:PGN851986 PQJ851950:PQJ851986 QAF851950:QAF851986 QKB851950:QKB851986 QTX851950:QTX851986 RDT851950:RDT851986 RNP851950:RNP851986 RXL851950:RXL851986 SHH851950:SHH851986 SRD851950:SRD851986 TAZ851950:TAZ851986 TKV851950:TKV851986 TUR851950:TUR851986 UEN851950:UEN851986 UOJ851950:UOJ851986 UYF851950:UYF851986 VIB851950:VIB851986 VRX851950:VRX851986 WBT851950:WBT851986 WLP851950:WLP851986 WVL851950:WVL851986 D917486:D917522 IZ917486:IZ917522 SV917486:SV917522 ACR917486:ACR917522 AMN917486:AMN917522 AWJ917486:AWJ917522 BGF917486:BGF917522 BQB917486:BQB917522 BZX917486:BZX917522 CJT917486:CJT917522 CTP917486:CTP917522 DDL917486:DDL917522 DNH917486:DNH917522 DXD917486:DXD917522 EGZ917486:EGZ917522 EQV917486:EQV917522 FAR917486:FAR917522 FKN917486:FKN917522 FUJ917486:FUJ917522 GEF917486:GEF917522 GOB917486:GOB917522 GXX917486:GXX917522 HHT917486:HHT917522 HRP917486:HRP917522 IBL917486:IBL917522 ILH917486:ILH917522 IVD917486:IVD917522 JEZ917486:JEZ917522 JOV917486:JOV917522 JYR917486:JYR917522 KIN917486:KIN917522 KSJ917486:KSJ917522 LCF917486:LCF917522 LMB917486:LMB917522 LVX917486:LVX917522 MFT917486:MFT917522 MPP917486:MPP917522 MZL917486:MZL917522 NJH917486:NJH917522 NTD917486:NTD917522 OCZ917486:OCZ917522 OMV917486:OMV917522 OWR917486:OWR917522 PGN917486:PGN917522 PQJ917486:PQJ917522 QAF917486:QAF917522 QKB917486:QKB917522 QTX917486:QTX917522 RDT917486:RDT917522 RNP917486:RNP917522 RXL917486:RXL917522 SHH917486:SHH917522 SRD917486:SRD917522 TAZ917486:TAZ917522 TKV917486:TKV917522 TUR917486:TUR917522 UEN917486:UEN917522 UOJ917486:UOJ917522 UYF917486:UYF917522 VIB917486:VIB917522 VRX917486:VRX917522 WBT917486:WBT917522 WLP917486:WLP917522 WVL917486:WVL917522 D983022:D983058 IZ983022:IZ983058 SV983022:SV983058 ACR983022:ACR983058 AMN983022:AMN983058 AWJ983022:AWJ983058 BGF983022:BGF983058 BQB983022:BQB983058 BZX983022:BZX983058 CJT983022:CJT983058 CTP983022:CTP983058 DDL983022:DDL983058 DNH983022:DNH983058 DXD983022:DXD983058 EGZ983022:EGZ983058 EQV983022:EQV983058 FAR983022:FAR983058 FKN983022:FKN983058 FUJ983022:FUJ983058 GEF983022:GEF983058 GOB983022:GOB983058 GXX983022:GXX983058 HHT983022:HHT983058 HRP983022:HRP983058 IBL983022:IBL983058 ILH983022:ILH983058 IVD983022:IVD983058 JEZ983022:JEZ983058 JOV983022:JOV983058 JYR983022:JYR983058 KIN983022:KIN983058 KSJ983022:KSJ983058 LCF983022:LCF983058 LMB983022:LMB983058 LVX983022:LVX983058 MFT983022:MFT983058 MPP983022:MPP983058 MZL983022:MZL983058 NJH983022:NJH983058 NTD983022:NTD983058 OCZ983022:OCZ983058 OMV983022:OMV983058 OWR983022:OWR983058 PGN983022:PGN983058 PQJ983022:PQJ983058 QAF983022:QAF983058 QKB983022:QKB983058 QTX983022:QTX983058 RDT983022:RDT983058 RNP983022:RNP983058 RXL983022:RXL983058 SHH983022:SHH983058 SRD983022:SRD983058 TAZ983022:TAZ983058 TKV983022:TKV983058 TUR983022:TUR983058 UEN983022:UEN983058 UOJ983022:UOJ983058 UYF983022:UYF983058 VIB983022:VIB983058 VRX983022:VRX983058 WBT983022:WBT983058 WLP983022:WLP983058 WVL983022:WVL983058">
      <formula1>$D$32:$D$366</formula1>
    </dataValidation>
  </dataValidations>
  <pageMargins left="0.75" right="0.75" top="1.25" bottom="1" header="0.5" footer="0.25"/>
  <pageSetup scale="81" orientation="portrait" r:id="rId1"/>
  <headerFooter scaleWithDoc="0" alignWithMargins="0">
    <oddHeader>&amp;R&amp;"Times New Roman,Regular"Exhibit No. ___ (JH-2)
 Docket UE-130043
Page &amp;P of &amp;N</odd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election activeCell="B1" sqref="B1:I58"/>
    </sheetView>
  </sheetViews>
  <sheetFormatPr defaultColWidth="9.109375" defaultRowHeight="13.8"/>
  <cols>
    <col min="1" max="1" width="4.44140625" style="81" customWidth="1"/>
    <col min="2" max="2" width="9.109375" style="81"/>
    <col min="3" max="3" width="13.6640625" style="81" customWidth="1"/>
    <col min="4" max="7" width="9.109375" style="81"/>
    <col min="8" max="8" width="10.6640625" style="81" bestFit="1" customWidth="1"/>
    <col min="9" max="9" width="11.6640625" style="81" customWidth="1"/>
    <col min="10" max="16384" width="9.109375" style="81"/>
  </cols>
  <sheetData>
    <row r="1" spans="1:9">
      <c r="A1" s="1058"/>
      <c r="B1" s="1059" t="s">
        <v>122</v>
      </c>
      <c r="C1" s="1058"/>
      <c r="D1" s="1060"/>
      <c r="E1" s="1060"/>
      <c r="F1" s="1060"/>
      <c r="G1" s="1060"/>
      <c r="H1" s="1060"/>
      <c r="I1" s="1060"/>
    </row>
    <row r="2" spans="1:9">
      <c r="A2" s="1058"/>
      <c r="B2" s="1059" t="s">
        <v>800</v>
      </c>
      <c r="C2" s="1058"/>
      <c r="D2" s="1060"/>
      <c r="E2" s="1060"/>
      <c r="F2" s="1060"/>
      <c r="G2" s="1060"/>
      <c r="H2" s="1060"/>
      <c r="I2" s="1060"/>
    </row>
    <row r="3" spans="1:9">
      <c r="A3" s="1058"/>
      <c r="B3" s="1059" t="s">
        <v>903</v>
      </c>
      <c r="C3" s="1058"/>
      <c r="D3" s="1060"/>
      <c r="E3" s="1060"/>
      <c r="F3" s="1060"/>
      <c r="G3" s="1060"/>
      <c r="H3" s="1060"/>
      <c r="I3" s="1060"/>
    </row>
    <row r="4" spans="1:9">
      <c r="A4" s="1058"/>
      <c r="B4" s="1059" t="s">
        <v>1103</v>
      </c>
      <c r="C4" s="1058"/>
      <c r="D4" s="1060"/>
      <c r="E4" s="1060"/>
      <c r="F4" s="1060"/>
      <c r="G4" s="1060"/>
      <c r="H4" s="1060"/>
      <c r="I4" s="1060"/>
    </row>
    <row r="5" spans="1:9">
      <c r="A5" s="1058"/>
      <c r="B5" s="1058"/>
      <c r="C5" s="1058"/>
      <c r="D5" s="1060"/>
      <c r="E5" s="1060"/>
      <c r="F5" s="1060"/>
      <c r="G5" s="1060"/>
      <c r="H5" s="1060"/>
      <c r="I5" s="1060"/>
    </row>
    <row r="6" spans="1:9">
      <c r="A6" s="1058"/>
      <c r="B6" s="1058"/>
      <c r="C6" s="1058"/>
      <c r="D6" s="1060"/>
      <c r="E6" s="1060"/>
      <c r="F6" s="1060" t="s">
        <v>226</v>
      </c>
      <c r="G6" s="1060"/>
      <c r="H6" s="1060"/>
      <c r="I6" s="1019" t="s">
        <v>376</v>
      </c>
    </row>
    <row r="7" spans="1:9">
      <c r="A7" s="1058"/>
      <c r="B7" s="1058"/>
      <c r="C7" s="1058"/>
      <c r="D7" s="1061" t="s">
        <v>227</v>
      </c>
      <c r="E7" s="1061" t="s">
        <v>228</v>
      </c>
      <c r="F7" s="1061" t="s">
        <v>229</v>
      </c>
      <c r="G7" s="1061" t="s">
        <v>230</v>
      </c>
      <c r="H7" s="1061" t="s">
        <v>231</v>
      </c>
      <c r="I7" s="1061" t="s">
        <v>232</v>
      </c>
    </row>
    <row r="8" spans="1:9">
      <c r="A8" s="1062"/>
      <c r="B8" s="1063" t="s">
        <v>335</v>
      </c>
      <c r="C8" s="1062"/>
      <c r="D8" s="1064"/>
      <c r="E8" s="1064"/>
      <c r="F8" s="1064"/>
      <c r="G8" s="1064"/>
      <c r="H8" s="1064"/>
      <c r="I8" s="1065"/>
    </row>
    <row r="9" spans="1:9">
      <c r="A9" s="1062"/>
      <c r="B9" s="1058" t="s">
        <v>904</v>
      </c>
      <c r="C9" s="1062"/>
      <c r="D9" s="1064">
        <v>408</v>
      </c>
      <c r="E9" s="1064" t="s">
        <v>583</v>
      </c>
      <c r="F9" s="1066">
        <v>-13142.869999999995</v>
      </c>
      <c r="G9" s="1064" t="s">
        <v>237</v>
      </c>
      <c r="H9" s="1613">
        <f>'WCA Allocation Factors'!E6</f>
        <v>1</v>
      </c>
      <c r="I9" s="1068">
        <v>-13142.869999999995</v>
      </c>
    </row>
    <row r="10" spans="1:9">
      <c r="A10" s="1062"/>
      <c r="B10" s="1069"/>
      <c r="C10" s="1062"/>
      <c r="D10" s="1064"/>
      <c r="E10" s="1064"/>
      <c r="F10" s="1066"/>
      <c r="G10" s="1064"/>
      <c r="H10" s="1067"/>
      <c r="I10" s="1068"/>
    </row>
    <row r="11" spans="1:9">
      <c r="A11" s="1062"/>
      <c r="B11" s="1069"/>
      <c r="C11" s="1062"/>
      <c r="D11" s="1064"/>
      <c r="E11" s="1064"/>
      <c r="F11" s="1066"/>
      <c r="G11" s="1064"/>
      <c r="H11" s="1067"/>
      <c r="I11" s="1068"/>
    </row>
    <row r="12" spans="1:9">
      <c r="A12" s="1062"/>
      <c r="B12" s="1069"/>
      <c r="C12" s="1062"/>
      <c r="D12" s="1064"/>
      <c r="E12" s="1064"/>
      <c r="F12" s="1066"/>
      <c r="G12" s="1064"/>
      <c r="H12" s="1067"/>
      <c r="I12" s="1068"/>
    </row>
    <row r="13" spans="1:9">
      <c r="A13" s="1062"/>
      <c r="B13" s="1069"/>
      <c r="C13" s="1062"/>
      <c r="D13" s="1064"/>
      <c r="E13" s="1064"/>
      <c r="F13" s="1066"/>
      <c r="G13" s="1064"/>
      <c r="H13" s="1067"/>
      <c r="I13" s="1068"/>
    </row>
    <row r="14" spans="1:9">
      <c r="A14" s="1062"/>
      <c r="B14" s="1069"/>
      <c r="C14" s="1062"/>
      <c r="D14" s="1064"/>
      <c r="E14" s="1064"/>
      <c r="F14" s="1066"/>
      <c r="G14" s="1064"/>
      <c r="H14" s="1067"/>
      <c r="I14" s="1068"/>
    </row>
    <row r="15" spans="1:9">
      <c r="A15" s="1062"/>
      <c r="B15" s="1070" t="s">
        <v>242</v>
      </c>
      <c r="C15" s="1062"/>
      <c r="D15" s="1064"/>
      <c r="E15" s="1064"/>
      <c r="F15" s="1066"/>
      <c r="G15" s="1064"/>
      <c r="H15" s="1067"/>
      <c r="I15" s="1068"/>
    </row>
    <row r="16" spans="1:9">
      <c r="A16" s="1062"/>
      <c r="B16" s="1069"/>
      <c r="C16" s="1062"/>
      <c r="D16" s="1064"/>
      <c r="E16" s="1064"/>
      <c r="F16" s="1066"/>
      <c r="G16" s="1064"/>
      <c r="H16" s="1067"/>
      <c r="I16" s="1068"/>
    </row>
    <row r="17" spans="2:9">
      <c r="B17" s="1071"/>
      <c r="C17" s="1072"/>
      <c r="D17" s="1072"/>
      <c r="E17" s="1072"/>
      <c r="F17" s="1072"/>
      <c r="G17" s="1072"/>
      <c r="H17" s="1072"/>
      <c r="I17" s="1073"/>
    </row>
    <row r="18" spans="2:9">
      <c r="B18" s="780"/>
      <c r="C18" s="115"/>
      <c r="D18" s="115"/>
      <c r="E18" s="115"/>
      <c r="F18" s="115"/>
      <c r="G18" s="115"/>
      <c r="H18" s="115"/>
      <c r="I18" s="292"/>
    </row>
    <row r="19" spans="2:9">
      <c r="B19" s="780"/>
      <c r="C19" s="115"/>
      <c r="D19" s="115"/>
      <c r="E19" s="115"/>
      <c r="F19" s="115"/>
      <c r="G19" s="115"/>
      <c r="H19" s="115"/>
      <c r="I19" s="292"/>
    </row>
    <row r="20" spans="2:9">
      <c r="B20" s="780"/>
      <c r="C20" s="115"/>
      <c r="D20" s="115"/>
      <c r="E20" s="115"/>
      <c r="F20" s="115"/>
      <c r="G20" s="115"/>
      <c r="H20" s="115"/>
      <c r="I20" s="292"/>
    </row>
    <row r="21" spans="2:9">
      <c r="B21" s="780"/>
      <c r="C21" s="115"/>
      <c r="D21" s="115"/>
      <c r="E21" s="115"/>
      <c r="F21" s="115"/>
      <c r="G21" s="115"/>
      <c r="H21" s="115"/>
      <c r="I21" s="292"/>
    </row>
    <row r="22" spans="2:9">
      <c r="B22" s="952"/>
      <c r="C22" s="951"/>
      <c r="D22" s="951"/>
      <c r="E22" s="951"/>
      <c r="F22" s="951"/>
      <c r="G22" s="951"/>
      <c r="H22" s="951"/>
      <c r="I22" s="950"/>
    </row>
  </sheetData>
  <pageMargins left="0.7" right="0.7" top="0.75" bottom="0.75" header="0.3" footer="0.3"/>
  <pageSetup orientation="portrait" r:id="rId1"/>
  <headerFooter>
    <oddHeader>&amp;RExhibit No. ___ (JH-2)
 Docket UE-130043
Page &amp;P of &amp;N</odd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72"/>
  <sheetViews>
    <sheetView workbookViewId="0">
      <selection activeCell="B1" sqref="B1:I58"/>
    </sheetView>
  </sheetViews>
  <sheetFormatPr defaultRowHeight="13.8"/>
  <cols>
    <col min="1" max="1" width="1.88671875" style="1075" customWidth="1"/>
    <col min="2" max="2" width="34.33203125" style="1075" bestFit="1" customWidth="1"/>
    <col min="3" max="3" width="6.109375" style="1075" customWidth="1"/>
    <col min="4" max="4" width="11.109375" style="1075" customWidth="1"/>
    <col min="5" max="5" width="9.33203125" style="189" customWidth="1"/>
    <col min="6" max="6" width="12.33203125" style="1019" customWidth="1"/>
    <col min="7" max="7" width="11.109375" style="189" customWidth="1"/>
    <col min="8" max="8" width="10.5546875" style="1076" customWidth="1"/>
    <col min="9" max="9" width="12.33203125" style="1019" customWidth="1"/>
    <col min="10" max="10" width="8.33203125" style="1075" customWidth="1"/>
    <col min="11" max="256" width="10" style="1075"/>
    <col min="257" max="257" width="2.5546875" style="1075" customWidth="1"/>
    <col min="258" max="258" width="8.33203125" style="1075" customWidth="1"/>
    <col min="259" max="259" width="37.109375" style="1075" customWidth="1"/>
    <col min="260" max="260" width="9.6640625" style="1075" customWidth="1"/>
    <col min="261" max="261" width="4.6640625" style="1075" customWidth="1"/>
    <col min="262" max="262" width="14.44140625" style="1075" customWidth="1"/>
    <col min="263" max="263" width="11.109375" style="1075" customWidth="1"/>
    <col min="264" max="264" width="10.33203125" style="1075" customWidth="1"/>
    <col min="265" max="265" width="13" style="1075" customWidth="1"/>
    <col min="266" max="266" width="8.33203125" style="1075" customWidth="1"/>
    <col min="267" max="512" width="10" style="1075"/>
    <col min="513" max="513" width="2.5546875" style="1075" customWidth="1"/>
    <col min="514" max="514" width="8.33203125" style="1075" customWidth="1"/>
    <col min="515" max="515" width="37.109375" style="1075" customWidth="1"/>
    <col min="516" max="516" width="9.6640625" style="1075" customWidth="1"/>
    <col min="517" max="517" width="4.6640625" style="1075" customWidth="1"/>
    <col min="518" max="518" width="14.44140625" style="1075" customWidth="1"/>
    <col min="519" max="519" width="11.109375" style="1075" customWidth="1"/>
    <col min="520" max="520" width="10.33203125" style="1075" customWidth="1"/>
    <col min="521" max="521" width="13" style="1075" customWidth="1"/>
    <col min="522" max="522" width="8.33203125" style="1075" customWidth="1"/>
    <col min="523" max="768" width="10" style="1075"/>
    <col min="769" max="769" width="2.5546875" style="1075" customWidth="1"/>
    <col min="770" max="770" width="8.33203125" style="1075" customWidth="1"/>
    <col min="771" max="771" width="37.109375" style="1075" customWidth="1"/>
    <col min="772" max="772" width="9.6640625" style="1075" customWidth="1"/>
    <col min="773" max="773" width="4.6640625" style="1075" customWidth="1"/>
    <col min="774" max="774" width="14.44140625" style="1075" customWidth="1"/>
    <col min="775" max="775" width="11.109375" style="1075" customWidth="1"/>
    <col min="776" max="776" width="10.33203125" style="1075" customWidth="1"/>
    <col min="777" max="777" width="13" style="1075" customWidth="1"/>
    <col min="778" max="778" width="8.33203125" style="1075" customWidth="1"/>
    <col min="779" max="1024" width="9.109375" style="1075"/>
    <col min="1025" max="1025" width="2.5546875" style="1075" customWidth="1"/>
    <col min="1026" max="1026" width="8.33203125" style="1075" customWidth="1"/>
    <col min="1027" max="1027" width="37.109375" style="1075" customWidth="1"/>
    <col min="1028" max="1028" width="9.6640625" style="1075" customWidth="1"/>
    <col min="1029" max="1029" width="4.6640625" style="1075" customWidth="1"/>
    <col min="1030" max="1030" width="14.44140625" style="1075" customWidth="1"/>
    <col min="1031" max="1031" width="11.109375" style="1075" customWidth="1"/>
    <col min="1032" max="1032" width="10.33203125" style="1075" customWidth="1"/>
    <col min="1033" max="1033" width="13" style="1075" customWidth="1"/>
    <col min="1034" max="1034" width="8.33203125" style="1075" customWidth="1"/>
    <col min="1035" max="1280" width="10" style="1075"/>
    <col min="1281" max="1281" width="2.5546875" style="1075" customWidth="1"/>
    <col min="1282" max="1282" width="8.33203125" style="1075" customWidth="1"/>
    <col min="1283" max="1283" width="37.109375" style="1075" customWidth="1"/>
    <col min="1284" max="1284" width="9.6640625" style="1075" customWidth="1"/>
    <col min="1285" max="1285" width="4.6640625" style="1075" customWidth="1"/>
    <col min="1286" max="1286" width="14.44140625" style="1075" customWidth="1"/>
    <col min="1287" max="1287" width="11.109375" style="1075" customWidth="1"/>
    <col min="1288" max="1288" width="10.33203125" style="1075" customWidth="1"/>
    <col min="1289" max="1289" width="13" style="1075" customWidth="1"/>
    <col min="1290" max="1290" width="8.33203125" style="1075" customWidth="1"/>
    <col min="1291" max="1536" width="10" style="1075"/>
    <col min="1537" max="1537" width="2.5546875" style="1075" customWidth="1"/>
    <col min="1538" max="1538" width="8.33203125" style="1075" customWidth="1"/>
    <col min="1539" max="1539" width="37.109375" style="1075" customWidth="1"/>
    <col min="1540" max="1540" width="9.6640625" style="1075" customWidth="1"/>
    <col min="1541" max="1541" width="4.6640625" style="1075" customWidth="1"/>
    <col min="1542" max="1542" width="14.44140625" style="1075" customWidth="1"/>
    <col min="1543" max="1543" width="11.109375" style="1075" customWidth="1"/>
    <col min="1544" max="1544" width="10.33203125" style="1075" customWidth="1"/>
    <col min="1545" max="1545" width="13" style="1075" customWidth="1"/>
    <col min="1546" max="1546" width="8.33203125" style="1075" customWidth="1"/>
    <col min="1547" max="1792" width="10" style="1075"/>
    <col min="1793" max="1793" width="2.5546875" style="1075" customWidth="1"/>
    <col min="1794" max="1794" width="8.33203125" style="1075" customWidth="1"/>
    <col min="1795" max="1795" width="37.109375" style="1075" customWidth="1"/>
    <col min="1796" max="1796" width="9.6640625" style="1075" customWidth="1"/>
    <col min="1797" max="1797" width="4.6640625" style="1075" customWidth="1"/>
    <col min="1798" max="1798" width="14.44140625" style="1075" customWidth="1"/>
    <col min="1799" max="1799" width="11.109375" style="1075" customWidth="1"/>
    <col min="1800" max="1800" width="10.33203125" style="1075" customWidth="1"/>
    <col min="1801" max="1801" width="13" style="1075" customWidth="1"/>
    <col min="1802" max="1802" width="8.33203125" style="1075" customWidth="1"/>
    <col min="1803" max="2048" width="9.109375" style="1075"/>
    <col min="2049" max="2049" width="2.5546875" style="1075" customWidth="1"/>
    <col min="2050" max="2050" width="8.33203125" style="1075" customWidth="1"/>
    <col min="2051" max="2051" width="37.109375" style="1075" customWidth="1"/>
    <col min="2052" max="2052" width="9.6640625" style="1075" customWidth="1"/>
    <col min="2053" max="2053" width="4.6640625" style="1075" customWidth="1"/>
    <col min="2054" max="2054" width="14.44140625" style="1075" customWidth="1"/>
    <col min="2055" max="2055" width="11.109375" style="1075" customWidth="1"/>
    <col min="2056" max="2056" width="10.33203125" style="1075" customWidth="1"/>
    <col min="2057" max="2057" width="13" style="1075" customWidth="1"/>
    <col min="2058" max="2058" width="8.33203125" style="1075" customWidth="1"/>
    <col min="2059" max="2304" width="10" style="1075"/>
    <col min="2305" max="2305" width="2.5546875" style="1075" customWidth="1"/>
    <col min="2306" max="2306" width="8.33203125" style="1075" customWidth="1"/>
    <col min="2307" max="2307" width="37.109375" style="1075" customWidth="1"/>
    <col min="2308" max="2308" width="9.6640625" style="1075" customWidth="1"/>
    <col min="2309" max="2309" width="4.6640625" style="1075" customWidth="1"/>
    <col min="2310" max="2310" width="14.44140625" style="1075" customWidth="1"/>
    <col min="2311" max="2311" width="11.109375" style="1075" customWidth="1"/>
    <col min="2312" max="2312" width="10.33203125" style="1075" customWidth="1"/>
    <col min="2313" max="2313" width="13" style="1075" customWidth="1"/>
    <col min="2314" max="2314" width="8.33203125" style="1075" customWidth="1"/>
    <col min="2315" max="2560" width="10" style="1075"/>
    <col min="2561" max="2561" width="2.5546875" style="1075" customWidth="1"/>
    <col min="2562" max="2562" width="8.33203125" style="1075" customWidth="1"/>
    <col min="2563" max="2563" width="37.109375" style="1075" customWidth="1"/>
    <col min="2564" max="2564" width="9.6640625" style="1075" customWidth="1"/>
    <col min="2565" max="2565" width="4.6640625" style="1075" customWidth="1"/>
    <col min="2566" max="2566" width="14.44140625" style="1075" customWidth="1"/>
    <col min="2567" max="2567" width="11.109375" style="1075" customWidth="1"/>
    <col min="2568" max="2568" width="10.33203125" style="1075" customWidth="1"/>
    <col min="2569" max="2569" width="13" style="1075" customWidth="1"/>
    <col min="2570" max="2570" width="8.33203125" style="1075" customWidth="1"/>
    <col min="2571" max="2816" width="10" style="1075"/>
    <col min="2817" max="2817" width="2.5546875" style="1075" customWidth="1"/>
    <col min="2818" max="2818" width="8.33203125" style="1075" customWidth="1"/>
    <col min="2819" max="2819" width="37.109375" style="1075" customWidth="1"/>
    <col min="2820" max="2820" width="9.6640625" style="1075" customWidth="1"/>
    <col min="2821" max="2821" width="4.6640625" style="1075" customWidth="1"/>
    <col min="2822" max="2822" width="14.44140625" style="1075" customWidth="1"/>
    <col min="2823" max="2823" width="11.109375" style="1075" customWidth="1"/>
    <col min="2824" max="2824" width="10.33203125" style="1075" customWidth="1"/>
    <col min="2825" max="2825" width="13" style="1075" customWidth="1"/>
    <col min="2826" max="2826" width="8.33203125" style="1075" customWidth="1"/>
    <col min="2827" max="3072" width="9.109375" style="1075"/>
    <col min="3073" max="3073" width="2.5546875" style="1075" customWidth="1"/>
    <col min="3074" max="3074" width="8.33203125" style="1075" customWidth="1"/>
    <col min="3075" max="3075" width="37.109375" style="1075" customWidth="1"/>
    <col min="3076" max="3076" width="9.6640625" style="1075" customWidth="1"/>
    <col min="3077" max="3077" width="4.6640625" style="1075" customWidth="1"/>
    <col min="3078" max="3078" width="14.44140625" style="1075" customWidth="1"/>
    <col min="3079" max="3079" width="11.109375" style="1075" customWidth="1"/>
    <col min="3080" max="3080" width="10.33203125" style="1075" customWidth="1"/>
    <col min="3081" max="3081" width="13" style="1075" customWidth="1"/>
    <col min="3082" max="3082" width="8.33203125" style="1075" customWidth="1"/>
    <col min="3083" max="3328" width="10" style="1075"/>
    <col min="3329" max="3329" width="2.5546875" style="1075" customWidth="1"/>
    <col min="3330" max="3330" width="8.33203125" style="1075" customWidth="1"/>
    <col min="3331" max="3331" width="37.109375" style="1075" customWidth="1"/>
    <col min="3332" max="3332" width="9.6640625" style="1075" customWidth="1"/>
    <col min="3333" max="3333" width="4.6640625" style="1075" customWidth="1"/>
    <col min="3334" max="3334" width="14.44140625" style="1075" customWidth="1"/>
    <col min="3335" max="3335" width="11.109375" style="1075" customWidth="1"/>
    <col min="3336" max="3336" width="10.33203125" style="1075" customWidth="1"/>
    <col min="3337" max="3337" width="13" style="1075" customWidth="1"/>
    <col min="3338" max="3338" width="8.33203125" style="1075" customWidth="1"/>
    <col min="3339" max="3584" width="10" style="1075"/>
    <col min="3585" max="3585" width="2.5546875" style="1075" customWidth="1"/>
    <col min="3586" max="3586" width="8.33203125" style="1075" customWidth="1"/>
    <col min="3587" max="3587" width="37.109375" style="1075" customWidth="1"/>
    <col min="3588" max="3588" width="9.6640625" style="1075" customWidth="1"/>
    <col min="3589" max="3589" width="4.6640625" style="1075" customWidth="1"/>
    <col min="3590" max="3590" width="14.44140625" style="1075" customWidth="1"/>
    <col min="3591" max="3591" width="11.109375" style="1075" customWidth="1"/>
    <col min="3592" max="3592" width="10.33203125" style="1075" customWidth="1"/>
    <col min="3593" max="3593" width="13" style="1075" customWidth="1"/>
    <col min="3594" max="3594" width="8.33203125" style="1075" customWidth="1"/>
    <col min="3595" max="3840" width="10" style="1075"/>
    <col min="3841" max="3841" width="2.5546875" style="1075" customWidth="1"/>
    <col min="3842" max="3842" width="8.33203125" style="1075" customWidth="1"/>
    <col min="3843" max="3843" width="37.109375" style="1075" customWidth="1"/>
    <col min="3844" max="3844" width="9.6640625" style="1075" customWidth="1"/>
    <col min="3845" max="3845" width="4.6640625" style="1075" customWidth="1"/>
    <col min="3846" max="3846" width="14.44140625" style="1075" customWidth="1"/>
    <col min="3847" max="3847" width="11.109375" style="1075" customWidth="1"/>
    <col min="3848" max="3848" width="10.33203125" style="1075" customWidth="1"/>
    <col min="3849" max="3849" width="13" style="1075" customWidth="1"/>
    <col min="3850" max="3850" width="8.33203125" style="1075" customWidth="1"/>
    <col min="3851" max="4096" width="9.109375" style="1075"/>
    <col min="4097" max="4097" width="2.5546875" style="1075" customWidth="1"/>
    <col min="4098" max="4098" width="8.33203125" style="1075" customWidth="1"/>
    <col min="4099" max="4099" width="37.109375" style="1075" customWidth="1"/>
    <col min="4100" max="4100" width="9.6640625" style="1075" customWidth="1"/>
    <col min="4101" max="4101" width="4.6640625" style="1075" customWidth="1"/>
    <col min="4102" max="4102" width="14.44140625" style="1075" customWidth="1"/>
    <col min="4103" max="4103" width="11.109375" style="1075" customWidth="1"/>
    <col min="4104" max="4104" width="10.33203125" style="1075" customWidth="1"/>
    <col min="4105" max="4105" width="13" style="1075" customWidth="1"/>
    <col min="4106" max="4106" width="8.33203125" style="1075" customWidth="1"/>
    <col min="4107" max="4352" width="10" style="1075"/>
    <col min="4353" max="4353" width="2.5546875" style="1075" customWidth="1"/>
    <col min="4354" max="4354" width="8.33203125" style="1075" customWidth="1"/>
    <col min="4355" max="4355" width="37.109375" style="1075" customWidth="1"/>
    <col min="4356" max="4356" width="9.6640625" style="1075" customWidth="1"/>
    <col min="4357" max="4357" width="4.6640625" style="1075" customWidth="1"/>
    <col min="4358" max="4358" width="14.44140625" style="1075" customWidth="1"/>
    <col min="4359" max="4359" width="11.109375" style="1075" customWidth="1"/>
    <col min="4360" max="4360" width="10.33203125" style="1075" customWidth="1"/>
    <col min="4361" max="4361" width="13" style="1075" customWidth="1"/>
    <col min="4362" max="4362" width="8.33203125" style="1075" customWidth="1"/>
    <col min="4363" max="4608" width="10" style="1075"/>
    <col min="4609" max="4609" width="2.5546875" style="1075" customWidth="1"/>
    <col min="4610" max="4610" width="8.33203125" style="1075" customWidth="1"/>
    <col min="4611" max="4611" width="37.109375" style="1075" customWidth="1"/>
    <col min="4612" max="4612" width="9.6640625" style="1075" customWidth="1"/>
    <col min="4613" max="4613" width="4.6640625" style="1075" customWidth="1"/>
    <col min="4614" max="4614" width="14.44140625" style="1075" customWidth="1"/>
    <col min="4615" max="4615" width="11.109375" style="1075" customWidth="1"/>
    <col min="4616" max="4616" width="10.33203125" style="1075" customWidth="1"/>
    <col min="4617" max="4617" width="13" style="1075" customWidth="1"/>
    <col min="4618" max="4618" width="8.33203125" style="1075" customWidth="1"/>
    <col min="4619" max="4864" width="10" style="1075"/>
    <col min="4865" max="4865" width="2.5546875" style="1075" customWidth="1"/>
    <col min="4866" max="4866" width="8.33203125" style="1075" customWidth="1"/>
    <col min="4867" max="4867" width="37.109375" style="1075" customWidth="1"/>
    <col min="4868" max="4868" width="9.6640625" style="1075" customWidth="1"/>
    <col min="4869" max="4869" width="4.6640625" style="1075" customWidth="1"/>
    <col min="4870" max="4870" width="14.44140625" style="1075" customWidth="1"/>
    <col min="4871" max="4871" width="11.109375" style="1075" customWidth="1"/>
    <col min="4872" max="4872" width="10.33203125" style="1075" customWidth="1"/>
    <col min="4873" max="4873" width="13" style="1075" customWidth="1"/>
    <col min="4874" max="4874" width="8.33203125" style="1075" customWidth="1"/>
    <col min="4875" max="5120" width="9.109375" style="1075"/>
    <col min="5121" max="5121" width="2.5546875" style="1075" customWidth="1"/>
    <col min="5122" max="5122" width="8.33203125" style="1075" customWidth="1"/>
    <col min="5123" max="5123" width="37.109375" style="1075" customWidth="1"/>
    <col min="5124" max="5124" width="9.6640625" style="1075" customWidth="1"/>
    <col min="5125" max="5125" width="4.6640625" style="1075" customWidth="1"/>
    <col min="5126" max="5126" width="14.44140625" style="1075" customWidth="1"/>
    <col min="5127" max="5127" width="11.109375" style="1075" customWidth="1"/>
    <col min="5128" max="5128" width="10.33203125" style="1075" customWidth="1"/>
    <col min="5129" max="5129" width="13" style="1075" customWidth="1"/>
    <col min="5130" max="5130" width="8.33203125" style="1075" customWidth="1"/>
    <col min="5131" max="5376" width="10" style="1075"/>
    <col min="5377" max="5377" width="2.5546875" style="1075" customWidth="1"/>
    <col min="5378" max="5378" width="8.33203125" style="1075" customWidth="1"/>
    <col min="5379" max="5379" width="37.109375" style="1075" customWidth="1"/>
    <col min="5380" max="5380" width="9.6640625" style="1075" customWidth="1"/>
    <col min="5381" max="5381" width="4.6640625" style="1075" customWidth="1"/>
    <col min="5382" max="5382" width="14.44140625" style="1075" customWidth="1"/>
    <col min="5383" max="5383" width="11.109375" style="1075" customWidth="1"/>
    <col min="5384" max="5384" width="10.33203125" style="1075" customWidth="1"/>
    <col min="5385" max="5385" width="13" style="1075" customWidth="1"/>
    <col min="5386" max="5386" width="8.33203125" style="1075" customWidth="1"/>
    <col min="5387" max="5632" width="10" style="1075"/>
    <col min="5633" max="5633" width="2.5546875" style="1075" customWidth="1"/>
    <col min="5634" max="5634" width="8.33203125" style="1075" customWidth="1"/>
    <col min="5635" max="5635" width="37.109375" style="1075" customWidth="1"/>
    <col min="5636" max="5636" width="9.6640625" style="1075" customWidth="1"/>
    <col min="5637" max="5637" width="4.6640625" style="1075" customWidth="1"/>
    <col min="5638" max="5638" width="14.44140625" style="1075" customWidth="1"/>
    <col min="5639" max="5639" width="11.109375" style="1075" customWidth="1"/>
    <col min="5640" max="5640" width="10.33203125" style="1075" customWidth="1"/>
    <col min="5641" max="5641" width="13" style="1075" customWidth="1"/>
    <col min="5642" max="5642" width="8.33203125" style="1075" customWidth="1"/>
    <col min="5643" max="5888" width="10" style="1075"/>
    <col min="5889" max="5889" width="2.5546875" style="1075" customWidth="1"/>
    <col min="5890" max="5890" width="8.33203125" style="1075" customWidth="1"/>
    <col min="5891" max="5891" width="37.109375" style="1075" customWidth="1"/>
    <col min="5892" max="5892" width="9.6640625" style="1075" customWidth="1"/>
    <col min="5893" max="5893" width="4.6640625" style="1075" customWidth="1"/>
    <col min="5894" max="5894" width="14.44140625" style="1075" customWidth="1"/>
    <col min="5895" max="5895" width="11.109375" style="1075" customWidth="1"/>
    <col min="5896" max="5896" width="10.33203125" style="1075" customWidth="1"/>
    <col min="5897" max="5897" width="13" style="1075" customWidth="1"/>
    <col min="5898" max="5898" width="8.33203125" style="1075" customWidth="1"/>
    <col min="5899" max="6144" width="9.109375" style="1075"/>
    <col min="6145" max="6145" width="2.5546875" style="1075" customWidth="1"/>
    <col min="6146" max="6146" width="8.33203125" style="1075" customWidth="1"/>
    <col min="6147" max="6147" width="37.109375" style="1075" customWidth="1"/>
    <col min="6148" max="6148" width="9.6640625" style="1075" customWidth="1"/>
    <col min="6149" max="6149" width="4.6640625" style="1075" customWidth="1"/>
    <col min="6150" max="6150" width="14.44140625" style="1075" customWidth="1"/>
    <col min="6151" max="6151" width="11.109375" style="1075" customWidth="1"/>
    <col min="6152" max="6152" width="10.33203125" style="1075" customWidth="1"/>
    <col min="6153" max="6153" width="13" style="1075" customWidth="1"/>
    <col min="6154" max="6154" width="8.33203125" style="1075" customWidth="1"/>
    <col min="6155" max="6400" width="10" style="1075"/>
    <col min="6401" max="6401" width="2.5546875" style="1075" customWidth="1"/>
    <col min="6402" max="6402" width="8.33203125" style="1075" customWidth="1"/>
    <col min="6403" max="6403" width="37.109375" style="1075" customWidth="1"/>
    <col min="6404" max="6404" width="9.6640625" style="1075" customWidth="1"/>
    <col min="6405" max="6405" width="4.6640625" style="1075" customWidth="1"/>
    <col min="6406" max="6406" width="14.44140625" style="1075" customWidth="1"/>
    <col min="6407" max="6407" width="11.109375" style="1075" customWidth="1"/>
    <col min="6408" max="6408" width="10.33203125" style="1075" customWidth="1"/>
    <col min="6409" max="6409" width="13" style="1075" customWidth="1"/>
    <col min="6410" max="6410" width="8.33203125" style="1075" customWidth="1"/>
    <col min="6411" max="6656" width="10" style="1075"/>
    <col min="6657" max="6657" width="2.5546875" style="1075" customWidth="1"/>
    <col min="6658" max="6658" width="8.33203125" style="1075" customWidth="1"/>
    <col min="6659" max="6659" width="37.109375" style="1075" customWidth="1"/>
    <col min="6660" max="6660" width="9.6640625" style="1075" customWidth="1"/>
    <col min="6661" max="6661" width="4.6640625" style="1075" customWidth="1"/>
    <col min="6662" max="6662" width="14.44140625" style="1075" customWidth="1"/>
    <col min="6663" max="6663" width="11.109375" style="1075" customWidth="1"/>
    <col min="6664" max="6664" width="10.33203125" style="1075" customWidth="1"/>
    <col min="6665" max="6665" width="13" style="1075" customWidth="1"/>
    <col min="6666" max="6666" width="8.33203125" style="1075" customWidth="1"/>
    <col min="6667" max="6912" width="10" style="1075"/>
    <col min="6913" max="6913" width="2.5546875" style="1075" customWidth="1"/>
    <col min="6914" max="6914" width="8.33203125" style="1075" customWidth="1"/>
    <col min="6915" max="6915" width="37.109375" style="1075" customWidth="1"/>
    <col min="6916" max="6916" width="9.6640625" style="1075" customWidth="1"/>
    <col min="6917" max="6917" width="4.6640625" style="1075" customWidth="1"/>
    <col min="6918" max="6918" width="14.44140625" style="1075" customWidth="1"/>
    <col min="6919" max="6919" width="11.109375" style="1075" customWidth="1"/>
    <col min="6920" max="6920" width="10.33203125" style="1075" customWidth="1"/>
    <col min="6921" max="6921" width="13" style="1075" customWidth="1"/>
    <col min="6922" max="6922" width="8.33203125" style="1075" customWidth="1"/>
    <col min="6923" max="7168" width="9.109375" style="1075"/>
    <col min="7169" max="7169" width="2.5546875" style="1075" customWidth="1"/>
    <col min="7170" max="7170" width="8.33203125" style="1075" customWidth="1"/>
    <col min="7171" max="7171" width="37.109375" style="1075" customWidth="1"/>
    <col min="7172" max="7172" width="9.6640625" style="1075" customWidth="1"/>
    <col min="7173" max="7173" width="4.6640625" style="1075" customWidth="1"/>
    <col min="7174" max="7174" width="14.44140625" style="1075" customWidth="1"/>
    <col min="7175" max="7175" width="11.109375" style="1075" customWidth="1"/>
    <col min="7176" max="7176" width="10.33203125" style="1075" customWidth="1"/>
    <col min="7177" max="7177" width="13" style="1075" customWidth="1"/>
    <col min="7178" max="7178" width="8.33203125" style="1075" customWidth="1"/>
    <col min="7179" max="7424" width="10" style="1075"/>
    <col min="7425" max="7425" width="2.5546875" style="1075" customWidth="1"/>
    <col min="7426" max="7426" width="8.33203125" style="1075" customWidth="1"/>
    <col min="7427" max="7427" width="37.109375" style="1075" customWidth="1"/>
    <col min="7428" max="7428" width="9.6640625" style="1075" customWidth="1"/>
    <col min="7429" max="7429" width="4.6640625" style="1075" customWidth="1"/>
    <col min="7430" max="7430" width="14.44140625" style="1075" customWidth="1"/>
    <col min="7431" max="7431" width="11.109375" style="1075" customWidth="1"/>
    <col min="7432" max="7432" width="10.33203125" style="1075" customWidth="1"/>
    <col min="7433" max="7433" width="13" style="1075" customWidth="1"/>
    <col min="7434" max="7434" width="8.33203125" style="1075" customWidth="1"/>
    <col min="7435" max="7680" width="10" style="1075"/>
    <col min="7681" max="7681" width="2.5546875" style="1075" customWidth="1"/>
    <col min="7682" max="7682" width="8.33203125" style="1075" customWidth="1"/>
    <col min="7683" max="7683" width="37.109375" style="1075" customWidth="1"/>
    <col min="7684" max="7684" width="9.6640625" style="1075" customWidth="1"/>
    <col min="7685" max="7685" width="4.6640625" style="1075" customWidth="1"/>
    <col min="7686" max="7686" width="14.44140625" style="1075" customWidth="1"/>
    <col min="7687" max="7687" width="11.109375" style="1075" customWidth="1"/>
    <col min="7688" max="7688" width="10.33203125" style="1075" customWidth="1"/>
    <col min="7689" max="7689" width="13" style="1075" customWidth="1"/>
    <col min="7690" max="7690" width="8.33203125" style="1075" customWidth="1"/>
    <col min="7691" max="7936" width="10" style="1075"/>
    <col min="7937" max="7937" width="2.5546875" style="1075" customWidth="1"/>
    <col min="7938" max="7938" width="8.33203125" style="1075" customWidth="1"/>
    <col min="7939" max="7939" width="37.109375" style="1075" customWidth="1"/>
    <col min="7940" max="7940" width="9.6640625" style="1075" customWidth="1"/>
    <col min="7941" max="7941" width="4.6640625" style="1075" customWidth="1"/>
    <col min="7942" max="7942" width="14.44140625" style="1075" customWidth="1"/>
    <col min="7943" max="7943" width="11.109375" style="1075" customWidth="1"/>
    <col min="7944" max="7944" width="10.33203125" style="1075" customWidth="1"/>
    <col min="7945" max="7945" width="13" style="1075" customWidth="1"/>
    <col min="7946" max="7946" width="8.33203125" style="1075" customWidth="1"/>
    <col min="7947" max="8192" width="9.109375" style="1075"/>
    <col min="8193" max="8193" width="2.5546875" style="1075" customWidth="1"/>
    <col min="8194" max="8194" width="8.33203125" style="1075" customWidth="1"/>
    <col min="8195" max="8195" width="37.109375" style="1075" customWidth="1"/>
    <col min="8196" max="8196" width="9.6640625" style="1075" customWidth="1"/>
    <col min="8197" max="8197" width="4.6640625" style="1075" customWidth="1"/>
    <col min="8198" max="8198" width="14.44140625" style="1075" customWidth="1"/>
    <col min="8199" max="8199" width="11.109375" style="1075" customWidth="1"/>
    <col min="8200" max="8200" width="10.33203125" style="1075" customWidth="1"/>
    <col min="8201" max="8201" width="13" style="1075" customWidth="1"/>
    <col min="8202" max="8202" width="8.33203125" style="1075" customWidth="1"/>
    <col min="8203" max="8448" width="10" style="1075"/>
    <col min="8449" max="8449" width="2.5546875" style="1075" customWidth="1"/>
    <col min="8450" max="8450" width="8.33203125" style="1075" customWidth="1"/>
    <col min="8451" max="8451" width="37.109375" style="1075" customWidth="1"/>
    <col min="8452" max="8452" width="9.6640625" style="1075" customWidth="1"/>
    <col min="8453" max="8453" width="4.6640625" style="1075" customWidth="1"/>
    <col min="8454" max="8454" width="14.44140625" style="1075" customWidth="1"/>
    <col min="8455" max="8455" width="11.109375" style="1075" customWidth="1"/>
    <col min="8456" max="8456" width="10.33203125" style="1075" customWidth="1"/>
    <col min="8457" max="8457" width="13" style="1075" customWidth="1"/>
    <col min="8458" max="8458" width="8.33203125" style="1075" customWidth="1"/>
    <col min="8459" max="8704" width="10" style="1075"/>
    <col min="8705" max="8705" width="2.5546875" style="1075" customWidth="1"/>
    <col min="8706" max="8706" width="8.33203125" style="1075" customWidth="1"/>
    <col min="8707" max="8707" width="37.109375" style="1075" customWidth="1"/>
    <col min="8708" max="8708" width="9.6640625" style="1075" customWidth="1"/>
    <col min="8709" max="8709" width="4.6640625" style="1075" customWidth="1"/>
    <col min="8710" max="8710" width="14.44140625" style="1075" customWidth="1"/>
    <col min="8711" max="8711" width="11.109375" style="1075" customWidth="1"/>
    <col min="8712" max="8712" width="10.33203125" style="1075" customWidth="1"/>
    <col min="8713" max="8713" width="13" style="1075" customWidth="1"/>
    <col min="8714" max="8714" width="8.33203125" style="1075" customWidth="1"/>
    <col min="8715" max="8960" width="10" style="1075"/>
    <col min="8961" max="8961" width="2.5546875" style="1075" customWidth="1"/>
    <col min="8962" max="8962" width="8.33203125" style="1075" customWidth="1"/>
    <col min="8963" max="8963" width="37.109375" style="1075" customWidth="1"/>
    <col min="8964" max="8964" width="9.6640625" style="1075" customWidth="1"/>
    <col min="8965" max="8965" width="4.6640625" style="1075" customWidth="1"/>
    <col min="8966" max="8966" width="14.44140625" style="1075" customWidth="1"/>
    <col min="8967" max="8967" width="11.109375" style="1075" customWidth="1"/>
    <col min="8968" max="8968" width="10.33203125" style="1075" customWidth="1"/>
    <col min="8969" max="8969" width="13" style="1075" customWidth="1"/>
    <col min="8970" max="8970" width="8.33203125" style="1075" customWidth="1"/>
    <col min="8971" max="9216" width="9.109375" style="1075"/>
    <col min="9217" max="9217" width="2.5546875" style="1075" customWidth="1"/>
    <col min="9218" max="9218" width="8.33203125" style="1075" customWidth="1"/>
    <col min="9219" max="9219" width="37.109375" style="1075" customWidth="1"/>
    <col min="9220" max="9220" width="9.6640625" style="1075" customWidth="1"/>
    <col min="9221" max="9221" width="4.6640625" style="1075" customWidth="1"/>
    <col min="9222" max="9222" width="14.44140625" style="1075" customWidth="1"/>
    <col min="9223" max="9223" width="11.109375" style="1075" customWidth="1"/>
    <col min="9224" max="9224" width="10.33203125" style="1075" customWidth="1"/>
    <col min="9225" max="9225" width="13" style="1075" customWidth="1"/>
    <col min="9226" max="9226" width="8.33203125" style="1075" customWidth="1"/>
    <col min="9227" max="9472" width="10" style="1075"/>
    <col min="9473" max="9473" width="2.5546875" style="1075" customWidth="1"/>
    <col min="9474" max="9474" width="8.33203125" style="1075" customWidth="1"/>
    <col min="9475" max="9475" width="37.109375" style="1075" customWidth="1"/>
    <col min="9476" max="9476" width="9.6640625" style="1075" customWidth="1"/>
    <col min="9477" max="9477" width="4.6640625" style="1075" customWidth="1"/>
    <col min="9478" max="9478" width="14.44140625" style="1075" customWidth="1"/>
    <col min="9479" max="9479" width="11.109375" style="1075" customWidth="1"/>
    <col min="9480" max="9480" width="10.33203125" style="1075" customWidth="1"/>
    <col min="9481" max="9481" width="13" style="1075" customWidth="1"/>
    <col min="9482" max="9482" width="8.33203125" style="1075" customWidth="1"/>
    <col min="9483" max="9728" width="10" style="1075"/>
    <col min="9729" max="9729" width="2.5546875" style="1075" customWidth="1"/>
    <col min="9730" max="9730" width="8.33203125" style="1075" customWidth="1"/>
    <col min="9731" max="9731" width="37.109375" style="1075" customWidth="1"/>
    <col min="9732" max="9732" width="9.6640625" style="1075" customWidth="1"/>
    <col min="9733" max="9733" width="4.6640625" style="1075" customWidth="1"/>
    <col min="9734" max="9734" width="14.44140625" style="1075" customWidth="1"/>
    <col min="9735" max="9735" width="11.109375" style="1075" customWidth="1"/>
    <col min="9736" max="9736" width="10.33203125" style="1075" customWidth="1"/>
    <col min="9737" max="9737" width="13" style="1075" customWidth="1"/>
    <col min="9738" max="9738" width="8.33203125" style="1075" customWidth="1"/>
    <col min="9739" max="9984" width="10" style="1075"/>
    <col min="9985" max="9985" width="2.5546875" style="1075" customWidth="1"/>
    <col min="9986" max="9986" width="8.33203125" style="1075" customWidth="1"/>
    <col min="9987" max="9987" width="37.109375" style="1075" customWidth="1"/>
    <col min="9988" max="9988" width="9.6640625" style="1075" customWidth="1"/>
    <col min="9989" max="9989" width="4.6640625" style="1075" customWidth="1"/>
    <col min="9990" max="9990" width="14.44140625" style="1075" customWidth="1"/>
    <col min="9991" max="9991" width="11.109375" style="1075" customWidth="1"/>
    <col min="9992" max="9992" width="10.33203125" style="1075" customWidth="1"/>
    <col min="9993" max="9993" width="13" style="1075" customWidth="1"/>
    <col min="9994" max="9994" width="8.33203125" style="1075" customWidth="1"/>
    <col min="9995" max="10240" width="9.109375" style="1075"/>
    <col min="10241" max="10241" width="2.5546875" style="1075" customWidth="1"/>
    <col min="10242" max="10242" width="8.33203125" style="1075" customWidth="1"/>
    <col min="10243" max="10243" width="37.109375" style="1075" customWidth="1"/>
    <col min="10244" max="10244" width="9.6640625" style="1075" customWidth="1"/>
    <col min="10245" max="10245" width="4.6640625" style="1075" customWidth="1"/>
    <col min="10246" max="10246" width="14.44140625" style="1075" customWidth="1"/>
    <col min="10247" max="10247" width="11.109375" style="1075" customWidth="1"/>
    <col min="10248" max="10248" width="10.33203125" style="1075" customWidth="1"/>
    <col min="10249" max="10249" width="13" style="1075" customWidth="1"/>
    <col min="10250" max="10250" width="8.33203125" style="1075" customWidth="1"/>
    <col min="10251" max="10496" width="10" style="1075"/>
    <col min="10497" max="10497" width="2.5546875" style="1075" customWidth="1"/>
    <col min="10498" max="10498" width="8.33203125" style="1075" customWidth="1"/>
    <col min="10499" max="10499" width="37.109375" style="1075" customWidth="1"/>
    <col min="10500" max="10500" width="9.6640625" style="1075" customWidth="1"/>
    <col min="10501" max="10501" width="4.6640625" style="1075" customWidth="1"/>
    <col min="10502" max="10502" width="14.44140625" style="1075" customWidth="1"/>
    <col min="10503" max="10503" width="11.109375" style="1075" customWidth="1"/>
    <col min="10504" max="10504" width="10.33203125" style="1075" customWidth="1"/>
    <col min="10505" max="10505" width="13" style="1075" customWidth="1"/>
    <col min="10506" max="10506" width="8.33203125" style="1075" customWidth="1"/>
    <col min="10507" max="10752" width="10" style="1075"/>
    <col min="10753" max="10753" width="2.5546875" style="1075" customWidth="1"/>
    <col min="10754" max="10754" width="8.33203125" style="1075" customWidth="1"/>
    <col min="10755" max="10755" width="37.109375" style="1075" customWidth="1"/>
    <col min="10756" max="10756" width="9.6640625" style="1075" customWidth="1"/>
    <col min="10757" max="10757" width="4.6640625" style="1075" customWidth="1"/>
    <col min="10758" max="10758" width="14.44140625" style="1075" customWidth="1"/>
    <col min="10759" max="10759" width="11.109375" style="1075" customWidth="1"/>
    <col min="10760" max="10760" width="10.33203125" style="1075" customWidth="1"/>
    <col min="10761" max="10761" width="13" style="1075" customWidth="1"/>
    <col min="10762" max="10762" width="8.33203125" style="1075" customWidth="1"/>
    <col min="10763" max="11008" width="10" style="1075"/>
    <col min="11009" max="11009" width="2.5546875" style="1075" customWidth="1"/>
    <col min="11010" max="11010" width="8.33203125" style="1075" customWidth="1"/>
    <col min="11011" max="11011" width="37.109375" style="1075" customWidth="1"/>
    <col min="11012" max="11012" width="9.6640625" style="1075" customWidth="1"/>
    <col min="11013" max="11013" width="4.6640625" style="1075" customWidth="1"/>
    <col min="11014" max="11014" width="14.44140625" style="1075" customWidth="1"/>
    <col min="11015" max="11015" width="11.109375" style="1075" customWidth="1"/>
    <col min="11016" max="11016" width="10.33203125" style="1075" customWidth="1"/>
    <col min="11017" max="11017" width="13" style="1075" customWidth="1"/>
    <col min="11018" max="11018" width="8.33203125" style="1075" customWidth="1"/>
    <col min="11019" max="11264" width="9.109375" style="1075"/>
    <col min="11265" max="11265" width="2.5546875" style="1075" customWidth="1"/>
    <col min="11266" max="11266" width="8.33203125" style="1075" customWidth="1"/>
    <col min="11267" max="11267" width="37.109375" style="1075" customWidth="1"/>
    <col min="11268" max="11268" width="9.6640625" style="1075" customWidth="1"/>
    <col min="11269" max="11269" width="4.6640625" style="1075" customWidth="1"/>
    <col min="11270" max="11270" width="14.44140625" style="1075" customWidth="1"/>
    <col min="11271" max="11271" width="11.109375" style="1075" customWidth="1"/>
    <col min="11272" max="11272" width="10.33203125" style="1075" customWidth="1"/>
    <col min="11273" max="11273" width="13" style="1075" customWidth="1"/>
    <col min="11274" max="11274" width="8.33203125" style="1075" customWidth="1"/>
    <col min="11275" max="11520" width="10" style="1075"/>
    <col min="11521" max="11521" width="2.5546875" style="1075" customWidth="1"/>
    <col min="11522" max="11522" width="8.33203125" style="1075" customWidth="1"/>
    <col min="11523" max="11523" width="37.109375" style="1075" customWidth="1"/>
    <col min="11524" max="11524" width="9.6640625" style="1075" customWidth="1"/>
    <col min="11525" max="11525" width="4.6640625" style="1075" customWidth="1"/>
    <col min="11526" max="11526" width="14.44140625" style="1075" customWidth="1"/>
    <col min="11527" max="11527" width="11.109375" style="1075" customWidth="1"/>
    <col min="11528" max="11528" width="10.33203125" style="1075" customWidth="1"/>
    <col min="11529" max="11529" width="13" style="1075" customWidth="1"/>
    <col min="11530" max="11530" width="8.33203125" style="1075" customWidth="1"/>
    <col min="11531" max="11776" width="10" style="1075"/>
    <col min="11777" max="11777" width="2.5546875" style="1075" customWidth="1"/>
    <col min="11778" max="11778" width="8.33203125" style="1075" customWidth="1"/>
    <col min="11779" max="11779" width="37.109375" style="1075" customWidth="1"/>
    <col min="11780" max="11780" width="9.6640625" style="1075" customWidth="1"/>
    <col min="11781" max="11781" width="4.6640625" style="1075" customWidth="1"/>
    <col min="11782" max="11782" width="14.44140625" style="1075" customWidth="1"/>
    <col min="11783" max="11783" width="11.109375" style="1075" customWidth="1"/>
    <col min="11784" max="11784" width="10.33203125" style="1075" customWidth="1"/>
    <col min="11785" max="11785" width="13" style="1075" customWidth="1"/>
    <col min="11786" max="11786" width="8.33203125" style="1075" customWidth="1"/>
    <col min="11787" max="12032" width="10" style="1075"/>
    <col min="12033" max="12033" width="2.5546875" style="1075" customWidth="1"/>
    <col min="12034" max="12034" width="8.33203125" style="1075" customWidth="1"/>
    <col min="12035" max="12035" width="37.109375" style="1075" customWidth="1"/>
    <col min="12036" max="12036" width="9.6640625" style="1075" customWidth="1"/>
    <col min="12037" max="12037" width="4.6640625" style="1075" customWidth="1"/>
    <col min="12038" max="12038" width="14.44140625" style="1075" customWidth="1"/>
    <col min="12039" max="12039" width="11.109375" style="1075" customWidth="1"/>
    <col min="12040" max="12040" width="10.33203125" style="1075" customWidth="1"/>
    <col min="12041" max="12041" width="13" style="1075" customWidth="1"/>
    <col min="12042" max="12042" width="8.33203125" style="1075" customWidth="1"/>
    <col min="12043" max="12288" width="9.109375" style="1075"/>
    <col min="12289" max="12289" width="2.5546875" style="1075" customWidth="1"/>
    <col min="12290" max="12290" width="8.33203125" style="1075" customWidth="1"/>
    <col min="12291" max="12291" width="37.109375" style="1075" customWidth="1"/>
    <col min="12292" max="12292" width="9.6640625" style="1075" customWidth="1"/>
    <col min="12293" max="12293" width="4.6640625" style="1075" customWidth="1"/>
    <col min="12294" max="12294" width="14.44140625" style="1075" customWidth="1"/>
    <col min="12295" max="12295" width="11.109375" style="1075" customWidth="1"/>
    <col min="12296" max="12296" width="10.33203125" style="1075" customWidth="1"/>
    <col min="12297" max="12297" width="13" style="1075" customWidth="1"/>
    <col min="12298" max="12298" width="8.33203125" style="1075" customWidth="1"/>
    <col min="12299" max="12544" width="10" style="1075"/>
    <col min="12545" max="12545" width="2.5546875" style="1075" customWidth="1"/>
    <col min="12546" max="12546" width="8.33203125" style="1075" customWidth="1"/>
    <col min="12547" max="12547" width="37.109375" style="1075" customWidth="1"/>
    <col min="12548" max="12548" width="9.6640625" style="1075" customWidth="1"/>
    <col min="12549" max="12549" width="4.6640625" style="1075" customWidth="1"/>
    <col min="12550" max="12550" width="14.44140625" style="1075" customWidth="1"/>
    <col min="12551" max="12551" width="11.109375" style="1075" customWidth="1"/>
    <col min="12552" max="12552" width="10.33203125" style="1075" customWidth="1"/>
    <col min="12553" max="12553" width="13" style="1075" customWidth="1"/>
    <col min="12554" max="12554" width="8.33203125" style="1075" customWidth="1"/>
    <col min="12555" max="12800" width="10" style="1075"/>
    <col min="12801" max="12801" width="2.5546875" style="1075" customWidth="1"/>
    <col min="12802" max="12802" width="8.33203125" style="1075" customWidth="1"/>
    <col min="12803" max="12803" width="37.109375" style="1075" customWidth="1"/>
    <col min="12804" max="12804" width="9.6640625" style="1075" customWidth="1"/>
    <col min="12805" max="12805" width="4.6640625" style="1075" customWidth="1"/>
    <col min="12806" max="12806" width="14.44140625" style="1075" customWidth="1"/>
    <col min="12807" max="12807" width="11.109375" style="1075" customWidth="1"/>
    <col min="12808" max="12808" width="10.33203125" style="1075" customWidth="1"/>
    <col min="12809" max="12809" width="13" style="1075" customWidth="1"/>
    <col min="12810" max="12810" width="8.33203125" style="1075" customWidth="1"/>
    <col min="12811" max="13056" width="10" style="1075"/>
    <col min="13057" max="13057" width="2.5546875" style="1075" customWidth="1"/>
    <col min="13058" max="13058" width="8.33203125" style="1075" customWidth="1"/>
    <col min="13059" max="13059" width="37.109375" style="1075" customWidth="1"/>
    <col min="13060" max="13060" width="9.6640625" style="1075" customWidth="1"/>
    <col min="13061" max="13061" width="4.6640625" style="1075" customWidth="1"/>
    <col min="13062" max="13062" width="14.44140625" style="1075" customWidth="1"/>
    <col min="13063" max="13063" width="11.109375" style="1075" customWidth="1"/>
    <col min="13064" max="13064" width="10.33203125" style="1075" customWidth="1"/>
    <col min="13065" max="13065" width="13" style="1075" customWidth="1"/>
    <col min="13066" max="13066" width="8.33203125" style="1075" customWidth="1"/>
    <col min="13067" max="13312" width="9.109375" style="1075"/>
    <col min="13313" max="13313" width="2.5546875" style="1075" customWidth="1"/>
    <col min="13314" max="13314" width="8.33203125" style="1075" customWidth="1"/>
    <col min="13315" max="13315" width="37.109375" style="1075" customWidth="1"/>
    <col min="13316" max="13316" width="9.6640625" style="1075" customWidth="1"/>
    <col min="13317" max="13317" width="4.6640625" style="1075" customWidth="1"/>
    <col min="13318" max="13318" width="14.44140625" style="1075" customWidth="1"/>
    <col min="13319" max="13319" width="11.109375" style="1075" customWidth="1"/>
    <col min="13320" max="13320" width="10.33203125" style="1075" customWidth="1"/>
    <col min="13321" max="13321" width="13" style="1075" customWidth="1"/>
    <col min="13322" max="13322" width="8.33203125" style="1075" customWidth="1"/>
    <col min="13323" max="13568" width="10" style="1075"/>
    <col min="13569" max="13569" width="2.5546875" style="1075" customWidth="1"/>
    <col min="13570" max="13570" width="8.33203125" style="1075" customWidth="1"/>
    <col min="13571" max="13571" width="37.109375" style="1075" customWidth="1"/>
    <col min="13572" max="13572" width="9.6640625" style="1075" customWidth="1"/>
    <col min="13573" max="13573" width="4.6640625" style="1075" customWidth="1"/>
    <col min="13574" max="13574" width="14.44140625" style="1075" customWidth="1"/>
    <col min="13575" max="13575" width="11.109375" style="1075" customWidth="1"/>
    <col min="13576" max="13576" width="10.33203125" style="1075" customWidth="1"/>
    <col min="13577" max="13577" width="13" style="1075" customWidth="1"/>
    <col min="13578" max="13578" width="8.33203125" style="1075" customWidth="1"/>
    <col min="13579" max="13824" width="10" style="1075"/>
    <col min="13825" max="13825" width="2.5546875" style="1075" customWidth="1"/>
    <col min="13826" max="13826" width="8.33203125" style="1075" customWidth="1"/>
    <col min="13827" max="13827" width="37.109375" style="1075" customWidth="1"/>
    <col min="13828" max="13828" width="9.6640625" style="1075" customWidth="1"/>
    <col min="13829" max="13829" width="4.6640625" style="1075" customWidth="1"/>
    <col min="13830" max="13830" width="14.44140625" style="1075" customWidth="1"/>
    <col min="13831" max="13831" width="11.109375" style="1075" customWidth="1"/>
    <col min="13832" max="13832" width="10.33203125" style="1075" customWidth="1"/>
    <col min="13833" max="13833" width="13" style="1075" customWidth="1"/>
    <col min="13834" max="13834" width="8.33203125" style="1075" customWidth="1"/>
    <col min="13835" max="14080" width="10" style="1075"/>
    <col min="14081" max="14081" width="2.5546875" style="1075" customWidth="1"/>
    <col min="14082" max="14082" width="8.33203125" style="1075" customWidth="1"/>
    <col min="14083" max="14083" width="37.109375" style="1075" customWidth="1"/>
    <col min="14084" max="14084" width="9.6640625" style="1075" customWidth="1"/>
    <col min="14085" max="14085" width="4.6640625" style="1075" customWidth="1"/>
    <col min="14086" max="14086" width="14.44140625" style="1075" customWidth="1"/>
    <col min="14087" max="14087" width="11.109375" style="1075" customWidth="1"/>
    <col min="14088" max="14088" width="10.33203125" style="1075" customWidth="1"/>
    <col min="14089" max="14089" width="13" style="1075" customWidth="1"/>
    <col min="14090" max="14090" width="8.33203125" style="1075" customWidth="1"/>
    <col min="14091" max="14336" width="9.109375" style="1075"/>
    <col min="14337" max="14337" width="2.5546875" style="1075" customWidth="1"/>
    <col min="14338" max="14338" width="8.33203125" style="1075" customWidth="1"/>
    <col min="14339" max="14339" width="37.109375" style="1075" customWidth="1"/>
    <col min="14340" max="14340" width="9.6640625" style="1075" customWidth="1"/>
    <col min="14341" max="14341" width="4.6640625" style="1075" customWidth="1"/>
    <col min="14342" max="14342" width="14.44140625" style="1075" customWidth="1"/>
    <col min="14343" max="14343" width="11.109375" style="1075" customWidth="1"/>
    <col min="14344" max="14344" width="10.33203125" style="1075" customWidth="1"/>
    <col min="14345" max="14345" width="13" style="1075" customWidth="1"/>
    <col min="14346" max="14346" width="8.33203125" style="1075" customWidth="1"/>
    <col min="14347" max="14592" width="10" style="1075"/>
    <col min="14593" max="14593" width="2.5546875" style="1075" customWidth="1"/>
    <col min="14594" max="14594" width="8.33203125" style="1075" customWidth="1"/>
    <col min="14595" max="14595" width="37.109375" style="1075" customWidth="1"/>
    <col min="14596" max="14596" width="9.6640625" style="1075" customWidth="1"/>
    <col min="14597" max="14597" width="4.6640625" style="1075" customWidth="1"/>
    <col min="14598" max="14598" width="14.44140625" style="1075" customWidth="1"/>
    <col min="14599" max="14599" width="11.109375" style="1075" customWidth="1"/>
    <col min="14600" max="14600" width="10.33203125" style="1075" customWidth="1"/>
    <col min="14601" max="14601" width="13" style="1075" customWidth="1"/>
    <col min="14602" max="14602" width="8.33203125" style="1075" customWidth="1"/>
    <col min="14603" max="14848" width="10" style="1075"/>
    <col min="14849" max="14849" width="2.5546875" style="1075" customWidth="1"/>
    <col min="14850" max="14850" width="8.33203125" style="1075" customWidth="1"/>
    <col min="14851" max="14851" width="37.109375" style="1075" customWidth="1"/>
    <col min="14852" max="14852" width="9.6640625" style="1075" customWidth="1"/>
    <col min="14853" max="14853" width="4.6640625" style="1075" customWidth="1"/>
    <col min="14854" max="14854" width="14.44140625" style="1075" customWidth="1"/>
    <col min="14855" max="14855" width="11.109375" style="1075" customWidth="1"/>
    <col min="14856" max="14856" width="10.33203125" style="1075" customWidth="1"/>
    <col min="14857" max="14857" width="13" style="1075" customWidth="1"/>
    <col min="14858" max="14858" width="8.33203125" style="1075" customWidth="1"/>
    <col min="14859" max="15104" width="10" style="1075"/>
    <col min="15105" max="15105" width="2.5546875" style="1075" customWidth="1"/>
    <col min="15106" max="15106" width="8.33203125" style="1075" customWidth="1"/>
    <col min="15107" max="15107" width="37.109375" style="1075" customWidth="1"/>
    <col min="15108" max="15108" width="9.6640625" style="1075" customWidth="1"/>
    <col min="15109" max="15109" width="4.6640625" style="1075" customWidth="1"/>
    <col min="15110" max="15110" width="14.44140625" style="1075" customWidth="1"/>
    <col min="15111" max="15111" width="11.109375" style="1075" customWidth="1"/>
    <col min="15112" max="15112" width="10.33203125" style="1075" customWidth="1"/>
    <col min="15113" max="15113" width="13" style="1075" customWidth="1"/>
    <col min="15114" max="15114" width="8.33203125" style="1075" customWidth="1"/>
    <col min="15115" max="15360" width="9.109375" style="1075"/>
    <col min="15361" max="15361" width="2.5546875" style="1075" customWidth="1"/>
    <col min="15362" max="15362" width="8.33203125" style="1075" customWidth="1"/>
    <col min="15363" max="15363" width="37.109375" style="1075" customWidth="1"/>
    <col min="15364" max="15364" width="9.6640625" style="1075" customWidth="1"/>
    <col min="15365" max="15365" width="4.6640625" style="1075" customWidth="1"/>
    <col min="15366" max="15366" width="14.44140625" style="1075" customWidth="1"/>
    <col min="15367" max="15367" width="11.109375" style="1075" customWidth="1"/>
    <col min="15368" max="15368" width="10.33203125" style="1075" customWidth="1"/>
    <col min="15369" max="15369" width="13" style="1075" customWidth="1"/>
    <col min="15370" max="15370" width="8.33203125" style="1075" customWidth="1"/>
    <col min="15371" max="15616" width="10" style="1075"/>
    <col min="15617" max="15617" width="2.5546875" style="1075" customWidth="1"/>
    <col min="15618" max="15618" width="8.33203125" style="1075" customWidth="1"/>
    <col min="15619" max="15619" width="37.109375" style="1075" customWidth="1"/>
    <col min="15620" max="15620" width="9.6640625" style="1075" customWidth="1"/>
    <col min="15621" max="15621" width="4.6640625" style="1075" customWidth="1"/>
    <col min="15622" max="15622" width="14.44140625" style="1075" customWidth="1"/>
    <col min="15623" max="15623" width="11.109375" style="1075" customWidth="1"/>
    <col min="15624" max="15624" width="10.33203125" style="1075" customWidth="1"/>
    <col min="15625" max="15625" width="13" style="1075" customWidth="1"/>
    <col min="15626" max="15626" width="8.33203125" style="1075" customWidth="1"/>
    <col min="15627" max="15872" width="10" style="1075"/>
    <col min="15873" max="15873" width="2.5546875" style="1075" customWidth="1"/>
    <col min="15874" max="15874" width="8.33203125" style="1075" customWidth="1"/>
    <col min="15875" max="15875" width="37.109375" style="1075" customWidth="1"/>
    <col min="15876" max="15876" width="9.6640625" style="1075" customWidth="1"/>
    <col min="15877" max="15877" width="4.6640625" style="1075" customWidth="1"/>
    <col min="15878" max="15878" width="14.44140625" style="1075" customWidth="1"/>
    <col min="15879" max="15879" width="11.109375" style="1075" customWidth="1"/>
    <col min="15880" max="15880" width="10.33203125" style="1075" customWidth="1"/>
    <col min="15881" max="15881" width="13" style="1075" customWidth="1"/>
    <col min="15882" max="15882" width="8.33203125" style="1075" customWidth="1"/>
    <col min="15883" max="16128" width="10" style="1075"/>
    <col min="16129" max="16129" width="2.5546875" style="1075" customWidth="1"/>
    <col min="16130" max="16130" width="8.33203125" style="1075" customWidth="1"/>
    <col min="16131" max="16131" width="37.109375" style="1075" customWidth="1"/>
    <col min="16132" max="16132" width="9.6640625" style="1075" customWidth="1"/>
    <col min="16133" max="16133" width="4.6640625" style="1075" customWidth="1"/>
    <col min="16134" max="16134" width="14.44140625" style="1075" customWidth="1"/>
    <col min="16135" max="16135" width="11.109375" style="1075" customWidth="1"/>
    <col min="16136" max="16136" width="10.33203125" style="1075" customWidth="1"/>
    <col min="16137" max="16137" width="13" style="1075" customWidth="1"/>
    <col min="16138" max="16138" width="8.33203125" style="1075" customWidth="1"/>
    <col min="16139" max="16384" width="9.109375" style="1075"/>
  </cols>
  <sheetData>
    <row r="1" spans="2:10">
      <c r="B1" s="1074" t="s">
        <v>122</v>
      </c>
      <c r="D1" s="189"/>
      <c r="J1" s="1077"/>
    </row>
    <row r="2" spans="2:10">
      <c r="B2" s="1095" t="s">
        <v>800</v>
      </c>
      <c r="D2" s="189"/>
      <c r="J2" s="1077"/>
    </row>
    <row r="3" spans="2:10">
      <c r="B3" s="1096" t="s">
        <v>905</v>
      </c>
      <c r="D3" s="189"/>
      <c r="J3" s="1077"/>
    </row>
    <row r="4" spans="2:10">
      <c r="B4" s="1074" t="s">
        <v>756</v>
      </c>
      <c r="D4" s="189"/>
      <c r="J4" s="1077"/>
    </row>
    <row r="5" spans="2:10">
      <c r="D5" s="189"/>
      <c r="J5" s="1077"/>
    </row>
    <row r="6" spans="2:10">
      <c r="D6" s="189"/>
      <c r="F6" s="2561" t="s">
        <v>226</v>
      </c>
      <c r="I6" s="1019" t="s">
        <v>376</v>
      </c>
      <c r="J6" s="1077"/>
    </row>
    <row r="7" spans="2:10">
      <c r="D7" s="1078" t="s">
        <v>227</v>
      </c>
      <c r="E7" s="1078" t="s">
        <v>228</v>
      </c>
      <c r="F7" s="2562" t="s">
        <v>229</v>
      </c>
      <c r="G7" s="1078" t="s">
        <v>230</v>
      </c>
      <c r="H7" s="1080" t="s">
        <v>231</v>
      </c>
      <c r="I7" s="1079" t="s">
        <v>232</v>
      </c>
      <c r="J7" s="1081"/>
    </row>
    <row r="8" spans="2:10">
      <c r="B8" s="1082" t="s">
        <v>598</v>
      </c>
      <c r="D8" s="189"/>
      <c r="I8" s="1083"/>
      <c r="J8" s="1077"/>
    </row>
    <row r="9" spans="2:10">
      <c r="B9" s="1075" t="s">
        <v>599</v>
      </c>
      <c r="D9" s="189">
        <v>190</v>
      </c>
      <c r="E9" s="189" t="s">
        <v>236</v>
      </c>
      <c r="F9" s="1837">
        <v>-4749270</v>
      </c>
      <c r="G9" s="1838" t="s">
        <v>252</v>
      </c>
      <c r="H9" s="1703">
        <f>'WCA Allocation Factors'!E24</f>
        <v>0.13939618781456953</v>
      </c>
      <c r="I9" s="1083">
        <f>F9*H9</f>
        <v>-662030.13290210057</v>
      </c>
      <c r="J9" s="1077"/>
    </row>
    <row r="10" spans="2:10">
      <c r="B10" s="1075" t="s">
        <v>599</v>
      </c>
      <c r="D10" s="189">
        <v>190</v>
      </c>
      <c r="E10" s="189" t="s">
        <v>236</v>
      </c>
      <c r="F10" s="1837">
        <v>-3565905</v>
      </c>
      <c r="G10" s="1838" t="s">
        <v>404</v>
      </c>
      <c r="H10" s="1703">
        <f>'WCA Allocation Factors'!E11</f>
        <v>0</v>
      </c>
      <c r="I10" s="1083">
        <f t="shared" ref="I10:I27" si="0">F10*H10</f>
        <v>0</v>
      </c>
      <c r="J10" s="1077"/>
    </row>
    <row r="11" spans="2:10">
      <c r="B11" s="1075" t="s">
        <v>599</v>
      </c>
      <c r="D11" s="189">
        <v>190</v>
      </c>
      <c r="E11" s="189" t="s">
        <v>236</v>
      </c>
      <c r="F11" s="1837">
        <v>-120385</v>
      </c>
      <c r="G11" s="1838" t="s">
        <v>345</v>
      </c>
      <c r="H11" s="1703">
        <f>'WCA Allocation Factors'!E10</f>
        <v>0.22648067236840891</v>
      </c>
      <c r="I11" s="1083">
        <f t="shared" si="0"/>
        <v>-27264.875743070905</v>
      </c>
      <c r="J11" s="1077"/>
    </row>
    <row r="12" spans="2:10">
      <c r="B12" s="1075" t="s">
        <v>599</v>
      </c>
      <c r="C12" s="1085"/>
      <c r="D12" s="189">
        <v>190</v>
      </c>
      <c r="E12" s="189" t="s">
        <v>236</v>
      </c>
      <c r="F12" s="1837">
        <v>-194838</v>
      </c>
      <c r="G12" s="1838" t="s">
        <v>352</v>
      </c>
      <c r="H12" s="1703">
        <f>'WCA Allocation Factors'!E17</f>
        <v>0</v>
      </c>
      <c r="I12" s="1083">
        <f t="shared" si="0"/>
        <v>0</v>
      </c>
      <c r="J12" s="1086"/>
    </row>
    <row r="13" spans="2:10">
      <c r="B13" s="1075" t="s">
        <v>599</v>
      </c>
      <c r="C13" s="1085"/>
      <c r="D13" s="189">
        <v>190</v>
      </c>
      <c r="E13" s="189" t="s">
        <v>236</v>
      </c>
      <c r="F13" s="1837">
        <v>-1001741</v>
      </c>
      <c r="G13" s="1838" t="s">
        <v>341</v>
      </c>
      <c r="H13" s="1703">
        <f>'WCA Allocation Factors'!E16</f>
        <v>0.22605500000000001</v>
      </c>
      <c r="I13" s="1083">
        <f t="shared" si="0"/>
        <v>-226448.561755</v>
      </c>
      <c r="J13" s="1086"/>
    </row>
    <row r="14" spans="2:10">
      <c r="B14" s="1075" t="s">
        <v>599</v>
      </c>
      <c r="C14" s="1085"/>
      <c r="D14" s="189">
        <v>190</v>
      </c>
      <c r="E14" s="189" t="s">
        <v>236</v>
      </c>
      <c r="F14" s="1837">
        <v>-37313</v>
      </c>
      <c r="G14" s="1838" t="s">
        <v>249</v>
      </c>
      <c r="H14" s="1703">
        <f>'WCA Allocation Factors'!E22</f>
        <v>6.9301032461305659E-2</v>
      </c>
      <c r="I14" s="1083">
        <f t="shared" si="0"/>
        <v>-2585.8294242286979</v>
      </c>
      <c r="J14" s="1086"/>
    </row>
    <row r="15" spans="2:10">
      <c r="B15" s="1075" t="s">
        <v>599</v>
      </c>
      <c r="C15" s="1085"/>
      <c r="D15" s="189">
        <v>190</v>
      </c>
      <c r="E15" s="189" t="s">
        <v>236</v>
      </c>
      <c r="F15" s="1837">
        <v>-2403148</v>
      </c>
      <c r="G15" s="1838" t="s">
        <v>370</v>
      </c>
      <c r="H15" s="1703">
        <f>'WCA Allocation Factors'!E19</f>
        <v>0.22519547929700628</v>
      </c>
      <c r="I15" s="1083">
        <f t="shared" si="0"/>
        <v>-541178.06568164204</v>
      </c>
      <c r="J15" s="1047"/>
    </row>
    <row r="16" spans="2:10">
      <c r="B16" s="1075" t="s">
        <v>599</v>
      </c>
      <c r="C16" s="1085"/>
      <c r="D16" s="189">
        <v>190</v>
      </c>
      <c r="E16" s="189" t="s">
        <v>236</v>
      </c>
      <c r="F16" s="1837">
        <v>-4659762</v>
      </c>
      <c r="G16" s="1838" t="s">
        <v>245</v>
      </c>
      <c r="H16" s="1703">
        <f>'WCA Allocation Factors'!E9</f>
        <v>7.5708155171090544E-2</v>
      </c>
      <c r="I16" s="1083">
        <f t="shared" si="0"/>
        <v>-352781.98455635121</v>
      </c>
      <c r="J16" s="1086"/>
    </row>
    <row r="17" spans="2:10">
      <c r="B17" s="1075" t="s">
        <v>599</v>
      </c>
      <c r="C17" s="1085"/>
      <c r="D17" s="189">
        <v>190</v>
      </c>
      <c r="E17" s="189" t="s">
        <v>236</v>
      </c>
      <c r="F17" s="1837">
        <v>-5543857</v>
      </c>
      <c r="G17" s="1838" t="s">
        <v>243</v>
      </c>
      <c r="H17" s="1703">
        <f>'WCA Allocation Factors'!E7</f>
        <v>8.043396137671209E-2</v>
      </c>
      <c r="I17" s="1083">
        <f t="shared" si="0"/>
        <v>-445914.37981601496</v>
      </c>
      <c r="J17" s="1086"/>
    </row>
    <row r="18" spans="2:10">
      <c r="B18" s="1075" t="s">
        <v>599</v>
      </c>
      <c r="C18" s="1085"/>
      <c r="D18" s="189">
        <v>190</v>
      </c>
      <c r="E18" s="189" t="s">
        <v>236</v>
      </c>
      <c r="F18" s="1837">
        <v>-1258979</v>
      </c>
      <c r="G18" s="1838" t="s">
        <v>248</v>
      </c>
      <c r="H18" s="1703">
        <f>'WCA Allocation Factors'!E15</f>
        <v>6.4658033670252593E-2</v>
      </c>
      <c r="I18" s="1083">
        <f t="shared" si="0"/>
        <v>-81403.10657214094</v>
      </c>
      <c r="J18" s="1086"/>
    </row>
    <row r="19" spans="2:10">
      <c r="B19" s="1075" t="s">
        <v>599</v>
      </c>
      <c r="C19" s="1085"/>
      <c r="D19" s="189">
        <v>190</v>
      </c>
      <c r="E19" s="189" t="s">
        <v>236</v>
      </c>
      <c r="F19" s="1837">
        <v>-75517541</v>
      </c>
      <c r="G19" s="1838" t="s">
        <v>223</v>
      </c>
      <c r="H19" s="1703">
        <f>'WCA Allocation Factors'!E12</f>
        <v>6.8509279244491156E-2</v>
      </c>
      <c r="I19" s="1083">
        <f t="shared" si="0"/>
        <v>-5173652.30422631</v>
      </c>
      <c r="J19" s="1086"/>
    </row>
    <row r="20" spans="2:10">
      <c r="B20" s="1075" t="s">
        <v>599</v>
      </c>
      <c r="C20" s="1085"/>
      <c r="D20" s="189">
        <v>190</v>
      </c>
      <c r="E20" s="189" t="s">
        <v>236</v>
      </c>
      <c r="F20" s="1837">
        <v>-1915659</v>
      </c>
      <c r="G20" s="1838" t="s">
        <v>265</v>
      </c>
      <c r="H20" s="1703">
        <f>'WCA Allocation Factors'!E35</f>
        <v>0.22601299999999999</v>
      </c>
      <c r="I20" s="1083">
        <f t="shared" si="0"/>
        <v>-432963.83756700001</v>
      </c>
      <c r="J20" s="1086"/>
    </row>
    <row r="21" spans="2:10">
      <c r="B21" s="1075" t="s">
        <v>599</v>
      </c>
      <c r="C21" s="1085"/>
      <c r="D21" s="189">
        <v>190</v>
      </c>
      <c r="E21" s="189" t="s">
        <v>236</v>
      </c>
      <c r="F21" s="1837">
        <v>-9761</v>
      </c>
      <c r="G21" s="1838" t="s">
        <v>267</v>
      </c>
      <c r="H21" s="1703">
        <f>'WCA Allocation Factors'!C6</f>
        <v>0</v>
      </c>
      <c r="I21" s="1083">
        <f t="shared" si="0"/>
        <v>0</v>
      </c>
      <c r="J21" s="1086"/>
    </row>
    <row r="22" spans="2:10">
      <c r="B22" s="1075" t="s">
        <v>599</v>
      </c>
      <c r="D22" s="189">
        <v>190</v>
      </c>
      <c r="E22" s="189" t="s">
        <v>236</v>
      </c>
      <c r="F22" s="1837">
        <v>-2835449</v>
      </c>
      <c r="G22" s="1838" t="s">
        <v>268</v>
      </c>
      <c r="H22" s="1703">
        <f>'WCA Allocation Factors'!D6</f>
        <v>0</v>
      </c>
      <c r="I22" s="1083">
        <f t="shared" si="0"/>
        <v>0</v>
      </c>
      <c r="J22" s="1047"/>
    </row>
    <row r="23" spans="2:10">
      <c r="B23" s="1075" t="s">
        <v>599</v>
      </c>
      <c r="C23" s="891"/>
      <c r="D23" s="189">
        <v>190</v>
      </c>
      <c r="E23" s="189" t="s">
        <v>236</v>
      </c>
      <c r="F23" s="1837">
        <v>-18133</v>
      </c>
      <c r="G23" s="1838" t="s">
        <v>668</v>
      </c>
      <c r="H23" s="1703">
        <f>'WCA Allocation Factors'!I6</f>
        <v>0</v>
      </c>
      <c r="I23" s="1083">
        <f t="shared" si="0"/>
        <v>0</v>
      </c>
      <c r="J23" s="1086"/>
    </row>
    <row r="24" spans="2:10">
      <c r="B24" s="1075" t="s">
        <v>599</v>
      </c>
      <c r="C24" s="891"/>
      <c r="D24" s="189">
        <v>190</v>
      </c>
      <c r="E24" s="189" t="s">
        <v>236</v>
      </c>
      <c r="F24" s="1837">
        <v>-23911135</v>
      </c>
      <c r="G24" s="1838" t="s">
        <v>261</v>
      </c>
      <c r="H24" s="1703">
        <v>0</v>
      </c>
      <c r="I24" s="1083">
        <f t="shared" si="0"/>
        <v>0</v>
      </c>
      <c r="J24" s="1086"/>
    </row>
    <row r="25" spans="2:10">
      <c r="B25" s="1075" t="s">
        <v>599</v>
      </c>
      <c r="C25" s="891"/>
      <c r="D25" s="189">
        <v>190</v>
      </c>
      <c r="E25" s="189" t="s">
        <v>236</v>
      </c>
      <c r="F25" s="1837">
        <v>8044</v>
      </c>
      <c r="G25" s="1838" t="s">
        <v>269</v>
      </c>
      <c r="H25" s="1703">
        <f>'WCA Allocation Factors'!H6</f>
        <v>0</v>
      </c>
      <c r="I25" s="1083">
        <f t="shared" si="0"/>
        <v>0</v>
      </c>
      <c r="J25" s="1086"/>
    </row>
    <row r="26" spans="2:10">
      <c r="C26" s="891"/>
      <c r="D26" s="189"/>
      <c r="F26" s="1837">
        <v>-55865</v>
      </c>
      <c r="G26" s="1838" t="s">
        <v>683</v>
      </c>
      <c r="H26" s="1703">
        <f>'WCA Allocation Factors'!K6</f>
        <v>0</v>
      </c>
      <c r="I26" s="1083">
        <f t="shared" si="0"/>
        <v>0</v>
      </c>
      <c r="J26" s="1086"/>
    </row>
    <row r="27" spans="2:10">
      <c r="C27" s="891"/>
      <c r="D27" s="189"/>
      <c r="F27" s="1837">
        <v>-2432418</v>
      </c>
      <c r="G27" s="1838" t="s">
        <v>237</v>
      </c>
      <c r="H27" s="1703">
        <f>'WCA Allocation Factors'!E6</f>
        <v>1</v>
      </c>
      <c r="I27" s="1083">
        <f t="shared" si="0"/>
        <v>-2432418</v>
      </c>
      <c r="J27" s="1086"/>
    </row>
    <row r="28" spans="2:10">
      <c r="C28" s="1087" t="s">
        <v>600</v>
      </c>
      <c r="D28" s="189"/>
      <c r="F28" s="1088">
        <f>SUM(F9:F27)</f>
        <v>-130223115</v>
      </c>
      <c r="G28" s="1048"/>
      <c r="H28" s="1084"/>
      <c r="I28" s="1088">
        <f>SUM(I9:I27)</f>
        <v>-10378641.078243859</v>
      </c>
      <c r="J28" s="1086"/>
    </row>
    <row r="29" spans="2:10">
      <c r="B29" s="1087"/>
      <c r="C29" s="891"/>
      <c r="D29" s="189"/>
      <c r="F29" s="1083"/>
      <c r="G29" s="1048"/>
      <c r="H29" s="1084"/>
      <c r="I29" s="1083"/>
      <c r="J29" s="1086"/>
    </row>
    <row r="30" spans="2:10">
      <c r="B30" s="1075" t="s">
        <v>599</v>
      </c>
      <c r="C30" s="891"/>
      <c r="D30" s="189">
        <v>282</v>
      </c>
      <c r="E30" s="189" t="s">
        <v>236</v>
      </c>
      <c r="F30" s="1083">
        <v>5271767</v>
      </c>
      <c r="G30" s="1048" t="s">
        <v>404</v>
      </c>
      <c r="H30" s="1703">
        <f>'WCA Allocation Factors'!E11</f>
        <v>0</v>
      </c>
      <c r="I30" s="1083">
        <f>F30*H30</f>
        <v>0</v>
      </c>
      <c r="J30" s="1086"/>
    </row>
    <row r="31" spans="2:10">
      <c r="B31" s="1075" t="s">
        <v>599</v>
      </c>
      <c r="D31" s="189">
        <v>282</v>
      </c>
      <c r="E31" s="189" t="s">
        <v>236</v>
      </c>
      <c r="F31" s="1019">
        <v>-24124287</v>
      </c>
      <c r="G31" s="189" t="s">
        <v>223</v>
      </c>
      <c r="H31" s="1702">
        <f>'WCA Allocation Factors'!E12</f>
        <v>6.8509279244491156E-2</v>
      </c>
      <c r="I31" s="1083">
        <f>F31*H31</f>
        <v>-1652737.5146572478</v>
      </c>
    </row>
    <row r="32" spans="2:10">
      <c r="C32" s="1075" t="s">
        <v>601</v>
      </c>
      <c r="F32" s="1089">
        <f>SUM(F30:F31)</f>
        <v>-18852520</v>
      </c>
      <c r="I32" s="1089">
        <f>SUM(I30:I31)</f>
        <v>-1652737.5146572478</v>
      </c>
    </row>
    <row r="35" spans="2:10">
      <c r="B35" s="1075" t="s">
        <v>599</v>
      </c>
      <c r="D35" s="189">
        <v>283</v>
      </c>
      <c r="E35" s="189" t="s">
        <v>236</v>
      </c>
      <c r="F35" s="1839">
        <v>10963</v>
      </c>
      <c r="G35" s="189" t="s">
        <v>404</v>
      </c>
      <c r="H35" s="1702">
        <f>'WCA Allocation Factors'!E11</f>
        <v>0</v>
      </c>
      <c r="I35" s="1019">
        <f t="shared" ref="I35:I42" si="1">F35*H35</f>
        <v>0</v>
      </c>
    </row>
    <row r="36" spans="2:10">
      <c r="B36" s="1075" t="s">
        <v>599</v>
      </c>
      <c r="D36" s="189">
        <v>283</v>
      </c>
      <c r="E36" s="189" t="s">
        <v>236</v>
      </c>
      <c r="F36" s="1839">
        <v>2623738</v>
      </c>
      <c r="G36" s="189" t="s">
        <v>352</v>
      </c>
      <c r="H36" s="1702">
        <f>'WCA Allocation Factors'!E17</f>
        <v>0</v>
      </c>
      <c r="I36" s="1019">
        <f t="shared" si="1"/>
        <v>0</v>
      </c>
    </row>
    <row r="37" spans="2:10">
      <c r="B37" s="1075" t="s">
        <v>599</v>
      </c>
      <c r="D37" s="189">
        <v>283</v>
      </c>
      <c r="E37" s="189" t="s">
        <v>236</v>
      </c>
      <c r="F37" s="1839">
        <v>1972763</v>
      </c>
      <c r="G37" s="189" t="s">
        <v>341</v>
      </c>
      <c r="H37" s="1702">
        <f>'WCA Allocation Factors'!E16</f>
        <v>0.22605500000000001</v>
      </c>
      <c r="I37" s="1019">
        <f t="shared" si="1"/>
        <v>445952.93996500003</v>
      </c>
    </row>
    <row r="38" spans="2:10">
      <c r="B38" s="1075" t="s">
        <v>599</v>
      </c>
      <c r="C38" s="1085"/>
      <c r="D38" s="189">
        <v>283</v>
      </c>
      <c r="E38" s="189" t="s">
        <v>236</v>
      </c>
      <c r="F38" s="1839">
        <v>6655831</v>
      </c>
      <c r="G38" s="189" t="s">
        <v>246</v>
      </c>
      <c r="H38" s="1702">
        <f>'WCA Allocation Factors'!E13</f>
        <v>6.850927924449117E-2</v>
      </c>
      <c r="I38" s="1019">
        <f t="shared" si="1"/>
        <v>455986.18458314089</v>
      </c>
    </row>
    <row r="39" spans="2:10">
      <c r="B39" s="1075" t="s">
        <v>599</v>
      </c>
      <c r="C39" s="1085"/>
      <c r="D39" s="189">
        <v>283</v>
      </c>
      <c r="E39" s="189" t="s">
        <v>236</v>
      </c>
      <c r="F39" s="1839">
        <v>6666770</v>
      </c>
      <c r="G39" s="189" t="s">
        <v>245</v>
      </c>
      <c r="H39" s="1702">
        <f>'WCA Allocation Factors'!E9</f>
        <v>7.5708155171090544E-2</v>
      </c>
      <c r="I39" s="1019">
        <f t="shared" si="1"/>
        <v>504728.85764997132</v>
      </c>
      <c r="J39" s="1090"/>
    </row>
    <row r="40" spans="2:10">
      <c r="B40" s="1075" t="s">
        <v>599</v>
      </c>
      <c r="C40" s="1085"/>
      <c r="D40" s="189">
        <v>283</v>
      </c>
      <c r="E40" s="189" t="s">
        <v>236</v>
      </c>
      <c r="F40" s="1839">
        <v>-196854</v>
      </c>
      <c r="G40" s="189" t="s">
        <v>243</v>
      </c>
      <c r="H40" s="1702">
        <f>'WCA Allocation Factors'!E7</f>
        <v>8.043396137671209E-2</v>
      </c>
      <c r="I40" s="1019">
        <f t="shared" si="1"/>
        <v>-15833.747032851283</v>
      </c>
      <c r="J40" s="189"/>
    </row>
    <row r="41" spans="2:10">
      <c r="B41" s="1075" t="s">
        <v>599</v>
      </c>
      <c r="C41" s="1085"/>
      <c r="D41" s="189">
        <v>283</v>
      </c>
      <c r="E41" s="189" t="s">
        <v>236</v>
      </c>
      <c r="F41" s="1839">
        <v>3980331</v>
      </c>
      <c r="G41" s="189" t="s">
        <v>247</v>
      </c>
      <c r="H41" s="1702">
        <f>'WCA Allocation Factors'!E14</f>
        <v>6.278028130665704E-2</v>
      </c>
      <c r="I41" s="1019">
        <f t="shared" si="1"/>
        <v>249886.29987360752</v>
      </c>
    </row>
    <row r="42" spans="2:10">
      <c r="B42" s="1075" t="s">
        <v>599</v>
      </c>
      <c r="C42" s="1085"/>
      <c r="D42" s="189">
        <v>283</v>
      </c>
      <c r="E42" s="189" t="s">
        <v>236</v>
      </c>
      <c r="F42" s="1839">
        <v>9579779</v>
      </c>
      <c r="G42" s="189" t="s">
        <v>223</v>
      </c>
      <c r="H42" s="1702">
        <f>'WCA Allocation Factors'!E12</f>
        <v>6.8509279244491156E-2</v>
      </c>
      <c r="I42" s="1019">
        <f t="shared" si="1"/>
        <v>656303.7546115123</v>
      </c>
    </row>
    <row r="43" spans="2:10">
      <c r="B43" s="1075" t="s">
        <v>599</v>
      </c>
      <c r="C43" s="1085"/>
      <c r="D43" s="189">
        <v>283</v>
      </c>
      <c r="E43" s="189" t="s">
        <v>236</v>
      </c>
      <c r="F43" s="1839">
        <v>-152511</v>
      </c>
      <c r="G43" s="189" t="s">
        <v>267</v>
      </c>
      <c r="H43" s="1702" t="s">
        <v>238</v>
      </c>
      <c r="I43" s="1019">
        <f>0</f>
        <v>0</v>
      </c>
      <c r="J43" s="1077"/>
    </row>
    <row r="44" spans="2:10">
      <c r="B44" s="1075" t="s">
        <v>599</v>
      </c>
      <c r="C44" s="1085"/>
      <c r="D44" s="189">
        <v>283</v>
      </c>
      <c r="E44" s="189" t="s">
        <v>236</v>
      </c>
      <c r="F44" s="1839">
        <v>855869</v>
      </c>
      <c r="G44" s="189" t="s">
        <v>270</v>
      </c>
      <c r="H44" s="1702" t="s">
        <v>238</v>
      </c>
      <c r="I44" s="1019">
        <f>0</f>
        <v>0</v>
      </c>
      <c r="J44" s="189"/>
    </row>
    <row r="45" spans="2:10">
      <c r="B45" s="1075" t="s">
        <v>599</v>
      </c>
      <c r="C45" s="1085"/>
      <c r="D45" s="189">
        <v>283</v>
      </c>
      <c r="E45" s="189" t="s">
        <v>236</v>
      </c>
      <c r="F45" s="1839">
        <v>-1964118</v>
      </c>
      <c r="G45" s="189" t="s">
        <v>268</v>
      </c>
      <c r="H45" s="1702" t="s">
        <v>238</v>
      </c>
      <c r="I45" s="1019">
        <f>0</f>
        <v>0</v>
      </c>
      <c r="J45" s="1077"/>
    </row>
    <row r="46" spans="2:10">
      <c r="B46" s="1075" t="s">
        <v>599</v>
      </c>
      <c r="C46" s="1085"/>
      <c r="D46" s="189">
        <v>283</v>
      </c>
      <c r="E46" s="189" t="s">
        <v>236</v>
      </c>
      <c r="F46" s="1839">
        <v>64965359</v>
      </c>
      <c r="G46" s="189" t="s">
        <v>261</v>
      </c>
      <c r="H46" s="1702">
        <f>'WCA Allocation Factors'!E31</f>
        <v>0</v>
      </c>
      <c r="I46" s="1019">
        <f>F46*H46</f>
        <v>0</v>
      </c>
      <c r="J46" s="1077"/>
    </row>
    <row r="47" spans="2:10">
      <c r="B47" s="1075" t="s">
        <v>599</v>
      </c>
      <c r="C47" s="1085"/>
      <c r="D47" s="189">
        <v>283</v>
      </c>
      <c r="E47" s="189" t="s">
        <v>236</v>
      </c>
      <c r="F47" s="1839">
        <v>1707826</v>
      </c>
      <c r="G47" s="189" t="s">
        <v>269</v>
      </c>
      <c r="H47" s="1702" t="s">
        <v>238</v>
      </c>
      <c r="I47" s="1019">
        <f>0</f>
        <v>0</v>
      </c>
      <c r="J47" s="1077"/>
    </row>
    <row r="48" spans="2:10">
      <c r="B48" s="1075" t="s">
        <v>599</v>
      </c>
      <c r="D48" s="189">
        <v>283</v>
      </c>
      <c r="E48" s="189" t="s">
        <v>236</v>
      </c>
      <c r="F48" s="1839">
        <v>598882</v>
      </c>
      <c r="G48" s="189" t="s">
        <v>237</v>
      </c>
      <c r="H48" s="1702" t="s">
        <v>238</v>
      </c>
      <c r="I48" s="1019">
        <f>F48</f>
        <v>598882</v>
      </c>
      <c r="J48" s="1077"/>
    </row>
    <row r="49" spans="2:10">
      <c r="B49" s="1075" t="s">
        <v>599</v>
      </c>
      <c r="C49" s="891"/>
      <c r="D49" s="189">
        <v>283</v>
      </c>
      <c r="E49" s="189" t="s">
        <v>236</v>
      </c>
      <c r="F49" s="1839">
        <v>575093</v>
      </c>
      <c r="G49" s="189" t="s">
        <v>414</v>
      </c>
      <c r="H49" s="1702" t="s">
        <v>238</v>
      </c>
      <c r="I49" s="1019">
        <f>0</f>
        <v>0</v>
      </c>
      <c r="J49" s="1077"/>
    </row>
    <row r="50" spans="2:10">
      <c r="C50" s="891"/>
      <c r="D50" s="189"/>
      <c r="F50" s="1089">
        <f>SUM(F35:F49)</f>
        <v>97879721</v>
      </c>
      <c r="I50" s="1089">
        <f>SUM(I35:I49)</f>
        <v>2895906.2896503806</v>
      </c>
      <c r="J50" s="1077"/>
    </row>
    <row r="51" spans="2:10">
      <c r="C51" s="891"/>
      <c r="D51" s="189"/>
    </row>
    <row r="52" spans="2:10">
      <c r="B52" s="1075" t="s">
        <v>602</v>
      </c>
      <c r="D52" s="1091"/>
      <c r="F52" s="1019">
        <f>F28+F32+F50</f>
        <v>-51195914</v>
      </c>
      <c r="I52" s="1019">
        <f>I28+I32+I50</f>
        <v>-9135472.3032507263</v>
      </c>
    </row>
    <row r="53" spans="2:10">
      <c r="D53" s="1091"/>
    </row>
    <row r="54" spans="2:10">
      <c r="D54" s="1091"/>
    </row>
    <row r="55" spans="2:10">
      <c r="B55" s="1075" t="s">
        <v>335</v>
      </c>
      <c r="D55" s="1091"/>
    </row>
    <row r="56" spans="2:10">
      <c r="B56" s="1075" t="s">
        <v>397</v>
      </c>
      <c r="D56" s="1091">
        <v>41010</v>
      </c>
      <c r="E56" s="189" t="s">
        <v>236</v>
      </c>
      <c r="F56" s="1840">
        <v>-18276</v>
      </c>
      <c r="G56" s="1841" t="s">
        <v>249</v>
      </c>
      <c r="H56" s="1702">
        <f>'WCA Allocation Factors'!E22</f>
        <v>6.9301032461305659E-2</v>
      </c>
      <c r="I56" s="1019">
        <f>F56*H56</f>
        <v>-1266.5456692628222</v>
      </c>
    </row>
    <row r="57" spans="2:10">
      <c r="B57" s="1075" t="s">
        <v>397</v>
      </c>
      <c r="D57" s="1091">
        <v>41010</v>
      </c>
      <c r="E57" s="189" t="s">
        <v>236</v>
      </c>
      <c r="F57" s="1840">
        <v>-718405</v>
      </c>
      <c r="G57" s="1841" t="s">
        <v>404</v>
      </c>
      <c r="H57" s="1702">
        <f>'WCA Allocation Factors'!E11</f>
        <v>0</v>
      </c>
      <c r="I57" s="1019">
        <f t="shared" ref="I57:I72" si="2">F57*H57</f>
        <v>0</v>
      </c>
    </row>
    <row r="58" spans="2:10">
      <c r="B58" s="1075" t="s">
        <v>397</v>
      </c>
      <c r="D58" s="1075">
        <v>41010</v>
      </c>
      <c r="E58" s="189" t="s">
        <v>236</v>
      </c>
      <c r="F58" s="1840">
        <v>-4665</v>
      </c>
      <c r="G58" s="1841" t="s">
        <v>345</v>
      </c>
      <c r="H58" s="1702">
        <f>'WCA Allocation Factors'!E10</f>
        <v>0.22648067236840891</v>
      </c>
      <c r="I58" s="1019">
        <f t="shared" si="2"/>
        <v>-1056.5323365986276</v>
      </c>
    </row>
    <row r="59" spans="2:10">
      <c r="B59" s="1075" t="s">
        <v>397</v>
      </c>
      <c r="D59" s="1075">
        <v>41010</v>
      </c>
      <c r="E59" s="189" t="s">
        <v>236</v>
      </c>
      <c r="F59" s="1840">
        <v>-52236</v>
      </c>
      <c r="G59" s="1841" t="s">
        <v>352</v>
      </c>
      <c r="H59" s="1702">
        <f>'WCA Allocation Factors'!E17</f>
        <v>0</v>
      </c>
      <c r="I59" s="1019">
        <f t="shared" si="2"/>
        <v>0</v>
      </c>
    </row>
    <row r="60" spans="2:10">
      <c r="B60" s="1075" t="s">
        <v>397</v>
      </c>
      <c r="D60" s="1075">
        <v>41010</v>
      </c>
      <c r="E60" s="189" t="s">
        <v>236</v>
      </c>
      <c r="F60" s="1840">
        <v>-626559</v>
      </c>
      <c r="G60" s="1841" t="s">
        <v>341</v>
      </c>
      <c r="H60" s="1702">
        <f>'WCA Allocation Factors'!E16</f>
        <v>0.22605500000000001</v>
      </c>
      <c r="I60" s="1019">
        <f t="shared" si="2"/>
        <v>-141636.79474499999</v>
      </c>
    </row>
    <row r="61" spans="2:10">
      <c r="B61" s="1075" t="s">
        <v>397</v>
      </c>
      <c r="D61" s="1075">
        <v>41010</v>
      </c>
      <c r="E61" s="189" t="s">
        <v>236</v>
      </c>
      <c r="F61" s="1840">
        <v>0</v>
      </c>
      <c r="G61" s="1841" t="s">
        <v>246</v>
      </c>
      <c r="H61" s="1702">
        <f>'WCA Allocation Factors'!E13</f>
        <v>6.850927924449117E-2</v>
      </c>
      <c r="I61" s="1019">
        <f t="shared" si="2"/>
        <v>0</v>
      </c>
    </row>
    <row r="62" spans="2:10">
      <c r="B62" s="1075" t="s">
        <v>397</v>
      </c>
      <c r="D62" s="1075">
        <v>41010</v>
      </c>
      <c r="E62" s="189" t="s">
        <v>236</v>
      </c>
      <c r="F62" s="1840">
        <v>-1809223</v>
      </c>
      <c r="G62" s="1841" t="s">
        <v>370</v>
      </c>
      <c r="H62" s="1702">
        <f>'WCA Allocation Factors'!E19</f>
        <v>0.22519547929700628</v>
      </c>
      <c r="I62" s="1019">
        <f t="shared" si="2"/>
        <v>-407428.84064016759</v>
      </c>
    </row>
    <row r="63" spans="2:10">
      <c r="B63" s="1075" t="s">
        <v>397</v>
      </c>
      <c r="D63" s="1075">
        <v>41010</v>
      </c>
      <c r="E63" s="189" t="s">
        <v>236</v>
      </c>
      <c r="F63" s="1840">
        <v>-5014286</v>
      </c>
      <c r="G63" s="1841" t="s">
        <v>223</v>
      </c>
      <c r="H63" s="1702">
        <f>'WCA Allocation Factors'!E12</f>
        <v>6.8509279244491156E-2</v>
      </c>
      <c r="I63" s="1019">
        <f t="shared" si="2"/>
        <v>-343525.1197857426</v>
      </c>
    </row>
    <row r="64" spans="2:10">
      <c r="B64" s="1075" t="s">
        <v>397</v>
      </c>
      <c r="D64" s="1075">
        <v>41010</v>
      </c>
      <c r="E64" s="189" t="s">
        <v>236</v>
      </c>
      <c r="F64" s="1840">
        <v>-88910</v>
      </c>
      <c r="G64" s="1841" t="s">
        <v>267</v>
      </c>
      <c r="H64" s="1702">
        <f>'WCA Allocation Factors'!C6</f>
        <v>0</v>
      </c>
      <c r="I64" s="1019">
        <f t="shared" si="2"/>
        <v>0</v>
      </c>
    </row>
    <row r="65" spans="2:9">
      <c r="B65" s="1075" t="s">
        <v>397</v>
      </c>
      <c r="D65" s="1075">
        <v>41010</v>
      </c>
      <c r="E65" s="189" t="s">
        <v>236</v>
      </c>
      <c r="F65" s="1840">
        <v>-36110</v>
      </c>
      <c r="G65" s="1841" t="s">
        <v>668</v>
      </c>
      <c r="H65" s="1702">
        <f>'WCA Allocation Factors'!I6</f>
        <v>0</v>
      </c>
      <c r="I65" s="1019">
        <f t="shared" si="2"/>
        <v>0</v>
      </c>
    </row>
    <row r="66" spans="2:9">
      <c r="B66" s="1075" t="s">
        <v>397</v>
      </c>
      <c r="D66" s="1091">
        <v>41010</v>
      </c>
      <c r="E66" s="189" t="s">
        <v>236</v>
      </c>
      <c r="F66" s="1840">
        <v>-249502</v>
      </c>
      <c r="G66" s="1841" t="s">
        <v>268</v>
      </c>
      <c r="H66" s="1702">
        <f>'WCA Allocation Factors'!D6</f>
        <v>0</v>
      </c>
      <c r="I66" s="1019">
        <f t="shared" si="2"/>
        <v>0</v>
      </c>
    </row>
    <row r="67" spans="2:9">
      <c r="B67" s="1075" t="s">
        <v>397</v>
      </c>
      <c r="D67" s="1091">
        <v>41010</v>
      </c>
      <c r="E67" s="189" t="s">
        <v>236</v>
      </c>
      <c r="F67" s="1840">
        <v>-36283266</v>
      </c>
      <c r="G67" s="1841" t="s">
        <v>261</v>
      </c>
      <c r="H67" s="1702">
        <f>'WCA Allocation Factors'!E17</f>
        <v>0</v>
      </c>
      <c r="I67" s="1019">
        <f t="shared" si="2"/>
        <v>0</v>
      </c>
    </row>
    <row r="68" spans="2:9">
      <c r="B68" s="1075" t="s">
        <v>397</v>
      </c>
      <c r="D68" s="1091">
        <v>41010</v>
      </c>
      <c r="E68" s="189" t="s">
        <v>236</v>
      </c>
      <c r="F68" s="1840">
        <v>-320468</v>
      </c>
      <c r="G68" s="1841" t="s">
        <v>243</v>
      </c>
      <c r="H68" s="1702">
        <f>'WCA Allocation Factors'!E7</f>
        <v>8.043396137671209E-2</v>
      </c>
      <c r="I68" s="1019">
        <f t="shared" si="2"/>
        <v>-25776.510734472169</v>
      </c>
    </row>
    <row r="69" spans="2:9">
      <c r="B69" s="1075" t="s">
        <v>397</v>
      </c>
      <c r="D69" s="1091">
        <v>41010</v>
      </c>
      <c r="E69" s="189" t="s">
        <v>236</v>
      </c>
      <c r="F69" s="1840">
        <v>-986927</v>
      </c>
      <c r="G69" s="1841" t="s">
        <v>248</v>
      </c>
      <c r="H69" s="1702">
        <f>'WCA Allocation Factors'!E15</f>
        <v>6.4658033670252593E-2</v>
      </c>
      <c r="I69" s="1019">
        <f t="shared" si="2"/>
        <v>-63812.759196081381</v>
      </c>
    </row>
    <row r="70" spans="2:9">
      <c r="B70" s="1075" t="s">
        <v>397</v>
      </c>
      <c r="D70" s="1091">
        <v>41010</v>
      </c>
      <c r="E70" s="189" t="s">
        <v>236</v>
      </c>
      <c r="F70" s="1840">
        <v>-586910</v>
      </c>
      <c r="G70" s="1841" t="s">
        <v>269</v>
      </c>
      <c r="H70" s="1702">
        <f>'WCA Allocation Factors'!H6</f>
        <v>0</v>
      </c>
      <c r="I70" s="1019">
        <f t="shared" si="2"/>
        <v>0</v>
      </c>
    </row>
    <row r="71" spans="2:9">
      <c r="B71" s="1075" t="s">
        <v>397</v>
      </c>
      <c r="D71" s="1091">
        <v>41010</v>
      </c>
      <c r="E71" s="189" t="s">
        <v>236</v>
      </c>
      <c r="F71" s="1840">
        <v>-82603</v>
      </c>
      <c r="G71" s="1841" t="s">
        <v>237</v>
      </c>
      <c r="H71" s="1702">
        <f>'WCA Allocation Factors'!E6</f>
        <v>1</v>
      </c>
      <c r="I71" s="1019">
        <f t="shared" si="2"/>
        <v>-82603</v>
      </c>
    </row>
    <row r="72" spans="2:9">
      <c r="B72" s="1075" t="s">
        <v>397</v>
      </c>
      <c r="D72" s="1091">
        <v>41010</v>
      </c>
      <c r="E72" s="189" t="s">
        <v>236</v>
      </c>
      <c r="F72" s="1840">
        <v>-631472</v>
      </c>
      <c r="G72" s="1841" t="s">
        <v>683</v>
      </c>
      <c r="H72" s="1702">
        <f>'WCA Allocation Factors'!K6</f>
        <v>0</v>
      </c>
      <c r="I72" s="1019">
        <f t="shared" si="2"/>
        <v>0</v>
      </c>
    </row>
    <row r="73" spans="2:9">
      <c r="D73" s="1091"/>
      <c r="E73" s="1075"/>
      <c r="F73" s="1092"/>
      <c r="G73" s="1075"/>
      <c r="H73" s="1075"/>
      <c r="I73" s="1092"/>
    </row>
    <row r="74" spans="2:9" ht="14.4" thickBot="1">
      <c r="D74" s="189" t="s">
        <v>5</v>
      </c>
      <c r="E74" s="1075"/>
      <c r="F74" s="1093">
        <f>SUM(F56:F73)</f>
        <v>-47509818</v>
      </c>
      <c r="G74" s="1075"/>
      <c r="H74" s="1075"/>
      <c r="I74" s="1093">
        <f>SUM(I56:I73)</f>
        <v>-1067106.1031073253</v>
      </c>
    </row>
    <row r="75" spans="2:9" ht="14.4" thickTop="1">
      <c r="D75" s="1091"/>
      <c r="E75" s="1075"/>
      <c r="F75" s="1092"/>
      <c r="G75" s="1075"/>
      <c r="H75" s="1075"/>
      <c r="I75" s="1092"/>
    </row>
    <row r="76" spans="2:9">
      <c r="B76" s="1075" t="s">
        <v>397</v>
      </c>
      <c r="D76" s="1091">
        <v>41110</v>
      </c>
      <c r="E76" s="189" t="s">
        <v>236</v>
      </c>
      <c r="F76" s="1842">
        <v>1670977</v>
      </c>
      <c r="G76" s="1843" t="s">
        <v>252</v>
      </c>
      <c r="H76" s="1702">
        <f>'WCA Allocation Factors'!E24</f>
        <v>0.13939618781456953</v>
      </c>
      <c r="I76" s="1092">
        <f>F76*H76</f>
        <v>232927.82372582593</v>
      </c>
    </row>
    <row r="77" spans="2:9">
      <c r="B77" s="1075" t="s">
        <v>397</v>
      </c>
      <c r="D77" s="1091">
        <v>41110</v>
      </c>
      <c r="E77" s="189" t="s">
        <v>236</v>
      </c>
      <c r="F77" s="1842">
        <v>2904038</v>
      </c>
      <c r="G77" s="1843" t="s">
        <v>404</v>
      </c>
      <c r="H77" s="1702">
        <f>'WCA Allocation Factors'!E11</f>
        <v>0</v>
      </c>
      <c r="I77" s="1092">
        <f t="shared" ref="I77:I93" si="3">F77*H77</f>
        <v>0</v>
      </c>
    </row>
    <row r="78" spans="2:9">
      <c r="B78" s="1075" t="s">
        <v>397</v>
      </c>
      <c r="D78" s="1091">
        <v>41110</v>
      </c>
      <c r="E78" s="189" t="s">
        <v>236</v>
      </c>
      <c r="F78" s="1842">
        <v>431845</v>
      </c>
      <c r="G78" s="1843" t="s">
        <v>352</v>
      </c>
      <c r="H78" s="1702">
        <f>'WCA Allocation Factors'!E17</f>
        <v>0</v>
      </c>
      <c r="I78" s="1092">
        <f t="shared" si="3"/>
        <v>0</v>
      </c>
    </row>
    <row r="79" spans="2:9">
      <c r="B79" s="1075" t="s">
        <v>397</v>
      </c>
      <c r="D79" s="1091">
        <v>41110</v>
      </c>
      <c r="E79" s="189" t="s">
        <v>236</v>
      </c>
      <c r="F79" s="1842">
        <v>738061</v>
      </c>
      <c r="G79" s="1843" t="s">
        <v>341</v>
      </c>
      <c r="H79" s="1702">
        <f>'WCA Allocation Factors'!E16</f>
        <v>0.22605500000000001</v>
      </c>
      <c r="I79" s="1092">
        <f t="shared" si="3"/>
        <v>166842.37935500001</v>
      </c>
    </row>
    <row r="80" spans="2:9">
      <c r="B80" s="1075" t="s">
        <v>397</v>
      </c>
      <c r="D80" s="1091">
        <v>41110</v>
      </c>
      <c r="E80" s="189" t="s">
        <v>236</v>
      </c>
      <c r="F80" s="1842">
        <v>1739033</v>
      </c>
      <c r="G80" s="1843" t="s">
        <v>246</v>
      </c>
      <c r="H80" s="1702">
        <f>'WCA Allocation Factors'!E13</f>
        <v>6.850927924449117E-2</v>
      </c>
      <c r="I80" s="1092">
        <f t="shared" si="3"/>
        <v>119139.89741238521</v>
      </c>
    </row>
    <row r="81" spans="2:9">
      <c r="B81" s="1075" t="s">
        <v>397</v>
      </c>
      <c r="D81" s="1091">
        <v>41110</v>
      </c>
      <c r="E81" s="189" t="s">
        <v>236</v>
      </c>
      <c r="F81" s="1842">
        <v>210867</v>
      </c>
      <c r="G81" s="1843" t="s">
        <v>370</v>
      </c>
      <c r="H81" s="1702">
        <f>'WCA Allocation Factors'!E19</f>
        <v>0.22519547929700628</v>
      </c>
      <c r="I81" s="1092">
        <f t="shared" si="3"/>
        <v>47486.295132921827</v>
      </c>
    </row>
    <row r="82" spans="2:9">
      <c r="B82" s="1075" t="s">
        <v>397</v>
      </c>
      <c r="D82" s="1091">
        <v>41110</v>
      </c>
      <c r="E82" s="189" t="s">
        <v>236</v>
      </c>
      <c r="F82" s="1842">
        <v>137</v>
      </c>
      <c r="G82" s="1843" t="s">
        <v>243</v>
      </c>
      <c r="H82" s="1702">
        <f>'WCA Allocation Factors'!E7</f>
        <v>8.043396137671209E-2</v>
      </c>
      <c r="I82" s="1092">
        <f t="shared" si="3"/>
        <v>11.019452708609556</v>
      </c>
    </row>
    <row r="83" spans="2:9">
      <c r="B83" s="1075" t="s">
        <v>397</v>
      </c>
      <c r="D83" s="1091">
        <v>41110</v>
      </c>
      <c r="E83" s="189" t="s">
        <v>236</v>
      </c>
      <c r="F83" s="1842">
        <v>671673</v>
      </c>
      <c r="G83" s="1843" t="s">
        <v>247</v>
      </c>
      <c r="H83" s="1702">
        <f>'WCA Allocation Factors'!E14</f>
        <v>6.278028130665704E-2</v>
      </c>
      <c r="I83" s="1092">
        <f t="shared" si="3"/>
        <v>42167.819886086254</v>
      </c>
    </row>
    <row r="84" spans="2:9">
      <c r="B84" s="1075" t="s">
        <v>397</v>
      </c>
      <c r="D84" s="1091">
        <v>41110</v>
      </c>
      <c r="E84" s="189" t="s">
        <v>236</v>
      </c>
      <c r="F84" s="1842">
        <v>114445</v>
      </c>
      <c r="G84" s="1843" t="s">
        <v>248</v>
      </c>
      <c r="H84" s="1702">
        <f>'WCA Allocation Factors'!E15</f>
        <v>6.4658033670252593E-2</v>
      </c>
      <c r="I84" s="1092">
        <f t="shared" si="3"/>
        <v>7399.788663392058</v>
      </c>
    </row>
    <row r="85" spans="2:9">
      <c r="B85" s="1075" t="s">
        <v>397</v>
      </c>
      <c r="D85" s="1091">
        <v>41110</v>
      </c>
      <c r="E85" s="189" t="s">
        <v>236</v>
      </c>
      <c r="F85" s="1842">
        <v>5054</v>
      </c>
      <c r="G85" s="1843" t="s">
        <v>265</v>
      </c>
      <c r="H85" s="1702">
        <f>'WCA Allocation Factors'!E35</f>
        <v>0.22601299999999999</v>
      </c>
      <c r="I85" s="1092">
        <f t="shared" si="3"/>
        <v>1142.2697020000001</v>
      </c>
    </row>
    <row r="86" spans="2:9">
      <c r="B86" s="1075" t="s">
        <v>397</v>
      </c>
      <c r="D86" s="1091">
        <v>41110</v>
      </c>
      <c r="E86" s="189" t="s">
        <v>236</v>
      </c>
      <c r="F86" s="1842">
        <v>4406824</v>
      </c>
      <c r="G86" s="1843" t="s">
        <v>223</v>
      </c>
      <c r="H86" s="1702">
        <f>'WCA Allocation Factors'!E12</f>
        <v>6.8509279244491156E-2</v>
      </c>
      <c r="I86" s="1092">
        <f t="shared" si="3"/>
        <v>301908.33599732548</v>
      </c>
    </row>
    <row r="87" spans="2:9">
      <c r="B87" s="1075" t="s">
        <v>397</v>
      </c>
      <c r="D87" s="1091">
        <v>41110</v>
      </c>
      <c r="E87" s="189" t="s">
        <v>236</v>
      </c>
      <c r="F87" s="1842">
        <v>254209</v>
      </c>
      <c r="G87" s="1843" t="s">
        <v>267</v>
      </c>
      <c r="H87" s="1702">
        <f>'WCA Allocation Factors'!C6</f>
        <v>0</v>
      </c>
      <c r="I87" s="1092">
        <f t="shared" si="3"/>
        <v>0</v>
      </c>
    </row>
    <row r="88" spans="2:9">
      <c r="B88" s="1075" t="s">
        <v>397</v>
      </c>
      <c r="D88" s="1091">
        <v>41110</v>
      </c>
      <c r="E88" s="189" t="s">
        <v>236</v>
      </c>
      <c r="F88" s="1842">
        <v>78717</v>
      </c>
      <c r="G88" s="1843" t="s">
        <v>668</v>
      </c>
      <c r="H88" s="1702">
        <f>'WCA Allocation Factors'!I6</f>
        <v>0</v>
      </c>
      <c r="I88" s="1092">
        <f t="shared" si="3"/>
        <v>0</v>
      </c>
    </row>
    <row r="89" spans="2:9">
      <c r="B89" s="1075" t="s">
        <v>397</v>
      </c>
      <c r="D89" s="1091">
        <v>41110</v>
      </c>
      <c r="E89" s="189" t="s">
        <v>236</v>
      </c>
      <c r="F89" s="1842">
        <v>2843105</v>
      </c>
      <c r="G89" s="1843" t="s">
        <v>268</v>
      </c>
      <c r="H89" s="1702">
        <f>'WCA Allocation Factors'!D6</f>
        <v>0</v>
      </c>
      <c r="I89" s="1092">
        <f t="shared" si="3"/>
        <v>0</v>
      </c>
    </row>
    <row r="90" spans="2:9">
      <c r="B90" s="1075" t="s">
        <v>397</v>
      </c>
      <c r="D90" s="1091">
        <v>41110</v>
      </c>
      <c r="E90" s="189" t="s">
        <v>236</v>
      </c>
      <c r="F90" s="1842">
        <v>25675837</v>
      </c>
      <c r="G90" s="1843" t="s">
        <v>261</v>
      </c>
      <c r="H90" s="1702">
        <f>'WCA Allocation Factors'!E31</f>
        <v>0</v>
      </c>
      <c r="I90" s="1092">
        <f t="shared" si="3"/>
        <v>0</v>
      </c>
    </row>
    <row r="91" spans="2:9">
      <c r="B91" s="1075" t="s">
        <v>397</v>
      </c>
      <c r="D91" s="1091">
        <v>41110</v>
      </c>
      <c r="E91" s="189" t="s">
        <v>236</v>
      </c>
      <c r="F91" s="1842">
        <v>423199</v>
      </c>
      <c r="G91" s="1843" t="s">
        <v>269</v>
      </c>
      <c r="H91" s="1702">
        <f>'WCA Allocation Factors'!H6</f>
        <v>0</v>
      </c>
      <c r="I91" s="1092">
        <f t="shared" si="3"/>
        <v>0</v>
      </c>
    </row>
    <row r="92" spans="2:9">
      <c r="B92" s="1075" t="s">
        <v>397</v>
      </c>
      <c r="D92" s="1091">
        <v>41110</v>
      </c>
      <c r="E92" s="189" t="s">
        <v>236</v>
      </c>
      <c r="F92" s="1842">
        <v>1321862</v>
      </c>
      <c r="G92" s="1843" t="s">
        <v>237</v>
      </c>
      <c r="H92" s="1702">
        <f>'WCA Allocation Factors'!E6</f>
        <v>1</v>
      </c>
      <c r="I92" s="1092">
        <f t="shared" si="3"/>
        <v>1321862</v>
      </c>
    </row>
    <row r="93" spans="2:9">
      <c r="B93" s="1075" t="s">
        <v>397</v>
      </c>
      <c r="D93" s="1091">
        <v>41111</v>
      </c>
      <c r="E93" s="189" t="s">
        <v>236</v>
      </c>
      <c r="F93" s="1842">
        <v>350471</v>
      </c>
      <c r="G93" s="1843" t="s">
        <v>683</v>
      </c>
      <c r="H93" s="1702">
        <f>'WCA Allocation Factors'!K6</f>
        <v>0</v>
      </c>
      <c r="I93" s="1092">
        <f t="shared" si="3"/>
        <v>0</v>
      </c>
    </row>
    <row r="94" spans="2:9">
      <c r="D94" s="1091"/>
      <c r="F94" s="1842"/>
      <c r="G94" s="1843"/>
      <c r="H94" s="1702"/>
      <c r="I94" s="1092"/>
    </row>
    <row r="95" spans="2:9" ht="14.4" thickBot="1">
      <c r="D95" s="189" t="s">
        <v>1147</v>
      </c>
      <c r="E95" s="1075"/>
      <c r="F95" s="1093">
        <f>SUM(F76:F93)</f>
        <v>43840354</v>
      </c>
      <c r="G95" s="1075"/>
      <c r="H95" s="1075"/>
      <c r="I95" s="1093">
        <f>SUM(I76:I93)</f>
        <v>2240887.6293276455</v>
      </c>
    </row>
    <row r="96" spans="2:9" ht="14.4" thickTop="1">
      <c r="D96" s="1091"/>
      <c r="E96" s="1075"/>
      <c r="F96" s="1092"/>
      <c r="G96" s="1075"/>
      <c r="H96" s="1075"/>
      <c r="I96" s="1092"/>
    </row>
    <row r="97" spans="2:9">
      <c r="B97" s="1075" t="s">
        <v>684</v>
      </c>
      <c r="D97" s="1091"/>
      <c r="E97" s="1075"/>
      <c r="F97" s="1092">
        <f>F95+F74</f>
        <v>-3669464</v>
      </c>
      <c r="G97" s="1075"/>
      <c r="H97" s="1075"/>
      <c r="I97" s="1092">
        <f>I95+I74</f>
        <v>1173781.5262203203</v>
      </c>
    </row>
    <row r="98" spans="2:9">
      <c r="D98" s="1091"/>
      <c r="E98" s="1075"/>
      <c r="F98" s="1075"/>
      <c r="G98" s="1075"/>
      <c r="H98" s="1075"/>
      <c r="I98" s="1075"/>
    </row>
    <row r="99" spans="2:9">
      <c r="B99" s="1074" t="s">
        <v>350</v>
      </c>
      <c r="D99" s="1091"/>
      <c r="E99" s="1075"/>
      <c r="F99" s="1075"/>
      <c r="G99" s="1075"/>
      <c r="H99" s="1075"/>
      <c r="I99" s="1075"/>
    </row>
    <row r="100" spans="2:9">
      <c r="D100" s="1091"/>
      <c r="E100" s="1075"/>
      <c r="F100" s="1075"/>
      <c r="G100" s="1075"/>
      <c r="H100" s="1075"/>
      <c r="I100" s="1075"/>
    </row>
    <row r="101" spans="2:9">
      <c r="B101" s="1614"/>
      <c r="C101" s="1615"/>
      <c r="D101" s="1616"/>
      <c r="E101" s="1615"/>
      <c r="F101" s="1615"/>
      <c r="G101" s="1615"/>
      <c r="H101" s="1615"/>
      <c r="I101" s="1617"/>
    </row>
    <row r="102" spans="2:9">
      <c r="B102" s="1618"/>
      <c r="D102" s="1091"/>
      <c r="E102" s="1075"/>
      <c r="F102" s="1075"/>
      <c r="G102" s="1075"/>
      <c r="H102" s="1075"/>
      <c r="I102" s="1094"/>
    </row>
    <row r="103" spans="2:9">
      <c r="B103" s="1618"/>
      <c r="D103" s="1091"/>
      <c r="E103" s="1075"/>
      <c r="F103" s="1075"/>
      <c r="G103" s="1075"/>
      <c r="H103" s="1075"/>
      <c r="I103" s="1094"/>
    </row>
    <row r="104" spans="2:9">
      <c r="B104" s="1618"/>
      <c r="D104" s="1091"/>
      <c r="E104" s="1075"/>
      <c r="F104" s="1075"/>
      <c r="G104" s="1075"/>
      <c r="H104" s="1075"/>
      <c r="I104" s="1094"/>
    </row>
    <row r="105" spans="2:9">
      <c r="B105" s="1619"/>
      <c r="C105" s="1620"/>
      <c r="D105" s="1621"/>
      <c r="E105" s="1620"/>
      <c r="F105" s="1620"/>
      <c r="G105" s="1620"/>
      <c r="H105" s="1620"/>
      <c r="I105" s="1622"/>
    </row>
    <row r="106" spans="2:9">
      <c r="D106" s="1091"/>
      <c r="E106" s="1075"/>
      <c r="F106" s="1075"/>
      <c r="G106" s="1075"/>
      <c r="H106" s="1075"/>
      <c r="I106" s="1075"/>
    </row>
    <row r="107" spans="2:9">
      <c r="D107" s="1091"/>
      <c r="E107" s="1075"/>
      <c r="F107" s="1075"/>
      <c r="G107" s="1075"/>
      <c r="H107" s="1075"/>
      <c r="I107" s="1075"/>
    </row>
    <row r="108" spans="2:9">
      <c r="D108" s="1091"/>
      <c r="E108" s="1075"/>
      <c r="F108" s="1075"/>
      <c r="G108" s="1075"/>
      <c r="H108" s="1075"/>
      <c r="I108" s="1075"/>
    </row>
    <row r="109" spans="2:9">
      <c r="D109" s="1091"/>
      <c r="E109" s="1075"/>
      <c r="F109" s="1075"/>
      <c r="G109" s="1075"/>
      <c r="H109" s="1075"/>
      <c r="I109" s="1075"/>
    </row>
    <row r="110" spans="2:9">
      <c r="D110" s="1091"/>
      <c r="E110" s="1075"/>
      <c r="F110" s="1075"/>
      <c r="G110" s="1075"/>
      <c r="H110" s="1075"/>
      <c r="I110" s="1075"/>
    </row>
    <row r="111" spans="2:9">
      <c r="D111" s="1091"/>
      <c r="E111" s="1075"/>
      <c r="F111" s="1075"/>
      <c r="G111" s="1075"/>
      <c r="H111" s="1075"/>
      <c r="I111" s="1075"/>
    </row>
    <row r="112" spans="2:9">
      <c r="D112" s="1091"/>
      <c r="E112" s="1075"/>
      <c r="F112" s="1075"/>
      <c r="G112" s="1075"/>
      <c r="H112" s="1075"/>
      <c r="I112" s="1075"/>
    </row>
    <row r="113" spans="4:9">
      <c r="D113" s="1091"/>
      <c r="E113" s="1075"/>
      <c r="F113" s="1075"/>
      <c r="G113" s="1075"/>
      <c r="H113" s="1075"/>
      <c r="I113" s="1075"/>
    </row>
    <row r="114" spans="4:9">
      <c r="D114" s="1091"/>
      <c r="E114" s="1075"/>
      <c r="F114" s="1075"/>
      <c r="G114" s="1075"/>
      <c r="H114" s="1075"/>
      <c r="I114" s="1075"/>
    </row>
    <row r="115" spans="4:9">
      <c r="D115" s="1091"/>
      <c r="E115" s="1075"/>
      <c r="F115" s="1075"/>
      <c r="G115" s="1075"/>
      <c r="H115" s="1075"/>
      <c r="I115" s="1075"/>
    </row>
    <row r="116" spans="4:9">
      <c r="D116" s="1091"/>
      <c r="E116" s="1075"/>
      <c r="F116" s="1075"/>
      <c r="G116" s="1075"/>
      <c r="H116" s="1075"/>
      <c r="I116" s="1075"/>
    </row>
    <row r="117" spans="4:9">
      <c r="D117" s="1091"/>
      <c r="E117" s="1075"/>
      <c r="F117" s="1075"/>
      <c r="G117" s="1075"/>
      <c r="H117" s="1075"/>
      <c r="I117" s="1075"/>
    </row>
    <row r="118" spans="4:9">
      <c r="D118" s="1091"/>
      <c r="E118" s="1075"/>
      <c r="F118" s="1075"/>
      <c r="G118" s="1075"/>
      <c r="H118" s="1075"/>
      <c r="I118" s="1075"/>
    </row>
    <row r="119" spans="4:9">
      <c r="D119" s="1091"/>
      <c r="E119" s="1075"/>
      <c r="F119" s="1075"/>
      <c r="G119" s="1075"/>
      <c r="H119" s="1075"/>
      <c r="I119" s="1075"/>
    </row>
    <row r="120" spans="4:9">
      <c r="D120" s="1091"/>
      <c r="E120" s="1075"/>
      <c r="F120" s="1075"/>
      <c r="G120" s="1075"/>
      <c r="H120" s="1075"/>
      <c r="I120" s="1075"/>
    </row>
    <row r="121" spans="4:9">
      <c r="D121" s="1091"/>
      <c r="E121" s="1075"/>
      <c r="F121" s="1075"/>
      <c r="G121" s="1075"/>
      <c r="H121" s="1075"/>
      <c r="I121" s="1075"/>
    </row>
    <row r="122" spans="4:9">
      <c r="D122" s="1091"/>
      <c r="E122" s="1075"/>
      <c r="F122" s="1075"/>
      <c r="G122" s="1075"/>
      <c r="H122" s="1075"/>
      <c r="I122" s="1075"/>
    </row>
    <row r="123" spans="4:9">
      <c r="D123" s="1091"/>
      <c r="E123" s="1075"/>
      <c r="F123" s="1075"/>
      <c r="G123" s="1075"/>
      <c r="H123" s="1075"/>
      <c r="I123" s="1075"/>
    </row>
    <row r="124" spans="4:9">
      <c r="D124" s="1091"/>
      <c r="E124" s="1075"/>
      <c r="F124" s="1075"/>
      <c r="G124" s="1075"/>
      <c r="H124" s="1075"/>
      <c r="I124" s="1075"/>
    </row>
    <row r="125" spans="4:9">
      <c r="D125" s="1091"/>
      <c r="E125" s="1075"/>
      <c r="F125" s="1075"/>
      <c r="G125" s="1075"/>
      <c r="H125" s="1075"/>
      <c r="I125" s="1075"/>
    </row>
    <row r="126" spans="4:9">
      <c r="D126" s="1091"/>
      <c r="E126" s="1075"/>
      <c r="F126" s="1075"/>
      <c r="G126" s="1075"/>
      <c r="H126" s="1075"/>
      <c r="I126" s="1075"/>
    </row>
    <row r="127" spans="4:9">
      <c r="D127" s="1091"/>
      <c r="E127" s="1075"/>
      <c r="F127" s="1075"/>
      <c r="G127" s="1075"/>
      <c r="H127" s="1075"/>
      <c r="I127" s="1075"/>
    </row>
    <row r="128" spans="4:9">
      <c r="D128" s="1091"/>
      <c r="E128" s="1075"/>
      <c r="F128" s="1075"/>
      <c r="G128" s="1075"/>
      <c r="H128" s="1075"/>
      <c r="I128" s="1075"/>
    </row>
    <row r="129" spans="4:9">
      <c r="D129" s="1091"/>
      <c r="E129" s="1075"/>
      <c r="F129" s="1075"/>
      <c r="G129" s="1075"/>
      <c r="H129" s="1075"/>
      <c r="I129" s="1075"/>
    </row>
    <row r="130" spans="4:9">
      <c r="D130" s="1091"/>
      <c r="E130" s="1075"/>
      <c r="F130" s="1075"/>
      <c r="G130" s="1075"/>
      <c r="H130" s="1075"/>
      <c r="I130" s="1075"/>
    </row>
    <row r="131" spans="4:9">
      <c r="D131" s="1091"/>
      <c r="E131" s="1075"/>
      <c r="F131" s="1075"/>
      <c r="G131" s="1075"/>
      <c r="H131" s="1075"/>
      <c r="I131" s="1075"/>
    </row>
    <row r="132" spans="4:9">
      <c r="D132" s="1091"/>
      <c r="E132" s="1075"/>
      <c r="F132" s="1075"/>
      <c r="G132" s="1075"/>
      <c r="H132" s="1075"/>
      <c r="I132" s="1075"/>
    </row>
    <row r="133" spans="4:9">
      <c r="D133" s="1091"/>
      <c r="E133" s="1075"/>
      <c r="F133" s="1075"/>
      <c r="G133" s="1075"/>
      <c r="H133" s="1075"/>
      <c r="I133" s="1075"/>
    </row>
    <row r="134" spans="4:9">
      <c r="D134" s="1091"/>
      <c r="E134" s="1075"/>
      <c r="F134" s="1075"/>
      <c r="G134" s="1075"/>
      <c r="H134" s="1075"/>
      <c r="I134" s="1075"/>
    </row>
    <row r="135" spans="4:9">
      <c r="D135" s="1091"/>
      <c r="E135" s="1075"/>
      <c r="F135" s="1075"/>
      <c r="G135" s="1075"/>
      <c r="H135" s="1075"/>
      <c r="I135" s="1075"/>
    </row>
    <row r="136" spans="4:9">
      <c r="D136" s="1091"/>
      <c r="E136" s="1075"/>
      <c r="F136" s="1075"/>
      <c r="G136" s="1075"/>
      <c r="H136" s="1075"/>
      <c r="I136" s="1075"/>
    </row>
    <row r="137" spans="4:9">
      <c r="D137" s="1091"/>
      <c r="E137" s="1075"/>
      <c r="F137" s="1075"/>
      <c r="G137" s="1075"/>
      <c r="H137" s="1075"/>
      <c r="I137" s="1075"/>
    </row>
    <row r="138" spans="4:9">
      <c r="D138" s="1091"/>
      <c r="E138" s="1075"/>
      <c r="F138" s="1075"/>
      <c r="G138" s="1075"/>
      <c r="H138" s="1075"/>
      <c r="I138" s="1075"/>
    </row>
    <row r="139" spans="4:9">
      <c r="D139" s="1091"/>
      <c r="E139" s="1075"/>
      <c r="F139" s="1075"/>
      <c r="G139" s="1075"/>
      <c r="H139" s="1075"/>
      <c r="I139" s="1075"/>
    </row>
    <row r="140" spans="4:9">
      <c r="D140" s="1091"/>
      <c r="E140" s="1075"/>
      <c r="F140" s="1075"/>
      <c r="G140" s="1075"/>
      <c r="H140" s="1075"/>
      <c r="I140" s="1075"/>
    </row>
    <row r="141" spans="4:9">
      <c r="D141" s="1091"/>
      <c r="E141" s="1075"/>
      <c r="F141" s="1075"/>
      <c r="G141" s="1075"/>
      <c r="H141" s="1075"/>
      <c r="I141" s="1075"/>
    </row>
    <row r="142" spans="4:9">
      <c r="D142" s="1091"/>
      <c r="E142" s="1075"/>
      <c r="F142" s="1075"/>
      <c r="G142" s="1075"/>
      <c r="H142" s="1075"/>
      <c r="I142" s="1075"/>
    </row>
    <row r="143" spans="4:9">
      <c r="D143" s="1091"/>
      <c r="E143" s="1075"/>
      <c r="F143" s="1075"/>
      <c r="G143" s="1075"/>
      <c r="H143" s="1075"/>
      <c r="I143" s="1075"/>
    </row>
    <row r="144" spans="4:9">
      <c r="D144" s="1091"/>
      <c r="E144" s="1075"/>
      <c r="F144" s="1075"/>
      <c r="G144" s="1075"/>
      <c r="H144" s="1075"/>
      <c r="I144" s="1075"/>
    </row>
    <row r="145" spans="4:9">
      <c r="D145" s="1091"/>
      <c r="E145" s="1075"/>
      <c r="F145" s="1075"/>
      <c r="G145" s="1075"/>
      <c r="H145" s="1075"/>
      <c r="I145" s="1075"/>
    </row>
    <row r="146" spans="4:9">
      <c r="D146" s="1091"/>
      <c r="E146" s="1075"/>
      <c r="F146" s="1075"/>
      <c r="G146" s="1075"/>
      <c r="H146" s="1075"/>
      <c r="I146" s="1075"/>
    </row>
    <row r="147" spans="4:9">
      <c r="D147" s="1091"/>
      <c r="E147" s="1075"/>
      <c r="F147" s="1075"/>
      <c r="G147" s="1075"/>
      <c r="H147" s="1075"/>
      <c r="I147" s="1075"/>
    </row>
    <row r="148" spans="4:9">
      <c r="D148" s="1091"/>
      <c r="E148" s="1075"/>
      <c r="F148" s="1075"/>
      <c r="G148" s="1075"/>
      <c r="H148" s="1075"/>
      <c r="I148" s="1075"/>
    </row>
    <row r="149" spans="4:9">
      <c r="D149" s="1091"/>
      <c r="E149" s="1075"/>
      <c r="F149" s="1075"/>
      <c r="G149" s="1075"/>
      <c r="H149" s="1075"/>
      <c r="I149" s="1075"/>
    </row>
    <row r="150" spans="4:9">
      <c r="D150" s="1091"/>
      <c r="E150" s="1075"/>
      <c r="F150" s="1075"/>
      <c r="G150" s="1075"/>
      <c r="H150" s="1075"/>
      <c r="I150" s="1075"/>
    </row>
    <row r="151" spans="4:9">
      <c r="D151" s="1091"/>
      <c r="E151" s="1075"/>
      <c r="F151" s="1075"/>
      <c r="G151" s="1075"/>
      <c r="H151" s="1075"/>
      <c r="I151" s="1075"/>
    </row>
    <row r="152" spans="4:9">
      <c r="D152" s="1091"/>
      <c r="E152" s="1075"/>
      <c r="F152" s="1075"/>
      <c r="G152" s="1075"/>
      <c r="H152" s="1075"/>
      <c r="I152" s="1075"/>
    </row>
    <row r="153" spans="4:9">
      <c r="D153" s="1091"/>
      <c r="E153" s="1075"/>
      <c r="F153" s="1075"/>
      <c r="G153" s="1075"/>
      <c r="H153" s="1075"/>
      <c r="I153" s="1075"/>
    </row>
    <row r="154" spans="4:9">
      <c r="D154" s="1091"/>
      <c r="E154" s="1075"/>
      <c r="F154" s="1075"/>
      <c r="G154" s="1075"/>
      <c r="H154" s="1075"/>
      <c r="I154" s="1075"/>
    </row>
    <row r="155" spans="4:9">
      <c r="D155" s="1091"/>
      <c r="E155" s="1075"/>
      <c r="F155" s="1075"/>
      <c r="G155" s="1075"/>
      <c r="H155" s="1075"/>
      <c r="I155" s="1075"/>
    </row>
    <row r="156" spans="4:9">
      <c r="D156" s="1091"/>
      <c r="E156" s="1075"/>
      <c r="F156" s="1075"/>
      <c r="G156" s="1075"/>
      <c r="H156" s="1075"/>
      <c r="I156" s="1075"/>
    </row>
    <row r="157" spans="4:9">
      <c r="D157" s="1091"/>
      <c r="E157" s="1075"/>
      <c r="F157" s="1075"/>
      <c r="G157" s="1075"/>
      <c r="H157" s="1075"/>
      <c r="I157" s="1075"/>
    </row>
    <row r="158" spans="4:9">
      <c r="D158" s="1091"/>
      <c r="E158" s="1075"/>
      <c r="F158" s="1075"/>
      <c r="G158" s="1075"/>
      <c r="H158" s="1075"/>
      <c r="I158" s="1075"/>
    </row>
    <row r="159" spans="4:9">
      <c r="D159" s="1091"/>
      <c r="E159" s="1075"/>
      <c r="F159" s="1075"/>
      <c r="G159" s="1075"/>
      <c r="H159" s="1075"/>
      <c r="I159" s="1075"/>
    </row>
    <row r="160" spans="4:9">
      <c r="D160" s="1091"/>
      <c r="E160" s="1075"/>
      <c r="F160" s="1075"/>
      <c r="G160" s="1075"/>
      <c r="H160" s="1075"/>
      <c r="I160" s="1075"/>
    </row>
    <row r="161" spans="4:9">
      <c r="D161" s="1091"/>
      <c r="E161" s="1075"/>
      <c r="F161" s="1075"/>
      <c r="G161" s="1075"/>
      <c r="H161" s="1075"/>
      <c r="I161" s="1075"/>
    </row>
    <row r="162" spans="4:9">
      <c r="D162" s="1091"/>
      <c r="E162" s="1075"/>
      <c r="F162" s="1075"/>
      <c r="G162" s="1075"/>
      <c r="H162" s="1075"/>
      <c r="I162" s="1075"/>
    </row>
    <row r="163" spans="4:9">
      <c r="D163" s="1091"/>
      <c r="E163" s="1075"/>
      <c r="F163" s="1075"/>
      <c r="G163" s="1075"/>
      <c r="H163" s="1075"/>
      <c r="I163" s="1075"/>
    </row>
    <row r="164" spans="4:9">
      <c r="D164" s="1091"/>
      <c r="E164" s="1075"/>
      <c r="F164" s="1075"/>
      <c r="G164" s="1075"/>
      <c r="H164" s="1075"/>
      <c r="I164" s="1075"/>
    </row>
    <row r="165" spans="4:9">
      <c r="D165" s="1091"/>
      <c r="E165" s="1075"/>
      <c r="F165" s="1075"/>
      <c r="G165" s="1075"/>
      <c r="H165" s="1075"/>
      <c r="I165" s="1075"/>
    </row>
    <row r="166" spans="4:9">
      <c r="D166" s="1091"/>
      <c r="E166" s="1075"/>
      <c r="F166" s="1075"/>
      <c r="G166" s="1075"/>
      <c r="H166" s="1075"/>
      <c r="I166" s="1075"/>
    </row>
    <row r="167" spans="4:9">
      <c r="D167" s="1091"/>
      <c r="E167" s="1075"/>
      <c r="F167" s="1075"/>
      <c r="G167" s="1075"/>
      <c r="H167" s="1075"/>
      <c r="I167" s="1075"/>
    </row>
    <row r="168" spans="4:9">
      <c r="D168" s="1091"/>
      <c r="E168" s="1075"/>
      <c r="F168" s="1075"/>
      <c r="G168" s="1075"/>
      <c r="H168" s="1075"/>
      <c r="I168" s="1075"/>
    </row>
    <row r="169" spans="4:9">
      <c r="D169" s="1091"/>
      <c r="E169" s="1075"/>
      <c r="F169" s="1075"/>
      <c r="G169" s="1075"/>
      <c r="H169" s="1075"/>
      <c r="I169" s="1075"/>
    </row>
    <row r="170" spans="4:9">
      <c r="D170" s="1091"/>
      <c r="E170" s="1075"/>
      <c r="F170" s="1075"/>
      <c r="G170" s="1075"/>
      <c r="H170" s="1075"/>
      <c r="I170" s="1075"/>
    </row>
    <row r="171" spans="4:9">
      <c r="D171" s="1091"/>
      <c r="E171" s="1075"/>
      <c r="F171" s="1075"/>
      <c r="G171" s="1075"/>
      <c r="H171" s="1075"/>
      <c r="I171" s="1075"/>
    </row>
    <row r="172" spans="4:9">
      <c r="D172" s="1091"/>
      <c r="E172" s="1075"/>
      <c r="F172" s="1075"/>
      <c r="G172" s="1075"/>
      <c r="H172" s="1075"/>
      <c r="I172" s="1075"/>
    </row>
    <row r="173" spans="4:9">
      <c r="D173" s="1091"/>
      <c r="E173" s="1075"/>
      <c r="F173" s="1075"/>
      <c r="G173" s="1075"/>
      <c r="H173" s="1075"/>
      <c r="I173" s="1075"/>
    </row>
    <row r="174" spans="4:9">
      <c r="D174" s="1091"/>
      <c r="E174" s="1075"/>
      <c r="F174" s="1075"/>
      <c r="G174" s="1075"/>
      <c r="H174" s="1075"/>
      <c r="I174" s="1075"/>
    </row>
    <row r="175" spans="4:9">
      <c r="D175" s="1091"/>
      <c r="E175" s="1075"/>
      <c r="F175" s="1075"/>
      <c r="G175" s="1075"/>
      <c r="H175" s="1075"/>
      <c r="I175" s="1075"/>
    </row>
    <row r="176" spans="4:9">
      <c r="D176" s="1091"/>
      <c r="E176" s="1075"/>
      <c r="F176" s="1075"/>
      <c r="G176" s="1075"/>
      <c r="H176" s="1075"/>
      <c r="I176" s="1075"/>
    </row>
    <row r="177" spans="4:9">
      <c r="D177" s="1091"/>
      <c r="E177" s="1075"/>
      <c r="F177" s="1075"/>
      <c r="G177" s="1075"/>
      <c r="H177" s="1075"/>
      <c r="I177" s="1075"/>
    </row>
    <row r="178" spans="4:9">
      <c r="D178" s="1091"/>
      <c r="E178" s="1075"/>
      <c r="F178" s="1075"/>
      <c r="G178" s="1075"/>
      <c r="H178" s="1075"/>
      <c r="I178" s="1075"/>
    </row>
    <row r="179" spans="4:9">
      <c r="D179" s="1091"/>
      <c r="E179" s="1075"/>
      <c r="F179" s="1075"/>
      <c r="G179" s="1075"/>
      <c r="H179" s="1075"/>
      <c r="I179" s="1075"/>
    </row>
    <row r="180" spans="4:9">
      <c r="D180" s="1091"/>
      <c r="E180" s="1075"/>
      <c r="F180" s="1075"/>
      <c r="G180" s="1075"/>
      <c r="H180" s="1075"/>
      <c r="I180" s="1075"/>
    </row>
    <row r="181" spans="4:9">
      <c r="D181" s="1091"/>
      <c r="E181" s="1075"/>
      <c r="F181" s="1075"/>
      <c r="G181" s="1075"/>
      <c r="H181" s="1075"/>
      <c r="I181" s="1075"/>
    </row>
    <row r="182" spans="4:9">
      <c r="D182" s="1091"/>
      <c r="E182" s="1075"/>
      <c r="F182" s="1075"/>
      <c r="G182" s="1075"/>
      <c r="H182" s="1075"/>
      <c r="I182" s="1075"/>
    </row>
    <row r="183" spans="4:9">
      <c r="D183" s="1091"/>
      <c r="E183" s="1075"/>
      <c r="F183" s="1075"/>
      <c r="G183" s="1075"/>
      <c r="H183" s="1075"/>
      <c r="I183" s="1075"/>
    </row>
    <row r="184" spans="4:9">
      <c r="D184" s="1091"/>
      <c r="E184" s="1075"/>
      <c r="F184" s="1075"/>
      <c r="G184" s="1075"/>
      <c r="H184" s="1075"/>
      <c r="I184" s="1075"/>
    </row>
    <row r="185" spans="4:9">
      <c r="D185" s="1091"/>
      <c r="E185" s="1075"/>
      <c r="F185" s="1075"/>
      <c r="G185" s="1075"/>
      <c r="H185" s="1075"/>
      <c r="I185" s="1075"/>
    </row>
    <row r="186" spans="4:9">
      <c r="D186" s="1091"/>
      <c r="E186" s="1075"/>
      <c r="F186" s="1075"/>
      <c r="G186" s="1075"/>
      <c r="H186" s="1075"/>
      <c r="I186" s="1075"/>
    </row>
    <row r="187" spans="4:9">
      <c r="D187" s="1091"/>
      <c r="E187" s="1075"/>
      <c r="F187" s="1075"/>
      <c r="G187" s="1075"/>
      <c r="H187" s="1075"/>
      <c r="I187" s="1075"/>
    </row>
    <row r="188" spans="4:9">
      <c r="D188" s="1091"/>
      <c r="E188" s="1075"/>
      <c r="F188" s="1075"/>
      <c r="G188" s="1075"/>
      <c r="H188" s="1075"/>
      <c r="I188" s="1075"/>
    </row>
    <row r="189" spans="4:9">
      <c r="D189" s="1091"/>
      <c r="E189" s="1075"/>
      <c r="F189" s="1075"/>
      <c r="G189" s="1075"/>
      <c r="H189" s="1075"/>
      <c r="I189" s="1075"/>
    </row>
    <row r="190" spans="4:9">
      <c r="D190" s="1091"/>
      <c r="E190" s="1075"/>
      <c r="F190" s="1075"/>
      <c r="G190" s="1075"/>
      <c r="H190" s="1075"/>
      <c r="I190" s="1075"/>
    </row>
    <row r="191" spans="4:9">
      <c r="D191" s="1091"/>
      <c r="E191" s="1075"/>
      <c r="F191" s="1075"/>
      <c r="G191" s="1075"/>
      <c r="H191" s="1075"/>
      <c r="I191" s="1075"/>
    </row>
    <row r="192" spans="4:9">
      <c r="D192" s="1091"/>
      <c r="E192" s="1075"/>
      <c r="F192" s="1075"/>
      <c r="G192" s="1075"/>
      <c r="H192" s="1075"/>
      <c r="I192" s="1075"/>
    </row>
    <row r="193" spans="4:9">
      <c r="D193" s="1091"/>
      <c r="E193" s="1075"/>
      <c r="F193" s="1075"/>
      <c r="G193" s="1075"/>
      <c r="H193" s="1075"/>
      <c r="I193" s="1075"/>
    </row>
    <row r="194" spans="4:9">
      <c r="D194" s="1091"/>
      <c r="E194" s="1075"/>
      <c r="F194" s="1075"/>
      <c r="G194" s="1075"/>
      <c r="H194" s="1075"/>
      <c r="I194" s="1075"/>
    </row>
    <row r="195" spans="4:9">
      <c r="D195" s="1091"/>
      <c r="E195" s="1075"/>
      <c r="F195" s="1075"/>
      <c r="G195" s="1075"/>
      <c r="H195" s="1075"/>
      <c r="I195" s="1075"/>
    </row>
    <row r="196" spans="4:9">
      <c r="D196" s="1091"/>
      <c r="E196" s="1075"/>
      <c r="F196" s="1075"/>
      <c r="G196" s="1075"/>
      <c r="H196" s="1075"/>
      <c r="I196" s="1075"/>
    </row>
    <row r="197" spans="4:9">
      <c r="D197" s="1091"/>
      <c r="E197" s="1075"/>
      <c r="F197" s="1075"/>
      <c r="G197" s="1075"/>
      <c r="H197" s="1075"/>
      <c r="I197" s="1075"/>
    </row>
    <row r="198" spans="4:9">
      <c r="D198" s="1091"/>
      <c r="E198" s="1075"/>
      <c r="F198" s="1075"/>
      <c r="G198" s="1075"/>
      <c r="H198" s="1075"/>
      <c r="I198" s="1075"/>
    </row>
    <row r="199" spans="4:9">
      <c r="D199" s="1091"/>
      <c r="E199" s="1075"/>
      <c r="F199" s="1075"/>
      <c r="G199" s="1075"/>
      <c r="H199" s="1075"/>
      <c r="I199" s="1075"/>
    </row>
    <row r="200" spans="4:9">
      <c r="D200" s="1091"/>
      <c r="E200" s="1075"/>
      <c r="F200" s="1075"/>
      <c r="G200" s="1075"/>
      <c r="H200" s="1075"/>
      <c r="I200" s="1075"/>
    </row>
    <row r="201" spans="4:9">
      <c r="D201" s="1091"/>
      <c r="E201" s="1075"/>
      <c r="F201" s="1075"/>
      <c r="G201" s="1075"/>
      <c r="H201" s="1075"/>
      <c r="I201" s="1075"/>
    </row>
    <row r="202" spans="4:9">
      <c r="D202" s="1091"/>
      <c r="E202" s="1075"/>
      <c r="F202" s="1075"/>
      <c r="G202" s="1075"/>
      <c r="H202" s="1075"/>
      <c r="I202" s="1075"/>
    </row>
    <row r="203" spans="4:9">
      <c r="D203" s="1091"/>
      <c r="E203" s="1075"/>
      <c r="F203" s="1075"/>
      <c r="G203" s="1075"/>
      <c r="H203" s="1075"/>
      <c r="I203" s="1075"/>
    </row>
    <row r="204" spans="4:9">
      <c r="D204" s="1091"/>
      <c r="E204" s="1075"/>
      <c r="F204" s="1075"/>
      <c r="G204" s="1075"/>
      <c r="H204" s="1075"/>
      <c r="I204" s="1075"/>
    </row>
    <row r="205" spans="4:9">
      <c r="D205" s="1091"/>
      <c r="E205" s="1075"/>
      <c r="F205" s="1075"/>
      <c r="G205" s="1075"/>
      <c r="H205" s="1075"/>
      <c r="I205" s="1075"/>
    </row>
    <row r="206" spans="4:9">
      <c r="D206" s="1091"/>
      <c r="E206" s="1075"/>
      <c r="F206" s="1075"/>
      <c r="G206" s="1075"/>
      <c r="H206" s="1075"/>
      <c r="I206" s="1075"/>
    </row>
    <row r="207" spans="4:9">
      <c r="D207" s="1091"/>
      <c r="E207" s="1075"/>
      <c r="F207" s="1075"/>
      <c r="G207" s="1075"/>
      <c r="H207" s="1075"/>
      <c r="I207" s="1075"/>
    </row>
    <row r="208" spans="4:9">
      <c r="D208" s="1091"/>
      <c r="E208" s="1075"/>
      <c r="F208" s="1075"/>
      <c r="G208" s="1075"/>
      <c r="H208" s="1075"/>
      <c r="I208" s="1075"/>
    </row>
    <row r="209" spans="4:9">
      <c r="D209" s="1091"/>
      <c r="E209" s="1075"/>
      <c r="F209" s="1075"/>
      <c r="G209" s="1075"/>
      <c r="H209" s="1075"/>
      <c r="I209" s="1075"/>
    </row>
    <row r="210" spans="4:9">
      <c r="D210" s="1091"/>
      <c r="E210" s="1075"/>
      <c r="F210" s="1075"/>
      <c r="G210" s="1075"/>
      <c r="H210" s="1075"/>
      <c r="I210" s="1075"/>
    </row>
    <row r="211" spans="4:9">
      <c r="D211" s="1091"/>
      <c r="E211" s="1075"/>
      <c r="F211" s="1075"/>
      <c r="G211" s="1075"/>
      <c r="H211" s="1075"/>
      <c r="I211" s="1075"/>
    </row>
    <row r="212" spans="4:9">
      <c r="D212" s="1091"/>
      <c r="E212" s="1075"/>
      <c r="F212" s="1075"/>
      <c r="G212" s="1075"/>
      <c r="H212" s="1075"/>
      <c r="I212" s="1075"/>
    </row>
    <row r="213" spans="4:9">
      <c r="D213" s="1091"/>
      <c r="E213" s="1075"/>
      <c r="F213" s="1075"/>
      <c r="G213" s="1075"/>
      <c r="H213" s="1075"/>
      <c r="I213" s="1075"/>
    </row>
    <row r="214" spans="4:9">
      <c r="D214" s="1091"/>
      <c r="E214" s="1075"/>
      <c r="F214" s="1075"/>
      <c r="G214" s="1075"/>
      <c r="H214" s="1075"/>
      <c r="I214" s="1075"/>
    </row>
    <row r="215" spans="4:9">
      <c r="D215" s="1091"/>
      <c r="E215" s="1075"/>
      <c r="F215" s="1075"/>
      <c r="G215" s="1075"/>
      <c r="H215" s="1075"/>
      <c r="I215" s="1075"/>
    </row>
    <row r="216" spans="4:9">
      <c r="D216" s="1091"/>
      <c r="E216" s="1075"/>
      <c r="F216" s="1075"/>
      <c r="G216" s="1075"/>
      <c r="H216" s="1075"/>
      <c r="I216" s="1075"/>
    </row>
    <row r="217" spans="4:9">
      <c r="D217" s="1091"/>
      <c r="E217" s="1075"/>
      <c r="F217" s="1075"/>
      <c r="G217" s="1075"/>
      <c r="H217" s="1075"/>
      <c r="I217" s="1075"/>
    </row>
    <row r="218" spans="4:9">
      <c r="D218" s="1091"/>
      <c r="E218" s="1075"/>
      <c r="F218" s="1075"/>
      <c r="G218" s="1075"/>
      <c r="H218" s="1075"/>
      <c r="I218" s="1075"/>
    </row>
    <row r="219" spans="4:9">
      <c r="D219" s="1091"/>
      <c r="E219" s="1075"/>
      <c r="F219" s="1075"/>
      <c r="G219" s="1075"/>
      <c r="H219" s="1075"/>
      <c r="I219" s="1075"/>
    </row>
    <row r="220" spans="4:9">
      <c r="D220" s="1091"/>
      <c r="E220" s="1075"/>
      <c r="F220" s="1075"/>
      <c r="G220" s="1075"/>
      <c r="H220" s="1075"/>
      <c r="I220" s="1075"/>
    </row>
    <row r="221" spans="4:9">
      <c r="D221" s="1091"/>
      <c r="E221" s="1075"/>
      <c r="F221" s="1075"/>
      <c r="G221" s="1075"/>
      <c r="H221" s="1075"/>
      <c r="I221" s="1075"/>
    </row>
    <row r="222" spans="4:9">
      <c r="D222" s="1091"/>
      <c r="E222" s="1075"/>
      <c r="F222" s="1075"/>
      <c r="G222" s="1075"/>
      <c r="H222" s="1075"/>
      <c r="I222" s="1075"/>
    </row>
    <row r="223" spans="4:9">
      <c r="D223" s="1091"/>
      <c r="E223" s="1075"/>
      <c r="F223" s="1075"/>
      <c r="G223" s="1075"/>
      <c r="H223" s="1075"/>
      <c r="I223" s="1075"/>
    </row>
    <row r="224" spans="4:9">
      <c r="D224" s="1091"/>
      <c r="E224" s="1075"/>
      <c r="F224" s="1075"/>
      <c r="G224" s="1075"/>
      <c r="H224" s="1075"/>
      <c r="I224" s="1075"/>
    </row>
    <row r="225" spans="4:9">
      <c r="D225" s="1091"/>
      <c r="E225" s="1075"/>
      <c r="F225" s="1075"/>
      <c r="G225" s="1075"/>
      <c r="H225" s="1075"/>
      <c r="I225" s="1075"/>
    </row>
    <row r="226" spans="4:9">
      <c r="D226" s="1091"/>
      <c r="E226" s="1075"/>
      <c r="F226" s="1075"/>
      <c r="G226" s="1075"/>
      <c r="H226" s="1075"/>
      <c r="I226" s="1075"/>
    </row>
    <row r="227" spans="4:9">
      <c r="D227" s="1091"/>
      <c r="E227" s="1075"/>
      <c r="F227" s="1075"/>
      <c r="G227" s="1075"/>
      <c r="H227" s="1075"/>
      <c r="I227" s="1075"/>
    </row>
    <row r="228" spans="4:9">
      <c r="D228" s="1091"/>
      <c r="E228" s="1075"/>
      <c r="F228" s="1075"/>
      <c r="G228" s="1075"/>
      <c r="H228" s="1075"/>
      <c r="I228" s="1075"/>
    </row>
    <row r="229" spans="4:9">
      <c r="D229" s="1091"/>
      <c r="E229" s="1075"/>
      <c r="F229" s="1075"/>
      <c r="G229" s="1075"/>
      <c r="H229" s="1075"/>
      <c r="I229" s="1075"/>
    </row>
    <row r="230" spans="4:9">
      <c r="D230" s="1091"/>
      <c r="E230" s="1075"/>
      <c r="F230" s="1075"/>
      <c r="G230" s="1075"/>
      <c r="H230" s="1075"/>
      <c r="I230" s="1075"/>
    </row>
    <row r="231" spans="4:9">
      <c r="D231" s="1091"/>
      <c r="E231" s="1075"/>
      <c r="F231" s="1075"/>
      <c r="G231" s="1075"/>
      <c r="H231" s="1075"/>
      <c r="I231" s="1075"/>
    </row>
    <row r="232" spans="4:9">
      <c r="D232" s="1091"/>
      <c r="E232" s="1075"/>
      <c r="F232" s="1075"/>
      <c r="G232" s="1075"/>
      <c r="H232" s="1075"/>
      <c r="I232" s="1075"/>
    </row>
    <row r="233" spans="4:9">
      <c r="D233" s="1091"/>
      <c r="E233" s="1075"/>
      <c r="F233" s="1075"/>
      <c r="G233" s="1075"/>
      <c r="H233" s="1075"/>
      <c r="I233" s="1075"/>
    </row>
    <row r="234" spans="4:9">
      <c r="D234" s="1091"/>
      <c r="E234" s="1075"/>
      <c r="F234" s="1075"/>
      <c r="G234" s="1075"/>
      <c r="H234" s="1075"/>
      <c r="I234" s="1075"/>
    </row>
    <row r="235" spans="4:9">
      <c r="D235" s="1091"/>
      <c r="E235" s="1075"/>
      <c r="F235" s="1075"/>
      <c r="G235" s="1075"/>
      <c r="H235" s="1075"/>
      <c r="I235" s="1075"/>
    </row>
    <row r="236" spans="4:9">
      <c r="D236" s="1091"/>
      <c r="E236" s="1075"/>
      <c r="F236" s="1075"/>
      <c r="G236" s="1075"/>
      <c r="H236" s="1075"/>
      <c r="I236" s="1075"/>
    </row>
    <row r="237" spans="4:9">
      <c r="D237" s="1091"/>
      <c r="E237" s="1075"/>
      <c r="F237" s="1075"/>
      <c r="G237" s="1075"/>
      <c r="H237" s="1075"/>
      <c r="I237" s="1075"/>
    </row>
    <row r="238" spans="4:9">
      <c r="D238" s="1091"/>
      <c r="E238" s="1075"/>
      <c r="F238" s="1075"/>
      <c r="G238" s="1075"/>
      <c r="H238" s="1075"/>
      <c r="I238" s="1075"/>
    </row>
    <row r="239" spans="4:9">
      <c r="D239" s="1091"/>
      <c r="E239" s="1075"/>
      <c r="F239" s="1075"/>
      <c r="G239" s="1075"/>
      <c r="H239" s="1075"/>
      <c r="I239" s="1075"/>
    </row>
    <row r="240" spans="4:9">
      <c r="D240" s="1091"/>
      <c r="E240" s="1075"/>
      <c r="F240" s="1075"/>
      <c r="G240" s="1075"/>
      <c r="H240" s="1075"/>
      <c r="I240" s="1075"/>
    </row>
    <row r="241" spans="4:9">
      <c r="D241" s="1091"/>
      <c r="E241" s="1075"/>
      <c r="F241" s="1075"/>
      <c r="G241" s="1075"/>
      <c r="H241" s="1075"/>
      <c r="I241" s="1075"/>
    </row>
    <row r="242" spans="4:9">
      <c r="D242" s="1091"/>
      <c r="E242" s="1075"/>
      <c r="F242" s="1075"/>
      <c r="G242" s="1075"/>
      <c r="H242" s="1075"/>
      <c r="I242" s="1075"/>
    </row>
    <row r="243" spans="4:9">
      <c r="D243" s="1091"/>
      <c r="E243" s="1075"/>
      <c r="F243" s="1075"/>
      <c r="G243" s="1075"/>
      <c r="H243" s="1075"/>
      <c r="I243" s="1075"/>
    </row>
    <row r="244" spans="4:9">
      <c r="D244" s="1091"/>
      <c r="E244" s="1075"/>
      <c r="F244" s="1075"/>
      <c r="G244" s="1075"/>
      <c r="H244" s="1075"/>
      <c r="I244" s="1075"/>
    </row>
    <row r="245" spans="4:9">
      <c r="D245" s="1091"/>
      <c r="E245" s="1075"/>
      <c r="F245" s="1075"/>
      <c r="G245" s="1075"/>
      <c r="H245" s="1075"/>
      <c r="I245" s="1075"/>
    </row>
    <row r="246" spans="4:9">
      <c r="D246" s="1091"/>
      <c r="E246" s="1075"/>
      <c r="F246" s="1075"/>
      <c r="G246" s="1075"/>
      <c r="H246" s="1075"/>
      <c r="I246" s="1075"/>
    </row>
    <row r="247" spans="4:9">
      <c r="D247" s="1091"/>
      <c r="E247" s="1075"/>
      <c r="F247" s="1075"/>
      <c r="G247" s="1075"/>
      <c r="H247" s="1075"/>
      <c r="I247" s="1075"/>
    </row>
    <row r="248" spans="4:9">
      <c r="D248" s="1091"/>
      <c r="E248" s="1075"/>
      <c r="F248" s="1075"/>
      <c r="G248" s="1075"/>
      <c r="H248" s="1075"/>
      <c r="I248" s="1075"/>
    </row>
    <row r="249" spans="4:9">
      <c r="D249" s="1091"/>
      <c r="E249" s="1075"/>
      <c r="F249" s="1075"/>
      <c r="G249" s="1075"/>
      <c r="H249" s="1075"/>
      <c r="I249" s="1075"/>
    </row>
    <row r="250" spans="4:9">
      <c r="D250" s="1091"/>
      <c r="E250" s="1075"/>
      <c r="F250" s="1075"/>
      <c r="G250" s="1075"/>
      <c r="H250" s="1075"/>
      <c r="I250" s="1075"/>
    </row>
    <row r="251" spans="4:9">
      <c r="D251" s="1091"/>
      <c r="E251" s="1075"/>
      <c r="F251" s="1075"/>
      <c r="G251" s="1075"/>
      <c r="H251" s="1075"/>
      <c r="I251" s="1075"/>
    </row>
    <row r="252" spans="4:9">
      <c r="D252" s="1091"/>
      <c r="E252" s="1075"/>
      <c r="F252" s="1075"/>
      <c r="G252" s="1075"/>
      <c r="H252" s="1075"/>
      <c r="I252" s="1075"/>
    </row>
    <row r="253" spans="4:9">
      <c r="D253" s="1091"/>
      <c r="E253" s="1075"/>
      <c r="F253" s="1075"/>
      <c r="G253" s="1075"/>
      <c r="H253" s="1075"/>
      <c r="I253" s="1075"/>
    </row>
    <row r="254" spans="4:9">
      <c r="D254" s="1091"/>
      <c r="E254" s="1075"/>
      <c r="F254" s="1075"/>
      <c r="G254" s="1075"/>
      <c r="H254" s="1075"/>
      <c r="I254" s="1075"/>
    </row>
    <row r="255" spans="4:9">
      <c r="D255" s="1091"/>
      <c r="E255" s="1075"/>
      <c r="F255" s="1075"/>
      <c r="G255" s="1075"/>
      <c r="H255" s="1075"/>
      <c r="I255" s="1075"/>
    </row>
    <row r="256" spans="4:9">
      <c r="D256" s="1091"/>
      <c r="E256" s="1075"/>
      <c r="F256" s="1075"/>
      <c r="G256" s="1075"/>
      <c r="H256" s="1075"/>
      <c r="I256" s="1075"/>
    </row>
    <row r="257" spans="4:9">
      <c r="D257" s="1091"/>
      <c r="E257" s="1075"/>
      <c r="F257" s="1075"/>
      <c r="G257" s="1075"/>
      <c r="H257" s="1075"/>
      <c r="I257" s="1075"/>
    </row>
    <row r="258" spans="4:9">
      <c r="D258" s="1091"/>
      <c r="E258" s="1075"/>
      <c r="F258" s="1075"/>
      <c r="G258" s="1075"/>
      <c r="H258" s="1075"/>
      <c r="I258" s="1075"/>
    </row>
    <row r="259" spans="4:9">
      <c r="D259" s="1091"/>
      <c r="E259" s="1075"/>
      <c r="F259" s="1075"/>
      <c r="G259" s="1075"/>
      <c r="H259" s="1075"/>
      <c r="I259" s="1075"/>
    </row>
    <row r="260" spans="4:9">
      <c r="D260" s="1091"/>
      <c r="E260" s="1075"/>
      <c r="F260" s="1075"/>
      <c r="G260" s="1075"/>
      <c r="H260" s="1075"/>
      <c r="I260" s="1075"/>
    </row>
    <row r="261" spans="4:9">
      <c r="D261" s="1091"/>
      <c r="E261" s="1075"/>
      <c r="F261" s="1075"/>
      <c r="G261" s="1075"/>
      <c r="H261" s="1075"/>
      <c r="I261" s="1075"/>
    </row>
    <row r="262" spans="4:9">
      <c r="D262" s="1091"/>
      <c r="E262" s="1075"/>
      <c r="F262" s="1075"/>
      <c r="G262" s="1075"/>
      <c r="H262" s="1075"/>
      <c r="I262" s="1075"/>
    </row>
    <row r="263" spans="4:9">
      <c r="D263" s="1091"/>
      <c r="E263" s="1075"/>
      <c r="F263" s="1075"/>
      <c r="G263" s="1075"/>
      <c r="H263" s="1075"/>
      <c r="I263" s="1075"/>
    </row>
    <row r="264" spans="4:9">
      <c r="D264" s="1091"/>
      <c r="E264" s="1075"/>
      <c r="F264" s="1075"/>
      <c r="G264" s="1075"/>
      <c r="H264" s="1075"/>
      <c r="I264" s="1075"/>
    </row>
    <row r="265" spans="4:9">
      <c r="D265" s="1091"/>
      <c r="E265" s="1075"/>
      <c r="F265" s="1075"/>
      <c r="G265" s="1075"/>
      <c r="H265" s="1075"/>
      <c r="I265" s="1075"/>
    </row>
    <row r="266" spans="4:9">
      <c r="D266" s="1091"/>
      <c r="E266" s="1075"/>
      <c r="F266" s="1075"/>
      <c r="G266" s="1075"/>
      <c r="H266" s="1075"/>
      <c r="I266" s="1075"/>
    </row>
    <row r="267" spans="4:9">
      <c r="D267" s="1091"/>
      <c r="E267" s="1075"/>
      <c r="F267" s="1075"/>
      <c r="G267" s="1075"/>
      <c r="H267" s="1075"/>
      <c r="I267" s="1075"/>
    </row>
    <row r="268" spans="4:9">
      <c r="D268" s="1091"/>
      <c r="E268" s="1075"/>
      <c r="F268" s="1075"/>
      <c r="G268" s="1075"/>
      <c r="H268" s="1075"/>
      <c r="I268" s="1075"/>
    </row>
    <row r="269" spans="4:9">
      <c r="D269" s="1091"/>
      <c r="E269" s="1075"/>
      <c r="F269" s="1075"/>
      <c r="G269" s="1075"/>
      <c r="H269" s="1075"/>
      <c r="I269" s="1075"/>
    </row>
    <row r="270" spans="4:9">
      <c r="D270" s="1091"/>
      <c r="E270" s="1075"/>
      <c r="F270" s="1075"/>
      <c r="G270" s="1075"/>
      <c r="H270" s="1075"/>
      <c r="I270" s="1075"/>
    </row>
    <row r="271" spans="4:9">
      <c r="D271" s="1091"/>
      <c r="E271" s="1075"/>
      <c r="F271" s="1075"/>
      <c r="G271" s="1075"/>
      <c r="H271" s="1075"/>
      <c r="I271" s="1075"/>
    </row>
    <row r="272" spans="4:9">
      <c r="D272" s="1091"/>
      <c r="E272" s="1075"/>
      <c r="F272" s="1075"/>
      <c r="G272" s="1075"/>
      <c r="H272" s="1075"/>
      <c r="I272" s="1075"/>
    </row>
    <row r="273" spans="4:9">
      <c r="D273" s="1091"/>
      <c r="E273" s="1075"/>
      <c r="F273" s="1075"/>
      <c r="G273" s="1075"/>
      <c r="H273" s="1075"/>
      <c r="I273" s="1075"/>
    </row>
    <row r="274" spans="4:9">
      <c r="D274" s="1091"/>
      <c r="E274" s="1075"/>
      <c r="F274" s="1075"/>
      <c r="G274" s="1075"/>
      <c r="H274" s="1075"/>
      <c r="I274" s="1075"/>
    </row>
    <row r="275" spans="4:9">
      <c r="D275" s="1091"/>
      <c r="E275" s="1075"/>
      <c r="F275" s="1075"/>
      <c r="G275" s="1075"/>
      <c r="H275" s="1075"/>
      <c r="I275" s="1075"/>
    </row>
    <row r="276" spans="4:9">
      <c r="D276" s="1091"/>
      <c r="E276" s="1075"/>
      <c r="F276" s="1075"/>
      <c r="G276" s="1075"/>
      <c r="H276" s="1075"/>
      <c r="I276" s="1075"/>
    </row>
    <row r="277" spans="4:9">
      <c r="D277" s="1091"/>
      <c r="E277" s="1075"/>
      <c r="F277" s="1075"/>
      <c r="G277" s="1075"/>
      <c r="H277" s="1075"/>
      <c r="I277" s="1075"/>
    </row>
    <row r="278" spans="4:9">
      <c r="D278" s="1091"/>
      <c r="E278" s="1075"/>
      <c r="F278" s="1075"/>
      <c r="G278" s="1075"/>
      <c r="H278" s="1075"/>
      <c r="I278" s="1075"/>
    </row>
    <row r="279" spans="4:9">
      <c r="D279" s="1091"/>
      <c r="E279" s="1075"/>
      <c r="F279" s="1075"/>
      <c r="G279" s="1075"/>
      <c r="H279" s="1075"/>
      <c r="I279" s="1075"/>
    </row>
    <row r="280" spans="4:9">
      <c r="D280" s="1091"/>
      <c r="E280" s="1075"/>
      <c r="F280" s="1075"/>
      <c r="G280" s="1075"/>
      <c r="H280" s="1075"/>
      <c r="I280" s="1075"/>
    </row>
    <row r="281" spans="4:9">
      <c r="D281" s="1091"/>
      <c r="E281" s="1075"/>
      <c r="F281" s="1075"/>
      <c r="G281" s="1075"/>
      <c r="H281" s="1075"/>
      <c r="I281" s="1075"/>
    </row>
    <row r="282" spans="4:9">
      <c r="D282" s="1091"/>
      <c r="E282" s="1075"/>
      <c r="F282" s="1075"/>
      <c r="G282" s="1075"/>
      <c r="H282" s="1075"/>
      <c r="I282" s="1075"/>
    </row>
    <row r="283" spans="4:9">
      <c r="D283" s="1091"/>
      <c r="E283" s="1075"/>
      <c r="F283" s="1075"/>
      <c r="G283" s="1075"/>
      <c r="H283" s="1075"/>
      <c r="I283" s="1075"/>
    </row>
    <row r="284" spans="4:9">
      <c r="D284" s="1091"/>
      <c r="E284" s="1075"/>
      <c r="F284" s="1075"/>
      <c r="G284" s="1075"/>
      <c r="H284" s="1075"/>
      <c r="I284" s="1075"/>
    </row>
    <row r="285" spans="4:9">
      <c r="D285" s="1091"/>
      <c r="E285" s="1075"/>
      <c r="F285" s="1075"/>
      <c r="G285" s="1075"/>
      <c r="H285" s="1075"/>
      <c r="I285" s="1075"/>
    </row>
    <row r="286" spans="4:9">
      <c r="D286" s="1091"/>
      <c r="E286" s="1075"/>
      <c r="F286" s="1075"/>
      <c r="G286" s="1075"/>
      <c r="H286" s="1075"/>
      <c r="I286" s="1075"/>
    </row>
    <row r="287" spans="4:9">
      <c r="D287" s="1091"/>
      <c r="E287" s="1075"/>
      <c r="F287" s="1075"/>
      <c r="G287" s="1075"/>
      <c r="H287" s="1075"/>
      <c r="I287" s="1075"/>
    </row>
    <row r="288" spans="4:9">
      <c r="D288" s="1091"/>
      <c r="E288" s="1075"/>
      <c r="F288" s="1075"/>
      <c r="G288" s="1075"/>
      <c r="H288" s="1075"/>
      <c r="I288" s="1075"/>
    </row>
    <row r="289" spans="4:9">
      <c r="D289" s="1091"/>
      <c r="E289" s="1075"/>
      <c r="F289" s="1075"/>
      <c r="G289" s="1075"/>
      <c r="H289" s="1075"/>
      <c r="I289" s="1075"/>
    </row>
    <row r="290" spans="4:9">
      <c r="D290" s="1091"/>
      <c r="E290" s="1075"/>
      <c r="F290" s="1075"/>
      <c r="G290" s="1075"/>
      <c r="H290" s="1075"/>
      <c r="I290" s="1075"/>
    </row>
    <row r="291" spans="4:9">
      <c r="D291" s="1091"/>
      <c r="E291" s="1075"/>
      <c r="F291" s="1075"/>
      <c r="G291" s="1075"/>
      <c r="H291" s="1075"/>
      <c r="I291" s="1075"/>
    </row>
    <row r="292" spans="4:9">
      <c r="D292" s="1091"/>
      <c r="E292" s="1075"/>
      <c r="F292" s="1075"/>
      <c r="G292" s="1075"/>
      <c r="H292" s="1075"/>
      <c r="I292" s="1075"/>
    </row>
    <row r="293" spans="4:9">
      <c r="D293" s="1091"/>
      <c r="E293" s="1075"/>
      <c r="F293" s="1075"/>
      <c r="G293" s="1075"/>
      <c r="H293" s="1075"/>
      <c r="I293" s="1075"/>
    </row>
    <row r="294" spans="4:9">
      <c r="D294" s="1091"/>
      <c r="E294" s="1075"/>
      <c r="F294" s="1075"/>
      <c r="G294" s="1075"/>
      <c r="H294" s="1075"/>
      <c r="I294" s="1075"/>
    </row>
    <row r="295" spans="4:9">
      <c r="D295" s="1091"/>
      <c r="E295" s="1075"/>
      <c r="F295" s="1075"/>
      <c r="G295" s="1075"/>
      <c r="H295" s="1075"/>
      <c r="I295" s="1075"/>
    </row>
    <row r="296" spans="4:9">
      <c r="D296" s="1091"/>
      <c r="E296" s="1075"/>
      <c r="F296" s="1075"/>
      <c r="G296" s="1075"/>
      <c r="H296" s="1075"/>
      <c r="I296" s="1075"/>
    </row>
    <row r="297" spans="4:9">
      <c r="D297" s="1091"/>
      <c r="E297" s="1075"/>
      <c r="F297" s="1075"/>
      <c r="G297" s="1075"/>
      <c r="H297" s="1075"/>
      <c r="I297" s="1075"/>
    </row>
    <row r="298" spans="4:9">
      <c r="D298" s="1091"/>
      <c r="E298" s="1075"/>
      <c r="F298" s="1075"/>
      <c r="G298" s="1075"/>
      <c r="H298" s="1075"/>
      <c r="I298" s="1075"/>
    </row>
    <row r="299" spans="4:9">
      <c r="D299" s="1091"/>
      <c r="E299" s="1075"/>
      <c r="F299" s="1075"/>
      <c r="G299" s="1075"/>
      <c r="H299" s="1075"/>
      <c r="I299" s="1075"/>
    </row>
    <row r="300" spans="4:9">
      <c r="D300" s="1091"/>
      <c r="E300" s="1075"/>
      <c r="F300" s="1075"/>
      <c r="G300" s="1075"/>
      <c r="H300" s="1075"/>
      <c r="I300" s="1075"/>
    </row>
    <row r="301" spans="4:9">
      <c r="D301" s="1091"/>
      <c r="E301" s="1075"/>
      <c r="F301" s="1075"/>
      <c r="G301" s="1075"/>
      <c r="H301" s="1075"/>
      <c r="I301" s="1075"/>
    </row>
    <row r="302" spans="4:9">
      <c r="D302" s="1091"/>
      <c r="E302" s="1075"/>
      <c r="F302" s="1075"/>
      <c r="G302" s="1075"/>
      <c r="H302" s="1075"/>
      <c r="I302" s="1075"/>
    </row>
    <row r="303" spans="4:9">
      <c r="D303" s="1091"/>
      <c r="E303" s="1075"/>
      <c r="F303" s="1075"/>
      <c r="G303" s="1075"/>
      <c r="H303" s="1075"/>
      <c r="I303" s="1075"/>
    </row>
    <row r="304" spans="4:9">
      <c r="D304" s="1091"/>
      <c r="E304" s="1075"/>
      <c r="F304" s="1075"/>
      <c r="G304" s="1075"/>
      <c r="H304" s="1075"/>
      <c r="I304" s="1075"/>
    </row>
    <row r="305" spans="4:9">
      <c r="D305" s="1091"/>
      <c r="E305" s="1075"/>
      <c r="F305" s="1075"/>
      <c r="G305" s="1075"/>
      <c r="H305" s="1075"/>
      <c r="I305" s="1075"/>
    </row>
    <row r="306" spans="4:9">
      <c r="D306" s="1091"/>
      <c r="E306" s="1075"/>
      <c r="F306" s="1075"/>
      <c r="G306" s="1075"/>
      <c r="H306" s="1075"/>
      <c r="I306" s="1075"/>
    </row>
    <row r="307" spans="4:9">
      <c r="D307" s="1091"/>
      <c r="E307" s="1075"/>
      <c r="F307" s="1075"/>
      <c r="G307" s="1075"/>
      <c r="H307" s="1075"/>
      <c r="I307" s="1075"/>
    </row>
    <row r="308" spans="4:9">
      <c r="D308" s="1091"/>
      <c r="E308" s="1075"/>
      <c r="F308" s="1075"/>
      <c r="G308" s="1075"/>
      <c r="H308" s="1075"/>
      <c r="I308" s="1075"/>
    </row>
    <row r="309" spans="4:9">
      <c r="D309" s="1091"/>
      <c r="E309" s="1075"/>
      <c r="F309" s="1075"/>
      <c r="G309" s="1075"/>
      <c r="H309" s="1075"/>
      <c r="I309" s="1075"/>
    </row>
    <row r="310" spans="4:9">
      <c r="D310" s="1091"/>
      <c r="E310" s="1075"/>
      <c r="F310" s="1075"/>
      <c r="G310" s="1075"/>
      <c r="H310" s="1075"/>
      <c r="I310" s="1075"/>
    </row>
    <row r="311" spans="4:9">
      <c r="D311" s="1091"/>
      <c r="E311" s="1075"/>
      <c r="F311" s="1075"/>
      <c r="G311" s="1075"/>
      <c r="H311" s="1075"/>
      <c r="I311" s="1075"/>
    </row>
    <row r="312" spans="4:9">
      <c r="D312" s="1091"/>
      <c r="E312" s="1075"/>
      <c r="F312" s="1075"/>
      <c r="G312" s="1075"/>
      <c r="H312" s="1075"/>
      <c r="I312" s="1075"/>
    </row>
    <row r="313" spans="4:9">
      <c r="D313" s="1091"/>
      <c r="E313" s="1075"/>
      <c r="F313" s="1075"/>
      <c r="G313" s="1075"/>
      <c r="H313" s="1075"/>
      <c r="I313" s="1075"/>
    </row>
    <row r="314" spans="4:9">
      <c r="D314" s="1091"/>
      <c r="E314" s="1075"/>
      <c r="F314" s="1075"/>
      <c r="G314" s="1075"/>
      <c r="H314" s="1075"/>
      <c r="I314" s="1075"/>
    </row>
    <row r="315" spans="4:9">
      <c r="D315" s="1091"/>
      <c r="E315" s="1075"/>
      <c r="F315" s="1075"/>
      <c r="G315" s="1075"/>
      <c r="H315" s="1075"/>
      <c r="I315" s="1075"/>
    </row>
    <row r="316" spans="4:9">
      <c r="D316" s="1091"/>
      <c r="E316" s="1075"/>
      <c r="F316" s="1075"/>
      <c r="G316" s="1075"/>
      <c r="H316" s="1075"/>
      <c r="I316" s="1075"/>
    </row>
    <row r="317" spans="4:9">
      <c r="D317" s="1091"/>
      <c r="E317" s="1075"/>
      <c r="F317" s="1075"/>
      <c r="G317" s="1075"/>
      <c r="H317" s="1075"/>
      <c r="I317" s="1075"/>
    </row>
    <row r="318" spans="4:9">
      <c r="D318" s="1091"/>
      <c r="E318" s="1075"/>
      <c r="F318" s="1075"/>
      <c r="G318" s="1075"/>
      <c r="H318" s="1075"/>
      <c r="I318" s="1075"/>
    </row>
    <row r="319" spans="4:9">
      <c r="D319" s="1091"/>
      <c r="E319" s="1075"/>
      <c r="F319" s="1075"/>
      <c r="G319" s="1075"/>
      <c r="H319" s="1075"/>
      <c r="I319" s="1075"/>
    </row>
    <row r="320" spans="4:9">
      <c r="D320" s="1091"/>
      <c r="E320" s="1075"/>
      <c r="F320" s="1075"/>
      <c r="G320" s="1075"/>
      <c r="H320" s="1075"/>
      <c r="I320" s="1075"/>
    </row>
    <row r="321" spans="4:9">
      <c r="D321" s="1091"/>
      <c r="E321" s="1075"/>
      <c r="F321" s="1075"/>
      <c r="G321" s="1075"/>
      <c r="H321" s="1075"/>
      <c r="I321" s="1075"/>
    </row>
    <row r="322" spans="4:9">
      <c r="D322" s="1091"/>
      <c r="E322" s="1075"/>
      <c r="F322" s="1075"/>
      <c r="G322" s="1075"/>
      <c r="H322" s="1075"/>
      <c r="I322" s="1075"/>
    </row>
    <row r="323" spans="4:9">
      <c r="D323" s="1091"/>
      <c r="E323" s="1075"/>
      <c r="F323" s="1075"/>
      <c r="G323" s="1075"/>
      <c r="H323" s="1075"/>
      <c r="I323" s="1075"/>
    </row>
    <row r="324" spans="4:9">
      <c r="D324" s="1091"/>
      <c r="E324" s="1075"/>
      <c r="F324" s="1075"/>
      <c r="G324" s="1075"/>
      <c r="H324" s="1075"/>
      <c r="I324" s="1075"/>
    </row>
    <row r="325" spans="4:9">
      <c r="D325" s="1091"/>
      <c r="E325" s="1075"/>
      <c r="F325" s="1075"/>
      <c r="G325" s="1075"/>
      <c r="H325" s="1075"/>
      <c r="I325" s="1075"/>
    </row>
    <row r="326" spans="4:9">
      <c r="D326" s="1091"/>
      <c r="E326" s="1075"/>
      <c r="F326" s="1075"/>
      <c r="G326" s="1075"/>
      <c r="H326" s="1075"/>
      <c r="I326" s="1075"/>
    </row>
    <row r="327" spans="4:9">
      <c r="D327" s="1091"/>
      <c r="E327" s="1075"/>
      <c r="F327" s="1075"/>
      <c r="G327" s="1075"/>
      <c r="H327" s="1075"/>
      <c r="I327" s="1075"/>
    </row>
    <row r="328" spans="4:9">
      <c r="D328" s="1091"/>
      <c r="E328" s="1075"/>
      <c r="F328" s="1075"/>
      <c r="G328" s="1075"/>
      <c r="H328" s="1075"/>
      <c r="I328" s="1075"/>
    </row>
    <row r="329" spans="4:9">
      <c r="D329" s="1091"/>
      <c r="E329" s="1075"/>
      <c r="F329" s="1075"/>
      <c r="G329" s="1075"/>
      <c r="H329" s="1075"/>
      <c r="I329" s="1075"/>
    </row>
    <row r="330" spans="4:9">
      <c r="D330" s="1091"/>
      <c r="E330" s="1075"/>
      <c r="F330" s="1075"/>
      <c r="G330" s="1075"/>
      <c r="H330" s="1075"/>
      <c r="I330" s="1075"/>
    </row>
    <row r="331" spans="4:9">
      <c r="D331" s="1091"/>
      <c r="E331" s="1075"/>
      <c r="F331" s="1075"/>
      <c r="G331" s="1075"/>
      <c r="H331" s="1075"/>
      <c r="I331" s="1075"/>
    </row>
    <row r="332" spans="4:9">
      <c r="D332" s="1091"/>
      <c r="E332" s="1075"/>
      <c r="F332" s="1075"/>
      <c r="G332" s="1075"/>
      <c r="H332" s="1075"/>
      <c r="I332" s="1075"/>
    </row>
    <row r="333" spans="4:9">
      <c r="D333" s="1091"/>
      <c r="E333" s="1075"/>
      <c r="F333" s="1075"/>
      <c r="G333" s="1075"/>
      <c r="H333" s="1075"/>
      <c r="I333" s="1075"/>
    </row>
    <row r="334" spans="4:9">
      <c r="D334" s="1091"/>
      <c r="E334" s="1075"/>
      <c r="F334" s="1075"/>
      <c r="G334" s="1075"/>
      <c r="H334" s="1075"/>
      <c r="I334" s="1075"/>
    </row>
    <row r="335" spans="4:9">
      <c r="D335" s="1091"/>
      <c r="E335" s="1075"/>
      <c r="F335" s="1075"/>
      <c r="G335" s="1075"/>
      <c r="H335" s="1075"/>
      <c r="I335" s="1075"/>
    </row>
    <row r="336" spans="4:9">
      <c r="D336" s="1091"/>
      <c r="E336" s="1075"/>
      <c r="F336" s="1075"/>
      <c r="G336" s="1075"/>
      <c r="H336" s="1075"/>
      <c r="I336" s="1075"/>
    </row>
    <row r="337" spans="4:9">
      <c r="D337" s="1091"/>
      <c r="E337" s="1075"/>
      <c r="F337" s="1075"/>
      <c r="G337" s="1075"/>
      <c r="H337" s="1075"/>
      <c r="I337" s="1075"/>
    </row>
    <row r="338" spans="4:9">
      <c r="D338" s="1091"/>
      <c r="E338" s="1075"/>
      <c r="F338" s="1075"/>
      <c r="G338" s="1075"/>
      <c r="H338" s="1075"/>
      <c r="I338" s="1075"/>
    </row>
    <row r="339" spans="4:9">
      <c r="D339" s="1091"/>
      <c r="E339" s="1075"/>
      <c r="F339" s="1075"/>
      <c r="G339" s="1075"/>
      <c r="H339" s="1075"/>
      <c r="I339" s="1075"/>
    </row>
    <row r="340" spans="4:9">
      <c r="D340" s="1091"/>
      <c r="E340" s="1075"/>
      <c r="F340" s="1075"/>
      <c r="G340" s="1075"/>
      <c r="H340" s="1075"/>
      <c r="I340" s="1075"/>
    </row>
    <row r="341" spans="4:9">
      <c r="D341" s="1091"/>
      <c r="E341" s="1075"/>
      <c r="F341" s="1075"/>
      <c r="G341" s="1075"/>
      <c r="H341" s="1075"/>
      <c r="I341" s="1075"/>
    </row>
    <row r="342" spans="4:9">
      <c r="D342" s="1091"/>
      <c r="E342" s="1075"/>
      <c r="F342" s="1075"/>
      <c r="G342" s="1075"/>
      <c r="H342" s="1075"/>
      <c r="I342" s="1075"/>
    </row>
    <row r="343" spans="4:9">
      <c r="D343" s="1091"/>
      <c r="E343" s="1075"/>
      <c r="F343" s="1075"/>
      <c r="G343" s="1075"/>
      <c r="H343" s="1075"/>
      <c r="I343" s="1075"/>
    </row>
    <row r="344" spans="4:9">
      <c r="D344" s="1091"/>
      <c r="E344" s="1075"/>
      <c r="F344" s="1075"/>
      <c r="G344" s="1075"/>
      <c r="H344" s="1075"/>
      <c r="I344" s="1075"/>
    </row>
    <row r="345" spans="4:9">
      <c r="D345" s="1091"/>
      <c r="E345" s="1075"/>
      <c r="F345" s="1075"/>
      <c r="G345" s="1075"/>
      <c r="H345" s="1075"/>
      <c r="I345" s="1075"/>
    </row>
    <row r="346" spans="4:9">
      <c r="D346" s="1091"/>
      <c r="E346" s="1075"/>
      <c r="F346" s="1075"/>
      <c r="G346" s="1075"/>
      <c r="H346" s="1075"/>
      <c r="I346" s="1075"/>
    </row>
    <row r="347" spans="4:9">
      <c r="D347" s="1091"/>
      <c r="E347" s="1075"/>
      <c r="F347" s="1075"/>
      <c r="G347" s="1075"/>
      <c r="H347" s="1075"/>
      <c r="I347" s="1075"/>
    </row>
    <row r="348" spans="4:9">
      <c r="D348" s="1091"/>
      <c r="E348" s="1075"/>
      <c r="F348" s="1075"/>
      <c r="G348" s="1075"/>
      <c r="H348" s="1075"/>
      <c r="I348" s="1075"/>
    </row>
    <row r="349" spans="4:9">
      <c r="D349" s="1091"/>
      <c r="E349" s="1075"/>
      <c r="F349" s="1075"/>
      <c r="G349" s="1075"/>
      <c r="H349" s="1075"/>
      <c r="I349" s="1075"/>
    </row>
    <row r="350" spans="4:9">
      <c r="D350" s="1091"/>
      <c r="E350" s="1075"/>
      <c r="F350" s="1075"/>
      <c r="G350" s="1075"/>
      <c r="H350" s="1075"/>
      <c r="I350" s="1075"/>
    </row>
    <row r="351" spans="4:9">
      <c r="D351" s="1091"/>
      <c r="E351" s="1075"/>
      <c r="F351" s="1075"/>
      <c r="G351" s="1075"/>
      <c r="H351" s="1075"/>
      <c r="I351" s="1075"/>
    </row>
    <row r="352" spans="4:9">
      <c r="D352" s="1091"/>
      <c r="E352" s="1075"/>
      <c r="F352" s="1075"/>
      <c r="G352" s="1075"/>
      <c r="H352" s="1075"/>
      <c r="I352" s="1075"/>
    </row>
    <row r="353" spans="4:9">
      <c r="D353" s="1091"/>
      <c r="E353" s="1075"/>
      <c r="F353" s="1075"/>
      <c r="G353" s="1075"/>
      <c r="H353" s="1075"/>
      <c r="I353" s="1075"/>
    </row>
    <row r="354" spans="4:9">
      <c r="D354" s="1091"/>
      <c r="E354" s="1075"/>
      <c r="F354" s="1075"/>
      <c r="G354" s="1075"/>
      <c r="H354" s="1075"/>
      <c r="I354" s="1075"/>
    </row>
    <row r="355" spans="4:9">
      <c r="D355" s="1091"/>
      <c r="E355" s="1075"/>
      <c r="F355" s="1075"/>
      <c r="G355" s="1075"/>
      <c r="H355" s="1075"/>
      <c r="I355" s="1075"/>
    </row>
    <row r="356" spans="4:9">
      <c r="D356" s="1091"/>
      <c r="E356" s="1075"/>
      <c r="F356" s="1075"/>
      <c r="G356" s="1075"/>
      <c r="H356" s="1075"/>
      <c r="I356" s="1075"/>
    </row>
    <row r="357" spans="4:9">
      <c r="D357" s="1091"/>
      <c r="E357" s="1075"/>
      <c r="F357" s="1075"/>
      <c r="G357" s="1075"/>
      <c r="H357" s="1075"/>
      <c r="I357" s="1075"/>
    </row>
    <row r="358" spans="4:9">
      <c r="D358" s="1091"/>
      <c r="E358" s="1075"/>
      <c r="F358" s="1075"/>
      <c r="G358" s="1075"/>
      <c r="H358" s="1075"/>
      <c r="I358" s="1075"/>
    </row>
    <row r="359" spans="4:9">
      <c r="D359" s="1091"/>
      <c r="E359" s="1075"/>
      <c r="F359" s="1075"/>
      <c r="G359" s="1075"/>
      <c r="H359" s="1075"/>
      <c r="I359" s="1075"/>
    </row>
    <row r="360" spans="4:9">
      <c r="D360" s="1091"/>
      <c r="E360" s="1075"/>
      <c r="F360" s="1075"/>
      <c r="G360" s="1075"/>
      <c r="H360" s="1075"/>
      <c r="I360" s="1075"/>
    </row>
    <row r="361" spans="4:9">
      <c r="D361" s="1091"/>
      <c r="E361" s="1075"/>
      <c r="F361" s="1075"/>
      <c r="G361" s="1075"/>
      <c r="H361" s="1075"/>
      <c r="I361" s="1075"/>
    </row>
    <row r="362" spans="4:9">
      <c r="D362" s="1091"/>
      <c r="E362" s="1075"/>
      <c r="F362" s="1075"/>
      <c r="G362" s="1075"/>
      <c r="H362" s="1075"/>
      <c r="I362" s="1075"/>
    </row>
    <row r="363" spans="4:9">
      <c r="D363" s="1091"/>
      <c r="E363" s="1075"/>
      <c r="F363" s="1075"/>
      <c r="G363" s="1075"/>
      <c r="H363" s="1075"/>
      <c r="I363" s="1075"/>
    </row>
    <row r="364" spans="4:9">
      <c r="D364" s="1091"/>
      <c r="E364" s="1075"/>
      <c r="F364" s="1075"/>
      <c r="G364" s="1075"/>
      <c r="H364" s="1075"/>
      <c r="I364" s="1075"/>
    </row>
    <row r="365" spans="4:9">
      <c r="D365" s="1091"/>
      <c r="E365" s="1075"/>
      <c r="F365" s="1075"/>
      <c r="G365" s="1075"/>
      <c r="H365" s="1075"/>
      <c r="I365" s="1075"/>
    </row>
    <row r="366" spans="4:9">
      <c r="D366" s="1091"/>
      <c r="E366" s="1075"/>
      <c r="F366" s="1075"/>
      <c r="G366" s="1075"/>
      <c r="H366" s="1075"/>
      <c r="I366" s="1075"/>
    </row>
    <row r="367" spans="4:9">
      <c r="D367" s="1091"/>
      <c r="E367" s="1075"/>
      <c r="F367" s="1075"/>
      <c r="G367" s="1075"/>
      <c r="H367" s="1075"/>
      <c r="I367" s="1075"/>
    </row>
    <row r="368" spans="4:9">
      <c r="D368" s="1091"/>
      <c r="E368" s="1075"/>
      <c r="F368" s="1075"/>
      <c r="G368" s="1075"/>
      <c r="H368" s="1075"/>
      <c r="I368" s="1075"/>
    </row>
    <row r="369" spans="4:9">
      <c r="D369" s="1091"/>
      <c r="E369" s="1075"/>
      <c r="F369" s="1075"/>
      <c r="G369" s="1075"/>
      <c r="H369" s="1075"/>
      <c r="I369" s="1075"/>
    </row>
    <row r="370" spans="4:9">
      <c r="D370" s="1091"/>
      <c r="E370" s="1075"/>
      <c r="F370" s="1075"/>
      <c r="G370" s="1075"/>
      <c r="H370" s="1075"/>
      <c r="I370" s="1075"/>
    </row>
    <row r="371" spans="4:9">
      <c r="D371" s="1091"/>
      <c r="E371" s="1075"/>
      <c r="F371" s="1075"/>
      <c r="G371" s="1075"/>
      <c r="H371" s="1075"/>
      <c r="I371" s="1075"/>
    </row>
    <row r="372" spans="4:9">
      <c r="D372" s="1091"/>
      <c r="E372" s="1075"/>
      <c r="F372" s="1075"/>
      <c r="G372" s="1075"/>
      <c r="H372" s="1075"/>
      <c r="I372" s="1075"/>
    </row>
  </sheetData>
  <conditionalFormatting sqref="B8">
    <cfRule type="cellIs" dxfId="35" priority="2" stopIfTrue="1" operator="equal">
      <formula>"Adjustment to Income/Expense/Rate Base:"</formula>
    </cfRule>
  </conditionalFormatting>
  <conditionalFormatting sqref="J1">
    <cfRule type="cellIs" dxfId="34" priority="1" stopIfTrue="1" operator="equal">
      <formula>"x.x"</formula>
    </cfRule>
  </conditionalFormatting>
  <dataValidations disablePrompts="1" count="5">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19:E65560 JA65519:JA65560 SW65519:SW65560 ACS65519:ACS65560 AMO65519:AMO65560 AWK65519:AWK65560 BGG65519:BGG65560 BQC65519:BQC65560 BZY65519:BZY65560 CJU65519:CJU65560 CTQ65519:CTQ65560 DDM65519:DDM65560 DNI65519:DNI65560 DXE65519:DXE65560 EHA65519:EHA65560 EQW65519:EQW65560 FAS65519:FAS65560 FKO65519:FKO65560 FUK65519:FUK65560 GEG65519:GEG65560 GOC65519:GOC65560 GXY65519:GXY65560 HHU65519:HHU65560 HRQ65519:HRQ65560 IBM65519:IBM65560 ILI65519:ILI65560 IVE65519:IVE65560 JFA65519:JFA65560 JOW65519:JOW65560 JYS65519:JYS65560 KIO65519:KIO65560 KSK65519:KSK65560 LCG65519:LCG65560 LMC65519:LMC65560 LVY65519:LVY65560 MFU65519:MFU65560 MPQ65519:MPQ65560 MZM65519:MZM65560 NJI65519:NJI65560 NTE65519:NTE65560 ODA65519:ODA65560 OMW65519:OMW65560 OWS65519:OWS65560 PGO65519:PGO65560 PQK65519:PQK65560 QAG65519:QAG65560 QKC65519:QKC65560 QTY65519:QTY65560 RDU65519:RDU65560 RNQ65519:RNQ65560 RXM65519:RXM65560 SHI65519:SHI65560 SRE65519:SRE65560 TBA65519:TBA65560 TKW65519:TKW65560 TUS65519:TUS65560 UEO65519:UEO65560 UOK65519:UOK65560 UYG65519:UYG65560 VIC65519:VIC65560 VRY65519:VRY65560 WBU65519:WBU65560 WLQ65519:WLQ65560 WVM65519:WVM65560 E131055:E131096 JA131055:JA131096 SW131055:SW131096 ACS131055:ACS131096 AMO131055:AMO131096 AWK131055:AWK131096 BGG131055:BGG131096 BQC131055:BQC131096 BZY131055:BZY131096 CJU131055:CJU131096 CTQ131055:CTQ131096 DDM131055:DDM131096 DNI131055:DNI131096 DXE131055:DXE131096 EHA131055:EHA131096 EQW131055:EQW131096 FAS131055:FAS131096 FKO131055:FKO131096 FUK131055:FUK131096 GEG131055:GEG131096 GOC131055:GOC131096 GXY131055:GXY131096 HHU131055:HHU131096 HRQ131055:HRQ131096 IBM131055:IBM131096 ILI131055:ILI131096 IVE131055:IVE131096 JFA131055:JFA131096 JOW131055:JOW131096 JYS131055:JYS131096 KIO131055:KIO131096 KSK131055:KSK131096 LCG131055:LCG131096 LMC131055:LMC131096 LVY131055:LVY131096 MFU131055:MFU131096 MPQ131055:MPQ131096 MZM131055:MZM131096 NJI131055:NJI131096 NTE131055:NTE131096 ODA131055:ODA131096 OMW131055:OMW131096 OWS131055:OWS131096 PGO131055:PGO131096 PQK131055:PQK131096 QAG131055:QAG131096 QKC131055:QKC131096 QTY131055:QTY131096 RDU131055:RDU131096 RNQ131055:RNQ131096 RXM131055:RXM131096 SHI131055:SHI131096 SRE131055:SRE131096 TBA131055:TBA131096 TKW131055:TKW131096 TUS131055:TUS131096 UEO131055:UEO131096 UOK131055:UOK131096 UYG131055:UYG131096 VIC131055:VIC131096 VRY131055:VRY131096 WBU131055:WBU131096 WLQ131055:WLQ131096 WVM131055:WVM131096 E196591:E196632 JA196591:JA196632 SW196591:SW196632 ACS196591:ACS196632 AMO196591:AMO196632 AWK196591:AWK196632 BGG196591:BGG196632 BQC196591:BQC196632 BZY196591:BZY196632 CJU196591:CJU196632 CTQ196591:CTQ196632 DDM196591:DDM196632 DNI196591:DNI196632 DXE196591:DXE196632 EHA196591:EHA196632 EQW196591:EQW196632 FAS196591:FAS196632 FKO196591:FKO196632 FUK196591:FUK196632 GEG196591:GEG196632 GOC196591:GOC196632 GXY196591:GXY196632 HHU196591:HHU196632 HRQ196591:HRQ196632 IBM196591:IBM196632 ILI196591:ILI196632 IVE196591:IVE196632 JFA196591:JFA196632 JOW196591:JOW196632 JYS196591:JYS196632 KIO196591:KIO196632 KSK196591:KSK196632 LCG196591:LCG196632 LMC196591:LMC196632 LVY196591:LVY196632 MFU196591:MFU196632 MPQ196591:MPQ196632 MZM196591:MZM196632 NJI196591:NJI196632 NTE196591:NTE196632 ODA196591:ODA196632 OMW196591:OMW196632 OWS196591:OWS196632 PGO196591:PGO196632 PQK196591:PQK196632 QAG196591:QAG196632 QKC196591:QKC196632 QTY196591:QTY196632 RDU196591:RDU196632 RNQ196591:RNQ196632 RXM196591:RXM196632 SHI196591:SHI196632 SRE196591:SRE196632 TBA196591:TBA196632 TKW196591:TKW196632 TUS196591:TUS196632 UEO196591:UEO196632 UOK196591:UOK196632 UYG196591:UYG196632 VIC196591:VIC196632 VRY196591:VRY196632 WBU196591:WBU196632 WLQ196591:WLQ196632 WVM196591:WVM196632 E262127:E262168 JA262127:JA262168 SW262127:SW262168 ACS262127:ACS262168 AMO262127:AMO262168 AWK262127:AWK262168 BGG262127:BGG262168 BQC262127:BQC262168 BZY262127:BZY262168 CJU262127:CJU262168 CTQ262127:CTQ262168 DDM262127:DDM262168 DNI262127:DNI262168 DXE262127:DXE262168 EHA262127:EHA262168 EQW262127:EQW262168 FAS262127:FAS262168 FKO262127:FKO262168 FUK262127:FUK262168 GEG262127:GEG262168 GOC262127:GOC262168 GXY262127:GXY262168 HHU262127:HHU262168 HRQ262127:HRQ262168 IBM262127:IBM262168 ILI262127:ILI262168 IVE262127:IVE262168 JFA262127:JFA262168 JOW262127:JOW262168 JYS262127:JYS262168 KIO262127:KIO262168 KSK262127:KSK262168 LCG262127:LCG262168 LMC262127:LMC262168 LVY262127:LVY262168 MFU262127:MFU262168 MPQ262127:MPQ262168 MZM262127:MZM262168 NJI262127:NJI262168 NTE262127:NTE262168 ODA262127:ODA262168 OMW262127:OMW262168 OWS262127:OWS262168 PGO262127:PGO262168 PQK262127:PQK262168 QAG262127:QAG262168 QKC262127:QKC262168 QTY262127:QTY262168 RDU262127:RDU262168 RNQ262127:RNQ262168 RXM262127:RXM262168 SHI262127:SHI262168 SRE262127:SRE262168 TBA262127:TBA262168 TKW262127:TKW262168 TUS262127:TUS262168 UEO262127:UEO262168 UOK262127:UOK262168 UYG262127:UYG262168 VIC262127:VIC262168 VRY262127:VRY262168 WBU262127:WBU262168 WLQ262127:WLQ262168 WVM262127:WVM262168 E327663:E327704 JA327663:JA327704 SW327663:SW327704 ACS327663:ACS327704 AMO327663:AMO327704 AWK327663:AWK327704 BGG327663:BGG327704 BQC327663:BQC327704 BZY327663:BZY327704 CJU327663:CJU327704 CTQ327663:CTQ327704 DDM327663:DDM327704 DNI327663:DNI327704 DXE327663:DXE327704 EHA327663:EHA327704 EQW327663:EQW327704 FAS327663:FAS327704 FKO327663:FKO327704 FUK327663:FUK327704 GEG327663:GEG327704 GOC327663:GOC327704 GXY327663:GXY327704 HHU327663:HHU327704 HRQ327663:HRQ327704 IBM327663:IBM327704 ILI327663:ILI327704 IVE327663:IVE327704 JFA327663:JFA327704 JOW327663:JOW327704 JYS327663:JYS327704 KIO327663:KIO327704 KSK327663:KSK327704 LCG327663:LCG327704 LMC327663:LMC327704 LVY327663:LVY327704 MFU327663:MFU327704 MPQ327663:MPQ327704 MZM327663:MZM327704 NJI327663:NJI327704 NTE327663:NTE327704 ODA327663:ODA327704 OMW327663:OMW327704 OWS327663:OWS327704 PGO327663:PGO327704 PQK327663:PQK327704 QAG327663:QAG327704 QKC327663:QKC327704 QTY327663:QTY327704 RDU327663:RDU327704 RNQ327663:RNQ327704 RXM327663:RXM327704 SHI327663:SHI327704 SRE327663:SRE327704 TBA327663:TBA327704 TKW327663:TKW327704 TUS327663:TUS327704 UEO327663:UEO327704 UOK327663:UOK327704 UYG327663:UYG327704 VIC327663:VIC327704 VRY327663:VRY327704 WBU327663:WBU327704 WLQ327663:WLQ327704 WVM327663:WVM327704 E393199:E393240 JA393199:JA393240 SW393199:SW393240 ACS393199:ACS393240 AMO393199:AMO393240 AWK393199:AWK393240 BGG393199:BGG393240 BQC393199:BQC393240 BZY393199:BZY393240 CJU393199:CJU393240 CTQ393199:CTQ393240 DDM393199:DDM393240 DNI393199:DNI393240 DXE393199:DXE393240 EHA393199:EHA393240 EQW393199:EQW393240 FAS393199:FAS393240 FKO393199:FKO393240 FUK393199:FUK393240 GEG393199:GEG393240 GOC393199:GOC393240 GXY393199:GXY393240 HHU393199:HHU393240 HRQ393199:HRQ393240 IBM393199:IBM393240 ILI393199:ILI393240 IVE393199:IVE393240 JFA393199:JFA393240 JOW393199:JOW393240 JYS393199:JYS393240 KIO393199:KIO393240 KSK393199:KSK393240 LCG393199:LCG393240 LMC393199:LMC393240 LVY393199:LVY393240 MFU393199:MFU393240 MPQ393199:MPQ393240 MZM393199:MZM393240 NJI393199:NJI393240 NTE393199:NTE393240 ODA393199:ODA393240 OMW393199:OMW393240 OWS393199:OWS393240 PGO393199:PGO393240 PQK393199:PQK393240 QAG393199:QAG393240 QKC393199:QKC393240 QTY393199:QTY393240 RDU393199:RDU393240 RNQ393199:RNQ393240 RXM393199:RXM393240 SHI393199:SHI393240 SRE393199:SRE393240 TBA393199:TBA393240 TKW393199:TKW393240 TUS393199:TUS393240 UEO393199:UEO393240 UOK393199:UOK393240 UYG393199:UYG393240 VIC393199:VIC393240 VRY393199:VRY393240 WBU393199:WBU393240 WLQ393199:WLQ393240 WVM393199:WVM393240 E458735:E458776 JA458735:JA458776 SW458735:SW458776 ACS458735:ACS458776 AMO458735:AMO458776 AWK458735:AWK458776 BGG458735:BGG458776 BQC458735:BQC458776 BZY458735:BZY458776 CJU458735:CJU458776 CTQ458735:CTQ458776 DDM458735:DDM458776 DNI458735:DNI458776 DXE458735:DXE458776 EHA458735:EHA458776 EQW458735:EQW458776 FAS458735:FAS458776 FKO458735:FKO458776 FUK458735:FUK458776 GEG458735:GEG458776 GOC458735:GOC458776 GXY458735:GXY458776 HHU458735:HHU458776 HRQ458735:HRQ458776 IBM458735:IBM458776 ILI458735:ILI458776 IVE458735:IVE458776 JFA458735:JFA458776 JOW458735:JOW458776 JYS458735:JYS458776 KIO458735:KIO458776 KSK458735:KSK458776 LCG458735:LCG458776 LMC458735:LMC458776 LVY458735:LVY458776 MFU458735:MFU458776 MPQ458735:MPQ458776 MZM458735:MZM458776 NJI458735:NJI458776 NTE458735:NTE458776 ODA458735:ODA458776 OMW458735:OMW458776 OWS458735:OWS458776 PGO458735:PGO458776 PQK458735:PQK458776 QAG458735:QAG458776 QKC458735:QKC458776 QTY458735:QTY458776 RDU458735:RDU458776 RNQ458735:RNQ458776 RXM458735:RXM458776 SHI458735:SHI458776 SRE458735:SRE458776 TBA458735:TBA458776 TKW458735:TKW458776 TUS458735:TUS458776 UEO458735:UEO458776 UOK458735:UOK458776 UYG458735:UYG458776 VIC458735:VIC458776 VRY458735:VRY458776 WBU458735:WBU458776 WLQ458735:WLQ458776 WVM458735:WVM458776 E524271:E524312 JA524271:JA524312 SW524271:SW524312 ACS524271:ACS524312 AMO524271:AMO524312 AWK524271:AWK524312 BGG524271:BGG524312 BQC524271:BQC524312 BZY524271:BZY524312 CJU524271:CJU524312 CTQ524271:CTQ524312 DDM524271:DDM524312 DNI524271:DNI524312 DXE524271:DXE524312 EHA524271:EHA524312 EQW524271:EQW524312 FAS524271:FAS524312 FKO524271:FKO524312 FUK524271:FUK524312 GEG524271:GEG524312 GOC524271:GOC524312 GXY524271:GXY524312 HHU524271:HHU524312 HRQ524271:HRQ524312 IBM524271:IBM524312 ILI524271:ILI524312 IVE524271:IVE524312 JFA524271:JFA524312 JOW524271:JOW524312 JYS524271:JYS524312 KIO524271:KIO524312 KSK524271:KSK524312 LCG524271:LCG524312 LMC524271:LMC524312 LVY524271:LVY524312 MFU524271:MFU524312 MPQ524271:MPQ524312 MZM524271:MZM524312 NJI524271:NJI524312 NTE524271:NTE524312 ODA524271:ODA524312 OMW524271:OMW524312 OWS524271:OWS524312 PGO524271:PGO524312 PQK524271:PQK524312 QAG524271:QAG524312 QKC524271:QKC524312 QTY524271:QTY524312 RDU524271:RDU524312 RNQ524271:RNQ524312 RXM524271:RXM524312 SHI524271:SHI524312 SRE524271:SRE524312 TBA524271:TBA524312 TKW524271:TKW524312 TUS524271:TUS524312 UEO524271:UEO524312 UOK524271:UOK524312 UYG524271:UYG524312 VIC524271:VIC524312 VRY524271:VRY524312 WBU524271:WBU524312 WLQ524271:WLQ524312 WVM524271:WVM524312 E589807:E589848 JA589807:JA589848 SW589807:SW589848 ACS589807:ACS589848 AMO589807:AMO589848 AWK589807:AWK589848 BGG589807:BGG589848 BQC589807:BQC589848 BZY589807:BZY589848 CJU589807:CJU589848 CTQ589807:CTQ589848 DDM589807:DDM589848 DNI589807:DNI589848 DXE589807:DXE589848 EHA589807:EHA589848 EQW589807:EQW589848 FAS589807:FAS589848 FKO589807:FKO589848 FUK589807:FUK589848 GEG589807:GEG589848 GOC589807:GOC589848 GXY589807:GXY589848 HHU589807:HHU589848 HRQ589807:HRQ589848 IBM589807:IBM589848 ILI589807:ILI589848 IVE589807:IVE589848 JFA589807:JFA589848 JOW589807:JOW589848 JYS589807:JYS589848 KIO589807:KIO589848 KSK589807:KSK589848 LCG589807:LCG589848 LMC589807:LMC589848 LVY589807:LVY589848 MFU589807:MFU589848 MPQ589807:MPQ589848 MZM589807:MZM589848 NJI589807:NJI589848 NTE589807:NTE589848 ODA589807:ODA589848 OMW589807:OMW589848 OWS589807:OWS589848 PGO589807:PGO589848 PQK589807:PQK589848 QAG589807:QAG589848 QKC589807:QKC589848 QTY589807:QTY589848 RDU589807:RDU589848 RNQ589807:RNQ589848 RXM589807:RXM589848 SHI589807:SHI589848 SRE589807:SRE589848 TBA589807:TBA589848 TKW589807:TKW589848 TUS589807:TUS589848 UEO589807:UEO589848 UOK589807:UOK589848 UYG589807:UYG589848 VIC589807:VIC589848 VRY589807:VRY589848 WBU589807:WBU589848 WLQ589807:WLQ589848 WVM589807:WVM589848 E655343:E655384 JA655343:JA655384 SW655343:SW655384 ACS655343:ACS655384 AMO655343:AMO655384 AWK655343:AWK655384 BGG655343:BGG655384 BQC655343:BQC655384 BZY655343:BZY655384 CJU655343:CJU655384 CTQ655343:CTQ655384 DDM655343:DDM655384 DNI655343:DNI655384 DXE655343:DXE655384 EHA655343:EHA655384 EQW655343:EQW655384 FAS655343:FAS655384 FKO655343:FKO655384 FUK655343:FUK655384 GEG655343:GEG655384 GOC655343:GOC655384 GXY655343:GXY655384 HHU655343:HHU655384 HRQ655343:HRQ655384 IBM655343:IBM655384 ILI655343:ILI655384 IVE655343:IVE655384 JFA655343:JFA655384 JOW655343:JOW655384 JYS655343:JYS655384 KIO655343:KIO655384 KSK655343:KSK655384 LCG655343:LCG655384 LMC655343:LMC655384 LVY655343:LVY655384 MFU655343:MFU655384 MPQ655343:MPQ655384 MZM655343:MZM655384 NJI655343:NJI655384 NTE655343:NTE655384 ODA655343:ODA655384 OMW655343:OMW655384 OWS655343:OWS655384 PGO655343:PGO655384 PQK655343:PQK655384 QAG655343:QAG655384 QKC655343:QKC655384 QTY655343:QTY655384 RDU655343:RDU655384 RNQ655343:RNQ655384 RXM655343:RXM655384 SHI655343:SHI655384 SRE655343:SRE655384 TBA655343:TBA655384 TKW655343:TKW655384 TUS655343:TUS655384 UEO655343:UEO655384 UOK655343:UOK655384 UYG655343:UYG655384 VIC655343:VIC655384 VRY655343:VRY655384 WBU655343:WBU655384 WLQ655343:WLQ655384 WVM655343:WVM655384 E720879:E720920 JA720879:JA720920 SW720879:SW720920 ACS720879:ACS720920 AMO720879:AMO720920 AWK720879:AWK720920 BGG720879:BGG720920 BQC720879:BQC720920 BZY720879:BZY720920 CJU720879:CJU720920 CTQ720879:CTQ720920 DDM720879:DDM720920 DNI720879:DNI720920 DXE720879:DXE720920 EHA720879:EHA720920 EQW720879:EQW720920 FAS720879:FAS720920 FKO720879:FKO720920 FUK720879:FUK720920 GEG720879:GEG720920 GOC720879:GOC720920 GXY720879:GXY720920 HHU720879:HHU720920 HRQ720879:HRQ720920 IBM720879:IBM720920 ILI720879:ILI720920 IVE720879:IVE720920 JFA720879:JFA720920 JOW720879:JOW720920 JYS720879:JYS720920 KIO720879:KIO720920 KSK720879:KSK720920 LCG720879:LCG720920 LMC720879:LMC720920 LVY720879:LVY720920 MFU720879:MFU720920 MPQ720879:MPQ720920 MZM720879:MZM720920 NJI720879:NJI720920 NTE720879:NTE720920 ODA720879:ODA720920 OMW720879:OMW720920 OWS720879:OWS720920 PGO720879:PGO720920 PQK720879:PQK720920 QAG720879:QAG720920 QKC720879:QKC720920 QTY720879:QTY720920 RDU720879:RDU720920 RNQ720879:RNQ720920 RXM720879:RXM720920 SHI720879:SHI720920 SRE720879:SRE720920 TBA720879:TBA720920 TKW720879:TKW720920 TUS720879:TUS720920 UEO720879:UEO720920 UOK720879:UOK720920 UYG720879:UYG720920 VIC720879:VIC720920 VRY720879:VRY720920 WBU720879:WBU720920 WLQ720879:WLQ720920 WVM720879:WVM720920 E786415:E786456 JA786415:JA786456 SW786415:SW786456 ACS786415:ACS786456 AMO786415:AMO786456 AWK786415:AWK786456 BGG786415:BGG786456 BQC786415:BQC786456 BZY786415:BZY786456 CJU786415:CJU786456 CTQ786415:CTQ786456 DDM786415:DDM786456 DNI786415:DNI786456 DXE786415:DXE786456 EHA786415:EHA786456 EQW786415:EQW786456 FAS786415:FAS786456 FKO786415:FKO786456 FUK786415:FUK786456 GEG786415:GEG786456 GOC786415:GOC786456 GXY786415:GXY786456 HHU786415:HHU786456 HRQ786415:HRQ786456 IBM786415:IBM786456 ILI786415:ILI786456 IVE786415:IVE786456 JFA786415:JFA786456 JOW786415:JOW786456 JYS786415:JYS786456 KIO786415:KIO786456 KSK786415:KSK786456 LCG786415:LCG786456 LMC786415:LMC786456 LVY786415:LVY786456 MFU786415:MFU786456 MPQ786415:MPQ786456 MZM786415:MZM786456 NJI786415:NJI786456 NTE786415:NTE786456 ODA786415:ODA786456 OMW786415:OMW786456 OWS786415:OWS786456 PGO786415:PGO786456 PQK786415:PQK786456 QAG786415:QAG786456 QKC786415:QKC786456 QTY786415:QTY786456 RDU786415:RDU786456 RNQ786415:RNQ786456 RXM786415:RXM786456 SHI786415:SHI786456 SRE786415:SRE786456 TBA786415:TBA786456 TKW786415:TKW786456 TUS786415:TUS786456 UEO786415:UEO786456 UOK786415:UOK786456 UYG786415:UYG786456 VIC786415:VIC786456 VRY786415:VRY786456 WBU786415:WBU786456 WLQ786415:WLQ786456 WVM786415:WVM786456 E851951:E851992 JA851951:JA851992 SW851951:SW851992 ACS851951:ACS851992 AMO851951:AMO851992 AWK851951:AWK851992 BGG851951:BGG851992 BQC851951:BQC851992 BZY851951:BZY851992 CJU851951:CJU851992 CTQ851951:CTQ851992 DDM851951:DDM851992 DNI851951:DNI851992 DXE851951:DXE851992 EHA851951:EHA851992 EQW851951:EQW851992 FAS851951:FAS851992 FKO851951:FKO851992 FUK851951:FUK851992 GEG851951:GEG851992 GOC851951:GOC851992 GXY851951:GXY851992 HHU851951:HHU851992 HRQ851951:HRQ851992 IBM851951:IBM851992 ILI851951:ILI851992 IVE851951:IVE851992 JFA851951:JFA851992 JOW851951:JOW851992 JYS851951:JYS851992 KIO851951:KIO851992 KSK851951:KSK851992 LCG851951:LCG851992 LMC851951:LMC851992 LVY851951:LVY851992 MFU851951:MFU851992 MPQ851951:MPQ851992 MZM851951:MZM851992 NJI851951:NJI851992 NTE851951:NTE851992 ODA851951:ODA851992 OMW851951:OMW851992 OWS851951:OWS851992 PGO851951:PGO851992 PQK851951:PQK851992 QAG851951:QAG851992 QKC851951:QKC851992 QTY851951:QTY851992 RDU851951:RDU851992 RNQ851951:RNQ851992 RXM851951:RXM851992 SHI851951:SHI851992 SRE851951:SRE851992 TBA851951:TBA851992 TKW851951:TKW851992 TUS851951:TUS851992 UEO851951:UEO851992 UOK851951:UOK851992 UYG851951:UYG851992 VIC851951:VIC851992 VRY851951:VRY851992 WBU851951:WBU851992 WLQ851951:WLQ851992 WVM851951:WVM851992 E917487:E917528 JA917487:JA917528 SW917487:SW917528 ACS917487:ACS917528 AMO917487:AMO917528 AWK917487:AWK917528 BGG917487:BGG917528 BQC917487:BQC917528 BZY917487:BZY917528 CJU917487:CJU917528 CTQ917487:CTQ917528 DDM917487:DDM917528 DNI917487:DNI917528 DXE917487:DXE917528 EHA917487:EHA917528 EQW917487:EQW917528 FAS917487:FAS917528 FKO917487:FKO917528 FUK917487:FUK917528 GEG917487:GEG917528 GOC917487:GOC917528 GXY917487:GXY917528 HHU917487:HHU917528 HRQ917487:HRQ917528 IBM917487:IBM917528 ILI917487:ILI917528 IVE917487:IVE917528 JFA917487:JFA917528 JOW917487:JOW917528 JYS917487:JYS917528 KIO917487:KIO917528 KSK917487:KSK917528 LCG917487:LCG917528 LMC917487:LMC917528 LVY917487:LVY917528 MFU917487:MFU917528 MPQ917487:MPQ917528 MZM917487:MZM917528 NJI917487:NJI917528 NTE917487:NTE917528 ODA917487:ODA917528 OMW917487:OMW917528 OWS917487:OWS917528 PGO917487:PGO917528 PQK917487:PQK917528 QAG917487:QAG917528 QKC917487:QKC917528 QTY917487:QTY917528 RDU917487:RDU917528 RNQ917487:RNQ917528 RXM917487:RXM917528 SHI917487:SHI917528 SRE917487:SRE917528 TBA917487:TBA917528 TKW917487:TKW917528 TUS917487:TUS917528 UEO917487:UEO917528 UOK917487:UOK917528 UYG917487:UYG917528 VIC917487:VIC917528 VRY917487:VRY917528 WBU917487:WBU917528 WLQ917487:WLQ917528 WVM917487:WVM917528 E983023:E983064 JA983023:JA983064 SW983023:SW983064 ACS983023:ACS983064 AMO983023:AMO983064 AWK983023:AWK983064 BGG983023:BGG983064 BQC983023:BQC983064 BZY983023:BZY983064 CJU983023:CJU983064 CTQ983023:CTQ983064 DDM983023:DDM983064 DNI983023:DNI983064 DXE983023:DXE983064 EHA983023:EHA983064 EQW983023:EQW983064 FAS983023:FAS983064 FKO983023:FKO983064 FUK983023:FUK983064 GEG983023:GEG983064 GOC983023:GOC983064 GXY983023:GXY983064 HHU983023:HHU983064 HRQ983023:HRQ983064 IBM983023:IBM983064 ILI983023:ILI983064 IVE983023:IVE983064 JFA983023:JFA983064 JOW983023:JOW983064 JYS983023:JYS983064 KIO983023:KIO983064 KSK983023:KSK983064 LCG983023:LCG983064 LMC983023:LMC983064 LVY983023:LVY983064 MFU983023:MFU983064 MPQ983023:MPQ983064 MZM983023:MZM983064 NJI983023:NJI983064 NTE983023:NTE983064 ODA983023:ODA983064 OMW983023:OMW983064 OWS983023:OWS983064 PGO983023:PGO983064 PQK983023:PQK983064 QAG983023:QAG983064 QKC983023:QKC983064 QTY983023:QTY983064 RDU983023:RDU983064 RNQ983023:RNQ983064 RXM983023:RXM983064 SHI983023:SHI983064 SRE983023:SRE983064 TBA983023:TBA983064 TKW983023:TKW983064 TUS983023:TUS983064 UEO983023:UEO983064 UOK983023:UOK983064 UYG983023:UYG983064 VIC983023:VIC983064 VRY983023:VRY983064 WBU983023:WBU983064 WLQ983023:WLQ983064 WVM983023:WVM983064 WVM9:WVM30 JA9:JA30 SW9:SW30 ACS9:ACS30 AMO9:AMO30 AWK9:AWK30 BGG9:BGG30 BQC9:BQC30 BZY9:BZY30 CJU9:CJU30 CTQ9:CTQ30 DDM9:DDM30 DNI9:DNI30 DXE9:DXE30 EHA9:EHA30 EQW9:EQW30 FAS9:FAS30 FKO9:FKO30 FUK9:FUK30 GEG9:GEG30 GOC9:GOC30 GXY9:GXY30 HHU9:HHU30 HRQ9:HRQ30 IBM9:IBM30 ILI9:ILI30 IVE9:IVE30 JFA9:JFA30 JOW9:JOW30 JYS9:JYS30 KIO9:KIO30 KSK9:KSK30 LCG9:LCG30 LMC9:LMC30 LVY9:LVY30 MFU9:MFU30 MPQ9:MPQ30 MZM9:MZM30 NJI9:NJI30 NTE9:NTE30 ODA9:ODA30 OMW9:OMW30 OWS9:OWS30 PGO9:PGO30 PQK9:PQK30 QAG9:QAG30 QKC9:QKC30 QTY9:QTY30 RDU9:RDU30 RNQ9:RNQ30 RXM9:RXM30 SHI9:SHI30 SRE9:SRE30 TBA9:TBA30 TKW9:TKW30 TUS9:TUS30 UEO9:UEO30 UOK9:UOK30 UYG9:UYG30 VIC9:VIC30 VRY9:VRY30 WBU9:WBU30 WLQ9:WLQ30">
      <formula1>"1, 2, 3"</formula1>
    </dataValidation>
    <dataValidation type="list" errorStyle="warning" allowBlank="1" showInputMessage="1" showErrorMessage="1" errorTitle="Factor" error="This factor is not included in the drop-down list. Is this the factor you want to use?" sqref="G65519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JC65519 SY65519 ACU65519 AMQ65519 AWM65519 BGI65519 BQE65519 CAA65519 CJW65519 CTS65519 DDO65519 DNK65519 DXG65519 EHC65519 EQY65519 FAU65519 FKQ65519 FUM65519 GEI65519 GOE65519 GYA65519 HHW65519 HRS65519 IBO65519 ILK65519 IVG65519 JFC65519 JOY65519 JYU65519 KIQ65519 KSM65519 LCI65519 LME65519 LWA65519 MFW65519 MPS65519 MZO65519 NJK65519 NTG65519 ODC65519 OMY65519 OWU65519 PGQ65519 PQM65519 QAI65519 QKE65519 QUA65519 RDW65519 RNS65519 RXO65519 SHK65519 SRG65519 TBC65519 TKY65519 TUU65519 UEQ65519 UOM65519 UYI65519 VIE65519 VSA65519 WBW65519 WLS65519 WVO65519 G131055 JC131055 SY131055 ACU131055 AMQ131055 AWM131055 BGI131055 BQE131055 CAA131055 CJW131055 CTS131055 DDO131055 DNK131055 DXG131055 EHC131055 EQY131055 FAU131055 FKQ131055 FUM131055 GEI131055 GOE131055 GYA131055 HHW131055 HRS131055 IBO131055 ILK131055 IVG131055 JFC131055 JOY131055 JYU131055 KIQ131055 KSM131055 LCI131055 LME131055 LWA131055 MFW131055 MPS131055 MZO131055 NJK131055 NTG131055 ODC131055 OMY131055 OWU131055 PGQ131055 PQM131055 QAI131055 QKE131055 QUA131055 RDW131055 RNS131055 RXO131055 SHK131055 SRG131055 TBC131055 TKY131055 TUU131055 UEQ131055 UOM131055 UYI131055 VIE131055 VSA131055 WBW131055 WLS131055 WVO131055 G196591 JC196591 SY196591 ACU196591 AMQ196591 AWM196591 BGI196591 BQE196591 CAA196591 CJW196591 CTS196591 DDO196591 DNK196591 DXG196591 EHC196591 EQY196591 FAU196591 FKQ196591 FUM196591 GEI196591 GOE196591 GYA196591 HHW196591 HRS196591 IBO196591 ILK196591 IVG196591 JFC196591 JOY196591 JYU196591 KIQ196591 KSM196591 LCI196591 LME196591 LWA196591 MFW196591 MPS196591 MZO196591 NJK196591 NTG196591 ODC196591 OMY196591 OWU196591 PGQ196591 PQM196591 QAI196591 QKE196591 QUA196591 RDW196591 RNS196591 RXO196591 SHK196591 SRG196591 TBC196591 TKY196591 TUU196591 UEQ196591 UOM196591 UYI196591 VIE196591 VSA196591 WBW196591 WLS196591 WVO196591 G262127 JC262127 SY262127 ACU262127 AMQ262127 AWM262127 BGI262127 BQE262127 CAA262127 CJW262127 CTS262127 DDO262127 DNK262127 DXG262127 EHC262127 EQY262127 FAU262127 FKQ262127 FUM262127 GEI262127 GOE262127 GYA262127 HHW262127 HRS262127 IBO262127 ILK262127 IVG262127 JFC262127 JOY262127 JYU262127 KIQ262127 KSM262127 LCI262127 LME262127 LWA262127 MFW262127 MPS262127 MZO262127 NJK262127 NTG262127 ODC262127 OMY262127 OWU262127 PGQ262127 PQM262127 QAI262127 QKE262127 QUA262127 RDW262127 RNS262127 RXO262127 SHK262127 SRG262127 TBC262127 TKY262127 TUU262127 UEQ262127 UOM262127 UYI262127 VIE262127 VSA262127 WBW262127 WLS262127 WVO262127 G327663 JC327663 SY327663 ACU327663 AMQ327663 AWM327663 BGI327663 BQE327663 CAA327663 CJW327663 CTS327663 DDO327663 DNK327663 DXG327663 EHC327663 EQY327663 FAU327663 FKQ327663 FUM327663 GEI327663 GOE327663 GYA327663 HHW327663 HRS327663 IBO327663 ILK327663 IVG327663 JFC327663 JOY327663 JYU327663 KIQ327663 KSM327663 LCI327663 LME327663 LWA327663 MFW327663 MPS327663 MZO327663 NJK327663 NTG327663 ODC327663 OMY327663 OWU327663 PGQ327663 PQM327663 QAI327663 QKE327663 QUA327663 RDW327663 RNS327663 RXO327663 SHK327663 SRG327663 TBC327663 TKY327663 TUU327663 UEQ327663 UOM327663 UYI327663 VIE327663 VSA327663 WBW327663 WLS327663 WVO327663 G393199 JC393199 SY393199 ACU393199 AMQ393199 AWM393199 BGI393199 BQE393199 CAA393199 CJW393199 CTS393199 DDO393199 DNK393199 DXG393199 EHC393199 EQY393199 FAU393199 FKQ393199 FUM393199 GEI393199 GOE393199 GYA393199 HHW393199 HRS393199 IBO393199 ILK393199 IVG393199 JFC393199 JOY393199 JYU393199 KIQ393199 KSM393199 LCI393199 LME393199 LWA393199 MFW393199 MPS393199 MZO393199 NJK393199 NTG393199 ODC393199 OMY393199 OWU393199 PGQ393199 PQM393199 QAI393199 QKE393199 QUA393199 RDW393199 RNS393199 RXO393199 SHK393199 SRG393199 TBC393199 TKY393199 TUU393199 UEQ393199 UOM393199 UYI393199 VIE393199 VSA393199 WBW393199 WLS393199 WVO393199 G458735 JC458735 SY458735 ACU458735 AMQ458735 AWM458735 BGI458735 BQE458735 CAA458735 CJW458735 CTS458735 DDO458735 DNK458735 DXG458735 EHC458735 EQY458735 FAU458735 FKQ458735 FUM458735 GEI458735 GOE458735 GYA458735 HHW458735 HRS458735 IBO458735 ILK458735 IVG458735 JFC458735 JOY458735 JYU458735 KIQ458735 KSM458735 LCI458735 LME458735 LWA458735 MFW458735 MPS458735 MZO458735 NJK458735 NTG458735 ODC458735 OMY458735 OWU458735 PGQ458735 PQM458735 QAI458735 QKE458735 QUA458735 RDW458735 RNS458735 RXO458735 SHK458735 SRG458735 TBC458735 TKY458735 TUU458735 UEQ458735 UOM458735 UYI458735 VIE458735 VSA458735 WBW458735 WLS458735 WVO458735 G524271 JC524271 SY524271 ACU524271 AMQ524271 AWM524271 BGI524271 BQE524271 CAA524271 CJW524271 CTS524271 DDO524271 DNK524271 DXG524271 EHC524271 EQY524271 FAU524271 FKQ524271 FUM524271 GEI524271 GOE524271 GYA524271 HHW524271 HRS524271 IBO524271 ILK524271 IVG524271 JFC524271 JOY524271 JYU524271 KIQ524271 KSM524271 LCI524271 LME524271 LWA524271 MFW524271 MPS524271 MZO524271 NJK524271 NTG524271 ODC524271 OMY524271 OWU524271 PGQ524271 PQM524271 QAI524271 QKE524271 QUA524271 RDW524271 RNS524271 RXO524271 SHK524271 SRG524271 TBC524271 TKY524271 TUU524271 UEQ524271 UOM524271 UYI524271 VIE524271 VSA524271 WBW524271 WLS524271 WVO524271 G589807 JC589807 SY589807 ACU589807 AMQ589807 AWM589807 BGI589807 BQE589807 CAA589807 CJW589807 CTS589807 DDO589807 DNK589807 DXG589807 EHC589807 EQY589807 FAU589807 FKQ589807 FUM589807 GEI589807 GOE589807 GYA589807 HHW589807 HRS589807 IBO589807 ILK589807 IVG589807 JFC589807 JOY589807 JYU589807 KIQ589807 KSM589807 LCI589807 LME589807 LWA589807 MFW589807 MPS589807 MZO589807 NJK589807 NTG589807 ODC589807 OMY589807 OWU589807 PGQ589807 PQM589807 QAI589807 QKE589807 QUA589807 RDW589807 RNS589807 RXO589807 SHK589807 SRG589807 TBC589807 TKY589807 TUU589807 UEQ589807 UOM589807 UYI589807 VIE589807 VSA589807 WBW589807 WLS589807 WVO589807 G655343 JC655343 SY655343 ACU655343 AMQ655343 AWM655343 BGI655343 BQE655343 CAA655343 CJW655343 CTS655343 DDO655343 DNK655343 DXG655343 EHC655343 EQY655343 FAU655343 FKQ655343 FUM655343 GEI655343 GOE655343 GYA655343 HHW655343 HRS655343 IBO655343 ILK655343 IVG655343 JFC655343 JOY655343 JYU655343 KIQ655343 KSM655343 LCI655343 LME655343 LWA655343 MFW655343 MPS655343 MZO655343 NJK655343 NTG655343 ODC655343 OMY655343 OWU655343 PGQ655343 PQM655343 QAI655343 QKE655343 QUA655343 RDW655343 RNS655343 RXO655343 SHK655343 SRG655343 TBC655343 TKY655343 TUU655343 UEQ655343 UOM655343 UYI655343 VIE655343 VSA655343 WBW655343 WLS655343 WVO655343 G720879 JC720879 SY720879 ACU720879 AMQ720879 AWM720879 BGI720879 BQE720879 CAA720879 CJW720879 CTS720879 DDO720879 DNK720879 DXG720879 EHC720879 EQY720879 FAU720879 FKQ720879 FUM720879 GEI720879 GOE720879 GYA720879 HHW720879 HRS720879 IBO720879 ILK720879 IVG720879 JFC720879 JOY720879 JYU720879 KIQ720879 KSM720879 LCI720879 LME720879 LWA720879 MFW720879 MPS720879 MZO720879 NJK720879 NTG720879 ODC720879 OMY720879 OWU720879 PGQ720879 PQM720879 QAI720879 QKE720879 QUA720879 RDW720879 RNS720879 RXO720879 SHK720879 SRG720879 TBC720879 TKY720879 TUU720879 UEQ720879 UOM720879 UYI720879 VIE720879 VSA720879 WBW720879 WLS720879 WVO720879 G786415 JC786415 SY786415 ACU786415 AMQ786415 AWM786415 BGI786415 BQE786415 CAA786415 CJW786415 CTS786415 DDO786415 DNK786415 DXG786415 EHC786415 EQY786415 FAU786415 FKQ786415 FUM786415 GEI786415 GOE786415 GYA786415 HHW786415 HRS786415 IBO786415 ILK786415 IVG786415 JFC786415 JOY786415 JYU786415 KIQ786415 KSM786415 LCI786415 LME786415 LWA786415 MFW786415 MPS786415 MZO786415 NJK786415 NTG786415 ODC786415 OMY786415 OWU786415 PGQ786415 PQM786415 QAI786415 QKE786415 QUA786415 RDW786415 RNS786415 RXO786415 SHK786415 SRG786415 TBC786415 TKY786415 TUU786415 UEQ786415 UOM786415 UYI786415 VIE786415 VSA786415 WBW786415 WLS786415 WVO786415 G851951 JC851951 SY851951 ACU851951 AMQ851951 AWM851951 BGI851951 BQE851951 CAA851951 CJW851951 CTS851951 DDO851951 DNK851951 DXG851951 EHC851951 EQY851951 FAU851951 FKQ851951 FUM851951 GEI851951 GOE851951 GYA851951 HHW851951 HRS851951 IBO851951 ILK851951 IVG851951 JFC851951 JOY851951 JYU851951 KIQ851951 KSM851951 LCI851951 LME851951 LWA851951 MFW851951 MPS851951 MZO851951 NJK851951 NTG851951 ODC851951 OMY851951 OWU851951 PGQ851951 PQM851951 QAI851951 QKE851951 QUA851951 RDW851951 RNS851951 RXO851951 SHK851951 SRG851951 TBC851951 TKY851951 TUU851951 UEQ851951 UOM851951 UYI851951 VIE851951 VSA851951 WBW851951 WLS851951 WVO851951 G917487 JC917487 SY917487 ACU917487 AMQ917487 AWM917487 BGI917487 BQE917487 CAA917487 CJW917487 CTS917487 DDO917487 DNK917487 DXG917487 EHC917487 EQY917487 FAU917487 FKQ917487 FUM917487 GEI917487 GOE917487 GYA917487 HHW917487 HRS917487 IBO917487 ILK917487 IVG917487 JFC917487 JOY917487 JYU917487 KIQ917487 KSM917487 LCI917487 LME917487 LWA917487 MFW917487 MPS917487 MZO917487 NJK917487 NTG917487 ODC917487 OMY917487 OWU917487 PGQ917487 PQM917487 QAI917487 QKE917487 QUA917487 RDW917487 RNS917487 RXO917487 SHK917487 SRG917487 TBC917487 TKY917487 TUU917487 UEQ917487 UOM917487 UYI917487 VIE917487 VSA917487 WBW917487 WLS917487 WVO917487 G983023 JC983023 SY983023 ACU983023 AMQ983023 AWM983023 BGI983023 BQE983023 CAA983023 CJW983023 CTS983023 DDO983023 DNK983023 DXG983023 EHC983023 EQY983023 FAU983023 FKQ983023 FUM983023 GEI983023 GOE983023 GYA983023 HHW983023 HRS983023 IBO983023 ILK983023 IVG983023 JFC983023 JOY983023 JYU983023 KIQ983023 KSM983023 LCI983023 LME983023 LWA983023 MFW983023 MPS983023 MZO983023 NJK983023 NTG983023 ODC983023 OMY983023 OWU983023 PGQ983023 PQM983023 QAI983023 QKE983023 QUA983023 RDW983023 RNS983023 RXO983023 SHK983023 SRG983023 TBC983023 TKY983023 TUU983023 UEQ983023 UOM983023 UYI983023 VIE983023 VSA983023 WBW983023 WLS983023 WVO983023">
      <formula1>$G$51:$G$130</formula1>
    </dataValidation>
    <dataValidation type="list" errorStyle="warning" allowBlank="1" showInputMessage="1" showErrorMessage="1" errorTitle="Factor" error="This factor is not included in the drop-down list. Is this the factor you want to use?" sqref="G65559:G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5:G131096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1:G196632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7:G262168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3:G327704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39:G393240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5:G458776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1:G524312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7:G589848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3:G655384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19:G720920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5:G786456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1:G851992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7:G917528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3:G983064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JC65559:JC65560 JC10:JC11 SY10:SY11 ACU10:ACU11 AMQ10:AMQ11 AWM10:AWM11 BGI10:BGI11 BQE10:BQE11 CAA10:CAA11 CJW10:CJW11 CTS10:CTS11 DDO10:DDO11 DNK10:DNK11 DXG10:DXG11 EHC10:EHC11 EQY10:EQY11 FAU10:FAU11 FKQ10:FKQ11 FUM10:FUM11 GEI10:GEI11 GOE10:GOE11 GYA10:GYA11 HHW10:HHW11 HRS10:HRS11 IBO10:IBO11 ILK10:ILK11 IVG10:IVG11 JFC10:JFC11 JOY10:JOY11 JYU10:JYU11 KIQ10:KIQ11 KSM10:KSM11 LCI10:LCI11 LME10:LME11 LWA10:LWA11 MFW10:MFW11 MPS10:MPS11 MZO10:MZO11 NJK10:NJK11 NTG10:NTG11 ODC10:ODC11 OMY10:OMY11 OWU10:OWU11 PGQ10:PGQ11 PQM10:PQM11 QAI10:QAI11 QKE10:QKE11 QUA10:QUA11 RDW10:RDW11 RNS10:RNS11 RXO10:RXO11 SHK10:SHK11 SRG10:SRG11 TBC10:TBC11 TKY10:TKY11 TUU10:TUU11 UEQ10:UEQ11 UOM10:UOM11 UYI10:UYI11 VIE10:VIE11 VSA10:VSA11 WBW10:WBW11 WLS10:WLS11 WVO10:WVO11 G65520:G65521 JC65520:JC65521 SY65520:SY65521 ACU65520:ACU65521 AMQ65520:AMQ65521 AWM65520:AWM65521 BGI65520:BGI65521 BQE65520:BQE65521 CAA65520:CAA65521 CJW65520:CJW65521 CTS65520:CTS65521 DDO65520:DDO65521 DNK65520:DNK65521 DXG65520:DXG65521 EHC65520:EHC65521 EQY65520:EQY65521 FAU65520:FAU65521 FKQ65520:FKQ65521 FUM65520:FUM65521 GEI65520:GEI65521 GOE65520:GOE65521 GYA65520:GYA65521 HHW65520:HHW65521 HRS65520:HRS65521 IBO65520:IBO65521 ILK65520:ILK65521 IVG65520:IVG65521 JFC65520:JFC65521 JOY65520:JOY65521 JYU65520:JYU65521 KIQ65520:KIQ65521 KSM65520:KSM65521 LCI65520:LCI65521 LME65520:LME65521 LWA65520:LWA65521 MFW65520:MFW65521 MPS65520:MPS65521 MZO65520:MZO65521 NJK65520:NJK65521 NTG65520:NTG65521 ODC65520:ODC65521 OMY65520:OMY65521 OWU65520:OWU65521 PGQ65520:PGQ65521 PQM65520:PQM65521 QAI65520:QAI65521 QKE65520:QKE65521 QUA65520:QUA65521 RDW65520:RDW65521 RNS65520:RNS65521 RXO65520:RXO65521 SHK65520:SHK65521 SRG65520:SRG65521 TBC65520:TBC65521 TKY65520:TKY65521 TUU65520:TUU65521 UEQ65520:UEQ65521 UOM65520:UOM65521 UYI65520:UYI65521 VIE65520:VIE65521 VSA65520:VSA65521 WBW65520:WBW65521 WLS65520:WLS65521 WVO65520:WVO65521 G131056:G131057 JC131056:JC131057 SY131056:SY131057 ACU131056:ACU131057 AMQ131056:AMQ131057 AWM131056:AWM131057 BGI131056:BGI131057 BQE131056:BQE131057 CAA131056:CAA131057 CJW131056:CJW131057 CTS131056:CTS131057 DDO131056:DDO131057 DNK131056:DNK131057 DXG131056:DXG131057 EHC131056:EHC131057 EQY131056:EQY131057 FAU131056:FAU131057 FKQ131056:FKQ131057 FUM131056:FUM131057 GEI131056:GEI131057 GOE131056:GOE131057 GYA131056:GYA131057 HHW131056:HHW131057 HRS131056:HRS131057 IBO131056:IBO131057 ILK131056:ILK131057 IVG131056:IVG131057 JFC131056:JFC131057 JOY131056:JOY131057 JYU131056:JYU131057 KIQ131056:KIQ131057 KSM131056:KSM131057 LCI131056:LCI131057 LME131056:LME131057 LWA131056:LWA131057 MFW131056:MFW131057 MPS131056:MPS131057 MZO131056:MZO131057 NJK131056:NJK131057 NTG131056:NTG131057 ODC131056:ODC131057 OMY131056:OMY131057 OWU131056:OWU131057 PGQ131056:PGQ131057 PQM131056:PQM131057 QAI131056:QAI131057 QKE131056:QKE131057 QUA131056:QUA131057 RDW131056:RDW131057 RNS131056:RNS131057 RXO131056:RXO131057 SHK131056:SHK131057 SRG131056:SRG131057 TBC131056:TBC131057 TKY131056:TKY131057 TUU131056:TUU131057 UEQ131056:UEQ131057 UOM131056:UOM131057 UYI131056:UYI131057 VIE131056:VIE131057 VSA131056:VSA131057 WBW131056:WBW131057 WLS131056:WLS131057 WVO131056:WVO131057 G196592:G196593 JC196592:JC196593 SY196592:SY196593 ACU196592:ACU196593 AMQ196592:AMQ196593 AWM196592:AWM196593 BGI196592:BGI196593 BQE196592:BQE196593 CAA196592:CAA196593 CJW196592:CJW196593 CTS196592:CTS196593 DDO196592:DDO196593 DNK196592:DNK196593 DXG196592:DXG196593 EHC196592:EHC196593 EQY196592:EQY196593 FAU196592:FAU196593 FKQ196592:FKQ196593 FUM196592:FUM196593 GEI196592:GEI196593 GOE196592:GOE196593 GYA196592:GYA196593 HHW196592:HHW196593 HRS196592:HRS196593 IBO196592:IBO196593 ILK196592:ILK196593 IVG196592:IVG196593 JFC196592:JFC196593 JOY196592:JOY196593 JYU196592:JYU196593 KIQ196592:KIQ196593 KSM196592:KSM196593 LCI196592:LCI196593 LME196592:LME196593 LWA196592:LWA196593 MFW196592:MFW196593 MPS196592:MPS196593 MZO196592:MZO196593 NJK196592:NJK196593 NTG196592:NTG196593 ODC196592:ODC196593 OMY196592:OMY196593 OWU196592:OWU196593 PGQ196592:PGQ196593 PQM196592:PQM196593 QAI196592:QAI196593 QKE196592:QKE196593 QUA196592:QUA196593 RDW196592:RDW196593 RNS196592:RNS196593 RXO196592:RXO196593 SHK196592:SHK196593 SRG196592:SRG196593 TBC196592:TBC196593 TKY196592:TKY196593 TUU196592:TUU196593 UEQ196592:UEQ196593 UOM196592:UOM196593 UYI196592:UYI196593 VIE196592:VIE196593 VSA196592:VSA196593 WBW196592:WBW196593 WLS196592:WLS196593 WVO196592:WVO196593 G262128:G262129 JC262128:JC262129 SY262128:SY262129 ACU262128:ACU262129 AMQ262128:AMQ262129 AWM262128:AWM262129 BGI262128:BGI262129 BQE262128:BQE262129 CAA262128:CAA262129 CJW262128:CJW262129 CTS262128:CTS262129 DDO262128:DDO262129 DNK262128:DNK262129 DXG262128:DXG262129 EHC262128:EHC262129 EQY262128:EQY262129 FAU262128:FAU262129 FKQ262128:FKQ262129 FUM262128:FUM262129 GEI262128:GEI262129 GOE262128:GOE262129 GYA262128:GYA262129 HHW262128:HHW262129 HRS262128:HRS262129 IBO262128:IBO262129 ILK262128:ILK262129 IVG262128:IVG262129 JFC262128:JFC262129 JOY262128:JOY262129 JYU262128:JYU262129 KIQ262128:KIQ262129 KSM262128:KSM262129 LCI262128:LCI262129 LME262128:LME262129 LWA262128:LWA262129 MFW262128:MFW262129 MPS262128:MPS262129 MZO262128:MZO262129 NJK262128:NJK262129 NTG262128:NTG262129 ODC262128:ODC262129 OMY262128:OMY262129 OWU262128:OWU262129 PGQ262128:PGQ262129 PQM262128:PQM262129 QAI262128:QAI262129 QKE262128:QKE262129 QUA262128:QUA262129 RDW262128:RDW262129 RNS262128:RNS262129 RXO262128:RXO262129 SHK262128:SHK262129 SRG262128:SRG262129 TBC262128:TBC262129 TKY262128:TKY262129 TUU262128:TUU262129 UEQ262128:UEQ262129 UOM262128:UOM262129 UYI262128:UYI262129 VIE262128:VIE262129 VSA262128:VSA262129 WBW262128:WBW262129 WLS262128:WLS262129 WVO262128:WVO262129 G327664:G327665 JC327664:JC327665 SY327664:SY327665 ACU327664:ACU327665 AMQ327664:AMQ327665 AWM327664:AWM327665 BGI327664:BGI327665 BQE327664:BQE327665 CAA327664:CAA327665 CJW327664:CJW327665 CTS327664:CTS327665 DDO327664:DDO327665 DNK327664:DNK327665 DXG327664:DXG327665 EHC327664:EHC327665 EQY327664:EQY327665 FAU327664:FAU327665 FKQ327664:FKQ327665 FUM327664:FUM327665 GEI327664:GEI327665 GOE327664:GOE327665 GYA327664:GYA327665 HHW327664:HHW327665 HRS327664:HRS327665 IBO327664:IBO327665 ILK327664:ILK327665 IVG327664:IVG327665 JFC327664:JFC327665 JOY327664:JOY327665 JYU327664:JYU327665 KIQ327664:KIQ327665 KSM327664:KSM327665 LCI327664:LCI327665 LME327664:LME327665 LWA327664:LWA327665 MFW327664:MFW327665 MPS327664:MPS327665 MZO327664:MZO327665 NJK327664:NJK327665 NTG327664:NTG327665 ODC327664:ODC327665 OMY327664:OMY327665 OWU327664:OWU327665 PGQ327664:PGQ327665 PQM327664:PQM327665 QAI327664:QAI327665 QKE327664:QKE327665 QUA327664:QUA327665 RDW327664:RDW327665 RNS327664:RNS327665 RXO327664:RXO327665 SHK327664:SHK327665 SRG327664:SRG327665 TBC327664:TBC327665 TKY327664:TKY327665 TUU327664:TUU327665 UEQ327664:UEQ327665 UOM327664:UOM327665 UYI327664:UYI327665 VIE327664:VIE327665 VSA327664:VSA327665 WBW327664:WBW327665 WLS327664:WLS327665 WVO327664:WVO327665 G393200:G393201 JC393200:JC393201 SY393200:SY393201 ACU393200:ACU393201 AMQ393200:AMQ393201 AWM393200:AWM393201 BGI393200:BGI393201 BQE393200:BQE393201 CAA393200:CAA393201 CJW393200:CJW393201 CTS393200:CTS393201 DDO393200:DDO393201 DNK393200:DNK393201 DXG393200:DXG393201 EHC393200:EHC393201 EQY393200:EQY393201 FAU393200:FAU393201 FKQ393200:FKQ393201 FUM393200:FUM393201 GEI393200:GEI393201 GOE393200:GOE393201 GYA393200:GYA393201 HHW393200:HHW393201 HRS393200:HRS393201 IBO393200:IBO393201 ILK393200:ILK393201 IVG393200:IVG393201 JFC393200:JFC393201 JOY393200:JOY393201 JYU393200:JYU393201 KIQ393200:KIQ393201 KSM393200:KSM393201 LCI393200:LCI393201 LME393200:LME393201 LWA393200:LWA393201 MFW393200:MFW393201 MPS393200:MPS393201 MZO393200:MZO393201 NJK393200:NJK393201 NTG393200:NTG393201 ODC393200:ODC393201 OMY393200:OMY393201 OWU393200:OWU393201 PGQ393200:PGQ393201 PQM393200:PQM393201 QAI393200:QAI393201 QKE393200:QKE393201 QUA393200:QUA393201 RDW393200:RDW393201 RNS393200:RNS393201 RXO393200:RXO393201 SHK393200:SHK393201 SRG393200:SRG393201 TBC393200:TBC393201 TKY393200:TKY393201 TUU393200:TUU393201 UEQ393200:UEQ393201 UOM393200:UOM393201 UYI393200:UYI393201 VIE393200:VIE393201 VSA393200:VSA393201 WBW393200:WBW393201 WLS393200:WLS393201 WVO393200:WVO393201 G458736:G458737 JC458736:JC458737 SY458736:SY458737 ACU458736:ACU458737 AMQ458736:AMQ458737 AWM458736:AWM458737 BGI458736:BGI458737 BQE458736:BQE458737 CAA458736:CAA458737 CJW458736:CJW458737 CTS458736:CTS458737 DDO458736:DDO458737 DNK458736:DNK458737 DXG458736:DXG458737 EHC458736:EHC458737 EQY458736:EQY458737 FAU458736:FAU458737 FKQ458736:FKQ458737 FUM458736:FUM458737 GEI458736:GEI458737 GOE458736:GOE458737 GYA458736:GYA458737 HHW458736:HHW458737 HRS458736:HRS458737 IBO458736:IBO458737 ILK458736:ILK458737 IVG458736:IVG458737 JFC458736:JFC458737 JOY458736:JOY458737 JYU458736:JYU458737 KIQ458736:KIQ458737 KSM458736:KSM458737 LCI458736:LCI458737 LME458736:LME458737 LWA458736:LWA458737 MFW458736:MFW458737 MPS458736:MPS458737 MZO458736:MZO458737 NJK458736:NJK458737 NTG458736:NTG458737 ODC458736:ODC458737 OMY458736:OMY458737 OWU458736:OWU458737 PGQ458736:PGQ458737 PQM458736:PQM458737 QAI458736:QAI458737 QKE458736:QKE458737 QUA458736:QUA458737 RDW458736:RDW458737 RNS458736:RNS458737 RXO458736:RXO458737 SHK458736:SHK458737 SRG458736:SRG458737 TBC458736:TBC458737 TKY458736:TKY458737 TUU458736:TUU458737 UEQ458736:UEQ458737 UOM458736:UOM458737 UYI458736:UYI458737 VIE458736:VIE458737 VSA458736:VSA458737 WBW458736:WBW458737 WLS458736:WLS458737 WVO458736:WVO458737 G524272:G524273 JC524272:JC524273 SY524272:SY524273 ACU524272:ACU524273 AMQ524272:AMQ524273 AWM524272:AWM524273 BGI524272:BGI524273 BQE524272:BQE524273 CAA524272:CAA524273 CJW524272:CJW524273 CTS524272:CTS524273 DDO524272:DDO524273 DNK524272:DNK524273 DXG524272:DXG524273 EHC524272:EHC524273 EQY524272:EQY524273 FAU524272:FAU524273 FKQ524272:FKQ524273 FUM524272:FUM524273 GEI524272:GEI524273 GOE524272:GOE524273 GYA524272:GYA524273 HHW524272:HHW524273 HRS524272:HRS524273 IBO524272:IBO524273 ILK524272:ILK524273 IVG524272:IVG524273 JFC524272:JFC524273 JOY524272:JOY524273 JYU524272:JYU524273 KIQ524272:KIQ524273 KSM524272:KSM524273 LCI524272:LCI524273 LME524272:LME524273 LWA524272:LWA524273 MFW524272:MFW524273 MPS524272:MPS524273 MZO524272:MZO524273 NJK524272:NJK524273 NTG524272:NTG524273 ODC524272:ODC524273 OMY524272:OMY524273 OWU524272:OWU524273 PGQ524272:PGQ524273 PQM524272:PQM524273 QAI524272:QAI524273 QKE524272:QKE524273 QUA524272:QUA524273 RDW524272:RDW524273 RNS524272:RNS524273 RXO524272:RXO524273 SHK524272:SHK524273 SRG524272:SRG524273 TBC524272:TBC524273 TKY524272:TKY524273 TUU524272:TUU524273 UEQ524272:UEQ524273 UOM524272:UOM524273 UYI524272:UYI524273 VIE524272:VIE524273 VSA524272:VSA524273 WBW524272:WBW524273 WLS524272:WLS524273 WVO524272:WVO524273 G589808:G589809 JC589808:JC589809 SY589808:SY589809 ACU589808:ACU589809 AMQ589808:AMQ589809 AWM589808:AWM589809 BGI589808:BGI589809 BQE589808:BQE589809 CAA589808:CAA589809 CJW589808:CJW589809 CTS589808:CTS589809 DDO589808:DDO589809 DNK589808:DNK589809 DXG589808:DXG589809 EHC589808:EHC589809 EQY589808:EQY589809 FAU589808:FAU589809 FKQ589808:FKQ589809 FUM589808:FUM589809 GEI589808:GEI589809 GOE589808:GOE589809 GYA589808:GYA589809 HHW589808:HHW589809 HRS589808:HRS589809 IBO589808:IBO589809 ILK589808:ILK589809 IVG589808:IVG589809 JFC589808:JFC589809 JOY589808:JOY589809 JYU589808:JYU589809 KIQ589808:KIQ589809 KSM589808:KSM589809 LCI589808:LCI589809 LME589808:LME589809 LWA589808:LWA589809 MFW589808:MFW589809 MPS589808:MPS589809 MZO589808:MZO589809 NJK589808:NJK589809 NTG589808:NTG589809 ODC589808:ODC589809 OMY589808:OMY589809 OWU589808:OWU589809 PGQ589808:PGQ589809 PQM589808:PQM589809 QAI589808:QAI589809 QKE589808:QKE589809 QUA589808:QUA589809 RDW589808:RDW589809 RNS589808:RNS589809 RXO589808:RXO589809 SHK589808:SHK589809 SRG589808:SRG589809 TBC589808:TBC589809 TKY589808:TKY589809 TUU589808:TUU589809 UEQ589808:UEQ589809 UOM589808:UOM589809 UYI589808:UYI589809 VIE589808:VIE589809 VSA589808:VSA589809 WBW589808:WBW589809 WLS589808:WLS589809 WVO589808:WVO589809 G655344:G655345 JC655344:JC655345 SY655344:SY655345 ACU655344:ACU655345 AMQ655344:AMQ655345 AWM655344:AWM655345 BGI655344:BGI655345 BQE655344:BQE655345 CAA655344:CAA655345 CJW655344:CJW655345 CTS655344:CTS655345 DDO655344:DDO655345 DNK655344:DNK655345 DXG655344:DXG655345 EHC655344:EHC655345 EQY655344:EQY655345 FAU655344:FAU655345 FKQ655344:FKQ655345 FUM655344:FUM655345 GEI655344:GEI655345 GOE655344:GOE655345 GYA655344:GYA655345 HHW655344:HHW655345 HRS655344:HRS655345 IBO655344:IBO655345 ILK655344:ILK655345 IVG655344:IVG655345 JFC655344:JFC655345 JOY655344:JOY655345 JYU655344:JYU655345 KIQ655344:KIQ655345 KSM655344:KSM655345 LCI655344:LCI655345 LME655344:LME655345 LWA655344:LWA655345 MFW655344:MFW655345 MPS655344:MPS655345 MZO655344:MZO655345 NJK655344:NJK655345 NTG655344:NTG655345 ODC655344:ODC655345 OMY655344:OMY655345 OWU655344:OWU655345 PGQ655344:PGQ655345 PQM655344:PQM655345 QAI655344:QAI655345 QKE655344:QKE655345 QUA655344:QUA655345 RDW655344:RDW655345 RNS655344:RNS655345 RXO655344:RXO655345 SHK655344:SHK655345 SRG655344:SRG655345 TBC655344:TBC655345 TKY655344:TKY655345 TUU655344:TUU655345 UEQ655344:UEQ655345 UOM655344:UOM655345 UYI655344:UYI655345 VIE655344:VIE655345 VSA655344:VSA655345 WBW655344:WBW655345 WLS655344:WLS655345 WVO655344:WVO655345 G720880:G720881 JC720880:JC720881 SY720880:SY720881 ACU720880:ACU720881 AMQ720880:AMQ720881 AWM720880:AWM720881 BGI720880:BGI720881 BQE720880:BQE720881 CAA720880:CAA720881 CJW720880:CJW720881 CTS720880:CTS720881 DDO720880:DDO720881 DNK720880:DNK720881 DXG720880:DXG720881 EHC720880:EHC720881 EQY720880:EQY720881 FAU720880:FAU720881 FKQ720880:FKQ720881 FUM720880:FUM720881 GEI720880:GEI720881 GOE720880:GOE720881 GYA720880:GYA720881 HHW720880:HHW720881 HRS720880:HRS720881 IBO720880:IBO720881 ILK720880:ILK720881 IVG720880:IVG720881 JFC720880:JFC720881 JOY720880:JOY720881 JYU720880:JYU720881 KIQ720880:KIQ720881 KSM720880:KSM720881 LCI720880:LCI720881 LME720880:LME720881 LWA720880:LWA720881 MFW720880:MFW720881 MPS720880:MPS720881 MZO720880:MZO720881 NJK720880:NJK720881 NTG720880:NTG720881 ODC720880:ODC720881 OMY720880:OMY720881 OWU720880:OWU720881 PGQ720880:PGQ720881 PQM720880:PQM720881 QAI720880:QAI720881 QKE720880:QKE720881 QUA720880:QUA720881 RDW720880:RDW720881 RNS720880:RNS720881 RXO720880:RXO720881 SHK720880:SHK720881 SRG720880:SRG720881 TBC720880:TBC720881 TKY720880:TKY720881 TUU720880:TUU720881 UEQ720880:UEQ720881 UOM720880:UOM720881 UYI720880:UYI720881 VIE720880:VIE720881 VSA720880:VSA720881 WBW720880:WBW720881 WLS720880:WLS720881 WVO720880:WVO720881 G786416:G786417 JC786416:JC786417 SY786416:SY786417 ACU786416:ACU786417 AMQ786416:AMQ786417 AWM786416:AWM786417 BGI786416:BGI786417 BQE786416:BQE786417 CAA786416:CAA786417 CJW786416:CJW786417 CTS786416:CTS786417 DDO786416:DDO786417 DNK786416:DNK786417 DXG786416:DXG786417 EHC786416:EHC786417 EQY786416:EQY786417 FAU786416:FAU786417 FKQ786416:FKQ786417 FUM786416:FUM786417 GEI786416:GEI786417 GOE786416:GOE786417 GYA786416:GYA786417 HHW786416:HHW786417 HRS786416:HRS786417 IBO786416:IBO786417 ILK786416:ILK786417 IVG786416:IVG786417 JFC786416:JFC786417 JOY786416:JOY786417 JYU786416:JYU786417 KIQ786416:KIQ786417 KSM786416:KSM786417 LCI786416:LCI786417 LME786416:LME786417 LWA786416:LWA786417 MFW786416:MFW786417 MPS786416:MPS786417 MZO786416:MZO786417 NJK786416:NJK786417 NTG786416:NTG786417 ODC786416:ODC786417 OMY786416:OMY786417 OWU786416:OWU786417 PGQ786416:PGQ786417 PQM786416:PQM786417 QAI786416:QAI786417 QKE786416:QKE786417 QUA786416:QUA786417 RDW786416:RDW786417 RNS786416:RNS786417 RXO786416:RXO786417 SHK786416:SHK786417 SRG786416:SRG786417 TBC786416:TBC786417 TKY786416:TKY786417 TUU786416:TUU786417 UEQ786416:UEQ786417 UOM786416:UOM786417 UYI786416:UYI786417 VIE786416:VIE786417 VSA786416:VSA786417 WBW786416:WBW786417 WLS786416:WLS786417 WVO786416:WVO786417 G851952:G851953 JC851952:JC851953 SY851952:SY851953 ACU851952:ACU851953 AMQ851952:AMQ851953 AWM851952:AWM851953 BGI851952:BGI851953 BQE851952:BQE851953 CAA851952:CAA851953 CJW851952:CJW851953 CTS851952:CTS851953 DDO851952:DDO851953 DNK851952:DNK851953 DXG851952:DXG851953 EHC851952:EHC851953 EQY851952:EQY851953 FAU851952:FAU851953 FKQ851952:FKQ851953 FUM851952:FUM851953 GEI851952:GEI851953 GOE851952:GOE851953 GYA851952:GYA851953 HHW851952:HHW851953 HRS851952:HRS851953 IBO851952:IBO851953 ILK851952:ILK851953 IVG851952:IVG851953 JFC851952:JFC851953 JOY851952:JOY851953 JYU851952:JYU851953 KIQ851952:KIQ851953 KSM851952:KSM851953 LCI851952:LCI851953 LME851952:LME851953 LWA851952:LWA851953 MFW851952:MFW851953 MPS851952:MPS851953 MZO851952:MZO851953 NJK851952:NJK851953 NTG851952:NTG851953 ODC851952:ODC851953 OMY851952:OMY851953 OWU851952:OWU851953 PGQ851952:PGQ851953 PQM851952:PQM851953 QAI851952:QAI851953 QKE851952:QKE851953 QUA851952:QUA851953 RDW851952:RDW851953 RNS851952:RNS851953 RXO851952:RXO851953 SHK851952:SHK851953 SRG851952:SRG851953 TBC851952:TBC851953 TKY851952:TKY851953 TUU851952:TUU851953 UEQ851952:UEQ851953 UOM851952:UOM851953 UYI851952:UYI851953 VIE851952:VIE851953 VSA851952:VSA851953 WBW851952:WBW851953 WLS851952:WLS851953 WVO851952:WVO851953 G917488:G917489 JC917488:JC917489 SY917488:SY917489 ACU917488:ACU917489 AMQ917488:AMQ917489 AWM917488:AWM917489 BGI917488:BGI917489 BQE917488:BQE917489 CAA917488:CAA917489 CJW917488:CJW917489 CTS917488:CTS917489 DDO917488:DDO917489 DNK917488:DNK917489 DXG917488:DXG917489 EHC917488:EHC917489 EQY917488:EQY917489 FAU917488:FAU917489 FKQ917488:FKQ917489 FUM917488:FUM917489 GEI917488:GEI917489 GOE917488:GOE917489 GYA917488:GYA917489 HHW917488:HHW917489 HRS917488:HRS917489 IBO917488:IBO917489 ILK917488:ILK917489 IVG917488:IVG917489 JFC917488:JFC917489 JOY917488:JOY917489 JYU917488:JYU917489 KIQ917488:KIQ917489 KSM917488:KSM917489 LCI917488:LCI917489 LME917488:LME917489 LWA917488:LWA917489 MFW917488:MFW917489 MPS917488:MPS917489 MZO917488:MZO917489 NJK917488:NJK917489 NTG917488:NTG917489 ODC917488:ODC917489 OMY917488:OMY917489 OWU917488:OWU917489 PGQ917488:PGQ917489 PQM917488:PQM917489 QAI917488:QAI917489 QKE917488:QKE917489 QUA917488:QUA917489 RDW917488:RDW917489 RNS917488:RNS917489 RXO917488:RXO917489 SHK917488:SHK917489 SRG917488:SRG917489 TBC917488:TBC917489 TKY917488:TKY917489 TUU917488:TUU917489 UEQ917488:UEQ917489 UOM917488:UOM917489 UYI917488:UYI917489 VIE917488:VIE917489 VSA917488:VSA917489 WBW917488:WBW917489 WLS917488:WLS917489 WVO917488:WVO917489 G983024:G983025 JC983024:JC983025 SY983024:SY983025 ACU983024:ACU983025 AMQ983024:AMQ983025 AWM983024:AWM983025 BGI983024:BGI983025 BQE983024:BQE983025 CAA983024:CAA983025 CJW983024:CJW983025 CTS983024:CTS983025 DDO983024:DDO983025 DNK983024:DNK983025 DXG983024:DXG983025 EHC983024:EHC983025 EQY983024:EQY983025 FAU983024:FAU983025 FKQ983024:FKQ983025 FUM983024:FUM983025 GEI983024:GEI983025 GOE983024:GOE983025 GYA983024:GYA983025 HHW983024:HHW983025 HRS983024:HRS983025 IBO983024:IBO983025 ILK983024:ILK983025 IVG983024:IVG983025 JFC983024:JFC983025 JOY983024:JOY983025 JYU983024:JYU983025 KIQ983024:KIQ983025 KSM983024:KSM983025 LCI983024:LCI983025 LME983024:LME983025 LWA983024:LWA983025 MFW983024:MFW983025 MPS983024:MPS983025 MZO983024:MZO983025 NJK983024:NJK983025 NTG983024:NTG983025 ODC983024:ODC983025 OMY983024:OMY983025 OWU983024:OWU983025 PGQ983024:PGQ983025 PQM983024:PQM983025 QAI983024:QAI983025 QKE983024:QKE983025 QUA983024:QUA983025 RDW983024:RDW983025 RNS983024:RNS983025 RXO983024:RXO983025 SHK983024:SHK983025 SRG983024:SRG983025 TBC983024:TBC983025 TKY983024:TKY983025 TUU983024:TUU983025 UEQ983024:UEQ983025 UOM983024:UOM983025 UYI983024:UYI983025 VIE983024:VIE983025 VSA983024:VSA983025 WBW983024:WBW983025 WLS983024:WLS983025 WVO983024:WVO983025 SY65559:SY65560 JC23:JC30 SY23:SY30 ACU23:ACU30 AMQ23:AMQ30 AWM23:AWM30 BGI23:BGI30 BQE23:BQE30 CAA23:CAA30 CJW23:CJW30 CTS23:CTS30 DDO23:DDO30 DNK23:DNK30 DXG23:DXG30 EHC23:EHC30 EQY23:EQY30 FAU23:FAU30 FKQ23:FKQ30 FUM23:FUM30 GEI23:GEI30 GOE23:GOE30 GYA23:GYA30 HHW23:HHW30 HRS23:HRS30 IBO23:IBO30 ILK23:ILK30 IVG23:IVG30 JFC23:JFC30 JOY23:JOY30 JYU23:JYU30 KIQ23:KIQ30 KSM23:KSM30 LCI23:LCI30 LME23:LME30 LWA23:LWA30 MFW23:MFW30 MPS23:MPS30 MZO23:MZO30 NJK23:NJK30 NTG23:NTG30 ODC23:ODC30 OMY23:OMY30 OWU23:OWU30 PGQ23:PGQ30 PQM23:PQM30 QAI23:QAI30 QKE23:QKE30 QUA23:QUA30 RDW23:RDW30 RNS23:RNS30 RXO23:RXO30 SHK23:SHK30 SRG23:SRG30 TBC23:TBC30 TKY23:TKY30 TUU23:TUU30 UEQ23:UEQ30 UOM23:UOM30 UYI23:UYI30 VIE23:VIE30 VSA23:VSA30 WBW23:WBW30 WLS23:WLS30 WVO23:WVO30 G65539:G65557 JC65539:JC65557 SY65539:SY65557 ACU65539:ACU65557 AMQ65539:AMQ65557 AWM65539:AWM65557 BGI65539:BGI65557 BQE65539:BQE65557 CAA65539:CAA65557 CJW65539:CJW65557 CTS65539:CTS65557 DDO65539:DDO65557 DNK65539:DNK65557 DXG65539:DXG65557 EHC65539:EHC65557 EQY65539:EQY65557 FAU65539:FAU65557 FKQ65539:FKQ65557 FUM65539:FUM65557 GEI65539:GEI65557 GOE65539:GOE65557 GYA65539:GYA65557 HHW65539:HHW65557 HRS65539:HRS65557 IBO65539:IBO65557 ILK65539:ILK65557 IVG65539:IVG65557 JFC65539:JFC65557 JOY65539:JOY65557 JYU65539:JYU65557 KIQ65539:KIQ65557 KSM65539:KSM65557 LCI65539:LCI65557 LME65539:LME65557 LWA65539:LWA65557 MFW65539:MFW65557 MPS65539:MPS65557 MZO65539:MZO65557 NJK65539:NJK65557 NTG65539:NTG65557 ODC65539:ODC65557 OMY65539:OMY65557 OWU65539:OWU65557 PGQ65539:PGQ65557 PQM65539:PQM65557 QAI65539:QAI65557 QKE65539:QKE65557 QUA65539:QUA65557 RDW65539:RDW65557 RNS65539:RNS65557 RXO65539:RXO65557 SHK65539:SHK65557 SRG65539:SRG65557 TBC65539:TBC65557 TKY65539:TKY65557 TUU65539:TUU65557 UEQ65539:UEQ65557 UOM65539:UOM65557 UYI65539:UYI65557 VIE65539:VIE65557 VSA65539:VSA65557 WBW65539:WBW65557 WLS65539:WLS65557 WVO65539:WVO65557 G131075:G131093 JC131075:JC131093 SY131075:SY131093 ACU131075:ACU131093 AMQ131075:AMQ131093 AWM131075:AWM131093 BGI131075:BGI131093 BQE131075:BQE131093 CAA131075:CAA131093 CJW131075:CJW131093 CTS131075:CTS131093 DDO131075:DDO131093 DNK131075:DNK131093 DXG131075:DXG131093 EHC131075:EHC131093 EQY131075:EQY131093 FAU131075:FAU131093 FKQ131075:FKQ131093 FUM131075:FUM131093 GEI131075:GEI131093 GOE131075:GOE131093 GYA131075:GYA131093 HHW131075:HHW131093 HRS131075:HRS131093 IBO131075:IBO131093 ILK131075:ILK131093 IVG131075:IVG131093 JFC131075:JFC131093 JOY131075:JOY131093 JYU131075:JYU131093 KIQ131075:KIQ131093 KSM131075:KSM131093 LCI131075:LCI131093 LME131075:LME131093 LWA131075:LWA131093 MFW131075:MFW131093 MPS131075:MPS131093 MZO131075:MZO131093 NJK131075:NJK131093 NTG131075:NTG131093 ODC131075:ODC131093 OMY131075:OMY131093 OWU131075:OWU131093 PGQ131075:PGQ131093 PQM131075:PQM131093 QAI131075:QAI131093 QKE131075:QKE131093 QUA131075:QUA131093 RDW131075:RDW131093 RNS131075:RNS131093 RXO131075:RXO131093 SHK131075:SHK131093 SRG131075:SRG131093 TBC131075:TBC131093 TKY131075:TKY131093 TUU131075:TUU131093 UEQ131075:UEQ131093 UOM131075:UOM131093 UYI131075:UYI131093 VIE131075:VIE131093 VSA131075:VSA131093 WBW131075:WBW131093 WLS131075:WLS131093 WVO131075:WVO131093 G196611:G196629 JC196611:JC196629 SY196611:SY196629 ACU196611:ACU196629 AMQ196611:AMQ196629 AWM196611:AWM196629 BGI196611:BGI196629 BQE196611:BQE196629 CAA196611:CAA196629 CJW196611:CJW196629 CTS196611:CTS196629 DDO196611:DDO196629 DNK196611:DNK196629 DXG196611:DXG196629 EHC196611:EHC196629 EQY196611:EQY196629 FAU196611:FAU196629 FKQ196611:FKQ196629 FUM196611:FUM196629 GEI196611:GEI196629 GOE196611:GOE196629 GYA196611:GYA196629 HHW196611:HHW196629 HRS196611:HRS196629 IBO196611:IBO196629 ILK196611:ILK196629 IVG196611:IVG196629 JFC196611:JFC196629 JOY196611:JOY196629 JYU196611:JYU196629 KIQ196611:KIQ196629 KSM196611:KSM196629 LCI196611:LCI196629 LME196611:LME196629 LWA196611:LWA196629 MFW196611:MFW196629 MPS196611:MPS196629 MZO196611:MZO196629 NJK196611:NJK196629 NTG196611:NTG196629 ODC196611:ODC196629 OMY196611:OMY196629 OWU196611:OWU196629 PGQ196611:PGQ196629 PQM196611:PQM196629 QAI196611:QAI196629 QKE196611:QKE196629 QUA196611:QUA196629 RDW196611:RDW196629 RNS196611:RNS196629 RXO196611:RXO196629 SHK196611:SHK196629 SRG196611:SRG196629 TBC196611:TBC196629 TKY196611:TKY196629 TUU196611:TUU196629 UEQ196611:UEQ196629 UOM196611:UOM196629 UYI196611:UYI196629 VIE196611:VIE196629 VSA196611:VSA196629 WBW196611:WBW196629 WLS196611:WLS196629 WVO196611:WVO196629 G262147:G262165 JC262147:JC262165 SY262147:SY262165 ACU262147:ACU262165 AMQ262147:AMQ262165 AWM262147:AWM262165 BGI262147:BGI262165 BQE262147:BQE262165 CAA262147:CAA262165 CJW262147:CJW262165 CTS262147:CTS262165 DDO262147:DDO262165 DNK262147:DNK262165 DXG262147:DXG262165 EHC262147:EHC262165 EQY262147:EQY262165 FAU262147:FAU262165 FKQ262147:FKQ262165 FUM262147:FUM262165 GEI262147:GEI262165 GOE262147:GOE262165 GYA262147:GYA262165 HHW262147:HHW262165 HRS262147:HRS262165 IBO262147:IBO262165 ILK262147:ILK262165 IVG262147:IVG262165 JFC262147:JFC262165 JOY262147:JOY262165 JYU262147:JYU262165 KIQ262147:KIQ262165 KSM262147:KSM262165 LCI262147:LCI262165 LME262147:LME262165 LWA262147:LWA262165 MFW262147:MFW262165 MPS262147:MPS262165 MZO262147:MZO262165 NJK262147:NJK262165 NTG262147:NTG262165 ODC262147:ODC262165 OMY262147:OMY262165 OWU262147:OWU262165 PGQ262147:PGQ262165 PQM262147:PQM262165 QAI262147:QAI262165 QKE262147:QKE262165 QUA262147:QUA262165 RDW262147:RDW262165 RNS262147:RNS262165 RXO262147:RXO262165 SHK262147:SHK262165 SRG262147:SRG262165 TBC262147:TBC262165 TKY262147:TKY262165 TUU262147:TUU262165 UEQ262147:UEQ262165 UOM262147:UOM262165 UYI262147:UYI262165 VIE262147:VIE262165 VSA262147:VSA262165 WBW262147:WBW262165 WLS262147:WLS262165 WVO262147:WVO262165 G327683:G327701 JC327683:JC327701 SY327683:SY327701 ACU327683:ACU327701 AMQ327683:AMQ327701 AWM327683:AWM327701 BGI327683:BGI327701 BQE327683:BQE327701 CAA327683:CAA327701 CJW327683:CJW327701 CTS327683:CTS327701 DDO327683:DDO327701 DNK327683:DNK327701 DXG327683:DXG327701 EHC327683:EHC327701 EQY327683:EQY327701 FAU327683:FAU327701 FKQ327683:FKQ327701 FUM327683:FUM327701 GEI327683:GEI327701 GOE327683:GOE327701 GYA327683:GYA327701 HHW327683:HHW327701 HRS327683:HRS327701 IBO327683:IBO327701 ILK327683:ILK327701 IVG327683:IVG327701 JFC327683:JFC327701 JOY327683:JOY327701 JYU327683:JYU327701 KIQ327683:KIQ327701 KSM327683:KSM327701 LCI327683:LCI327701 LME327683:LME327701 LWA327683:LWA327701 MFW327683:MFW327701 MPS327683:MPS327701 MZO327683:MZO327701 NJK327683:NJK327701 NTG327683:NTG327701 ODC327683:ODC327701 OMY327683:OMY327701 OWU327683:OWU327701 PGQ327683:PGQ327701 PQM327683:PQM327701 QAI327683:QAI327701 QKE327683:QKE327701 QUA327683:QUA327701 RDW327683:RDW327701 RNS327683:RNS327701 RXO327683:RXO327701 SHK327683:SHK327701 SRG327683:SRG327701 TBC327683:TBC327701 TKY327683:TKY327701 TUU327683:TUU327701 UEQ327683:UEQ327701 UOM327683:UOM327701 UYI327683:UYI327701 VIE327683:VIE327701 VSA327683:VSA327701 WBW327683:WBW327701 WLS327683:WLS327701 WVO327683:WVO327701 G393219:G393237 JC393219:JC393237 SY393219:SY393237 ACU393219:ACU393237 AMQ393219:AMQ393237 AWM393219:AWM393237 BGI393219:BGI393237 BQE393219:BQE393237 CAA393219:CAA393237 CJW393219:CJW393237 CTS393219:CTS393237 DDO393219:DDO393237 DNK393219:DNK393237 DXG393219:DXG393237 EHC393219:EHC393237 EQY393219:EQY393237 FAU393219:FAU393237 FKQ393219:FKQ393237 FUM393219:FUM393237 GEI393219:GEI393237 GOE393219:GOE393237 GYA393219:GYA393237 HHW393219:HHW393237 HRS393219:HRS393237 IBO393219:IBO393237 ILK393219:ILK393237 IVG393219:IVG393237 JFC393219:JFC393237 JOY393219:JOY393237 JYU393219:JYU393237 KIQ393219:KIQ393237 KSM393219:KSM393237 LCI393219:LCI393237 LME393219:LME393237 LWA393219:LWA393237 MFW393219:MFW393237 MPS393219:MPS393237 MZO393219:MZO393237 NJK393219:NJK393237 NTG393219:NTG393237 ODC393219:ODC393237 OMY393219:OMY393237 OWU393219:OWU393237 PGQ393219:PGQ393237 PQM393219:PQM393237 QAI393219:QAI393237 QKE393219:QKE393237 QUA393219:QUA393237 RDW393219:RDW393237 RNS393219:RNS393237 RXO393219:RXO393237 SHK393219:SHK393237 SRG393219:SRG393237 TBC393219:TBC393237 TKY393219:TKY393237 TUU393219:TUU393237 UEQ393219:UEQ393237 UOM393219:UOM393237 UYI393219:UYI393237 VIE393219:VIE393237 VSA393219:VSA393237 WBW393219:WBW393237 WLS393219:WLS393237 WVO393219:WVO393237 G458755:G458773 JC458755:JC458773 SY458755:SY458773 ACU458755:ACU458773 AMQ458755:AMQ458773 AWM458755:AWM458773 BGI458755:BGI458773 BQE458755:BQE458773 CAA458755:CAA458773 CJW458755:CJW458773 CTS458755:CTS458773 DDO458755:DDO458773 DNK458755:DNK458773 DXG458755:DXG458773 EHC458755:EHC458773 EQY458755:EQY458773 FAU458755:FAU458773 FKQ458755:FKQ458773 FUM458755:FUM458773 GEI458755:GEI458773 GOE458755:GOE458773 GYA458755:GYA458773 HHW458755:HHW458773 HRS458755:HRS458773 IBO458755:IBO458773 ILK458755:ILK458773 IVG458755:IVG458773 JFC458755:JFC458773 JOY458755:JOY458773 JYU458755:JYU458773 KIQ458755:KIQ458773 KSM458755:KSM458773 LCI458755:LCI458773 LME458755:LME458773 LWA458755:LWA458773 MFW458755:MFW458773 MPS458755:MPS458773 MZO458755:MZO458773 NJK458755:NJK458773 NTG458755:NTG458773 ODC458755:ODC458773 OMY458755:OMY458773 OWU458755:OWU458773 PGQ458755:PGQ458773 PQM458755:PQM458773 QAI458755:QAI458773 QKE458755:QKE458773 QUA458755:QUA458773 RDW458755:RDW458773 RNS458755:RNS458773 RXO458755:RXO458773 SHK458755:SHK458773 SRG458755:SRG458773 TBC458755:TBC458773 TKY458755:TKY458773 TUU458755:TUU458773 UEQ458755:UEQ458773 UOM458755:UOM458773 UYI458755:UYI458773 VIE458755:VIE458773 VSA458755:VSA458773 WBW458755:WBW458773 WLS458755:WLS458773 WVO458755:WVO458773 G524291:G524309 JC524291:JC524309 SY524291:SY524309 ACU524291:ACU524309 AMQ524291:AMQ524309 AWM524291:AWM524309 BGI524291:BGI524309 BQE524291:BQE524309 CAA524291:CAA524309 CJW524291:CJW524309 CTS524291:CTS524309 DDO524291:DDO524309 DNK524291:DNK524309 DXG524291:DXG524309 EHC524291:EHC524309 EQY524291:EQY524309 FAU524291:FAU524309 FKQ524291:FKQ524309 FUM524291:FUM524309 GEI524291:GEI524309 GOE524291:GOE524309 GYA524291:GYA524309 HHW524291:HHW524309 HRS524291:HRS524309 IBO524291:IBO524309 ILK524291:ILK524309 IVG524291:IVG524309 JFC524291:JFC524309 JOY524291:JOY524309 JYU524291:JYU524309 KIQ524291:KIQ524309 KSM524291:KSM524309 LCI524291:LCI524309 LME524291:LME524309 LWA524291:LWA524309 MFW524291:MFW524309 MPS524291:MPS524309 MZO524291:MZO524309 NJK524291:NJK524309 NTG524291:NTG524309 ODC524291:ODC524309 OMY524291:OMY524309 OWU524291:OWU524309 PGQ524291:PGQ524309 PQM524291:PQM524309 QAI524291:QAI524309 QKE524291:QKE524309 QUA524291:QUA524309 RDW524291:RDW524309 RNS524291:RNS524309 RXO524291:RXO524309 SHK524291:SHK524309 SRG524291:SRG524309 TBC524291:TBC524309 TKY524291:TKY524309 TUU524291:TUU524309 UEQ524291:UEQ524309 UOM524291:UOM524309 UYI524291:UYI524309 VIE524291:VIE524309 VSA524291:VSA524309 WBW524291:WBW524309 WLS524291:WLS524309 WVO524291:WVO524309 G589827:G589845 JC589827:JC589845 SY589827:SY589845 ACU589827:ACU589845 AMQ589827:AMQ589845 AWM589827:AWM589845 BGI589827:BGI589845 BQE589827:BQE589845 CAA589827:CAA589845 CJW589827:CJW589845 CTS589827:CTS589845 DDO589827:DDO589845 DNK589827:DNK589845 DXG589827:DXG589845 EHC589827:EHC589845 EQY589827:EQY589845 FAU589827:FAU589845 FKQ589827:FKQ589845 FUM589827:FUM589845 GEI589827:GEI589845 GOE589827:GOE589845 GYA589827:GYA589845 HHW589827:HHW589845 HRS589827:HRS589845 IBO589827:IBO589845 ILK589827:ILK589845 IVG589827:IVG589845 JFC589827:JFC589845 JOY589827:JOY589845 JYU589827:JYU589845 KIQ589827:KIQ589845 KSM589827:KSM589845 LCI589827:LCI589845 LME589827:LME589845 LWA589827:LWA589845 MFW589827:MFW589845 MPS589827:MPS589845 MZO589827:MZO589845 NJK589827:NJK589845 NTG589827:NTG589845 ODC589827:ODC589845 OMY589827:OMY589845 OWU589827:OWU589845 PGQ589827:PGQ589845 PQM589827:PQM589845 QAI589827:QAI589845 QKE589827:QKE589845 QUA589827:QUA589845 RDW589827:RDW589845 RNS589827:RNS589845 RXO589827:RXO589845 SHK589827:SHK589845 SRG589827:SRG589845 TBC589827:TBC589845 TKY589827:TKY589845 TUU589827:TUU589845 UEQ589827:UEQ589845 UOM589827:UOM589845 UYI589827:UYI589845 VIE589827:VIE589845 VSA589827:VSA589845 WBW589827:WBW589845 WLS589827:WLS589845 WVO589827:WVO589845 G655363:G655381 JC655363:JC655381 SY655363:SY655381 ACU655363:ACU655381 AMQ655363:AMQ655381 AWM655363:AWM655381 BGI655363:BGI655381 BQE655363:BQE655381 CAA655363:CAA655381 CJW655363:CJW655381 CTS655363:CTS655381 DDO655363:DDO655381 DNK655363:DNK655381 DXG655363:DXG655381 EHC655363:EHC655381 EQY655363:EQY655381 FAU655363:FAU655381 FKQ655363:FKQ655381 FUM655363:FUM655381 GEI655363:GEI655381 GOE655363:GOE655381 GYA655363:GYA655381 HHW655363:HHW655381 HRS655363:HRS655381 IBO655363:IBO655381 ILK655363:ILK655381 IVG655363:IVG655381 JFC655363:JFC655381 JOY655363:JOY655381 JYU655363:JYU655381 KIQ655363:KIQ655381 KSM655363:KSM655381 LCI655363:LCI655381 LME655363:LME655381 LWA655363:LWA655381 MFW655363:MFW655381 MPS655363:MPS655381 MZO655363:MZO655381 NJK655363:NJK655381 NTG655363:NTG655381 ODC655363:ODC655381 OMY655363:OMY655381 OWU655363:OWU655381 PGQ655363:PGQ655381 PQM655363:PQM655381 QAI655363:QAI655381 QKE655363:QKE655381 QUA655363:QUA655381 RDW655363:RDW655381 RNS655363:RNS655381 RXO655363:RXO655381 SHK655363:SHK655381 SRG655363:SRG655381 TBC655363:TBC655381 TKY655363:TKY655381 TUU655363:TUU655381 UEQ655363:UEQ655381 UOM655363:UOM655381 UYI655363:UYI655381 VIE655363:VIE655381 VSA655363:VSA655381 WBW655363:WBW655381 WLS655363:WLS655381 WVO655363:WVO655381 G720899:G720917 JC720899:JC720917 SY720899:SY720917 ACU720899:ACU720917 AMQ720899:AMQ720917 AWM720899:AWM720917 BGI720899:BGI720917 BQE720899:BQE720917 CAA720899:CAA720917 CJW720899:CJW720917 CTS720899:CTS720917 DDO720899:DDO720917 DNK720899:DNK720917 DXG720899:DXG720917 EHC720899:EHC720917 EQY720899:EQY720917 FAU720899:FAU720917 FKQ720899:FKQ720917 FUM720899:FUM720917 GEI720899:GEI720917 GOE720899:GOE720917 GYA720899:GYA720917 HHW720899:HHW720917 HRS720899:HRS720917 IBO720899:IBO720917 ILK720899:ILK720917 IVG720899:IVG720917 JFC720899:JFC720917 JOY720899:JOY720917 JYU720899:JYU720917 KIQ720899:KIQ720917 KSM720899:KSM720917 LCI720899:LCI720917 LME720899:LME720917 LWA720899:LWA720917 MFW720899:MFW720917 MPS720899:MPS720917 MZO720899:MZO720917 NJK720899:NJK720917 NTG720899:NTG720917 ODC720899:ODC720917 OMY720899:OMY720917 OWU720899:OWU720917 PGQ720899:PGQ720917 PQM720899:PQM720917 QAI720899:QAI720917 QKE720899:QKE720917 QUA720899:QUA720917 RDW720899:RDW720917 RNS720899:RNS720917 RXO720899:RXO720917 SHK720899:SHK720917 SRG720899:SRG720917 TBC720899:TBC720917 TKY720899:TKY720917 TUU720899:TUU720917 UEQ720899:UEQ720917 UOM720899:UOM720917 UYI720899:UYI720917 VIE720899:VIE720917 VSA720899:VSA720917 WBW720899:WBW720917 WLS720899:WLS720917 WVO720899:WVO720917 G786435:G786453 JC786435:JC786453 SY786435:SY786453 ACU786435:ACU786453 AMQ786435:AMQ786453 AWM786435:AWM786453 BGI786435:BGI786453 BQE786435:BQE786453 CAA786435:CAA786453 CJW786435:CJW786453 CTS786435:CTS786453 DDO786435:DDO786453 DNK786435:DNK786453 DXG786435:DXG786453 EHC786435:EHC786453 EQY786435:EQY786453 FAU786435:FAU786453 FKQ786435:FKQ786453 FUM786435:FUM786453 GEI786435:GEI786453 GOE786435:GOE786453 GYA786435:GYA786453 HHW786435:HHW786453 HRS786435:HRS786453 IBO786435:IBO786453 ILK786435:ILK786453 IVG786435:IVG786453 JFC786435:JFC786453 JOY786435:JOY786453 JYU786435:JYU786453 KIQ786435:KIQ786453 KSM786435:KSM786453 LCI786435:LCI786453 LME786435:LME786453 LWA786435:LWA786453 MFW786435:MFW786453 MPS786435:MPS786453 MZO786435:MZO786453 NJK786435:NJK786453 NTG786435:NTG786453 ODC786435:ODC786453 OMY786435:OMY786453 OWU786435:OWU786453 PGQ786435:PGQ786453 PQM786435:PQM786453 QAI786435:QAI786453 QKE786435:QKE786453 QUA786435:QUA786453 RDW786435:RDW786453 RNS786435:RNS786453 RXO786435:RXO786453 SHK786435:SHK786453 SRG786435:SRG786453 TBC786435:TBC786453 TKY786435:TKY786453 TUU786435:TUU786453 UEQ786435:UEQ786453 UOM786435:UOM786453 UYI786435:UYI786453 VIE786435:VIE786453 VSA786435:VSA786453 WBW786435:WBW786453 WLS786435:WLS786453 WVO786435:WVO786453 G851971:G851989 JC851971:JC851989 SY851971:SY851989 ACU851971:ACU851989 AMQ851971:AMQ851989 AWM851971:AWM851989 BGI851971:BGI851989 BQE851971:BQE851989 CAA851971:CAA851989 CJW851971:CJW851989 CTS851971:CTS851989 DDO851971:DDO851989 DNK851971:DNK851989 DXG851971:DXG851989 EHC851971:EHC851989 EQY851971:EQY851989 FAU851971:FAU851989 FKQ851971:FKQ851989 FUM851971:FUM851989 GEI851971:GEI851989 GOE851971:GOE851989 GYA851971:GYA851989 HHW851971:HHW851989 HRS851971:HRS851989 IBO851971:IBO851989 ILK851971:ILK851989 IVG851971:IVG851989 JFC851971:JFC851989 JOY851971:JOY851989 JYU851971:JYU851989 KIQ851971:KIQ851989 KSM851971:KSM851989 LCI851971:LCI851989 LME851971:LME851989 LWA851971:LWA851989 MFW851971:MFW851989 MPS851971:MPS851989 MZO851971:MZO851989 NJK851971:NJK851989 NTG851971:NTG851989 ODC851971:ODC851989 OMY851971:OMY851989 OWU851971:OWU851989 PGQ851971:PGQ851989 PQM851971:PQM851989 QAI851971:QAI851989 QKE851971:QKE851989 QUA851971:QUA851989 RDW851971:RDW851989 RNS851971:RNS851989 RXO851971:RXO851989 SHK851971:SHK851989 SRG851971:SRG851989 TBC851971:TBC851989 TKY851971:TKY851989 TUU851971:TUU851989 UEQ851971:UEQ851989 UOM851971:UOM851989 UYI851971:UYI851989 VIE851971:VIE851989 VSA851971:VSA851989 WBW851971:WBW851989 WLS851971:WLS851989 WVO851971:WVO851989 G917507:G917525 JC917507:JC917525 SY917507:SY917525 ACU917507:ACU917525 AMQ917507:AMQ917525 AWM917507:AWM917525 BGI917507:BGI917525 BQE917507:BQE917525 CAA917507:CAA917525 CJW917507:CJW917525 CTS917507:CTS917525 DDO917507:DDO917525 DNK917507:DNK917525 DXG917507:DXG917525 EHC917507:EHC917525 EQY917507:EQY917525 FAU917507:FAU917525 FKQ917507:FKQ917525 FUM917507:FUM917525 GEI917507:GEI917525 GOE917507:GOE917525 GYA917507:GYA917525 HHW917507:HHW917525 HRS917507:HRS917525 IBO917507:IBO917525 ILK917507:ILK917525 IVG917507:IVG917525 JFC917507:JFC917525 JOY917507:JOY917525 JYU917507:JYU917525 KIQ917507:KIQ917525 KSM917507:KSM917525 LCI917507:LCI917525 LME917507:LME917525 LWA917507:LWA917525 MFW917507:MFW917525 MPS917507:MPS917525 MZO917507:MZO917525 NJK917507:NJK917525 NTG917507:NTG917525 ODC917507:ODC917525 OMY917507:OMY917525 OWU917507:OWU917525 PGQ917507:PGQ917525 PQM917507:PQM917525 QAI917507:QAI917525 QKE917507:QKE917525 QUA917507:QUA917525 RDW917507:RDW917525 RNS917507:RNS917525 RXO917507:RXO917525 SHK917507:SHK917525 SRG917507:SRG917525 TBC917507:TBC917525 TKY917507:TKY917525 TUU917507:TUU917525 UEQ917507:UEQ917525 UOM917507:UOM917525 UYI917507:UYI917525 VIE917507:VIE917525 VSA917507:VSA917525 WBW917507:WBW917525 WLS917507:WLS917525 WVO917507:WVO917525 G983043:G983061 JC983043:JC983061 SY983043:SY983061 ACU983043:ACU983061 AMQ983043:AMQ983061 AWM983043:AWM983061 BGI983043:BGI983061 BQE983043:BQE983061 CAA983043:CAA983061 CJW983043:CJW983061 CTS983043:CTS983061 DDO983043:DDO983061 DNK983043:DNK983061 DXG983043:DXG983061 EHC983043:EHC983061 EQY983043:EQY983061 FAU983043:FAU983061 FKQ983043:FKQ983061 FUM983043:FUM983061 GEI983043:GEI983061 GOE983043:GOE983061 GYA983043:GYA983061 HHW983043:HHW983061 HRS983043:HRS983061 IBO983043:IBO983061 ILK983043:ILK983061 IVG983043:IVG983061 JFC983043:JFC983061 JOY983043:JOY983061 JYU983043:JYU983061 KIQ983043:KIQ983061 KSM983043:KSM983061 LCI983043:LCI983061 LME983043:LME983061 LWA983043:LWA983061 MFW983043:MFW983061 MPS983043:MPS983061 MZO983043:MZO983061 NJK983043:NJK983061 NTG983043:NTG983061 ODC983043:ODC983061 OMY983043:OMY983061 OWU983043:OWU983061 PGQ983043:PGQ983061 PQM983043:PQM983061 QAI983043:QAI983061 QKE983043:QKE983061 QUA983043:QUA983061 RDW983043:RDW983061 RNS983043:RNS983061 RXO983043:RXO983061 SHK983043:SHK983061 SRG983043:SRG983061 TBC983043:TBC983061 TKY983043:TKY983061 TUU983043:TUU983061 UEQ983043:UEQ983061 UOM983043:UOM983061 UYI983043:UYI983061 VIE983043:VIE983061 VSA983043:VSA983061 WBW983043:WBW983061 WLS983043:WLS983061 WVO983043:WVO983061">
      <formula1>$G$51:$G$129</formula1>
    </dataValidation>
    <dataValidation type="list" errorStyle="warning" allowBlank="1" showInputMessage="1" showErrorMessage="1" errorTitle="FERC ACCOUNT" error="This FERC Account is not included in the drop-down list. Is this the account you want to use?" sqref="D65532:D65537 ACR16:ACR21 AMN16:AMN21 AWJ16:AWJ21 BGF16:BGF21 BQB16:BQB21 BZX16:BZX21 CJT16:CJT21 CTP16:CTP21 DDL16:DDL21 DNH16:DNH21 DXD16:DXD21 EGZ16:EGZ21 EQV16:EQV21 FAR16:FAR21 FKN16:FKN21 FUJ16:FUJ21 GEF16:GEF21 GOB16:GOB21 GXX16:GXX21 HHT16:HHT21 HRP16:HRP21 IBL16:IBL21 ILH16:ILH21 IVD16:IVD21 JEZ16:JEZ21 JOV16:JOV21 JYR16:JYR21 KIN16:KIN21 KSJ16:KSJ21 LCF16:LCF21 LMB16:LMB21 LVX16:LVX21 MFT16:MFT21 MPP16:MPP21 MZL16:MZL21 NJH16:NJH21 NTD16:NTD21 OCZ16:OCZ21 OMV16:OMV21 OWR16:OWR21 PGN16:PGN21 PQJ16:PQJ21 QAF16:QAF21 QKB16:QKB21 QTX16:QTX21 RDT16:RDT21 RNP16:RNP21 RXL16:RXL21 SHH16:SHH21 SRD16:SRD21 TAZ16:TAZ21 TKV16:TKV21 TUR16:TUR21 UEN16:UEN21 UOJ16:UOJ21 UYF16:UYF21 VIB16:VIB21 VRX16:VRX21 WBT16:WBT21 WLP16:WLP21 WVL16:WVL21 IZ65532:IZ65537 SV65532:SV65537 ACR65532:ACR65537 AMN65532:AMN65537 AWJ65532:AWJ65537 BGF65532:BGF65537 BQB65532:BQB65537 BZX65532:BZX65537 CJT65532:CJT65537 CTP65532:CTP65537 DDL65532:DDL65537 DNH65532:DNH65537 DXD65532:DXD65537 EGZ65532:EGZ65537 EQV65532:EQV65537 FAR65532:FAR65537 FKN65532:FKN65537 FUJ65532:FUJ65537 GEF65532:GEF65537 GOB65532:GOB65537 GXX65532:GXX65537 HHT65532:HHT65537 HRP65532:HRP65537 IBL65532:IBL65537 ILH65532:ILH65537 IVD65532:IVD65537 JEZ65532:JEZ65537 JOV65532:JOV65537 JYR65532:JYR65537 KIN65532:KIN65537 KSJ65532:KSJ65537 LCF65532:LCF65537 LMB65532:LMB65537 LVX65532:LVX65537 MFT65532:MFT65537 MPP65532:MPP65537 MZL65532:MZL65537 NJH65532:NJH65537 NTD65532:NTD65537 OCZ65532:OCZ65537 OMV65532:OMV65537 OWR65532:OWR65537 PGN65532:PGN65537 PQJ65532:PQJ65537 QAF65532:QAF65537 QKB65532:QKB65537 QTX65532:QTX65537 RDT65532:RDT65537 RNP65532:RNP65537 RXL65532:RXL65537 SHH65532:SHH65537 SRD65532:SRD65537 TAZ65532:TAZ65537 TKV65532:TKV65537 TUR65532:TUR65537 UEN65532:UEN65537 UOJ65532:UOJ65537 UYF65532:UYF65537 VIB65532:VIB65537 VRX65532:VRX65537 WBT65532:WBT65537 WLP65532:WLP65537 WVL65532:WVL65537 D131068:D131073 IZ131068:IZ131073 SV131068:SV131073 ACR131068:ACR131073 AMN131068:AMN131073 AWJ131068:AWJ131073 BGF131068:BGF131073 BQB131068:BQB131073 BZX131068:BZX131073 CJT131068:CJT131073 CTP131068:CTP131073 DDL131068:DDL131073 DNH131068:DNH131073 DXD131068:DXD131073 EGZ131068:EGZ131073 EQV131068:EQV131073 FAR131068:FAR131073 FKN131068:FKN131073 FUJ131068:FUJ131073 GEF131068:GEF131073 GOB131068:GOB131073 GXX131068:GXX131073 HHT131068:HHT131073 HRP131068:HRP131073 IBL131068:IBL131073 ILH131068:ILH131073 IVD131068:IVD131073 JEZ131068:JEZ131073 JOV131068:JOV131073 JYR131068:JYR131073 KIN131068:KIN131073 KSJ131068:KSJ131073 LCF131068:LCF131073 LMB131068:LMB131073 LVX131068:LVX131073 MFT131068:MFT131073 MPP131068:MPP131073 MZL131068:MZL131073 NJH131068:NJH131073 NTD131068:NTD131073 OCZ131068:OCZ131073 OMV131068:OMV131073 OWR131068:OWR131073 PGN131068:PGN131073 PQJ131068:PQJ131073 QAF131068:QAF131073 QKB131068:QKB131073 QTX131068:QTX131073 RDT131068:RDT131073 RNP131068:RNP131073 RXL131068:RXL131073 SHH131068:SHH131073 SRD131068:SRD131073 TAZ131068:TAZ131073 TKV131068:TKV131073 TUR131068:TUR131073 UEN131068:UEN131073 UOJ131068:UOJ131073 UYF131068:UYF131073 VIB131068:VIB131073 VRX131068:VRX131073 WBT131068:WBT131073 WLP131068:WLP131073 WVL131068:WVL131073 D196604:D196609 IZ196604:IZ196609 SV196604:SV196609 ACR196604:ACR196609 AMN196604:AMN196609 AWJ196604:AWJ196609 BGF196604:BGF196609 BQB196604:BQB196609 BZX196604:BZX196609 CJT196604:CJT196609 CTP196604:CTP196609 DDL196604:DDL196609 DNH196604:DNH196609 DXD196604:DXD196609 EGZ196604:EGZ196609 EQV196604:EQV196609 FAR196604:FAR196609 FKN196604:FKN196609 FUJ196604:FUJ196609 GEF196604:GEF196609 GOB196604:GOB196609 GXX196604:GXX196609 HHT196604:HHT196609 HRP196604:HRP196609 IBL196604:IBL196609 ILH196604:ILH196609 IVD196604:IVD196609 JEZ196604:JEZ196609 JOV196604:JOV196609 JYR196604:JYR196609 KIN196604:KIN196609 KSJ196604:KSJ196609 LCF196604:LCF196609 LMB196604:LMB196609 LVX196604:LVX196609 MFT196604:MFT196609 MPP196604:MPP196609 MZL196604:MZL196609 NJH196604:NJH196609 NTD196604:NTD196609 OCZ196604:OCZ196609 OMV196604:OMV196609 OWR196604:OWR196609 PGN196604:PGN196609 PQJ196604:PQJ196609 QAF196604:QAF196609 QKB196604:QKB196609 QTX196604:QTX196609 RDT196604:RDT196609 RNP196604:RNP196609 RXL196604:RXL196609 SHH196604:SHH196609 SRD196604:SRD196609 TAZ196604:TAZ196609 TKV196604:TKV196609 TUR196604:TUR196609 UEN196604:UEN196609 UOJ196604:UOJ196609 UYF196604:UYF196609 VIB196604:VIB196609 VRX196604:VRX196609 WBT196604:WBT196609 WLP196604:WLP196609 WVL196604:WVL196609 D262140:D262145 IZ262140:IZ262145 SV262140:SV262145 ACR262140:ACR262145 AMN262140:AMN262145 AWJ262140:AWJ262145 BGF262140:BGF262145 BQB262140:BQB262145 BZX262140:BZX262145 CJT262140:CJT262145 CTP262140:CTP262145 DDL262140:DDL262145 DNH262140:DNH262145 DXD262140:DXD262145 EGZ262140:EGZ262145 EQV262140:EQV262145 FAR262140:FAR262145 FKN262140:FKN262145 FUJ262140:FUJ262145 GEF262140:GEF262145 GOB262140:GOB262145 GXX262140:GXX262145 HHT262140:HHT262145 HRP262140:HRP262145 IBL262140:IBL262145 ILH262140:ILH262145 IVD262140:IVD262145 JEZ262140:JEZ262145 JOV262140:JOV262145 JYR262140:JYR262145 KIN262140:KIN262145 KSJ262140:KSJ262145 LCF262140:LCF262145 LMB262140:LMB262145 LVX262140:LVX262145 MFT262140:MFT262145 MPP262140:MPP262145 MZL262140:MZL262145 NJH262140:NJH262145 NTD262140:NTD262145 OCZ262140:OCZ262145 OMV262140:OMV262145 OWR262140:OWR262145 PGN262140:PGN262145 PQJ262140:PQJ262145 QAF262140:QAF262145 QKB262140:QKB262145 QTX262140:QTX262145 RDT262140:RDT262145 RNP262140:RNP262145 RXL262140:RXL262145 SHH262140:SHH262145 SRD262140:SRD262145 TAZ262140:TAZ262145 TKV262140:TKV262145 TUR262140:TUR262145 UEN262140:UEN262145 UOJ262140:UOJ262145 UYF262140:UYF262145 VIB262140:VIB262145 VRX262140:VRX262145 WBT262140:WBT262145 WLP262140:WLP262145 WVL262140:WVL262145 D327676:D327681 IZ327676:IZ327681 SV327676:SV327681 ACR327676:ACR327681 AMN327676:AMN327681 AWJ327676:AWJ327681 BGF327676:BGF327681 BQB327676:BQB327681 BZX327676:BZX327681 CJT327676:CJT327681 CTP327676:CTP327681 DDL327676:DDL327681 DNH327676:DNH327681 DXD327676:DXD327681 EGZ327676:EGZ327681 EQV327676:EQV327681 FAR327676:FAR327681 FKN327676:FKN327681 FUJ327676:FUJ327681 GEF327676:GEF327681 GOB327676:GOB327681 GXX327676:GXX327681 HHT327676:HHT327681 HRP327676:HRP327681 IBL327676:IBL327681 ILH327676:ILH327681 IVD327676:IVD327681 JEZ327676:JEZ327681 JOV327676:JOV327681 JYR327676:JYR327681 KIN327676:KIN327681 KSJ327676:KSJ327681 LCF327676:LCF327681 LMB327676:LMB327681 LVX327676:LVX327681 MFT327676:MFT327681 MPP327676:MPP327681 MZL327676:MZL327681 NJH327676:NJH327681 NTD327676:NTD327681 OCZ327676:OCZ327681 OMV327676:OMV327681 OWR327676:OWR327681 PGN327676:PGN327681 PQJ327676:PQJ327681 QAF327676:QAF327681 QKB327676:QKB327681 QTX327676:QTX327681 RDT327676:RDT327681 RNP327676:RNP327681 RXL327676:RXL327681 SHH327676:SHH327681 SRD327676:SRD327681 TAZ327676:TAZ327681 TKV327676:TKV327681 TUR327676:TUR327681 UEN327676:UEN327681 UOJ327676:UOJ327681 UYF327676:UYF327681 VIB327676:VIB327681 VRX327676:VRX327681 WBT327676:WBT327681 WLP327676:WLP327681 WVL327676:WVL327681 D393212:D393217 IZ393212:IZ393217 SV393212:SV393217 ACR393212:ACR393217 AMN393212:AMN393217 AWJ393212:AWJ393217 BGF393212:BGF393217 BQB393212:BQB393217 BZX393212:BZX393217 CJT393212:CJT393217 CTP393212:CTP393217 DDL393212:DDL393217 DNH393212:DNH393217 DXD393212:DXD393217 EGZ393212:EGZ393217 EQV393212:EQV393217 FAR393212:FAR393217 FKN393212:FKN393217 FUJ393212:FUJ393217 GEF393212:GEF393217 GOB393212:GOB393217 GXX393212:GXX393217 HHT393212:HHT393217 HRP393212:HRP393217 IBL393212:IBL393217 ILH393212:ILH393217 IVD393212:IVD393217 JEZ393212:JEZ393217 JOV393212:JOV393217 JYR393212:JYR393217 KIN393212:KIN393217 KSJ393212:KSJ393217 LCF393212:LCF393217 LMB393212:LMB393217 LVX393212:LVX393217 MFT393212:MFT393217 MPP393212:MPP393217 MZL393212:MZL393217 NJH393212:NJH393217 NTD393212:NTD393217 OCZ393212:OCZ393217 OMV393212:OMV393217 OWR393212:OWR393217 PGN393212:PGN393217 PQJ393212:PQJ393217 QAF393212:QAF393217 QKB393212:QKB393217 QTX393212:QTX393217 RDT393212:RDT393217 RNP393212:RNP393217 RXL393212:RXL393217 SHH393212:SHH393217 SRD393212:SRD393217 TAZ393212:TAZ393217 TKV393212:TKV393217 TUR393212:TUR393217 UEN393212:UEN393217 UOJ393212:UOJ393217 UYF393212:UYF393217 VIB393212:VIB393217 VRX393212:VRX393217 WBT393212:WBT393217 WLP393212:WLP393217 WVL393212:WVL393217 D458748:D458753 IZ458748:IZ458753 SV458748:SV458753 ACR458748:ACR458753 AMN458748:AMN458753 AWJ458748:AWJ458753 BGF458748:BGF458753 BQB458748:BQB458753 BZX458748:BZX458753 CJT458748:CJT458753 CTP458748:CTP458753 DDL458748:DDL458753 DNH458748:DNH458753 DXD458748:DXD458753 EGZ458748:EGZ458753 EQV458748:EQV458753 FAR458748:FAR458753 FKN458748:FKN458753 FUJ458748:FUJ458753 GEF458748:GEF458753 GOB458748:GOB458753 GXX458748:GXX458753 HHT458748:HHT458753 HRP458748:HRP458753 IBL458748:IBL458753 ILH458748:ILH458753 IVD458748:IVD458753 JEZ458748:JEZ458753 JOV458748:JOV458753 JYR458748:JYR458753 KIN458748:KIN458753 KSJ458748:KSJ458753 LCF458748:LCF458753 LMB458748:LMB458753 LVX458748:LVX458753 MFT458748:MFT458753 MPP458748:MPP458753 MZL458748:MZL458753 NJH458748:NJH458753 NTD458748:NTD458753 OCZ458748:OCZ458753 OMV458748:OMV458753 OWR458748:OWR458753 PGN458748:PGN458753 PQJ458748:PQJ458753 QAF458748:QAF458753 QKB458748:QKB458753 QTX458748:QTX458753 RDT458748:RDT458753 RNP458748:RNP458753 RXL458748:RXL458753 SHH458748:SHH458753 SRD458748:SRD458753 TAZ458748:TAZ458753 TKV458748:TKV458753 TUR458748:TUR458753 UEN458748:UEN458753 UOJ458748:UOJ458753 UYF458748:UYF458753 VIB458748:VIB458753 VRX458748:VRX458753 WBT458748:WBT458753 WLP458748:WLP458753 WVL458748:WVL458753 D524284:D524289 IZ524284:IZ524289 SV524284:SV524289 ACR524284:ACR524289 AMN524284:AMN524289 AWJ524284:AWJ524289 BGF524284:BGF524289 BQB524284:BQB524289 BZX524284:BZX524289 CJT524284:CJT524289 CTP524284:CTP524289 DDL524284:DDL524289 DNH524284:DNH524289 DXD524284:DXD524289 EGZ524284:EGZ524289 EQV524284:EQV524289 FAR524284:FAR524289 FKN524284:FKN524289 FUJ524284:FUJ524289 GEF524284:GEF524289 GOB524284:GOB524289 GXX524284:GXX524289 HHT524284:HHT524289 HRP524284:HRP524289 IBL524284:IBL524289 ILH524284:ILH524289 IVD524284:IVD524289 JEZ524284:JEZ524289 JOV524284:JOV524289 JYR524284:JYR524289 KIN524284:KIN524289 KSJ524284:KSJ524289 LCF524284:LCF524289 LMB524284:LMB524289 LVX524284:LVX524289 MFT524284:MFT524289 MPP524284:MPP524289 MZL524284:MZL524289 NJH524284:NJH524289 NTD524284:NTD524289 OCZ524284:OCZ524289 OMV524284:OMV524289 OWR524284:OWR524289 PGN524284:PGN524289 PQJ524284:PQJ524289 QAF524284:QAF524289 QKB524284:QKB524289 QTX524284:QTX524289 RDT524284:RDT524289 RNP524284:RNP524289 RXL524284:RXL524289 SHH524284:SHH524289 SRD524284:SRD524289 TAZ524284:TAZ524289 TKV524284:TKV524289 TUR524284:TUR524289 UEN524284:UEN524289 UOJ524284:UOJ524289 UYF524284:UYF524289 VIB524284:VIB524289 VRX524284:VRX524289 WBT524284:WBT524289 WLP524284:WLP524289 WVL524284:WVL524289 D589820:D589825 IZ589820:IZ589825 SV589820:SV589825 ACR589820:ACR589825 AMN589820:AMN589825 AWJ589820:AWJ589825 BGF589820:BGF589825 BQB589820:BQB589825 BZX589820:BZX589825 CJT589820:CJT589825 CTP589820:CTP589825 DDL589820:DDL589825 DNH589820:DNH589825 DXD589820:DXD589825 EGZ589820:EGZ589825 EQV589820:EQV589825 FAR589820:FAR589825 FKN589820:FKN589825 FUJ589820:FUJ589825 GEF589820:GEF589825 GOB589820:GOB589825 GXX589820:GXX589825 HHT589820:HHT589825 HRP589820:HRP589825 IBL589820:IBL589825 ILH589820:ILH589825 IVD589820:IVD589825 JEZ589820:JEZ589825 JOV589820:JOV589825 JYR589820:JYR589825 KIN589820:KIN589825 KSJ589820:KSJ589825 LCF589820:LCF589825 LMB589820:LMB589825 LVX589820:LVX589825 MFT589820:MFT589825 MPP589820:MPP589825 MZL589820:MZL589825 NJH589820:NJH589825 NTD589820:NTD589825 OCZ589820:OCZ589825 OMV589820:OMV589825 OWR589820:OWR589825 PGN589820:PGN589825 PQJ589820:PQJ589825 QAF589820:QAF589825 QKB589820:QKB589825 QTX589820:QTX589825 RDT589820:RDT589825 RNP589820:RNP589825 RXL589820:RXL589825 SHH589820:SHH589825 SRD589820:SRD589825 TAZ589820:TAZ589825 TKV589820:TKV589825 TUR589820:TUR589825 UEN589820:UEN589825 UOJ589820:UOJ589825 UYF589820:UYF589825 VIB589820:VIB589825 VRX589820:VRX589825 WBT589820:WBT589825 WLP589820:WLP589825 WVL589820:WVL589825 D655356:D655361 IZ655356:IZ655361 SV655356:SV655361 ACR655356:ACR655361 AMN655356:AMN655361 AWJ655356:AWJ655361 BGF655356:BGF655361 BQB655356:BQB655361 BZX655356:BZX655361 CJT655356:CJT655361 CTP655356:CTP655361 DDL655356:DDL655361 DNH655356:DNH655361 DXD655356:DXD655361 EGZ655356:EGZ655361 EQV655356:EQV655361 FAR655356:FAR655361 FKN655356:FKN655361 FUJ655356:FUJ655361 GEF655356:GEF655361 GOB655356:GOB655361 GXX655356:GXX655361 HHT655356:HHT655361 HRP655356:HRP655361 IBL655356:IBL655361 ILH655356:ILH655361 IVD655356:IVD655361 JEZ655356:JEZ655361 JOV655356:JOV655361 JYR655356:JYR655361 KIN655356:KIN655361 KSJ655356:KSJ655361 LCF655356:LCF655361 LMB655356:LMB655361 LVX655356:LVX655361 MFT655356:MFT655361 MPP655356:MPP655361 MZL655356:MZL655361 NJH655356:NJH655361 NTD655356:NTD655361 OCZ655356:OCZ655361 OMV655356:OMV655361 OWR655356:OWR655361 PGN655356:PGN655361 PQJ655356:PQJ655361 QAF655356:QAF655361 QKB655356:QKB655361 QTX655356:QTX655361 RDT655356:RDT655361 RNP655356:RNP655361 RXL655356:RXL655361 SHH655356:SHH655361 SRD655356:SRD655361 TAZ655356:TAZ655361 TKV655356:TKV655361 TUR655356:TUR655361 UEN655356:UEN655361 UOJ655356:UOJ655361 UYF655356:UYF655361 VIB655356:VIB655361 VRX655356:VRX655361 WBT655356:WBT655361 WLP655356:WLP655361 WVL655356:WVL655361 D720892:D720897 IZ720892:IZ720897 SV720892:SV720897 ACR720892:ACR720897 AMN720892:AMN720897 AWJ720892:AWJ720897 BGF720892:BGF720897 BQB720892:BQB720897 BZX720892:BZX720897 CJT720892:CJT720897 CTP720892:CTP720897 DDL720892:DDL720897 DNH720892:DNH720897 DXD720892:DXD720897 EGZ720892:EGZ720897 EQV720892:EQV720897 FAR720892:FAR720897 FKN720892:FKN720897 FUJ720892:FUJ720897 GEF720892:GEF720897 GOB720892:GOB720897 GXX720892:GXX720897 HHT720892:HHT720897 HRP720892:HRP720897 IBL720892:IBL720897 ILH720892:ILH720897 IVD720892:IVD720897 JEZ720892:JEZ720897 JOV720892:JOV720897 JYR720892:JYR720897 KIN720892:KIN720897 KSJ720892:KSJ720897 LCF720892:LCF720897 LMB720892:LMB720897 LVX720892:LVX720897 MFT720892:MFT720897 MPP720892:MPP720897 MZL720892:MZL720897 NJH720892:NJH720897 NTD720892:NTD720897 OCZ720892:OCZ720897 OMV720892:OMV720897 OWR720892:OWR720897 PGN720892:PGN720897 PQJ720892:PQJ720897 QAF720892:QAF720897 QKB720892:QKB720897 QTX720892:QTX720897 RDT720892:RDT720897 RNP720892:RNP720897 RXL720892:RXL720897 SHH720892:SHH720897 SRD720892:SRD720897 TAZ720892:TAZ720897 TKV720892:TKV720897 TUR720892:TUR720897 UEN720892:UEN720897 UOJ720892:UOJ720897 UYF720892:UYF720897 VIB720892:VIB720897 VRX720892:VRX720897 WBT720892:WBT720897 WLP720892:WLP720897 WVL720892:WVL720897 D786428:D786433 IZ786428:IZ786433 SV786428:SV786433 ACR786428:ACR786433 AMN786428:AMN786433 AWJ786428:AWJ786433 BGF786428:BGF786433 BQB786428:BQB786433 BZX786428:BZX786433 CJT786428:CJT786433 CTP786428:CTP786433 DDL786428:DDL786433 DNH786428:DNH786433 DXD786428:DXD786433 EGZ786428:EGZ786433 EQV786428:EQV786433 FAR786428:FAR786433 FKN786428:FKN786433 FUJ786428:FUJ786433 GEF786428:GEF786433 GOB786428:GOB786433 GXX786428:GXX786433 HHT786428:HHT786433 HRP786428:HRP786433 IBL786428:IBL786433 ILH786428:ILH786433 IVD786428:IVD786433 JEZ786428:JEZ786433 JOV786428:JOV786433 JYR786428:JYR786433 KIN786428:KIN786433 KSJ786428:KSJ786433 LCF786428:LCF786433 LMB786428:LMB786433 LVX786428:LVX786433 MFT786428:MFT786433 MPP786428:MPP786433 MZL786428:MZL786433 NJH786428:NJH786433 NTD786428:NTD786433 OCZ786428:OCZ786433 OMV786428:OMV786433 OWR786428:OWR786433 PGN786428:PGN786433 PQJ786428:PQJ786433 QAF786428:QAF786433 QKB786428:QKB786433 QTX786428:QTX786433 RDT786428:RDT786433 RNP786428:RNP786433 RXL786428:RXL786433 SHH786428:SHH786433 SRD786428:SRD786433 TAZ786428:TAZ786433 TKV786428:TKV786433 TUR786428:TUR786433 UEN786428:UEN786433 UOJ786428:UOJ786433 UYF786428:UYF786433 VIB786428:VIB786433 VRX786428:VRX786433 WBT786428:WBT786433 WLP786428:WLP786433 WVL786428:WVL786433 D851964:D851969 IZ851964:IZ851969 SV851964:SV851969 ACR851964:ACR851969 AMN851964:AMN851969 AWJ851964:AWJ851969 BGF851964:BGF851969 BQB851964:BQB851969 BZX851964:BZX851969 CJT851964:CJT851969 CTP851964:CTP851969 DDL851964:DDL851969 DNH851964:DNH851969 DXD851964:DXD851969 EGZ851964:EGZ851969 EQV851964:EQV851969 FAR851964:FAR851969 FKN851964:FKN851969 FUJ851964:FUJ851969 GEF851964:GEF851969 GOB851964:GOB851969 GXX851964:GXX851969 HHT851964:HHT851969 HRP851964:HRP851969 IBL851964:IBL851969 ILH851964:ILH851969 IVD851964:IVD851969 JEZ851964:JEZ851969 JOV851964:JOV851969 JYR851964:JYR851969 KIN851964:KIN851969 KSJ851964:KSJ851969 LCF851964:LCF851969 LMB851964:LMB851969 LVX851964:LVX851969 MFT851964:MFT851969 MPP851964:MPP851969 MZL851964:MZL851969 NJH851964:NJH851969 NTD851964:NTD851969 OCZ851964:OCZ851969 OMV851964:OMV851969 OWR851964:OWR851969 PGN851964:PGN851969 PQJ851964:PQJ851969 QAF851964:QAF851969 QKB851964:QKB851969 QTX851964:QTX851969 RDT851964:RDT851969 RNP851964:RNP851969 RXL851964:RXL851969 SHH851964:SHH851969 SRD851964:SRD851969 TAZ851964:TAZ851969 TKV851964:TKV851969 TUR851964:TUR851969 UEN851964:UEN851969 UOJ851964:UOJ851969 UYF851964:UYF851969 VIB851964:VIB851969 VRX851964:VRX851969 WBT851964:WBT851969 WLP851964:WLP851969 WVL851964:WVL851969 D917500:D917505 IZ917500:IZ917505 SV917500:SV917505 ACR917500:ACR917505 AMN917500:AMN917505 AWJ917500:AWJ917505 BGF917500:BGF917505 BQB917500:BQB917505 BZX917500:BZX917505 CJT917500:CJT917505 CTP917500:CTP917505 DDL917500:DDL917505 DNH917500:DNH917505 DXD917500:DXD917505 EGZ917500:EGZ917505 EQV917500:EQV917505 FAR917500:FAR917505 FKN917500:FKN917505 FUJ917500:FUJ917505 GEF917500:GEF917505 GOB917500:GOB917505 GXX917500:GXX917505 HHT917500:HHT917505 HRP917500:HRP917505 IBL917500:IBL917505 ILH917500:ILH917505 IVD917500:IVD917505 JEZ917500:JEZ917505 JOV917500:JOV917505 JYR917500:JYR917505 KIN917500:KIN917505 KSJ917500:KSJ917505 LCF917500:LCF917505 LMB917500:LMB917505 LVX917500:LVX917505 MFT917500:MFT917505 MPP917500:MPP917505 MZL917500:MZL917505 NJH917500:NJH917505 NTD917500:NTD917505 OCZ917500:OCZ917505 OMV917500:OMV917505 OWR917500:OWR917505 PGN917500:PGN917505 PQJ917500:PQJ917505 QAF917500:QAF917505 QKB917500:QKB917505 QTX917500:QTX917505 RDT917500:RDT917505 RNP917500:RNP917505 RXL917500:RXL917505 SHH917500:SHH917505 SRD917500:SRD917505 TAZ917500:TAZ917505 TKV917500:TKV917505 TUR917500:TUR917505 UEN917500:UEN917505 UOJ917500:UOJ917505 UYF917500:UYF917505 VIB917500:VIB917505 VRX917500:VRX917505 WBT917500:WBT917505 WLP917500:WLP917505 WVL917500:WVL917505 D983036:D983041 IZ983036:IZ983041 SV983036:SV983041 ACR983036:ACR983041 AMN983036:AMN983041 AWJ983036:AWJ983041 BGF983036:BGF983041 BQB983036:BQB983041 BZX983036:BZX983041 CJT983036:CJT983041 CTP983036:CTP983041 DDL983036:DDL983041 DNH983036:DNH983041 DXD983036:DXD983041 EGZ983036:EGZ983041 EQV983036:EQV983041 FAR983036:FAR983041 FKN983036:FKN983041 FUJ983036:FUJ983041 GEF983036:GEF983041 GOB983036:GOB983041 GXX983036:GXX983041 HHT983036:HHT983041 HRP983036:HRP983041 IBL983036:IBL983041 ILH983036:ILH983041 IVD983036:IVD983041 JEZ983036:JEZ983041 JOV983036:JOV983041 JYR983036:JYR983041 KIN983036:KIN983041 KSJ983036:KSJ983041 LCF983036:LCF983041 LMB983036:LMB983041 LVX983036:LVX983041 MFT983036:MFT983041 MPP983036:MPP983041 MZL983036:MZL983041 NJH983036:NJH983041 NTD983036:NTD983041 OCZ983036:OCZ983041 OMV983036:OMV983041 OWR983036:OWR983041 PGN983036:PGN983041 PQJ983036:PQJ983041 QAF983036:QAF983041 QKB983036:QKB983041 QTX983036:QTX983041 RDT983036:RDT983041 RNP983036:RNP983041 RXL983036:RXL983041 SHH983036:SHH983041 SRD983036:SRD983041 TAZ983036:TAZ983041 TKV983036:TKV983041 TUR983036:TUR983041 UEN983036:UEN983041 UOJ983036:UOJ983041 UYF983036:UYF983041 VIB983036:VIB983041 VRX983036:VRX983041 WBT983036:WBT983041 WLP983036:WLP983041 WVL983036:WVL983041 D65523 IZ65523 SV65523 ACR65523 AMN65523 AWJ65523 BGF65523 BQB65523 BZX65523 CJT65523 CTP65523 DDL65523 DNH65523 DXD65523 EGZ65523 EQV65523 FAR65523 FKN65523 FUJ65523 GEF65523 GOB65523 GXX65523 HHT65523 HRP65523 IBL65523 ILH65523 IVD65523 JEZ65523 JOV65523 JYR65523 KIN65523 KSJ65523 LCF65523 LMB65523 LVX65523 MFT65523 MPP65523 MZL65523 NJH65523 NTD65523 OCZ65523 OMV65523 OWR65523 PGN65523 PQJ65523 QAF65523 QKB65523 QTX65523 RDT65523 RNP65523 RXL65523 SHH65523 SRD65523 TAZ65523 TKV65523 TUR65523 UEN65523 UOJ65523 UYF65523 VIB65523 VRX65523 WBT65523 WLP65523 WVL65523 D131059 IZ131059 SV131059 ACR131059 AMN131059 AWJ131059 BGF131059 BQB131059 BZX131059 CJT131059 CTP131059 DDL131059 DNH131059 DXD131059 EGZ131059 EQV131059 FAR131059 FKN131059 FUJ131059 GEF131059 GOB131059 GXX131059 HHT131059 HRP131059 IBL131059 ILH131059 IVD131059 JEZ131059 JOV131059 JYR131059 KIN131059 KSJ131059 LCF131059 LMB131059 LVX131059 MFT131059 MPP131059 MZL131059 NJH131059 NTD131059 OCZ131059 OMV131059 OWR131059 PGN131059 PQJ131059 QAF131059 QKB131059 QTX131059 RDT131059 RNP131059 RXL131059 SHH131059 SRD131059 TAZ131059 TKV131059 TUR131059 UEN131059 UOJ131059 UYF131059 VIB131059 VRX131059 WBT131059 WLP131059 WVL131059 D196595 IZ196595 SV196595 ACR196595 AMN196595 AWJ196595 BGF196595 BQB196595 BZX196595 CJT196595 CTP196595 DDL196595 DNH196595 DXD196595 EGZ196595 EQV196595 FAR196595 FKN196595 FUJ196595 GEF196595 GOB196595 GXX196595 HHT196595 HRP196595 IBL196595 ILH196595 IVD196595 JEZ196595 JOV196595 JYR196595 KIN196595 KSJ196595 LCF196595 LMB196595 LVX196595 MFT196595 MPP196595 MZL196595 NJH196595 NTD196595 OCZ196595 OMV196595 OWR196595 PGN196595 PQJ196595 QAF196595 QKB196595 QTX196595 RDT196595 RNP196595 RXL196595 SHH196595 SRD196595 TAZ196595 TKV196595 TUR196595 UEN196595 UOJ196595 UYF196595 VIB196595 VRX196595 WBT196595 WLP196595 WVL196595 D262131 IZ262131 SV262131 ACR262131 AMN262131 AWJ262131 BGF262131 BQB262131 BZX262131 CJT262131 CTP262131 DDL262131 DNH262131 DXD262131 EGZ262131 EQV262131 FAR262131 FKN262131 FUJ262131 GEF262131 GOB262131 GXX262131 HHT262131 HRP262131 IBL262131 ILH262131 IVD262131 JEZ262131 JOV262131 JYR262131 KIN262131 KSJ262131 LCF262131 LMB262131 LVX262131 MFT262131 MPP262131 MZL262131 NJH262131 NTD262131 OCZ262131 OMV262131 OWR262131 PGN262131 PQJ262131 QAF262131 QKB262131 QTX262131 RDT262131 RNP262131 RXL262131 SHH262131 SRD262131 TAZ262131 TKV262131 TUR262131 UEN262131 UOJ262131 UYF262131 VIB262131 VRX262131 WBT262131 WLP262131 WVL262131 D327667 IZ327667 SV327667 ACR327667 AMN327667 AWJ327667 BGF327667 BQB327667 BZX327667 CJT327667 CTP327667 DDL327667 DNH327667 DXD327667 EGZ327667 EQV327667 FAR327667 FKN327667 FUJ327667 GEF327667 GOB327667 GXX327667 HHT327667 HRP327667 IBL327667 ILH327667 IVD327667 JEZ327667 JOV327667 JYR327667 KIN327667 KSJ327667 LCF327667 LMB327667 LVX327667 MFT327667 MPP327667 MZL327667 NJH327667 NTD327667 OCZ327667 OMV327667 OWR327667 PGN327667 PQJ327667 QAF327667 QKB327667 QTX327667 RDT327667 RNP327667 RXL327667 SHH327667 SRD327667 TAZ327667 TKV327667 TUR327667 UEN327667 UOJ327667 UYF327667 VIB327667 VRX327667 WBT327667 WLP327667 WVL327667 D393203 IZ393203 SV393203 ACR393203 AMN393203 AWJ393203 BGF393203 BQB393203 BZX393203 CJT393203 CTP393203 DDL393203 DNH393203 DXD393203 EGZ393203 EQV393203 FAR393203 FKN393203 FUJ393203 GEF393203 GOB393203 GXX393203 HHT393203 HRP393203 IBL393203 ILH393203 IVD393203 JEZ393203 JOV393203 JYR393203 KIN393203 KSJ393203 LCF393203 LMB393203 LVX393203 MFT393203 MPP393203 MZL393203 NJH393203 NTD393203 OCZ393203 OMV393203 OWR393203 PGN393203 PQJ393203 QAF393203 QKB393203 QTX393203 RDT393203 RNP393203 RXL393203 SHH393203 SRD393203 TAZ393203 TKV393203 TUR393203 UEN393203 UOJ393203 UYF393203 VIB393203 VRX393203 WBT393203 WLP393203 WVL393203 D458739 IZ458739 SV458739 ACR458739 AMN458739 AWJ458739 BGF458739 BQB458739 BZX458739 CJT458739 CTP458739 DDL458739 DNH458739 DXD458739 EGZ458739 EQV458739 FAR458739 FKN458739 FUJ458739 GEF458739 GOB458739 GXX458739 HHT458739 HRP458739 IBL458739 ILH458739 IVD458739 JEZ458739 JOV458739 JYR458739 KIN458739 KSJ458739 LCF458739 LMB458739 LVX458739 MFT458739 MPP458739 MZL458739 NJH458739 NTD458739 OCZ458739 OMV458739 OWR458739 PGN458739 PQJ458739 QAF458739 QKB458739 QTX458739 RDT458739 RNP458739 RXL458739 SHH458739 SRD458739 TAZ458739 TKV458739 TUR458739 UEN458739 UOJ458739 UYF458739 VIB458739 VRX458739 WBT458739 WLP458739 WVL458739 D524275 IZ524275 SV524275 ACR524275 AMN524275 AWJ524275 BGF524275 BQB524275 BZX524275 CJT524275 CTP524275 DDL524275 DNH524275 DXD524275 EGZ524275 EQV524275 FAR524275 FKN524275 FUJ524275 GEF524275 GOB524275 GXX524275 HHT524275 HRP524275 IBL524275 ILH524275 IVD524275 JEZ524275 JOV524275 JYR524275 KIN524275 KSJ524275 LCF524275 LMB524275 LVX524275 MFT524275 MPP524275 MZL524275 NJH524275 NTD524275 OCZ524275 OMV524275 OWR524275 PGN524275 PQJ524275 QAF524275 QKB524275 QTX524275 RDT524275 RNP524275 RXL524275 SHH524275 SRD524275 TAZ524275 TKV524275 TUR524275 UEN524275 UOJ524275 UYF524275 VIB524275 VRX524275 WBT524275 WLP524275 WVL524275 D589811 IZ589811 SV589811 ACR589811 AMN589811 AWJ589811 BGF589811 BQB589811 BZX589811 CJT589811 CTP589811 DDL589811 DNH589811 DXD589811 EGZ589811 EQV589811 FAR589811 FKN589811 FUJ589811 GEF589811 GOB589811 GXX589811 HHT589811 HRP589811 IBL589811 ILH589811 IVD589811 JEZ589811 JOV589811 JYR589811 KIN589811 KSJ589811 LCF589811 LMB589811 LVX589811 MFT589811 MPP589811 MZL589811 NJH589811 NTD589811 OCZ589811 OMV589811 OWR589811 PGN589811 PQJ589811 QAF589811 QKB589811 QTX589811 RDT589811 RNP589811 RXL589811 SHH589811 SRD589811 TAZ589811 TKV589811 TUR589811 UEN589811 UOJ589811 UYF589811 VIB589811 VRX589811 WBT589811 WLP589811 WVL589811 D655347 IZ655347 SV655347 ACR655347 AMN655347 AWJ655347 BGF655347 BQB655347 BZX655347 CJT655347 CTP655347 DDL655347 DNH655347 DXD655347 EGZ655347 EQV655347 FAR655347 FKN655347 FUJ655347 GEF655347 GOB655347 GXX655347 HHT655347 HRP655347 IBL655347 ILH655347 IVD655347 JEZ655347 JOV655347 JYR655347 KIN655347 KSJ655347 LCF655347 LMB655347 LVX655347 MFT655347 MPP655347 MZL655347 NJH655347 NTD655347 OCZ655347 OMV655347 OWR655347 PGN655347 PQJ655347 QAF655347 QKB655347 QTX655347 RDT655347 RNP655347 RXL655347 SHH655347 SRD655347 TAZ655347 TKV655347 TUR655347 UEN655347 UOJ655347 UYF655347 VIB655347 VRX655347 WBT655347 WLP655347 WVL655347 D720883 IZ720883 SV720883 ACR720883 AMN720883 AWJ720883 BGF720883 BQB720883 BZX720883 CJT720883 CTP720883 DDL720883 DNH720883 DXD720883 EGZ720883 EQV720883 FAR720883 FKN720883 FUJ720883 GEF720883 GOB720883 GXX720883 HHT720883 HRP720883 IBL720883 ILH720883 IVD720883 JEZ720883 JOV720883 JYR720883 KIN720883 KSJ720883 LCF720883 LMB720883 LVX720883 MFT720883 MPP720883 MZL720883 NJH720883 NTD720883 OCZ720883 OMV720883 OWR720883 PGN720883 PQJ720883 QAF720883 QKB720883 QTX720883 RDT720883 RNP720883 RXL720883 SHH720883 SRD720883 TAZ720883 TKV720883 TUR720883 UEN720883 UOJ720883 UYF720883 VIB720883 VRX720883 WBT720883 WLP720883 WVL720883 D786419 IZ786419 SV786419 ACR786419 AMN786419 AWJ786419 BGF786419 BQB786419 BZX786419 CJT786419 CTP786419 DDL786419 DNH786419 DXD786419 EGZ786419 EQV786419 FAR786419 FKN786419 FUJ786419 GEF786419 GOB786419 GXX786419 HHT786419 HRP786419 IBL786419 ILH786419 IVD786419 JEZ786419 JOV786419 JYR786419 KIN786419 KSJ786419 LCF786419 LMB786419 LVX786419 MFT786419 MPP786419 MZL786419 NJH786419 NTD786419 OCZ786419 OMV786419 OWR786419 PGN786419 PQJ786419 QAF786419 QKB786419 QTX786419 RDT786419 RNP786419 RXL786419 SHH786419 SRD786419 TAZ786419 TKV786419 TUR786419 UEN786419 UOJ786419 UYF786419 VIB786419 VRX786419 WBT786419 WLP786419 WVL786419 D851955 IZ851955 SV851955 ACR851955 AMN851955 AWJ851955 BGF851955 BQB851955 BZX851955 CJT851955 CTP851955 DDL851955 DNH851955 DXD851955 EGZ851955 EQV851955 FAR851955 FKN851955 FUJ851955 GEF851955 GOB851955 GXX851955 HHT851955 HRP851955 IBL851955 ILH851955 IVD851955 JEZ851955 JOV851955 JYR851955 KIN851955 KSJ851955 LCF851955 LMB851955 LVX851955 MFT851955 MPP851955 MZL851955 NJH851955 NTD851955 OCZ851955 OMV851955 OWR851955 PGN851955 PQJ851955 QAF851955 QKB851955 QTX851955 RDT851955 RNP851955 RXL851955 SHH851955 SRD851955 TAZ851955 TKV851955 TUR851955 UEN851955 UOJ851955 UYF851955 VIB851955 VRX851955 WBT851955 WLP851955 WVL851955 D917491 IZ917491 SV917491 ACR917491 AMN917491 AWJ917491 BGF917491 BQB917491 BZX917491 CJT917491 CTP917491 DDL917491 DNH917491 DXD917491 EGZ917491 EQV917491 FAR917491 FKN917491 FUJ917491 GEF917491 GOB917491 GXX917491 HHT917491 HRP917491 IBL917491 ILH917491 IVD917491 JEZ917491 JOV917491 JYR917491 KIN917491 KSJ917491 LCF917491 LMB917491 LVX917491 MFT917491 MPP917491 MZL917491 NJH917491 NTD917491 OCZ917491 OMV917491 OWR917491 PGN917491 PQJ917491 QAF917491 QKB917491 QTX917491 RDT917491 RNP917491 RXL917491 SHH917491 SRD917491 TAZ917491 TKV917491 TUR917491 UEN917491 UOJ917491 UYF917491 VIB917491 VRX917491 WBT917491 WLP917491 WVL917491 D983027 IZ983027 SV983027 ACR983027 AMN983027 AWJ983027 BGF983027 BQB983027 BZX983027 CJT983027 CTP983027 DDL983027 DNH983027 DXD983027 EGZ983027 EQV983027 FAR983027 FKN983027 FUJ983027 GEF983027 GOB983027 GXX983027 HHT983027 HRP983027 IBL983027 ILH983027 IVD983027 JEZ983027 JOV983027 JYR983027 KIN983027 KSJ983027 LCF983027 LMB983027 LVX983027 MFT983027 MPP983027 MZL983027 NJH983027 NTD983027 OCZ983027 OMV983027 OWR983027 PGN983027 PQJ983027 QAF983027 QKB983027 QTX983027 RDT983027 RNP983027 RXL983027 SHH983027 SRD983027 TAZ983027 TKV983027 TUR983027 UEN983027 UOJ983027 UYF983027 VIB983027 VRX983027 WBT983027 WLP983027 WVL983027 IZ16:IZ21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D65519 IZ65519 SV65519 ACR65519 AMN65519 AWJ65519 BGF65519 BQB65519 BZX65519 CJT65519 CTP65519 DDL65519 DNH65519 DXD65519 EGZ65519 EQV65519 FAR65519 FKN65519 FUJ65519 GEF65519 GOB65519 GXX65519 HHT65519 HRP65519 IBL65519 ILH65519 IVD65519 JEZ65519 JOV65519 JYR65519 KIN65519 KSJ65519 LCF65519 LMB65519 LVX65519 MFT65519 MPP65519 MZL65519 NJH65519 NTD65519 OCZ65519 OMV65519 OWR65519 PGN65519 PQJ65519 QAF65519 QKB65519 QTX65519 RDT65519 RNP65519 RXL65519 SHH65519 SRD65519 TAZ65519 TKV65519 TUR65519 UEN65519 UOJ65519 UYF65519 VIB65519 VRX65519 WBT65519 WLP65519 WVL65519 D131055 IZ131055 SV131055 ACR131055 AMN131055 AWJ131055 BGF131055 BQB131055 BZX131055 CJT131055 CTP131055 DDL131055 DNH131055 DXD131055 EGZ131055 EQV131055 FAR131055 FKN131055 FUJ131055 GEF131055 GOB131055 GXX131055 HHT131055 HRP131055 IBL131055 ILH131055 IVD131055 JEZ131055 JOV131055 JYR131055 KIN131055 KSJ131055 LCF131055 LMB131055 LVX131055 MFT131055 MPP131055 MZL131055 NJH131055 NTD131055 OCZ131055 OMV131055 OWR131055 PGN131055 PQJ131055 QAF131055 QKB131055 QTX131055 RDT131055 RNP131055 RXL131055 SHH131055 SRD131055 TAZ131055 TKV131055 TUR131055 UEN131055 UOJ131055 UYF131055 VIB131055 VRX131055 WBT131055 WLP131055 WVL131055 D196591 IZ196591 SV196591 ACR196591 AMN196591 AWJ196591 BGF196591 BQB196591 BZX196591 CJT196591 CTP196591 DDL196591 DNH196591 DXD196591 EGZ196591 EQV196591 FAR196591 FKN196591 FUJ196591 GEF196591 GOB196591 GXX196591 HHT196591 HRP196591 IBL196591 ILH196591 IVD196591 JEZ196591 JOV196591 JYR196591 KIN196591 KSJ196591 LCF196591 LMB196591 LVX196591 MFT196591 MPP196591 MZL196591 NJH196591 NTD196591 OCZ196591 OMV196591 OWR196591 PGN196591 PQJ196591 QAF196591 QKB196591 QTX196591 RDT196591 RNP196591 RXL196591 SHH196591 SRD196591 TAZ196591 TKV196591 TUR196591 UEN196591 UOJ196591 UYF196591 VIB196591 VRX196591 WBT196591 WLP196591 WVL196591 D262127 IZ262127 SV262127 ACR262127 AMN262127 AWJ262127 BGF262127 BQB262127 BZX262127 CJT262127 CTP262127 DDL262127 DNH262127 DXD262127 EGZ262127 EQV262127 FAR262127 FKN262127 FUJ262127 GEF262127 GOB262127 GXX262127 HHT262127 HRP262127 IBL262127 ILH262127 IVD262127 JEZ262127 JOV262127 JYR262127 KIN262127 KSJ262127 LCF262127 LMB262127 LVX262127 MFT262127 MPP262127 MZL262127 NJH262127 NTD262127 OCZ262127 OMV262127 OWR262127 PGN262127 PQJ262127 QAF262127 QKB262127 QTX262127 RDT262127 RNP262127 RXL262127 SHH262127 SRD262127 TAZ262127 TKV262127 TUR262127 UEN262127 UOJ262127 UYF262127 VIB262127 VRX262127 WBT262127 WLP262127 WVL262127 D327663 IZ327663 SV327663 ACR327663 AMN327663 AWJ327663 BGF327663 BQB327663 BZX327663 CJT327663 CTP327663 DDL327663 DNH327663 DXD327663 EGZ327663 EQV327663 FAR327663 FKN327663 FUJ327663 GEF327663 GOB327663 GXX327663 HHT327663 HRP327663 IBL327663 ILH327663 IVD327663 JEZ327663 JOV327663 JYR327663 KIN327663 KSJ327663 LCF327663 LMB327663 LVX327663 MFT327663 MPP327663 MZL327663 NJH327663 NTD327663 OCZ327663 OMV327663 OWR327663 PGN327663 PQJ327663 QAF327663 QKB327663 QTX327663 RDT327663 RNP327663 RXL327663 SHH327663 SRD327663 TAZ327663 TKV327663 TUR327663 UEN327663 UOJ327663 UYF327663 VIB327663 VRX327663 WBT327663 WLP327663 WVL327663 D393199 IZ393199 SV393199 ACR393199 AMN393199 AWJ393199 BGF393199 BQB393199 BZX393199 CJT393199 CTP393199 DDL393199 DNH393199 DXD393199 EGZ393199 EQV393199 FAR393199 FKN393199 FUJ393199 GEF393199 GOB393199 GXX393199 HHT393199 HRP393199 IBL393199 ILH393199 IVD393199 JEZ393199 JOV393199 JYR393199 KIN393199 KSJ393199 LCF393199 LMB393199 LVX393199 MFT393199 MPP393199 MZL393199 NJH393199 NTD393199 OCZ393199 OMV393199 OWR393199 PGN393199 PQJ393199 QAF393199 QKB393199 QTX393199 RDT393199 RNP393199 RXL393199 SHH393199 SRD393199 TAZ393199 TKV393199 TUR393199 UEN393199 UOJ393199 UYF393199 VIB393199 VRX393199 WBT393199 WLP393199 WVL393199 D458735 IZ458735 SV458735 ACR458735 AMN458735 AWJ458735 BGF458735 BQB458735 BZX458735 CJT458735 CTP458735 DDL458735 DNH458735 DXD458735 EGZ458735 EQV458735 FAR458735 FKN458735 FUJ458735 GEF458735 GOB458735 GXX458735 HHT458735 HRP458735 IBL458735 ILH458735 IVD458735 JEZ458735 JOV458735 JYR458735 KIN458735 KSJ458735 LCF458735 LMB458735 LVX458735 MFT458735 MPP458735 MZL458735 NJH458735 NTD458735 OCZ458735 OMV458735 OWR458735 PGN458735 PQJ458735 QAF458735 QKB458735 QTX458735 RDT458735 RNP458735 RXL458735 SHH458735 SRD458735 TAZ458735 TKV458735 TUR458735 UEN458735 UOJ458735 UYF458735 VIB458735 VRX458735 WBT458735 WLP458735 WVL458735 D524271 IZ524271 SV524271 ACR524271 AMN524271 AWJ524271 BGF524271 BQB524271 BZX524271 CJT524271 CTP524271 DDL524271 DNH524271 DXD524271 EGZ524271 EQV524271 FAR524271 FKN524271 FUJ524271 GEF524271 GOB524271 GXX524271 HHT524271 HRP524271 IBL524271 ILH524271 IVD524271 JEZ524271 JOV524271 JYR524271 KIN524271 KSJ524271 LCF524271 LMB524271 LVX524271 MFT524271 MPP524271 MZL524271 NJH524271 NTD524271 OCZ524271 OMV524271 OWR524271 PGN524271 PQJ524271 QAF524271 QKB524271 QTX524271 RDT524271 RNP524271 RXL524271 SHH524271 SRD524271 TAZ524271 TKV524271 TUR524271 UEN524271 UOJ524271 UYF524271 VIB524271 VRX524271 WBT524271 WLP524271 WVL524271 D589807 IZ589807 SV589807 ACR589807 AMN589807 AWJ589807 BGF589807 BQB589807 BZX589807 CJT589807 CTP589807 DDL589807 DNH589807 DXD589807 EGZ589807 EQV589807 FAR589807 FKN589807 FUJ589807 GEF589807 GOB589807 GXX589807 HHT589807 HRP589807 IBL589807 ILH589807 IVD589807 JEZ589807 JOV589807 JYR589807 KIN589807 KSJ589807 LCF589807 LMB589807 LVX589807 MFT589807 MPP589807 MZL589807 NJH589807 NTD589807 OCZ589807 OMV589807 OWR589807 PGN589807 PQJ589807 QAF589807 QKB589807 QTX589807 RDT589807 RNP589807 RXL589807 SHH589807 SRD589807 TAZ589807 TKV589807 TUR589807 UEN589807 UOJ589807 UYF589807 VIB589807 VRX589807 WBT589807 WLP589807 WVL589807 D655343 IZ655343 SV655343 ACR655343 AMN655343 AWJ655343 BGF655343 BQB655343 BZX655343 CJT655343 CTP655343 DDL655343 DNH655343 DXD655343 EGZ655343 EQV655343 FAR655343 FKN655343 FUJ655343 GEF655343 GOB655343 GXX655343 HHT655343 HRP655343 IBL655343 ILH655343 IVD655343 JEZ655343 JOV655343 JYR655343 KIN655343 KSJ655343 LCF655343 LMB655343 LVX655343 MFT655343 MPP655343 MZL655343 NJH655343 NTD655343 OCZ655343 OMV655343 OWR655343 PGN655343 PQJ655343 QAF655343 QKB655343 QTX655343 RDT655343 RNP655343 RXL655343 SHH655343 SRD655343 TAZ655343 TKV655343 TUR655343 UEN655343 UOJ655343 UYF655343 VIB655343 VRX655343 WBT655343 WLP655343 WVL655343 D720879 IZ720879 SV720879 ACR720879 AMN720879 AWJ720879 BGF720879 BQB720879 BZX720879 CJT720879 CTP720879 DDL720879 DNH720879 DXD720879 EGZ720879 EQV720879 FAR720879 FKN720879 FUJ720879 GEF720879 GOB720879 GXX720879 HHT720879 HRP720879 IBL720879 ILH720879 IVD720879 JEZ720879 JOV720879 JYR720879 KIN720879 KSJ720879 LCF720879 LMB720879 LVX720879 MFT720879 MPP720879 MZL720879 NJH720879 NTD720879 OCZ720879 OMV720879 OWR720879 PGN720879 PQJ720879 QAF720879 QKB720879 QTX720879 RDT720879 RNP720879 RXL720879 SHH720879 SRD720879 TAZ720879 TKV720879 TUR720879 UEN720879 UOJ720879 UYF720879 VIB720879 VRX720879 WBT720879 WLP720879 WVL720879 D786415 IZ786415 SV786415 ACR786415 AMN786415 AWJ786415 BGF786415 BQB786415 BZX786415 CJT786415 CTP786415 DDL786415 DNH786415 DXD786415 EGZ786415 EQV786415 FAR786415 FKN786415 FUJ786415 GEF786415 GOB786415 GXX786415 HHT786415 HRP786415 IBL786415 ILH786415 IVD786415 JEZ786415 JOV786415 JYR786415 KIN786415 KSJ786415 LCF786415 LMB786415 LVX786415 MFT786415 MPP786415 MZL786415 NJH786415 NTD786415 OCZ786415 OMV786415 OWR786415 PGN786415 PQJ786415 QAF786415 QKB786415 QTX786415 RDT786415 RNP786415 RXL786415 SHH786415 SRD786415 TAZ786415 TKV786415 TUR786415 UEN786415 UOJ786415 UYF786415 VIB786415 VRX786415 WBT786415 WLP786415 WVL786415 D851951 IZ851951 SV851951 ACR851951 AMN851951 AWJ851951 BGF851951 BQB851951 BZX851951 CJT851951 CTP851951 DDL851951 DNH851951 DXD851951 EGZ851951 EQV851951 FAR851951 FKN851951 FUJ851951 GEF851951 GOB851951 GXX851951 HHT851951 HRP851951 IBL851951 ILH851951 IVD851951 JEZ851951 JOV851951 JYR851951 KIN851951 KSJ851951 LCF851951 LMB851951 LVX851951 MFT851951 MPP851951 MZL851951 NJH851951 NTD851951 OCZ851951 OMV851951 OWR851951 PGN851951 PQJ851951 QAF851951 QKB851951 QTX851951 RDT851951 RNP851951 RXL851951 SHH851951 SRD851951 TAZ851951 TKV851951 TUR851951 UEN851951 UOJ851951 UYF851951 VIB851951 VRX851951 WBT851951 WLP851951 WVL851951 D917487 IZ917487 SV917487 ACR917487 AMN917487 AWJ917487 BGF917487 BQB917487 BZX917487 CJT917487 CTP917487 DDL917487 DNH917487 DXD917487 EGZ917487 EQV917487 FAR917487 FKN917487 FUJ917487 GEF917487 GOB917487 GXX917487 HHT917487 HRP917487 IBL917487 ILH917487 IVD917487 JEZ917487 JOV917487 JYR917487 KIN917487 KSJ917487 LCF917487 LMB917487 LVX917487 MFT917487 MPP917487 MZL917487 NJH917487 NTD917487 OCZ917487 OMV917487 OWR917487 PGN917487 PQJ917487 QAF917487 QKB917487 QTX917487 RDT917487 RNP917487 RXL917487 SHH917487 SRD917487 TAZ917487 TKV917487 TUR917487 UEN917487 UOJ917487 UYF917487 VIB917487 VRX917487 WBT917487 WLP917487 WVL917487 D983023 IZ983023 SV983023 ACR983023 AMN983023 AWJ983023 BGF983023 BQB983023 BZX983023 CJT983023 CTP983023 DDL983023 DNH983023 DXD983023 EGZ983023 EQV983023 FAR983023 FKN983023 FUJ983023 GEF983023 GOB983023 GXX983023 HHT983023 HRP983023 IBL983023 ILH983023 IVD983023 JEZ983023 JOV983023 JYR983023 KIN983023 KSJ983023 LCF983023 LMB983023 LVX983023 MFT983023 MPP983023 MZL983023 NJH983023 NTD983023 OCZ983023 OMV983023 OWR983023 PGN983023 PQJ983023 QAF983023 QKB983023 QTX983023 RDT983023 RNP983023 RXL983023 SHH983023 SRD983023 TAZ983023 TKV983023 TUR983023 UEN983023 UOJ983023 UYF983023 VIB983023 VRX983023 WBT983023 WLP983023 WVL983023 SV16:SV21 IZ12:IZ14 SV12:SV14 ACR12:ACR14 AMN12:AMN14 AWJ12:AWJ14 BGF12:BGF14 BQB12:BQB14 BZX12:BZX14 CJT12:CJT14 CTP12:CTP14 DDL12:DDL14 DNH12:DNH14 DXD12:DXD14 EGZ12:EGZ14 EQV12:EQV14 FAR12:FAR14 FKN12:FKN14 FUJ12:FUJ14 GEF12:GEF14 GOB12:GOB14 GXX12:GXX14 HHT12:HHT14 HRP12:HRP14 IBL12:IBL14 ILH12:ILH14 IVD12:IVD14 JEZ12:JEZ14 JOV12:JOV14 JYR12:JYR14 KIN12:KIN14 KSJ12:KSJ14 LCF12:LCF14 LMB12:LMB14 LVX12:LVX14 MFT12:MFT14 MPP12:MPP14 MZL12:MZL14 NJH12:NJH14 NTD12:NTD14 OCZ12:OCZ14 OMV12:OMV14 OWR12:OWR14 PGN12:PGN14 PQJ12:PQJ14 QAF12:QAF14 QKB12:QKB14 QTX12:QTX14 RDT12:RDT14 RNP12:RNP14 RXL12:RXL14 SHH12:SHH14 SRD12:SRD14 TAZ12:TAZ14 TKV12:TKV14 TUR12:TUR14 UEN12:UEN14 UOJ12:UOJ14 UYF12:UYF14 VIB12:VIB14 VRX12:VRX14 WBT12:WBT14 WLP12:WLP14 WVL12:WVL14 D65525:D65530 IZ65525:IZ65530 SV65525:SV65530 ACR65525:ACR65530 AMN65525:AMN65530 AWJ65525:AWJ65530 BGF65525:BGF65530 BQB65525:BQB65530 BZX65525:BZX65530 CJT65525:CJT65530 CTP65525:CTP65530 DDL65525:DDL65530 DNH65525:DNH65530 DXD65525:DXD65530 EGZ65525:EGZ65530 EQV65525:EQV65530 FAR65525:FAR65530 FKN65525:FKN65530 FUJ65525:FUJ65530 GEF65525:GEF65530 GOB65525:GOB65530 GXX65525:GXX65530 HHT65525:HHT65530 HRP65525:HRP65530 IBL65525:IBL65530 ILH65525:ILH65530 IVD65525:IVD65530 JEZ65525:JEZ65530 JOV65525:JOV65530 JYR65525:JYR65530 KIN65525:KIN65530 KSJ65525:KSJ65530 LCF65525:LCF65530 LMB65525:LMB65530 LVX65525:LVX65530 MFT65525:MFT65530 MPP65525:MPP65530 MZL65525:MZL65530 NJH65525:NJH65530 NTD65525:NTD65530 OCZ65525:OCZ65530 OMV65525:OMV65530 OWR65525:OWR65530 PGN65525:PGN65530 PQJ65525:PQJ65530 QAF65525:QAF65530 QKB65525:QKB65530 QTX65525:QTX65530 RDT65525:RDT65530 RNP65525:RNP65530 RXL65525:RXL65530 SHH65525:SHH65530 SRD65525:SRD65530 TAZ65525:TAZ65530 TKV65525:TKV65530 TUR65525:TUR65530 UEN65525:UEN65530 UOJ65525:UOJ65530 UYF65525:UYF65530 VIB65525:VIB65530 VRX65525:VRX65530 WBT65525:WBT65530 WLP65525:WLP65530 WVL65525:WVL65530 D131061:D131066 IZ131061:IZ131066 SV131061:SV131066 ACR131061:ACR131066 AMN131061:AMN131066 AWJ131061:AWJ131066 BGF131061:BGF131066 BQB131061:BQB131066 BZX131061:BZX131066 CJT131061:CJT131066 CTP131061:CTP131066 DDL131061:DDL131066 DNH131061:DNH131066 DXD131061:DXD131066 EGZ131061:EGZ131066 EQV131061:EQV131066 FAR131061:FAR131066 FKN131061:FKN131066 FUJ131061:FUJ131066 GEF131061:GEF131066 GOB131061:GOB131066 GXX131061:GXX131066 HHT131061:HHT131066 HRP131061:HRP131066 IBL131061:IBL131066 ILH131061:ILH131066 IVD131061:IVD131066 JEZ131061:JEZ131066 JOV131061:JOV131066 JYR131061:JYR131066 KIN131061:KIN131066 KSJ131061:KSJ131066 LCF131061:LCF131066 LMB131061:LMB131066 LVX131061:LVX131066 MFT131061:MFT131066 MPP131061:MPP131066 MZL131061:MZL131066 NJH131061:NJH131066 NTD131061:NTD131066 OCZ131061:OCZ131066 OMV131061:OMV131066 OWR131061:OWR131066 PGN131061:PGN131066 PQJ131061:PQJ131066 QAF131061:QAF131066 QKB131061:QKB131066 QTX131061:QTX131066 RDT131061:RDT131066 RNP131061:RNP131066 RXL131061:RXL131066 SHH131061:SHH131066 SRD131061:SRD131066 TAZ131061:TAZ131066 TKV131061:TKV131066 TUR131061:TUR131066 UEN131061:UEN131066 UOJ131061:UOJ131066 UYF131061:UYF131066 VIB131061:VIB131066 VRX131061:VRX131066 WBT131061:WBT131066 WLP131061:WLP131066 WVL131061:WVL131066 D196597:D196602 IZ196597:IZ196602 SV196597:SV196602 ACR196597:ACR196602 AMN196597:AMN196602 AWJ196597:AWJ196602 BGF196597:BGF196602 BQB196597:BQB196602 BZX196597:BZX196602 CJT196597:CJT196602 CTP196597:CTP196602 DDL196597:DDL196602 DNH196597:DNH196602 DXD196597:DXD196602 EGZ196597:EGZ196602 EQV196597:EQV196602 FAR196597:FAR196602 FKN196597:FKN196602 FUJ196597:FUJ196602 GEF196597:GEF196602 GOB196597:GOB196602 GXX196597:GXX196602 HHT196597:HHT196602 HRP196597:HRP196602 IBL196597:IBL196602 ILH196597:ILH196602 IVD196597:IVD196602 JEZ196597:JEZ196602 JOV196597:JOV196602 JYR196597:JYR196602 KIN196597:KIN196602 KSJ196597:KSJ196602 LCF196597:LCF196602 LMB196597:LMB196602 LVX196597:LVX196602 MFT196597:MFT196602 MPP196597:MPP196602 MZL196597:MZL196602 NJH196597:NJH196602 NTD196597:NTD196602 OCZ196597:OCZ196602 OMV196597:OMV196602 OWR196597:OWR196602 PGN196597:PGN196602 PQJ196597:PQJ196602 QAF196597:QAF196602 QKB196597:QKB196602 QTX196597:QTX196602 RDT196597:RDT196602 RNP196597:RNP196602 RXL196597:RXL196602 SHH196597:SHH196602 SRD196597:SRD196602 TAZ196597:TAZ196602 TKV196597:TKV196602 TUR196597:TUR196602 UEN196597:UEN196602 UOJ196597:UOJ196602 UYF196597:UYF196602 VIB196597:VIB196602 VRX196597:VRX196602 WBT196597:WBT196602 WLP196597:WLP196602 WVL196597:WVL196602 D262133:D262138 IZ262133:IZ262138 SV262133:SV262138 ACR262133:ACR262138 AMN262133:AMN262138 AWJ262133:AWJ262138 BGF262133:BGF262138 BQB262133:BQB262138 BZX262133:BZX262138 CJT262133:CJT262138 CTP262133:CTP262138 DDL262133:DDL262138 DNH262133:DNH262138 DXD262133:DXD262138 EGZ262133:EGZ262138 EQV262133:EQV262138 FAR262133:FAR262138 FKN262133:FKN262138 FUJ262133:FUJ262138 GEF262133:GEF262138 GOB262133:GOB262138 GXX262133:GXX262138 HHT262133:HHT262138 HRP262133:HRP262138 IBL262133:IBL262138 ILH262133:ILH262138 IVD262133:IVD262138 JEZ262133:JEZ262138 JOV262133:JOV262138 JYR262133:JYR262138 KIN262133:KIN262138 KSJ262133:KSJ262138 LCF262133:LCF262138 LMB262133:LMB262138 LVX262133:LVX262138 MFT262133:MFT262138 MPP262133:MPP262138 MZL262133:MZL262138 NJH262133:NJH262138 NTD262133:NTD262138 OCZ262133:OCZ262138 OMV262133:OMV262138 OWR262133:OWR262138 PGN262133:PGN262138 PQJ262133:PQJ262138 QAF262133:QAF262138 QKB262133:QKB262138 QTX262133:QTX262138 RDT262133:RDT262138 RNP262133:RNP262138 RXL262133:RXL262138 SHH262133:SHH262138 SRD262133:SRD262138 TAZ262133:TAZ262138 TKV262133:TKV262138 TUR262133:TUR262138 UEN262133:UEN262138 UOJ262133:UOJ262138 UYF262133:UYF262138 VIB262133:VIB262138 VRX262133:VRX262138 WBT262133:WBT262138 WLP262133:WLP262138 WVL262133:WVL262138 D327669:D327674 IZ327669:IZ327674 SV327669:SV327674 ACR327669:ACR327674 AMN327669:AMN327674 AWJ327669:AWJ327674 BGF327669:BGF327674 BQB327669:BQB327674 BZX327669:BZX327674 CJT327669:CJT327674 CTP327669:CTP327674 DDL327669:DDL327674 DNH327669:DNH327674 DXD327669:DXD327674 EGZ327669:EGZ327674 EQV327669:EQV327674 FAR327669:FAR327674 FKN327669:FKN327674 FUJ327669:FUJ327674 GEF327669:GEF327674 GOB327669:GOB327674 GXX327669:GXX327674 HHT327669:HHT327674 HRP327669:HRP327674 IBL327669:IBL327674 ILH327669:ILH327674 IVD327669:IVD327674 JEZ327669:JEZ327674 JOV327669:JOV327674 JYR327669:JYR327674 KIN327669:KIN327674 KSJ327669:KSJ327674 LCF327669:LCF327674 LMB327669:LMB327674 LVX327669:LVX327674 MFT327669:MFT327674 MPP327669:MPP327674 MZL327669:MZL327674 NJH327669:NJH327674 NTD327669:NTD327674 OCZ327669:OCZ327674 OMV327669:OMV327674 OWR327669:OWR327674 PGN327669:PGN327674 PQJ327669:PQJ327674 QAF327669:QAF327674 QKB327669:QKB327674 QTX327669:QTX327674 RDT327669:RDT327674 RNP327669:RNP327674 RXL327669:RXL327674 SHH327669:SHH327674 SRD327669:SRD327674 TAZ327669:TAZ327674 TKV327669:TKV327674 TUR327669:TUR327674 UEN327669:UEN327674 UOJ327669:UOJ327674 UYF327669:UYF327674 VIB327669:VIB327674 VRX327669:VRX327674 WBT327669:WBT327674 WLP327669:WLP327674 WVL327669:WVL327674 D393205:D393210 IZ393205:IZ393210 SV393205:SV393210 ACR393205:ACR393210 AMN393205:AMN393210 AWJ393205:AWJ393210 BGF393205:BGF393210 BQB393205:BQB393210 BZX393205:BZX393210 CJT393205:CJT393210 CTP393205:CTP393210 DDL393205:DDL393210 DNH393205:DNH393210 DXD393205:DXD393210 EGZ393205:EGZ393210 EQV393205:EQV393210 FAR393205:FAR393210 FKN393205:FKN393210 FUJ393205:FUJ393210 GEF393205:GEF393210 GOB393205:GOB393210 GXX393205:GXX393210 HHT393205:HHT393210 HRP393205:HRP393210 IBL393205:IBL393210 ILH393205:ILH393210 IVD393205:IVD393210 JEZ393205:JEZ393210 JOV393205:JOV393210 JYR393205:JYR393210 KIN393205:KIN393210 KSJ393205:KSJ393210 LCF393205:LCF393210 LMB393205:LMB393210 LVX393205:LVX393210 MFT393205:MFT393210 MPP393205:MPP393210 MZL393205:MZL393210 NJH393205:NJH393210 NTD393205:NTD393210 OCZ393205:OCZ393210 OMV393205:OMV393210 OWR393205:OWR393210 PGN393205:PGN393210 PQJ393205:PQJ393210 QAF393205:QAF393210 QKB393205:QKB393210 QTX393205:QTX393210 RDT393205:RDT393210 RNP393205:RNP393210 RXL393205:RXL393210 SHH393205:SHH393210 SRD393205:SRD393210 TAZ393205:TAZ393210 TKV393205:TKV393210 TUR393205:TUR393210 UEN393205:UEN393210 UOJ393205:UOJ393210 UYF393205:UYF393210 VIB393205:VIB393210 VRX393205:VRX393210 WBT393205:WBT393210 WLP393205:WLP393210 WVL393205:WVL393210 D458741:D458746 IZ458741:IZ458746 SV458741:SV458746 ACR458741:ACR458746 AMN458741:AMN458746 AWJ458741:AWJ458746 BGF458741:BGF458746 BQB458741:BQB458746 BZX458741:BZX458746 CJT458741:CJT458746 CTP458741:CTP458746 DDL458741:DDL458746 DNH458741:DNH458746 DXD458741:DXD458746 EGZ458741:EGZ458746 EQV458741:EQV458746 FAR458741:FAR458746 FKN458741:FKN458746 FUJ458741:FUJ458746 GEF458741:GEF458746 GOB458741:GOB458746 GXX458741:GXX458746 HHT458741:HHT458746 HRP458741:HRP458746 IBL458741:IBL458746 ILH458741:ILH458746 IVD458741:IVD458746 JEZ458741:JEZ458746 JOV458741:JOV458746 JYR458741:JYR458746 KIN458741:KIN458746 KSJ458741:KSJ458746 LCF458741:LCF458746 LMB458741:LMB458746 LVX458741:LVX458746 MFT458741:MFT458746 MPP458741:MPP458746 MZL458741:MZL458746 NJH458741:NJH458746 NTD458741:NTD458746 OCZ458741:OCZ458746 OMV458741:OMV458746 OWR458741:OWR458746 PGN458741:PGN458746 PQJ458741:PQJ458746 QAF458741:QAF458746 QKB458741:QKB458746 QTX458741:QTX458746 RDT458741:RDT458746 RNP458741:RNP458746 RXL458741:RXL458746 SHH458741:SHH458746 SRD458741:SRD458746 TAZ458741:TAZ458746 TKV458741:TKV458746 TUR458741:TUR458746 UEN458741:UEN458746 UOJ458741:UOJ458746 UYF458741:UYF458746 VIB458741:VIB458746 VRX458741:VRX458746 WBT458741:WBT458746 WLP458741:WLP458746 WVL458741:WVL458746 D524277:D524282 IZ524277:IZ524282 SV524277:SV524282 ACR524277:ACR524282 AMN524277:AMN524282 AWJ524277:AWJ524282 BGF524277:BGF524282 BQB524277:BQB524282 BZX524277:BZX524282 CJT524277:CJT524282 CTP524277:CTP524282 DDL524277:DDL524282 DNH524277:DNH524282 DXD524277:DXD524282 EGZ524277:EGZ524282 EQV524277:EQV524282 FAR524277:FAR524282 FKN524277:FKN524282 FUJ524277:FUJ524282 GEF524277:GEF524282 GOB524277:GOB524282 GXX524277:GXX524282 HHT524277:HHT524282 HRP524277:HRP524282 IBL524277:IBL524282 ILH524277:ILH524282 IVD524277:IVD524282 JEZ524277:JEZ524282 JOV524277:JOV524282 JYR524277:JYR524282 KIN524277:KIN524282 KSJ524277:KSJ524282 LCF524277:LCF524282 LMB524277:LMB524282 LVX524277:LVX524282 MFT524277:MFT524282 MPP524277:MPP524282 MZL524277:MZL524282 NJH524277:NJH524282 NTD524277:NTD524282 OCZ524277:OCZ524282 OMV524277:OMV524282 OWR524277:OWR524282 PGN524277:PGN524282 PQJ524277:PQJ524282 QAF524277:QAF524282 QKB524277:QKB524282 QTX524277:QTX524282 RDT524277:RDT524282 RNP524277:RNP524282 RXL524277:RXL524282 SHH524277:SHH524282 SRD524277:SRD524282 TAZ524277:TAZ524282 TKV524277:TKV524282 TUR524277:TUR524282 UEN524277:UEN524282 UOJ524277:UOJ524282 UYF524277:UYF524282 VIB524277:VIB524282 VRX524277:VRX524282 WBT524277:WBT524282 WLP524277:WLP524282 WVL524277:WVL524282 D589813:D589818 IZ589813:IZ589818 SV589813:SV589818 ACR589813:ACR589818 AMN589813:AMN589818 AWJ589813:AWJ589818 BGF589813:BGF589818 BQB589813:BQB589818 BZX589813:BZX589818 CJT589813:CJT589818 CTP589813:CTP589818 DDL589813:DDL589818 DNH589813:DNH589818 DXD589813:DXD589818 EGZ589813:EGZ589818 EQV589813:EQV589818 FAR589813:FAR589818 FKN589813:FKN589818 FUJ589813:FUJ589818 GEF589813:GEF589818 GOB589813:GOB589818 GXX589813:GXX589818 HHT589813:HHT589818 HRP589813:HRP589818 IBL589813:IBL589818 ILH589813:ILH589818 IVD589813:IVD589818 JEZ589813:JEZ589818 JOV589813:JOV589818 JYR589813:JYR589818 KIN589813:KIN589818 KSJ589813:KSJ589818 LCF589813:LCF589818 LMB589813:LMB589818 LVX589813:LVX589818 MFT589813:MFT589818 MPP589813:MPP589818 MZL589813:MZL589818 NJH589813:NJH589818 NTD589813:NTD589818 OCZ589813:OCZ589818 OMV589813:OMV589818 OWR589813:OWR589818 PGN589813:PGN589818 PQJ589813:PQJ589818 QAF589813:QAF589818 QKB589813:QKB589818 QTX589813:QTX589818 RDT589813:RDT589818 RNP589813:RNP589818 RXL589813:RXL589818 SHH589813:SHH589818 SRD589813:SRD589818 TAZ589813:TAZ589818 TKV589813:TKV589818 TUR589813:TUR589818 UEN589813:UEN589818 UOJ589813:UOJ589818 UYF589813:UYF589818 VIB589813:VIB589818 VRX589813:VRX589818 WBT589813:WBT589818 WLP589813:WLP589818 WVL589813:WVL589818 D655349:D655354 IZ655349:IZ655354 SV655349:SV655354 ACR655349:ACR655354 AMN655349:AMN655354 AWJ655349:AWJ655354 BGF655349:BGF655354 BQB655349:BQB655354 BZX655349:BZX655354 CJT655349:CJT655354 CTP655349:CTP655354 DDL655349:DDL655354 DNH655349:DNH655354 DXD655349:DXD655354 EGZ655349:EGZ655354 EQV655349:EQV655354 FAR655349:FAR655354 FKN655349:FKN655354 FUJ655349:FUJ655354 GEF655349:GEF655354 GOB655349:GOB655354 GXX655349:GXX655354 HHT655349:HHT655354 HRP655349:HRP655354 IBL655349:IBL655354 ILH655349:ILH655354 IVD655349:IVD655354 JEZ655349:JEZ655354 JOV655349:JOV655354 JYR655349:JYR655354 KIN655349:KIN655354 KSJ655349:KSJ655354 LCF655349:LCF655354 LMB655349:LMB655354 LVX655349:LVX655354 MFT655349:MFT655354 MPP655349:MPP655354 MZL655349:MZL655354 NJH655349:NJH655354 NTD655349:NTD655354 OCZ655349:OCZ655354 OMV655349:OMV655354 OWR655349:OWR655354 PGN655349:PGN655354 PQJ655349:PQJ655354 QAF655349:QAF655354 QKB655349:QKB655354 QTX655349:QTX655354 RDT655349:RDT655354 RNP655349:RNP655354 RXL655349:RXL655354 SHH655349:SHH655354 SRD655349:SRD655354 TAZ655349:TAZ655354 TKV655349:TKV655354 TUR655349:TUR655354 UEN655349:UEN655354 UOJ655349:UOJ655354 UYF655349:UYF655354 VIB655349:VIB655354 VRX655349:VRX655354 WBT655349:WBT655354 WLP655349:WLP655354 WVL655349:WVL655354 D720885:D720890 IZ720885:IZ720890 SV720885:SV720890 ACR720885:ACR720890 AMN720885:AMN720890 AWJ720885:AWJ720890 BGF720885:BGF720890 BQB720885:BQB720890 BZX720885:BZX720890 CJT720885:CJT720890 CTP720885:CTP720890 DDL720885:DDL720890 DNH720885:DNH720890 DXD720885:DXD720890 EGZ720885:EGZ720890 EQV720885:EQV720890 FAR720885:FAR720890 FKN720885:FKN720890 FUJ720885:FUJ720890 GEF720885:GEF720890 GOB720885:GOB720890 GXX720885:GXX720890 HHT720885:HHT720890 HRP720885:HRP720890 IBL720885:IBL720890 ILH720885:ILH720890 IVD720885:IVD720890 JEZ720885:JEZ720890 JOV720885:JOV720890 JYR720885:JYR720890 KIN720885:KIN720890 KSJ720885:KSJ720890 LCF720885:LCF720890 LMB720885:LMB720890 LVX720885:LVX720890 MFT720885:MFT720890 MPP720885:MPP720890 MZL720885:MZL720890 NJH720885:NJH720890 NTD720885:NTD720890 OCZ720885:OCZ720890 OMV720885:OMV720890 OWR720885:OWR720890 PGN720885:PGN720890 PQJ720885:PQJ720890 QAF720885:QAF720890 QKB720885:QKB720890 QTX720885:QTX720890 RDT720885:RDT720890 RNP720885:RNP720890 RXL720885:RXL720890 SHH720885:SHH720890 SRD720885:SRD720890 TAZ720885:TAZ720890 TKV720885:TKV720890 TUR720885:TUR720890 UEN720885:UEN720890 UOJ720885:UOJ720890 UYF720885:UYF720890 VIB720885:VIB720890 VRX720885:VRX720890 WBT720885:WBT720890 WLP720885:WLP720890 WVL720885:WVL720890 D786421:D786426 IZ786421:IZ786426 SV786421:SV786426 ACR786421:ACR786426 AMN786421:AMN786426 AWJ786421:AWJ786426 BGF786421:BGF786426 BQB786421:BQB786426 BZX786421:BZX786426 CJT786421:CJT786426 CTP786421:CTP786426 DDL786421:DDL786426 DNH786421:DNH786426 DXD786421:DXD786426 EGZ786421:EGZ786426 EQV786421:EQV786426 FAR786421:FAR786426 FKN786421:FKN786426 FUJ786421:FUJ786426 GEF786421:GEF786426 GOB786421:GOB786426 GXX786421:GXX786426 HHT786421:HHT786426 HRP786421:HRP786426 IBL786421:IBL786426 ILH786421:ILH786426 IVD786421:IVD786426 JEZ786421:JEZ786426 JOV786421:JOV786426 JYR786421:JYR786426 KIN786421:KIN786426 KSJ786421:KSJ786426 LCF786421:LCF786426 LMB786421:LMB786426 LVX786421:LVX786426 MFT786421:MFT786426 MPP786421:MPP786426 MZL786421:MZL786426 NJH786421:NJH786426 NTD786421:NTD786426 OCZ786421:OCZ786426 OMV786421:OMV786426 OWR786421:OWR786426 PGN786421:PGN786426 PQJ786421:PQJ786426 QAF786421:QAF786426 QKB786421:QKB786426 QTX786421:QTX786426 RDT786421:RDT786426 RNP786421:RNP786426 RXL786421:RXL786426 SHH786421:SHH786426 SRD786421:SRD786426 TAZ786421:TAZ786426 TKV786421:TKV786426 TUR786421:TUR786426 UEN786421:UEN786426 UOJ786421:UOJ786426 UYF786421:UYF786426 VIB786421:VIB786426 VRX786421:VRX786426 WBT786421:WBT786426 WLP786421:WLP786426 WVL786421:WVL786426 D851957:D851962 IZ851957:IZ851962 SV851957:SV851962 ACR851957:ACR851962 AMN851957:AMN851962 AWJ851957:AWJ851962 BGF851957:BGF851962 BQB851957:BQB851962 BZX851957:BZX851962 CJT851957:CJT851962 CTP851957:CTP851962 DDL851957:DDL851962 DNH851957:DNH851962 DXD851957:DXD851962 EGZ851957:EGZ851962 EQV851957:EQV851962 FAR851957:FAR851962 FKN851957:FKN851962 FUJ851957:FUJ851962 GEF851957:GEF851962 GOB851957:GOB851962 GXX851957:GXX851962 HHT851957:HHT851962 HRP851957:HRP851962 IBL851957:IBL851962 ILH851957:ILH851962 IVD851957:IVD851962 JEZ851957:JEZ851962 JOV851957:JOV851962 JYR851957:JYR851962 KIN851957:KIN851962 KSJ851957:KSJ851962 LCF851957:LCF851962 LMB851957:LMB851962 LVX851957:LVX851962 MFT851957:MFT851962 MPP851957:MPP851962 MZL851957:MZL851962 NJH851957:NJH851962 NTD851957:NTD851962 OCZ851957:OCZ851962 OMV851957:OMV851962 OWR851957:OWR851962 PGN851957:PGN851962 PQJ851957:PQJ851962 QAF851957:QAF851962 QKB851957:QKB851962 QTX851957:QTX851962 RDT851957:RDT851962 RNP851957:RNP851962 RXL851957:RXL851962 SHH851957:SHH851962 SRD851957:SRD851962 TAZ851957:TAZ851962 TKV851957:TKV851962 TUR851957:TUR851962 UEN851957:UEN851962 UOJ851957:UOJ851962 UYF851957:UYF851962 VIB851957:VIB851962 VRX851957:VRX851962 WBT851957:WBT851962 WLP851957:WLP851962 WVL851957:WVL851962 D917493:D917498 IZ917493:IZ917498 SV917493:SV917498 ACR917493:ACR917498 AMN917493:AMN917498 AWJ917493:AWJ917498 BGF917493:BGF917498 BQB917493:BQB917498 BZX917493:BZX917498 CJT917493:CJT917498 CTP917493:CTP917498 DDL917493:DDL917498 DNH917493:DNH917498 DXD917493:DXD917498 EGZ917493:EGZ917498 EQV917493:EQV917498 FAR917493:FAR917498 FKN917493:FKN917498 FUJ917493:FUJ917498 GEF917493:GEF917498 GOB917493:GOB917498 GXX917493:GXX917498 HHT917493:HHT917498 HRP917493:HRP917498 IBL917493:IBL917498 ILH917493:ILH917498 IVD917493:IVD917498 JEZ917493:JEZ917498 JOV917493:JOV917498 JYR917493:JYR917498 KIN917493:KIN917498 KSJ917493:KSJ917498 LCF917493:LCF917498 LMB917493:LMB917498 LVX917493:LVX917498 MFT917493:MFT917498 MPP917493:MPP917498 MZL917493:MZL917498 NJH917493:NJH917498 NTD917493:NTD917498 OCZ917493:OCZ917498 OMV917493:OMV917498 OWR917493:OWR917498 PGN917493:PGN917498 PQJ917493:PQJ917498 QAF917493:QAF917498 QKB917493:QKB917498 QTX917493:QTX917498 RDT917493:RDT917498 RNP917493:RNP917498 RXL917493:RXL917498 SHH917493:SHH917498 SRD917493:SRD917498 TAZ917493:TAZ917498 TKV917493:TKV917498 TUR917493:TUR917498 UEN917493:UEN917498 UOJ917493:UOJ917498 UYF917493:UYF917498 VIB917493:VIB917498 VRX917493:VRX917498 WBT917493:WBT917498 WLP917493:WLP917498 WVL917493:WVL917498 D983029:D983034 IZ983029:IZ983034 SV983029:SV983034 ACR983029:ACR983034 AMN983029:AMN983034 AWJ983029:AWJ983034 BGF983029:BGF983034 BQB983029:BQB983034 BZX983029:BZX983034 CJT983029:CJT983034 CTP983029:CTP983034 DDL983029:DDL983034 DNH983029:DNH983034 DXD983029:DXD983034 EGZ983029:EGZ983034 EQV983029:EQV983034 FAR983029:FAR983034 FKN983029:FKN983034 FUJ983029:FUJ983034 GEF983029:GEF983034 GOB983029:GOB983034 GXX983029:GXX983034 HHT983029:HHT983034 HRP983029:HRP983034 IBL983029:IBL983034 ILH983029:ILH983034 IVD983029:IVD983034 JEZ983029:JEZ983034 JOV983029:JOV983034 JYR983029:JYR983034 KIN983029:KIN983034 KSJ983029:KSJ983034 LCF983029:LCF983034 LMB983029:LMB983034 LVX983029:LVX983034 MFT983029:MFT983034 MPP983029:MPP983034 MZL983029:MZL983034 NJH983029:NJH983034 NTD983029:NTD983034 OCZ983029:OCZ983034 OMV983029:OMV983034 OWR983029:OWR983034 PGN983029:PGN983034 PQJ983029:PQJ983034 QAF983029:QAF983034 QKB983029:QKB983034 QTX983029:QTX983034 RDT983029:RDT983034 RNP983029:RNP983034 RXL983029:RXL983034 SHH983029:SHH983034 SRD983029:SRD983034 TAZ983029:TAZ983034 TKV983029:TKV983034 TUR983029:TUR983034 UEN983029:UEN983034 UOJ983029:UOJ983034 UYF983029:UYF983034 VIB983029:VIB983034 VRX983029:VRX983034 WBT983029:WBT983034 WLP983029:WLP983034 WVL983029:WVL983034">
      <formula1>$D$51:$D$373</formula1>
    </dataValidation>
    <dataValidation type="list" errorStyle="warning" allowBlank="1" showInputMessage="1" showErrorMessage="1" errorTitle="FERC ACCOUNT" error="This FERC Account is not included in the drop-down list. Is this the account you want to use?" sqref="D65559:D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IZ65559:IZ65560 IZ10:IZ11 SV10:SV11 ACR10:ACR11 AMN10:AMN11 AWJ10:AWJ11 BGF10:BGF11 BQB10:BQB11 BZX10:BZX11 CJT10:CJT11 CTP10:CTP11 DDL10:DDL11 DNH10:DNH11 DXD10:DXD11 EGZ10:EGZ11 EQV10:EQV11 FAR10:FAR11 FKN10:FKN11 FUJ10:FUJ11 GEF10:GEF11 GOB10:GOB11 GXX10:GXX11 HHT10:HHT11 HRP10:HRP11 IBL10:IBL11 ILH10:ILH11 IVD10:IVD11 JEZ10:JEZ11 JOV10:JOV11 JYR10:JYR11 KIN10:KIN11 KSJ10:KSJ11 LCF10:LCF11 LMB10:LMB11 LVX10:LVX11 MFT10:MFT11 MPP10:MPP11 MZL10:MZL11 NJH10:NJH11 NTD10:NTD11 OCZ10:OCZ11 OMV10:OMV11 OWR10:OWR11 PGN10:PGN11 PQJ10:PQJ11 QAF10:QAF11 QKB10:QKB11 QTX10:QTX11 RDT10:RDT11 RNP10:RNP11 RXL10:RXL11 SHH10:SHH11 SRD10:SRD11 TAZ10:TAZ11 TKV10:TKV11 TUR10:TUR11 UEN10:UEN11 UOJ10:UOJ11 UYF10:UYF11 VIB10:VIB11 VRX10:VRX11 WBT10:WBT11 WLP10:WLP11 WVL10:WVL11 D65520:D65521 IZ65520:IZ65521 SV65520:SV65521 ACR65520:ACR65521 AMN65520:AMN65521 AWJ65520:AWJ65521 BGF65520:BGF65521 BQB65520:BQB65521 BZX65520:BZX65521 CJT65520:CJT65521 CTP65520:CTP65521 DDL65520:DDL65521 DNH65520:DNH65521 DXD65520:DXD65521 EGZ65520:EGZ65521 EQV65520:EQV65521 FAR65520:FAR65521 FKN65520:FKN65521 FUJ65520:FUJ65521 GEF65520:GEF65521 GOB65520:GOB65521 GXX65520:GXX65521 HHT65520:HHT65521 HRP65520:HRP65521 IBL65520:IBL65521 ILH65520:ILH65521 IVD65520:IVD65521 JEZ65520:JEZ65521 JOV65520:JOV65521 JYR65520:JYR65521 KIN65520:KIN65521 KSJ65520:KSJ65521 LCF65520:LCF65521 LMB65520:LMB65521 LVX65520:LVX65521 MFT65520:MFT65521 MPP65520:MPP65521 MZL65520:MZL65521 NJH65520:NJH65521 NTD65520:NTD65521 OCZ65520:OCZ65521 OMV65520:OMV65521 OWR65520:OWR65521 PGN65520:PGN65521 PQJ65520:PQJ65521 QAF65520:QAF65521 QKB65520:QKB65521 QTX65520:QTX65521 RDT65520:RDT65521 RNP65520:RNP65521 RXL65520:RXL65521 SHH65520:SHH65521 SRD65520:SRD65521 TAZ65520:TAZ65521 TKV65520:TKV65521 TUR65520:TUR65521 UEN65520:UEN65521 UOJ65520:UOJ65521 UYF65520:UYF65521 VIB65520:VIB65521 VRX65520:VRX65521 WBT65520:WBT65521 WLP65520:WLP65521 WVL65520:WVL65521 D131056:D131057 IZ131056:IZ131057 SV131056:SV131057 ACR131056:ACR131057 AMN131056:AMN131057 AWJ131056:AWJ131057 BGF131056:BGF131057 BQB131056:BQB131057 BZX131056:BZX131057 CJT131056:CJT131057 CTP131056:CTP131057 DDL131056:DDL131057 DNH131056:DNH131057 DXD131056:DXD131057 EGZ131056:EGZ131057 EQV131056:EQV131057 FAR131056:FAR131057 FKN131056:FKN131057 FUJ131056:FUJ131057 GEF131056:GEF131057 GOB131056:GOB131057 GXX131056:GXX131057 HHT131056:HHT131057 HRP131056:HRP131057 IBL131056:IBL131057 ILH131056:ILH131057 IVD131056:IVD131057 JEZ131056:JEZ131057 JOV131056:JOV131057 JYR131056:JYR131057 KIN131056:KIN131057 KSJ131056:KSJ131057 LCF131056:LCF131057 LMB131056:LMB131057 LVX131056:LVX131057 MFT131056:MFT131057 MPP131056:MPP131057 MZL131056:MZL131057 NJH131056:NJH131057 NTD131056:NTD131057 OCZ131056:OCZ131057 OMV131056:OMV131057 OWR131056:OWR131057 PGN131056:PGN131057 PQJ131056:PQJ131057 QAF131056:QAF131057 QKB131056:QKB131057 QTX131056:QTX131057 RDT131056:RDT131057 RNP131056:RNP131057 RXL131056:RXL131057 SHH131056:SHH131057 SRD131056:SRD131057 TAZ131056:TAZ131057 TKV131056:TKV131057 TUR131056:TUR131057 UEN131056:UEN131057 UOJ131056:UOJ131057 UYF131056:UYF131057 VIB131056:VIB131057 VRX131056:VRX131057 WBT131056:WBT131057 WLP131056:WLP131057 WVL131056:WVL131057 D196592:D196593 IZ196592:IZ196593 SV196592:SV196593 ACR196592:ACR196593 AMN196592:AMN196593 AWJ196592:AWJ196593 BGF196592:BGF196593 BQB196592:BQB196593 BZX196592:BZX196593 CJT196592:CJT196593 CTP196592:CTP196593 DDL196592:DDL196593 DNH196592:DNH196593 DXD196592:DXD196593 EGZ196592:EGZ196593 EQV196592:EQV196593 FAR196592:FAR196593 FKN196592:FKN196593 FUJ196592:FUJ196593 GEF196592:GEF196593 GOB196592:GOB196593 GXX196592:GXX196593 HHT196592:HHT196593 HRP196592:HRP196593 IBL196592:IBL196593 ILH196592:ILH196593 IVD196592:IVD196593 JEZ196592:JEZ196593 JOV196592:JOV196593 JYR196592:JYR196593 KIN196592:KIN196593 KSJ196592:KSJ196593 LCF196592:LCF196593 LMB196592:LMB196593 LVX196592:LVX196593 MFT196592:MFT196593 MPP196592:MPP196593 MZL196592:MZL196593 NJH196592:NJH196593 NTD196592:NTD196593 OCZ196592:OCZ196593 OMV196592:OMV196593 OWR196592:OWR196593 PGN196592:PGN196593 PQJ196592:PQJ196593 QAF196592:QAF196593 QKB196592:QKB196593 QTX196592:QTX196593 RDT196592:RDT196593 RNP196592:RNP196593 RXL196592:RXL196593 SHH196592:SHH196593 SRD196592:SRD196593 TAZ196592:TAZ196593 TKV196592:TKV196593 TUR196592:TUR196593 UEN196592:UEN196593 UOJ196592:UOJ196593 UYF196592:UYF196593 VIB196592:VIB196593 VRX196592:VRX196593 WBT196592:WBT196593 WLP196592:WLP196593 WVL196592:WVL196593 D262128:D262129 IZ262128:IZ262129 SV262128:SV262129 ACR262128:ACR262129 AMN262128:AMN262129 AWJ262128:AWJ262129 BGF262128:BGF262129 BQB262128:BQB262129 BZX262128:BZX262129 CJT262128:CJT262129 CTP262128:CTP262129 DDL262128:DDL262129 DNH262128:DNH262129 DXD262128:DXD262129 EGZ262128:EGZ262129 EQV262128:EQV262129 FAR262128:FAR262129 FKN262128:FKN262129 FUJ262128:FUJ262129 GEF262128:GEF262129 GOB262128:GOB262129 GXX262128:GXX262129 HHT262128:HHT262129 HRP262128:HRP262129 IBL262128:IBL262129 ILH262128:ILH262129 IVD262128:IVD262129 JEZ262128:JEZ262129 JOV262128:JOV262129 JYR262128:JYR262129 KIN262128:KIN262129 KSJ262128:KSJ262129 LCF262128:LCF262129 LMB262128:LMB262129 LVX262128:LVX262129 MFT262128:MFT262129 MPP262128:MPP262129 MZL262128:MZL262129 NJH262128:NJH262129 NTD262128:NTD262129 OCZ262128:OCZ262129 OMV262128:OMV262129 OWR262128:OWR262129 PGN262128:PGN262129 PQJ262128:PQJ262129 QAF262128:QAF262129 QKB262128:QKB262129 QTX262128:QTX262129 RDT262128:RDT262129 RNP262128:RNP262129 RXL262128:RXL262129 SHH262128:SHH262129 SRD262128:SRD262129 TAZ262128:TAZ262129 TKV262128:TKV262129 TUR262128:TUR262129 UEN262128:UEN262129 UOJ262128:UOJ262129 UYF262128:UYF262129 VIB262128:VIB262129 VRX262128:VRX262129 WBT262128:WBT262129 WLP262128:WLP262129 WVL262128:WVL262129 D327664:D327665 IZ327664:IZ327665 SV327664:SV327665 ACR327664:ACR327665 AMN327664:AMN327665 AWJ327664:AWJ327665 BGF327664:BGF327665 BQB327664:BQB327665 BZX327664:BZX327665 CJT327664:CJT327665 CTP327664:CTP327665 DDL327664:DDL327665 DNH327664:DNH327665 DXD327664:DXD327665 EGZ327664:EGZ327665 EQV327664:EQV327665 FAR327664:FAR327665 FKN327664:FKN327665 FUJ327664:FUJ327665 GEF327664:GEF327665 GOB327664:GOB327665 GXX327664:GXX327665 HHT327664:HHT327665 HRP327664:HRP327665 IBL327664:IBL327665 ILH327664:ILH327665 IVD327664:IVD327665 JEZ327664:JEZ327665 JOV327664:JOV327665 JYR327664:JYR327665 KIN327664:KIN327665 KSJ327664:KSJ327665 LCF327664:LCF327665 LMB327664:LMB327665 LVX327664:LVX327665 MFT327664:MFT327665 MPP327664:MPP327665 MZL327664:MZL327665 NJH327664:NJH327665 NTD327664:NTD327665 OCZ327664:OCZ327665 OMV327664:OMV327665 OWR327664:OWR327665 PGN327664:PGN327665 PQJ327664:PQJ327665 QAF327664:QAF327665 QKB327664:QKB327665 QTX327664:QTX327665 RDT327664:RDT327665 RNP327664:RNP327665 RXL327664:RXL327665 SHH327664:SHH327665 SRD327664:SRD327665 TAZ327664:TAZ327665 TKV327664:TKV327665 TUR327664:TUR327665 UEN327664:UEN327665 UOJ327664:UOJ327665 UYF327664:UYF327665 VIB327664:VIB327665 VRX327664:VRX327665 WBT327664:WBT327665 WLP327664:WLP327665 WVL327664:WVL327665 D393200:D393201 IZ393200:IZ393201 SV393200:SV393201 ACR393200:ACR393201 AMN393200:AMN393201 AWJ393200:AWJ393201 BGF393200:BGF393201 BQB393200:BQB393201 BZX393200:BZX393201 CJT393200:CJT393201 CTP393200:CTP393201 DDL393200:DDL393201 DNH393200:DNH393201 DXD393200:DXD393201 EGZ393200:EGZ393201 EQV393200:EQV393201 FAR393200:FAR393201 FKN393200:FKN393201 FUJ393200:FUJ393201 GEF393200:GEF393201 GOB393200:GOB393201 GXX393200:GXX393201 HHT393200:HHT393201 HRP393200:HRP393201 IBL393200:IBL393201 ILH393200:ILH393201 IVD393200:IVD393201 JEZ393200:JEZ393201 JOV393200:JOV393201 JYR393200:JYR393201 KIN393200:KIN393201 KSJ393200:KSJ393201 LCF393200:LCF393201 LMB393200:LMB393201 LVX393200:LVX393201 MFT393200:MFT393201 MPP393200:MPP393201 MZL393200:MZL393201 NJH393200:NJH393201 NTD393200:NTD393201 OCZ393200:OCZ393201 OMV393200:OMV393201 OWR393200:OWR393201 PGN393200:PGN393201 PQJ393200:PQJ393201 QAF393200:QAF393201 QKB393200:QKB393201 QTX393200:QTX393201 RDT393200:RDT393201 RNP393200:RNP393201 RXL393200:RXL393201 SHH393200:SHH393201 SRD393200:SRD393201 TAZ393200:TAZ393201 TKV393200:TKV393201 TUR393200:TUR393201 UEN393200:UEN393201 UOJ393200:UOJ393201 UYF393200:UYF393201 VIB393200:VIB393201 VRX393200:VRX393201 WBT393200:WBT393201 WLP393200:WLP393201 WVL393200:WVL393201 D458736:D458737 IZ458736:IZ458737 SV458736:SV458737 ACR458736:ACR458737 AMN458736:AMN458737 AWJ458736:AWJ458737 BGF458736:BGF458737 BQB458736:BQB458737 BZX458736:BZX458737 CJT458736:CJT458737 CTP458736:CTP458737 DDL458736:DDL458737 DNH458736:DNH458737 DXD458736:DXD458737 EGZ458736:EGZ458737 EQV458736:EQV458737 FAR458736:FAR458737 FKN458736:FKN458737 FUJ458736:FUJ458737 GEF458736:GEF458737 GOB458736:GOB458737 GXX458736:GXX458737 HHT458736:HHT458737 HRP458736:HRP458737 IBL458736:IBL458737 ILH458736:ILH458737 IVD458736:IVD458737 JEZ458736:JEZ458737 JOV458736:JOV458737 JYR458736:JYR458737 KIN458736:KIN458737 KSJ458736:KSJ458737 LCF458736:LCF458737 LMB458736:LMB458737 LVX458736:LVX458737 MFT458736:MFT458737 MPP458736:MPP458737 MZL458736:MZL458737 NJH458736:NJH458737 NTD458736:NTD458737 OCZ458736:OCZ458737 OMV458736:OMV458737 OWR458736:OWR458737 PGN458736:PGN458737 PQJ458736:PQJ458737 QAF458736:QAF458737 QKB458736:QKB458737 QTX458736:QTX458737 RDT458736:RDT458737 RNP458736:RNP458737 RXL458736:RXL458737 SHH458736:SHH458737 SRD458736:SRD458737 TAZ458736:TAZ458737 TKV458736:TKV458737 TUR458736:TUR458737 UEN458736:UEN458737 UOJ458736:UOJ458737 UYF458736:UYF458737 VIB458736:VIB458737 VRX458736:VRX458737 WBT458736:WBT458737 WLP458736:WLP458737 WVL458736:WVL458737 D524272:D524273 IZ524272:IZ524273 SV524272:SV524273 ACR524272:ACR524273 AMN524272:AMN524273 AWJ524272:AWJ524273 BGF524272:BGF524273 BQB524272:BQB524273 BZX524272:BZX524273 CJT524272:CJT524273 CTP524272:CTP524273 DDL524272:DDL524273 DNH524272:DNH524273 DXD524272:DXD524273 EGZ524272:EGZ524273 EQV524272:EQV524273 FAR524272:FAR524273 FKN524272:FKN524273 FUJ524272:FUJ524273 GEF524272:GEF524273 GOB524272:GOB524273 GXX524272:GXX524273 HHT524272:HHT524273 HRP524272:HRP524273 IBL524272:IBL524273 ILH524272:ILH524273 IVD524272:IVD524273 JEZ524272:JEZ524273 JOV524272:JOV524273 JYR524272:JYR524273 KIN524272:KIN524273 KSJ524272:KSJ524273 LCF524272:LCF524273 LMB524272:LMB524273 LVX524272:LVX524273 MFT524272:MFT524273 MPP524272:MPP524273 MZL524272:MZL524273 NJH524272:NJH524273 NTD524272:NTD524273 OCZ524272:OCZ524273 OMV524272:OMV524273 OWR524272:OWR524273 PGN524272:PGN524273 PQJ524272:PQJ524273 QAF524272:QAF524273 QKB524272:QKB524273 QTX524272:QTX524273 RDT524272:RDT524273 RNP524272:RNP524273 RXL524272:RXL524273 SHH524272:SHH524273 SRD524272:SRD524273 TAZ524272:TAZ524273 TKV524272:TKV524273 TUR524272:TUR524273 UEN524272:UEN524273 UOJ524272:UOJ524273 UYF524272:UYF524273 VIB524272:VIB524273 VRX524272:VRX524273 WBT524272:WBT524273 WLP524272:WLP524273 WVL524272:WVL524273 D589808:D589809 IZ589808:IZ589809 SV589808:SV589809 ACR589808:ACR589809 AMN589808:AMN589809 AWJ589808:AWJ589809 BGF589808:BGF589809 BQB589808:BQB589809 BZX589808:BZX589809 CJT589808:CJT589809 CTP589808:CTP589809 DDL589808:DDL589809 DNH589808:DNH589809 DXD589808:DXD589809 EGZ589808:EGZ589809 EQV589808:EQV589809 FAR589808:FAR589809 FKN589808:FKN589809 FUJ589808:FUJ589809 GEF589808:GEF589809 GOB589808:GOB589809 GXX589808:GXX589809 HHT589808:HHT589809 HRP589808:HRP589809 IBL589808:IBL589809 ILH589808:ILH589809 IVD589808:IVD589809 JEZ589808:JEZ589809 JOV589808:JOV589809 JYR589808:JYR589809 KIN589808:KIN589809 KSJ589808:KSJ589809 LCF589808:LCF589809 LMB589808:LMB589809 LVX589808:LVX589809 MFT589808:MFT589809 MPP589808:MPP589809 MZL589808:MZL589809 NJH589808:NJH589809 NTD589808:NTD589809 OCZ589808:OCZ589809 OMV589808:OMV589809 OWR589808:OWR589809 PGN589808:PGN589809 PQJ589808:PQJ589809 QAF589808:QAF589809 QKB589808:QKB589809 QTX589808:QTX589809 RDT589808:RDT589809 RNP589808:RNP589809 RXL589808:RXL589809 SHH589808:SHH589809 SRD589808:SRD589809 TAZ589808:TAZ589809 TKV589808:TKV589809 TUR589808:TUR589809 UEN589808:UEN589809 UOJ589808:UOJ589809 UYF589808:UYF589809 VIB589808:VIB589809 VRX589808:VRX589809 WBT589808:WBT589809 WLP589808:WLP589809 WVL589808:WVL589809 D655344:D655345 IZ655344:IZ655345 SV655344:SV655345 ACR655344:ACR655345 AMN655344:AMN655345 AWJ655344:AWJ655345 BGF655344:BGF655345 BQB655344:BQB655345 BZX655344:BZX655345 CJT655344:CJT655345 CTP655344:CTP655345 DDL655344:DDL655345 DNH655344:DNH655345 DXD655344:DXD655345 EGZ655344:EGZ655345 EQV655344:EQV655345 FAR655344:FAR655345 FKN655344:FKN655345 FUJ655344:FUJ655345 GEF655344:GEF655345 GOB655344:GOB655345 GXX655344:GXX655345 HHT655344:HHT655345 HRP655344:HRP655345 IBL655344:IBL655345 ILH655344:ILH655345 IVD655344:IVD655345 JEZ655344:JEZ655345 JOV655344:JOV655345 JYR655344:JYR655345 KIN655344:KIN655345 KSJ655344:KSJ655345 LCF655344:LCF655345 LMB655344:LMB655345 LVX655344:LVX655345 MFT655344:MFT655345 MPP655344:MPP655345 MZL655344:MZL655345 NJH655344:NJH655345 NTD655344:NTD655345 OCZ655344:OCZ655345 OMV655344:OMV655345 OWR655344:OWR655345 PGN655344:PGN655345 PQJ655344:PQJ655345 QAF655344:QAF655345 QKB655344:QKB655345 QTX655344:QTX655345 RDT655344:RDT655345 RNP655344:RNP655345 RXL655344:RXL655345 SHH655344:SHH655345 SRD655344:SRD655345 TAZ655344:TAZ655345 TKV655344:TKV655345 TUR655344:TUR655345 UEN655344:UEN655345 UOJ655344:UOJ655345 UYF655344:UYF655345 VIB655344:VIB655345 VRX655344:VRX655345 WBT655344:WBT655345 WLP655344:WLP655345 WVL655344:WVL655345 D720880:D720881 IZ720880:IZ720881 SV720880:SV720881 ACR720880:ACR720881 AMN720880:AMN720881 AWJ720880:AWJ720881 BGF720880:BGF720881 BQB720880:BQB720881 BZX720880:BZX720881 CJT720880:CJT720881 CTP720880:CTP720881 DDL720880:DDL720881 DNH720880:DNH720881 DXD720880:DXD720881 EGZ720880:EGZ720881 EQV720880:EQV720881 FAR720880:FAR720881 FKN720880:FKN720881 FUJ720880:FUJ720881 GEF720880:GEF720881 GOB720880:GOB720881 GXX720880:GXX720881 HHT720880:HHT720881 HRP720880:HRP720881 IBL720880:IBL720881 ILH720880:ILH720881 IVD720880:IVD720881 JEZ720880:JEZ720881 JOV720880:JOV720881 JYR720880:JYR720881 KIN720880:KIN720881 KSJ720880:KSJ720881 LCF720880:LCF720881 LMB720880:LMB720881 LVX720880:LVX720881 MFT720880:MFT720881 MPP720880:MPP720881 MZL720880:MZL720881 NJH720880:NJH720881 NTD720880:NTD720881 OCZ720880:OCZ720881 OMV720880:OMV720881 OWR720880:OWR720881 PGN720880:PGN720881 PQJ720880:PQJ720881 QAF720880:QAF720881 QKB720880:QKB720881 QTX720880:QTX720881 RDT720880:RDT720881 RNP720880:RNP720881 RXL720880:RXL720881 SHH720880:SHH720881 SRD720880:SRD720881 TAZ720880:TAZ720881 TKV720880:TKV720881 TUR720880:TUR720881 UEN720880:UEN720881 UOJ720880:UOJ720881 UYF720880:UYF720881 VIB720880:VIB720881 VRX720880:VRX720881 WBT720880:WBT720881 WLP720880:WLP720881 WVL720880:WVL720881 D786416:D786417 IZ786416:IZ786417 SV786416:SV786417 ACR786416:ACR786417 AMN786416:AMN786417 AWJ786416:AWJ786417 BGF786416:BGF786417 BQB786416:BQB786417 BZX786416:BZX786417 CJT786416:CJT786417 CTP786416:CTP786417 DDL786416:DDL786417 DNH786416:DNH786417 DXD786416:DXD786417 EGZ786416:EGZ786417 EQV786416:EQV786417 FAR786416:FAR786417 FKN786416:FKN786417 FUJ786416:FUJ786417 GEF786416:GEF786417 GOB786416:GOB786417 GXX786416:GXX786417 HHT786416:HHT786417 HRP786416:HRP786417 IBL786416:IBL786417 ILH786416:ILH786417 IVD786416:IVD786417 JEZ786416:JEZ786417 JOV786416:JOV786417 JYR786416:JYR786417 KIN786416:KIN786417 KSJ786416:KSJ786417 LCF786416:LCF786417 LMB786416:LMB786417 LVX786416:LVX786417 MFT786416:MFT786417 MPP786416:MPP786417 MZL786416:MZL786417 NJH786416:NJH786417 NTD786416:NTD786417 OCZ786416:OCZ786417 OMV786416:OMV786417 OWR786416:OWR786417 PGN786416:PGN786417 PQJ786416:PQJ786417 QAF786416:QAF786417 QKB786416:QKB786417 QTX786416:QTX786417 RDT786416:RDT786417 RNP786416:RNP786417 RXL786416:RXL786417 SHH786416:SHH786417 SRD786416:SRD786417 TAZ786416:TAZ786417 TKV786416:TKV786417 TUR786416:TUR786417 UEN786416:UEN786417 UOJ786416:UOJ786417 UYF786416:UYF786417 VIB786416:VIB786417 VRX786416:VRX786417 WBT786416:WBT786417 WLP786416:WLP786417 WVL786416:WVL786417 D851952:D851953 IZ851952:IZ851953 SV851952:SV851953 ACR851952:ACR851953 AMN851952:AMN851953 AWJ851952:AWJ851953 BGF851952:BGF851953 BQB851952:BQB851953 BZX851952:BZX851953 CJT851952:CJT851953 CTP851952:CTP851953 DDL851952:DDL851953 DNH851952:DNH851953 DXD851952:DXD851953 EGZ851952:EGZ851953 EQV851952:EQV851953 FAR851952:FAR851953 FKN851952:FKN851953 FUJ851952:FUJ851953 GEF851952:GEF851953 GOB851952:GOB851953 GXX851952:GXX851953 HHT851952:HHT851953 HRP851952:HRP851953 IBL851952:IBL851953 ILH851952:ILH851953 IVD851952:IVD851953 JEZ851952:JEZ851953 JOV851952:JOV851953 JYR851952:JYR851953 KIN851952:KIN851953 KSJ851952:KSJ851953 LCF851952:LCF851953 LMB851952:LMB851953 LVX851952:LVX851953 MFT851952:MFT851953 MPP851952:MPP851953 MZL851952:MZL851953 NJH851952:NJH851953 NTD851952:NTD851953 OCZ851952:OCZ851953 OMV851952:OMV851953 OWR851952:OWR851953 PGN851952:PGN851953 PQJ851952:PQJ851953 QAF851952:QAF851953 QKB851952:QKB851953 QTX851952:QTX851953 RDT851952:RDT851953 RNP851952:RNP851953 RXL851952:RXL851953 SHH851952:SHH851953 SRD851952:SRD851953 TAZ851952:TAZ851953 TKV851952:TKV851953 TUR851952:TUR851953 UEN851952:UEN851953 UOJ851952:UOJ851953 UYF851952:UYF851953 VIB851952:VIB851953 VRX851952:VRX851953 WBT851952:WBT851953 WLP851952:WLP851953 WVL851952:WVL851953 D917488:D917489 IZ917488:IZ917489 SV917488:SV917489 ACR917488:ACR917489 AMN917488:AMN917489 AWJ917488:AWJ917489 BGF917488:BGF917489 BQB917488:BQB917489 BZX917488:BZX917489 CJT917488:CJT917489 CTP917488:CTP917489 DDL917488:DDL917489 DNH917488:DNH917489 DXD917488:DXD917489 EGZ917488:EGZ917489 EQV917488:EQV917489 FAR917488:FAR917489 FKN917488:FKN917489 FUJ917488:FUJ917489 GEF917488:GEF917489 GOB917488:GOB917489 GXX917488:GXX917489 HHT917488:HHT917489 HRP917488:HRP917489 IBL917488:IBL917489 ILH917488:ILH917489 IVD917488:IVD917489 JEZ917488:JEZ917489 JOV917488:JOV917489 JYR917488:JYR917489 KIN917488:KIN917489 KSJ917488:KSJ917489 LCF917488:LCF917489 LMB917488:LMB917489 LVX917488:LVX917489 MFT917488:MFT917489 MPP917488:MPP917489 MZL917488:MZL917489 NJH917488:NJH917489 NTD917488:NTD917489 OCZ917488:OCZ917489 OMV917488:OMV917489 OWR917488:OWR917489 PGN917488:PGN917489 PQJ917488:PQJ917489 QAF917488:QAF917489 QKB917488:QKB917489 QTX917488:QTX917489 RDT917488:RDT917489 RNP917488:RNP917489 RXL917488:RXL917489 SHH917488:SHH917489 SRD917488:SRD917489 TAZ917488:TAZ917489 TKV917488:TKV917489 TUR917488:TUR917489 UEN917488:UEN917489 UOJ917488:UOJ917489 UYF917488:UYF917489 VIB917488:VIB917489 VRX917488:VRX917489 WBT917488:WBT917489 WLP917488:WLP917489 WVL917488:WVL917489 D983024:D983025 IZ983024:IZ983025 SV983024:SV983025 ACR983024:ACR983025 AMN983024:AMN983025 AWJ983024:AWJ983025 BGF983024:BGF983025 BQB983024:BQB983025 BZX983024:BZX983025 CJT983024:CJT983025 CTP983024:CTP983025 DDL983024:DDL983025 DNH983024:DNH983025 DXD983024:DXD983025 EGZ983024:EGZ983025 EQV983024:EQV983025 FAR983024:FAR983025 FKN983024:FKN983025 FUJ983024:FUJ983025 GEF983024:GEF983025 GOB983024:GOB983025 GXX983024:GXX983025 HHT983024:HHT983025 HRP983024:HRP983025 IBL983024:IBL983025 ILH983024:ILH983025 IVD983024:IVD983025 JEZ983024:JEZ983025 JOV983024:JOV983025 JYR983024:JYR983025 KIN983024:KIN983025 KSJ983024:KSJ983025 LCF983024:LCF983025 LMB983024:LMB983025 LVX983024:LVX983025 MFT983024:MFT983025 MPP983024:MPP983025 MZL983024:MZL983025 NJH983024:NJH983025 NTD983024:NTD983025 OCZ983024:OCZ983025 OMV983024:OMV983025 OWR983024:OWR983025 PGN983024:PGN983025 PQJ983024:PQJ983025 QAF983024:QAF983025 QKB983024:QKB983025 QTX983024:QTX983025 RDT983024:RDT983025 RNP983024:RNP983025 RXL983024:RXL983025 SHH983024:SHH983025 SRD983024:SRD983025 TAZ983024:TAZ983025 TKV983024:TKV983025 TUR983024:TUR983025 UEN983024:UEN983025 UOJ983024:UOJ983025 UYF983024:UYF983025 VIB983024:VIB983025 VRX983024:VRX983025 WBT983024:WBT983025 WLP983024:WLP983025 WVL983024:WVL983025 SV65559:SV65560 IZ23:IZ30 SV23:SV30 ACR23:ACR30 AMN23:AMN30 AWJ23:AWJ30 BGF23:BGF30 BQB23:BQB30 BZX23:BZX30 CJT23:CJT30 CTP23:CTP30 DDL23:DDL30 DNH23:DNH30 DXD23:DXD30 EGZ23:EGZ30 EQV23:EQV30 FAR23:FAR30 FKN23:FKN30 FUJ23:FUJ30 GEF23:GEF30 GOB23:GOB30 GXX23:GXX30 HHT23:HHT30 HRP23:HRP30 IBL23:IBL30 ILH23:ILH30 IVD23:IVD30 JEZ23:JEZ30 JOV23:JOV30 JYR23:JYR30 KIN23:KIN30 KSJ23:KSJ30 LCF23:LCF30 LMB23:LMB30 LVX23:LVX30 MFT23:MFT30 MPP23:MPP30 MZL23:MZL30 NJH23:NJH30 NTD23:NTD30 OCZ23:OCZ30 OMV23:OMV30 OWR23:OWR30 PGN23:PGN30 PQJ23:PQJ30 QAF23:QAF30 QKB23:QKB30 QTX23:QTX30 RDT23:RDT30 RNP23:RNP30 RXL23:RXL30 SHH23:SHH30 SRD23:SRD30 TAZ23:TAZ30 TKV23:TKV30 TUR23:TUR30 UEN23:UEN30 UOJ23:UOJ30 UYF23:UYF30 VIB23:VIB30 VRX23:VRX30 WBT23:WBT30 WLP23:WLP30 WVL23:WVL30 D65539:D65557 IZ65539:IZ65557 SV65539:SV65557 ACR65539:ACR65557 AMN65539:AMN65557 AWJ65539:AWJ65557 BGF65539:BGF65557 BQB65539:BQB65557 BZX65539:BZX65557 CJT65539:CJT65557 CTP65539:CTP65557 DDL65539:DDL65557 DNH65539:DNH65557 DXD65539:DXD65557 EGZ65539:EGZ65557 EQV65539:EQV65557 FAR65539:FAR65557 FKN65539:FKN65557 FUJ65539:FUJ65557 GEF65539:GEF65557 GOB65539:GOB65557 GXX65539:GXX65557 HHT65539:HHT65557 HRP65539:HRP65557 IBL65539:IBL65557 ILH65539:ILH65557 IVD65539:IVD65557 JEZ65539:JEZ65557 JOV65539:JOV65557 JYR65539:JYR65557 KIN65539:KIN65557 KSJ65539:KSJ65557 LCF65539:LCF65557 LMB65539:LMB65557 LVX65539:LVX65557 MFT65539:MFT65557 MPP65539:MPP65557 MZL65539:MZL65557 NJH65539:NJH65557 NTD65539:NTD65557 OCZ65539:OCZ65557 OMV65539:OMV65557 OWR65539:OWR65557 PGN65539:PGN65557 PQJ65539:PQJ65557 QAF65539:QAF65557 QKB65539:QKB65557 QTX65539:QTX65557 RDT65539:RDT65557 RNP65539:RNP65557 RXL65539:RXL65557 SHH65539:SHH65557 SRD65539:SRD65557 TAZ65539:TAZ65557 TKV65539:TKV65557 TUR65539:TUR65557 UEN65539:UEN65557 UOJ65539:UOJ65557 UYF65539:UYF65557 VIB65539:VIB65557 VRX65539:VRX65557 WBT65539:WBT65557 WLP65539:WLP65557 WVL65539:WVL65557 D131075:D131093 IZ131075:IZ131093 SV131075:SV131093 ACR131075:ACR131093 AMN131075:AMN131093 AWJ131075:AWJ131093 BGF131075:BGF131093 BQB131075:BQB131093 BZX131075:BZX131093 CJT131075:CJT131093 CTP131075:CTP131093 DDL131075:DDL131093 DNH131075:DNH131093 DXD131075:DXD131093 EGZ131075:EGZ131093 EQV131075:EQV131093 FAR131075:FAR131093 FKN131075:FKN131093 FUJ131075:FUJ131093 GEF131075:GEF131093 GOB131075:GOB131093 GXX131075:GXX131093 HHT131075:HHT131093 HRP131075:HRP131093 IBL131075:IBL131093 ILH131075:ILH131093 IVD131075:IVD131093 JEZ131075:JEZ131093 JOV131075:JOV131093 JYR131075:JYR131093 KIN131075:KIN131093 KSJ131075:KSJ131093 LCF131075:LCF131093 LMB131075:LMB131093 LVX131075:LVX131093 MFT131075:MFT131093 MPP131075:MPP131093 MZL131075:MZL131093 NJH131075:NJH131093 NTD131075:NTD131093 OCZ131075:OCZ131093 OMV131075:OMV131093 OWR131075:OWR131093 PGN131075:PGN131093 PQJ131075:PQJ131093 QAF131075:QAF131093 QKB131075:QKB131093 QTX131075:QTX131093 RDT131075:RDT131093 RNP131075:RNP131093 RXL131075:RXL131093 SHH131075:SHH131093 SRD131075:SRD131093 TAZ131075:TAZ131093 TKV131075:TKV131093 TUR131075:TUR131093 UEN131075:UEN131093 UOJ131075:UOJ131093 UYF131075:UYF131093 VIB131075:VIB131093 VRX131075:VRX131093 WBT131075:WBT131093 WLP131075:WLP131093 WVL131075:WVL131093 D196611:D196629 IZ196611:IZ196629 SV196611:SV196629 ACR196611:ACR196629 AMN196611:AMN196629 AWJ196611:AWJ196629 BGF196611:BGF196629 BQB196611:BQB196629 BZX196611:BZX196629 CJT196611:CJT196629 CTP196611:CTP196629 DDL196611:DDL196629 DNH196611:DNH196629 DXD196611:DXD196629 EGZ196611:EGZ196629 EQV196611:EQV196629 FAR196611:FAR196629 FKN196611:FKN196629 FUJ196611:FUJ196629 GEF196611:GEF196629 GOB196611:GOB196629 GXX196611:GXX196629 HHT196611:HHT196629 HRP196611:HRP196629 IBL196611:IBL196629 ILH196611:ILH196629 IVD196611:IVD196629 JEZ196611:JEZ196629 JOV196611:JOV196629 JYR196611:JYR196629 KIN196611:KIN196629 KSJ196611:KSJ196629 LCF196611:LCF196629 LMB196611:LMB196629 LVX196611:LVX196629 MFT196611:MFT196629 MPP196611:MPP196629 MZL196611:MZL196629 NJH196611:NJH196629 NTD196611:NTD196629 OCZ196611:OCZ196629 OMV196611:OMV196629 OWR196611:OWR196629 PGN196611:PGN196629 PQJ196611:PQJ196629 QAF196611:QAF196629 QKB196611:QKB196629 QTX196611:QTX196629 RDT196611:RDT196629 RNP196611:RNP196629 RXL196611:RXL196629 SHH196611:SHH196629 SRD196611:SRD196629 TAZ196611:TAZ196629 TKV196611:TKV196629 TUR196611:TUR196629 UEN196611:UEN196629 UOJ196611:UOJ196629 UYF196611:UYF196629 VIB196611:VIB196629 VRX196611:VRX196629 WBT196611:WBT196629 WLP196611:WLP196629 WVL196611:WVL196629 D262147:D262165 IZ262147:IZ262165 SV262147:SV262165 ACR262147:ACR262165 AMN262147:AMN262165 AWJ262147:AWJ262165 BGF262147:BGF262165 BQB262147:BQB262165 BZX262147:BZX262165 CJT262147:CJT262165 CTP262147:CTP262165 DDL262147:DDL262165 DNH262147:DNH262165 DXD262147:DXD262165 EGZ262147:EGZ262165 EQV262147:EQV262165 FAR262147:FAR262165 FKN262147:FKN262165 FUJ262147:FUJ262165 GEF262147:GEF262165 GOB262147:GOB262165 GXX262147:GXX262165 HHT262147:HHT262165 HRP262147:HRP262165 IBL262147:IBL262165 ILH262147:ILH262165 IVD262147:IVD262165 JEZ262147:JEZ262165 JOV262147:JOV262165 JYR262147:JYR262165 KIN262147:KIN262165 KSJ262147:KSJ262165 LCF262147:LCF262165 LMB262147:LMB262165 LVX262147:LVX262165 MFT262147:MFT262165 MPP262147:MPP262165 MZL262147:MZL262165 NJH262147:NJH262165 NTD262147:NTD262165 OCZ262147:OCZ262165 OMV262147:OMV262165 OWR262147:OWR262165 PGN262147:PGN262165 PQJ262147:PQJ262165 QAF262147:QAF262165 QKB262147:QKB262165 QTX262147:QTX262165 RDT262147:RDT262165 RNP262147:RNP262165 RXL262147:RXL262165 SHH262147:SHH262165 SRD262147:SRD262165 TAZ262147:TAZ262165 TKV262147:TKV262165 TUR262147:TUR262165 UEN262147:UEN262165 UOJ262147:UOJ262165 UYF262147:UYF262165 VIB262147:VIB262165 VRX262147:VRX262165 WBT262147:WBT262165 WLP262147:WLP262165 WVL262147:WVL262165 D327683:D327701 IZ327683:IZ327701 SV327683:SV327701 ACR327683:ACR327701 AMN327683:AMN327701 AWJ327683:AWJ327701 BGF327683:BGF327701 BQB327683:BQB327701 BZX327683:BZX327701 CJT327683:CJT327701 CTP327683:CTP327701 DDL327683:DDL327701 DNH327683:DNH327701 DXD327683:DXD327701 EGZ327683:EGZ327701 EQV327683:EQV327701 FAR327683:FAR327701 FKN327683:FKN327701 FUJ327683:FUJ327701 GEF327683:GEF327701 GOB327683:GOB327701 GXX327683:GXX327701 HHT327683:HHT327701 HRP327683:HRP327701 IBL327683:IBL327701 ILH327683:ILH327701 IVD327683:IVD327701 JEZ327683:JEZ327701 JOV327683:JOV327701 JYR327683:JYR327701 KIN327683:KIN327701 KSJ327683:KSJ327701 LCF327683:LCF327701 LMB327683:LMB327701 LVX327683:LVX327701 MFT327683:MFT327701 MPP327683:MPP327701 MZL327683:MZL327701 NJH327683:NJH327701 NTD327683:NTD327701 OCZ327683:OCZ327701 OMV327683:OMV327701 OWR327683:OWR327701 PGN327683:PGN327701 PQJ327683:PQJ327701 QAF327683:QAF327701 QKB327683:QKB327701 QTX327683:QTX327701 RDT327683:RDT327701 RNP327683:RNP327701 RXL327683:RXL327701 SHH327683:SHH327701 SRD327683:SRD327701 TAZ327683:TAZ327701 TKV327683:TKV327701 TUR327683:TUR327701 UEN327683:UEN327701 UOJ327683:UOJ327701 UYF327683:UYF327701 VIB327683:VIB327701 VRX327683:VRX327701 WBT327683:WBT327701 WLP327683:WLP327701 WVL327683:WVL327701 D393219:D393237 IZ393219:IZ393237 SV393219:SV393237 ACR393219:ACR393237 AMN393219:AMN393237 AWJ393219:AWJ393237 BGF393219:BGF393237 BQB393219:BQB393237 BZX393219:BZX393237 CJT393219:CJT393237 CTP393219:CTP393237 DDL393219:DDL393237 DNH393219:DNH393237 DXD393219:DXD393237 EGZ393219:EGZ393237 EQV393219:EQV393237 FAR393219:FAR393237 FKN393219:FKN393237 FUJ393219:FUJ393237 GEF393219:GEF393237 GOB393219:GOB393237 GXX393219:GXX393237 HHT393219:HHT393237 HRP393219:HRP393237 IBL393219:IBL393237 ILH393219:ILH393237 IVD393219:IVD393237 JEZ393219:JEZ393237 JOV393219:JOV393237 JYR393219:JYR393237 KIN393219:KIN393237 KSJ393219:KSJ393237 LCF393219:LCF393237 LMB393219:LMB393237 LVX393219:LVX393237 MFT393219:MFT393237 MPP393219:MPP393237 MZL393219:MZL393237 NJH393219:NJH393237 NTD393219:NTD393237 OCZ393219:OCZ393237 OMV393219:OMV393237 OWR393219:OWR393237 PGN393219:PGN393237 PQJ393219:PQJ393237 QAF393219:QAF393237 QKB393219:QKB393237 QTX393219:QTX393237 RDT393219:RDT393237 RNP393219:RNP393237 RXL393219:RXL393237 SHH393219:SHH393237 SRD393219:SRD393237 TAZ393219:TAZ393237 TKV393219:TKV393237 TUR393219:TUR393237 UEN393219:UEN393237 UOJ393219:UOJ393237 UYF393219:UYF393237 VIB393219:VIB393237 VRX393219:VRX393237 WBT393219:WBT393237 WLP393219:WLP393237 WVL393219:WVL393237 D458755:D458773 IZ458755:IZ458773 SV458755:SV458773 ACR458755:ACR458773 AMN458755:AMN458773 AWJ458755:AWJ458773 BGF458755:BGF458773 BQB458755:BQB458773 BZX458755:BZX458773 CJT458755:CJT458773 CTP458755:CTP458773 DDL458755:DDL458773 DNH458755:DNH458773 DXD458755:DXD458773 EGZ458755:EGZ458773 EQV458755:EQV458773 FAR458755:FAR458773 FKN458755:FKN458773 FUJ458755:FUJ458773 GEF458755:GEF458773 GOB458755:GOB458773 GXX458755:GXX458773 HHT458755:HHT458773 HRP458755:HRP458773 IBL458755:IBL458773 ILH458755:ILH458773 IVD458755:IVD458773 JEZ458755:JEZ458773 JOV458755:JOV458773 JYR458755:JYR458773 KIN458755:KIN458773 KSJ458755:KSJ458773 LCF458755:LCF458773 LMB458755:LMB458773 LVX458755:LVX458773 MFT458755:MFT458773 MPP458755:MPP458773 MZL458755:MZL458773 NJH458755:NJH458773 NTD458755:NTD458773 OCZ458755:OCZ458773 OMV458755:OMV458773 OWR458755:OWR458773 PGN458755:PGN458773 PQJ458755:PQJ458773 QAF458755:QAF458773 QKB458755:QKB458773 QTX458755:QTX458773 RDT458755:RDT458773 RNP458755:RNP458773 RXL458755:RXL458773 SHH458755:SHH458773 SRD458755:SRD458773 TAZ458755:TAZ458773 TKV458755:TKV458773 TUR458755:TUR458773 UEN458755:UEN458773 UOJ458755:UOJ458773 UYF458755:UYF458773 VIB458755:VIB458773 VRX458755:VRX458773 WBT458755:WBT458773 WLP458755:WLP458773 WVL458755:WVL458773 D524291:D524309 IZ524291:IZ524309 SV524291:SV524309 ACR524291:ACR524309 AMN524291:AMN524309 AWJ524291:AWJ524309 BGF524291:BGF524309 BQB524291:BQB524309 BZX524291:BZX524309 CJT524291:CJT524309 CTP524291:CTP524309 DDL524291:DDL524309 DNH524291:DNH524309 DXD524291:DXD524309 EGZ524291:EGZ524309 EQV524291:EQV524309 FAR524291:FAR524309 FKN524291:FKN524309 FUJ524291:FUJ524309 GEF524291:GEF524309 GOB524291:GOB524309 GXX524291:GXX524309 HHT524291:HHT524309 HRP524291:HRP524309 IBL524291:IBL524309 ILH524291:ILH524309 IVD524291:IVD524309 JEZ524291:JEZ524309 JOV524291:JOV524309 JYR524291:JYR524309 KIN524291:KIN524309 KSJ524291:KSJ524309 LCF524291:LCF524309 LMB524291:LMB524309 LVX524291:LVX524309 MFT524291:MFT524309 MPP524291:MPP524309 MZL524291:MZL524309 NJH524291:NJH524309 NTD524291:NTD524309 OCZ524291:OCZ524309 OMV524291:OMV524309 OWR524291:OWR524309 PGN524291:PGN524309 PQJ524291:PQJ524309 QAF524291:QAF524309 QKB524291:QKB524309 QTX524291:QTX524309 RDT524291:RDT524309 RNP524291:RNP524309 RXL524291:RXL524309 SHH524291:SHH524309 SRD524291:SRD524309 TAZ524291:TAZ524309 TKV524291:TKV524309 TUR524291:TUR524309 UEN524291:UEN524309 UOJ524291:UOJ524309 UYF524291:UYF524309 VIB524291:VIB524309 VRX524291:VRX524309 WBT524291:WBT524309 WLP524291:WLP524309 WVL524291:WVL524309 D589827:D589845 IZ589827:IZ589845 SV589827:SV589845 ACR589827:ACR589845 AMN589827:AMN589845 AWJ589827:AWJ589845 BGF589827:BGF589845 BQB589827:BQB589845 BZX589827:BZX589845 CJT589827:CJT589845 CTP589827:CTP589845 DDL589827:DDL589845 DNH589827:DNH589845 DXD589827:DXD589845 EGZ589827:EGZ589845 EQV589827:EQV589845 FAR589827:FAR589845 FKN589827:FKN589845 FUJ589827:FUJ589845 GEF589827:GEF589845 GOB589827:GOB589845 GXX589827:GXX589845 HHT589827:HHT589845 HRP589827:HRP589845 IBL589827:IBL589845 ILH589827:ILH589845 IVD589827:IVD589845 JEZ589827:JEZ589845 JOV589827:JOV589845 JYR589827:JYR589845 KIN589827:KIN589845 KSJ589827:KSJ589845 LCF589827:LCF589845 LMB589827:LMB589845 LVX589827:LVX589845 MFT589827:MFT589845 MPP589827:MPP589845 MZL589827:MZL589845 NJH589827:NJH589845 NTD589827:NTD589845 OCZ589827:OCZ589845 OMV589827:OMV589845 OWR589827:OWR589845 PGN589827:PGN589845 PQJ589827:PQJ589845 QAF589827:QAF589845 QKB589827:QKB589845 QTX589827:QTX589845 RDT589827:RDT589845 RNP589827:RNP589845 RXL589827:RXL589845 SHH589827:SHH589845 SRD589827:SRD589845 TAZ589827:TAZ589845 TKV589827:TKV589845 TUR589827:TUR589845 UEN589827:UEN589845 UOJ589827:UOJ589845 UYF589827:UYF589845 VIB589827:VIB589845 VRX589827:VRX589845 WBT589827:WBT589845 WLP589827:WLP589845 WVL589827:WVL589845 D655363:D655381 IZ655363:IZ655381 SV655363:SV655381 ACR655363:ACR655381 AMN655363:AMN655381 AWJ655363:AWJ655381 BGF655363:BGF655381 BQB655363:BQB655381 BZX655363:BZX655381 CJT655363:CJT655381 CTP655363:CTP655381 DDL655363:DDL655381 DNH655363:DNH655381 DXD655363:DXD655381 EGZ655363:EGZ655381 EQV655363:EQV655381 FAR655363:FAR655381 FKN655363:FKN655381 FUJ655363:FUJ655381 GEF655363:GEF655381 GOB655363:GOB655381 GXX655363:GXX655381 HHT655363:HHT655381 HRP655363:HRP655381 IBL655363:IBL655381 ILH655363:ILH655381 IVD655363:IVD655381 JEZ655363:JEZ655381 JOV655363:JOV655381 JYR655363:JYR655381 KIN655363:KIN655381 KSJ655363:KSJ655381 LCF655363:LCF655381 LMB655363:LMB655381 LVX655363:LVX655381 MFT655363:MFT655381 MPP655363:MPP655381 MZL655363:MZL655381 NJH655363:NJH655381 NTD655363:NTD655381 OCZ655363:OCZ655381 OMV655363:OMV655381 OWR655363:OWR655381 PGN655363:PGN655381 PQJ655363:PQJ655381 QAF655363:QAF655381 QKB655363:QKB655381 QTX655363:QTX655381 RDT655363:RDT655381 RNP655363:RNP655381 RXL655363:RXL655381 SHH655363:SHH655381 SRD655363:SRD655381 TAZ655363:TAZ655381 TKV655363:TKV655381 TUR655363:TUR655381 UEN655363:UEN655381 UOJ655363:UOJ655381 UYF655363:UYF655381 VIB655363:VIB655381 VRX655363:VRX655381 WBT655363:WBT655381 WLP655363:WLP655381 WVL655363:WVL655381 D720899:D720917 IZ720899:IZ720917 SV720899:SV720917 ACR720899:ACR720917 AMN720899:AMN720917 AWJ720899:AWJ720917 BGF720899:BGF720917 BQB720899:BQB720917 BZX720899:BZX720917 CJT720899:CJT720917 CTP720899:CTP720917 DDL720899:DDL720917 DNH720899:DNH720917 DXD720899:DXD720917 EGZ720899:EGZ720917 EQV720899:EQV720917 FAR720899:FAR720917 FKN720899:FKN720917 FUJ720899:FUJ720917 GEF720899:GEF720917 GOB720899:GOB720917 GXX720899:GXX720917 HHT720899:HHT720917 HRP720899:HRP720917 IBL720899:IBL720917 ILH720899:ILH720917 IVD720899:IVD720917 JEZ720899:JEZ720917 JOV720899:JOV720917 JYR720899:JYR720917 KIN720899:KIN720917 KSJ720899:KSJ720917 LCF720899:LCF720917 LMB720899:LMB720917 LVX720899:LVX720917 MFT720899:MFT720917 MPP720899:MPP720917 MZL720899:MZL720917 NJH720899:NJH720917 NTD720899:NTD720917 OCZ720899:OCZ720917 OMV720899:OMV720917 OWR720899:OWR720917 PGN720899:PGN720917 PQJ720899:PQJ720917 QAF720899:QAF720917 QKB720899:QKB720917 QTX720899:QTX720917 RDT720899:RDT720917 RNP720899:RNP720917 RXL720899:RXL720917 SHH720899:SHH720917 SRD720899:SRD720917 TAZ720899:TAZ720917 TKV720899:TKV720917 TUR720899:TUR720917 UEN720899:UEN720917 UOJ720899:UOJ720917 UYF720899:UYF720917 VIB720899:VIB720917 VRX720899:VRX720917 WBT720899:WBT720917 WLP720899:WLP720917 WVL720899:WVL720917 D786435:D786453 IZ786435:IZ786453 SV786435:SV786453 ACR786435:ACR786453 AMN786435:AMN786453 AWJ786435:AWJ786453 BGF786435:BGF786453 BQB786435:BQB786453 BZX786435:BZX786453 CJT786435:CJT786453 CTP786435:CTP786453 DDL786435:DDL786453 DNH786435:DNH786453 DXD786435:DXD786453 EGZ786435:EGZ786453 EQV786435:EQV786453 FAR786435:FAR786453 FKN786435:FKN786453 FUJ786435:FUJ786453 GEF786435:GEF786453 GOB786435:GOB786453 GXX786435:GXX786453 HHT786435:HHT786453 HRP786435:HRP786453 IBL786435:IBL786453 ILH786435:ILH786453 IVD786435:IVD786453 JEZ786435:JEZ786453 JOV786435:JOV786453 JYR786435:JYR786453 KIN786435:KIN786453 KSJ786435:KSJ786453 LCF786435:LCF786453 LMB786435:LMB786453 LVX786435:LVX786453 MFT786435:MFT786453 MPP786435:MPP786453 MZL786435:MZL786453 NJH786435:NJH786453 NTD786435:NTD786453 OCZ786435:OCZ786453 OMV786435:OMV786453 OWR786435:OWR786453 PGN786435:PGN786453 PQJ786435:PQJ786453 QAF786435:QAF786453 QKB786435:QKB786453 QTX786435:QTX786453 RDT786435:RDT786453 RNP786435:RNP786453 RXL786435:RXL786453 SHH786435:SHH786453 SRD786435:SRD786453 TAZ786435:TAZ786453 TKV786435:TKV786453 TUR786435:TUR786453 UEN786435:UEN786453 UOJ786435:UOJ786453 UYF786435:UYF786453 VIB786435:VIB786453 VRX786435:VRX786453 WBT786435:WBT786453 WLP786435:WLP786453 WVL786435:WVL786453 D851971:D851989 IZ851971:IZ851989 SV851971:SV851989 ACR851971:ACR851989 AMN851971:AMN851989 AWJ851971:AWJ851989 BGF851971:BGF851989 BQB851971:BQB851989 BZX851971:BZX851989 CJT851971:CJT851989 CTP851971:CTP851989 DDL851971:DDL851989 DNH851971:DNH851989 DXD851971:DXD851989 EGZ851971:EGZ851989 EQV851971:EQV851989 FAR851971:FAR851989 FKN851971:FKN851989 FUJ851971:FUJ851989 GEF851971:GEF851989 GOB851971:GOB851989 GXX851971:GXX851989 HHT851971:HHT851989 HRP851971:HRP851989 IBL851971:IBL851989 ILH851971:ILH851989 IVD851971:IVD851989 JEZ851971:JEZ851989 JOV851971:JOV851989 JYR851971:JYR851989 KIN851971:KIN851989 KSJ851971:KSJ851989 LCF851971:LCF851989 LMB851971:LMB851989 LVX851971:LVX851989 MFT851971:MFT851989 MPP851971:MPP851989 MZL851971:MZL851989 NJH851971:NJH851989 NTD851971:NTD851989 OCZ851971:OCZ851989 OMV851971:OMV851989 OWR851971:OWR851989 PGN851971:PGN851989 PQJ851971:PQJ851989 QAF851971:QAF851989 QKB851971:QKB851989 QTX851971:QTX851989 RDT851971:RDT851989 RNP851971:RNP851989 RXL851971:RXL851989 SHH851971:SHH851989 SRD851971:SRD851989 TAZ851971:TAZ851989 TKV851971:TKV851989 TUR851971:TUR851989 UEN851971:UEN851989 UOJ851971:UOJ851989 UYF851971:UYF851989 VIB851971:VIB851989 VRX851971:VRX851989 WBT851971:WBT851989 WLP851971:WLP851989 WVL851971:WVL851989 D917507:D917525 IZ917507:IZ917525 SV917507:SV917525 ACR917507:ACR917525 AMN917507:AMN917525 AWJ917507:AWJ917525 BGF917507:BGF917525 BQB917507:BQB917525 BZX917507:BZX917525 CJT917507:CJT917525 CTP917507:CTP917525 DDL917507:DDL917525 DNH917507:DNH917525 DXD917507:DXD917525 EGZ917507:EGZ917525 EQV917507:EQV917525 FAR917507:FAR917525 FKN917507:FKN917525 FUJ917507:FUJ917525 GEF917507:GEF917525 GOB917507:GOB917525 GXX917507:GXX917525 HHT917507:HHT917525 HRP917507:HRP917525 IBL917507:IBL917525 ILH917507:ILH917525 IVD917507:IVD917525 JEZ917507:JEZ917525 JOV917507:JOV917525 JYR917507:JYR917525 KIN917507:KIN917525 KSJ917507:KSJ917525 LCF917507:LCF917525 LMB917507:LMB917525 LVX917507:LVX917525 MFT917507:MFT917525 MPP917507:MPP917525 MZL917507:MZL917525 NJH917507:NJH917525 NTD917507:NTD917525 OCZ917507:OCZ917525 OMV917507:OMV917525 OWR917507:OWR917525 PGN917507:PGN917525 PQJ917507:PQJ917525 QAF917507:QAF917525 QKB917507:QKB917525 QTX917507:QTX917525 RDT917507:RDT917525 RNP917507:RNP917525 RXL917507:RXL917525 SHH917507:SHH917525 SRD917507:SRD917525 TAZ917507:TAZ917525 TKV917507:TKV917525 TUR917507:TUR917525 UEN917507:UEN917525 UOJ917507:UOJ917525 UYF917507:UYF917525 VIB917507:VIB917525 VRX917507:VRX917525 WBT917507:WBT917525 WLP917507:WLP917525 WVL917507:WVL917525 D983043:D983061 IZ983043:IZ983061 SV983043:SV983061 ACR983043:ACR983061 AMN983043:AMN983061 AWJ983043:AWJ983061 BGF983043:BGF983061 BQB983043:BQB983061 BZX983043:BZX983061 CJT983043:CJT983061 CTP983043:CTP983061 DDL983043:DDL983061 DNH983043:DNH983061 DXD983043:DXD983061 EGZ983043:EGZ983061 EQV983043:EQV983061 FAR983043:FAR983061 FKN983043:FKN983061 FUJ983043:FUJ983061 GEF983043:GEF983061 GOB983043:GOB983061 GXX983043:GXX983061 HHT983043:HHT983061 HRP983043:HRP983061 IBL983043:IBL983061 ILH983043:ILH983061 IVD983043:IVD983061 JEZ983043:JEZ983061 JOV983043:JOV983061 JYR983043:JYR983061 KIN983043:KIN983061 KSJ983043:KSJ983061 LCF983043:LCF983061 LMB983043:LMB983061 LVX983043:LVX983061 MFT983043:MFT983061 MPP983043:MPP983061 MZL983043:MZL983061 NJH983043:NJH983061 NTD983043:NTD983061 OCZ983043:OCZ983061 OMV983043:OMV983061 OWR983043:OWR983061 PGN983043:PGN983061 PQJ983043:PQJ983061 QAF983043:QAF983061 QKB983043:QKB983061 QTX983043:QTX983061 RDT983043:RDT983061 RNP983043:RNP983061 RXL983043:RXL983061 SHH983043:SHH983061 SRD983043:SRD983061 TAZ983043:TAZ983061 TKV983043:TKV983061 TUR983043:TUR983061 UEN983043:UEN983061 UOJ983043:UOJ983061 UYF983043:UYF983061 VIB983043:VIB983061 VRX983043:VRX983061 WBT983043:WBT983061 WLP983043:WLP983061 WVL983043:WVL983061">
      <formula1>$D$51:$D$372</formula1>
    </dataValidation>
  </dataValidations>
  <pageMargins left="0.75" right="0.75" top="0" bottom="0" header="0.5" footer="0.25"/>
  <pageSetup scale="56" orientation="portrait" r:id="rId1"/>
  <headerFooter scaleWithDoc="0" alignWithMargins="0">
    <oddHeader>&amp;R&amp;"Times New Roman,Regular"Exhibit No. ___ (JH-2)
 Docket UE-130043
Page &amp;P of &amp;N</odd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61"/>
  <sheetViews>
    <sheetView topLeftCell="A4" workbookViewId="0">
      <selection activeCell="B1" sqref="B1:I58"/>
    </sheetView>
  </sheetViews>
  <sheetFormatPr defaultColWidth="10" defaultRowHeight="15.6"/>
  <cols>
    <col min="1" max="1" width="3.109375" style="462" customWidth="1"/>
    <col min="2" max="2" width="34.33203125" style="462" bestFit="1" customWidth="1"/>
    <col min="3" max="3" width="6.109375" style="462" customWidth="1"/>
    <col min="4" max="4" width="13.109375" style="462" customWidth="1"/>
    <col min="5" max="5" width="5.88671875" style="462" customWidth="1"/>
    <col min="6" max="6" width="11.21875" style="462" customWidth="1"/>
    <col min="7" max="7" width="11.109375" style="462" customWidth="1"/>
    <col min="8" max="8" width="11.44140625" style="462" customWidth="1"/>
    <col min="9" max="9" width="12.6640625" style="462" customWidth="1"/>
    <col min="10" max="10" width="8.33203125" style="462" customWidth="1"/>
    <col min="11" max="256" width="10" style="462"/>
    <col min="257" max="257" width="2.5546875" style="462" customWidth="1"/>
    <col min="258" max="258" width="7.109375" style="462" customWidth="1"/>
    <col min="259" max="259" width="16.88671875" style="462" customWidth="1"/>
    <col min="260" max="260" width="9.6640625" style="462" customWidth="1"/>
    <col min="261" max="261" width="4.6640625" style="462" customWidth="1"/>
    <col min="262" max="262" width="14.44140625" style="462" customWidth="1"/>
    <col min="263" max="263" width="11.109375" style="462" customWidth="1"/>
    <col min="264" max="264" width="10.33203125" style="462" customWidth="1"/>
    <col min="265" max="265" width="13" style="462" customWidth="1"/>
    <col min="266" max="266" width="8.33203125" style="462" customWidth="1"/>
    <col min="267" max="512" width="10" style="462"/>
    <col min="513" max="513" width="2.5546875" style="462" customWidth="1"/>
    <col min="514" max="514" width="7.109375" style="462" customWidth="1"/>
    <col min="515" max="515" width="16.88671875" style="462" customWidth="1"/>
    <col min="516" max="516" width="9.6640625" style="462" customWidth="1"/>
    <col min="517" max="517" width="4.6640625" style="462" customWidth="1"/>
    <col min="518" max="518" width="14.44140625" style="462" customWidth="1"/>
    <col min="519" max="519" width="11.109375" style="462" customWidth="1"/>
    <col min="520" max="520" width="10.33203125" style="462" customWidth="1"/>
    <col min="521" max="521" width="13" style="462" customWidth="1"/>
    <col min="522" max="522" width="8.33203125" style="462" customWidth="1"/>
    <col min="523" max="768" width="10" style="462"/>
    <col min="769" max="769" width="2.5546875" style="462" customWidth="1"/>
    <col min="770" max="770" width="7.109375" style="462" customWidth="1"/>
    <col min="771" max="771" width="16.88671875" style="462" customWidth="1"/>
    <col min="772" max="772" width="9.6640625" style="462" customWidth="1"/>
    <col min="773" max="773" width="4.6640625" style="462" customWidth="1"/>
    <col min="774" max="774" width="14.44140625" style="462" customWidth="1"/>
    <col min="775" max="775" width="11.109375" style="462" customWidth="1"/>
    <col min="776" max="776" width="10.33203125" style="462" customWidth="1"/>
    <col min="777" max="777" width="13" style="462" customWidth="1"/>
    <col min="778" max="778" width="8.33203125" style="462" customWidth="1"/>
    <col min="779" max="1024" width="10" style="462"/>
    <col min="1025" max="1025" width="2.5546875" style="462" customWidth="1"/>
    <col min="1026" max="1026" width="7.109375" style="462" customWidth="1"/>
    <col min="1027" max="1027" width="16.88671875" style="462" customWidth="1"/>
    <col min="1028" max="1028" width="9.6640625" style="462" customWidth="1"/>
    <col min="1029" max="1029" width="4.6640625" style="462" customWidth="1"/>
    <col min="1030" max="1030" width="14.44140625" style="462" customWidth="1"/>
    <col min="1031" max="1031" width="11.109375" style="462" customWidth="1"/>
    <col min="1032" max="1032" width="10.33203125" style="462" customWidth="1"/>
    <col min="1033" max="1033" width="13" style="462" customWidth="1"/>
    <col min="1034" max="1034" width="8.33203125" style="462" customWidth="1"/>
    <col min="1035" max="1280" width="10" style="462"/>
    <col min="1281" max="1281" width="2.5546875" style="462" customWidth="1"/>
    <col min="1282" max="1282" width="7.109375" style="462" customWidth="1"/>
    <col min="1283" max="1283" width="16.88671875" style="462" customWidth="1"/>
    <col min="1284" max="1284" width="9.6640625" style="462" customWidth="1"/>
    <col min="1285" max="1285" width="4.6640625" style="462" customWidth="1"/>
    <col min="1286" max="1286" width="14.44140625" style="462" customWidth="1"/>
    <col min="1287" max="1287" width="11.109375" style="462" customWidth="1"/>
    <col min="1288" max="1288" width="10.33203125" style="462" customWidth="1"/>
    <col min="1289" max="1289" width="13" style="462" customWidth="1"/>
    <col min="1290" max="1290" width="8.33203125" style="462" customWidth="1"/>
    <col min="1291" max="1536" width="10" style="462"/>
    <col min="1537" max="1537" width="2.5546875" style="462" customWidth="1"/>
    <col min="1538" max="1538" width="7.109375" style="462" customWidth="1"/>
    <col min="1539" max="1539" width="16.88671875" style="462" customWidth="1"/>
    <col min="1540" max="1540" width="9.6640625" style="462" customWidth="1"/>
    <col min="1541" max="1541" width="4.6640625" style="462" customWidth="1"/>
    <col min="1542" max="1542" width="14.44140625" style="462" customWidth="1"/>
    <col min="1543" max="1543" width="11.109375" style="462" customWidth="1"/>
    <col min="1544" max="1544" width="10.33203125" style="462" customWidth="1"/>
    <col min="1545" max="1545" width="13" style="462" customWidth="1"/>
    <col min="1546" max="1546" width="8.33203125" style="462" customWidth="1"/>
    <col min="1547" max="1792" width="10" style="462"/>
    <col min="1793" max="1793" width="2.5546875" style="462" customWidth="1"/>
    <col min="1794" max="1794" width="7.109375" style="462" customWidth="1"/>
    <col min="1795" max="1795" width="16.88671875" style="462" customWidth="1"/>
    <col min="1796" max="1796" width="9.6640625" style="462" customWidth="1"/>
    <col min="1797" max="1797" width="4.6640625" style="462" customWidth="1"/>
    <col min="1798" max="1798" width="14.44140625" style="462" customWidth="1"/>
    <col min="1799" max="1799" width="11.109375" style="462" customWidth="1"/>
    <col min="1800" max="1800" width="10.33203125" style="462" customWidth="1"/>
    <col min="1801" max="1801" width="13" style="462" customWidth="1"/>
    <col min="1802" max="1802" width="8.33203125" style="462" customWidth="1"/>
    <col min="1803" max="2048" width="10" style="462"/>
    <col min="2049" max="2049" width="2.5546875" style="462" customWidth="1"/>
    <col min="2050" max="2050" width="7.109375" style="462" customWidth="1"/>
    <col min="2051" max="2051" width="16.88671875" style="462" customWidth="1"/>
    <col min="2052" max="2052" width="9.6640625" style="462" customWidth="1"/>
    <col min="2053" max="2053" width="4.6640625" style="462" customWidth="1"/>
    <col min="2054" max="2054" width="14.44140625" style="462" customWidth="1"/>
    <col min="2055" max="2055" width="11.109375" style="462" customWidth="1"/>
    <col min="2056" max="2056" width="10.33203125" style="462" customWidth="1"/>
    <col min="2057" max="2057" width="13" style="462" customWidth="1"/>
    <col min="2058" max="2058" width="8.33203125" style="462" customWidth="1"/>
    <col min="2059" max="2304" width="10" style="462"/>
    <col min="2305" max="2305" width="2.5546875" style="462" customWidth="1"/>
    <col min="2306" max="2306" width="7.109375" style="462" customWidth="1"/>
    <col min="2307" max="2307" width="16.88671875" style="462" customWidth="1"/>
    <col min="2308" max="2308" width="9.6640625" style="462" customWidth="1"/>
    <col min="2309" max="2309" width="4.6640625" style="462" customWidth="1"/>
    <col min="2310" max="2310" width="14.44140625" style="462" customWidth="1"/>
    <col min="2311" max="2311" width="11.109375" style="462" customWidth="1"/>
    <col min="2312" max="2312" width="10.33203125" style="462" customWidth="1"/>
    <col min="2313" max="2313" width="13" style="462" customWidth="1"/>
    <col min="2314" max="2314" width="8.33203125" style="462" customWidth="1"/>
    <col min="2315" max="2560" width="10" style="462"/>
    <col min="2561" max="2561" width="2.5546875" style="462" customWidth="1"/>
    <col min="2562" max="2562" width="7.109375" style="462" customWidth="1"/>
    <col min="2563" max="2563" width="16.88671875" style="462" customWidth="1"/>
    <col min="2564" max="2564" width="9.6640625" style="462" customWidth="1"/>
    <col min="2565" max="2565" width="4.6640625" style="462" customWidth="1"/>
    <col min="2566" max="2566" width="14.44140625" style="462" customWidth="1"/>
    <col min="2567" max="2567" width="11.109375" style="462" customWidth="1"/>
    <col min="2568" max="2568" width="10.33203125" style="462" customWidth="1"/>
    <col min="2569" max="2569" width="13" style="462" customWidth="1"/>
    <col min="2570" max="2570" width="8.33203125" style="462" customWidth="1"/>
    <col min="2571" max="2816" width="10" style="462"/>
    <col min="2817" max="2817" width="2.5546875" style="462" customWidth="1"/>
    <col min="2818" max="2818" width="7.109375" style="462" customWidth="1"/>
    <col min="2819" max="2819" width="16.88671875" style="462" customWidth="1"/>
    <col min="2820" max="2820" width="9.6640625" style="462" customWidth="1"/>
    <col min="2821" max="2821" width="4.6640625" style="462" customWidth="1"/>
    <col min="2822" max="2822" width="14.44140625" style="462" customWidth="1"/>
    <col min="2823" max="2823" width="11.109375" style="462" customWidth="1"/>
    <col min="2824" max="2824" width="10.33203125" style="462" customWidth="1"/>
    <col min="2825" max="2825" width="13" style="462" customWidth="1"/>
    <col min="2826" max="2826" width="8.33203125" style="462" customWidth="1"/>
    <col min="2827" max="3072" width="10" style="462"/>
    <col min="3073" max="3073" width="2.5546875" style="462" customWidth="1"/>
    <col min="3074" max="3074" width="7.109375" style="462" customWidth="1"/>
    <col min="3075" max="3075" width="16.88671875" style="462" customWidth="1"/>
    <col min="3076" max="3076" width="9.6640625" style="462" customWidth="1"/>
    <col min="3077" max="3077" width="4.6640625" style="462" customWidth="1"/>
    <col min="3078" max="3078" width="14.44140625" style="462" customWidth="1"/>
    <col min="3079" max="3079" width="11.109375" style="462" customWidth="1"/>
    <col min="3080" max="3080" width="10.33203125" style="462" customWidth="1"/>
    <col min="3081" max="3081" width="13" style="462" customWidth="1"/>
    <col min="3082" max="3082" width="8.33203125" style="462" customWidth="1"/>
    <col min="3083" max="3328" width="10" style="462"/>
    <col min="3329" max="3329" width="2.5546875" style="462" customWidth="1"/>
    <col min="3330" max="3330" width="7.109375" style="462" customWidth="1"/>
    <col min="3331" max="3331" width="16.88671875" style="462" customWidth="1"/>
    <col min="3332" max="3332" width="9.6640625" style="462" customWidth="1"/>
    <col min="3333" max="3333" width="4.6640625" style="462" customWidth="1"/>
    <col min="3334" max="3334" width="14.44140625" style="462" customWidth="1"/>
    <col min="3335" max="3335" width="11.109375" style="462" customWidth="1"/>
    <col min="3336" max="3336" width="10.33203125" style="462" customWidth="1"/>
    <col min="3337" max="3337" width="13" style="462" customWidth="1"/>
    <col min="3338" max="3338" width="8.33203125" style="462" customWidth="1"/>
    <col min="3339" max="3584" width="10" style="462"/>
    <col min="3585" max="3585" width="2.5546875" style="462" customWidth="1"/>
    <col min="3586" max="3586" width="7.109375" style="462" customWidth="1"/>
    <col min="3587" max="3587" width="16.88671875" style="462" customWidth="1"/>
    <col min="3588" max="3588" width="9.6640625" style="462" customWidth="1"/>
    <col min="3589" max="3589" width="4.6640625" style="462" customWidth="1"/>
    <col min="3590" max="3590" width="14.44140625" style="462" customWidth="1"/>
    <col min="3591" max="3591" width="11.109375" style="462" customWidth="1"/>
    <col min="3592" max="3592" width="10.33203125" style="462" customWidth="1"/>
    <col min="3593" max="3593" width="13" style="462" customWidth="1"/>
    <col min="3594" max="3594" width="8.33203125" style="462" customWidth="1"/>
    <col min="3595" max="3840" width="10" style="462"/>
    <col min="3841" max="3841" width="2.5546875" style="462" customWidth="1"/>
    <col min="3842" max="3842" width="7.109375" style="462" customWidth="1"/>
    <col min="3843" max="3843" width="16.88671875" style="462" customWidth="1"/>
    <col min="3844" max="3844" width="9.6640625" style="462" customWidth="1"/>
    <col min="3845" max="3845" width="4.6640625" style="462" customWidth="1"/>
    <col min="3846" max="3846" width="14.44140625" style="462" customWidth="1"/>
    <col min="3847" max="3847" width="11.109375" style="462" customWidth="1"/>
    <col min="3848" max="3848" width="10.33203125" style="462" customWidth="1"/>
    <col min="3849" max="3849" width="13" style="462" customWidth="1"/>
    <col min="3850" max="3850" width="8.33203125" style="462" customWidth="1"/>
    <col min="3851" max="4096" width="10" style="462"/>
    <col min="4097" max="4097" width="2.5546875" style="462" customWidth="1"/>
    <col min="4098" max="4098" width="7.109375" style="462" customWidth="1"/>
    <col min="4099" max="4099" width="16.88671875" style="462" customWidth="1"/>
    <col min="4100" max="4100" width="9.6640625" style="462" customWidth="1"/>
    <col min="4101" max="4101" width="4.6640625" style="462" customWidth="1"/>
    <col min="4102" max="4102" width="14.44140625" style="462" customWidth="1"/>
    <col min="4103" max="4103" width="11.109375" style="462" customWidth="1"/>
    <col min="4104" max="4104" width="10.33203125" style="462" customWidth="1"/>
    <col min="4105" max="4105" width="13" style="462" customWidth="1"/>
    <col min="4106" max="4106" width="8.33203125" style="462" customWidth="1"/>
    <col min="4107" max="4352" width="10" style="462"/>
    <col min="4353" max="4353" width="2.5546875" style="462" customWidth="1"/>
    <col min="4354" max="4354" width="7.109375" style="462" customWidth="1"/>
    <col min="4355" max="4355" width="16.88671875" style="462" customWidth="1"/>
    <col min="4356" max="4356" width="9.6640625" style="462" customWidth="1"/>
    <col min="4357" max="4357" width="4.6640625" style="462" customWidth="1"/>
    <col min="4358" max="4358" width="14.44140625" style="462" customWidth="1"/>
    <col min="4359" max="4359" width="11.109375" style="462" customWidth="1"/>
    <col min="4360" max="4360" width="10.33203125" style="462" customWidth="1"/>
    <col min="4361" max="4361" width="13" style="462" customWidth="1"/>
    <col min="4362" max="4362" width="8.33203125" style="462" customWidth="1"/>
    <col min="4363" max="4608" width="10" style="462"/>
    <col min="4609" max="4609" width="2.5546875" style="462" customWidth="1"/>
    <col min="4610" max="4610" width="7.109375" style="462" customWidth="1"/>
    <col min="4611" max="4611" width="16.88671875" style="462" customWidth="1"/>
    <col min="4612" max="4612" width="9.6640625" style="462" customWidth="1"/>
    <col min="4613" max="4613" width="4.6640625" style="462" customWidth="1"/>
    <col min="4614" max="4614" width="14.44140625" style="462" customWidth="1"/>
    <col min="4615" max="4615" width="11.109375" style="462" customWidth="1"/>
    <col min="4616" max="4616" width="10.33203125" style="462" customWidth="1"/>
    <col min="4617" max="4617" width="13" style="462" customWidth="1"/>
    <col min="4618" max="4618" width="8.33203125" style="462" customWidth="1"/>
    <col min="4619" max="4864" width="10" style="462"/>
    <col min="4865" max="4865" width="2.5546875" style="462" customWidth="1"/>
    <col min="4866" max="4866" width="7.109375" style="462" customWidth="1"/>
    <col min="4867" max="4867" width="16.88671875" style="462" customWidth="1"/>
    <col min="4868" max="4868" width="9.6640625" style="462" customWidth="1"/>
    <col min="4869" max="4869" width="4.6640625" style="462" customWidth="1"/>
    <col min="4870" max="4870" width="14.44140625" style="462" customWidth="1"/>
    <col min="4871" max="4871" width="11.109375" style="462" customWidth="1"/>
    <col min="4872" max="4872" width="10.33203125" style="462" customWidth="1"/>
    <col min="4873" max="4873" width="13" style="462" customWidth="1"/>
    <col min="4874" max="4874" width="8.33203125" style="462" customWidth="1"/>
    <col min="4875" max="5120" width="10" style="462"/>
    <col min="5121" max="5121" width="2.5546875" style="462" customWidth="1"/>
    <col min="5122" max="5122" width="7.109375" style="462" customWidth="1"/>
    <col min="5123" max="5123" width="16.88671875" style="462" customWidth="1"/>
    <col min="5124" max="5124" width="9.6640625" style="462" customWidth="1"/>
    <col min="5125" max="5125" width="4.6640625" style="462" customWidth="1"/>
    <col min="5126" max="5126" width="14.44140625" style="462" customWidth="1"/>
    <col min="5127" max="5127" width="11.109375" style="462" customWidth="1"/>
    <col min="5128" max="5128" width="10.33203125" style="462" customWidth="1"/>
    <col min="5129" max="5129" width="13" style="462" customWidth="1"/>
    <col min="5130" max="5130" width="8.33203125" style="462" customWidth="1"/>
    <col min="5131" max="5376" width="10" style="462"/>
    <col min="5377" max="5377" width="2.5546875" style="462" customWidth="1"/>
    <col min="5378" max="5378" width="7.109375" style="462" customWidth="1"/>
    <col min="5379" max="5379" width="16.88671875" style="462" customWidth="1"/>
    <col min="5380" max="5380" width="9.6640625" style="462" customWidth="1"/>
    <col min="5381" max="5381" width="4.6640625" style="462" customWidth="1"/>
    <col min="5382" max="5382" width="14.44140625" style="462" customWidth="1"/>
    <col min="5383" max="5383" width="11.109375" style="462" customWidth="1"/>
    <col min="5384" max="5384" width="10.33203125" style="462" customWidth="1"/>
    <col min="5385" max="5385" width="13" style="462" customWidth="1"/>
    <col min="5386" max="5386" width="8.33203125" style="462" customWidth="1"/>
    <col min="5387" max="5632" width="10" style="462"/>
    <col min="5633" max="5633" width="2.5546875" style="462" customWidth="1"/>
    <col min="5634" max="5634" width="7.109375" style="462" customWidth="1"/>
    <col min="5635" max="5635" width="16.88671875" style="462" customWidth="1"/>
    <col min="5636" max="5636" width="9.6640625" style="462" customWidth="1"/>
    <col min="5637" max="5637" width="4.6640625" style="462" customWidth="1"/>
    <col min="5638" max="5638" width="14.44140625" style="462" customWidth="1"/>
    <col min="5639" max="5639" width="11.109375" style="462" customWidth="1"/>
    <col min="5640" max="5640" width="10.33203125" style="462" customWidth="1"/>
    <col min="5641" max="5641" width="13" style="462" customWidth="1"/>
    <col min="5642" max="5642" width="8.33203125" style="462" customWidth="1"/>
    <col min="5643" max="5888" width="10" style="462"/>
    <col min="5889" max="5889" width="2.5546875" style="462" customWidth="1"/>
    <col min="5890" max="5890" width="7.109375" style="462" customWidth="1"/>
    <col min="5891" max="5891" width="16.88671875" style="462" customWidth="1"/>
    <col min="5892" max="5892" width="9.6640625" style="462" customWidth="1"/>
    <col min="5893" max="5893" width="4.6640625" style="462" customWidth="1"/>
    <col min="5894" max="5894" width="14.44140625" style="462" customWidth="1"/>
    <col min="5895" max="5895" width="11.109375" style="462" customWidth="1"/>
    <col min="5896" max="5896" width="10.33203125" style="462" customWidth="1"/>
    <col min="5897" max="5897" width="13" style="462" customWidth="1"/>
    <col min="5898" max="5898" width="8.33203125" style="462" customWidth="1"/>
    <col min="5899" max="6144" width="10" style="462"/>
    <col min="6145" max="6145" width="2.5546875" style="462" customWidth="1"/>
    <col min="6146" max="6146" width="7.109375" style="462" customWidth="1"/>
    <col min="6147" max="6147" width="16.88671875" style="462" customWidth="1"/>
    <col min="6148" max="6148" width="9.6640625" style="462" customWidth="1"/>
    <col min="6149" max="6149" width="4.6640625" style="462" customWidth="1"/>
    <col min="6150" max="6150" width="14.44140625" style="462" customWidth="1"/>
    <col min="6151" max="6151" width="11.109375" style="462" customWidth="1"/>
    <col min="6152" max="6152" width="10.33203125" style="462" customWidth="1"/>
    <col min="6153" max="6153" width="13" style="462" customWidth="1"/>
    <col min="6154" max="6154" width="8.33203125" style="462" customWidth="1"/>
    <col min="6155" max="6400" width="10" style="462"/>
    <col min="6401" max="6401" width="2.5546875" style="462" customWidth="1"/>
    <col min="6402" max="6402" width="7.109375" style="462" customWidth="1"/>
    <col min="6403" max="6403" width="16.88671875" style="462" customWidth="1"/>
    <col min="6404" max="6404" width="9.6640625" style="462" customWidth="1"/>
    <col min="6405" max="6405" width="4.6640625" style="462" customWidth="1"/>
    <col min="6406" max="6406" width="14.44140625" style="462" customWidth="1"/>
    <col min="6407" max="6407" width="11.109375" style="462" customWidth="1"/>
    <col min="6408" max="6408" width="10.33203125" style="462" customWidth="1"/>
    <col min="6409" max="6409" width="13" style="462" customWidth="1"/>
    <col min="6410" max="6410" width="8.33203125" style="462" customWidth="1"/>
    <col min="6411" max="6656" width="10" style="462"/>
    <col min="6657" max="6657" width="2.5546875" style="462" customWidth="1"/>
    <col min="6658" max="6658" width="7.109375" style="462" customWidth="1"/>
    <col min="6659" max="6659" width="16.88671875" style="462" customWidth="1"/>
    <col min="6660" max="6660" width="9.6640625" style="462" customWidth="1"/>
    <col min="6661" max="6661" width="4.6640625" style="462" customWidth="1"/>
    <col min="6662" max="6662" width="14.44140625" style="462" customWidth="1"/>
    <col min="6663" max="6663" width="11.109375" style="462" customWidth="1"/>
    <col min="6664" max="6664" width="10.33203125" style="462" customWidth="1"/>
    <col min="6665" max="6665" width="13" style="462" customWidth="1"/>
    <col min="6666" max="6666" width="8.33203125" style="462" customWidth="1"/>
    <col min="6667" max="6912" width="10" style="462"/>
    <col min="6913" max="6913" width="2.5546875" style="462" customWidth="1"/>
    <col min="6914" max="6914" width="7.109375" style="462" customWidth="1"/>
    <col min="6915" max="6915" width="16.88671875" style="462" customWidth="1"/>
    <col min="6916" max="6916" width="9.6640625" style="462" customWidth="1"/>
    <col min="6917" max="6917" width="4.6640625" style="462" customWidth="1"/>
    <col min="6918" max="6918" width="14.44140625" style="462" customWidth="1"/>
    <col min="6919" max="6919" width="11.109375" style="462" customWidth="1"/>
    <col min="6920" max="6920" width="10.33203125" style="462" customWidth="1"/>
    <col min="6921" max="6921" width="13" style="462" customWidth="1"/>
    <col min="6922" max="6922" width="8.33203125" style="462" customWidth="1"/>
    <col min="6923" max="7168" width="10" style="462"/>
    <col min="7169" max="7169" width="2.5546875" style="462" customWidth="1"/>
    <col min="7170" max="7170" width="7.109375" style="462" customWidth="1"/>
    <col min="7171" max="7171" width="16.88671875" style="462" customWidth="1"/>
    <col min="7172" max="7172" width="9.6640625" style="462" customWidth="1"/>
    <col min="7173" max="7173" width="4.6640625" style="462" customWidth="1"/>
    <col min="7174" max="7174" width="14.44140625" style="462" customWidth="1"/>
    <col min="7175" max="7175" width="11.109375" style="462" customWidth="1"/>
    <col min="7176" max="7176" width="10.33203125" style="462" customWidth="1"/>
    <col min="7177" max="7177" width="13" style="462" customWidth="1"/>
    <col min="7178" max="7178" width="8.33203125" style="462" customWidth="1"/>
    <col min="7179" max="7424" width="10" style="462"/>
    <col min="7425" max="7425" width="2.5546875" style="462" customWidth="1"/>
    <col min="7426" max="7426" width="7.109375" style="462" customWidth="1"/>
    <col min="7427" max="7427" width="16.88671875" style="462" customWidth="1"/>
    <col min="7428" max="7428" width="9.6640625" style="462" customWidth="1"/>
    <col min="7429" max="7429" width="4.6640625" style="462" customWidth="1"/>
    <col min="7430" max="7430" width="14.44140625" style="462" customWidth="1"/>
    <col min="7431" max="7431" width="11.109375" style="462" customWidth="1"/>
    <col min="7432" max="7432" width="10.33203125" style="462" customWidth="1"/>
    <col min="7433" max="7433" width="13" style="462" customWidth="1"/>
    <col min="7434" max="7434" width="8.33203125" style="462" customWidth="1"/>
    <col min="7435" max="7680" width="10" style="462"/>
    <col min="7681" max="7681" width="2.5546875" style="462" customWidth="1"/>
    <col min="7682" max="7682" width="7.109375" style="462" customWidth="1"/>
    <col min="7683" max="7683" width="16.88671875" style="462" customWidth="1"/>
    <col min="7684" max="7684" width="9.6640625" style="462" customWidth="1"/>
    <col min="7685" max="7685" width="4.6640625" style="462" customWidth="1"/>
    <col min="7686" max="7686" width="14.44140625" style="462" customWidth="1"/>
    <col min="7687" max="7687" width="11.109375" style="462" customWidth="1"/>
    <col min="7688" max="7688" width="10.33203125" style="462" customWidth="1"/>
    <col min="7689" max="7689" width="13" style="462" customWidth="1"/>
    <col min="7690" max="7690" width="8.33203125" style="462" customWidth="1"/>
    <col min="7691" max="7936" width="10" style="462"/>
    <col min="7937" max="7937" width="2.5546875" style="462" customWidth="1"/>
    <col min="7938" max="7938" width="7.109375" style="462" customWidth="1"/>
    <col min="7939" max="7939" width="16.88671875" style="462" customWidth="1"/>
    <col min="7940" max="7940" width="9.6640625" style="462" customWidth="1"/>
    <col min="7941" max="7941" width="4.6640625" style="462" customWidth="1"/>
    <col min="7942" max="7942" width="14.44140625" style="462" customWidth="1"/>
    <col min="7943" max="7943" width="11.109375" style="462" customWidth="1"/>
    <col min="7944" max="7944" width="10.33203125" style="462" customWidth="1"/>
    <col min="7945" max="7945" width="13" style="462" customWidth="1"/>
    <col min="7946" max="7946" width="8.33203125" style="462" customWidth="1"/>
    <col min="7947" max="8192" width="10" style="462"/>
    <col min="8193" max="8193" width="2.5546875" style="462" customWidth="1"/>
    <col min="8194" max="8194" width="7.109375" style="462" customWidth="1"/>
    <col min="8195" max="8195" width="16.88671875" style="462" customWidth="1"/>
    <col min="8196" max="8196" width="9.6640625" style="462" customWidth="1"/>
    <col min="8197" max="8197" width="4.6640625" style="462" customWidth="1"/>
    <col min="8198" max="8198" width="14.44140625" style="462" customWidth="1"/>
    <col min="8199" max="8199" width="11.109375" style="462" customWidth="1"/>
    <col min="8200" max="8200" width="10.33203125" style="462" customWidth="1"/>
    <col min="8201" max="8201" width="13" style="462" customWidth="1"/>
    <col min="8202" max="8202" width="8.33203125" style="462" customWidth="1"/>
    <col min="8203" max="8448" width="10" style="462"/>
    <col min="8449" max="8449" width="2.5546875" style="462" customWidth="1"/>
    <col min="8450" max="8450" width="7.109375" style="462" customWidth="1"/>
    <col min="8451" max="8451" width="16.88671875" style="462" customWidth="1"/>
    <col min="8452" max="8452" width="9.6640625" style="462" customWidth="1"/>
    <col min="8453" max="8453" width="4.6640625" style="462" customWidth="1"/>
    <col min="8454" max="8454" width="14.44140625" style="462" customWidth="1"/>
    <col min="8455" max="8455" width="11.109375" style="462" customWidth="1"/>
    <col min="8456" max="8456" width="10.33203125" style="462" customWidth="1"/>
    <col min="8457" max="8457" width="13" style="462" customWidth="1"/>
    <col min="8458" max="8458" width="8.33203125" style="462" customWidth="1"/>
    <col min="8459" max="8704" width="10" style="462"/>
    <col min="8705" max="8705" width="2.5546875" style="462" customWidth="1"/>
    <col min="8706" max="8706" width="7.109375" style="462" customWidth="1"/>
    <col min="8707" max="8707" width="16.88671875" style="462" customWidth="1"/>
    <col min="8708" max="8708" width="9.6640625" style="462" customWidth="1"/>
    <col min="8709" max="8709" width="4.6640625" style="462" customWidth="1"/>
    <col min="8710" max="8710" width="14.44140625" style="462" customWidth="1"/>
    <col min="8711" max="8711" width="11.109375" style="462" customWidth="1"/>
    <col min="8712" max="8712" width="10.33203125" style="462" customWidth="1"/>
    <col min="8713" max="8713" width="13" style="462" customWidth="1"/>
    <col min="8714" max="8714" width="8.33203125" style="462" customWidth="1"/>
    <col min="8715" max="8960" width="10" style="462"/>
    <col min="8961" max="8961" width="2.5546875" style="462" customWidth="1"/>
    <col min="8962" max="8962" width="7.109375" style="462" customWidth="1"/>
    <col min="8963" max="8963" width="16.88671875" style="462" customWidth="1"/>
    <col min="8964" max="8964" width="9.6640625" style="462" customWidth="1"/>
    <col min="8965" max="8965" width="4.6640625" style="462" customWidth="1"/>
    <col min="8966" max="8966" width="14.44140625" style="462" customWidth="1"/>
    <col min="8967" max="8967" width="11.109375" style="462" customWidth="1"/>
    <col min="8968" max="8968" width="10.33203125" style="462" customWidth="1"/>
    <col min="8969" max="8969" width="13" style="462" customWidth="1"/>
    <col min="8970" max="8970" width="8.33203125" style="462" customWidth="1"/>
    <col min="8971" max="9216" width="10" style="462"/>
    <col min="9217" max="9217" width="2.5546875" style="462" customWidth="1"/>
    <col min="9218" max="9218" width="7.109375" style="462" customWidth="1"/>
    <col min="9219" max="9219" width="16.88671875" style="462" customWidth="1"/>
    <col min="9220" max="9220" width="9.6640625" style="462" customWidth="1"/>
    <col min="9221" max="9221" width="4.6640625" style="462" customWidth="1"/>
    <col min="9222" max="9222" width="14.44140625" style="462" customWidth="1"/>
    <col min="9223" max="9223" width="11.109375" style="462" customWidth="1"/>
    <col min="9224" max="9224" width="10.33203125" style="462" customWidth="1"/>
    <col min="9225" max="9225" width="13" style="462" customWidth="1"/>
    <col min="9226" max="9226" width="8.33203125" style="462" customWidth="1"/>
    <col min="9227" max="9472" width="10" style="462"/>
    <col min="9473" max="9473" width="2.5546875" style="462" customWidth="1"/>
    <col min="9474" max="9474" width="7.109375" style="462" customWidth="1"/>
    <col min="9475" max="9475" width="16.88671875" style="462" customWidth="1"/>
    <col min="9476" max="9476" width="9.6640625" style="462" customWidth="1"/>
    <col min="9477" max="9477" width="4.6640625" style="462" customWidth="1"/>
    <col min="9478" max="9478" width="14.44140625" style="462" customWidth="1"/>
    <col min="9479" max="9479" width="11.109375" style="462" customWidth="1"/>
    <col min="9480" max="9480" width="10.33203125" style="462" customWidth="1"/>
    <col min="9481" max="9481" width="13" style="462" customWidth="1"/>
    <col min="9482" max="9482" width="8.33203125" style="462" customWidth="1"/>
    <col min="9483" max="9728" width="10" style="462"/>
    <col min="9729" max="9729" width="2.5546875" style="462" customWidth="1"/>
    <col min="9730" max="9730" width="7.109375" style="462" customWidth="1"/>
    <col min="9731" max="9731" width="16.88671875" style="462" customWidth="1"/>
    <col min="9732" max="9732" width="9.6640625" style="462" customWidth="1"/>
    <col min="9733" max="9733" width="4.6640625" style="462" customWidth="1"/>
    <col min="9734" max="9734" width="14.44140625" style="462" customWidth="1"/>
    <col min="9735" max="9735" width="11.109375" style="462" customWidth="1"/>
    <col min="9736" max="9736" width="10.33203125" style="462" customWidth="1"/>
    <col min="9737" max="9737" width="13" style="462" customWidth="1"/>
    <col min="9738" max="9738" width="8.33203125" style="462" customWidth="1"/>
    <col min="9739" max="9984" width="10" style="462"/>
    <col min="9985" max="9985" width="2.5546875" style="462" customWidth="1"/>
    <col min="9986" max="9986" width="7.109375" style="462" customWidth="1"/>
    <col min="9987" max="9987" width="16.88671875" style="462" customWidth="1"/>
    <col min="9988" max="9988" width="9.6640625" style="462" customWidth="1"/>
    <col min="9989" max="9989" width="4.6640625" style="462" customWidth="1"/>
    <col min="9990" max="9990" width="14.44140625" style="462" customWidth="1"/>
    <col min="9991" max="9991" width="11.109375" style="462" customWidth="1"/>
    <col min="9992" max="9992" width="10.33203125" style="462" customWidth="1"/>
    <col min="9993" max="9993" width="13" style="462" customWidth="1"/>
    <col min="9994" max="9994" width="8.33203125" style="462" customWidth="1"/>
    <col min="9995" max="10240" width="10" style="462"/>
    <col min="10241" max="10241" width="2.5546875" style="462" customWidth="1"/>
    <col min="10242" max="10242" width="7.109375" style="462" customWidth="1"/>
    <col min="10243" max="10243" width="16.88671875" style="462" customWidth="1"/>
    <col min="10244" max="10244" width="9.6640625" style="462" customWidth="1"/>
    <col min="10245" max="10245" width="4.6640625" style="462" customWidth="1"/>
    <col min="10246" max="10246" width="14.44140625" style="462" customWidth="1"/>
    <col min="10247" max="10247" width="11.109375" style="462" customWidth="1"/>
    <col min="10248" max="10248" width="10.33203125" style="462" customWidth="1"/>
    <col min="10249" max="10249" width="13" style="462" customWidth="1"/>
    <col min="10250" max="10250" width="8.33203125" style="462" customWidth="1"/>
    <col min="10251" max="10496" width="10" style="462"/>
    <col min="10497" max="10497" width="2.5546875" style="462" customWidth="1"/>
    <col min="10498" max="10498" width="7.109375" style="462" customWidth="1"/>
    <col min="10499" max="10499" width="16.88671875" style="462" customWidth="1"/>
    <col min="10500" max="10500" width="9.6640625" style="462" customWidth="1"/>
    <col min="10501" max="10501" width="4.6640625" style="462" customWidth="1"/>
    <col min="10502" max="10502" width="14.44140625" style="462" customWidth="1"/>
    <col min="10503" max="10503" width="11.109375" style="462" customWidth="1"/>
    <col min="10504" max="10504" width="10.33203125" style="462" customWidth="1"/>
    <col min="10505" max="10505" width="13" style="462" customWidth="1"/>
    <col min="10506" max="10506" width="8.33203125" style="462" customWidth="1"/>
    <col min="10507" max="10752" width="10" style="462"/>
    <col min="10753" max="10753" width="2.5546875" style="462" customWidth="1"/>
    <col min="10754" max="10754" width="7.109375" style="462" customWidth="1"/>
    <col min="10755" max="10755" width="16.88671875" style="462" customWidth="1"/>
    <col min="10756" max="10756" width="9.6640625" style="462" customWidth="1"/>
    <col min="10757" max="10757" width="4.6640625" style="462" customWidth="1"/>
    <col min="10758" max="10758" width="14.44140625" style="462" customWidth="1"/>
    <col min="10759" max="10759" width="11.109375" style="462" customWidth="1"/>
    <col min="10760" max="10760" width="10.33203125" style="462" customWidth="1"/>
    <col min="10761" max="10761" width="13" style="462" customWidth="1"/>
    <col min="10762" max="10762" width="8.33203125" style="462" customWidth="1"/>
    <col min="10763" max="11008" width="10" style="462"/>
    <col min="11009" max="11009" width="2.5546875" style="462" customWidth="1"/>
    <col min="11010" max="11010" width="7.109375" style="462" customWidth="1"/>
    <col min="11011" max="11011" width="16.88671875" style="462" customWidth="1"/>
    <col min="11012" max="11012" width="9.6640625" style="462" customWidth="1"/>
    <col min="11013" max="11013" width="4.6640625" style="462" customWidth="1"/>
    <col min="11014" max="11014" width="14.44140625" style="462" customWidth="1"/>
    <col min="11015" max="11015" width="11.109375" style="462" customWidth="1"/>
    <col min="11016" max="11016" width="10.33203125" style="462" customWidth="1"/>
    <col min="11017" max="11017" width="13" style="462" customWidth="1"/>
    <col min="11018" max="11018" width="8.33203125" style="462" customWidth="1"/>
    <col min="11019" max="11264" width="10" style="462"/>
    <col min="11265" max="11265" width="2.5546875" style="462" customWidth="1"/>
    <col min="11266" max="11266" width="7.109375" style="462" customWidth="1"/>
    <col min="11267" max="11267" width="16.88671875" style="462" customWidth="1"/>
    <col min="11268" max="11268" width="9.6640625" style="462" customWidth="1"/>
    <col min="11269" max="11269" width="4.6640625" style="462" customWidth="1"/>
    <col min="11270" max="11270" width="14.44140625" style="462" customWidth="1"/>
    <col min="11271" max="11271" width="11.109375" style="462" customWidth="1"/>
    <col min="11272" max="11272" width="10.33203125" style="462" customWidth="1"/>
    <col min="11273" max="11273" width="13" style="462" customWidth="1"/>
    <col min="11274" max="11274" width="8.33203125" style="462" customWidth="1"/>
    <col min="11275" max="11520" width="10" style="462"/>
    <col min="11521" max="11521" width="2.5546875" style="462" customWidth="1"/>
    <col min="11522" max="11522" width="7.109375" style="462" customWidth="1"/>
    <col min="11523" max="11523" width="16.88671875" style="462" customWidth="1"/>
    <col min="11524" max="11524" width="9.6640625" style="462" customWidth="1"/>
    <col min="11525" max="11525" width="4.6640625" style="462" customWidth="1"/>
    <col min="11526" max="11526" width="14.44140625" style="462" customWidth="1"/>
    <col min="11527" max="11527" width="11.109375" style="462" customWidth="1"/>
    <col min="11528" max="11528" width="10.33203125" style="462" customWidth="1"/>
    <col min="11529" max="11529" width="13" style="462" customWidth="1"/>
    <col min="11530" max="11530" width="8.33203125" style="462" customWidth="1"/>
    <col min="11531" max="11776" width="10" style="462"/>
    <col min="11777" max="11777" width="2.5546875" style="462" customWidth="1"/>
    <col min="11778" max="11778" width="7.109375" style="462" customWidth="1"/>
    <col min="11779" max="11779" width="16.88671875" style="462" customWidth="1"/>
    <col min="11780" max="11780" width="9.6640625" style="462" customWidth="1"/>
    <col min="11781" max="11781" width="4.6640625" style="462" customWidth="1"/>
    <col min="11782" max="11782" width="14.44140625" style="462" customWidth="1"/>
    <col min="11783" max="11783" width="11.109375" style="462" customWidth="1"/>
    <col min="11784" max="11784" width="10.33203125" style="462" customWidth="1"/>
    <col min="11785" max="11785" width="13" style="462" customWidth="1"/>
    <col min="11786" max="11786" width="8.33203125" style="462" customWidth="1"/>
    <col min="11787" max="12032" width="10" style="462"/>
    <col min="12033" max="12033" width="2.5546875" style="462" customWidth="1"/>
    <col min="12034" max="12034" width="7.109375" style="462" customWidth="1"/>
    <col min="12035" max="12035" width="16.88671875" style="462" customWidth="1"/>
    <col min="12036" max="12036" width="9.6640625" style="462" customWidth="1"/>
    <col min="12037" max="12037" width="4.6640625" style="462" customWidth="1"/>
    <col min="12038" max="12038" width="14.44140625" style="462" customWidth="1"/>
    <col min="12039" max="12039" width="11.109375" style="462" customWidth="1"/>
    <col min="12040" max="12040" width="10.33203125" style="462" customWidth="1"/>
    <col min="12041" max="12041" width="13" style="462" customWidth="1"/>
    <col min="12042" max="12042" width="8.33203125" style="462" customWidth="1"/>
    <col min="12043" max="12288" width="10" style="462"/>
    <col min="12289" max="12289" width="2.5546875" style="462" customWidth="1"/>
    <col min="12290" max="12290" width="7.109375" style="462" customWidth="1"/>
    <col min="12291" max="12291" width="16.88671875" style="462" customWidth="1"/>
    <col min="12292" max="12292" width="9.6640625" style="462" customWidth="1"/>
    <col min="12293" max="12293" width="4.6640625" style="462" customWidth="1"/>
    <col min="12294" max="12294" width="14.44140625" style="462" customWidth="1"/>
    <col min="12295" max="12295" width="11.109375" style="462" customWidth="1"/>
    <col min="12296" max="12296" width="10.33203125" style="462" customWidth="1"/>
    <col min="12297" max="12297" width="13" style="462" customWidth="1"/>
    <col min="12298" max="12298" width="8.33203125" style="462" customWidth="1"/>
    <col min="12299" max="12544" width="10" style="462"/>
    <col min="12545" max="12545" width="2.5546875" style="462" customWidth="1"/>
    <col min="12546" max="12546" width="7.109375" style="462" customWidth="1"/>
    <col min="12547" max="12547" width="16.88671875" style="462" customWidth="1"/>
    <col min="12548" max="12548" width="9.6640625" style="462" customWidth="1"/>
    <col min="12549" max="12549" width="4.6640625" style="462" customWidth="1"/>
    <col min="12550" max="12550" width="14.44140625" style="462" customWidth="1"/>
    <col min="12551" max="12551" width="11.109375" style="462" customWidth="1"/>
    <col min="12552" max="12552" width="10.33203125" style="462" customWidth="1"/>
    <col min="12553" max="12553" width="13" style="462" customWidth="1"/>
    <col min="12554" max="12554" width="8.33203125" style="462" customWidth="1"/>
    <col min="12555" max="12800" width="10" style="462"/>
    <col min="12801" max="12801" width="2.5546875" style="462" customWidth="1"/>
    <col min="12802" max="12802" width="7.109375" style="462" customWidth="1"/>
    <col min="12803" max="12803" width="16.88671875" style="462" customWidth="1"/>
    <col min="12804" max="12804" width="9.6640625" style="462" customWidth="1"/>
    <col min="12805" max="12805" width="4.6640625" style="462" customWidth="1"/>
    <col min="12806" max="12806" width="14.44140625" style="462" customWidth="1"/>
    <col min="12807" max="12807" width="11.109375" style="462" customWidth="1"/>
    <col min="12808" max="12808" width="10.33203125" style="462" customWidth="1"/>
    <col min="12809" max="12809" width="13" style="462" customWidth="1"/>
    <col min="12810" max="12810" width="8.33203125" style="462" customWidth="1"/>
    <col min="12811" max="13056" width="10" style="462"/>
    <col min="13057" max="13057" width="2.5546875" style="462" customWidth="1"/>
    <col min="13058" max="13058" width="7.109375" style="462" customWidth="1"/>
    <col min="13059" max="13059" width="16.88671875" style="462" customWidth="1"/>
    <col min="13060" max="13060" width="9.6640625" style="462" customWidth="1"/>
    <col min="13061" max="13061" width="4.6640625" style="462" customWidth="1"/>
    <col min="13062" max="13062" width="14.44140625" style="462" customWidth="1"/>
    <col min="13063" max="13063" width="11.109375" style="462" customWidth="1"/>
    <col min="13064" max="13064" width="10.33203125" style="462" customWidth="1"/>
    <col min="13065" max="13065" width="13" style="462" customWidth="1"/>
    <col min="13066" max="13066" width="8.33203125" style="462" customWidth="1"/>
    <col min="13067" max="13312" width="10" style="462"/>
    <col min="13313" max="13313" width="2.5546875" style="462" customWidth="1"/>
    <col min="13314" max="13314" width="7.109375" style="462" customWidth="1"/>
    <col min="13315" max="13315" width="16.88671875" style="462" customWidth="1"/>
    <col min="13316" max="13316" width="9.6640625" style="462" customWidth="1"/>
    <col min="13317" max="13317" width="4.6640625" style="462" customWidth="1"/>
    <col min="13318" max="13318" width="14.44140625" style="462" customWidth="1"/>
    <col min="13319" max="13319" width="11.109375" style="462" customWidth="1"/>
    <col min="13320" max="13320" width="10.33203125" style="462" customWidth="1"/>
    <col min="13321" max="13321" width="13" style="462" customWidth="1"/>
    <col min="13322" max="13322" width="8.33203125" style="462" customWidth="1"/>
    <col min="13323" max="13568" width="10" style="462"/>
    <col min="13569" max="13569" width="2.5546875" style="462" customWidth="1"/>
    <col min="13570" max="13570" width="7.109375" style="462" customWidth="1"/>
    <col min="13571" max="13571" width="16.88671875" style="462" customWidth="1"/>
    <col min="13572" max="13572" width="9.6640625" style="462" customWidth="1"/>
    <col min="13573" max="13573" width="4.6640625" style="462" customWidth="1"/>
    <col min="13574" max="13574" width="14.44140625" style="462" customWidth="1"/>
    <col min="13575" max="13575" width="11.109375" style="462" customWidth="1"/>
    <col min="13576" max="13576" width="10.33203125" style="462" customWidth="1"/>
    <col min="13577" max="13577" width="13" style="462" customWidth="1"/>
    <col min="13578" max="13578" width="8.33203125" style="462" customWidth="1"/>
    <col min="13579" max="13824" width="10" style="462"/>
    <col min="13825" max="13825" width="2.5546875" style="462" customWidth="1"/>
    <col min="13826" max="13826" width="7.109375" style="462" customWidth="1"/>
    <col min="13827" max="13827" width="16.88671875" style="462" customWidth="1"/>
    <col min="13828" max="13828" width="9.6640625" style="462" customWidth="1"/>
    <col min="13829" max="13829" width="4.6640625" style="462" customWidth="1"/>
    <col min="13830" max="13830" width="14.44140625" style="462" customWidth="1"/>
    <col min="13831" max="13831" width="11.109375" style="462" customWidth="1"/>
    <col min="13832" max="13832" width="10.33203125" style="462" customWidth="1"/>
    <col min="13833" max="13833" width="13" style="462" customWidth="1"/>
    <col min="13834" max="13834" width="8.33203125" style="462" customWidth="1"/>
    <col min="13835" max="14080" width="10" style="462"/>
    <col min="14081" max="14081" width="2.5546875" style="462" customWidth="1"/>
    <col min="14082" max="14082" width="7.109375" style="462" customWidth="1"/>
    <col min="14083" max="14083" width="16.88671875" style="462" customWidth="1"/>
    <col min="14084" max="14084" width="9.6640625" style="462" customWidth="1"/>
    <col min="14085" max="14085" width="4.6640625" style="462" customWidth="1"/>
    <col min="14086" max="14086" width="14.44140625" style="462" customWidth="1"/>
    <col min="14087" max="14087" width="11.109375" style="462" customWidth="1"/>
    <col min="14088" max="14088" width="10.33203125" style="462" customWidth="1"/>
    <col min="14089" max="14089" width="13" style="462" customWidth="1"/>
    <col min="14090" max="14090" width="8.33203125" style="462" customWidth="1"/>
    <col min="14091" max="14336" width="10" style="462"/>
    <col min="14337" max="14337" width="2.5546875" style="462" customWidth="1"/>
    <col min="14338" max="14338" width="7.109375" style="462" customWidth="1"/>
    <col min="14339" max="14339" width="16.88671875" style="462" customWidth="1"/>
    <col min="14340" max="14340" width="9.6640625" style="462" customWidth="1"/>
    <col min="14341" max="14341" width="4.6640625" style="462" customWidth="1"/>
    <col min="14342" max="14342" width="14.44140625" style="462" customWidth="1"/>
    <col min="14343" max="14343" width="11.109375" style="462" customWidth="1"/>
    <col min="14344" max="14344" width="10.33203125" style="462" customWidth="1"/>
    <col min="14345" max="14345" width="13" style="462" customWidth="1"/>
    <col min="14346" max="14346" width="8.33203125" style="462" customWidth="1"/>
    <col min="14347" max="14592" width="10" style="462"/>
    <col min="14593" max="14593" width="2.5546875" style="462" customWidth="1"/>
    <col min="14594" max="14594" width="7.109375" style="462" customWidth="1"/>
    <col min="14595" max="14595" width="16.88671875" style="462" customWidth="1"/>
    <col min="14596" max="14596" width="9.6640625" style="462" customWidth="1"/>
    <col min="14597" max="14597" width="4.6640625" style="462" customWidth="1"/>
    <col min="14598" max="14598" width="14.44140625" style="462" customWidth="1"/>
    <col min="14599" max="14599" width="11.109375" style="462" customWidth="1"/>
    <col min="14600" max="14600" width="10.33203125" style="462" customWidth="1"/>
    <col min="14601" max="14601" width="13" style="462" customWidth="1"/>
    <col min="14602" max="14602" width="8.33203125" style="462" customWidth="1"/>
    <col min="14603" max="14848" width="10" style="462"/>
    <col min="14849" max="14849" width="2.5546875" style="462" customWidth="1"/>
    <col min="14850" max="14850" width="7.109375" style="462" customWidth="1"/>
    <col min="14851" max="14851" width="16.88671875" style="462" customWidth="1"/>
    <col min="14852" max="14852" width="9.6640625" style="462" customWidth="1"/>
    <col min="14853" max="14853" width="4.6640625" style="462" customWidth="1"/>
    <col min="14854" max="14854" width="14.44140625" style="462" customWidth="1"/>
    <col min="14855" max="14855" width="11.109375" style="462" customWidth="1"/>
    <col min="14856" max="14856" width="10.33203125" style="462" customWidth="1"/>
    <col min="14857" max="14857" width="13" style="462" customWidth="1"/>
    <col min="14858" max="14858" width="8.33203125" style="462" customWidth="1"/>
    <col min="14859" max="15104" width="10" style="462"/>
    <col min="15105" max="15105" width="2.5546875" style="462" customWidth="1"/>
    <col min="15106" max="15106" width="7.109375" style="462" customWidth="1"/>
    <col min="15107" max="15107" width="16.88671875" style="462" customWidth="1"/>
    <col min="15108" max="15108" width="9.6640625" style="462" customWidth="1"/>
    <col min="15109" max="15109" width="4.6640625" style="462" customWidth="1"/>
    <col min="15110" max="15110" width="14.44140625" style="462" customWidth="1"/>
    <col min="15111" max="15111" width="11.109375" style="462" customWidth="1"/>
    <col min="15112" max="15112" width="10.33203125" style="462" customWidth="1"/>
    <col min="15113" max="15113" width="13" style="462" customWidth="1"/>
    <col min="15114" max="15114" width="8.33203125" style="462" customWidth="1"/>
    <col min="15115" max="15360" width="10" style="462"/>
    <col min="15361" max="15361" width="2.5546875" style="462" customWidth="1"/>
    <col min="15362" max="15362" width="7.109375" style="462" customWidth="1"/>
    <col min="15363" max="15363" width="16.88671875" style="462" customWidth="1"/>
    <col min="15364" max="15364" width="9.6640625" style="462" customWidth="1"/>
    <col min="15365" max="15365" width="4.6640625" style="462" customWidth="1"/>
    <col min="15366" max="15366" width="14.44140625" style="462" customWidth="1"/>
    <col min="15367" max="15367" width="11.109375" style="462" customWidth="1"/>
    <col min="15368" max="15368" width="10.33203125" style="462" customWidth="1"/>
    <col min="15369" max="15369" width="13" style="462" customWidth="1"/>
    <col min="15370" max="15370" width="8.33203125" style="462" customWidth="1"/>
    <col min="15371" max="15616" width="10" style="462"/>
    <col min="15617" max="15617" width="2.5546875" style="462" customWidth="1"/>
    <col min="15618" max="15618" width="7.109375" style="462" customWidth="1"/>
    <col min="15619" max="15619" width="16.88671875" style="462" customWidth="1"/>
    <col min="15620" max="15620" width="9.6640625" style="462" customWidth="1"/>
    <col min="15621" max="15621" width="4.6640625" style="462" customWidth="1"/>
    <col min="15622" max="15622" width="14.44140625" style="462" customWidth="1"/>
    <col min="15623" max="15623" width="11.109375" style="462" customWidth="1"/>
    <col min="15624" max="15624" width="10.33203125" style="462" customWidth="1"/>
    <col min="15625" max="15625" width="13" style="462" customWidth="1"/>
    <col min="15626" max="15626" width="8.33203125" style="462" customWidth="1"/>
    <col min="15627" max="15872" width="10" style="462"/>
    <col min="15873" max="15873" width="2.5546875" style="462" customWidth="1"/>
    <col min="15874" max="15874" width="7.109375" style="462" customWidth="1"/>
    <col min="15875" max="15875" width="16.88671875" style="462" customWidth="1"/>
    <col min="15876" max="15876" width="9.6640625" style="462" customWidth="1"/>
    <col min="15877" max="15877" width="4.6640625" style="462" customWidth="1"/>
    <col min="15878" max="15878" width="14.44140625" style="462" customWidth="1"/>
    <col min="15879" max="15879" width="11.109375" style="462" customWidth="1"/>
    <col min="15880" max="15880" width="10.33203125" style="462" customWidth="1"/>
    <col min="15881" max="15881" width="13" style="462" customWidth="1"/>
    <col min="15882" max="15882" width="8.33203125" style="462" customWidth="1"/>
    <col min="15883" max="16128" width="10" style="462"/>
    <col min="16129" max="16129" width="2.5546875" style="462" customWidth="1"/>
    <col min="16130" max="16130" width="7.109375" style="462" customWidth="1"/>
    <col min="16131" max="16131" width="16.88671875" style="462" customWidth="1"/>
    <col min="16132" max="16132" width="9.6640625" style="462" customWidth="1"/>
    <col min="16133" max="16133" width="4.6640625" style="462" customWidth="1"/>
    <col min="16134" max="16134" width="14.44140625" style="462" customWidth="1"/>
    <col min="16135" max="16135" width="11.109375" style="462" customWidth="1"/>
    <col min="16136" max="16136" width="10.33203125" style="462" customWidth="1"/>
    <col min="16137" max="16137" width="13" style="462" customWidth="1"/>
    <col min="16138" max="16138" width="8.33203125" style="462" customWidth="1"/>
    <col min="16139" max="16384" width="10" style="462"/>
  </cols>
  <sheetData>
    <row r="1" spans="1:10" ht="12" customHeight="1">
      <c r="A1" s="221"/>
      <c r="B1" s="1779" t="s">
        <v>122</v>
      </c>
      <c r="C1" s="221"/>
      <c r="D1" s="222"/>
      <c r="E1" s="222"/>
      <c r="F1" s="221"/>
      <c r="G1" s="222"/>
      <c r="H1" s="1780"/>
      <c r="I1" s="1781"/>
      <c r="J1" s="147"/>
    </row>
    <row r="2" spans="1:10" ht="12" customHeight="1">
      <c r="A2" s="221"/>
      <c r="B2" s="1782" t="s">
        <v>800</v>
      </c>
      <c r="C2" s="221"/>
      <c r="D2" s="222"/>
      <c r="E2" s="222"/>
      <c r="F2" s="221"/>
      <c r="G2" s="222"/>
      <c r="H2" s="222"/>
      <c r="I2" s="221"/>
      <c r="J2" s="1783"/>
    </row>
    <row r="3" spans="1:10" ht="12" customHeight="1">
      <c r="A3" s="221"/>
      <c r="B3" s="229" t="s">
        <v>518</v>
      </c>
      <c r="C3" s="221"/>
      <c r="D3" s="222"/>
      <c r="E3" s="222"/>
      <c r="F3" s="221"/>
      <c r="G3" s="222"/>
      <c r="H3" s="222"/>
      <c r="I3" s="221"/>
      <c r="J3" s="1783"/>
    </row>
    <row r="4" spans="1:10" ht="12" customHeight="1">
      <c r="A4" s="221"/>
      <c r="B4" s="229" t="s">
        <v>757</v>
      </c>
      <c r="C4" s="221"/>
      <c r="D4" s="222"/>
      <c r="E4" s="222"/>
      <c r="F4" s="221"/>
      <c r="G4" s="222"/>
      <c r="H4" s="222"/>
      <c r="I4" s="221"/>
      <c r="J4" s="1783"/>
    </row>
    <row r="5" spans="1:10" ht="12" customHeight="1">
      <c r="A5" s="221"/>
      <c r="B5" s="221"/>
      <c r="C5" s="221"/>
      <c r="D5" s="222"/>
      <c r="E5" s="222"/>
      <c r="F5" s="221"/>
      <c r="G5" s="222"/>
      <c r="H5" s="222"/>
      <c r="I5" s="221"/>
      <c r="J5" s="1783"/>
    </row>
    <row r="6" spans="1:10" ht="12" customHeight="1">
      <c r="A6" s="221"/>
      <c r="B6" s="1784"/>
      <c r="C6" s="1784"/>
      <c r="D6" s="1780"/>
      <c r="E6" s="1780"/>
      <c r="F6" s="1780" t="s">
        <v>226</v>
      </c>
      <c r="G6" s="1780"/>
      <c r="H6" s="1780"/>
      <c r="I6" s="1780" t="s">
        <v>376</v>
      </c>
      <c r="J6" s="1780"/>
    </row>
    <row r="7" spans="1:10" ht="12" customHeight="1">
      <c r="A7" s="221"/>
      <c r="B7" s="1784"/>
      <c r="C7" s="1784"/>
      <c r="D7" s="1785" t="s">
        <v>227</v>
      </c>
      <c r="E7" s="1785" t="s">
        <v>228</v>
      </c>
      <c r="F7" s="1785" t="s">
        <v>229</v>
      </c>
      <c r="G7" s="1785" t="s">
        <v>230</v>
      </c>
      <c r="H7" s="1785" t="s">
        <v>231</v>
      </c>
      <c r="I7" s="1785" t="s">
        <v>232</v>
      </c>
      <c r="J7" s="1785"/>
    </row>
    <row r="8" spans="1:10" ht="12" customHeight="1">
      <c r="A8" s="1786"/>
      <c r="B8" s="1787" t="s">
        <v>373</v>
      </c>
      <c r="C8" s="115"/>
      <c r="D8" s="116"/>
      <c r="E8" s="116"/>
      <c r="F8" s="116"/>
      <c r="G8" s="1158"/>
      <c r="H8" s="1172"/>
      <c r="I8" s="1786"/>
      <c r="J8" s="1788"/>
    </row>
    <row r="9" spans="1:10" ht="12" customHeight="1">
      <c r="A9" s="1786"/>
      <c r="B9" s="1789"/>
      <c r="C9" s="891"/>
      <c r="D9" s="1790"/>
      <c r="E9" s="1048"/>
      <c r="F9" s="1170"/>
      <c r="G9" s="269"/>
      <c r="H9" s="1791"/>
      <c r="I9" s="1143"/>
      <c r="J9" s="1048"/>
    </row>
    <row r="10" spans="1:10" ht="12" customHeight="1">
      <c r="A10" s="1786"/>
      <c r="B10" s="1789" t="s">
        <v>488</v>
      </c>
      <c r="C10" s="891"/>
      <c r="D10" s="1790">
        <v>41110</v>
      </c>
      <c r="E10" s="1048" t="s">
        <v>236</v>
      </c>
      <c r="F10" s="1170">
        <v>-1383991</v>
      </c>
      <c r="G10" s="267" t="s">
        <v>237</v>
      </c>
      <c r="H10" s="1792" t="s">
        <v>238</v>
      </c>
      <c r="I10" s="1793">
        <f>+F10</f>
        <v>-1383991</v>
      </c>
      <c r="J10" s="1048"/>
    </row>
    <row r="11" spans="1:10" ht="12" customHeight="1">
      <c r="A11" s="1786"/>
      <c r="B11" s="1789"/>
      <c r="C11" s="891"/>
      <c r="D11" s="1790"/>
      <c r="E11" s="1048"/>
      <c r="F11" s="1170"/>
      <c r="G11" s="269"/>
      <c r="H11" s="1791"/>
      <c r="I11" s="1143"/>
      <c r="J11" s="1048"/>
    </row>
    <row r="12" spans="1:10" ht="12" customHeight="1">
      <c r="A12" s="1786"/>
      <c r="B12" s="1789" t="s">
        <v>517</v>
      </c>
      <c r="C12" s="891"/>
      <c r="D12" s="1790">
        <v>283</v>
      </c>
      <c r="E12" s="1048" t="s">
        <v>236</v>
      </c>
      <c r="F12" s="1170">
        <v>691996</v>
      </c>
      <c r="G12" s="267" t="s">
        <v>237</v>
      </c>
      <c r="H12" s="1792" t="s">
        <v>238</v>
      </c>
      <c r="I12" s="1793">
        <f>+F12</f>
        <v>691996</v>
      </c>
      <c r="J12" s="1048"/>
    </row>
    <row r="13" spans="1:10" ht="12" customHeight="1">
      <c r="A13" s="1786"/>
      <c r="B13" s="1789"/>
      <c r="C13" s="891"/>
      <c r="D13" s="1790"/>
      <c r="E13" s="1048"/>
      <c r="F13" s="1170"/>
      <c r="G13" s="269"/>
      <c r="H13" s="1791"/>
      <c r="I13" s="1143"/>
      <c r="J13" s="1048"/>
    </row>
    <row r="14" spans="1:10" ht="12" customHeight="1">
      <c r="A14" s="1786"/>
      <c r="B14" s="1789"/>
      <c r="C14" s="891"/>
      <c r="D14" s="1790"/>
      <c r="E14" s="1048"/>
      <c r="F14" s="1170"/>
      <c r="G14" s="269"/>
      <c r="H14" s="1791"/>
      <c r="I14" s="1143"/>
      <c r="J14" s="1048"/>
    </row>
    <row r="15" spans="1:10" ht="12" customHeight="1">
      <c r="A15" s="1786"/>
      <c r="B15" s="1542" t="s">
        <v>1111</v>
      </c>
      <c r="C15" s="891"/>
      <c r="D15" s="1048"/>
      <c r="E15" s="1048"/>
      <c r="F15" s="1170"/>
      <c r="G15" s="269"/>
      <c r="H15" s="1791"/>
      <c r="I15" s="1143"/>
      <c r="J15" s="1121"/>
    </row>
    <row r="16" spans="1:10" ht="12" customHeight="1">
      <c r="A16" s="1786"/>
      <c r="B16" s="891"/>
      <c r="C16" s="891"/>
      <c r="D16" s="1048"/>
      <c r="E16" s="1048"/>
      <c r="F16" s="1170"/>
      <c r="G16" s="1121"/>
      <c r="H16" s="1121"/>
      <c r="I16" s="1170"/>
      <c r="J16" s="1121"/>
    </row>
    <row r="17" spans="1:10" ht="12" customHeight="1">
      <c r="A17" s="1786"/>
      <c r="B17" s="2477"/>
      <c r="C17" s="2478"/>
      <c r="D17" s="2479"/>
      <c r="E17" s="2479"/>
      <c r="F17" s="2480"/>
      <c r="G17" s="1627"/>
      <c r="H17" s="1627"/>
      <c r="I17" s="2481"/>
      <c r="J17" s="2476"/>
    </row>
    <row r="18" spans="1:10" ht="12" customHeight="1">
      <c r="A18" s="1164"/>
      <c r="B18" s="1794"/>
      <c r="C18" s="891"/>
      <c r="D18" s="1048"/>
      <c r="E18" s="1048"/>
      <c r="F18" s="1170"/>
      <c r="G18" s="1121"/>
      <c r="H18" s="1121"/>
      <c r="I18" s="2482"/>
      <c r="J18" s="1121"/>
    </row>
    <row r="19" spans="1:10" ht="12" customHeight="1">
      <c r="A19" s="1164"/>
      <c r="B19" s="1151"/>
      <c r="C19" s="1140"/>
      <c r="D19" s="1121"/>
      <c r="E19" s="1121"/>
      <c r="F19" s="1140"/>
      <c r="G19" s="1121"/>
      <c r="H19" s="1121"/>
      <c r="I19" s="1152"/>
      <c r="J19" s="1121"/>
    </row>
    <row r="20" spans="1:10" ht="12" customHeight="1">
      <c r="A20" s="1164"/>
      <c r="B20" s="1732"/>
      <c r="C20" s="1164"/>
      <c r="D20" s="1158"/>
      <c r="E20" s="1158"/>
      <c r="F20" s="1164"/>
      <c r="G20" s="1158"/>
      <c r="H20" s="1158"/>
      <c r="I20" s="1179"/>
      <c r="J20" s="1158"/>
    </row>
    <row r="21" spans="1:10" ht="12" customHeight="1">
      <c r="A21" s="1164"/>
      <c r="B21" s="1733"/>
      <c r="C21" s="1164"/>
      <c r="D21" s="1158"/>
      <c r="E21" s="1158"/>
      <c r="F21" s="1164"/>
      <c r="G21" s="1158"/>
      <c r="H21" s="1158"/>
      <c r="I21" s="1179"/>
      <c r="J21" s="1158"/>
    </row>
    <row r="22" spans="1:10" ht="12" customHeight="1">
      <c r="A22" s="1164"/>
      <c r="B22" s="2483"/>
      <c r="C22" s="2484"/>
      <c r="D22" s="1177"/>
      <c r="E22" s="1177"/>
      <c r="F22" s="2484"/>
      <c r="G22" s="1177"/>
      <c r="H22" s="1177"/>
      <c r="I22" s="2485"/>
      <c r="J22" s="1158"/>
    </row>
    <row r="23" spans="1:10" ht="12" customHeight="1">
      <c r="A23" s="1164"/>
      <c r="B23" s="1164"/>
      <c r="C23" s="1164"/>
      <c r="D23" s="1158"/>
      <c r="E23" s="1158"/>
      <c r="F23" s="1795"/>
      <c r="G23" s="1158"/>
      <c r="H23" s="1158"/>
      <c r="I23" s="1164"/>
      <c r="J23" s="1158"/>
    </row>
    <row r="24" spans="1:10" ht="12" customHeight="1">
      <c r="A24" s="1164"/>
      <c r="B24" s="891"/>
      <c r="C24" s="891"/>
      <c r="D24" s="891"/>
      <c r="E24" s="891"/>
      <c r="F24" s="891"/>
      <c r="G24" s="891"/>
      <c r="H24" s="891"/>
      <c r="I24" s="891"/>
      <c r="J24" s="891"/>
    </row>
    <row r="25" spans="1:10" ht="12" customHeight="1">
      <c r="A25" s="1164"/>
      <c r="B25" s="891"/>
      <c r="C25" s="891"/>
      <c r="D25" s="891"/>
      <c r="E25" s="891"/>
      <c r="F25" s="891"/>
      <c r="G25" s="891"/>
      <c r="H25" s="891"/>
      <c r="I25" s="891"/>
      <c r="J25" s="891"/>
    </row>
    <row r="26" spans="1:10" ht="12" customHeight="1">
      <c r="A26" s="1164"/>
      <c r="B26" s="891"/>
      <c r="C26" s="891"/>
      <c r="D26" s="891"/>
      <c r="E26" s="891"/>
      <c r="F26" s="891"/>
      <c r="G26" s="891"/>
      <c r="H26" s="891"/>
      <c r="I26" s="891"/>
      <c r="J26" s="891"/>
    </row>
    <row r="27" spans="1:10" ht="12" customHeight="1">
      <c r="A27" s="1164"/>
      <c r="B27" s="891"/>
      <c r="C27" s="891"/>
      <c r="D27" s="891"/>
      <c r="E27" s="891"/>
      <c r="F27" s="891"/>
      <c r="G27" s="891"/>
      <c r="H27" s="891"/>
      <c r="I27" s="891"/>
      <c r="J27" s="891"/>
    </row>
    <row r="28" spans="1:10" ht="12" customHeight="1">
      <c r="A28" s="472"/>
      <c r="B28" s="472"/>
      <c r="C28" s="472"/>
      <c r="D28" s="473"/>
      <c r="E28" s="473"/>
      <c r="F28" s="472"/>
      <c r="G28" s="473"/>
      <c r="H28" s="473"/>
      <c r="I28" s="472"/>
      <c r="J28" s="473"/>
    </row>
    <row r="29" spans="1:10" ht="12" customHeight="1">
      <c r="A29" s="472"/>
      <c r="B29" s="472"/>
      <c r="C29" s="472"/>
      <c r="D29" s="473"/>
      <c r="E29" s="473"/>
      <c r="F29" s="472"/>
      <c r="G29" s="473"/>
      <c r="H29" s="473"/>
      <c r="I29" s="472"/>
      <c r="J29" s="473"/>
    </row>
    <row r="30" spans="1:10" ht="12" customHeight="1">
      <c r="A30" s="472"/>
      <c r="B30" s="472"/>
      <c r="C30" s="472"/>
      <c r="D30" s="473"/>
      <c r="E30" s="473"/>
      <c r="F30" s="472"/>
      <c r="G30" s="473"/>
      <c r="H30" s="473"/>
      <c r="I30" s="472"/>
      <c r="J30" s="473"/>
    </row>
    <row r="31" spans="1:10">
      <c r="D31" s="656"/>
    </row>
    <row r="32" spans="1:10">
      <c r="D32" s="656"/>
    </row>
    <row r="33" spans="4:10">
      <c r="D33" s="656"/>
    </row>
    <row r="34" spans="4:10">
      <c r="D34" s="656"/>
    </row>
    <row r="35" spans="4:10">
      <c r="D35" s="656"/>
    </row>
    <row r="36" spans="4:10">
      <c r="D36" s="656"/>
    </row>
    <row r="37" spans="4:10" ht="17.399999999999999">
      <c r="D37" s="656"/>
      <c r="J37" s="899"/>
    </row>
    <row r="38" spans="4:10">
      <c r="D38" s="656"/>
    </row>
    <row r="39" spans="4:10">
      <c r="D39" s="656"/>
    </row>
    <row r="40" spans="4:10">
      <c r="D40" s="656"/>
    </row>
    <row r="41" spans="4:10">
      <c r="D41" s="656"/>
    </row>
    <row r="42" spans="4:10">
      <c r="D42" s="656"/>
    </row>
    <row r="43" spans="4:10">
      <c r="D43" s="656"/>
    </row>
    <row r="44" spans="4:10">
      <c r="D44" s="656"/>
    </row>
    <row r="45" spans="4:10">
      <c r="D45" s="656"/>
    </row>
    <row r="46" spans="4:10">
      <c r="D46" s="656"/>
    </row>
    <row r="47" spans="4:10">
      <c r="D47" s="656"/>
    </row>
    <row r="48" spans="4:10">
      <c r="D48" s="656"/>
    </row>
    <row r="49" spans="4:9">
      <c r="D49" s="656"/>
    </row>
    <row r="50" spans="4:9">
      <c r="D50" s="656"/>
    </row>
    <row r="51" spans="4:9">
      <c r="D51" s="656"/>
    </row>
    <row r="52" spans="4:9">
      <c r="D52" s="656"/>
    </row>
    <row r="53" spans="4:9">
      <c r="D53" s="656"/>
    </row>
    <row r="54" spans="4:9">
      <c r="D54" s="656"/>
    </row>
    <row r="55" spans="4:9">
      <c r="D55" s="656"/>
    </row>
    <row r="56" spans="4:9">
      <c r="D56" s="656"/>
    </row>
    <row r="57" spans="4:9">
      <c r="D57" s="656"/>
    </row>
    <row r="58" spans="4:9">
      <c r="D58" s="656"/>
    </row>
    <row r="59" spans="4:9">
      <c r="D59" s="656"/>
    </row>
    <row r="60" spans="4:9">
      <c r="D60" s="656"/>
    </row>
    <row r="61" spans="4:9">
      <c r="D61" s="656"/>
    </row>
    <row r="62" spans="4:9">
      <c r="D62" s="656"/>
    </row>
    <row r="63" spans="4:9">
      <c r="D63" s="656"/>
      <c r="I63" s="891"/>
    </row>
    <row r="64" spans="4:9">
      <c r="D64" s="656"/>
    </row>
    <row r="65" spans="4:4">
      <c r="D65" s="656"/>
    </row>
    <row r="66" spans="4:4">
      <c r="D66" s="656"/>
    </row>
    <row r="67" spans="4:4">
      <c r="D67" s="656"/>
    </row>
    <row r="68" spans="4:4">
      <c r="D68" s="656"/>
    </row>
    <row r="69" spans="4:4">
      <c r="D69" s="656"/>
    </row>
    <row r="70" spans="4:4">
      <c r="D70" s="656"/>
    </row>
    <row r="71" spans="4:4">
      <c r="D71" s="656"/>
    </row>
    <row r="72" spans="4:4">
      <c r="D72" s="656"/>
    </row>
    <row r="73" spans="4:4">
      <c r="D73" s="656"/>
    </row>
    <row r="74" spans="4:4">
      <c r="D74" s="656"/>
    </row>
    <row r="75" spans="4:4">
      <c r="D75" s="656"/>
    </row>
    <row r="76" spans="4:4">
      <c r="D76" s="656"/>
    </row>
    <row r="77" spans="4:4">
      <c r="D77" s="656"/>
    </row>
    <row r="78" spans="4:4">
      <c r="D78" s="656"/>
    </row>
    <row r="79" spans="4:4">
      <c r="D79" s="656"/>
    </row>
    <row r="80" spans="4:4">
      <c r="D80" s="656"/>
    </row>
    <row r="81" spans="4:4">
      <c r="D81" s="656"/>
    </row>
    <row r="82" spans="4:4">
      <c r="D82" s="656"/>
    </row>
    <row r="83" spans="4:4">
      <c r="D83" s="656"/>
    </row>
    <row r="84" spans="4:4">
      <c r="D84" s="656"/>
    </row>
    <row r="85" spans="4:4">
      <c r="D85" s="656"/>
    </row>
    <row r="86" spans="4:4">
      <c r="D86" s="656"/>
    </row>
    <row r="87" spans="4:4">
      <c r="D87" s="656"/>
    </row>
    <row r="88" spans="4:4">
      <c r="D88" s="656"/>
    </row>
    <row r="89" spans="4:4">
      <c r="D89" s="656"/>
    </row>
    <row r="90" spans="4:4">
      <c r="D90" s="656"/>
    </row>
    <row r="91" spans="4:4">
      <c r="D91" s="656"/>
    </row>
    <row r="92" spans="4:4">
      <c r="D92" s="656"/>
    </row>
    <row r="93" spans="4:4">
      <c r="D93" s="656"/>
    </row>
    <row r="94" spans="4:4">
      <c r="D94" s="656"/>
    </row>
    <row r="95" spans="4:4">
      <c r="D95" s="656"/>
    </row>
    <row r="96" spans="4:4">
      <c r="D96" s="656"/>
    </row>
    <row r="97" spans="4:4">
      <c r="D97" s="656"/>
    </row>
    <row r="98" spans="4:4">
      <c r="D98" s="656"/>
    </row>
    <row r="99" spans="4:4">
      <c r="D99" s="656"/>
    </row>
    <row r="100" spans="4:4">
      <c r="D100" s="656"/>
    </row>
    <row r="101" spans="4:4">
      <c r="D101" s="656"/>
    </row>
    <row r="102" spans="4:4">
      <c r="D102" s="656"/>
    </row>
    <row r="103" spans="4:4">
      <c r="D103" s="656"/>
    </row>
    <row r="104" spans="4:4">
      <c r="D104" s="656"/>
    </row>
    <row r="105" spans="4:4">
      <c r="D105" s="656"/>
    </row>
    <row r="106" spans="4:4">
      <c r="D106" s="656"/>
    </row>
    <row r="107" spans="4:4">
      <c r="D107" s="656"/>
    </row>
    <row r="108" spans="4:4">
      <c r="D108" s="656"/>
    </row>
    <row r="109" spans="4:4">
      <c r="D109" s="656"/>
    </row>
    <row r="110" spans="4:4">
      <c r="D110" s="656"/>
    </row>
    <row r="111" spans="4:4">
      <c r="D111" s="656"/>
    </row>
    <row r="112" spans="4:4">
      <c r="D112" s="656"/>
    </row>
    <row r="113" spans="4:4">
      <c r="D113" s="656"/>
    </row>
    <row r="114" spans="4:4">
      <c r="D114" s="656"/>
    </row>
    <row r="115" spans="4:4">
      <c r="D115" s="656"/>
    </row>
    <row r="116" spans="4:4">
      <c r="D116" s="656"/>
    </row>
    <row r="117" spans="4:4">
      <c r="D117" s="656"/>
    </row>
    <row r="118" spans="4:4">
      <c r="D118" s="656"/>
    </row>
    <row r="119" spans="4:4">
      <c r="D119" s="656"/>
    </row>
    <row r="120" spans="4:4">
      <c r="D120" s="656"/>
    </row>
    <row r="121" spans="4:4">
      <c r="D121" s="656"/>
    </row>
    <row r="122" spans="4:4">
      <c r="D122" s="656"/>
    </row>
    <row r="123" spans="4:4">
      <c r="D123" s="656"/>
    </row>
    <row r="124" spans="4:4">
      <c r="D124" s="656"/>
    </row>
    <row r="125" spans="4:4">
      <c r="D125" s="656"/>
    </row>
    <row r="126" spans="4:4">
      <c r="D126" s="656"/>
    </row>
    <row r="127" spans="4:4">
      <c r="D127" s="656"/>
    </row>
    <row r="128" spans="4:4">
      <c r="D128" s="656"/>
    </row>
    <row r="129" spans="4:4">
      <c r="D129" s="656"/>
    </row>
    <row r="130" spans="4:4">
      <c r="D130" s="656"/>
    </row>
    <row r="131" spans="4:4">
      <c r="D131" s="656"/>
    </row>
    <row r="132" spans="4:4">
      <c r="D132" s="656"/>
    </row>
    <row r="133" spans="4:4">
      <c r="D133" s="656"/>
    </row>
    <row r="134" spans="4:4">
      <c r="D134" s="656"/>
    </row>
    <row r="135" spans="4:4">
      <c r="D135" s="656"/>
    </row>
    <row r="136" spans="4:4">
      <c r="D136" s="656"/>
    </row>
    <row r="137" spans="4:4">
      <c r="D137" s="656"/>
    </row>
    <row r="138" spans="4:4">
      <c r="D138" s="656"/>
    </row>
    <row r="139" spans="4:4">
      <c r="D139" s="656"/>
    </row>
    <row r="140" spans="4:4">
      <c r="D140" s="656"/>
    </row>
    <row r="141" spans="4:4">
      <c r="D141" s="656"/>
    </row>
    <row r="142" spans="4:4">
      <c r="D142" s="656"/>
    </row>
    <row r="143" spans="4:4">
      <c r="D143" s="656"/>
    </row>
    <row r="144" spans="4:4">
      <c r="D144" s="656"/>
    </row>
    <row r="145" spans="4:4">
      <c r="D145" s="656"/>
    </row>
    <row r="146" spans="4:4">
      <c r="D146" s="656"/>
    </row>
    <row r="147" spans="4:4">
      <c r="D147" s="656"/>
    </row>
    <row r="148" spans="4:4">
      <c r="D148" s="656"/>
    </row>
    <row r="149" spans="4:4">
      <c r="D149" s="656"/>
    </row>
    <row r="150" spans="4:4">
      <c r="D150" s="656"/>
    </row>
    <row r="151" spans="4:4">
      <c r="D151" s="656"/>
    </row>
    <row r="152" spans="4:4">
      <c r="D152" s="656"/>
    </row>
    <row r="153" spans="4:4">
      <c r="D153" s="656"/>
    </row>
    <row r="154" spans="4:4">
      <c r="D154" s="656"/>
    </row>
    <row r="155" spans="4:4">
      <c r="D155" s="656"/>
    </row>
    <row r="156" spans="4:4">
      <c r="D156" s="656"/>
    </row>
    <row r="157" spans="4:4">
      <c r="D157" s="656"/>
    </row>
    <row r="158" spans="4:4">
      <c r="D158" s="656"/>
    </row>
    <row r="159" spans="4:4">
      <c r="D159" s="656"/>
    </row>
    <row r="160" spans="4:4">
      <c r="D160" s="656"/>
    </row>
    <row r="161" spans="4:4">
      <c r="D161" s="656"/>
    </row>
    <row r="162" spans="4:4">
      <c r="D162" s="656"/>
    </row>
    <row r="163" spans="4:4">
      <c r="D163" s="656"/>
    </row>
    <row r="164" spans="4:4">
      <c r="D164" s="656"/>
    </row>
    <row r="165" spans="4:4">
      <c r="D165" s="656"/>
    </row>
    <row r="166" spans="4:4">
      <c r="D166" s="656"/>
    </row>
    <row r="167" spans="4:4">
      <c r="D167" s="656"/>
    </row>
    <row r="168" spans="4:4">
      <c r="D168" s="656"/>
    </row>
    <row r="169" spans="4:4">
      <c r="D169" s="656"/>
    </row>
    <row r="170" spans="4:4">
      <c r="D170" s="656"/>
    </row>
    <row r="171" spans="4:4">
      <c r="D171" s="656"/>
    </row>
    <row r="172" spans="4:4">
      <c r="D172" s="656"/>
    </row>
    <row r="173" spans="4:4">
      <c r="D173" s="656"/>
    </row>
    <row r="174" spans="4:4">
      <c r="D174" s="656"/>
    </row>
    <row r="175" spans="4:4">
      <c r="D175" s="656"/>
    </row>
    <row r="176" spans="4:4">
      <c r="D176" s="656"/>
    </row>
    <row r="177" spans="4:4">
      <c r="D177" s="656"/>
    </row>
    <row r="178" spans="4:4">
      <c r="D178" s="656"/>
    </row>
    <row r="179" spans="4:4">
      <c r="D179" s="656"/>
    </row>
    <row r="180" spans="4:4">
      <c r="D180" s="656"/>
    </row>
    <row r="181" spans="4:4">
      <c r="D181" s="656"/>
    </row>
    <row r="182" spans="4:4">
      <c r="D182" s="656"/>
    </row>
    <row r="183" spans="4:4">
      <c r="D183" s="656"/>
    </row>
    <row r="184" spans="4:4">
      <c r="D184" s="656"/>
    </row>
    <row r="185" spans="4:4">
      <c r="D185" s="656"/>
    </row>
    <row r="186" spans="4:4">
      <c r="D186" s="656"/>
    </row>
    <row r="187" spans="4:4">
      <c r="D187" s="656"/>
    </row>
    <row r="188" spans="4:4">
      <c r="D188" s="656"/>
    </row>
    <row r="189" spans="4:4">
      <c r="D189" s="656"/>
    </row>
    <row r="190" spans="4:4">
      <c r="D190" s="656"/>
    </row>
    <row r="191" spans="4:4">
      <c r="D191" s="656"/>
    </row>
    <row r="192" spans="4:4">
      <c r="D192" s="656"/>
    </row>
    <row r="193" spans="4:4">
      <c r="D193" s="656"/>
    </row>
    <row r="194" spans="4:4">
      <c r="D194" s="656"/>
    </row>
    <row r="195" spans="4:4">
      <c r="D195" s="656"/>
    </row>
    <row r="196" spans="4:4">
      <c r="D196" s="656"/>
    </row>
    <row r="197" spans="4:4">
      <c r="D197" s="656"/>
    </row>
    <row r="198" spans="4:4">
      <c r="D198" s="656"/>
    </row>
    <row r="199" spans="4:4">
      <c r="D199" s="656"/>
    </row>
    <row r="200" spans="4:4">
      <c r="D200" s="656"/>
    </row>
    <row r="201" spans="4:4">
      <c r="D201" s="656"/>
    </row>
    <row r="202" spans="4:4">
      <c r="D202" s="656"/>
    </row>
    <row r="203" spans="4:4">
      <c r="D203" s="656"/>
    </row>
    <row r="204" spans="4:4">
      <c r="D204" s="656"/>
    </row>
    <row r="205" spans="4:4">
      <c r="D205" s="656"/>
    </row>
    <row r="206" spans="4:4">
      <c r="D206" s="656"/>
    </row>
    <row r="207" spans="4:4">
      <c r="D207" s="656"/>
    </row>
    <row r="208" spans="4:4">
      <c r="D208" s="656"/>
    </row>
    <row r="209" spans="4:4">
      <c r="D209" s="656"/>
    </row>
    <row r="210" spans="4:4">
      <c r="D210" s="656"/>
    </row>
    <row r="211" spans="4:4">
      <c r="D211" s="656"/>
    </row>
    <row r="212" spans="4:4">
      <c r="D212" s="656"/>
    </row>
    <row r="213" spans="4:4">
      <c r="D213" s="656"/>
    </row>
    <row r="214" spans="4:4">
      <c r="D214" s="656"/>
    </row>
    <row r="215" spans="4:4">
      <c r="D215" s="656"/>
    </row>
    <row r="216" spans="4:4">
      <c r="D216" s="656"/>
    </row>
    <row r="217" spans="4:4">
      <c r="D217" s="656"/>
    </row>
    <row r="218" spans="4:4">
      <c r="D218" s="656"/>
    </row>
    <row r="219" spans="4:4">
      <c r="D219" s="656"/>
    </row>
    <row r="220" spans="4:4">
      <c r="D220" s="656"/>
    </row>
    <row r="221" spans="4:4">
      <c r="D221" s="656"/>
    </row>
    <row r="222" spans="4:4">
      <c r="D222" s="656"/>
    </row>
    <row r="223" spans="4:4">
      <c r="D223" s="656"/>
    </row>
    <row r="224" spans="4:4">
      <c r="D224" s="656"/>
    </row>
    <row r="225" spans="4:4">
      <c r="D225" s="656"/>
    </row>
    <row r="226" spans="4:4">
      <c r="D226" s="656"/>
    </row>
    <row r="227" spans="4:4">
      <c r="D227" s="656"/>
    </row>
    <row r="228" spans="4:4">
      <c r="D228" s="656"/>
    </row>
    <row r="229" spans="4:4">
      <c r="D229" s="656"/>
    </row>
    <row r="230" spans="4:4">
      <c r="D230" s="656"/>
    </row>
    <row r="231" spans="4:4">
      <c r="D231" s="656"/>
    </row>
    <row r="232" spans="4:4">
      <c r="D232" s="656"/>
    </row>
    <row r="233" spans="4:4">
      <c r="D233" s="656"/>
    </row>
    <row r="234" spans="4:4">
      <c r="D234" s="656"/>
    </row>
    <row r="235" spans="4:4">
      <c r="D235" s="656"/>
    </row>
    <row r="236" spans="4:4">
      <c r="D236" s="656"/>
    </row>
    <row r="237" spans="4:4">
      <c r="D237" s="656"/>
    </row>
    <row r="238" spans="4:4">
      <c r="D238" s="656"/>
    </row>
    <row r="239" spans="4:4">
      <c r="D239" s="656"/>
    </row>
    <row r="240" spans="4:4">
      <c r="D240" s="656"/>
    </row>
    <row r="241" spans="4:4">
      <c r="D241" s="656"/>
    </row>
    <row r="242" spans="4:4">
      <c r="D242" s="656"/>
    </row>
    <row r="243" spans="4:4">
      <c r="D243" s="656"/>
    </row>
    <row r="244" spans="4:4">
      <c r="D244" s="656"/>
    </row>
    <row r="245" spans="4:4">
      <c r="D245" s="656"/>
    </row>
    <row r="246" spans="4:4">
      <c r="D246" s="656"/>
    </row>
    <row r="247" spans="4:4">
      <c r="D247" s="656"/>
    </row>
    <row r="248" spans="4:4">
      <c r="D248" s="656"/>
    </row>
    <row r="249" spans="4:4">
      <c r="D249" s="656"/>
    </row>
    <row r="250" spans="4:4">
      <c r="D250" s="656"/>
    </row>
    <row r="251" spans="4:4">
      <c r="D251" s="656"/>
    </row>
    <row r="252" spans="4:4">
      <c r="D252" s="656"/>
    </row>
    <row r="253" spans="4:4">
      <c r="D253" s="656"/>
    </row>
    <row r="254" spans="4:4">
      <c r="D254" s="656"/>
    </row>
    <row r="255" spans="4:4">
      <c r="D255" s="656"/>
    </row>
    <row r="256" spans="4:4">
      <c r="D256" s="656"/>
    </row>
    <row r="257" spans="4:4">
      <c r="D257" s="656"/>
    </row>
    <row r="258" spans="4:4">
      <c r="D258" s="656"/>
    </row>
    <row r="259" spans="4:4">
      <c r="D259" s="656"/>
    </row>
    <row r="260" spans="4:4">
      <c r="D260" s="656"/>
    </row>
    <row r="261" spans="4:4">
      <c r="D261" s="656"/>
    </row>
    <row r="262" spans="4:4">
      <c r="D262" s="656"/>
    </row>
    <row r="263" spans="4:4">
      <c r="D263" s="656"/>
    </row>
    <row r="264" spans="4:4">
      <c r="D264" s="656"/>
    </row>
    <row r="265" spans="4:4">
      <c r="D265" s="656"/>
    </row>
    <row r="266" spans="4:4">
      <c r="D266" s="656"/>
    </row>
    <row r="267" spans="4:4">
      <c r="D267" s="656"/>
    </row>
    <row r="268" spans="4:4">
      <c r="D268" s="656"/>
    </row>
    <row r="269" spans="4:4">
      <c r="D269" s="656"/>
    </row>
    <row r="270" spans="4:4">
      <c r="D270" s="656"/>
    </row>
    <row r="271" spans="4:4">
      <c r="D271" s="656"/>
    </row>
    <row r="272" spans="4:4">
      <c r="D272" s="656"/>
    </row>
    <row r="273" spans="4:4">
      <c r="D273" s="656"/>
    </row>
    <row r="274" spans="4:4">
      <c r="D274" s="656"/>
    </row>
    <row r="275" spans="4:4">
      <c r="D275" s="656"/>
    </row>
    <row r="276" spans="4:4">
      <c r="D276" s="656"/>
    </row>
    <row r="277" spans="4:4">
      <c r="D277" s="656"/>
    </row>
    <row r="278" spans="4:4">
      <c r="D278" s="656"/>
    </row>
    <row r="279" spans="4:4">
      <c r="D279" s="656"/>
    </row>
    <row r="280" spans="4:4">
      <c r="D280" s="656"/>
    </row>
    <row r="281" spans="4:4">
      <c r="D281" s="656"/>
    </row>
    <row r="282" spans="4:4">
      <c r="D282" s="656"/>
    </row>
    <row r="283" spans="4:4">
      <c r="D283" s="656"/>
    </row>
    <row r="284" spans="4:4">
      <c r="D284" s="656"/>
    </row>
    <row r="285" spans="4:4">
      <c r="D285" s="656"/>
    </row>
    <row r="286" spans="4:4">
      <c r="D286" s="656"/>
    </row>
    <row r="287" spans="4:4">
      <c r="D287" s="656"/>
    </row>
    <row r="288" spans="4:4">
      <c r="D288" s="656"/>
    </row>
    <row r="289" spans="4:4">
      <c r="D289" s="656"/>
    </row>
    <row r="290" spans="4:4">
      <c r="D290" s="656"/>
    </row>
    <row r="291" spans="4:4">
      <c r="D291" s="656"/>
    </row>
    <row r="292" spans="4:4">
      <c r="D292" s="656"/>
    </row>
    <row r="293" spans="4:4">
      <c r="D293" s="656"/>
    </row>
    <row r="294" spans="4:4">
      <c r="D294" s="656"/>
    </row>
    <row r="295" spans="4:4">
      <c r="D295" s="656"/>
    </row>
    <row r="296" spans="4:4">
      <c r="D296" s="656"/>
    </row>
    <row r="297" spans="4:4">
      <c r="D297" s="656"/>
    </row>
    <row r="298" spans="4:4">
      <c r="D298" s="656"/>
    </row>
    <row r="299" spans="4:4">
      <c r="D299" s="656"/>
    </row>
    <row r="300" spans="4:4">
      <c r="D300" s="656"/>
    </row>
    <row r="301" spans="4:4">
      <c r="D301" s="656"/>
    </row>
    <row r="302" spans="4:4">
      <c r="D302" s="656"/>
    </row>
    <row r="303" spans="4:4">
      <c r="D303" s="656"/>
    </row>
    <row r="304" spans="4:4">
      <c r="D304" s="656"/>
    </row>
    <row r="305" spans="4:4">
      <c r="D305" s="656"/>
    </row>
    <row r="306" spans="4:4">
      <c r="D306" s="656"/>
    </row>
    <row r="307" spans="4:4">
      <c r="D307" s="656"/>
    </row>
    <row r="308" spans="4:4">
      <c r="D308" s="656"/>
    </row>
    <row r="309" spans="4:4">
      <c r="D309" s="656"/>
    </row>
    <row r="310" spans="4:4">
      <c r="D310" s="656"/>
    </row>
    <row r="311" spans="4:4">
      <c r="D311" s="656"/>
    </row>
    <row r="312" spans="4:4">
      <c r="D312" s="656"/>
    </row>
    <row r="313" spans="4:4">
      <c r="D313" s="656"/>
    </row>
    <row r="314" spans="4:4">
      <c r="D314" s="656"/>
    </row>
    <row r="315" spans="4:4">
      <c r="D315" s="656"/>
    </row>
    <row r="316" spans="4:4">
      <c r="D316" s="656"/>
    </row>
    <row r="317" spans="4:4">
      <c r="D317" s="656"/>
    </row>
    <row r="318" spans="4:4">
      <c r="D318" s="656"/>
    </row>
    <row r="319" spans="4:4">
      <c r="D319" s="656"/>
    </row>
    <row r="320" spans="4:4">
      <c r="D320" s="656"/>
    </row>
    <row r="321" spans="4:4">
      <c r="D321" s="656"/>
    </row>
    <row r="322" spans="4:4">
      <c r="D322" s="656"/>
    </row>
    <row r="323" spans="4:4">
      <c r="D323" s="656"/>
    </row>
    <row r="324" spans="4:4">
      <c r="D324" s="656"/>
    </row>
    <row r="325" spans="4:4">
      <c r="D325" s="656"/>
    </row>
    <row r="326" spans="4:4">
      <c r="D326" s="656"/>
    </row>
    <row r="327" spans="4:4">
      <c r="D327" s="656"/>
    </row>
    <row r="328" spans="4:4">
      <c r="D328" s="656"/>
    </row>
    <row r="329" spans="4:4">
      <c r="D329" s="656"/>
    </row>
    <row r="330" spans="4:4">
      <c r="D330" s="656"/>
    </row>
    <row r="331" spans="4:4">
      <c r="D331" s="656"/>
    </row>
    <row r="332" spans="4:4">
      <c r="D332" s="656"/>
    </row>
    <row r="333" spans="4:4">
      <c r="D333" s="656"/>
    </row>
    <row r="334" spans="4:4">
      <c r="D334" s="656"/>
    </row>
    <row r="335" spans="4:4">
      <c r="D335" s="656"/>
    </row>
    <row r="336" spans="4:4">
      <c r="D336" s="656"/>
    </row>
    <row r="337" spans="4:4">
      <c r="D337" s="656"/>
    </row>
    <row r="338" spans="4:4">
      <c r="D338" s="656"/>
    </row>
    <row r="339" spans="4:4">
      <c r="D339" s="656"/>
    </row>
    <row r="340" spans="4:4">
      <c r="D340" s="656"/>
    </row>
    <row r="341" spans="4:4">
      <c r="D341" s="656"/>
    </row>
    <row r="342" spans="4:4">
      <c r="D342" s="656"/>
    </row>
    <row r="343" spans="4:4">
      <c r="D343" s="656"/>
    </row>
    <row r="344" spans="4:4">
      <c r="D344" s="656"/>
    </row>
    <row r="345" spans="4:4">
      <c r="D345" s="656"/>
    </row>
    <row r="346" spans="4:4">
      <c r="D346" s="656"/>
    </row>
    <row r="347" spans="4:4">
      <c r="D347" s="656"/>
    </row>
    <row r="348" spans="4:4">
      <c r="D348" s="656"/>
    </row>
    <row r="349" spans="4:4">
      <c r="D349" s="656"/>
    </row>
    <row r="350" spans="4:4">
      <c r="D350" s="656"/>
    </row>
    <row r="351" spans="4:4">
      <c r="D351" s="656"/>
    </row>
    <row r="352" spans="4:4">
      <c r="D352" s="656"/>
    </row>
    <row r="353" spans="4:4">
      <c r="D353" s="656"/>
    </row>
    <row r="354" spans="4:4">
      <c r="D354" s="656"/>
    </row>
    <row r="355" spans="4:4">
      <c r="D355" s="656"/>
    </row>
    <row r="356" spans="4:4">
      <c r="D356" s="656"/>
    </row>
    <row r="357" spans="4:4">
      <c r="D357" s="656"/>
    </row>
    <row r="358" spans="4:4">
      <c r="D358" s="656"/>
    </row>
    <row r="359" spans="4:4">
      <c r="D359" s="656"/>
    </row>
    <row r="360" spans="4:4">
      <c r="D360" s="656"/>
    </row>
    <row r="361" spans="4:4">
      <c r="D361" s="656"/>
    </row>
  </sheetData>
  <conditionalFormatting sqref="J1">
    <cfRule type="cellIs" dxfId="33" priority="6" stopIfTrue="1" operator="equal">
      <formula>"x.x"</formula>
    </cfRule>
  </conditionalFormatting>
  <conditionalFormatting sqref="B16 B9:B14">
    <cfRule type="cellIs" dxfId="32" priority="5" stopIfTrue="1" operator="equal">
      <formula>"Title"</formula>
    </cfRule>
  </conditionalFormatting>
  <conditionalFormatting sqref="B8">
    <cfRule type="cellIs" dxfId="31" priority="4" stopIfTrue="1" operator="equal">
      <formula>"Adjustment to Income/Expense/Rate Base:"</formula>
    </cfRule>
  </conditionalFormatting>
  <conditionalFormatting sqref="I6">
    <cfRule type="cellIs" dxfId="30" priority="3" stopIfTrue="1" operator="equal">
      <formula>"Update"</formula>
    </cfRule>
  </conditionalFormatting>
  <dataValidations count="7">
    <dataValidation type="list" allowBlank="1" showInputMessage="1" showErrorMessage="1" errorTitle="Oops!" error="You must enter a state, or, if the adjustment is system, enter all states." sqref="WVQ983010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06 JE65506 TA65506 ACW65506 AMS65506 AWO65506 BGK65506 BQG65506 CAC65506 CJY65506 CTU65506 DDQ65506 DNM65506 DXI65506 EHE65506 ERA65506 FAW65506 FKS65506 FUO65506 GEK65506 GOG65506 GYC65506 HHY65506 HRU65506 IBQ65506 ILM65506 IVI65506 JFE65506 JPA65506 JYW65506 KIS65506 KSO65506 LCK65506 LMG65506 LWC65506 MFY65506 MPU65506 MZQ65506 NJM65506 NTI65506 ODE65506 ONA65506 OWW65506 PGS65506 PQO65506 QAK65506 QKG65506 QUC65506 RDY65506 RNU65506 RXQ65506 SHM65506 SRI65506 TBE65506 TLA65506 TUW65506 UES65506 UOO65506 UYK65506 VIG65506 VSC65506 WBY65506 WLU65506 WVQ65506 I131042 JE131042 TA131042 ACW131042 AMS131042 AWO131042 BGK131042 BQG131042 CAC131042 CJY131042 CTU131042 DDQ131042 DNM131042 DXI131042 EHE131042 ERA131042 FAW131042 FKS131042 FUO131042 GEK131042 GOG131042 GYC131042 HHY131042 HRU131042 IBQ131042 ILM131042 IVI131042 JFE131042 JPA131042 JYW131042 KIS131042 KSO131042 LCK131042 LMG131042 LWC131042 MFY131042 MPU131042 MZQ131042 NJM131042 NTI131042 ODE131042 ONA131042 OWW131042 PGS131042 PQO131042 QAK131042 QKG131042 QUC131042 RDY131042 RNU131042 RXQ131042 SHM131042 SRI131042 TBE131042 TLA131042 TUW131042 UES131042 UOO131042 UYK131042 VIG131042 VSC131042 WBY131042 WLU131042 WVQ131042 I196578 JE196578 TA196578 ACW196578 AMS196578 AWO196578 BGK196578 BQG196578 CAC196578 CJY196578 CTU196578 DDQ196578 DNM196578 DXI196578 EHE196578 ERA196578 FAW196578 FKS196578 FUO196578 GEK196578 GOG196578 GYC196578 HHY196578 HRU196578 IBQ196578 ILM196578 IVI196578 JFE196578 JPA196578 JYW196578 KIS196578 KSO196578 LCK196578 LMG196578 LWC196578 MFY196578 MPU196578 MZQ196578 NJM196578 NTI196578 ODE196578 ONA196578 OWW196578 PGS196578 PQO196578 QAK196578 QKG196578 QUC196578 RDY196578 RNU196578 RXQ196578 SHM196578 SRI196578 TBE196578 TLA196578 TUW196578 UES196578 UOO196578 UYK196578 VIG196578 VSC196578 WBY196578 WLU196578 WVQ196578 I262114 JE262114 TA262114 ACW262114 AMS262114 AWO262114 BGK262114 BQG262114 CAC262114 CJY262114 CTU262114 DDQ262114 DNM262114 DXI262114 EHE262114 ERA262114 FAW262114 FKS262114 FUO262114 GEK262114 GOG262114 GYC262114 HHY262114 HRU262114 IBQ262114 ILM262114 IVI262114 JFE262114 JPA262114 JYW262114 KIS262114 KSO262114 LCK262114 LMG262114 LWC262114 MFY262114 MPU262114 MZQ262114 NJM262114 NTI262114 ODE262114 ONA262114 OWW262114 PGS262114 PQO262114 QAK262114 QKG262114 QUC262114 RDY262114 RNU262114 RXQ262114 SHM262114 SRI262114 TBE262114 TLA262114 TUW262114 UES262114 UOO262114 UYK262114 VIG262114 VSC262114 WBY262114 WLU262114 WVQ262114 I327650 JE327650 TA327650 ACW327650 AMS327650 AWO327650 BGK327650 BQG327650 CAC327650 CJY327650 CTU327650 DDQ327650 DNM327650 DXI327650 EHE327650 ERA327650 FAW327650 FKS327650 FUO327650 GEK327650 GOG327650 GYC327650 HHY327650 HRU327650 IBQ327650 ILM327650 IVI327650 JFE327650 JPA327650 JYW327650 KIS327650 KSO327650 LCK327650 LMG327650 LWC327650 MFY327650 MPU327650 MZQ327650 NJM327650 NTI327650 ODE327650 ONA327650 OWW327650 PGS327650 PQO327650 QAK327650 QKG327650 QUC327650 RDY327650 RNU327650 RXQ327650 SHM327650 SRI327650 TBE327650 TLA327650 TUW327650 UES327650 UOO327650 UYK327650 VIG327650 VSC327650 WBY327650 WLU327650 WVQ327650 I393186 JE393186 TA393186 ACW393186 AMS393186 AWO393186 BGK393186 BQG393186 CAC393186 CJY393186 CTU393186 DDQ393186 DNM393186 DXI393186 EHE393186 ERA393186 FAW393186 FKS393186 FUO393186 GEK393186 GOG393186 GYC393186 HHY393186 HRU393186 IBQ393186 ILM393186 IVI393186 JFE393186 JPA393186 JYW393186 KIS393186 KSO393186 LCK393186 LMG393186 LWC393186 MFY393186 MPU393186 MZQ393186 NJM393186 NTI393186 ODE393186 ONA393186 OWW393186 PGS393186 PQO393186 QAK393186 QKG393186 QUC393186 RDY393186 RNU393186 RXQ393186 SHM393186 SRI393186 TBE393186 TLA393186 TUW393186 UES393186 UOO393186 UYK393186 VIG393186 VSC393186 WBY393186 WLU393186 WVQ393186 I458722 JE458722 TA458722 ACW458722 AMS458722 AWO458722 BGK458722 BQG458722 CAC458722 CJY458722 CTU458722 DDQ458722 DNM458722 DXI458722 EHE458722 ERA458722 FAW458722 FKS458722 FUO458722 GEK458722 GOG458722 GYC458722 HHY458722 HRU458722 IBQ458722 ILM458722 IVI458722 JFE458722 JPA458722 JYW458722 KIS458722 KSO458722 LCK458722 LMG458722 LWC458722 MFY458722 MPU458722 MZQ458722 NJM458722 NTI458722 ODE458722 ONA458722 OWW458722 PGS458722 PQO458722 QAK458722 QKG458722 QUC458722 RDY458722 RNU458722 RXQ458722 SHM458722 SRI458722 TBE458722 TLA458722 TUW458722 UES458722 UOO458722 UYK458722 VIG458722 VSC458722 WBY458722 WLU458722 WVQ458722 I524258 JE524258 TA524258 ACW524258 AMS524258 AWO524258 BGK524258 BQG524258 CAC524258 CJY524258 CTU524258 DDQ524258 DNM524258 DXI524258 EHE524258 ERA524258 FAW524258 FKS524258 FUO524258 GEK524258 GOG524258 GYC524258 HHY524258 HRU524258 IBQ524258 ILM524258 IVI524258 JFE524258 JPA524258 JYW524258 KIS524258 KSO524258 LCK524258 LMG524258 LWC524258 MFY524258 MPU524258 MZQ524258 NJM524258 NTI524258 ODE524258 ONA524258 OWW524258 PGS524258 PQO524258 QAK524258 QKG524258 QUC524258 RDY524258 RNU524258 RXQ524258 SHM524258 SRI524258 TBE524258 TLA524258 TUW524258 UES524258 UOO524258 UYK524258 VIG524258 VSC524258 WBY524258 WLU524258 WVQ524258 I589794 JE589794 TA589794 ACW589794 AMS589794 AWO589794 BGK589794 BQG589794 CAC589794 CJY589794 CTU589794 DDQ589794 DNM589794 DXI589794 EHE589794 ERA589794 FAW589794 FKS589794 FUO589794 GEK589794 GOG589794 GYC589794 HHY589794 HRU589794 IBQ589794 ILM589794 IVI589794 JFE589794 JPA589794 JYW589794 KIS589794 KSO589794 LCK589794 LMG589794 LWC589794 MFY589794 MPU589794 MZQ589794 NJM589794 NTI589794 ODE589794 ONA589794 OWW589794 PGS589794 PQO589794 QAK589794 QKG589794 QUC589794 RDY589794 RNU589794 RXQ589794 SHM589794 SRI589794 TBE589794 TLA589794 TUW589794 UES589794 UOO589794 UYK589794 VIG589794 VSC589794 WBY589794 WLU589794 WVQ589794 I655330 JE655330 TA655330 ACW655330 AMS655330 AWO655330 BGK655330 BQG655330 CAC655330 CJY655330 CTU655330 DDQ655330 DNM655330 DXI655330 EHE655330 ERA655330 FAW655330 FKS655330 FUO655330 GEK655330 GOG655330 GYC655330 HHY655330 HRU655330 IBQ655330 ILM655330 IVI655330 JFE655330 JPA655330 JYW655330 KIS655330 KSO655330 LCK655330 LMG655330 LWC655330 MFY655330 MPU655330 MZQ655330 NJM655330 NTI655330 ODE655330 ONA655330 OWW655330 PGS655330 PQO655330 QAK655330 QKG655330 QUC655330 RDY655330 RNU655330 RXQ655330 SHM655330 SRI655330 TBE655330 TLA655330 TUW655330 UES655330 UOO655330 UYK655330 VIG655330 VSC655330 WBY655330 WLU655330 WVQ655330 I720866 JE720866 TA720866 ACW720866 AMS720866 AWO720866 BGK720866 BQG720866 CAC720866 CJY720866 CTU720866 DDQ720866 DNM720866 DXI720866 EHE720866 ERA720866 FAW720866 FKS720866 FUO720866 GEK720866 GOG720866 GYC720866 HHY720866 HRU720866 IBQ720866 ILM720866 IVI720866 JFE720866 JPA720866 JYW720866 KIS720866 KSO720866 LCK720866 LMG720866 LWC720866 MFY720866 MPU720866 MZQ720866 NJM720866 NTI720866 ODE720866 ONA720866 OWW720866 PGS720866 PQO720866 QAK720866 QKG720866 QUC720866 RDY720866 RNU720866 RXQ720866 SHM720866 SRI720866 TBE720866 TLA720866 TUW720866 UES720866 UOO720866 UYK720866 VIG720866 VSC720866 WBY720866 WLU720866 WVQ720866 I786402 JE786402 TA786402 ACW786402 AMS786402 AWO786402 BGK786402 BQG786402 CAC786402 CJY786402 CTU786402 DDQ786402 DNM786402 DXI786402 EHE786402 ERA786402 FAW786402 FKS786402 FUO786402 GEK786402 GOG786402 GYC786402 HHY786402 HRU786402 IBQ786402 ILM786402 IVI786402 JFE786402 JPA786402 JYW786402 KIS786402 KSO786402 LCK786402 LMG786402 LWC786402 MFY786402 MPU786402 MZQ786402 NJM786402 NTI786402 ODE786402 ONA786402 OWW786402 PGS786402 PQO786402 QAK786402 QKG786402 QUC786402 RDY786402 RNU786402 RXQ786402 SHM786402 SRI786402 TBE786402 TLA786402 TUW786402 UES786402 UOO786402 UYK786402 VIG786402 VSC786402 WBY786402 WLU786402 WVQ786402 I851938 JE851938 TA851938 ACW851938 AMS851938 AWO851938 BGK851938 BQG851938 CAC851938 CJY851938 CTU851938 DDQ851938 DNM851938 DXI851938 EHE851938 ERA851938 FAW851938 FKS851938 FUO851938 GEK851938 GOG851938 GYC851938 HHY851938 HRU851938 IBQ851938 ILM851938 IVI851938 JFE851938 JPA851938 JYW851938 KIS851938 KSO851938 LCK851938 LMG851938 LWC851938 MFY851938 MPU851938 MZQ851938 NJM851938 NTI851938 ODE851938 ONA851938 OWW851938 PGS851938 PQO851938 QAK851938 QKG851938 QUC851938 RDY851938 RNU851938 RXQ851938 SHM851938 SRI851938 TBE851938 TLA851938 TUW851938 UES851938 UOO851938 UYK851938 VIG851938 VSC851938 WBY851938 WLU851938 WVQ851938 I917474 JE917474 TA917474 ACW917474 AMS917474 AWO917474 BGK917474 BQG917474 CAC917474 CJY917474 CTU917474 DDQ917474 DNM917474 DXI917474 EHE917474 ERA917474 FAW917474 FKS917474 FUO917474 GEK917474 GOG917474 GYC917474 HHY917474 HRU917474 IBQ917474 ILM917474 IVI917474 JFE917474 JPA917474 JYW917474 KIS917474 KSO917474 LCK917474 LMG917474 LWC917474 MFY917474 MPU917474 MZQ917474 NJM917474 NTI917474 ODE917474 ONA917474 OWW917474 PGS917474 PQO917474 QAK917474 QKG917474 QUC917474 RDY917474 RNU917474 RXQ917474 SHM917474 SRI917474 TBE917474 TLA917474 TUW917474 UES917474 UOO917474 UYK917474 VIG917474 VSC917474 WBY917474 WLU917474 WVQ917474 I983010 JE983010 TA983010 ACW983010 AMS983010 AWO983010 BGK983010 BQG983010 CAC983010 CJY983010 CTU983010 DDQ983010 DNM983010 DXI983010 EHE983010 ERA983010 FAW983010 FKS983010 FUO983010 GEK983010 GOG983010 GYC983010 HHY983010 HRU983010 IBQ983010 ILM983010 IVI983010 JFE983010 JPA983010 JYW983010 KIS983010 KSO983010 LCK983010 LMG983010 LWC983010 MFY983010 MPU983010 MZQ983010 NJM983010 NTI983010 ODE983010 ONA983010 OWW983010 PGS983010 PQO983010 QAK983010 QKG983010 QUC983010 RDY983010 RNU983010 RXQ983010 SHM983010 SRI983010 TBE983010 TLA983010 TUW983010 UES983010 UOO983010 UYK983010 VIG983010 VSC983010 WBY983010 WLU983010">
      <formula1>$I$31:$I$34</formula1>
    </dataValidation>
    <dataValidation type="list" errorStyle="warning" allowBlank="1" showInputMessage="1" showErrorMessage="1" errorTitle="Factor" error="This factor is not included in the drop-down list. Is this the factor you want to use?" sqref="WVO983013:WVO983053 JC9:JC19 SY9:SY19 ACU9:ACU19 AMQ9:AMQ19 AWM9:AWM19 BGI9:BGI19 BQE9:BQE19 CAA9:CAA19 CJW9:CJW19 CTS9:CTS19 DDO9:DDO19 DNK9:DNK19 DXG9:DXG19 EHC9:EHC19 EQY9:EQY19 FAU9:FAU19 FKQ9:FKQ19 FUM9:FUM19 GEI9:GEI19 GOE9:GOE19 GYA9:GYA19 HHW9:HHW19 HRS9:HRS19 IBO9:IBO19 ILK9:ILK19 IVG9:IVG19 JFC9:JFC19 JOY9:JOY19 JYU9:JYU19 KIQ9:KIQ19 KSM9:KSM19 LCI9:LCI19 LME9:LME19 LWA9:LWA19 MFW9:MFW19 MPS9:MPS19 MZO9:MZO19 NJK9:NJK19 NTG9:NTG19 ODC9:ODC19 OMY9:OMY19 OWU9:OWU19 PGQ9:PGQ19 PQM9:PQM19 QAI9:QAI19 QKE9:QKE19 QUA9:QUA19 RDW9:RDW19 RNS9:RNS19 RXO9:RXO19 SHK9:SHK19 SRG9:SRG19 TBC9:TBC19 TKY9:TKY19 TUU9:TUU19 UEQ9:UEQ19 UOM9:UOM19 UYI9:UYI19 VIE9:VIE19 VSA9:VSA19 WBW9:WBW19 WLS9:WLS19 WVO9:WVO19 G65509:G65549 JC65509:JC65549 SY65509:SY65549 ACU65509:ACU65549 AMQ65509:AMQ65549 AWM65509:AWM65549 BGI65509:BGI65549 BQE65509:BQE65549 CAA65509:CAA65549 CJW65509:CJW65549 CTS65509:CTS65549 DDO65509:DDO65549 DNK65509:DNK65549 DXG65509:DXG65549 EHC65509:EHC65549 EQY65509:EQY65549 FAU65509:FAU65549 FKQ65509:FKQ65549 FUM65509:FUM65549 GEI65509:GEI65549 GOE65509:GOE65549 GYA65509:GYA65549 HHW65509:HHW65549 HRS65509:HRS65549 IBO65509:IBO65549 ILK65509:ILK65549 IVG65509:IVG65549 JFC65509:JFC65549 JOY65509:JOY65549 JYU65509:JYU65549 KIQ65509:KIQ65549 KSM65509:KSM65549 LCI65509:LCI65549 LME65509:LME65549 LWA65509:LWA65549 MFW65509:MFW65549 MPS65509:MPS65549 MZO65509:MZO65549 NJK65509:NJK65549 NTG65509:NTG65549 ODC65509:ODC65549 OMY65509:OMY65549 OWU65509:OWU65549 PGQ65509:PGQ65549 PQM65509:PQM65549 QAI65509:QAI65549 QKE65509:QKE65549 QUA65509:QUA65549 RDW65509:RDW65549 RNS65509:RNS65549 RXO65509:RXO65549 SHK65509:SHK65549 SRG65509:SRG65549 TBC65509:TBC65549 TKY65509:TKY65549 TUU65509:TUU65549 UEQ65509:UEQ65549 UOM65509:UOM65549 UYI65509:UYI65549 VIE65509:VIE65549 VSA65509:VSA65549 WBW65509:WBW65549 WLS65509:WLS65549 WVO65509:WVO65549 G131045:G131085 JC131045:JC131085 SY131045:SY131085 ACU131045:ACU131085 AMQ131045:AMQ131085 AWM131045:AWM131085 BGI131045:BGI131085 BQE131045:BQE131085 CAA131045:CAA131085 CJW131045:CJW131085 CTS131045:CTS131085 DDO131045:DDO131085 DNK131045:DNK131085 DXG131045:DXG131085 EHC131045:EHC131085 EQY131045:EQY131085 FAU131045:FAU131085 FKQ131045:FKQ131085 FUM131045:FUM131085 GEI131045:GEI131085 GOE131045:GOE131085 GYA131045:GYA131085 HHW131045:HHW131085 HRS131045:HRS131085 IBO131045:IBO131085 ILK131045:ILK131085 IVG131045:IVG131085 JFC131045:JFC131085 JOY131045:JOY131085 JYU131045:JYU131085 KIQ131045:KIQ131085 KSM131045:KSM131085 LCI131045:LCI131085 LME131045:LME131085 LWA131045:LWA131085 MFW131045:MFW131085 MPS131045:MPS131085 MZO131045:MZO131085 NJK131045:NJK131085 NTG131045:NTG131085 ODC131045:ODC131085 OMY131045:OMY131085 OWU131045:OWU131085 PGQ131045:PGQ131085 PQM131045:PQM131085 QAI131045:QAI131085 QKE131045:QKE131085 QUA131045:QUA131085 RDW131045:RDW131085 RNS131045:RNS131085 RXO131045:RXO131085 SHK131045:SHK131085 SRG131045:SRG131085 TBC131045:TBC131085 TKY131045:TKY131085 TUU131045:TUU131085 UEQ131045:UEQ131085 UOM131045:UOM131085 UYI131045:UYI131085 VIE131045:VIE131085 VSA131045:VSA131085 WBW131045:WBW131085 WLS131045:WLS131085 WVO131045:WVO131085 G196581:G196621 JC196581:JC196621 SY196581:SY196621 ACU196581:ACU196621 AMQ196581:AMQ196621 AWM196581:AWM196621 BGI196581:BGI196621 BQE196581:BQE196621 CAA196581:CAA196621 CJW196581:CJW196621 CTS196581:CTS196621 DDO196581:DDO196621 DNK196581:DNK196621 DXG196581:DXG196621 EHC196581:EHC196621 EQY196581:EQY196621 FAU196581:FAU196621 FKQ196581:FKQ196621 FUM196581:FUM196621 GEI196581:GEI196621 GOE196581:GOE196621 GYA196581:GYA196621 HHW196581:HHW196621 HRS196581:HRS196621 IBO196581:IBO196621 ILK196581:ILK196621 IVG196581:IVG196621 JFC196581:JFC196621 JOY196581:JOY196621 JYU196581:JYU196621 KIQ196581:KIQ196621 KSM196581:KSM196621 LCI196581:LCI196621 LME196581:LME196621 LWA196581:LWA196621 MFW196581:MFW196621 MPS196581:MPS196621 MZO196581:MZO196621 NJK196581:NJK196621 NTG196581:NTG196621 ODC196581:ODC196621 OMY196581:OMY196621 OWU196581:OWU196621 PGQ196581:PGQ196621 PQM196581:PQM196621 QAI196581:QAI196621 QKE196581:QKE196621 QUA196581:QUA196621 RDW196581:RDW196621 RNS196581:RNS196621 RXO196581:RXO196621 SHK196581:SHK196621 SRG196581:SRG196621 TBC196581:TBC196621 TKY196581:TKY196621 TUU196581:TUU196621 UEQ196581:UEQ196621 UOM196581:UOM196621 UYI196581:UYI196621 VIE196581:VIE196621 VSA196581:VSA196621 WBW196581:WBW196621 WLS196581:WLS196621 WVO196581:WVO196621 G262117:G262157 JC262117:JC262157 SY262117:SY262157 ACU262117:ACU262157 AMQ262117:AMQ262157 AWM262117:AWM262157 BGI262117:BGI262157 BQE262117:BQE262157 CAA262117:CAA262157 CJW262117:CJW262157 CTS262117:CTS262157 DDO262117:DDO262157 DNK262117:DNK262157 DXG262117:DXG262157 EHC262117:EHC262157 EQY262117:EQY262157 FAU262117:FAU262157 FKQ262117:FKQ262157 FUM262117:FUM262157 GEI262117:GEI262157 GOE262117:GOE262157 GYA262117:GYA262157 HHW262117:HHW262157 HRS262117:HRS262157 IBO262117:IBO262157 ILK262117:ILK262157 IVG262117:IVG262157 JFC262117:JFC262157 JOY262117:JOY262157 JYU262117:JYU262157 KIQ262117:KIQ262157 KSM262117:KSM262157 LCI262117:LCI262157 LME262117:LME262157 LWA262117:LWA262157 MFW262117:MFW262157 MPS262117:MPS262157 MZO262117:MZO262157 NJK262117:NJK262157 NTG262117:NTG262157 ODC262117:ODC262157 OMY262117:OMY262157 OWU262117:OWU262157 PGQ262117:PGQ262157 PQM262117:PQM262157 QAI262117:QAI262157 QKE262117:QKE262157 QUA262117:QUA262157 RDW262117:RDW262157 RNS262117:RNS262157 RXO262117:RXO262157 SHK262117:SHK262157 SRG262117:SRG262157 TBC262117:TBC262157 TKY262117:TKY262157 TUU262117:TUU262157 UEQ262117:UEQ262157 UOM262117:UOM262157 UYI262117:UYI262157 VIE262117:VIE262157 VSA262117:VSA262157 WBW262117:WBW262157 WLS262117:WLS262157 WVO262117:WVO262157 G327653:G327693 JC327653:JC327693 SY327653:SY327693 ACU327653:ACU327693 AMQ327653:AMQ327693 AWM327653:AWM327693 BGI327653:BGI327693 BQE327653:BQE327693 CAA327653:CAA327693 CJW327653:CJW327693 CTS327653:CTS327693 DDO327653:DDO327693 DNK327653:DNK327693 DXG327653:DXG327693 EHC327653:EHC327693 EQY327653:EQY327693 FAU327653:FAU327693 FKQ327653:FKQ327693 FUM327653:FUM327693 GEI327653:GEI327693 GOE327653:GOE327693 GYA327653:GYA327693 HHW327653:HHW327693 HRS327653:HRS327693 IBO327653:IBO327693 ILK327653:ILK327693 IVG327653:IVG327693 JFC327653:JFC327693 JOY327653:JOY327693 JYU327653:JYU327693 KIQ327653:KIQ327693 KSM327653:KSM327693 LCI327653:LCI327693 LME327653:LME327693 LWA327653:LWA327693 MFW327653:MFW327693 MPS327653:MPS327693 MZO327653:MZO327693 NJK327653:NJK327693 NTG327653:NTG327693 ODC327653:ODC327693 OMY327653:OMY327693 OWU327653:OWU327693 PGQ327653:PGQ327693 PQM327653:PQM327693 QAI327653:QAI327693 QKE327653:QKE327693 QUA327653:QUA327693 RDW327653:RDW327693 RNS327653:RNS327693 RXO327653:RXO327693 SHK327653:SHK327693 SRG327653:SRG327693 TBC327653:TBC327693 TKY327653:TKY327693 TUU327653:TUU327693 UEQ327653:UEQ327693 UOM327653:UOM327693 UYI327653:UYI327693 VIE327653:VIE327693 VSA327653:VSA327693 WBW327653:WBW327693 WLS327653:WLS327693 WVO327653:WVO327693 G393189:G393229 JC393189:JC393229 SY393189:SY393229 ACU393189:ACU393229 AMQ393189:AMQ393229 AWM393189:AWM393229 BGI393189:BGI393229 BQE393189:BQE393229 CAA393189:CAA393229 CJW393189:CJW393229 CTS393189:CTS393229 DDO393189:DDO393229 DNK393189:DNK393229 DXG393189:DXG393229 EHC393189:EHC393229 EQY393189:EQY393229 FAU393189:FAU393229 FKQ393189:FKQ393229 FUM393189:FUM393229 GEI393189:GEI393229 GOE393189:GOE393229 GYA393189:GYA393229 HHW393189:HHW393229 HRS393189:HRS393229 IBO393189:IBO393229 ILK393189:ILK393229 IVG393189:IVG393229 JFC393189:JFC393229 JOY393189:JOY393229 JYU393189:JYU393229 KIQ393189:KIQ393229 KSM393189:KSM393229 LCI393189:LCI393229 LME393189:LME393229 LWA393189:LWA393229 MFW393189:MFW393229 MPS393189:MPS393229 MZO393189:MZO393229 NJK393189:NJK393229 NTG393189:NTG393229 ODC393189:ODC393229 OMY393189:OMY393229 OWU393189:OWU393229 PGQ393189:PGQ393229 PQM393189:PQM393229 QAI393189:QAI393229 QKE393189:QKE393229 QUA393189:QUA393229 RDW393189:RDW393229 RNS393189:RNS393229 RXO393189:RXO393229 SHK393189:SHK393229 SRG393189:SRG393229 TBC393189:TBC393229 TKY393189:TKY393229 TUU393189:TUU393229 UEQ393189:UEQ393229 UOM393189:UOM393229 UYI393189:UYI393229 VIE393189:VIE393229 VSA393189:VSA393229 WBW393189:WBW393229 WLS393189:WLS393229 WVO393189:WVO393229 G458725:G458765 JC458725:JC458765 SY458725:SY458765 ACU458725:ACU458765 AMQ458725:AMQ458765 AWM458725:AWM458765 BGI458725:BGI458765 BQE458725:BQE458765 CAA458725:CAA458765 CJW458725:CJW458765 CTS458725:CTS458765 DDO458725:DDO458765 DNK458725:DNK458765 DXG458725:DXG458765 EHC458725:EHC458765 EQY458725:EQY458765 FAU458725:FAU458765 FKQ458725:FKQ458765 FUM458725:FUM458765 GEI458725:GEI458765 GOE458725:GOE458765 GYA458725:GYA458765 HHW458725:HHW458765 HRS458725:HRS458765 IBO458725:IBO458765 ILK458725:ILK458765 IVG458725:IVG458765 JFC458725:JFC458765 JOY458725:JOY458765 JYU458725:JYU458765 KIQ458725:KIQ458765 KSM458725:KSM458765 LCI458725:LCI458765 LME458725:LME458765 LWA458725:LWA458765 MFW458725:MFW458765 MPS458725:MPS458765 MZO458725:MZO458765 NJK458725:NJK458765 NTG458725:NTG458765 ODC458725:ODC458765 OMY458725:OMY458765 OWU458725:OWU458765 PGQ458725:PGQ458765 PQM458725:PQM458765 QAI458725:QAI458765 QKE458725:QKE458765 QUA458725:QUA458765 RDW458725:RDW458765 RNS458725:RNS458765 RXO458725:RXO458765 SHK458725:SHK458765 SRG458725:SRG458765 TBC458725:TBC458765 TKY458725:TKY458765 TUU458725:TUU458765 UEQ458725:UEQ458765 UOM458725:UOM458765 UYI458725:UYI458765 VIE458725:VIE458765 VSA458725:VSA458765 WBW458725:WBW458765 WLS458725:WLS458765 WVO458725:WVO458765 G524261:G524301 JC524261:JC524301 SY524261:SY524301 ACU524261:ACU524301 AMQ524261:AMQ524301 AWM524261:AWM524301 BGI524261:BGI524301 BQE524261:BQE524301 CAA524261:CAA524301 CJW524261:CJW524301 CTS524261:CTS524301 DDO524261:DDO524301 DNK524261:DNK524301 DXG524261:DXG524301 EHC524261:EHC524301 EQY524261:EQY524301 FAU524261:FAU524301 FKQ524261:FKQ524301 FUM524261:FUM524301 GEI524261:GEI524301 GOE524261:GOE524301 GYA524261:GYA524301 HHW524261:HHW524301 HRS524261:HRS524301 IBO524261:IBO524301 ILK524261:ILK524301 IVG524261:IVG524301 JFC524261:JFC524301 JOY524261:JOY524301 JYU524261:JYU524301 KIQ524261:KIQ524301 KSM524261:KSM524301 LCI524261:LCI524301 LME524261:LME524301 LWA524261:LWA524301 MFW524261:MFW524301 MPS524261:MPS524301 MZO524261:MZO524301 NJK524261:NJK524301 NTG524261:NTG524301 ODC524261:ODC524301 OMY524261:OMY524301 OWU524261:OWU524301 PGQ524261:PGQ524301 PQM524261:PQM524301 QAI524261:QAI524301 QKE524261:QKE524301 QUA524261:QUA524301 RDW524261:RDW524301 RNS524261:RNS524301 RXO524261:RXO524301 SHK524261:SHK524301 SRG524261:SRG524301 TBC524261:TBC524301 TKY524261:TKY524301 TUU524261:TUU524301 UEQ524261:UEQ524301 UOM524261:UOM524301 UYI524261:UYI524301 VIE524261:VIE524301 VSA524261:VSA524301 WBW524261:WBW524301 WLS524261:WLS524301 WVO524261:WVO524301 G589797:G589837 JC589797:JC589837 SY589797:SY589837 ACU589797:ACU589837 AMQ589797:AMQ589837 AWM589797:AWM589837 BGI589797:BGI589837 BQE589797:BQE589837 CAA589797:CAA589837 CJW589797:CJW589837 CTS589797:CTS589837 DDO589797:DDO589837 DNK589797:DNK589837 DXG589797:DXG589837 EHC589797:EHC589837 EQY589797:EQY589837 FAU589797:FAU589837 FKQ589797:FKQ589837 FUM589797:FUM589837 GEI589797:GEI589837 GOE589797:GOE589837 GYA589797:GYA589837 HHW589797:HHW589837 HRS589797:HRS589837 IBO589797:IBO589837 ILK589797:ILK589837 IVG589797:IVG589837 JFC589797:JFC589837 JOY589797:JOY589837 JYU589797:JYU589837 KIQ589797:KIQ589837 KSM589797:KSM589837 LCI589797:LCI589837 LME589797:LME589837 LWA589797:LWA589837 MFW589797:MFW589837 MPS589797:MPS589837 MZO589797:MZO589837 NJK589797:NJK589837 NTG589797:NTG589837 ODC589797:ODC589837 OMY589797:OMY589837 OWU589797:OWU589837 PGQ589797:PGQ589837 PQM589797:PQM589837 QAI589797:QAI589837 QKE589797:QKE589837 QUA589797:QUA589837 RDW589797:RDW589837 RNS589797:RNS589837 RXO589797:RXO589837 SHK589797:SHK589837 SRG589797:SRG589837 TBC589797:TBC589837 TKY589797:TKY589837 TUU589797:TUU589837 UEQ589797:UEQ589837 UOM589797:UOM589837 UYI589797:UYI589837 VIE589797:VIE589837 VSA589797:VSA589837 WBW589797:WBW589837 WLS589797:WLS589837 WVO589797:WVO589837 G655333:G655373 JC655333:JC655373 SY655333:SY655373 ACU655333:ACU655373 AMQ655333:AMQ655373 AWM655333:AWM655373 BGI655333:BGI655373 BQE655333:BQE655373 CAA655333:CAA655373 CJW655333:CJW655373 CTS655333:CTS655373 DDO655333:DDO655373 DNK655333:DNK655373 DXG655333:DXG655373 EHC655333:EHC655373 EQY655333:EQY655373 FAU655333:FAU655373 FKQ655333:FKQ655373 FUM655333:FUM655373 GEI655333:GEI655373 GOE655333:GOE655373 GYA655333:GYA655373 HHW655333:HHW655373 HRS655333:HRS655373 IBO655333:IBO655373 ILK655333:ILK655373 IVG655333:IVG655373 JFC655333:JFC655373 JOY655333:JOY655373 JYU655333:JYU655373 KIQ655333:KIQ655373 KSM655333:KSM655373 LCI655333:LCI655373 LME655333:LME655373 LWA655333:LWA655373 MFW655333:MFW655373 MPS655333:MPS655373 MZO655333:MZO655373 NJK655333:NJK655373 NTG655333:NTG655373 ODC655333:ODC655373 OMY655333:OMY655373 OWU655333:OWU655373 PGQ655333:PGQ655373 PQM655333:PQM655373 QAI655333:QAI655373 QKE655333:QKE655373 QUA655333:QUA655373 RDW655333:RDW655373 RNS655333:RNS655373 RXO655333:RXO655373 SHK655333:SHK655373 SRG655333:SRG655373 TBC655333:TBC655373 TKY655333:TKY655373 TUU655333:TUU655373 UEQ655333:UEQ655373 UOM655333:UOM655373 UYI655333:UYI655373 VIE655333:VIE655373 VSA655333:VSA655373 WBW655333:WBW655373 WLS655333:WLS655373 WVO655333:WVO655373 G720869:G720909 JC720869:JC720909 SY720869:SY720909 ACU720869:ACU720909 AMQ720869:AMQ720909 AWM720869:AWM720909 BGI720869:BGI720909 BQE720869:BQE720909 CAA720869:CAA720909 CJW720869:CJW720909 CTS720869:CTS720909 DDO720869:DDO720909 DNK720869:DNK720909 DXG720869:DXG720909 EHC720869:EHC720909 EQY720869:EQY720909 FAU720869:FAU720909 FKQ720869:FKQ720909 FUM720869:FUM720909 GEI720869:GEI720909 GOE720869:GOE720909 GYA720869:GYA720909 HHW720869:HHW720909 HRS720869:HRS720909 IBO720869:IBO720909 ILK720869:ILK720909 IVG720869:IVG720909 JFC720869:JFC720909 JOY720869:JOY720909 JYU720869:JYU720909 KIQ720869:KIQ720909 KSM720869:KSM720909 LCI720869:LCI720909 LME720869:LME720909 LWA720869:LWA720909 MFW720869:MFW720909 MPS720869:MPS720909 MZO720869:MZO720909 NJK720869:NJK720909 NTG720869:NTG720909 ODC720869:ODC720909 OMY720869:OMY720909 OWU720869:OWU720909 PGQ720869:PGQ720909 PQM720869:PQM720909 QAI720869:QAI720909 QKE720869:QKE720909 QUA720869:QUA720909 RDW720869:RDW720909 RNS720869:RNS720909 RXO720869:RXO720909 SHK720869:SHK720909 SRG720869:SRG720909 TBC720869:TBC720909 TKY720869:TKY720909 TUU720869:TUU720909 UEQ720869:UEQ720909 UOM720869:UOM720909 UYI720869:UYI720909 VIE720869:VIE720909 VSA720869:VSA720909 WBW720869:WBW720909 WLS720869:WLS720909 WVO720869:WVO720909 G786405:G786445 JC786405:JC786445 SY786405:SY786445 ACU786405:ACU786445 AMQ786405:AMQ786445 AWM786405:AWM786445 BGI786405:BGI786445 BQE786405:BQE786445 CAA786405:CAA786445 CJW786405:CJW786445 CTS786405:CTS786445 DDO786405:DDO786445 DNK786405:DNK786445 DXG786405:DXG786445 EHC786405:EHC786445 EQY786405:EQY786445 FAU786405:FAU786445 FKQ786405:FKQ786445 FUM786405:FUM786445 GEI786405:GEI786445 GOE786405:GOE786445 GYA786405:GYA786445 HHW786405:HHW786445 HRS786405:HRS786445 IBO786405:IBO786445 ILK786405:ILK786445 IVG786405:IVG786445 JFC786405:JFC786445 JOY786405:JOY786445 JYU786405:JYU786445 KIQ786405:KIQ786445 KSM786405:KSM786445 LCI786405:LCI786445 LME786405:LME786445 LWA786405:LWA786445 MFW786405:MFW786445 MPS786405:MPS786445 MZO786405:MZO786445 NJK786405:NJK786445 NTG786405:NTG786445 ODC786405:ODC786445 OMY786405:OMY786445 OWU786405:OWU786445 PGQ786405:PGQ786445 PQM786405:PQM786445 QAI786405:QAI786445 QKE786405:QKE786445 QUA786405:QUA786445 RDW786405:RDW786445 RNS786405:RNS786445 RXO786405:RXO786445 SHK786405:SHK786445 SRG786405:SRG786445 TBC786405:TBC786445 TKY786405:TKY786445 TUU786405:TUU786445 UEQ786405:UEQ786445 UOM786405:UOM786445 UYI786405:UYI786445 VIE786405:VIE786445 VSA786405:VSA786445 WBW786405:WBW786445 WLS786405:WLS786445 WVO786405:WVO786445 G851941:G851981 JC851941:JC851981 SY851941:SY851981 ACU851941:ACU851981 AMQ851941:AMQ851981 AWM851941:AWM851981 BGI851941:BGI851981 BQE851941:BQE851981 CAA851941:CAA851981 CJW851941:CJW851981 CTS851941:CTS851981 DDO851941:DDO851981 DNK851941:DNK851981 DXG851941:DXG851981 EHC851941:EHC851981 EQY851941:EQY851981 FAU851941:FAU851981 FKQ851941:FKQ851981 FUM851941:FUM851981 GEI851941:GEI851981 GOE851941:GOE851981 GYA851941:GYA851981 HHW851941:HHW851981 HRS851941:HRS851981 IBO851941:IBO851981 ILK851941:ILK851981 IVG851941:IVG851981 JFC851941:JFC851981 JOY851941:JOY851981 JYU851941:JYU851981 KIQ851941:KIQ851981 KSM851941:KSM851981 LCI851941:LCI851981 LME851941:LME851981 LWA851941:LWA851981 MFW851941:MFW851981 MPS851941:MPS851981 MZO851941:MZO851981 NJK851941:NJK851981 NTG851941:NTG851981 ODC851941:ODC851981 OMY851941:OMY851981 OWU851941:OWU851981 PGQ851941:PGQ851981 PQM851941:PQM851981 QAI851941:QAI851981 QKE851941:QKE851981 QUA851941:QUA851981 RDW851941:RDW851981 RNS851941:RNS851981 RXO851941:RXO851981 SHK851941:SHK851981 SRG851941:SRG851981 TBC851941:TBC851981 TKY851941:TKY851981 TUU851941:TUU851981 UEQ851941:UEQ851981 UOM851941:UOM851981 UYI851941:UYI851981 VIE851941:VIE851981 VSA851941:VSA851981 WBW851941:WBW851981 WLS851941:WLS851981 WVO851941:WVO851981 G917477:G917517 JC917477:JC917517 SY917477:SY917517 ACU917477:ACU917517 AMQ917477:AMQ917517 AWM917477:AWM917517 BGI917477:BGI917517 BQE917477:BQE917517 CAA917477:CAA917517 CJW917477:CJW917517 CTS917477:CTS917517 DDO917477:DDO917517 DNK917477:DNK917517 DXG917477:DXG917517 EHC917477:EHC917517 EQY917477:EQY917517 FAU917477:FAU917517 FKQ917477:FKQ917517 FUM917477:FUM917517 GEI917477:GEI917517 GOE917477:GOE917517 GYA917477:GYA917517 HHW917477:HHW917517 HRS917477:HRS917517 IBO917477:IBO917517 ILK917477:ILK917517 IVG917477:IVG917517 JFC917477:JFC917517 JOY917477:JOY917517 JYU917477:JYU917517 KIQ917477:KIQ917517 KSM917477:KSM917517 LCI917477:LCI917517 LME917477:LME917517 LWA917477:LWA917517 MFW917477:MFW917517 MPS917477:MPS917517 MZO917477:MZO917517 NJK917477:NJK917517 NTG917477:NTG917517 ODC917477:ODC917517 OMY917477:OMY917517 OWU917477:OWU917517 PGQ917477:PGQ917517 PQM917477:PQM917517 QAI917477:QAI917517 QKE917477:QKE917517 QUA917477:QUA917517 RDW917477:RDW917517 RNS917477:RNS917517 RXO917477:RXO917517 SHK917477:SHK917517 SRG917477:SRG917517 TBC917477:TBC917517 TKY917477:TKY917517 TUU917477:TUU917517 UEQ917477:UEQ917517 UOM917477:UOM917517 UYI917477:UYI917517 VIE917477:VIE917517 VSA917477:VSA917517 WBW917477:WBW917517 WLS917477:WLS917517 WVO917477:WVO917517 G983013:G983053 JC983013:JC983053 SY983013:SY983053 ACU983013:ACU983053 AMQ983013:AMQ983053 AWM983013:AWM983053 BGI983013:BGI983053 BQE983013:BQE983053 CAA983013:CAA983053 CJW983013:CJW983053 CTS983013:CTS983053 DDO983013:DDO983053 DNK983013:DNK983053 DXG983013:DXG983053 EHC983013:EHC983053 EQY983013:EQY983053 FAU983013:FAU983053 FKQ983013:FKQ983053 FUM983013:FUM983053 GEI983013:GEI983053 GOE983013:GOE983053 GYA983013:GYA983053 HHW983013:HHW983053 HRS983013:HRS983053 IBO983013:IBO983053 ILK983013:ILK983053 IVG983013:IVG983053 JFC983013:JFC983053 JOY983013:JOY983053 JYU983013:JYU983053 KIQ983013:KIQ983053 KSM983013:KSM983053 LCI983013:LCI983053 LME983013:LME983053 LWA983013:LWA983053 MFW983013:MFW983053 MPS983013:MPS983053 MZO983013:MZO983053 NJK983013:NJK983053 NTG983013:NTG983053 ODC983013:ODC983053 OMY983013:OMY983053 OWU983013:OWU983053 PGQ983013:PGQ983053 PQM983013:PQM983053 QAI983013:QAI983053 QKE983013:QKE983053 QUA983013:QUA983053 RDW983013:RDW983053 RNS983013:RNS983053 RXO983013:RXO983053 SHK983013:SHK983053 SRG983013:SRG983053 TBC983013:TBC983053 TKY983013:TKY983053 TUU983013:TUU983053 UEQ983013:UEQ983053 UOM983013:UOM983053 UYI983013:UYI983053 VIE983013:VIE983053 VSA983013:VSA983053 WBW983013:WBW983053 WLS983013:WLS983053">
      <formula1>$G$31:$G$118</formula1>
    </dataValidation>
    <dataValidation type="list" errorStyle="warning" allowBlank="1" showInputMessage="1" showErrorMessage="1" errorTitle="FERC ACCOUNT" error="This FERC Account is not included in the drop-down list. Is this the account you want to use?" sqref="WVL983031:WVL983053 IZ16:IZ19 SV16:SV19 ACR16:ACR19 AMN16:AMN19 AWJ16:AWJ19 BGF16:BGF19 BQB16:BQB19 BZX16:BZX19 CJT16:CJT19 CTP16:CTP19 DDL16:DDL19 DNH16:DNH19 DXD16:DXD19 EGZ16:EGZ19 EQV16:EQV19 FAR16:FAR19 FKN16:FKN19 FUJ16:FUJ19 GEF16:GEF19 GOB16:GOB19 GXX16:GXX19 HHT16:HHT19 HRP16:HRP19 IBL16:IBL19 ILH16:ILH19 IVD16:IVD19 JEZ16:JEZ19 JOV16:JOV19 JYR16:JYR19 KIN16:KIN19 KSJ16:KSJ19 LCF16:LCF19 LMB16:LMB19 LVX16:LVX19 MFT16:MFT19 MPP16:MPP19 MZL16:MZL19 NJH16:NJH19 NTD16:NTD19 OCZ16:OCZ19 OMV16:OMV19 OWR16:OWR19 PGN16:PGN19 PQJ16:PQJ19 QAF16:QAF19 QKB16:QKB19 QTX16:QTX19 RDT16:RDT19 RNP16:RNP19 RXL16:RXL19 SHH16:SHH19 SRD16:SRD19 TAZ16:TAZ19 TKV16:TKV19 TUR16:TUR19 UEN16:UEN19 UOJ16:UOJ19 UYF16:UYF19 VIB16:VIB19 VRX16:VRX19 WBT16:WBT19 WLP16:WLP19 WVL16:WVL19 D65527:D65549 IZ65527:IZ65549 SV65527:SV65549 ACR65527:ACR65549 AMN65527:AMN65549 AWJ65527:AWJ65549 BGF65527:BGF65549 BQB65527:BQB65549 BZX65527:BZX65549 CJT65527:CJT65549 CTP65527:CTP65549 DDL65527:DDL65549 DNH65527:DNH65549 DXD65527:DXD65549 EGZ65527:EGZ65549 EQV65527:EQV65549 FAR65527:FAR65549 FKN65527:FKN65549 FUJ65527:FUJ65549 GEF65527:GEF65549 GOB65527:GOB65549 GXX65527:GXX65549 HHT65527:HHT65549 HRP65527:HRP65549 IBL65527:IBL65549 ILH65527:ILH65549 IVD65527:IVD65549 JEZ65527:JEZ65549 JOV65527:JOV65549 JYR65527:JYR65549 KIN65527:KIN65549 KSJ65527:KSJ65549 LCF65527:LCF65549 LMB65527:LMB65549 LVX65527:LVX65549 MFT65527:MFT65549 MPP65527:MPP65549 MZL65527:MZL65549 NJH65527:NJH65549 NTD65527:NTD65549 OCZ65527:OCZ65549 OMV65527:OMV65549 OWR65527:OWR65549 PGN65527:PGN65549 PQJ65527:PQJ65549 QAF65527:QAF65549 QKB65527:QKB65549 QTX65527:QTX65549 RDT65527:RDT65549 RNP65527:RNP65549 RXL65527:RXL65549 SHH65527:SHH65549 SRD65527:SRD65549 TAZ65527:TAZ65549 TKV65527:TKV65549 TUR65527:TUR65549 UEN65527:UEN65549 UOJ65527:UOJ65549 UYF65527:UYF65549 VIB65527:VIB65549 VRX65527:VRX65549 WBT65527:WBT65549 WLP65527:WLP65549 WVL65527:WVL65549 D131063:D131085 IZ131063:IZ131085 SV131063:SV131085 ACR131063:ACR131085 AMN131063:AMN131085 AWJ131063:AWJ131085 BGF131063:BGF131085 BQB131063:BQB131085 BZX131063:BZX131085 CJT131063:CJT131085 CTP131063:CTP131085 DDL131063:DDL131085 DNH131063:DNH131085 DXD131063:DXD131085 EGZ131063:EGZ131085 EQV131063:EQV131085 FAR131063:FAR131085 FKN131063:FKN131085 FUJ131063:FUJ131085 GEF131063:GEF131085 GOB131063:GOB131085 GXX131063:GXX131085 HHT131063:HHT131085 HRP131063:HRP131085 IBL131063:IBL131085 ILH131063:ILH131085 IVD131063:IVD131085 JEZ131063:JEZ131085 JOV131063:JOV131085 JYR131063:JYR131085 KIN131063:KIN131085 KSJ131063:KSJ131085 LCF131063:LCF131085 LMB131063:LMB131085 LVX131063:LVX131085 MFT131063:MFT131085 MPP131063:MPP131085 MZL131063:MZL131085 NJH131063:NJH131085 NTD131063:NTD131085 OCZ131063:OCZ131085 OMV131063:OMV131085 OWR131063:OWR131085 PGN131063:PGN131085 PQJ131063:PQJ131085 QAF131063:QAF131085 QKB131063:QKB131085 QTX131063:QTX131085 RDT131063:RDT131085 RNP131063:RNP131085 RXL131063:RXL131085 SHH131063:SHH131085 SRD131063:SRD131085 TAZ131063:TAZ131085 TKV131063:TKV131085 TUR131063:TUR131085 UEN131063:UEN131085 UOJ131063:UOJ131085 UYF131063:UYF131085 VIB131063:VIB131085 VRX131063:VRX131085 WBT131063:WBT131085 WLP131063:WLP131085 WVL131063:WVL131085 D196599:D196621 IZ196599:IZ196621 SV196599:SV196621 ACR196599:ACR196621 AMN196599:AMN196621 AWJ196599:AWJ196621 BGF196599:BGF196621 BQB196599:BQB196621 BZX196599:BZX196621 CJT196599:CJT196621 CTP196599:CTP196621 DDL196599:DDL196621 DNH196599:DNH196621 DXD196599:DXD196621 EGZ196599:EGZ196621 EQV196599:EQV196621 FAR196599:FAR196621 FKN196599:FKN196621 FUJ196599:FUJ196621 GEF196599:GEF196621 GOB196599:GOB196621 GXX196599:GXX196621 HHT196599:HHT196621 HRP196599:HRP196621 IBL196599:IBL196621 ILH196599:ILH196621 IVD196599:IVD196621 JEZ196599:JEZ196621 JOV196599:JOV196621 JYR196599:JYR196621 KIN196599:KIN196621 KSJ196599:KSJ196621 LCF196599:LCF196621 LMB196599:LMB196621 LVX196599:LVX196621 MFT196599:MFT196621 MPP196599:MPP196621 MZL196599:MZL196621 NJH196599:NJH196621 NTD196599:NTD196621 OCZ196599:OCZ196621 OMV196599:OMV196621 OWR196599:OWR196621 PGN196599:PGN196621 PQJ196599:PQJ196621 QAF196599:QAF196621 QKB196599:QKB196621 QTX196599:QTX196621 RDT196599:RDT196621 RNP196599:RNP196621 RXL196599:RXL196621 SHH196599:SHH196621 SRD196599:SRD196621 TAZ196599:TAZ196621 TKV196599:TKV196621 TUR196599:TUR196621 UEN196599:UEN196621 UOJ196599:UOJ196621 UYF196599:UYF196621 VIB196599:VIB196621 VRX196599:VRX196621 WBT196599:WBT196621 WLP196599:WLP196621 WVL196599:WVL196621 D262135:D262157 IZ262135:IZ262157 SV262135:SV262157 ACR262135:ACR262157 AMN262135:AMN262157 AWJ262135:AWJ262157 BGF262135:BGF262157 BQB262135:BQB262157 BZX262135:BZX262157 CJT262135:CJT262157 CTP262135:CTP262157 DDL262135:DDL262157 DNH262135:DNH262157 DXD262135:DXD262157 EGZ262135:EGZ262157 EQV262135:EQV262157 FAR262135:FAR262157 FKN262135:FKN262157 FUJ262135:FUJ262157 GEF262135:GEF262157 GOB262135:GOB262157 GXX262135:GXX262157 HHT262135:HHT262157 HRP262135:HRP262157 IBL262135:IBL262157 ILH262135:ILH262157 IVD262135:IVD262157 JEZ262135:JEZ262157 JOV262135:JOV262157 JYR262135:JYR262157 KIN262135:KIN262157 KSJ262135:KSJ262157 LCF262135:LCF262157 LMB262135:LMB262157 LVX262135:LVX262157 MFT262135:MFT262157 MPP262135:MPP262157 MZL262135:MZL262157 NJH262135:NJH262157 NTD262135:NTD262157 OCZ262135:OCZ262157 OMV262135:OMV262157 OWR262135:OWR262157 PGN262135:PGN262157 PQJ262135:PQJ262157 QAF262135:QAF262157 QKB262135:QKB262157 QTX262135:QTX262157 RDT262135:RDT262157 RNP262135:RNP262157 RXL262135:RXL262157 SHH262135:SHH262157 SRD262135:SRD262157 TAZ262135:TAZ262157 TKV262135:TKV262157 TUR262135:TUR262157 UEN262135:UEN262157 UOJ262135:UOJ262157 UYF262135:UYF262157 VIB262135:VIB262157 VRX262135:VRX262157 WBT262135:WBT262157 WLP262135:WLP262157 WVL262135:WVL262157 D327671:D327693 IZ327671:IZ327693 SV327671:SV327693 ACR327671:ACR327693 AMN327671:AMN327693 AWJ327671:AWJ327693 BGF327671:BGF327693 BQB327671:BQB327693 BZX327671:BZX327693 CJT327671:CJT327693 CTP327671:CTP327693 DDL327671:DDL327693 DNH327671:DNH327693 DXD327671:DXD327693 EGZ327671:EGZ327693 EQV327671:EQV327693 FAR327671:FAR327693 FKN327671:FKN327693 FUJ327671:FUJ327693 GEF327671:GEF327693 GOB327671:GOB327693 GXX327671:GXX327693 HHT327671:HHT327693 HRP327671:HRP327693 IBL327671:IBL327693 ILH327671:ILH327693 IVD327671:IVD327693 JEZ327671:JEZ327693 JOV327671:JOV327693 JYR327671:JYR327693 KIN327671:KIN327693 KSJ327671:KSJ327693 LCF327671:LCF327693 LMB327671:LMB327693 LVX327671:LVX327693 MFT327671:MFT327693 MPP327671:MPP327693 MZL327671:MZL327693 NJH327671:NJH327693 NTD327671:NTD327693 OCZ327671:OCZ327693 OMV327671:OMV327693 OWR327671:OWR327693 PGN327671:PGN327693 PQJ327671:PQJ327693 QAF327671:QAF327693 QKB327671:QKB327693 QTX327671:QTX327693 RDT327671:RDT327693 RNP327671:RNP327693 RXL327671:RXL327693 SHH327671:SHH327693 SRD327671:SRD327693 TAZ327671:TAZ327693 TKV327671:TKV327693 TUR327671:TUR327693 UEN327671:UEN327693 UOJ327671:UOJ327693 UYF327671:UYF327693 VIB327671:VIB327693 VRX327671:VRX327693 WBT327671:WBT327693 WLP327671:WLP327693 WVL327671:WVL327693 D393207:D393229 IZ393207:IZ393229 SV393207:SV393229 ACR393207:ACR393229 AMN393207:AMN393229 AWJ393207:AWJ393229 BGF393207:BGF393229 BQB393207:BQB393229 BZX393207:BZX393229 CJT393207:CJT393229 CTP393207:CTP393229 DDL393207:DDL393229 DNH393207:DNH393229 DXD393207:DXD393229 EGZ393207:EGZ393229 EQV393207:EQV393229 FAR393207:FAR393229 FKN393207:FKN393229 FUJ393207:FUJ393229 GEF393207:GEF393229 GOB393207:GOB393229 GXX393207:GXX393229 HHT393207:HHT393229 HRP393207:HRP393229 IBL393207:IBL393229 ILH393207:ILH393229 IVD393207:IVD393229 JEZ393207:JEZ393229 JOV393207:JOV393229 JYR393207:JYR393229 KIN393207:KIN393229 KSJ393207:KSJ393229 LCF393207:LCF393229 LMB393207:LMB393229 LVX393207:LVX393229 MFT393207:MFT393229 MPP393207:MPP393229 MZL393207:MZL393229 NJH393207:NJH393229 NTD393207:NTD393229 OCZ393207:OCZ393229 OMV393207:OMV393229 OWR393207:OWR393229 PGN393207:PGN393229 PQJ393207:PQJ393229 QAF393207:QAF393229 QKB393207:QKB393229 QTX393207:QTX393229 RDT393207:RDT393229 RNP393207:RNP393229 RXL393207:RXL393229 SHH393207:SHH393229 SRD393207:SRD393229 TAZ393207:TAZ393229 TKV393207:TKV393229 TUR393207:TUR393229 UEN393207:UEN393229 UOJ393207:UOJ393229 UYF393207:UYF393229 VIB393207:VIB393229 VRX393207:VRX393229 WBT393207:WBT393229 WLP393207:WLP393229 WVL393207:WVL393229 D458743:D458765 IZ458743:IZ458765 SV458743:SV458765 ACR458743:ACR458765 AMN458743:AMN458765 AWJ458743:AWJ458765 BGF458743:BGF458765 BQB458743:BQB458765 BZX458743:BZX458765 CJT458743:CJT458765 CTP458743:CTP458765 DDL458743:DDL458765 DNH458743:DNH458765 DXD458743:DXD458765 EGZ458743:EGZ458765 EQV458743:EQV458765 FAR458743:FAR458765 FKN458743:FKN458765 FUJ458743:FUJ458765 GEF458743:GEF458765 GOB458743:GOB458765 GXX458743:GXX458765 HHT458743:HHT458765 HRP458743:HRP458765 IBL458743:IBL458765 ILH458743:ILH458765 IVD458743:IVD458765 JEZ458743:JEZ458765 JOV458743:JOV458765 JYR458743:JYR458765 KIN458743:KIN458765 KSJ458743:KSJ458765 LCF458743:LCF458765 LMB458743:LMB458765 LVX458743:LVX458765 MFT458743:MFT458765 MPP458743:MPP458765 MZL458743:MZL458765 NJH458743:NJH458765 NTD458743:NTD458765 OCZ458743:OCZ458765 OMV458743:OMV458765 OWR458743:OWR458765 PGN458743:PGN458765 PQJ458743:PQJ458765 QAF458743:QAF458765 QKB458743:QKB458765 QTX458743:QTX458765 RDT458743:RDT458765 RNP458743:RNP458765 RXL458743:RXL458765 SHH458743:SHH458765 SRD458743:SRD458765 TAZ458743:TAZ458765 TKV458743:TKV458765 TUR458743:TUR458765 UEN458743:UEN458765 UOJ458743:UOJ458765 UYF458743:UYF458765 VIB458743:VIB458765 VRX458743:VRX458765 WBT458743:WBT458765 WLP458743:WLP458765 WVL458743:WVL458765 D524279:D524301 IZ524279:IZ524301 SV524279:SV524301 ACR524279:ACR524301 AMN524279:AMN524301 AWJ524279:AWJ524301 BGF524279:BGF524301 BQB524279:BQB524301 BZX524279:BZX524301 CJT524279:CJT524301 CTP524279:CTP524301 DDL524279:DDL524301 DNH524279:DNH524301 DXD524279:DXD524301 EGZ524279:EGZ524301 EQV524279:EQV524301 FAR524279:FAR524301 FKN524279:FKN524301 FUJ524279:FUJ524301 GEF524279:GEF524301 GOB524279:GOB524301 GXX524279:GXX524301 HHT524279:HHT524301 HRP524279:HRP524301 IBL524279:IBL524301 ILH524279:ILH524301 IVD524279:IVD524301 JEZ524279:JEZ524301 JOV524279:JOV524301 JYR524279:JYR524301 KIN524279:KIN524301 KSJ524279:KSJ524301 LCF524279:LCF524301 LMB524279:LMB524301 LVX524279:LVX524301 MFT524279:MFT524301 MPP524279:MPP524301 MZL524279:MZL524301 NJH524279:NJH524301 NTD524279:NTD524301 OCZ524279:OCZ524301 OMV524279:OMV524301 OWR524279:OWR524301 PGN524279:PGN524301 PQJ524279:PQJ524301 QAF524279:QAF524301 QKB524279:QKB524301 QTX524279:QTX524301 RDT524279:RDT524301 RNP524279:RNP524301 RXL524279:RXL524301 SHH524279:SHH524301 SRD524279:SRD524301 TAZ524279:TAZ524301 TKV524279:TKV524301 TUR524279:TUR524301 UEN524279:UEN524301 UOJ524279:UOJ524301 UYF524279:UYF524301 VIB524279:VIB524301 VRX524279:VRX524301 WBT524279:WBT524301 WLP524279:WLP524301 WVL524279:WVL524301 D589815:D589837 IZ589815:IZ589837 SV589815:SV589837 ACR589815:ACR589837 AMN589815:AMN589837 AWJ589815:AWJ589837 BGF589815:BGF589837 BQB589815:BQB589837 BZX589815:BZX589837 CJT589815:CJT589837 CTP589815:CTP589837 DDL589815:DDL589837 DNH589815:DNH589837 DXD589815:DXD589837 EGZ589815:EGZ589837 EQV589815:EQV589837 FAR589815:FAR589837 FKN589815:FKN589837 FUJ589815:FUJ589837 GEF589815:GEF589837 GOB589815:GOB589837 GXX589815:GXX589837 HHT589815:HHT589837 HRP589815:HRP589837 IBL589815:IBL589837 ILH589815:ILH589837 IVD589815:IVD589837 JEZ589815:JEZ589837 JOV589815:JOV589837 JYR589815:JYR589837 KIN589815:KIN589837 KSJ589815:KSJ589837 LCF589815:LCF589837 LMB589815:LMB589837 LVX589815:LVX589837 MFT589815:MFT589837 MPP589815:MPP589837 MZL589815:MZL589837 NJH589815:NJH589837 NTD589815:NTD589837 OCZ589815:OCZ589837 OMV589815:OMV589837 OWR589815:OWR589837 PGN589815:PGN589837 PQJ589815:PQJ589837 QAF589815:QAF589837 QKB589815:QKB589837 QTX589815:QTX589837 RDT589815:RDT589837 RNP589815:RNP589837 RXL589815:RXL589837 SHH589815:SHH589837 SRD589815:SRD589837 TAZ589815:TAZ589837 TKV589815:TKV589837 TUR589815:TUR589837 UEN589815:UEN589837 UOJ589815:UOJ589837 UYF589815:UYF589837 VIB589815:VIB589837 VRX589815:VRX589837 WBT589815:WBT589837 WLP589815:WLP589837 WVL589815:WVL589837 D655351:D655373 IZ655351:IZ655373 SV655351:SV655373 ACR655351:ACR655373 AMN655351:AMN655373 AWJ655351:AWJ655373 BGF655351:BGF655373 BQB655351:BQB655373 BZX655351:BZX655373 CJT655351:CJT655373 CTP655351:CTP655373 DDL655351:DDL655373 DNH655351:DNH655373 DXD655351:DXD655373 EGZ655351:EGZ655373 EQV655351:EQV655373 FAR655351:FAR655373 FKN655351:FKN655373 FUJ655351:FUJ655373 GEF655351:GEF655373 GOB655351:GOB655373 GXX655351:GXX655373 HHT655351:HHT655373 HRP655351:HRP655373 IBL655351:IBL655373 ILH655351:ILH655373 IVD655351:IVD655373 JEZ655351:JEZ655373 JOV655351:JOV655373 JYR655351:JYR655373 KIN655351:KIN655373 KSJ655351:KSJ655373 LCF655351:LCF655373 LMB655351:LMB655373 LVX655351:LVX655373 MFT655351:MFT655373 MPP655351:MPP655373 MZL655351:MZL655373 NJH655351:NJH655373 NTD655351:NTD655373 OCZ655351:OCZ655373 OMV655351:OMV655373 OWR655351:OWR655373 PGN655351:PGN655373 PQJ655351:PQJ655373 QAF655351:QAF655373 QKB655351:QKB655373 QTX655351:QTX655373 RDT655351:RDT655373 RNP655351:RNP655373 RXL655351:RXL655373 SHH655351:SHH655373 SRD655351:SRD655373 TAZ655351:TAZ655373 TKV655351:TKV655373 TUR655351:TUR655373 UEN655351:UEN655373 UOJ655351:UOJ655373 UYF655351:UYF655373 VIB655351:VIB655373 VRX655351:VRX655373 WBT655351:WBT655373 WLP655351:WLP655373 WVL655351:WVL655373 D720887:D720909 IZ720887:IZ720909 SV720887:SV720909 ACR720887:ACR720909 AMN720887:AMN720909 AWJ720887:AWJ720909 BGF720887:BGF720909 BQB720887:BQB720909 BZX720887:BZX720909 CJT720887:CJT720909 CTP720887:CTP720909 DDL720887:DDL720909 DNH720887:DNH720909 DXD720887:DXD720909 EGZ720887:EGZ720909 EQV720887:EQV720909 FAR720887:FAR720909 FKN720887:FKN720909 FUJ720887:FUJ720909 GEF720887:GEF720909 GOB720887:GOB720909 GXX720887:GXX720909 HHT720887:HHT720909 HRP720887:HRP720909 IBL720887:IBL720909 ILH720887:ILH720909 IVD720887:IVD720909 JEZ720887:JEZ720909 JOV720887:JOV720909 JYR720887:JYR720909 KIN720887:KIN720909 KSJ720887:KSJ720909 LCF720887:LCF720909 LMB720887:LMB720909 LVX720887:LVX720909 MFT720887:MFT720909 MPP720887:MPP720909 MZL720887:MZL720909 NJH720887:NJH720909 NTD720887:NTD720909 OCZ720887:OCZ720909 OMV720887:OMV720909 OWR720887:OWR720909 PGN720887:PGN720909 PQJ720887:PQJ720909 QAF720887:QAF720909 QKB720887:QKB720909 QTX720887:QTX720909 RDT720887:RDT720909 RNP720887:RNP720909 RXL720887:RXL720909 SHH720887:SHH720909 SRD720887:SRD720909 TAZ720887:TAZ720909 TKV720887:TKV720909 TUR720887:TUR720909 UEN720887:UEN720909 UOJ720887:UOJ720909 UYF720887:UYF720909 VIB720887:VIB720909 VRX720887:VRX720909 WBT720887:WBT720909 WLP720887:WLP720909 WVL720887:WVL720909 D786423:D786445 IZ786423:IZ786445 SV786423:SV786445 ACR786423:ACR786445 AMN786423:AMN786445 AWJ786423:AWJ786445 BGF786423:BGF786445 BQB786423:BQB786445 BZX786423:BZX786445 CJT786423:CJT786445 CTP786423:CTP786445 DDL786423:DDL786445 DNH786423:DNH786445 DXD786423:DXD786445 EGZ786423:EGZ786445 EQV786423:EQV786445 FAR786423:FAR786445 FKN786423:FKN786445 FUJ786423:FUJ786445 GEF786423:GEF786445 GOB786423:GOB786445 GXX786423:GXX786445 HHT786423:HHT786445 HRP786423:HRP786445 IBL786423:IBL786445 ILH786423:ILH786445 IVD786423:IVD786445 JEZ786423:JEZ786445 JOV786423:JOV786445 JYR786423:JYR786445 KIN786423:KIN786445 KSJ786423:KSJ786445 LCF786423:LCF786445 LMB786423:LMB786445 LVX786423:LVX786445 MFT786423:MFT786445 MPP786423:MPP786445 MZL786423:MZL786445 NJH786423:NJH786445 NTD786423:NTD786445 OCZ786423:OCZ786445 OMV786423:OMV786445 OWR786423:OWR786445 PGN786423:PGN786445 PQJ786423:PQJ786445 QAF786423:QAF786445 QKB786423:QKB786445 QTX786423:QTX786445 RDT786423:RDT786445 RNP786423:RNP786445 RXL786423:RXL786445 SHH786423:SHH786445 SRD786423:SRD786445 TAZ786423:TAZ786445 TKV786423:TKV786445 TUR786423:TUR786445 UEN786423:UEN786445 UOJ786423:UOJ786445 UYF786423:UYF786445 VIB786423:VIB786445 VRX786423:VRX786445 WBT786423:WBT786445 WLP786423:WLP786445 WVL786423:WVL786445 D851959:D851981 IZ851959:IZ851981 SV851959:SV851981 ACR851959:ACR851981 AMN851959:AMN851981 AWJ851959:AWJ851981 BGF851959:BGF851981 BQB851959:BQB851981 BZX851959:BZX851981 CJT851959:CJT851981 CTP851959:CTP851981 DDL851959:DDL851981 DNH851959:DNH851981 DXD851959:DXD851981 EGZ851959:EGZ851981 EQV851959:EQV851981 FAR851959:FAR851981 FKN851959:FKN851981 FUJ851959:FUJ851981 GEF851959:GEF851981 GOB851959:GOB851981 GXX851959:GXX851981 HHT851959:HHT851981 HRP851959:HRP851981 IBL851959:IBL851981 ILH851959:ILH851981 IVD851959:IVD851981 JEZ851959:JEZ851981 JOV851959:JOV851981 JYR851959:JYR851981 KIN851959:KIN851981 KSJ851959:KSJ851981 LCF851959:LCF851981 LMB851959:LMB851981 LVX851959:LVX851981 MFT851959:MFT851981 MPP851959:MPP851981 MZL851959:MZL851981 NJH851959:NJH851981 NTD851959:NTD851981 OCZ851959:OCZ851981 OMV851959:OMV851981 OWR851959:OWR851981 PGN851959:PGN851981 PQJ851959:PQJ851981 QAF851959:QAF851981 QKB851959:QKB851981 QTX851959:QTX851981 RDT851959:RDT851981 RNP851959:RNP851981 RXL851959:RXL851981 SHH851959:SHH851981 SRD851959:SRD851981 TAZ851959:TAZ851981 TKV851959:TKV851981 TUR851959:TUR851981 UEN851959:UEN851981 UOJ851959:UOJ851981 UYF851959:UYF851981 VIB851959:VIB851981 VRX851959:VRX851981 WBT851959:WBT851981 WLP851959:WLP851981 WVL851959:WVL851981 D917495:D917517 IZ917495:IZ917517 SV917495:SV917517 ACR917495:ACR917517 AMN917495:AMN917517 AWJ917495:AWJ917517 BGF917495:BGF917517 BQB917495:BQB917517 BZX917495:BZX917517 CJT917495:CJT917517 CTP917495:CTP917517 DDL917495:DDL917517 DNH917495:DNH917517 DXD917495:DXD917517 EGZ917495:EGZ917517 EQV917495:EQV917517 FAR917495:FAR917517 FKN917495:FKN917517 FUJ917495:FUJ917517 GEF917495:GEF917517 GOB917495:GOB917517 GXX917495:GXX917517 HHT917495:HHT917517 HRP917495:HRP917517 IBL917495:IBL917517 ILH917495:ILH917517 IVD917495:IVD917517 JEZ917495:JEZ917517 JOV917495:JOV917517 JYR917495:JYR917517 KIN917495:KIN917517 KSJ917495:KSJ917517 LCF917495:LCF917517 LMB917495:LMB917517 LVX917495:LVX917517 MFT917495:MFT917517 MPP917495:MPP917517 MZL917495:MZL917517 NJH917495:NJH917517 NTD917495:NTD917517 OCZ917495:OCZ917517 OMV917495:OMV917517 OWR917495:OWR917517 PGN917495:PGN917517 PQJ917495:PQJ917517 QAF917495:QAF917517 QKB917495:QKB917517 QTX917495:QTX917517 RDT917495:RDT917517 RNP917495:RNP917517 RXL917495:RXL917517 SHH917495:SHH917517 SRD917495:SRD917517 TAZ917495:TAZ917517 TKV917495:TKV917517 TUR917495:TUR917517 UEN917495:UEN917517 UOJ917495:UOJ917517 UYF917495:UYF917517 VIB917495:VIB917517 VRX917495:VRX917517 WBT917495:WBT917517 WLP917495:WLP917517 WVL917495:WVL917517 D983031:D983053 IZ983031:IZ983053 SV983031:SV983053 ACR983031:ACR983053 AMN983031:AMN983053 AWJ983031:AWJ983053 BGF983031:BGF983053 BQB983031:BQB983053 BZX983031:BZX983053 CJT983031:CJT983053 CTP983031:CTP983053 DDL983031:DDL983053 DNH983031:DNH983053 DXD983031:DXD983053 EGZ983031:EGZ983053 EQV983031:EQV983053 FAR983031:FAR983053 FKN983031:FKN983053 FUJ983031:FUJ983053 GEF983031:GEF983053 GOB983031:GOB983053 GXX983031:GXX983053 HHT983031:HHT983053 HRP983031:HRP983053 IBL983031:IBL983053 ILH983031:ILH983053 IVD983031:IVD983053 JEZ983031:JEZ983053 JOV983031:JOV983053 JYR983031:JYR983053 KIN983031:KIN983053 KSJ983031:KSJ983053 LCF983031:LCF983053 LMB983031:LMB983053 LVX983031:LVX983053 MFT983031:MFT983053 MPP983031:MPP983053 MZL983031:MZL983053 NJH983031:NJH983053 NTD983031:NTD983053 OCZ983031:OCZ983053 OMV983031:OMV983053 OWR983031:OWR983053 PGN983031:PGN983053 PQJ983031:PQJ983053 QAF983031:QAF983053 QKB983031:QKB983053 QTX983031:QTX983053 RDT983031:RDT983053 RNP983031:RNP983053 RXL983031:RXL983053 SHH983031:SHH983053 SRD983031:SRD983053 TAZ983031:TAZ983053 TKV983031:TKV983053 TUR983031:TUR983053 UEN983031:UEN983053 UOJ983031:UOJ983053 UYF983031:UYF983053 VIB983031:VIB983053 VRX983031:VRX983053 WBT983031:WBT983053 WLP983031:WLP983053">
      <formula1>$D$31:$D$361</formula1>
    </dataValidation>
    <dataValidation type="list" allowBlank="1" showInputMessage="1" showErrorMessage="1" errorTitle="Account Entry Error" error="The account entered is not valid." sqref="WVL983013:WVL983030 WLP983013:WLP983030 WBT983013:WBT983030 VRX983013:VRX983030 VIB983013:VIB983030 UYF983013:UYF983030 UOJ983013:UOJ983030 UEN983013:UEN983030 TUR983013:TUR983030 TKV983013:TKV983030 TAZ983013:TAZ983030 SRD983013:SRD983030 SHH983013:SHH983030 RXL983013:RXL983030 RNP983013:RNP983030 RDT983013:RDT983030 QTX983013:QTX983030 QKB983013:QKB983030 QAF983013:QAF983030 PQJ983013:PQJ983030 PGN983013:PGN983030 OWR983013:OWR983030 OMV983013:OMV983030 OCZ983013:OCZ983030 NTD983013:NTD983030 NJH983013:NJH983030 MZL983013:MZL983030 MPP983013:MPP983030 MFT983013:MFT983030 LVX983013:LVX983030 LMB983013:LMB983030 LCF983013:LCF983030 KSJ983013:KSJ983030 KIN983013:KIN983030 JYR983013:JYR983030 JOV983013:JOV983030 JEZ983013:JEZ983030 IVD983013:IVD983030 ILH983013:ILH983030 IBL983013:IBL983030 HRP983013:HRP983030 HHT983013:HHT983030 GXX983013:GXX983030 GOB983013:GOB983030 GEF983013:GEF983030 FUJ983013:FUJ983030 FKN983013:FKN983030 FAR983013:FAR983030 EQV983013:EQV983030 EGZ983013:EGZ983030 DXD983013:DXD983030 DNH983013:DNH983030 DDL983013:DDL983030 CTP983013:CTP983030 CJT983013:CJT983030 BZX983013:BZX983030 BQB983013:BQB983030 BGF983013:BGF983030 AWJ983013:AWJ983030 AMN983013:AMN983030 ACR983013:ACR983030 SV983013:SV983030 IZ983013:IZ983030 D983013:D983030 WVL917477:WVL917494 WLP917477:WLP917494 WBT917477:WBT917494 VRX917477:VRX917494 VIB917477:VIB917494 UYF917477:UYF917494 UOJ917477:UOJ917494 UEN917477:UEN917494 TUR917477:TUR917494 TKV917477:TKV917494 TAZ917477:TAZ917494 SRD917477:SRD917494 SHH917477:SHH917494 RXL917477:RXL917494 RNP917477:RNP917494 RDT917477:RDT917494 QTX917477:QTX917494 QKB917477:QKB917494 QAF917477:QAF917494 PQJ917477:PQJ917494 PGN917477:PGN917494 OWR917477:OWR917494 OMV917477:OMV917494 OCZ917477:OCZ917494 NTD917477:NTD917494 NJH917477:NJH917494 MZL917477:MZL917494 MPP917477:MPP917494 MFT917477:MFT917494 LVX917477:LVX917494 LMB917477:LMB917494 LCF917477:LCF917494 KSJ917477:KSJ917494 KIN917477:KIN917494 JYR917477:JYR917494 JOV917477:JOV917494 JEZ917477:JEZ917494 IVD917477:IVD917494 ILH917477:ILH917494 IBL917477:IBL917494 HRP917477:HRP917494 HHT917477:HHT917494 GXX917477:GXX917494 GOB917477:GOB917494 GEF917477:GEF917494 FUJ917477:FUJ917494 FKN917477:FKN917494 FAR917477:FAR917494 EQV917477:EQV917494 EGZ917477:EGZ917494 DXD917477:DXD917494 DNH917477:DNH917494 DDL917477:DDL917494 CTP917477:CTP917494 CJT917477:CJT917494 BZX917477:BZX917494 BQB917477:BQB917494 BGF917477:BGF917494 AWJ917477:AWJ917494 AMN917477:AMN917494 ACR917477:ACR917494 SV917477:SV917494 IZ917477:IZ917494 D917477:D917494 WVL851941:WVL851958 WLP851941:WLP851958 WBT851941:WBT851958 VRX851941:VRX851958 VIB851941:VIB851958 UYF851941:UYF851958 UOJ851941:UOJ851958 UEN851941:UEN851958 TUR851941:TUR851958 TKV851941:TKV851958 TAZ851941:TAZ851958 SRD851941:SRD851958 SHH851941:SHH851958 RXL851941:RXL851958 RNP851941:RNP851958 RDT851941:RDT851958 QTX851941:QTX851958 QKB851941:QKB851958 QAF851941:QAF851958 PQJ851941:PQJ851958 PGN851941:PGN851958 OWR851941:OWR851958 OMV851941:OMV851958 OCZ851941:OCZ851958 NTD851941:NTD851958 NJH851941:NJH851958 MZL851941:MZL851958 MPP851941:MPP851958 MFT851941:MFT851958 LVX851941:LVX851958 LMB851941:LMB851958 LCF851941:LCF851958 KSJ851941:KSJ851958 KIN851941:KIN851958 JYR851941:JYR851958 JOV851941:JOV851958 JEZ851941:JEZ851958 IVD851941:IVD851958 ILH851941:ILH851958 IBL851941:IBL851958 HRP851941:HRP851958 HHT851941:HHT851958 GXX851941:GXX851958 GOB851941:GOB851958 GEF851941:GEF851958 FUJ851941:FUJ851958 FKN851941:FKN851958 FAR851941:FAR851958 EQV851941:EQV851958 EGZ851941:EGZ851958 DXD851941:DXD851958 DNH851941:DNH851958 DDL851941:DDL851958 CTP851941:CTP851958 CJT851941:CJT851958 BZX851941:BZX851958 BQB851941:BQB851958 BGF851941:BGF851958 AWJ851941:AWJ851958 AMN851941:AMN851958 ACR851941:ACR851958 SV851941:SV851958 IZ851941:IZ851958 D851941:D851958 WVL786405:WVL786422 WLP786405:WLP786422 WBT786405:WBT786422 VRX786405:VRX786422 VIB786405:VIB786422 UYF786405:UYF786422 UOJ786405:UOJ786422 UEN786405:UEN786422 TUR786405:TUR786422 TKV786405:TKV786422 TAZ786405:TAZ786422 SRD786405:SRD786422 SHH786405:SHH786422 RXL786405:RXL786422 RNP786405:RNP786422 RDT786405:RDT786422 QTX786405:QTX786422 QKB786405:QKB786422 QAF786405:QAF786422 PQJ786405:PQJ786422 PGN786405:PGN786422 OWR786405:OWR786422 OMV786405:OMV786422 OCZ786405:OCZ786422 NTD786405:NTD786422 NJH786405:NJH786422 MZL786405:MZL786422 MPP786405:MPP786422 MFT786405:MFT786422 LVX786405:LVX786422 LMB786405:LMB786422 LCF786405:LCF786422 KSJ786405:KSJ786422 KIN786405:KIN786422 JYR786405:JYR786422 JOV786405:JOV786422 JEZ786405:JEZ786422 IVD786405:IVD786422 ILH786405:ILH786422 IBL786405:IBL786422 HRP786405:HRP786422 HHT786405:HHT786422 GXX786405:GXX786422 GOB786405:GOB786422 GEF786405:GEF786422 FUJ786405:FUJ786422 FKN786405:FKN786422 FAR786405:FAR786422 EQV786405:EQV786422 EGZ786405:EGZ786422 DXD786405:DXD786422 DNH786405:DNH786422 DDL786405:DDL786422 CTP786405:CTP786422 CJT786405:CJT786422 BZX786405:BZX786422 BQB786405:BQB786422 BGF786405:BGF786422 AWJ786405:AWJ786422 AMN786405:AMN786422 ACR786405:ACR786422 SV786405:SV786422 IZ786405:IZ786422 D786405:D786422 WVL720869:WVL720886 WLP720869:WLP720886 WBT720869:WBT720886 VRX720869:VRX720886 VIB720869:VIB720886 UYF720869:UYF720886 UOJ720869:UOJ720886 UEN720869:UEN720886 TUR720869:TUR720886 TKV720869:TKV720886 TAZ720869:TAZ720886 SRD720869:SRD720886 SHH720869:SHH720886 RXL720869:RXL720886 RNP720869:RNP720886 RDT720869:RDT720886 QTX720869:QTX720886 QKB720869:QKB720886 QAF720869:QAF720886 PQJ720869:PQJ720886 PGN720869:PGN720886 OWR720869:OWR720886 OMV720869:OMV720886 OCZ720869:OCZ720886 NTD720869:NTD720886 NJH720869:NJH720886 MZL720869:MZL720886 MPP720869:MPP720886 MFT720869:MFT720886 LVX720869:LVX720886 LMB720869:LMB720886 LCF720869:LCF720886 KSJ720869:KSJ720886 KIN720869:KIN720886 JYR720869:JYR720886 JOV720869:JOV720886 JEZ720869:JEZ720886 IVD720869:IVD720886 ILH720869:ILH720886 IBL720869:IBL720886 HRP720869:HRP720886 HHT720869:HHT720886 GXX720869:GXX720886 GOB720869:GOB720886 GEF720869:GEF720886 FUJ720869:FUJ720886 FKN720869:FKN720886 FAR720869:FAR720886 EQV720869:EQV720886 EGZ720869:EGZ720886 DXD720869:DXD720886 DNH720869:DNH720886 DDL720869:DDL720886 CTP720869:CTP720886 CJT720869:CJT720886 BZX720869:BZX720886 BQB720869:BQB720886 BGF720869:BGF720886 AWJ720869:AWJ720886 AMN720869:AMN720886 ACR720869:ACR720886 SV720869:SV720886 IZ720869:IZ720886 D720869:D720886 WVL655333:WVL655350 WLP655333:WLP655350 WBT655333:WBT655350 VRX655333:VRX655350 VIB655333:VIB655350 UYF655333:UYF655350 UOJ655333:UOJ655350 UEN655333:UEN655350 TUR655333:TUR655350 TKV655333:TKV655350 TAZ655333:TAZ655350 SRD655333:SRD655350 SHH655333:SHH655350 RXL655333:RXL655350 RNP655333:RNP655350 RDT655333:RDT655350 QTX655333:QTX655350 QKB655333:QKB655350 QAF655333:QAF655350 PQJ655333:PQJ655350 PGN655333:PGN655350 OWR655333:OWR655350 OMV655333:OMV655350 OCZ655333:OCZ655350 NTD655333:NTD655350 NJH655333:NJH655350 MZL655333:MZL655350 MPP655333:MPP655350 MFT655333:MFT655350 LVX655333:LVX655350 LMB655333:LMB655350 LCF655333:LCF655350 KSJ655333:KSJ655350 KIN655333:KIN655350 JYR655333:JYR655350 JOV655333:JOV655350 JEZ655333:JEZ655350 IVD655333:IVD655350 ILH655333:ILH655350 IBL655333:IBL655350 HRP655333:HRP655350 HHT655333:HHT655350 GXX655333:GXX655350 GOB655333:GOB655350 GEF655333:GEF655350 FUJ655333:FUJ655350 FKN655333:FKN655350 FAR655333:FAR655350 EQV655333:EQV655350 EGZ655333:EGZ655350 DXD655333:DXD655350 DNH655333:DNH655350 DDL655333:DDL655350 CTP655333:CTP655350 CJT655333:CJT655350 BZX655333:BZX655350 BQB655333:BQB655350 BGF655333:BGF655350 AWJ655333:AWJ655350 AMN655333:AMN655350 ACR655333:ACR655350 SV655333:SV655350 IZ655333:IZ655350 D655333:D655350 WVL589797:WVL589814 WLP589797:WLP589814 WBT589797:WBT589814 VRX589797:VRX589814 VIB589797:VIB589814 UYF589797:UYF589814 UOJ589797:UOJ589814 UEN589797:UEN589814 TUR589797:TUR589814 TKV589797:TKV589814 TAZ589797:TAZ589814 SRD589797:SRD589814 SHH589797:SHH589814 RXL589797:RXL589814 RNP589797:RNP589814 RDT589797:RDT589814 QTX589797:QTX589814 QKB589797:QKB589814 QAF589797:QAF589814 PQJ589797:PQJ589814 PGN589797:PGN589814 OWR589797:OWR589814 OMV589797:OMV589814 OCZ589797:OCZ589814 NTD589797:NTD589814 NJH589797:NJH589814 MZL589797:MZL589814 MPP589797:MPP589814 MFT589797:MFT589814 LVX589797:LVX589814 LMB589797:LMB589814 LCF589797:LCF589814 KSJ589797:KSJ589814 KIN589797:KIN589814 JYR589797:JYR589814 JOV589797:JOV589814 JEZ589797:JEZ589814 IVD589797:IVD589814 ILH589797:ILH589814 IBL589797:IBL589814 HRP589797:HRP589814 HHT589797:HHT589814 GXX589797:GXX589814 GOB589797:GOB589814 GEF589797:GEF589814 FUJ589797:FUJ589814 FKN589797:FKN589814 FAR589797:FAR589814 EQV589797:EQV589814 EGZ589797:EGZ589814 DXD589797:DXD589814 DNH589797:DNH589814 DDL589797:DDL589814 CTP589797:CTP589814 CJT589797:CJT589814 BZX589797:BZX589814 BQB589797:BQB589814 BGF589797:BGF589814 AWJ589797:AWJ589814 AMN589797:AMN589814 ACR589797:ACR589814 SV589797:SV589814 IZ589797:IZ589814 D589797:D589814 WVL524261:WVL524278 WLP524261:WLP524278 WBT524261:WBT524278 VRX524261:VRX524278 VIB524261:VIB524278 UYF524261:UYF524278 UOJ524261:UOJ524278 UEN524261:UEN524278 TUR524261:TUR524278 TKV524261:TKV524278 TAZ524261:TAZ524278 SRD524261:SRD524278 SHH524261:SHH524278 RXL524261:RXL524278 RNP524261:RNP524278 RDT524261:RDT524278 QTX524261:QTX524278 QKB524261:QKB524278 QAF524261:QAF524278 PQJ524261:PQJ524278 PGN524261:PGN524278 OWR524261:OWR524278 OMV524261:OMV524278 OCZ524261:OCZ524278 NTD524261:NTD524278 NJH524261:NJH524278 MZL524261:MZL524278 MPP524261:MPP524278 MFT524261:MFT524278 LVX524261:LVX524278 LMB524261:LMB524278 LCF524261:LCF524278 KSJ524261:KSJ524278 KIN524261:KIN524278 JYR524261:JYR524278 JOV524261:JOV524278 JEZ524261:JEZ524278 IVD524261:IVD524278 ILH524261:ILH524278 IBL524261:IBL524278 HRP524261:HRP524278 HHT524261:HHT524278 GXX524261:GXX524278 GOB524261:GOB524278 GEF524261:GEF524278 FUJ524261:FUJ524278 FKN524261:FKN524278 FAR524261:FAR524278 EQV524261:EQV524278 EGZ524261:EGZ524278 DXD524261:DXD524278 DNH524261:DNH524278 DDL524261:DDL524278 CTP524261:CTP524278 CJT524261:CJT524278 BZX524261:BZX524278 BQB524261:BQB524278 BGF524261:BGF524278 AWJ524261:AWJ524278 AMN524261:AMN524278 ACR524261:ACR524278 SV524261:SV524278 IZ524261:IZ524278 D524261:D524278 WVL458725:WVL458742 WLP458725:WLP458742 WBT458725:WBT458742 VRX458725:VRX458742 VIB458725:VIB458742 UYF458725:UYF458742 UOJ458725:UOJ458742 UEN458725:UEN458742 TUR458725:TUR458742 TKV458725:TKV458742 TAZ458725:TAZ458742 SRD458725:SRD458742 SHH458725:SHH458742 RXL458725:RXL458742 RNP458725:RNP458742 RDT458725:RDT458742 QTX458725:QTX458742 QKB458725:QKB458742 QAF458725:QAF458742 PQJ458725:PQJ458742 PGN458725:PGN458742 OWR458725:OWR458742 OMV458725:OMV458742 OCZ458725:OCZ458742 NTD458725:NTD458742 NJH458725:NJH458742 MZL458725:MZL458742 MPP458725:MPP458742 MFT458725:MFT458742 LVX458725:LVX458742 LMB458725:LMB458742 LCF458725:LCF458742 KSJ458725:KSJ458742 KIN458725:KIN458742 JYR458725:JYR458742 JOV458725:JOV458742 JEZ458725:JEZ458742 IVD458725:IVD458742 ILH458725:ILH458742 IBL458725:IBL458742 HRP458725:HRP458742 HHT458725:HHT458742 GXX458725:GXX458742 GOB458725:GOB458742 GEF458725:GEF458742 FUJ458725:FUJ458742 FKN458725:FKN458742 FAR458725:FAR458742 EQV458725:EQV458742 EGZ458725:EGZ458742 DXD458725:DXD458742 DNH458725:DNH458742 DDL458725:DDL458742 CTP458725:CTP458742 CJT458725:CJT458742 BZX458725:BZX458742 BQB458725:BQB458742 BGF458725:BGF458742 AWJ458725:AWJ458742 AMN458725:AMN458742 ACR458725:ACR458742 SV458725:SV458742 IZ458725:IZ458742 D458725:D458742 WVL393189:WVL393206 WLP393189:WLP393206 WBT393189:WBT393206 VRX393189:VRX393206 VIB393189:VIB393206 UYF393189:UYF393206 UOJ393189:UOJ393206 UEN393189:UEN393206 TUR393189:TUR393206 TKV393189:TKV393206 TAZ393189:TAZ393206 SRD393189:SRD393206 SHH393189:SHH393206 RXL393189:RXL393206 RNP393189:RNP393206 RDT393189:RDT393206 QTX393189:QTX393206 QKB393189:QKB393206 QAF393189:QAF393206 PQJ393189:PQJ393206 PGN393189:PGN393206 OWR393189:OWR393206 OMV393189:OMV393206 OCZ393189:OCZ393206 NTD393189:NTD393206 NJH393189:NJH393206 MZL393189:MZL393206 MPP393189:MPP393206 MFT393189:MFT393206 LVX393189:LVX393206 LMB393189:LMB393206 LCF393189:LCF393206 KSJ393189:KSJ393206 KIN393189:KIN393206 JYR393189:JYR393206 JOV393189:JOV393206 JEZ393189:JEZ393206 IVD393189:IVD393206 ILH393189:ILH393206 IBL393189:IBL393206 HRP393189:HRP393206 HHT393189:HHT393206 GXX393189:GXX393206 GOB393189:GOB393206 GEF393189:GEF393206 FUJ393189:FUJ393206 FKN393189:FKN393206 FAR393189:FAR393206 EQV393189:EQV393206 EGZ393189:EGZ393206 DXD393189:DXD393206 DNH393189:DNH393206 DDL393189:DDL393206 CTP393189:CTP393206 CJT393189:CJT393206 BZX393189:BZX393206 BQB393189:BQB393206 BGF393189:BGF393206 AWJ393189:AWJ393206 AMN393189:AMN393206 ACR393189:ACR393206 SV393189:SV393206 IZ393189:IZ393206 D393189:D393206 WVL327653:WVL327670 WLP327653:WLP327670 WBT327653:WBT327670 VRX327653:VRX327670 VIB327653:VIB327670 UYF327653:UYF327670 UOJ327653:UOJ327670 UEN327653:UEN327670 TUR327653:TUR327670 TKV327653:TKV327670 TAZ327653:TAZ327670 SRD327653:SRD327670 SHH327653:SHH327670 RXL327653:RXL327670 RNP327653:RNP327670 RDT327653:RDT327670 QTX327653:QTX327670 QKB327653:QKB327670 QAF327653:QAF327670 PQJ327653:PQJ327670 PGN327653:PGN327670 OWR327653:OWR327670 OMV327653:OMV327670 OCZ327653:OCZ327670 NTD327653:NTD327670 NJH327653:NJH327670 MZL327653:MZL327670 MPP327653:MPP327670 MFT327653:MFT327670 LVX327653:LVX327670 LMB327653:LMB327670 LCF327653:LCF327670 KSJ327653:KSJ327670 KIN327653:KIN327670 JYR327653:JYR327670 JOV327653:JOV327670 JEZ327653:JEZ327670 IVD327653:IVD327670 ILH327653:ILH327670 IBL327653:IBL327670 HRP327653:HRP327670 HHT327653:HHT327670 GXX327653:GXX327670 GOB327653:GOB327670 GEF327653:GEF327670 FUJ327653:FUJ327670 FKN327653:FKN327670 FAR327653:FAR327670 EQV327653:EQV327670 EGZ327653:EGZ327670 DXD327653:DXD327670 DNH327653:DNH327670 DDL327653:DDL327670 CTP327653:CTP327670 CJT327653:CJT327670 BZX327653:BZX327670 BQB327653:BQB327670 BGF327653:BGF327670 AWJ327653:AWJ327670 AMN327653:AMN327670 ACR327653:ACR327670 SV327653:SV327670 IZ327653:IZ327670 D327653:D327670 WVL262117:WVL262134 WLP262117:WLP262134 WBT262117:WBT262134 VRX262117:VRX262134 VIB262117:VIB262134 UYF262117:UYF262134 UOJ262117:UOJ262134 UEN262117:UEN262134 TUR262117:TUR262134 TKV262117:TKV262134 TAZ262117:TAZ262134 SRD262117:SRD262134 SHH262117:SHH262134 RXL262117:RXL262134 RNP262117:RNP262134 RDT262117:RDT262134 QTX262117:QTX262134 QKB262117:QKB262134 QAF262117:QAF262134 PQJ262117:PQJ262134 PGN262117:PGN262134 OWR262117:OWR262134 OMV262117:OMV262134 OCZ262117:OCZ262134 NTD262117:NTD262134 NJH262117:NJH262134 MZL262117:MZL262134 MPP262117:MPP262134 MFT262117:MFT262134 LVX262117:LVX262134 LMB262117:LMB262134 LCF262117:LCF262134 KSJ262117:KSJ262134 KIN262117:KIN262134 JYR262117:JYR262134 JOV262117:JOV262134 JEZ262117:JEZ262134 IVD262117:IVD262134 ILH262117:ILH262134 IBL262117:IBL262134 HRP262117:HRP262134 HHT262117:HHT262134 GXX262117:GXX262134 GOB262117:GOB262134 GEF262117:GEF262134 FUJ262117:FUJ262134 FKN262117:FKN262134 FAR262117:FAR262134 EQV262117:EQV262134 EGZ262117:EGZ262134 DXD262117:DXD262134 DNH262117:DNH262134 DDL262117:DDL262134 CTP262117:CTP262134 CJT262117:CJT262134 BZX262117:BZX262134 BQB262117:BQB262134 BGF262117:BGF262134 AWJ262117:AWJ262134 AMN262117:AMN262134 ACR262117:ACR262134 SV262117:SV262134 IZ262117:IZ262134 D262117:D262134 WVL196581:WVL196598 WLP196581:WLP196598 WBT196581:WBT196598 VRX196581:VRX196598 VIB196581:VIB196598 UYF196581:UYF196598 UOJ196581:UOJ196598 UEN196581:UEN196598 TUR196581:TUR196598 TKV196581:TKV196598 TAZ196581:TAZ196598 SRD196581:SRD196598 SHH196581:SHH196598 RXL196581:RXL196598 RNP196581:RNP196598 RDT196581:RDT196598 QTX196581:QTX196598 QKB196581:QKB196598 QAF196581:QAF196598 PQJ196581:PQJ196598 PGN196581:PGN196598 OWR196581:OWR196598 OMV196581:OMV196598 OCZ196581:OCZ196598 NTD196581:NTD196598 NJH196581:NJH196598 MZL196581:MZL196598 MPP196581:MPP196598 MFT196581:MFT196598 LVX196581:LVX196598 LMB196581:LMB196598 LCF196581:LCF196598 KSJ196581:KSJ196598 KIN196581:KIN196598 JYR196581:JYR196598 JOV196581:JOV196598 JEZ196581:JEZ196598 IVD196581:IVD196598 ILH196581:ILH196598 IBL196581:IBL196598 HRP196581:HRP196598 HHT196581:HHT196598 GXX196581:GXX196598 GOB196581:GOB196598 GEF196581:GEF196598 FUJ196581:FUJ196598 FKN196581:FKN196598 FAR196581:FAR196598 EQV196581:EQV196598 EGZ196581:EGZ196598 DXD196581:DXD196598 DNH196581:DNH196598 DDL196581:DDL196598 CTP196581:CTP196598 CJT196581:CJT196598 BZX196581:BZX196598 BQB196581:BQB196598 BGF196581:BGF196598 AWJ196581:AWJ196598 AMN196581:AMN196598 ACR196581:ACR196598 SV196581:SV196598 IZ196581:IZ196598 D196581:D196598 WVL131045:WVL131062 WLP131045:WLP131062 WBT131045:WBT131062 VRX131045:VRX131062 VIB131045:VIB131062 UYF131045:UYF131062 UOJ131045:UOJ131062 UEN131045:UEN131062 TUR131045:TUR131062 TKV131045:TKV131062 TAZ131045:TAZ131062 SRD131045:SRD131062 SHH131045:SHH131062 RXL131045:RXL131062 RNP131045:RNP131062 RDT131045:RDT131062 QTX131045:QTX131062 QKB131045:QKB131062 QAF131045:QAF131062 PQJ131045:PQJ131062 PGN131045:PGN131062 OWR131045:OWR131062 OMV131045:OMV131062 OCZ131045:OCZ131062 NTD131045:NTD131062 NJH131045:NJH131062 MZL131045:MZL131062 MPP131045:MPP131062 MFT131045:MFT131062 LVX131045:LVX131062 LMB131045:LMB131062 LCF131045:LCF131062 KSJ131045:KSJ131062 KIN131045:KIN131062 JYR131045:JYR131062 JOV131045:JOV131062 JEZ131045:JEZ131062 IVD131045:IVD131062 ILH131045:ILH131062 IBL131045:IBL131062 HRP131045:HRP131062 HHT131045:HHT131062 GXX131045:GXX131062 GOB131045:GOB131062 GEF131045:GEF131062 FUJ131045:FUJ131062 FKN131045:FKN131062 FAR131045:FAR131062 EQV131045:EQV131062 EGZ131045:EGZ131062 DXD131045:DXD131062 DNH131045:DNH131062 DDL131045:DDL131062 CTP131045:CTP131062 CJT131045:CJT131062 BZX131045:BZX131062 BQB131045:BQB131062 BGF131045:BGF131062 AWJ131045:AWJ131062 AMN131045:AMN131062 ACR131045:ACR131062 SV131045:SV131062 IZ131045:IZ131062 D131045:D131062 WVL65509:WVL65526 WLP65509:WLP65526 WBT65509:WBT65526 VRX65509:VRX65526 VIB65509:VIB65526 UYF65509:UYF65526 UOJ65509:UOJ65526 UEN65509:UEN65526 TUR65509:TUR65526 TKV65509:TKV65526 TAZ65509:TAZ65526 SRD65509:SRD65526 SHH65509:SHH65526 RXL65509:RXL65526 RNP65509:RNP65526 RDT65509:RDT65526 QTX65509:QTX65526 QKB65509:QKB65526 QAF65509:QAF65526 PQJ65509:PQJ65526 PGN65509:PGN65526 OWR65509:OWR65526 OMV65509:OMV65526 OCZ65509:OCZ65526 NTD65509:NTD65526 NJH65509:NJH65526 MZL65509:MZL65526 MPP65509:MPP65526 MFT65509:MFT65526 LVX65509:LVX65526 LMB65509:LMB65526 LCF65509:LCF65526 KSJ65509:KSJ65526 KIN65509:KIN65526 JYR65509:JYR65526 JOV65509:JOV65526 JEZ65509:JEZ65526 IVD65509:IVD65526 ILH65509:ILH65526 IBL65509:IBL65526 HRP65509:HRP65526 HHT65509:HHT65526 GXX65509:GXX65526 GOB65509:GOB65526 GEF65509:GEF65526 FUJ65509:FUJ65526 FKN65509:FKN65526 FAR65509:FAR65526 EQV65509:EQV65526 EGZ65509:EGZ65526 DXD65509:DXD65526 DNH65509:DNH65526 DDL65509:DDL65526 CTP65509:CTP65526 CJT65509:CJT65526 BZX65509:BZX65526 BQB65509:BQB65526 BGF65509:BGF65526 AWJ65509:AWJ65526 AMN65509:AMN65526 ACR65509:ACR65526 SV65509:SV65526 IZ65509:IZ65526 D65509:D65526 IZ9:IZ15 SV9:SV15 ACR9:ACR15 AMN9:AMN15 AWJ9:AWJ15 BGF9:BGF15 BQB9:BQB15 BZX9:BZX15 CJT9:CJT15 CTP9:CTP15 DDL9:DDL15 DNH9:DNH15 DXD9:DXD15 EGZ9:EGZ15 EQV9:EQV15 FAR9:FAR15 FKN9:FKN15 FUJ9:FUJ15 GEF9:GEF15 GOB9:GOB15 GXX9:GXX15 HHT9:HHT15 HRP9:HRP15 IBL9:IBL15 ILH9:ILH15 IVD9:IVD15 JEZ9:JEZ15 JOV9:JOV15 JYR9:JYR15 KIN9:KIN15 KSJ9:KSJ15 LCF9:LCF15 LMB9:LMB15 LVX9:LVX15 MFT9:MFT15 MPP9:MPP15 MZL9:MZL15 NJH9:NJH15 NTD9:NTD15 OCZ9:OCZ15 OMV9:OMV15 OWR9:OWR15 PGN9:PGN15 PQJ9:PQJ15 QAF9:QAF15 QKB9:QKB15 QTX9:QTX15 RDT9:RDT15 RNP9:RNP15 RXL9:RXL15 SHH9:SHH15 SRD9:SRD15 TAZ9:TAZ15 TKV9:TKV15 TUR9:TUR15 UEN9:UEN15 UOJ9:UOJ15 UYF9:UYF15 VIB9:VIB15 VRX9:VRX15 WBT9:WBT15 WLP9:WLP15 WVL9:WVL15 D9:D14">
      <formula1>ValidAccount</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M983013:WVM983053 WLQ983013:WLQ983053 WBU983013:WBU983053 VRY983013:VRY983053 VIC983013:VIC983053 UYG983013:UYG983053 UOK983013:UOK983053 UEO983013:UEO983053 TUS983013:TUS983053 TKW983013:TKW983053 TBA983013:TBA983053 SRE983013:SRE983053 SHI983013:SHI983053 RXM983013:RXM983053 RNQ983013:RNQ983053 RDU983013:RDU983053 QTY983013:QTY983053 QKC983013:QKC983053 QAG983013:QAG983053 PQK983013:PQK983053 PGO983013:PGO983053 OWS983013:OWS983053 OMW983013:OMW983053 ODA983013:ODA983053 NTE983013:NTE983053 NJI983013:NJI983053 MZM983013:MZM983053 MPQ983013:MPQ983053 MFU983013:MFU983053 LVY983013:LVY983053 LMC983013:LMC983053 LCG983013:LCG983053 KSK983013:KSK983053 KIO983013:KIO983053 JYS983013:JYS983053 JOW983013:JOW983053 JFA983013:JFA983053 IVE983013:IVE983053 ILI983013:ILI983053 IBM983013:IBM983053 HRQ983013:HRQ983053 HHU983013:HHU983053 GXY983013:GXY983053 GOC983013:GOC983053 GEG983013:GEG983053 FUK983013:FUK983053 FKO983013:FKO983053 FAS983013:FAS983053 EQW983013:EQW983053 EHA983013:EHA983053 DXE983013:DXE983053 DNI983013:DNI983053 DDM983013:DDM983053 CTQ983013:CTQ983053 CJU983013:CJU983053 BZY983013:BZY983053 BQC983013:BQC983053 BGG983013:BGG983053 AWK983013:AWK983053 AMO983013:AMO983053 ACS983013:ACS983053 SW983013:SW983053 JA983013:JA983053 E983013:E983053 WVM917477:WVM917517 WLQ917477:WLQ917517 WBU917477:WBU917517 VRY917477:VRY917517 VIC917477:VIC917517 UYG917477:UYG917517 UOK917477:UOK917517 UEO917477:UEO917517 TUS917477:TUS917517 TKW917477:TKW917517 TBA917477:TBA917517 SRE917477:SRE917517 SHI917477:SHI917517 RXM917477:RXM917517 RNQ917477:RNQ917517 RDU917477:RDU917517 QTY917477:QTY917517 QKC917477:QKC917517 QAG917477:QAG917517 PQK917477:PQK917517 PGO917477:PGO917517 OWS917477:OWS917517 OMW917477:OMW917517 ODA917477:ODA917517 NTE917477:NTE917517 NJI917477:NJI917517 MZM917477:MZM917517 MPQ917477:MPQ917517 MFU917477:MFU917517 LVY917477:LVY917517 LMC917477:LMC917517 LCG917477:LCG917517 KSK917477:KSK917517 KIO917477:KIO917517 JYS917477:JYS917517 JOW917477:JOW917517 JFA917477:JFA917517 IVE917477:IVE917517 ILI917477:ILI917517 IBM917477:IBM917517 HRQ917477:HRQ917517 HHU917477:HHU917517 GXY917477:GXY917517 GOC917477:GOC917517 GEG917477:GEG917517 FUK917477:FUK917517 FKO917477:FKO917517 FAS917477:FAS917517 EQW917477:EQW917517 EHA917477:EHA917517 DXE917477:DXE917517 DNI917477:DNI917517 DDM917477:DDM917517 CTQ917477:CTQ917517 CJU917477:CJU917517 BZY917477:BZY917517 BQC917477:BQC917517 BGG917477:BGG917517 AWK917477:AWK917517 AMO917477:AMO917517 ACS917477:ACS917517 SW917477:SW917517 JA917477:JA917517 E917477:E917517 WVM851941:WVM851981 WLQ851941:WLQ851981 WBU851941:WBU851981 VRY851941:VRY851981 VIC851941:VIC851981 UYG851941:UYG851981 UOK851941:UOK851981 UEO851941:UEO851981 TUS851941:TUS851981 TKW851941:TKW851981 TBA851941:TBA851981 SRE851941:SRE851981 SHI851941:SHI851981 RXM851941:RXM851981 RNQ851941:RNQ851981 RDU851941:RDU851981 QTY851941:QTY851981 QKC851941:QKC851981 QAG851941:QAG851981 PQK851941:PQK851981 PGO851941:PGO851981 OWS851941:OWS851981 OMW851941:OMW851981 ODA851941:ODA851981 NTE851941:NTE851981 NJI851941:NJI851981 MZM851941:MZM851981 MPQ851941:MPQ851981 MFU851941:MFU851981 LVY851941:LVY851981 LMC851941:LMC851981 LCG851941:LCG851981 KSK851941:KSK851981 KIO851941:KIO851981 JYS851941:JYS851981 JOW851941:JOW851981 JFA851941:JFA851981 IVE851941:IVE851981 ILI851941:ILI851981 IBM851941:IBM851981 HRQ851941:HRQ851981 HHU851941:HHU851981 GXY851941:GXY851981 GOC851941:GOC851981 GEG851941:GEG851981 FUK851941:FUK851981 FKO851941:FKO851981 FAS851941:FAS851981 EQW851941:EQW851981 EHA851941:EHA851981 DXE851941:DXE851981 DNI851941:DNI851981 DDM851941:DDM851981 CTQ851941:CTQ851981 CJU851941:CJU851981 BZY851941:BZY851981 BQC851941:BQC851981 BGG851941:BGG851981 AWK851941:AWK851981 AMO851941:AMO851981 ACS851941:ACS851981 SW851941:SW851981 JA851941:JA851981 E851941:E851981 WVM786405:WVM786445 WLQ786405:WLQ786445 WBU786405:WBU786445 VRY786405:VRY786445 VIC786405:VIC786445 UYG786405:UYG786445 UOK786405:UOK786445 UEO786405:UEO786445 TUS786405:TUS786445 TKW786405:TKW786445 TBA786405:TBA786445 SRE786405:SRE786445 SHI786405:SHI786445 RXM786405:RXM786445 RNQ786405:RNQ786445 RDU786405:RDU786445 QTY786405:QTY786445 QKC786405:QKC786445 QAG786405:QAG786445 PQK786405:PQK786445 PGO786405:PGO786445 OWS786405:OWS786445 OMW786405:OMW786445 ODA786405:ODA786445 NTE786405:NTE786445 NJI786405:NJI786445 MZM786405:MZM786445 MPQ786405:MPQ786445 MFU786405:MFU786445 LVY786405:LVY786445 LMC786405:LMC786445 LCG786405:LCG786445 KSK786405:KSK786445 KIO786405:KIO786445 JYS786405:JYS786445 JOW786405:JOW786445 JFA786405:JFA786445 IVE786405:IVE786445 ILI786405:ILI786445 IBM786405:IBM786445 HRQ786405:HRQ786445 HHU786405:HHU786445 GXY786405:GXY786445 GOC786405:GOC786445 GEG786405:GEG786445 FUK786405:FUK786445 FKO786405:FKO786445 FAS786405:FAS786445 EQW786405:EQW786445 EHA786405:EHA786445 DXE786405:DXE786445 DNI786405:DNI786445 DDM786405:DDM786445 CTQ786405:CTQ786445 CJU786405:CJU786445 BZY786405:BZY786445 BQC786405:BQC786445 BGG786405:BGG786445 AWK786405:AWK786445 AMO786405:AMO786445 ACS786405:ACS786445 SW786405:SW786445 JA786405:JA786445 E786405:E786445 WVM720869:WVM720909 WLQ720869:WLQ720909 WBU720869:WBU720909 VRY720869:VRY720909 VIC720869:VIC720909 UYG720869:UYG720909 UOK720869:UOK720909 UEO720869:UEO720909 TUS720869:TUS720909 TKW720869:TKW720909 TBA720869:TBA720909 SRE720869:SRE720909 SHI720869:SHI720909 RXM720869:RXM720909 RNQ720869:RNQ720909 RDU720869:RDU720909 QTY720869:QTY720909 QKC720869:QKC720909 QAG720869:QAG720909 PQK720869:PQK720909 PGO720869:PGO720909 OWS720869:OWS720909 OMW720869:OMW720909 ODA720869:ODA720909 NTE720869:NTE720909 NJI720869:NJI720909 MZM720869:MZM720909 MPQ720869:MPQ720909 MFU720869:MFU720909 LVY720869:LVY720909 LMC720869:LMC720909 LCG720869:LCG720909 KSK720869:KSK720909 KIO720869:KIO720909 JYS720869:JYS720909 JOW720869:JOW720909 JFA720869:JFA720909 IVE720869:IVE720909 ILI720869:ILI720909 IBM720869:IBM720909 HRQ720869:HRQ720909 HHU720869:HHU720909 GXY720869:GXY720909 GOC720869:GOC720909 GEG720869:GEG720909 FUK720869:FUK720909 FKO720869:FKO720909 FAS720869:FAS720909 EQW720869:EQW720909 EHA720869:EHA720909 DXE720869:DXE720909 DNI720869:DNI720909 DDM720869:DDM720909 CTQ720869:CTQ720909 CJU720869:CJU720909 BZY720869:BZY720909 BQC720869:BQC720909 BGG720869:BGG720909 AWK720869:AWK720909 AMO720869:AMO720909 ACS720869:ACS720909 SW720869:SW720909 JA720869:JA720909 E720869:E720909 WVM655333:WVM655373 WLQ655333:WLQ655373 WBU655333:WBU655373 VRY655333:VRY655373 VIC655333:VIC655373 UYG655333:UYG655373 UOK655333:UOK655373 UEO655333:UEO655373 TUS655333:TUS655373 TKW655333:TKW655373 TBA655333:TBA655373 SRE655333:SRE655373 SHI655333:SHI655373 RXM655333:RXM655373 RNQ655333:RNQ655373 RDU655333:RDU655373 QTY655333:QTY655373 QKC655333:QKC655373 QAG655333:QAG655373 PQK655333:PQK655373 PGO655333:PGO655373 OWS655333:OWS655373 OMW655333:OMW655373 ODA655333:ODA655373 NTE655333:NTE655373 NJI655333:NJI655373 MZM655333:MZM655373 MPQ655333:MPQ655373 MFU655333:MFU655373 LVY655333:LVY655373 LMC655333:LMC655373 LCG655333:LCG655373 KSK655333:KSK655373 KIO655333:KIO655373 JYS655333:JYS655373 JOW655333:JOW655373 JFA655333:JFA655373 IVE655333:IVE655373 ILI655333:ILI655373 IBM655333:IBM655373 HRQ655333:HRQ655373 HHU655333:HHU655373 GXY655333:GXY655373 GOC655333:GOC655373 GEG655333:GEG655373 FUK655333:FUK655373 FKO655333:FKO655373 FAS655333:FAS655373 EQW655333:EQW655373 EHA655333:EHA655373 DXE655333:DXE655373 DNI655333:DNI655373 DDM655333:DDM655373 CTQ655333:CTQ655373 CJU655333:CJU655373 BZY655333:BZY655373 BQC655333:BQC655373 BGG655333:BGG655373 AWK655333:AWK655373 AMO655333:AMO655373 ACS655333:ACS655373 SW655333:SW655373 JA655333:JA655373 E655333:E655373 WVM589797:WVM589837 WLQ589797:WLQ589837 WBU589797:WBU589837 VRY589797:VRY589837 VIC589797:VIC589837 UYG589797:UYG589837 UOK589797:UOK589837 UEO589797:UEO589837 TUS589797:TUS589837 TKW589797:TKW589837 TBA589797:TBA589837 SRE589797:SRE589837 SHI589797:SHI589837 RXM589797:RXM589837 RNQ589797:RNQ589837 RDU589797:RDU589837 QTY589797:QTY589837 QKC589797:QKC589837 QAG589797:QAG589837 PQK589797:PQK589837 PGO589797:PGO589837 OWS589797:OWS589837 OMW589797:OMW589837 ODA589797:ODA589837 NTE589797:NTE589837 NJI589797:NJI589837 MZM589797:MZM589837 MPQ589797:MPQ589837 MFU589797:MFU589837 LVY589797:LVY589837 LMC589797:LMC589837 LCG589797:LCG589837 KSK589797:KSK589837 KIO589797:KIO589837 JYS589797:JYS589837 JOW589797:JOW589837 JFA589797:JFA589837 IVE589797:IVE589837 ILI589797:ILI589837 IBM589797:IBM589837 HRQ589797:HRQ589837 HHU589797:HHU589837 GXY589797:GXY589837 GOC589797:GOC589837 GEG589797:GEG589837 FUK589797:FUK589837 FKO589797:FKO589837 FAS589797:FAS589837 EQW589797:EQW589837 EHA589797:EHA589837 DXE589797:DXE589837 DNI589797:DNI589837 DDM589797:DDM589837 CTQ589797:CTQ589837 CJU589797:CJU589837 BZY589797:BZY589837 BQC589797:BQC589837 BGG589797:BGG589837 AWK589797:AWK589837 AMO589797:AMO589837 ACS589797:ACS589837 SW589797:SW589837 JA589797:JA589837 E589797:E589837 WVM524261:WVM524301 WLQ524261:WLQ524301 WBU524261:WBU524301 VRY524261:VRY524301 VIC524261:VIC524301 UYG524261:UYG524301 UOK524261:UOK524301 UEO524261:UEO524301 TUS524261:TUS524301 TKW524261:TKW524301 TBA524261:TBA524301 SRE524261:SRE524301 SHI524261:SHI524301 RXM524261:RXM524301 RNQ524261:RNQ524301 RDU524261:RDU524301 QTY524261:QTY524301 QKC524261:QKC524301 QAG524261:QAG524301 PQK524261:PQK524301 PGO524261:PGO524301 OWS524261:OWS524301 OMW524261:OMW524301 ODA524261:ODA524301 NTE524261:NTE524301 NJI524261:NJI524301 MZM524261:MZM524301 MPQ524261:MPQ524301 MFU524261:MFU524301 LVY524261:LVY524301 LMC524261:LMC524301 LCG524261:LCG524301 KSK524261:KSK524301 KIO524261:KIO524301 JYS524261:JYS524301 JOW524261:JOW524301 JFA524261:JFA524301 IVE524261:IVE524301 ILI524261:ILI524301 IBM524261:IBM524301 HRQ524261:HRQ524301 HHU524261:HHU524301 GXY524261:GXY524301 GOC524261:GOC524301 GEG524261:GEG524301 FUK524261:FUK524301 FKO524261:FKO524301 FAS524261:FAS524301 EQW524261:EQW524301 EHA524261:EHA524301 DXE524261:DXE524301 DNI524261:DNI524301 DDM524261:DDM524301 CTQ524261:CTQ524301 CJU524261:CJU524301 BZY524261:BZY524301 BQC524261:BQC524301 BGG524261:BGG524301 AWK524261:AWK524301 AMO524261:AMO524301 ACS524261:ACS524301 SW524261:SW524301 JA524261:JA524301 E524261:E524301 WVM458725:WVM458765 WLQ458725:WLQ458765 WBU458725:WBU458765 VRY458725:VRY458765 VIC458725:VIC458765 UYG458725:UYG458765 UOK458725:UOK458765 UEO458725:UEO458765 TUS458725:TUS458765 TKW458725:TKW458765 TBA458725:TBA458765 SRE458725:SRE458765 SHI458725:SHI458765 RXM458725:RXM458765 RNQ458725:RNQ458765 RDU458725:RDU458765 QTY458725:QTY458765 QKC458725:QKC458765 QAG458725:QAG458765 PQK458725:PQK458765 PGO458725:PGO458765 OWS458725:OWS458765 OMW458725:OMW458765 ODA458725:ODA458765 NTE458725:NTE458765 NJI458725:NJI458765 MZM458725:MZM458765 MPQ458725:MPQ458765 MFU458725:MFU458765 LVY458725:LVY458765 LMC458725:LMC458765 LCG458725:LCG458765 KSK458725:KSK458765 KIO458725:KIO458765 JYS458725:JYS458765 JOW458725:JOW458765 JFA458725:JFA458765 IVE458725:IVE458765 ILI458725:ILI458765 IBM458725:IBM458765 HRQ458725:HRQ458765 HHU458725:HHU458765 GXY458725:GXY458765 GOC458725:GOC458765 GEG458725:GEG458765 FUK458725:FUK458765 FKO458725:FKO458765 FAS458725:FAS458765 EQW458725:EQW458765 EHA458725:EHA458765 DXE458725:DXE458765 DNI458725:DNI458765 DDM458725:DDM458765 CTQ458725:CTQ458765 CJU458725:CJU458765 BZY458725:BZY458765 BQC458725:BQC458765 BGG458725:BGG458765 AWK458725:AWK458765 AMO458725:AMO458765 ACS458725:ACS458765 SW458725:SW458765 JA458725:JA458765 E458725:E458765 WVM393189:WVM393229 WLQ393189:WLQ393229 WBU393189:WBU393229 VRY393189:VRY393229 VIC393189:VIC393229 UYG393189:UYG393229 UOK393189:UOK393229 UEO393189:UEO393229 TUS393189:TUS393229 TKW393189:TKW393229 TBA393189:TBA393229 SRE393189:SRE393229 SHI393189:SHI393229 RXM393189:RXM393229 RNQ393189:RNQ393229 RDU393189:RDU393229 QTY393189:QTY393229 QKC393189:QKC393229 QAG393189:QAG393229 PQK393189:PQK393229 PGO393189:PGO393229 OWS393189:OWS393229 OMW393189:OMW393229 ODA393189:ODA393229 NTE393189:NTE393229 NJI393189:NJI393229 MZM393189:MZM393229 MPQ393189:MPQ393229 MFU393189:MFU393229 LVY393189:LVY393229 LMC393189:LMC393229 LCG393189:LCG393229 KSK393189:KSK393229 KIO393189:KIO393229 JYS393189:JYS393229 JOW393189:JOW393229 JFA393189:JFA393229 IVE393189:IVE393229 ILI393189:ILI393229 IBM393189:IBM393229 HRQ393189:HRQ393229 HHU393189:HHU393229 GXY393189:GXY393229 GOC393189:GOC393229 GEG393189:GEG393229 FUK393189:FUK393229 FKO393189:FKO393229 FAS393189:FAS393229 EQW393189:EQW393229 EHA393189:EHA393229 DXE393189:DXE393229 DNI393189:DNI393229 DDM393189:DDM393229 CTQ393189:CTQ393229 CJU393189:CJU393229 BZY393189:BZY393229 BQC393189:BQC393229 BGG393189:BGG393229 AWK393189:AWK393229 AMO393189:AMO393229 ACS393189:ACS393229 SW393189:SW393229 JA393189:JA393229 E393189:E393229 WVM327653:WVM327693 WLQ327653:WLQ327693 WBU327653:WBU327693 VRY327653:VRY327693 VIC327653:VIC327693 UYG327653:UYG327693 UOK327653:UOK327693 UEO327653:UEO327693 TUS327653:TUS327693 TKW327653:TKW327693 TBA327653:TBA327693 SRE327653:SRE327693 SHI327653:SHI327693 RXM327653:RXM327693 RNQ327653:RNQ327693 RDU327653:RDU327693 QTY327653:QTY327693 QKC327653:QKC327693 QAG327653:QAG327693 PQK327653:PQK327693 PGO327653:PGO327693 OWS327653:OWS327693 OMW327653:OMW327693 ODA327653:ODA327693 NTE327653:NTE327693 NJI327653:NJI327693 MZM327653:MZM327693 MPQ327653:MPQ327693 MFU327653:MFU327693 LVY327653:LVY327693 LMC327653:LMC327693 LCG327653:LCG327693 KSK327653:KSK327693 KIO327653:KIO327693 JYS327653:JYS327693 JOW327653:JOW327693 JFA327653:JFA327693 IVE327653:IVE327693 ILI327653:ILI327693 IBM327653:IBM327693 HRQ327653:HRQ327693 HHU327653:HHU327693 GXY327653:GXY327693 GOC327653:GOC327693 GEG327653:GEG327693 FUK327653:FUK327693 FKO327653:FKO327693 FAS327653:FAS327693 EQW327653:EQW327693 EHA327653:EHA327693 DXE327653:DXE327693 DNI327653:DNI327693 DDM327653:DDM327693 CTQ327653:CTQ327693 CJU327653:CJU327693 BZY327653:BZY327693 BQC327653:BQC327693 BGG327653:BGG327693 AWK327653:AWK327693 AMO327653:AMO327693 ACS327653:ACS327693 SW327653:SW327693 JA327653:JA327693 E327653:E327693 WVM262117:WVM262157 WLQ262117:WLQ262157 WBU262117:WBU262157 VRY262117:VRY262157 VIC262117:VIC262157 UYG262117:UYG262157 UOK262117:UOK262157 UEO262117:UEO262157 TUS262117:TUS262157 TKW262117:TKW262157 TBA262117:TBA262157 SRE262117:SRE262157 SHI262117:SHI262157 RXM262117:RXM262157 RNQ262117:RNQ262157 RDU262117:RDU262157 QTY262117:QTY262157 QKC262117:QKC262157 QAG262117:QAG262157 PQK262117:PQK262157 PGO262117:PGO262157 OWS262117:OWS262157 OMW262117:OMW262157 ODA262117:ODA262157 NTE262117:NTE262157 NJI262117:NJI262157 MZM262117:MZM262157 MPQ262117:MPQ262157 MFU262117:MFU262157 LVY262117:LVY262157 LMC262117:LMC262157 LCG262117:LCG262157 KSK262117:KSK262157 KIO262117:KIO262157 JYS262117:JYS262157 JOW262117:JOW262157 JFA262117:JFA262157 IVE262117:IVE262157 ILI262117:ILI262157 IBM262117:IBM262157 HRQ262117:HRQ262157 HHU262117:HHU262157 GXY262117:GXY262157 GOC262117:GOC262157 GEG262117:GEG262157 FUK262117:FUK262157 FKO262117:FKO262157 FAS262117:FAS262157 EQW262117:EQW262157 EHA262117:EHA262157 DXE262117:DXE262157 DNI262117:DNI262157 DDM262117:DDM262157 CTQ262117:CTQ262157 CJU262117:CJU262157 BZY262117:BZY262157 BQC262117:BQC262157 BGG262117:BGG262157 AWK262117:AWK262157 AMO262117:AMO262157 ACS262117:ACS262157 SW262117:SW262157 JA262117:JA262157 E262117:E262157 WVM196581:WVM196621 WLQ196581:WLQ196621 WBU196581:WBU196621 VRY196581:VRY196621 VIC196581:VIC196621 UYG196581:UYG196621 UOK196581:UOK196621 UEO196581:UEO196621 TUS196581:TUS196621 TKW196581:TKW196621 TBA196581:TBA196621 SRE196581:SRE196621 SHI196581:SHI196621 RXM196581:RXM196621 RNQ196581:RNQ196621 RDU196581:RDU196621 QTY196581:QTY196621 QKC196581:QKC196621 QAG196581:QAG196621 PQK196581:PQK196621 PGO196581:PGO196621 OWS196581:OWS196621 OMW196581:OMW196621 ODA196581:ODA196621 NTE196581:NTE196621 NJI196581:NJI196621 MZM196581:MZM196621 MPQ196581:MPQ196621 MFU196581:MFU196621 LVY196581:LVY196621 LMC196581:LMC196621 LCG196581:LCG196621 KSK196581:KSK196621 KIO196581:KIO196621 JYS196581:JYS196621 JOW196581:JOW196621 JFA196581:JFA196621 IVE196581:IVE196621 ILI196581:ILI196621 IBM196581:IBM196621 HRQ196581:HRQ196621 HHU196581:HHU196621 GXY196581:GXY196621 GOC196581:GOC196621 GEG196581:GEG196621 FUK196581:FUK196621 FKO196581:FKO196621 FAS196581:FAS196621 EQW196581:EQW196621 EHA196581:EHA196621 DXE196581:DXE196621 DNI196581:DNI196621 DDM196581:DDM196621 CTQ196581:CTQ196621 CJU196581:CJU196621 BZY196581:BZY196621 BQC196581:BQC196621 BGG196581:BGG196621 AWK196581:AWK196621 AMO196581:AMO196621 ACS196581:ACS196621 SW196581:SW196621 JA196581:JA196621 E196581:E196621 WVM131045:WVM131085 WLQ131045:WLQ131085 WBU131045:WBU131085 VRY131045:VRY131085 VIC131045:VIC131085 UYG131045:UYG131085 UOK131045:UOK131085 UEO131045:UEO131085 TUS131045:TUS131085 TKW131045:TKW131085 TBA131045:TBA131085 SRE131045:SRE131085 SHI131045:SHI131085 RXM131045:RXM131085 RNQ131045:RNQ131085 RDU131045:RDU131085 QTY131045:QTY131085 QKC131045:QKC131085 QAG131045:QAG131085 PQK131045:PQK131085 PGO131045:PGO131085 OWS131045:OWS131085 OMW131045:OMW131085 ODA131045:ODA131085 NTE131045:NTE131085 NJI131045:NJI131085 MZM131045:MZM131085 MPQ131045:MPQ131085 MFU131045:MFU131085 LVY131045:LVY131085 LMC131045:LMC131085 LCG131045:LCG131085 KSK131045:KSK131085 KIO131045:KIO131085 JYS131045:JYS131085 JOW131045:JOW131085 JFA131045:JFA131085 IVE131045:IVE131085 ILI131045:ILI131085 IBM131045:IBM131085 HRQ131045:HRQ131085 HHU131045:HHU131085 GXY131045:GXY131085 GOC131045:GOC131085 GEG131045:GEG131085 FUK131045:FUK131085 FKO131045:FKO131085 FAS131045:FAS131085 EQW131045:EQW131085 EHA131045:EHA131085 DXE131045:DXE131085 DNI131045:DNI131085 DDM131045:DDM131085 CTQ131045:CTQ131085 CJU131045:CJU131085 BZY131045:BZY131085 BQC131045:BQC131085 BGG131045:BGG131085 AWK131045:AWK131085 AMO131045:AMO131085 ACS131045:ACS131085 SW131045:SW131085 JA131045:JA131085 E131045:E131085 WVM65509:WVM65549 WLQ65509:WLQ65549 WBU65509:WBU65549 VRY65509:VRY65549 VIC65509:VIC65549 UYG65509:UYG65549 UOK65509:UOK65549 UEO65509:UEO65549 TUS65509:TUS65549 TKW65509:TKW65549 TBA65509:TBA65549 SRE65509:SRE65549 SHI65509:SHI65549 RXM65509:RXM65549 RNQ65509:RNQ65549 RDU65509:RDU65549 QTY65509:QTY65549 QKC65509:QKC65549 QAG65509:QAG65549 PQK65509:PQK65549 PGO65509:PGO65549 OWS65509:OWS65549 OMW65509:OMW65549 ODA65509:ODA65549 NTE65509:NTE65549 NJI65509:NJI65549 MZM65509:MZM65549 MPQ65509:MPQ65549 MFU65509:MFU65549 LVY65509:LVY65549 LMC65509:LMC65549 LCG65509:LCG65549 KSK65509:KSK65549 KIO65509:KIO65549 JYS65509:JYS65549 JOW65509:JOW65549 JFA65509:JFA65549 IVE65509:IVE65549 ILI65509:ILI65549 IBM65509:IBM65549 HRQ65509:HRQ65549 HHU65509:HHU65549 GXY65509:GXY65549 GOC65509:GOC65549 GEG65509:GEG65549 FUK65509:FUK65549 FKO65509:FKO65549 FAS65509:FAS65549 EQW65509:EQW65549 EHA65509:EHA65549 DXE65509:DXE65549 DNI65509:DNI65549 DDM65509:DDM65549 CTQ65509:CTQ65549 CJU65509:CJU65549 BZY65509:BZY65549 BQC65509:BQC65549 BGG65509:BGG65549 AWK65509:AWK65549 AMO65509:AMO65549 ACS65509:ACS65549 SW65509:SW65549 JA65509:JA65549 E65509:E65549 JA9:JA19 SW9:SW19 ACS9:ACS19 AMO9:AMO19 AWK9:AWK19 BGG9:BGG19 BQC9:BQC19 BZY9:BZY19 CJU9:CJU19 CTQ9:CTQ19 DDM9:DDM19 DNI9:DNI19 DXE9:DXE19 EHA9:EHA19 EQW9:EQW19 FAS9:FAS19 FKO9:FKO19 FUK9:FUK19 GEG9:GEG19 GOC9:GOC19 GXY9:GXY19 HHU9:HHU19 HRQ9:HRQ19 IBM9:IBM19 ILI9:ILI19 IVE9:IVE19 JFA9:JFA19 JOW9:JOW19 JYS9:JYS19 KIO9:KIO19 KSK9:KSK19 LCG9:LCG19 LMC9:LMC19 LVY9:LVY19 MFU9:MFU19 MPQ9:MPQ19 MZM9:MZM19 NJI9:NJI19 NTE9:NTE19 ODA9:ODA19 OMW9:OMW19 OWS9:OWS19 PGO9:PGO19 PQK9:PQK19 QAG9:QAG19 QKC9:QKC19 QTY9:QTY19 RDU9:RDU19 RNQ9:RNQ19 RXM9:RXM19 SHI9:SHI19 SRE9:SRE19 TBA9:TBA19 TKW9:TKW19 TUS9:TUS19 UEO9:UEO19 UOK9:UOK19 UYG9:UYG19 VIC9:VIC19 VRY9:VRY19 WBU9:WBU19 WLQ9:WLQ19 WVM9:WVM19 E9 E14">
      <formula1>"1, 2, 3"</formula1>
    </dataValidation>
    <dataValidation type="list" allowBlank="1" showInputMessage="1" showErrorMessage="1" errorTitle="Adjustment Type Entry Error" error="An invalid adjustment type was entered._x000a__x000a_Valid values are 1, 2, or 3." sqref="E28:E30 E15:E23">
      <formula1>"1,2,3"</formula1>
    </dataValidation>
    <dataValidation type="list" allowBlank="1" showInputMessage="1" showErrorMessage="1" errorTitle="Account Input Error" error="The account number entered is not valid." sqref="D28:D30 D15:D23">
      <formula1>ValidAccount</formula1>
    </dataValidation>
  </dataValidations>
  <pageMargins left="0.75" right="0.75" top="1.25" bottom="1" header="0.5" footer="0.25"/>
  <pageSetup scale="86" orientation="portrait" r:id="rId1"/>
  <headerFooter scaleWithDoc="0" alignWithMargins="0">
    <oddHeader>&amp;R&amp;"Times New Roman,Regular"Exhibit No. ___ (JH-2)
 Docket UE-130043
Page &amp;P of &amp;N</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57"/>
  <sheetViews>
    <sheetView topLeftCell="A10" workbookViewId="0">
      <selection activeCell="B1" sqref="B1:I58"/>
    </sheetView>
  </sheetViews>
  <sheetFormatPr defaultRowHeight="13.8"/>
  <cols>
    <col min="1" max="1" width="6.109375" style="891" customWidth="1"/>
    <col min="2" max="2" width="39.33203125" style="891" customWidth="1"/>
    <col min="3" max="3" width="6.109375" style="891" customWidth="1"/>
    <col min="4" max="4" width="11" style="891" customWidth="1"/>
    <col min="5" max="5" width="7.88671875" style="891" customWidth="1"/>
    <col min="6" max="6" width="11.77734375" style="891" customWidth="1"/>
    <col min="7" max="7" width="9.5546875" style="891" customWidth="1"/>
    <col min="8" max="8" width="12.109375" style="891" customWidth="1"/>
    <col min="9" max="9" width="12.88671875" style="891" customWidth="1"/>
    <col min="10" max="10" width="6.5546875" style="891" customWidth="1"/>
    <col min="11" max="256" width="10" style="891"/>
    <col min="257" max="257" width="2.5546875" style="891" customWidth="1"/>
    <col min="258" max="258" width="7.109375" style="891" customWidth="1"/>
    <col min="259" max="259" width="16.88671875" style="891" customWidth="1"/>
    <col min="260" max="260" width="9.6640625" style="891" customWidth="1"/>
    <col min="261" max="261" width="4.6640625" style="891" customWidth="1"/>
    <col min="262" max="262" width="14.44140625" style="891" customWidth="1"/>
    <col min="263" max="263" width="11.109375" style="891" customWidth="1"/>
    <col min="264" max="264" width="10.33203125" style="891" customWidth="1"/>
    <col min="265" max="265" width="13" style="891" customWidth="1"/>
    <col min="266" max="266" width="8.33203125" style="891" customWidth="1"/>
    <col min="267" max="512" width="10" style="891"/>
    <col min="513" max="513" width="2.5546875" style="891" customWidth="1"/>
    <col min="514" max="514" width="7.109375" style="891" customWidth="1"/>
    <col min="515" max="515" width="16.88671875" style="891" customWidth="1"/>
    <col min="516" max="516" width="9.6640625" style="891" customWidth="1"/>
    <col min="517" max="517" width="4.6640625" style="891" customWidth="1"/>
    <col min="518" max="518" width="14.44140625" style="891" customWidth="1"/>
    <col min="519" max="519" width="11.109375" style="891" customWidth="1"/>
    <col min="520" max="520" width="10.33203125" style="891" customWidth="1"/>
    <col min="521" max="521" width="13" style="891" customWidth="1"/>
    <col min="522" max="522" width="8.33203125" style="891" customWidth="1"/>
    <col min="523" max="768" width="10" style="891"/>
    <col min="769" max="769" width="2.5546875" style="891" customWidth="1"/>
    <col min="770" max="770" width="7.109375" style="891" customWidth="1"/>
    <col min="771" max="771" width="16.88671875" style="891" customWidth="1"/>
    <col min="772" max="772" width="9.6640625" style="891" customWidth="1"/>
    <col min="773" max="773" width="4.6640625" style="891" customWidth="1"/>
    <col min="774" max="774" width="14.44140625" style="891" customWidth="1"/>
    <col min="775" max="775" width="11.109375" style="891" customWidth="1"/>
    <col min="776" max="776" width="10.33203125" style="891" customWidth="1"/>
    <col min="777" max="777" width="13" style="891" customWidth="1"/>
    <col min="778" max="778" width="8.33203125" style="891" customWidth="1"/>
    <col min="779" max="1024" width="9.109375" style="891"/>
    <col min="1025" max="1025" width="2.5546875" style="891" customWidth="1"/>
    <col min="1026" max="1026" width="7.109375" style="891" customWidth="1"/>
    <col min="1027" max="1027" width="16.88671875" style="891" customWidth="1"/>
    <col min="1028" max="1028" width="9.6640625" style="891" customWidth="1"/>
    <col min="1029" max="1029" width="4.6640625" style="891" customWidth="1"/>
    <col min="1030" max="1030" width="14.44140625" style="891" customWidth="1"/>
    <col min="1031" max="1031" width="11.109375" style="891" customWidth="1"/>
    <col min="1032" max="1032" width="10.33203125" style="891" customWidth="1"/>
    <col min="1033" max="1033" width="13" style="891" customWidth="1"/>
    <col min="1034" max="1034" width="8.33203125" style="891" customWidth="1"/>
    <col min="1035" max="1280" width="10" style="891"/>
    <col min="1281" max="1281" width="2.5546875" style="891" customWidth="1"/>
    <col min="1282" max="1282" width="7.109375" style="891" customWidth="1"/>
    <col min="1283" max="1283" width="16.88671875" style="891" customWidth="1"/>
    <col min="1284" max="1284" width="9.6640625" style="891" customWidth="1"/>
    <col min="1285" max="1285" width="4.6640625" style="891" customWidth="1"/>
    <col min="1286" max="1286" width="14.44140625" style="891" customWidth="1"/>
    <col min="1287" max="1287" width="11.109375" style="891" customWidth="1"/>
    <col min="1288" max="1288" width="10.33203125" style="891" customWidth="1"/>
    <col min="1289" max="1289" width="13" style="891" customWidth="1"/>
    <col min="1290" max="1290" width="8.33203125" style="891" customWidth="1"/>
    <col min="1291" max="1536" width="10" style="891"/>
    <col min="1537" max="1537" width="2.5546875" style="891" customWidth="1"/>
    <col min="1538" max="1538" width="7.109375" style="891" customWidth="1"/>
    <col min="1539" max="1539" width="16.88671875" style="891" customWidth="1"/>
    <col min="1540" max="1540" width="9.6640625" style="891" customWidth="1"/>
    <col min="1541" max="1541" width="4.6640625" style="891" customWidth="1"/>
    <col min="1542" max="1542" width="14.44140625" style="891" customWidth="1"/>
    <col min="1543" max="1543" width="11.109375" style="891" customWidth="1"/>
    <col min="1544" max="1544" width="10.33203125" style="891" customWidth="1"/>
    <col min="1545" max="1545" width="13" style="891" customWidth="1"/>
    <col min="1546" max="1546" width="8.33203125" style="891" customWidth="1"/>
    <col min="1547" max="1792" width="10" style="891"/>
    <col min="1793" max="1793" width="2.5546875" style="891" customWidth="1"/>
    <col min="1794" max="1794" width="7.109375" style="891" customWidth="1"/>
    <col min="1795" max="1795" width="16.88671875" style="891" customWidth="1"/>
    <col min="1796" max="1796" width="9.6640625" style="891" customWidth="1"/>
    <col min="1797" max="1797" width="4.6640625" style="891" customWidth="1"/>
    <col min="1798" max="1798" width="14.44140625" style="891" customWidth="1"/>
    <col min="1799" max="1799" width="11.109375" style="891" customWidth="1"/>
    <col min="1800" max="1800" width="10.33203125" style="891" customWidth="1"/>
    <col min="1801" max="1801" width="13" style="891" customWidth="1"/>
    <col min="1802" max="1802" width="8.33203125" style="891" customWidth="1"/>
    <col min="1803" max="2048" width="9.109375" style="891"/>
    <col min="2049" max="2049" width="2.5546875" style="891" customWidth="1"/>
    <col min="2050" max="2050" width="7.109375" style="891" customWidth="1"/>
    <col min="2051" max="2051" width="16.88671875" style="891" customWidth="1"/>
    <col min="2052" max="2052" width="9.6640625" style="891" customWidth="1"/>
    <col min="2053" max="2053" width="4.6640625" style="891" customWidth="1"/>
    <col min="2054" max="2054" width="14.44140625" style="891" customWidth="1"/>
    <col min="2055" max="2055" width="11.109375" style="891" customWidth="1"/>
    <col min="2056" max="2056" width="10.33203125" style="891" customWidth="1"/>
    <col min="2057" max="2057" width="13" style="891" customWidth="1"/>
    <col min="2058" max="2058" width="8.33203125" style="891" customWidth="1"/>
    <col min="2059" max="2304" width="10" style="891"/>
    <col min="2305" max="2305" width="2.5546875" style="891" customWidth="1"/>
    <col min="2306" max="2306" width="7.109375" style="891" customWidth="1"/>
    <col min="2307" max="2307" width="16.88671875" style="891" customWidth="1"/>
    <col min="2308" max="2308" width="9.6640625" style="891" customWidth="1"/>
    <col min="2309" max="2309" width="4.6640625" style="891" customWidth="1"/>
    <col min="2310" max="2310" width="14.44140625" style="891" customWidth="1"/>
    <col min="2311" max="2311" width="11.109375" style="891" customWidth="1"/>
    <col min="2312" max="2312" width="10.33203125" style="891" customWidth="1"/>
    <col min="2313" max="2313" width="13" style="891" customWidth="1"/>
    <col min="2314" max="2314" width="8.33203125" style="891" customWidth="1"/>
    <col min="2315" max="2560" width="10" style="891"/>
    <col min="2561" max="2561" width="2.5546875" style="891" customWidth="1"/>
    <col min="2562" max="2562" width="7.109375" style="891" customWidth="1"/>
    <col min="2563" max="2563" width="16.88671875" style="891" customWidth="1"/>
    <col min="2564" max="2564" width="9.6640625" style="891" customWidth="1"/>
    <col min="2565" max="2565" width="4.6640625" style="891" customWidth="1"/>
    <col min="2566" max="2566" width="14.44140625" style="891" customWidth="1"/>
    <col min="2567" max="2567" width="11.109375" style="891" customWidth="1"/>
    <col min="2568" max="2568" width="10.33203125" style="891" customWidth="1"/>
    <col min="2569" max="2569" width="13" style="891" customWidth="1"/>
    <col min="2570" max="2570" width="8.33203125" style="891" customWidth="1"/>
    <col min="2571" max="2816" width="10" style="891"/>
    <col min="2817" max="2817" width="2.5546875" style="891" customWidth="1"/>
    <col min="2818" max="2818" width="7.109375" style="891" customWidth="1"/>
    <col min="2819" max="2819" width="16.88671875" style="891" customWidth="1"/>
    <col min="2820" max="2820" width="9.6640625" style="891" customWidth="1"/>
    <col min="2821" max="2821" width="4.6640625" style="891" customWidth="1"/>
    <col min="2822" max="2822" width="14.44140625" style="891" customWidth="1"/>
    <col min="2823" max="2823" width="11.109375" style="891" customWidth="1"/>
    <col min="2824" max="2824" width="10.33203125" style="891" customWidth="1"/>
    <col min="2825" max="2825" width="13" style="891" customWidth="1"/>
    <col min="2826" max="2826" width="8.33203125" style="891" customWidth="1"/>
    <col min="2827" max="3072" width="9.109375" style="891"/>
    <col min="3073" max="3073" width="2.5546875" style="891" customWidth="1"/>
    <col min="3074" max="3074" width="7.109375" style="891" customWidth="1"/>
    <col min="3075" max="3075" width="16.88671875" style="891" customWidth="1"/>
    <col min="3076" max="3076" width="9.6640625" style="891" customWidth="1"/>
    <col min="3077" max="3077" width="4.6640625" style="891" customWidth="1"/>
    <col min="3078" max="3078" width="14.44140625" style="891" customWidth="1"/>
    <col min="3079" max="3079" width="11.109375" style="891" customWidth="1"/>
    <col min="3080" max="3080" width="10.33203125" style="891" customWidth="1"/>
    <col min="3081" max="3081" width="13" style="891" customWidth="1"/>
    <col min="3082" max="3082" width="8.33203125" style="891" customWidth="1"/>
    <col min="3083" max="3328" width="10" style="891"/>
    <col min="3329" max="3329" width="2.5546875" style="891" customWidth="1"/>
    <col min="3330" max="3330" width="7.109375" style="891" customWidth="1"/>
    <col min="3331" max="3331" width="16.88671875" style="891" customWidth="1"/>
    <col min="3332" max="3332" width="9.6640625" style="891" customWidth="1"/>
    <col min="3333" max="3333" width="4.6640625" style="891" customWidth="1"/>
    <col min="3334" max="3334" width="14.44140625" style="891" customWidth="1"/>
    <col min="3335" max="3335" width="11.109375" style="891" customWidth="1"/>
    <col min="3336" max="3336" width="10.33203125" style="891" customWidth="1"/>
    <col min="3337" max="3337" width="13" style="891" customWidth="1"/>
    <col min="3338" max="3338" width="8.33203125" style="891" customWidth="1"/>
    <col min="3339" max="3584" width="10" style="891"/>
    <col min="3585" max="3585" width="2.5546875" style="891" customWidth="1"/>
    <col min="3586" max="3586" width="7.109375" style="891" customWidth="1"/>
    <col min="3587" max="3587" width="16.88671875" style="891" customWidth="1"/>
    <col min="3588" max="3588" width="9.6640625" style="891" customWidth="1"/>
    <col min="3589" max="3589" width="4.6640625" style="891" customWidth="1"/>
    <col min="3590" max="3590" width="14.44140625" style="891" customWidth="1"/>
    <col min="3591" max="3591" width="11.109375" style="891" customWidth="1"/>
    <col min="3592" max="3592" width="10.33203125" style="891" customWidth="1"/>
    <col min="3593" max="3593" width="13" style="891" customWidth="1"/>
    <col min="3594" max="3594" width="8.33203125" style="891" customWidth="1"/>
    <col min="3595" max="3840" width="10" style="891"/>
    <col min="3841" max="3841" width="2.5546875" style="891" customWidth="1"/>
    <col min="3842" max="3842" width="7.109375" style="891" customWidth="1"/>
    <col min="3843" max="3843" width="16.88671875" style="891" customWidth="1"/>
    <col min="3844" max="3844" width="9.6640625" style="891" customWidth="1"/>
    <col min="3845" max="3845" width="4.6640625" style="891" customWidth="1"/>
    <col min="3846" max="3846" width="14.44140625" style="891" customWidth="1"/>
    <col min="3847" max="3847" width="11.109375" style="891" customWidth="1"/>
    <col min="3848" max="3848" width="10.33203125" style="891" customWidth="1"/>
    <col min="3849" max="3849" width="13" style="891" customWidth="1"/>
    <col min="3850" max="3850" width="8.33203125" style="891" customWidth="1"/>
    <col min="3851" max="4096" width="9.109375" style="891"/>
    <col min="4097" max="4097" width="2.5546875" style="891" customWidth="1"/>
    <col min="4098" max="4098" width="7.109375" style="891" customWidth="1"/>
    <col min="4099" max="4099" width="16.88671875" style="891" customWidth="1"/>
    <col min="4100" max="4100" width="9.6640625" style="891" customWidth="1"/>
    <col min="4101" max="4101" width="4.6640625" style="891" customWidth="1"/>
    <col min="4102" max="4102" width="14.44140625" style="891" customWidth="1"/>
    <col min="4103" max="4103" width="11.109375" style="891" customWidth="1"/>
    <col min="4104" max="4104" width="10.33203125" style="891" customWidth="1"/>
    <col min="4105" max="4105" width="13" style="891" customWidth="1"/>
    <col min="4106" max="4106" width="8.33203125" style="891" customWidth="1"/>
    <col min="4107" max="4352" width="10" style="891"/>
    <col min="4353" max="4353" width="2.5546875" style="891" customWidth="1"/>
    <col min="4354" max="4354" width="7.109375" style="891" customWidth="1"/>
    <col min="4355" max="4355" width="16.88671875" style="891" customWidth="1"/>
    <col min="4356" max="4356" width="9.6640625" style="891" customWidth="1"/>
    <col min="4357" max="4357" width="4.6640625" style="891" customWidth="1"/>
    <col min="4358" max="4358" width="14.44140625" style="891" customWidth="1"/>
    <col min="4359" max="4359" width="11.109375" style="891" customWidth="1"/>
    <col min="4360" max="4360" width="10.33203125" style="891" customWidth="1"/>
    <col min="4361" max="4361" width="13" style="891" customWidth="1"/>
    <col min="4362" max="4362" width="8.33203125" style="891" customWidth="1"/>
    <col min="4363" max="4608" width="10" style="891"/>
    <col min="4609" max="4609" width="2.5546875" style="891" customWidth="1"/>
    <col min="4610" max="4610" width="7.109375" style="891" customWidth="1"/>
    <col min="4611" max="4611" width="16.88671875" style="891" customWidth="1"/>
    <col min="4612" max="4612" width="9.6640625" style="891" customWidth="1"/>
    <col min="4613" max="4613" width="4.6640625" style="891" customWidth="1"/>
    <col min="4614" max="4614" width="14.44140625" style="891" customWidth="1"/>
    <col min="4615" max="4615" width="11.109375" style="891" customWidth="1"/>
    <col min="4616" max="4616" width="10.33203125" style="891" customWidth="1"/>
    <col min="4617" max="4617" width="13" style="891" customWidth="1"/>
    <col min="4618" max="4618" width="8.33203125" style="891" customWidth="1"/>
    <col min="4619" max="4864" width="10" style="891"/>
    <col min="4865" max="4865" width="2.5546875" style="891" customWidth="1"/>
    <col min="4866" max="4866" width="7.109375" style="891" customWidth="1"/>
    <col min="4867" max="4867" width="16.88671875" style="891" customWidth="1"/>
    <col min="4868" max="4868" width="9.6640625" style="891" customWidth="1"/>
    <col min="4869" max="4869" width="4.6640625" style="891" customWidth="1"/>
    <col min="4870" max="4870" width="14.44140625" style="891" customWidth="1"/>
    <col min="4871" max="4871" width="11.109375" style="891" customWidth="1"/>
    <col min="4872" max="4872" width="10.33203125" style="891" customWidth="1"/>
    <col min="4873" max="4873" width="13" style="891" customWidth="1"/>
    <col min="4874" max="4874" width="8.33203125" style="891" customWidth="1"/>
    <col min="4875" max="5120" width="9.109375" style="891"/>
    <col min="5121" max="5121" width="2.5546875" style="891" customWidth="1"/>
    <col min="5122" max="5122" width="7.109375" style="891" customWidth="1"/>
    <col min="5123" max="5123" width="16.88671875" style="891" customWidth="1"/>
    <col min="5124" max="5124" width="9.6640625" style="891" customWidth="1"/>
    <col min="5125" max="5125" width="4.6640625" style="891" customWidth="1"/>
    <col min="5126" max="5126" width="14.44140625" style="891" customWidth="1"/>
    <col min="5127" max="5127" width="11.109375" style="891" customWidth="1"/>
    <col min="5128" max="5128" width="10.33203125" style="891" customWidth="1"/>
    <col min="5129" max="5129" width="13" style="891" customWidth="1"/>
    <col min="5130" max="5130" width="8.33203125" style="891" customWidth="1"/>
    <col min="5131" max="5376" width="10" style="891"/>
    <col min="5377" max="5377" width="2.5546875" style="891" customWidth="1"/>
    <col min="5378" max="5378" width="7.109375" style="891" customWidth="1"/>
    <col min="5379" max="5379" width="16.88671875" style="891" customWidth="1"/>
    <col min="5380" max="5380" width="9.6640625" style="891" customWidth="1"/>
    <col min="5381" max="5381" width="4.6640625" style="891" customWidth="1"/>
    <col min="5382" max="5382" width="14.44140625" style="891" customWidth="1"/>
    <col min="5383" max="5383" width="11.109375" style="891" customWidth="1"/>
    <col min="5384" max="5384" width="10.33203125" style="891" customWidth="1"/>
    <col min="5385" max="5385" width="13" style="891" customWidth="1"/>
    <col min="5386" max="5386" width="8.33203125" style="891" customWidth="1"/>
    <col min="5387" max="5632" width="10" style="891"/>
    <col min="5633" max="5633" width="2.5546875" style="891" customWidth="1"/>
    <col min="5634" max="5634" width="7.109375" style="891" customWidth="1"/>
    <col min="5635" max="5635" width="16.88671875" style="891" customWidth="1"/>
    <col min="5636" max="5636" width="9.6640625" style="891" customWidth="1"/>
    <col min="5637" max="5637" width="4.6640625" style="891" customWidth="1"/>
    <col min="5638" max="5638" width="14.44140625" style="891" customWidth="1"/>
    <col min="5639" max="5639" width="11.109375" style="891" customWidth="1"/>
    <col min="5640" max="5640" width="10.33203125" style="891" customWidth="1"/>
    <col min="5641" max="5641" width="13" style="891" customWidth="1"/>
    <col min="5642" max="5642" width="8.33203125" style="891" customWidth="1"/>
    <col min="5643" max="5888" width="10" style="891"/>
    <col min="5889" max="5889" width="2.5546875" style="891" customWidth="1"/>
    <col min="5890" max="5890" width="7.109375" style="891" customWidth="1"/>
    <col min="5891" max="5891" width="16.88671875" style="891" customWidth="1"/>
    <col min="5892" max="5892" width="9.6640625" style="891" customWidth="1"/>
    <col min="5893" max="5893" width="4.6640625" style="891" customWidth="1"/>
    <col min="5894" max="5894" width="14.44140625" style="891" customWidth="1"/>
    <col min="5895" max="5895" width="11.109375" style="891" customWidth="1"/>
    <col min="5896" max="5896" width="10.33203125" style="891" customWidth="1"/>
    <col min="5897" max="5897" width="13" style="891" customWidth="1"/>
    <col min="5898" max="5898" width="8.33203125" style="891" customWidth="1"/>
    <col min="5899" max="6144" width="9.109375" style="891"/>
    <col min="6145" max="6145" width="2.5546875" style="891" customWidth="1"/>
    <col min="6146" max="6146" width="7.109375" style="891" customWidth="1"/>
    <col min="6147" max="6147" width="16.88671875" style="891" customWidth="1"/>
    <col min="6148" max="6148" width="9.6640625" style="891" customWidth="1"/>
    <col min="6149" max="6149" width="4.6640625" style="891" customWidth="1"/>
    <col min="6150" max="6150" width="14.44140625" style="891" customWidth="1"/>
    <col min="6151" max="6151" width="11.109375" style="891" customWidth="1"/>
    <col min="6152" max="6152" width="10.33203125" style="891" customWidth="1"/>
    <col min="6153" max="6153" width="13" style="891" customWidth="1"/>
    <col min="6154" max="6154" width="8.33203125" style="891" customWidth="1"/>
    <col min="6155" max="6400" width="10" style="891"/>
    <col min="6401" max="6401" width="2.5546875" style="891" customWidth="1"/>
    <col min="6402" max="6402" width="7.109375" style="891" customWidth="1"/>
    <col min="6403" max="6403" width="16.88671875" style="891" customWidth="1"/>
    <col min="6404" max="6404" width="9.6640625" style="891" customWidth="1"/>
    <col min="6405" max="6405" width="4.6640625" style="891" customWidth="1"/>
    <col min="6406" max="6406" width="14.44140625" style="891" customWidth="1"/>
    <col min="6407" max="6407" width="11.109375" style="891" customWidth="1"/>
    <col min="6408" max="6408" width="10.33203125" style="891" customWidth="1"/>
    <col min="6409" max="6409" width="13" style="891" customWidth="1"/>
    <col min="6410" max="6410" width="8.33203125" style="891" customWidth="1"/>
    <col min="6411" max="6656" width="10" style="891"/>
    <col min="6657" max="6657" width="2.5546875" style="891" customWidth="1"/>
    <col min="6658" max="6658" width="7.109375" style="891" customWidth="1"/>
    <col min="6659" max="6659" width="16.88671875" style="891" customWidth="1"/>
    <col min="6660" max="6660" width="9.6640625" style="891" customWidth="1"/>
    <col min="6661" max="6661" width="4.6640625" style="891" customWidth="1"/>
    <col min="6662" max="6662" width="14.44140625" style="891" customWidth="1"/>
    <col min="6663" max="6663" width="11.109375" style="891" customWidth="1"/>
    <col min="6664" max="6664" width="10.33203125" style="891" customWidth="1"/>
    <col min="6665" max="6665" width="13" style="891" customWidth="1"/>
    <col min="6666" max="6666" width="8.33203125" style="891" customWidth="1"/>
    <col min="6667" max="6912" width="10" style="891"/>
    <col min="6913" max="6913" width="2.5546875" style="891" customWidth="1"/>
    <col min="6914" max="6914" width="7.109375" style="891" customWidth="1"/>
    <col min="6915" max="6915" width="16.88671875" style="891" customWidth="1"/>
    <col min="6916" max="6916" width="9.6640625" style="891" customWidth="1"/>
    <col min="6917" max="6917" width="4.6640625" style="891" customWidth="1"/>
    <col min="6918" max="6918" width="14.44140625" style="891" customWidth="1"/>
    <col min="6919" max="6919" width="11.109375" style="891" customWidth="1"/>
    <col min="6920" max="6920" width="10.33203125" style="891" customWidth="1"/>
    <col min="6921" max="6921" width="13" style="891" customWidth="1"/>
    <col min="6922" max="6922" width="8.33203125" style="891" customWidth="1"/>
    <col min="6923" max="7168" width="9.109375" style="891"/>
    <col min="7169" max="7169" width="2.5546875" style="891" customWidth="1"/>
    <col min="7170" max="7170" width="7.109375" style="891" customWidth="1"/>
    <col min="7171" max="7171" width="16.88671875" style="891" customWidth="1"/>
    <col min="7172" max="7172" width="9.6640625" style="891" customWidth="1"/>
    <col min="7173" max="7173" width="4.6640625" style="891" customWidth="1"/>
    <col min="7174" max="7174" width="14.44140625" style="891" customWidth="1"/>
    <col min="7175" max="7175" width="11.109375" style="891" customWidth="1"/>
    <col min="7176" max="7176" width="10.33203125" style="891" customWidth="1"/>
    <col min="7177" max="7177" width="13" style="891" customWidth="1"/>
    <col min="7178" max="7178" width="8.33203125" style="891" customWidth="1"/>
    <col min="7179" max="7424" width="10" style="891"/>
    <col min="7425" max="7425" width="2.5546875" style="891" customWidth="1"/>
    <col min="7426" max="7426" width="7.109375" style="891" customWidth="1"/>
    <col min="7427" max="7427" width="16.88671875" style="891" customWidth="1"/>
    <col min="7428" max="7428" width="9.6640625" style="891" customWidth="1"/>
    <col min="7429" max="7429" width="4.6640625" style="891" customWidth="1"/>
    <col min="7430" max="7430" width="14.44140625" style="891" customWidth="1"/>
    <col min="7431" max="7431" width="11.109375" style="891" customWidth="1"/>
    <col min="7432" max="7432" width="10.33203125" style="891" customWidth="1"/>
    <col min="7433" max="7433" width="13" style="891" customWidth="1"/>
    <col min="7434" max="7434" width="8.33203125" style="891" customWidth="1"/>
    <col min="7435" max="7680" width="10" style="891"/>
    <col min="7681" max="7681" width="2.5546875" style="891" customWidth="1"/>
    <col min="7682" max="7682" width="7.109375" style="891" customWidth="1"/>
    <col min="7683" max="7683" width="16.88671875" style="891" customWidth="1"/>
    <col min="7684" max="7684" width="9.6640625" style="891" customWidth="1"/>
    <col min="7685" max="7685" width="4.6640625" style="891" customWidth="1"/>
    <col min="7686" max="7686" width="14.44140625" style="891" customWidth="1"/>
    <col min="7687" max="7687" width="11.109375" style="891" customWidth="1"/>
    <col min="7688" max="7688" width="10.33203125" style="891" customWidth="1"/>
    <col min="7689" max="7689" width="13" style="891" customWidth="1"/>
    <col min="7690" max="7690" width="8.33203125" style="891" customWidth="1"/>
    <col min="7691" max="7936" width="10" style="891"/>
    <col min="7937" max="7937" width="2.5546875" style="891" customWidth="1"/>
    <col min="7938" max="7938" width="7.109375" style="891" customWidth="1"/>
    <col min="7939" max="7939" width="16.88671875" style="891" customWidth="1"/>
    <col min="7940" max="7940" width="9.6640625" style="891" customWidth="1"/>
    <col min="7941" max="7941" width="4.6640625" style="891" customWidth="1"/>
    <col min="7942" max="7942" width="14.44140625" style="891" customWidth="1"/>
    <col min="7943" max="7943" width="11.109375" style="891" customWidth="1"/>
    <col min="7944" max="7944" width="10.33203125" style="891" customWidth="1"/>
    <col min="7945" max="7945" width="13" style="891" customWidth="1"/>
    <col min="7946" max="7946" width="8.33203125" style="891" customWidth="1"/>
    <col min="7947" max="8192" width="9.109375" style="891"/>
    <col min="8193" max="8193" width="2.5546875" style="891" customWidth="1"/>
    <col min="8194" max="8194" width="7.109375" style="891" customWidth="1"/>
    <col min="8195" max="8195" width="16.88671875" style="891" customWidth="1"/>
    <col min="8196" max="8196" width="9.6640625" style="891" customWidth="1"/>
    <col min="8197" max="8197" width="4.6640625" style="891" customWidth="1"/>
    <col min="8198" max="8198" width="14.44140625" style="891" customWidth="1"/>
    <col min="8199" max="8199" width="11.109375" style="891" customWidth="1"/>
    <col min="8200" max="8200" width="10.33203125" style="891" customWidth="1"/>
    <col min="8201" max="8201" width="13" style="891" customWidth="1"/>
    <col min="8202" max="8202" width="8.33203125" style="891" customWidth="1"/>
    <col min="8203" max="8448" width="10" style="891"/>
    <col min="8449" max="8449" width="2.5546875" style="891" customWidth="1"/>
    <col min="8450" max="8450" width="7.109375" style="891" customWidth="1"/>
    <col min="8451" max="8451" width="16.88671875" style="891" customWidth="1"/>
    <col min="8452" max="8452" width="9.6640625" style="891" customWidth="1"/>
    <col min="8453" max="8453" width="4.6640625" style="891" customWidth="1"/>
    <col min="8454" max="8454" width="14.44140625" style="891" customWidth="1"/>
    <col min="8455" max="8455" width="11.109375" style="891" customWidth="1"/>
    <col min="8456" max="8456" width="10.33203125" style="891" customWidth="1"/>
    <col min="8457" max="8457" width="13" style="891" customWidth="1"/>
    <col min="8458" max="8458" width="8.33203125" style="891" customWidth="1"/>
    <col min="8459" max="8704" width="10" style="891"/>
    <col min="8705" max="8705" width="2.5546875" style="891" customWidth="1"/>
    <col min="8706" max="8706" width="7.109375" style="891" customWidth="1"/>
    <col min="8707" max="8707" width="16.88671875" style="891" customWidth="1"/>
    <col min="8708" max="8708" width="9.6640625" style="891" customWidth="1"/>
    <col min="8709" max="8709" width="4.6640625" style="891" customWidth="1"/>
    <col min="8710" max="8710" width="14.44140625" style="891" customWidth="1"/>
    <col min="8711" max="8711" width="11.109375" style="891" customWidth="1"/>
    <col min="8712" max="8712" width="10.33203125" style="891" customWidth="1"/>
    <col min="8713" max="8713" width="13" style="891" customWidth="1"/>
    <col min="8714" max="8714" width="8.33203125" style="891" customWidth="1"/>
    <col min="8715" max="8960" width="10" style="891"/>
    <col min="8961" max="8961" width="2.5546875" style="891" customWidth="1"/>
    <col min="8962" max="8962" width="7.109375" style="891" customWidth="1"/>
    <col min="8963" max="8963" width="16.88671875" style="891" customWidth="1"/>
    <col min="8964" max="8964" width="9.6640625" style="891" customWidth="1"/>
    <col min="8965" max="8965" width="4.6640625" style="891" customWidth="1"/>
    <col min="8966" max="8966" width="14.44140625" style="891" customWidth="1"/>
    <col min="8967" max="8967" width="11.109375" style="891" customWidth="1"/>
    <col min="8968" max="8968" width="10.33203125" style="891" customWidth="1"/>
    <col min="8969" max="8969" width="13" style="891" customWidth="1"/>
    <col min="8970" max="8970" width="8.33203125" style="891" customWidth="1"/>
    <col min="8971" max="9216" width="9.109375" style="891"/>
    <col min="9217" max="9217" width="2.5546875" style="891" customWidth="1"/>
    <col min="9218" max="9218" width="7.109375" style="891" customWidth="1"/>
    <col min="9219" max="9219" width="16.88671875" style="891" customWidth="1"/>
    <col min="9220" max="9220" width="9.6640625" style="891" customWidth="1"/>
    <col min="9221" max="9221" width="4.6640625" style="891" customWidth="1"/>
    <col min="9222" max="9222" width="14.44140625" style="891" customWidth="1"/>
    <col min="9223" max="9223" width="11.109375" style="891" customWidth="1"/>
    <col min="9224" max="9224" width="10.33203125" style="891" customWidth="1"/>
    <col min="9225" max="9225" width="13" style="891" customWidth="1"/>
    <col min="9226" max="9226" width="8.33203125" style="891" customWidth="1"/>
    <col min="9227" max="9472" width="10" style="891"/>
    <col min="9473" max="9473" width="2.5546875" style="891" customWidth="1"/>
    <col min="9474" max="9474" width="7.109375" style="891" customWidth="1"/>
    <col min="9475" max="9475" width="16.88671875" style="891" customWidth="1"/>
    <col min="9476" max="9476" width="9.6640625" style="891" customWidth="1"/>
    <col min="9477" max="9477" width="4.6640625" style="891" customWidth="1"/>
    <col min="9478" max="9478" width="14.44140625" style="891" customWidth="1"/>
    <col min="9479" max="9479" width="11.109375" style="891" customWidth="1"/>
    <col min="9480" max="9480" width="10.33203125" style="891" customWidth="1"/>
    <col min="9481" max="9481" width="13" style="891" customWidth="1"/>
    <col min="9482" max="9482" width="8.33203125" style="891" customWidth="1"/>
    <col min="9483" max="9728" width="10" style="891"/>
    <col min="9729" max="9729" width="2.5546875" style="891" customWidth="1"/>
    <col min="9730" max="9730" width="7.109375" style="891" customWidth="1"/>
    <col min="9731" max="9731" width="16.88671875" style="891" customWidth="1"/>
    <col min="9732" max="9732" width="9.6640625" style="891" customWidth="1"/>
    <col min="9733" max="9733" width="4.6640625" style="891" customWidth="1"/>
    <col min="9734" max="9734" width="14.44140625" style="891" customWidth="1"/>
    <col min="9735" max="9735" width="11.109375" style="891" customWidth="1"/>
    <col min="9736" max="9736" width="10.33203125" style="891" customWidth="1"/>
    <col min="9737" max="9737" width="13" style="891" customWidth="1"/>
    <col min="9738" max="9738" width="8.33203125" style="891" customWidth="1"/>
    <col min="9739" max="9984" width="10" style="891"/>
    <col min="9985" max="9985" width="2.5546875" style="891" customWidth="1"/>
    <col min="9986" max="9986" width="7.109375" style="891" customWidth="1"/>
    <col min="9987" max="9987" width="16.88671875" style="891" customWidth="1"/>
    <col min="9988" max="9988" width="9.6640625" style="891" customWidth="1"/>
    <col min="9989" max="9989" width="4.6640625" style="891" customWidth="1"/>
    <col min="9990" max="9990" width="14.44140625" style="891" customWidth="1"/>
    <col min="9991" max="9991" width="11.109375" style="891" customWidth="1"/>
    <col min="9992" max="9992" width="10.33203125" style="891" customWidth="1"/>
    <col min="9993" max="9993" width="13" style="891" customWidth="1"/>
    <col min="9994" max="9994" width="8.33203125" style="891" customWidth="1"/>
    <col min="9995" max="10240" width="9.109375" style="891"/>
    <col min="10241" max="10241" width="2.5546875" style="891" customWidth="1"/>
    <col min="10242" max="10242" width="7.109375" style="891" customWidth="1"/>
    <col min="10243" max="10243" width="16.88671875" style="891" customWidth="1"/>
    <col min="10244" max="10244" width="9.6640625" style="891" customWidth="1"/>
    <col min="10245" max="10245" width="4.6640625" style="891" customWidth="1"/>
    <col min="10246" max="10246" width="14.44140625" style="891" customWidth="1"/>
    <col min="10247" max="10247" width="11.109375" style="891" customWidth="1"/>
    <col min="10248" max="10248" width="10.33203125" style="891" customWidth="1"/>
    <col min="10249" max="10249" width="13" style="891" customWidth="1"/>
    <col min="10250" max="10250" width="8.33203125" style="891" customWidth="1"/>
    <col min="10251" max="10496" width="10" style="891"/>
    <col min="10497" max="10497" width="2.5546875" style="891" customWidth="1"/>
    <col min="10498" max="10498" width="7.109375" style="891" customWidth="1"/>
    <col min="10499" max="10499" width="16.88671875" style="891" customWidth="1"/>
    <col min="10500" max="10500" width="9.6640625" style="891" customWidth="1"/>
    <col min="10501" max="10501" width="4.6640625" style="891" customWidth="1"/>
    <col min="10502" max="10502" width="14.44140625" style="891" customWidth="1"/>
    <col min="10503" max="10503" width="11.109375" style="891" customWidth="1"/>
    <col min="10504" max="10504" width="10.33203125" style="891" customWidth="1"/>
    <col min="10505" max="10505" width="13" style="891" customWidth="1"/>
    <col min="10506" max="10506" width="8.33203125" style="891" customWidth="1"/>
    <col min="10507" max="10752" width="10" style="891"/>
    <col min="10753" max="10753" width="2.5546875" style="891" customWidth="1"/>
    <col min="10754" max="10754" width="7.109375" style="891" customWidth="1"/>
    <col min="10755" max="10755" width="16.88671875" style="891" customWidth="1"/>
    <col min="10756" max="10756" width="9.6640625" style="891" customWidth="1"/>
    <col min="10757" max="10757" width="4.6640625" style="891" customWidth="1"/>
    <col min="10758" max="10758" width="14.44140625" style="891" customWidth="1"/>
    <col min="10759" max="10759" width="11.109375" style="891" customWidth="1"/>
    <col min="10760" max="10760" width="10.33203125" style="891" customWidth="1"/>
    <col min="10761" max="10761" width="13" style="891" customWidth="1"/>
    <col min="10762" max="10762" width="8.33203125" style="891" customWidth="1"/>
    <col min="10763" max="11008" width="10" style="891"/>
    <col min="11009" max="11009" width="2.5546875" style="891" customWidth="1"/>
    <col min="11010" max="11010" width="7.109375" style="891" customWidth="1"/>
    <col min="11011" max="11011" width="16.88671875" style="891" customWidth="1"/>
    <col min="11012" max="11012" width="9.6640625" style="891" customWidth="1"/>
    <col min="11013" max="11013" width="4.6640625" style="891" customWidth="1"/>
    <col min="11014" max="11014" width="14.44140625" style="891" customWidth="1"/>
    <col min="11015" max="11015" width="11.109375" style="891" customWidth="1"/>
    <col min="11016" max="11016" width="10.33203125" style="891" customWidth="1"/>
    <col min="11017" max="11017" width="13" style="891" customWidth="1"/>
    <col min="11018" max="11018" width="8.33203125" style="891" customWidth="1"/>
    <col min="11019" max="11264" width="9.109375" style="891"/>
    <col min="11265" max="11265" width="2.5546875" style="891" customWidth="1"/>
    <col min="11266" max="11266" width="7.109375" style="891" customWidth="1"/>
    <col min="11267" max="11267" width="16.88671875" style="891" customWidth="1"/>
    <col min="11268" max="11268" width="9.6640625" style="891" customWidth="1"/>
    <col min="11269" max="11269" width="4.6640625" style="891" customWidth="1"/>
    <col min="11270" max="11270" width="14.44140625" style="891" customWidth="1"/>
    <col min="11271" max="11271" width="11.109375" style="891" customWidth="1"/>
    <col min="11272" max="11272" width="10.33203125" style="891" customWidth="1"/>
    <col min="11273" max="11273" width="13" style="891" customWidth="1"/>
    <col min="11274" max="11274" width="8.33203125" style="891" customWidth="1"/>
    <col min="11275" max="11520" width="10" style="891"/>
    <col min="11521" max="11521" width="2.5546875" style="891" customWidth="1"/>
    <col min="11522" max="11522" width="7.109375" style="891" customWidth="1"/>
    <col min="11523" max="11523" width="16.88671875" style="891" customWidth="1"/>
    <col min="11524" max="11524" width="9.6640625" style="891" customWidth="1"/>
    <col min="11525" max="11525" width="4.6640625" style="891" customWidth="1"/>
    <col min="11526" max="11526" width="14.44140625" style="891" customWidth="1"/>
    <col min="11527" max="11527" width="11.109375" style="891" customWidth="1"/>
    <col min="11528" max="11528" width="10.33203125" style="891" customWidth="1"/>
    <col min="11529" max="11529" width="13" style="891" customWidth="1"/>
    <col min="11530" max="11530" width="8.33203125" style="891" customWidth="1"/>
    <col min="11531" max="11776" width="10" style="891"/>
    <col min="11777" max="11777" width="2.5546875" style="891" customWidth="1"/>
    <col min="11778" max="11778" width="7.109375" style="891" customWidth="1"/>
    <col min="11779" max="11779" width="16.88671875" style="891" customWidth="1"/>
    <col min="11780" max="11780" width="9.6640625" style="891" customWidth="1"/>
    <col min="11781" max="11781" width="4.6640625" style="891" customWidth="1"/>
    <col min="11782" max="11782" width="14.44140625" style="891" customWidth="1"/>
    <col min="11783" max="11783" width="11.109375" style="891" customWidth="1"/>
    <col min="11784" max="11784" width="10.33203125" style="891" customWidth="1"/>
    <col min="11785" max="11785" width="13" style="891" customWidth="1"/>
    <col min="11786" max="11786" width="8.33203125" style="891" customWidth="1"/>
    <col min="11787" max="12032" width="10" style="891"/>
    <col min="12033" max="12033" width="2.5546875" style="891" customWidth="1"/>
    <col min="12034" max="12034" width="7.109375" style="891" customWidth="1"/>
    <col min="12035" max="12035" width="16.88671875" style="891" customWidth="1"/>
    <col min="12036" max="12036" width="9.6640625" style="891" customWidth="1"/>
    <col min="12037" max="12037" width="4.6640625" style="891" customWidth="1"/>
    <col min="12038" max="12038" width="14.44140625" style="891" customWidth="1"/>
    <col min="12039" max="12039" width="11.109375" style="891" customWidth="1"/>
    <col min="12040" max="12040" width="10.33203125" style="891" customWidth="1"/>
    <col min="12041" max="12041" width="13" style="891" customWidth="1"/>
    <col min="12042" max="12042" width="8.33203125" style="891" customWidth="1"/>
    <col min="12043" max="12288" width="9.109375" style="891"/>
    <col min="12289" max="12289" width="2.5546875" style="891" customWidth="1"/>
    <col min="12290" max="12290" width="7.109375" style="891" customWidth="1"/>
    <col min="12291" max="12291" width="16.88671875" style="891" customWidth="1"/>
    <col min="12292" max="12292" width="9.6640625" style="891" customWidth="1"/>
    <col min="12293" max="12293" width="4.6640625" style="891" customWidth="1"/>
    <col min="12294" max="12294" width="14.44140625" style="891" customWidth="1"/>
    <col min="12295" max="12295" width="11.109375" style="891" customWidth="1"/>
    <col min="12296" max="12296" width="10.33203125" style="891" customWidth="1"/>
    <col min="12297" max="12297" width="13" style="891" customWidth="1"/>
    <col min="12298" max="12298" width="8.33203125" style="891" customWidth="1"/>
    <col min="12299" max="12544" width="10" style="891"/>
    <col min="12545" max="12545" width="2.5546875" style="891" customWidth="1"/>
    <col min="12546" max="12546" width="7.109375" style="891" customWidth="1"/>
    <col min="12547" max="12547" width="16.88671875" style="891" customWidth="1"/>
    <col min="12548" max="12548" width="9.6640625" style="891" customWidth="1"/>
    <col min="12549" max="12549" width="4.6640625" style="891" customWidth="1"/>
    <col min="12550" max="12550" width="14.44140625" style="891" customWidth="1"/>
    <col min="12551" max="12551" width="11.109375" style="891" customWidth="1"/>
    <col min="12552" max="12552" width="10.33203125" style="891" customWidth="1"/>
    <col min="12553" max="12553" width="13" style="891" customWidth="1"/>
    <col min="12554" max="12554" width="8.33203125" style="891" customWidth="1"/>
    <col min="12555" max="12800" width="10" style="891"/>
    <col min="12801" max="12801" width="2.5546875" style="891" customWidth="1"/>
    <col min="12802" max="12802" width="7.109375" style="891" customWidth="1"/>
    <col min="12803" max="12803" width="16.88671875" style="891" customWidth="1"/>
    <col min="12804" max="12804" width="9.6640625" style="891" customWidth="1"/>
    <col min="12805" max="12805" width="4.6640625" style="891" customWidth="1"/>
    <col min="12806" max="12806" width="14.44140625" style="891" customWidth="1"/>
    <col min="12807" max="12807" width="11.109375" style="891" customWidth="1"/>
    <col min="12808" max="12808" width="10.33203125" style="891" customWidth="1"/>
    <col min="12809" max="12809" width="13" style="891" customWidth="1"/>
    <col min="12810" max="12810" width="8.33203125" style="891" customWidth="1"/>
    <col min="12811" max="13056" width="10" style="891"/>
    <col min="13057" max="13057" width="2.5546875" style="891" customWidth="1"/>
    <col min="13058" max="13058" width="7.109375" style="891" customWidth="1"/>
    <col min="13059" max="13059" width="16.88671875" style="891" customWidth="1"/>
    <col min="13060" max="13060" width="9.6640625" style="891" customWidth="1"/>
    <col min="13061" max="13061" width="4.6640625" style="891" customWidth="1"/>
    <col min="13062" max="13062" width="14.44140625" style="891" customWidth="1"/>
    <col min="13063" max="13063" width="11.109375" style="891" customWidth="1"/>
    <col min="13064" max="13064" width="10.33203125" style="891" customWidth="1"/>
    <col min="13065" max="13065" width="13" style="891" customWidth="1"/>
    <col min="13066" max="13066" width="8.33203125" style="891" customWidth="1"/>
    <col min="13067" max="13312" width="9.109375" style="891"/>
    <col min="13313" max="13313" width="2.5546875" style="891" customWidth="1"/>
    <col min="13314" max="13314" width="7.109375" style="891" customWidth="1"/>
    <col min="13315" max="13315" width="16.88671875" style="891" customWidth="1"/>
    <col min="13316" max="13316" width="9.6640625" style="891" customWidth="1"/>
    <col min="13317" max="13317" width="4.6640625" style="891" customWidth="1"/>
    <col min="13318" max="13318" width="14.44140625" style="891" customWidth="1"/>
    <col min="13319" max="13319" width="11.109375" style="891" customWidth="1"/>
    <col min="13320" max="13320" width="10.33203125" style="891" customWidth="1"/>
    <col min="13321" max="13321" width="13" style="891" customWidth="1"/>
    <col min="13322" max="13322" width="8.33203125" style="891" customWidth="1"/>
    <col min="13323" max="13568" width="10" style="891"/>
    <col min="13569" max="13569" width="2.5546875" style="891" customWidth="1"/>
    <col min="13570" max="13570" width="7.109375" style="891" customWidth="1"/>
    <col min="13571" max="13571" width="16.88671875" style="891" customWidth="1"/>
    <col min="13572" max="13572" width="9.6640625" style="891" customWidth="1"/>
    <col min="13573" max="13573" width="4.6640625" style="891" customWidth="1"/>
    <col min="13574" max="13574" width="14.44140625" style="891" customWidth="1"/>
    <col min="13575" max="13575" width="11.109375" style="891" customWidth="1"/>
    <col min="13576" max="13576" width="10.33203125" style="891" customWidth="1"/>
    <col min="13577" max="13577" width="13" style="891" customWidth="1"/>
    <col min="13578" max="13578" width="8.33203125" style="891" customWidth="1"/>
    <col min="13579" max="13824" width="10" style="891"/>
    <col min="13825" max="13825" width="2.5546875" style="891" customWidth="1"/>
    <col min="13826" max="13826" width="7.109375" style="891" customWidth="1"/>
    <col min="13827" max="13827" width="16.88671875" style="891" customWidth="1"/>
    <col min="13828" max="13828" width="9.6640625" style="891" customWidth="1"/>
    <col min="13829" max="13829" width="4.6640625" style="891" customWidth="1"/>
    <col min="13830" max="13830" width="14.44140625" style="891" customWidth="1"/>
    <col min="13831" max="13831" width="11.109375" style="891" customWidth="1"/>
    <col min="13832" max="13832" width="10.33203125" style="891" customWidth="1"/>
    <col min="13833" max="13833" width="13" style="891" customWidth="1"/>
    <col min="13834" max="13834" width="8.33203125" style="891" customWidth="1"/>
    <col min="13835" max="14080" width="10" style="891"/>
    <col min="14081" max="14081" width="2.5546875" style="891" customWidth="1"/>
    <col min="14082" max="14082" width="7.109375" style="891" customWidth="1"/>
    <col min="14083" max="14083" width="16.88671875" style="891" customWidth="1"/>
    <col min="14084" max="14084" width="9.6640625" style="891" customWidth="1"/>
    <col min="14085" max="14085" width="4.6640625" style="891" customWidth="1"/>
    <col min="14086" max="14086" width="14.44140625" style="891" customWidth="1"/>
    <col min="14087" max="14087" width="11.109375" style="891" customWidth="1"/>
    <col min="14088" max="14088" width="10.33203125" style="891" customWidth="1"/>
    <col min="14089" max="14089" width="13" style="891" customWidth="1"/>
    <col min="14090" max="14090" width="8.33203125" style="891" customWidth="1"/>
    <col min="14091" max="14336" width="9.109375" style="891"/>
    <col min="14337" max="14337" width="2.5546875" style="891" customWidth="1"/>
    <col min="14338" max="14338" width="7.109375" style="891" customWidth="1"/>
    <col min="14339" max="14339" width="16.88671875" style="891" customWidth="1"/>
    <col min="14340" max="14340" width="9.6640625" style="891" customWidth="1"/>
    <col min="14341" max="14341" width="4.6640625" style="891" customWidth="1"/>
    <col min="14342" max="14342" width="14.44140625" style="891" customWidth="1"/>
    <col min="14343" max="14343" width="11.109375" style="891" customWidth="1"/>
    <col min="14344" max="14344" width="10.33203125" style="891" customWidth="1"/>
    <col min="14345" max="14345" width="13" style="891" customWidth="1"/>
    <col min="14346" max="14346" width="8.33203125" style="891" customWidth="1"/>
    <col min="14347" max="14592" width="10" style="891"/>
    <col min="14593" max="14593" width="2.5546875" style="891" customWidth="1"/>
    <col min="14594" max="14594" width="7.109375" style="891" customWidth="1"/>
    <col min="14595" max="14595" width="16.88671875" style="891" customWidth="1"/>
    <col min="14596" max="14596" width="9.6640625" style="891" customWidth="1"/>
    <col min="14597" max="14597" width="4.6640625" style="891" customWidth="1"/>
    <col min="14598" max="14598" width="14.44140625" style="891" customWidth="1"/>
    <col min="14599" max="14599" width="11.109375" style="891" customWidth="1"/>
    <col min="14600" max="14600" width="10.33203125" style="891" customWidth="1"/>
    <col min="14601" max="14601" width="13" style="891" customWidth="1"/>
    <col min="14602" max="14602" width="8.33203125" style="891" customWidth="1"/>
    <col min="14603" max="14848" width="10" style="891"/>
    <col min="14849" max="14849" width="2.5546875" style="891" customWidth="1"/>
    <col min="14850" max="14850" width="7.109375" style="891" customWidth="1"/>
    <col min="14851" max="14851" width="16.88671875" style="891" customWidth="1"/>
    <col min="14852" max="14852" width="9.6640625" style="891" customWidth="1"/>
    <col min="14853" max="14853" width="4.6640625" style="891" customWidth="1"/>
    <col min="14854" max="14854" width="14.44140625" style="891" customWidth="1"/>
    <col min="14855" max="14855" width="11.109375" style="891" customWidth="1"/>
    <col min="14856" max="14856" width="10.33203125" style="891" customWidth="1"/>
    <col min="14857" max="14857" width="13" style="891" customWidth="1"/>
    <col min="14858" max="14858" width="8.33203125" style="891" customWidth="1"/>
    <col min="14859" max="15104" width="10" style="891"/>
    <col min="15105" max="15105" width="2.5546875" style="891" customWidth="1"/>
    <col min="15106" max="15106" width="7.109375" style="891" customWidth="1"/>
    <col min="15107" max="15107" width="16.88671875" style="891" customWidth="1"/>
    <col min="15108" max="15108" width="9.6640625" style="891" customWidth="1"/>
    <col min="15109" max="15109" width="4.6640625" style="891" customWidth="1"/>
    <col min="15110" max="15110" width="14.44140625" style="891" customWidth="1"/>
    <col min="15111" max="15111" width="11.109375" style="891" customWidth="1"/>
    <col min="15112" max="15112" width="10.33203125" style="891" customWidth="1"/>
    <col min="15113" max="15113" width="13" style="891" customWidth="1"/>
    <col min="15114" max="15114" width="8.33203125" style="891" customWidth="1"/>
    <col min="15115" max="15360" width="9.109375" style="891"/>
    <col min="15361" max="15361" width="2.5546875" style="891" customWidth="1"/>
    <col min="15362" max="15362" width="7.109375" style="891" customWidth="1"/>
    <col min="15363" max="15363" width="16.88671875" style="891" customWidth="1"/>
    <col min="15364" max="15364" width="9.6640625" style="891" customWidth="1"/>
    <col min="15365" max="15365" width="4.6640625" style="891" customWidth="1"/>
    <col min="15366" max="15366" width="14.44140625" style="891" customWidth="1"/>
    <col min="15367" max="15367" width="11.109375" style="891" customWidth="1"/>
    <col min="15368" max="15368" width="10.33203125" style="891" customWidth="1"/>
    <col min="15369" max="15369" width="13" style="891" customWidth="1"/>
    <col min="15370" max="15370" width="8.33203125" style="891" customWidth="1"/>
    <col min="15371" max="15616" width="10" style="891"/>
    <col min="15617" max="15617" width="2.5546875" style="891" customWidth="1"/>
    <col min="15618" max="15618" width="7.109375" style="891" customWidth="1"/>
    <col min="15619" max="15619" width="16.88671875" style="891" customWidth="1"/>
    <col min="15620" max="15620" width="9.6640625" style="891" customWidth="1"/>
    <col min="15621" max="15621" width="4.6640625" style="891" customWidth="1"/>
    <col min="15622" max="15622" width="14.44140625" style="891" customWidth="1"/>
    <col min="15623" max="15623" width="11.109375" style="891" customWidth="1"/>
    <col min="15624" max="15624" width="10.33203125" style="891" customWidth="1"/>
    <col min="15625" max="15625" width="13" style="891" customWidth="1"/>
    <col min="15626" max="15626" width="8.33203125" style="891" customWidth="1"/>
    <col min="15627" max="15872" width="10" style="891"/>
    <col min="15873" max="15873" width="2.5546875" style="891" customWidth="1"/>
    <col min="15874" max="15874" width="7.109375" style="891" customWidth="1"/>
    <col min="15875" max="15875" width="16.88671875" style="891" customWidth="1"/>
    <col min="15876" max="15876" width="9.6640625" style="891" customWidth="1"/>
    <col min="15877" max="15877" width="4.6640625" style="891" customWidth="1"/>
    <col min="15878" max="15878" width="14.44140625" style="891" customWidth="1"/>
    <col min="15879" max="15879" width="11.109375" style="891" customWidth="1"/>
    <col min="15880" max="15880" width="10.33203125" style="891" customWidth="1"/>
    <col min="15881" max="15881" width="13" style="891" customWidth="1"/>
    <col min="15882" max="15882" width="8.33203125" style="891" customWidth="1"/>
    <col min="15883" max="16128" width="10" style="891"/>
    <col min="16129" max="16129" width="2.5546875" style="891" customWidth="1"/>
    <col min="16130" max="16130" width="7.109375" style="891" customWidth="1"/>
    <col min="16131" max="16131" width="16.88671875" style="891" customWidth="1"/>
    <col min="16132" max="16132" width="9.6640625" style="891" customWidth="1"/>
    <col min="16133" max="16133" width="4.6640625" style="891" customWidth="1"/>
    <col min="16134" max="16134" width="14.44140625" style="891" customWidth="1"/>
    <col min="16135" max="16135" width="11.109375" style="891" customWidth="1"/>
    <col min="16136" max="16136" width="10.33203125" style="891" customWidth="1"/>
    <col min="16137" max="16137" width="13" style="891" customWidth="1"/>
    <col min="16138" max="16138" width="8.33203125" style="891" customWidth="1"/>
    <col min="16139" max="16384" width="9.109375" style="891"/>
  </cols>
  <sheetData>
    <row r="1" spans="2:10">
      <c r="B1" s="1126" t="s">
        <v>122</v>
      </c>
      <c r="D1" s="1048"/>
      <c r="E1" s="1048"/>
      <c r="F1" s="1048"/>
      <c r="G1" s="1048"/>
      <c r="H1" s="1048"/>
      <c r="I1" s="1048"/>
      <c r="J1" s="1125"/>
    </row>
    <row r="2" spans="2:10">
      <c r="B2" s="1836" t="s">
        <v>800</v>
      </c>
      <c r="D2" s="1048"/>
      <c r="E2" s="1048"/>
      <c r="F2" s="1048"/>
      <c r="G2" s="1048"/>
      <c r="H2" s="1048"/>
      <c r="I2" s="1048"/>
      <c r="J2" s="1048"/>
    </row>
    <row r="3" spans="2:10">
      <c r="B3" s="1126" t="s">
        <v>603</v>
      </c>
      <c r="D3" s="1048"/>
      <c r="E3" s="1048"/>
      <c r="F3" s="1048"/>
      <c r="G3" s="1048"/>
      <c r="H3" s="1048"/>
      <c r="I3" s="1048"/>
      <c r="J3" s="1048"/>
    </row>
    <row r="4" spans="2:10">
      <c r="B4" s="1126" t="s">
        <v>758</v>
      </c>
      <c r="D4" s="1048"/>
      <c r="E4" s="1048"/>
      <c r="F4" s="1048"/>
      <c r="G4" s="1048"/>
      <c r="H4" s="1048"/>
      <c r="I4" s="1048"/>
      <c r="J4" s="1048"/>
    </row>
    <row r="5" spans="2:10">
      <c r="D5" s="1048"/>
      <c r="E5" s="1048"/>
      <c r="F5" s="1048"/>
      <c r="G5" s="1048"/>
      <c r="H5" s="1048"/>
      <c r="I5" s="1048"/>
      <c r="J5" s="1048"/>
    </row>
    <row r="6" spans="2:10">
      <c r="D6" s="1048"/>
      <c r="E6" s="1048"/>
      <c r="F6" s="1048" t="s">
        <v>226</v>
      </c>
      <c r="G6" s="1048"/>
      <c r="H6" s="1048"/>
      <c r="I6" s="1048" t="s">
        <v>376</v>
      </c>
      <c r="J6" s="1048"/>
    </row>
    <row r="7" spans="2:10">
      <c r="D7" s="1124" t="s">
        <v>227</v>
      </c>
      <c r="E7" s="1124" t="s">
        <v>228</v>
      </c>
      <c r="F7" s="1124" t="s">
        <v>229</v>
      </c>
      <c r="G7" s="1124" t="s">
        <v>230</v>
      </c>
      <c r="H7" s="1124" t="s">
        <v>231</v>
      </c>
      <c r="I7" s="1124" t="s">
        <v>232</v>
      </c>
      <c r="J7" s="1124"/>
    </row>
    <row r="8" spans="2:10">
      <c r="B8" s="1123" t="s">
        <v>353</v>
      </c>
      <c r="D8" s="1048"/>
      <c r="E8" s="1048"/>
      <c r="F8" s="1048"/>
      <c r="G8" s="1048"/>
      <c r="H8" s="1048"/>
      <c r="I8" s="1122"/>
      <c r="J8" s="1048"/>
    </row>
    <row r="9" spans="2:10">
      <c r="D9" s="1048"/>
      <c r="E9" s="1121"/>
      <c r="F9" s="1006"/>
      <c r="G9" s="1048"/>
      <c r="H9" s="1084"/>
      <c r="I9" s="890"/>
      <c r="J9" s="1121"/>
    </row>
    <row r="10" spans="2:10">
      <c r="B10" s="892" t="s">
        <v>396</v>
      </c>
      <c r="D10" s="1048">
        <v>408</v>
      </c>
      <c r="E10" s="1048" t="s">
        <v>236</v>
      </c>
      <c r="F10" s="890">
        <v>838075</v>
      </c>
      <c r="G10" s="1048" t="s">
        <v>237</v>
      </c>
      <c r="H10" s="1084" t="s">
        <v>238</v>
      </c>
      <c r="I10" s="890">
        <f>+F10</f>
        <v>838075</v>
      </c>
      <c r="J10" s="1120"/>
    </row>
    <row r="11" spans="2:10">
      <c r="B11" s="892"/>
      <c r="D11" s="1048"/>
      <c r="E11" s="1048"/>
      <c r="F11" s="890"/>
      <c r="G11" s="1048"/>
      <c r="H11" s="1084"/>
      <c r="I11" s="890"/>
      <c r="J11" s="1048"/>
    </row>
    <row r="12" spans="2:10">
      <c r="B12" s="892"/>
      <c r="D12" s="1048"/>
      <c r="E12" s="1048"/>
      <c r="F12" s="890"/>
      <c r="G12" s="1048"/>
      <c r="H12" s="1084"/>
      <c r="I12" s="890"/>
      <c r="J12" s="1120"/>
    </row>
    <row r="13" spans="2:10">
      <c r="B13" s="892"/>
      <c r="D13" s="1048"/>
      <c r="E13" s="1048"/>
      <c r="F13" s="1122"/>
      <c r="G13" s="1119"/>
      <c r="H13" s="1118"/>
      <c r="I13" s="1122"/>
      <c r="J13" s="1048"/>
    </row>
    <row r="14" spans="2:10">
      <c r="B14" s="1123" t="s">
        <v>355</v>
      </c>
      <c r="D14" s="1048"/>
      <c r="E14" s="1048"/>
      <c r="F14" s="1006"/>
      <c r="G14" s="1048"/>
      <c r="H14" s="1117"/>
      <c r="I14" s="1006"/>
      <c r="J14" s="1116"/>
    </row>
    <row r="15" spans="2:10">
      <c r="B15" s="892" t="s">
        <v>604</v>
      </c>
      <c r="D15" s="1048"/>
      <c r="E15" s="1048"/>
      <c r="G15" s="1048"/>
      <c r="H15" s="1117"/>
      <c r="I15" s="890">
        <v>10939509</v>
      </c>
      <c r="J15" s="1116"/>
    </row>
    <row r="16" spans="2:10">
      <c r="B16" s="891" t="s">
        <v>605</v>
      </c>
      <c r="F16" s="1006">
        <v>304063208</v>
      </c>
    </row>
    <row r="17" spans="2:10">
      <c r="B17" s="891" t="s">
        <v>515</v>
      </c>
      <c r="F17" s="1115">
        <v>3.8733999999999998E-2</v>
      </c>
    </row>
    <row r="18" spans="2:10" ht="14.4" thickBot="1">
      <c r="B18" s="891" t="s">
        <v>516</v>
      </c>
      <c r="F18" s="1114">
        <f>ROUND(F16*F17,0)</f>
        <v>11777584</v>
      </c>
      <c r="I18" s="289">
        <f>F18</f>
        <v>11777584</v>
      </c>
    </row>
    <row r="19" spans="2:10" ht="14.4" thickTop="1"/>
    <row r="20" spans="2:10" ht="14.4" thickBot="1">
      <c r="B20" s="891" t="s">
        <v>606</v>
      </c>
      <c r="I20" s="1114">
        <f>I18-I15</f>
        <v>838075</v>
      </c>
    </row>
    <row r="21" spans="2:10" ht="14.4" thickTop="1"/>
    <row r="22" spans="2:10">
      <c r="B22" s="1113"/>
      <c r="C22" s="1112"/>
      <c r="D22" s="1111"/>
      <c r="E22" s="1111"/>
      <c r="F22" s="1110"/>
      <c r="G22" s="1111"/>
      <c r="H22" s="1109"/>
      <c r="I22" s="1108"/>
      <c r="J22" s="1107"/>
    </row>
    <row r="23" spans="2:10">
      <c r="D23" s="1106"/>
    </row>
    <row r="24" spans="2:10">
      <c r="D24" s="1106"/>
    </row>
    <row r="25" spans="2:10">
      <c r="D25" s="1106"/>
    </row>
    <row r="26" spans="2:10">
      <c r="B26" s="1105" t="s">
        <v>1111</v>
      </c>
      <c r="D26" s="1048"/>
      <c r="E26" s="1048"/>
      <c r="F26" s="1122"/>
      <c r="G26" s="1048"/>
      <c r="H26" s="1117"/>
      <c r="I26" s="1122"/>
      <c r="J26" s="1048"/>
    </row>
    <row r="27" spans="2:10">
      <c r="B27" s="1126"/>
      <c r="D27" s="1048"/>
      <c r="E27" s="1048"/>
      <c r="F27" s="1104"/>
      <c r="G27" s="1048"/>
      <c r="H27" s="1048"/>
      <c r="I27" s="1048"/>
      <c r="J27" s="1048"/>
    </row>
    <row r="28" spans="2:10">
      <c r="B28" s="1103"/>
      <c r="C28" s="1102"/>
      <c r="D28" s="1101"/>
      <c r="E28" s="1101"/>
      <c r="F28" s="1101"/>
      <c r="G28" s="1101"/>
      <c r="H28" s="1101"/>
      <c r="I28" s="1097"/>
      <c r="J28" s="1048"/>
    </row>
    <row r="29" spans="2:10">
      <c r="B29" s="1098"/>
      <c r="D29" s="1048"/>
      <c r="E29" s="1048"/>
      <c r="F29" s="1048"/>
      <c r="G29" s="1048"/>
      <c r="H29" s="1048"/>
      <c r="I29" s="1099"/>
      <c r="J29" s="1048"/>
    </row>
    <row r="30" spans="2:10">
      <c r="B30" s="1100"/>
      <c r="D30" s="1048"/>
      <c r="E30" s="1048"/>
      <c r="F30" s="1048"/>
      <c r="G30" s="1048"/>
      <c r="H30" s="1048"/>
      <c r="I30" s="1099"/>
      <c r="J30" s="1127"/>
    </row>
    <row r="31" spans="2:10">
      <c r="B31" s="1098"/>
      <c r="D31" s="1048"/>
      <c r="E31" s="1048"/>
      <c r="F31" s="1048"/>
      <c r="G31" s="1048"/>
      <c r="H31" s="1048"/>
      <c r="I31" s="1099"/>
      <c r="J31" s="1048"/>
    </row>
    <row r="32" spans="2:10">
      <c r="B32" s="1128"/>
      <c r="C32" s="302"/>
      <c r="D32" s="1129"/>
      <c r="E32" s="1129"/>
      <c r="F32" s="1129"/>
      <c r="G32" s="1129"/>
      <c r="H32" s="1129"/>
      <c r="I32" s="1130"/>
      <c r="J32" s="1048"/>
    </row>
    <row r="33" spans="2:10">
      <c r="B33" s="1131"/>
      <c r="D33" s="1048"/>
      <c r="E33" s="1048"/>
      <c r="F33" s="1048"/>
      <c r="G33" s="1048"/>
      <c r="H33" s="1048"/>
      <c r="I33" s="1048"/>
      <c r="J33" s="1048"/>
    </row>
    <row r="34" spans="2:10">
      <c r="D34" s="1106"/>
    </row>
    <row r="35" spans="2:10">
      <c r="D35" s="1106"/>
    </row>
    <row r="36" spans="2:10">
      <c r="D36" s="1106"/>
    </row>
    <row r="37" spans="2:10">
      <c r="D37" s="1106"/>
    </row>
    <row r="38" spans="2:10">
      <c r="D38" s="1106"/>
    </row>
    <row r="39" spans="2:10">
      <c r="D39" s="1106"/>
    </row>
    <row r="40" spans="2:10">
      <c r="D40" s="1106"/>
    </row>
    <row r="41" spans="2:10">
      <c r="D41" s="1106"/>
    </row>
    <row r="42" spans="2:10">
      <c r="D42" s="1106"/>
    </row>
    <row r="43" spans="2:10">
      <c r="D43" s="1106"/>
    </row>
    <row r="44" spans="2:10">
      <c r="D44" s="1106"/>
    </row>
    <row r="45" spans="2:10">
      <c r="D45" s="1106"/>
    </row>
    <row r="46" spans="2:10">
      <c r="D46" s="1106"/>
    </row>
    <row r="47" spans="2:10">
      <c r="D47" s="1106"/>
    </row>
    <row r="48" spans="2:10">
      <c r="D48" s="1106"/>
    </row>
    <row r="49" spans="4:4">
      <c r="D49" s="1106"/>
    </row>
    <row r="50" spans="4:4">
      <c r="D50" s="1106"/>
    </row>
    <row r="51" spans="4:4">
      <c r="D51" s="1106"/>
    </row>
    <row r="52" spans="4:4">
      <c r="D52" s="1106"/>
    </row>
    <row r="53" spans="4:4">
      <c r="D53" s="1106"/>
    </row>
    <row r="54" spans="4:4">
      <c r="D54" s="1106"/>
    </row>
    <row r="55" spans="4:4">
      <c r="D55" s="1106"/>
    </row>
    <row r="56" spans="4:4">
      <c r="D56" s="1106"/>
    </row>
    <row r="57" spans="4:4">
      <c r="D57" s="1106"/>
    </row>
    <row r="58" spans="4:4">
      <c r="D58" s="1106"/>
    </row>
    <row r="59" spans="4:4">
      <c r="D59" s="1106"/>
    </row>
    <row r="60" spans="4:4">
      <c r="D60" s="1106"/>
    </row>
    <row r="61" spans="4:4">
      <c r="D61" s="1106"/>
    </row>
    <row r="62" spans="4:4">
      <c r="D62" s="1106"/>
    </row>
    <row r="63" spans="4:4">
      <c r="D63" s="1106"/>
    </row>
    <row r="64" spans="4:4">
      <c r="D64" s="1106"/>
    </row>
    <row r="65" spans="4:4">
      <c r="D65" s="1106"/>
    </row>
    <row r="66" spans="4:4">
      <c r="D66" s="1106"/>
    </row>
    <row r="67" spans="4:4">
      <c r="D67" s="1106"/>
    </row>
    <row r="68" spans="4:4">
      <c r="D68" s="1106"/>
    </row>
    <row r="69" spans="4:4">
      <c r="D69" s="1106"/>
    </row>
    <row r="70" spans="4:4">
      <c r="D70" s="1106"/>
    </row>
    <row r="71" spans="4:4">
      <c r="D71" s="1106"/>
    </row>
    <row r="72" spans="4:4">
      <c r="D72" s="1106"/>
    </row>
    <row r="73" spans="4:4">
      <c r="D73" s="1106"/>
    </row>
    <row r="74" spans="4:4">
      <c r="D74" s="1106"/>
    </row>
    <row r="75" spans="4:4">
      <c r="D75" s="1106"/>
    </row>
    <row r="76" spans="4:4">
      <c r="D76" s="1106"/>
    </row>
    <row r="77" spans="4:4">
      <c r="D77" s="1106"/>
    </row>
    <row r="78" spans="4:4">
      <c r="D78" s="1106"/>
    </row>
    <row r="79" spans="4:4">
      <c r="D79" s="1106"/>
    </row>
    <row r="80" spans="4:4">
      <c r="D80" s="1106"/>
    </row>
    <row r="81" spans="4:4">
      <c r="D81" s="1106"/>
    </row>
    <row r="82" spans="4:4">
      <c r="D82" s="1106"/>
    </row>
    <row r="83" spans="4:4">
      <c r="D83" s="1106"/>
    </row>
    <row r="84" spans="4:4">
      <c r="D84" s="1106"/>
    </row>
    <row r="85" spans="4:4">
      <c r="D85" s="1106"/>
    </row>
    <row r="86" spans="4:4">
      <c r="D86" s="1106"/>
    </row>
    <row r="87" spans="4:4">
      <c r="D87" s="1106"/>
    </row>
    <row r="88" spans="4:4">
      <c r="D88" s="1106"/>
    </row>
    <row r="89" spans="4:4">
      <c r="D89" s="1106"/>
    </row>
    <row r="90" spans="4:4">
      <c r="D90" s="1106"/>
    </row>
    <row r="91" spans="4:4">
      <c r="D91" s="1106"/>
    </row>
    <row r="92" spans="4:4">
      <c r="D92" s="1106"/>
    </row>
    <row r="93" spans="4:4">
      <c r="D93" s="1106"/>
    </row>
    <row r="94" spans="4:4">
      <c r="D94" s="1106"/>
    </row>
    <row r="95" spans="4:4">
      <c r="D95" s="1106"/>
    </row>
    <row r="96" spans="4:4">
      <c r="D96" s="1106"/>
    </row>
    <row r="97" spans="4:4">
      <c r="D97" s="1106"/>
    </row>
    <row r="98" spans="4:4">
      <c r="D98" s="1106"/>
    </row>
    <row r="99" spans="4:4">
      <c r="D99" s="1106"/>
    </row>
    <row r="100" spans="4:4">
      <c r="D100" s="1106"/>
    </row>
    <row r="101" spans="4:4">
      <c r="D101" s="1106"/>
    </row>
    <row r="102" spans="4:4">
      <c r="D102" s="1106"/>
    </row>
    <row r="103" spans="4:4">
      <c r="D103" s="1106"/>
    </row>
    <row r="104" spans="4:4">
      <c r="D104" s="1106"/>
    </row>
    <row r="105" spans="4:4">
      <c r="D105" s="1106"/>
    </row>
    <row r="106" spans="4:4">
      <c r="D106" s="1106"/>
    </row>
    <row r="107" spans="4:4">
      <c r="D107" s="1106"/>
    </row>
    <row r="108" spans="4:4">
      <c r="D108" s="1106"/>
    </row>
    <row r="109" spans="4:4">
      <c r="D109" s="1106"/>
    </row>
    <row r="110" spans="4:4">
      <c r="D110" s="1106"/>
    </row>
    <row r="111" spans="4:4">
      <c r="D111" s="1106"/>
    </row>
    <row r="112" spans="4:4">
      <c r="D112" s="1106"/>
    </row>
    <row r="113" spans="4:4">
      <c r="D113" s="1106"/>
    </row>
    <row r="114" spans="4:4">
      <c r="D114" s="1106"/>
    </row>
    <row r="115" spans="4:4">
      <c r="D115" s="1106"/>
    </row>
    <row r="116" spans="4:4">
      <c r="D116" s="1106"/>
    </row>
    <row r="117" spans="4:4">
      <c r="D117" s="1106"/>
    </row>
    <row r="118" spans="4:4">
      <c r="D118" s="1106"/>
    </row>
    <row r="119" spans="4:4">
      <c r="D119" s="1106"/>
    </row>
    <row r="120" spans="4:4">
      <c r="D120" s="1106"/>
    </row>
    <row r="121" spans="4:4">
      <c r="D121" s="1106"/>
    </row>
    <row r="122" spans="4:4">
      <c r="D122" s="1106"/>
    </row>
    <row r="123" spans="4:4">
      <c r="D123" s="1106"/>
    </row>
    <row r="124" spans="4:4">
      <c r="D124" s="1106"/>
    </row>
    <row r="125" spans="4:4">
      <c r="D125" s="1106"/>
    </row>
    <row r="126" spans="4:4">
      <c r="D126" s="1106"/>
    </row>
    <row r="127" spans="4:4">
      <c r="D127" s="1106"/>
    </row>
    <row r="128" spans="4:4">
      <c r="D128" s="1106"/>
    </row>
    <row r="129" spans="4:4">
      <c r="D129" s="1106"/>
    </row>
    <row r="130" spans="4:4">
      <c r="D130" s="1106"/>
    </row>
    <row r="131" spans="4:4">
      <c r="D131" s="1106"/>
    </row>
    <row r="132" spans="4:4">
      <c r="D132" s="1106"/>
    </row>
    <row r="133" spans="4:4">
      <c r="D133" s="1106"/>
    </row>
    <row r="134" spans="4:4">
      <c r="D134" s="1106"/>
    </row>
    <row r="135" spans="4:4">
      <c r="D135" s="1106"/>
    </row>
    <row r="136" spans="4:4">
      <c r="D136" s="1106"/>
    </row>
    <row r="137" spans="4:4">
      <c r="D137" s="1106"/>
    </row>
    <row r="138" spans="4:4">
      <c r="D138" s="1106"/>
    </row>
    <row r="139" spans="4:4">
      <c r="D139" s="1106"/>
    </row>
    <row r="140" spans="4:4">
      <c r="D140" s="1106"/>
    </row>
    <row r="141" spans="4:4">
      <c r="D141" s="1106"/>
    </row>
    <row r="142" spans="4:4">
      <c r="D142" s="1106"/>
    </row>
    <row r="143" spans="4:4">
      <c r="D143" s="1106"/>
    </row>
    <row r="144" spans="4:4">
      <c r="D144" s="1106"/>
    </row>
    <row r="145" spans="4:4">
      <c r="D145" s="1106"/>
    </row>
    <row r="146" spans="4:4">
      <c r="D146" s="1106"/>
    </row>
    <row r="147" spans="4:4">
      <c r="D147" s="1106"/>
    </row>
    <row r="148" spans="4:4">
      <c r="D148" s="1106"/>
    </row>
    <row r="149" spans="4:4">
      <c r="D149" s="1106"/>
    </row>
    <row r="150" spans="4:4">
      <c r="D150" s="1106"/>
    </row>
    <row r="151" spans="4:4">
      <c r="D151" s="1106"/>
    </row>
    <row r="152" spans="4:4">
      <c r="D152" s="1106"/>
    </row>
    <row r="153" spans="4:4">
      <c r="D153" s="1106"/>
    </row>
    <row r="154" spans="4:4">
      <c r="D154" s="1106"/>
    </row>
    <row r="155" spans="4:4">
      <c r="D155" s="1106"/>
    </row>
    <row r="156" spans="4:4">
      <c r="D156" s="1106"/>
    </row>
    <row r="157" spans="4:4">
      <c r="D157" s="1106"/>
    </row>
    <row r="158" spans="4:4">
      <c r="D158" s="1106"/>
    </row>
    <row r="159" spans="4:4">
      <c r="D159" s="1106"/>
    </row>
    <row r="160" spans="4:4">
      <c r="D160" s="1106"/>
    </row>
    <row r="161" spans="4:4">
      <c r="D161" s="1106"/>
    </row>
    <row r="162" spans="4:4">
      <c r="D162" s="1106"/>
    </row>
    <row r="163" spans="4:4">
      <c r="D163" s="1106"/>
    </row>
    <row r="164" spans="4:4">
      <c r="D164" s="1106"/>
    </row>
    <row r="165" spans="4:4">
      <c r="D165" s="1106"/>
    </row>
    <row r="166" spans="4:4">
      <c r="D166" s="1106"/>
    </row>
    <row r="167" spans="4:4">
      <c r="D167" s="1106"/>
    </row>
    <row r="168" spans="4:4">
      <c r="D168" s="1106"/>
    </row>
    <row r="169" spans="4:4">
      <c r="D169" s="1106"/>
    </row>
    <row r="170" spans="4:4">
      <c r="D170" s="1106"/>
    </row>
    <row r="171" spans="4:4">
      <c r="D171" s="1106"/>
    </row>
    <row r="172" spans="4:4">
      <c r="D172" s="1106"/>
    </row>
    <row r="173" spans="4:4">
      <c r="D173" s="1106"/>
    </row>
    <row r="174" spans="4:4">
      <c r="D174" s="1106"/>
    </row>
    <row r="175" spans="4:4">
      <c r="D175" s="1106"/>
    </row>
    <row r="176" spans="4:4">
      <c r="D176" s="1106"/>
    </row>
    <row r="177" spans="4:4">
      <c r="D177" s="1106"/>
    </row>
    <row r="178" spans="4:4">
      <c r="D178" s="1106"/>
    </row>
    <row r="179" spans="4:4">
      <c r="D179" s="1106"/>
    </row>
    <row r="180" spans="4:4">
      <c r="D180" s="1106"/>
    </row>
    <row r="181" spans="4:4">
      <c r="D181" s="1106"/>
    </row>
    <row r="182" spans="4:4">
      <c r="D182" s="1106"/>
    </row>
    <row r="183" spans="4:4">
      <c r="D183" s="1106"/>
    </row>
    <row r="184" spans="4:4">
      <c r="D184" s="1106"/>
    </row>
    <row r="185" spans="4:4">
      <c r="D185" s="1106"/>
    </row>
    <row r="186" spans="4:4">
      <c r="D186" s="1106"/>
    </row>
    <row r="187" spans="4:4">
      <c r="D187" s="1106"/>
    </row>
    <row r="188" spans="4:4">
      <c r="D188" s="1106"/>
    </row>
    <row r="189" spans="4:4">
      <c r="D189" s="1106"/>
    </row>
    <row r="190" spans="4:4">
      <c r="D190" s="1106"/>
    </row>
    <row r="191" spans="4:4">
      <c r="D191" s="1106"/>
    </row>
    <row r="192" spans="4:4">
      <c r="D192" s="1106"/>
    </row>
    <row r="193" spans="4:4">
      <c r="D193" s="1106"/>
    </row>
    <row r="194" spans="4:4">
      <c r="D194" s="1106"/>
    </row>
    <row r="195" spans="4:4">
      <c r="D195" s="1106"/>
    </row>
    <row r="196" spans="4:4">
      <c r="D196" s="1106"/>
    </row>
    <row r="197" spans="4:4">
      <c r="D197" s="1106"/>
    </row>
    <row r="198" spans="4:4">
      <c r="D198" s="1106"/>
    </row>
    <row r="199" spans="4:4">
      <c r="D199" s="1106"/>
    </row>
    <row r="200" spans="4:4">
      <c r="D200" s="1106"/>
    </row>
    <row r="201" spans="4:4">
      <c r="D201" s="1106"/>
    </row>
    <row r="202" spans="4:4">
      <c r="D202" s="1106"/>
    </row>
    <row r="203" spans="4:4">
      <c r="D203" s="1106"/>
    </row>
    <row r="204" spans="4:4">
      <c r="D204" s="1106"/>
    </row>
    <row r="205" spans="4:4">
      <c r="D205" s="1106"/>
    </row>
    <row r="206" spans="4:4">
      <c r="D206" s="1106"/>
    </row>
    <row r="207" spans="4:4">
      <c r="D207" s="1106"/>
    </row>
    <row r="208" spans="4:4">
      <c r="D208" s="1106"/>
    </row>
    <row r="209" spans="4:4">
      <c r="D209" s="1106"/>
    </row>
    <row r="210" spans="4:4">
      <c r="D210" s="1106"/>
    </row>
    <row r="211" spans="4:4">
      <c r="D211" s="1106"/>
    </row>
    <row r="212" spans="4:4">
      <c r="D212" s="1106"/>
    </row>
    <row r="213" spans="4:4">
      <c r="D213" s="1106"/>
    </row>
    <row r="214" spans="4:4">
      <c r="D214" s="1106"/>
    </row>
    <row r="215" spans="4:4">
      <c r="D215" s="1106"/>
    </row>
    <row r="216" spans="4:4">
      <c r="D216" s="1106"/>
    </row>
    <row r="217" spans="4:4">
      <c r="D217" s="1106"/>
    </row>
    <row r="218" spans="4:4">
      <c r="D218" s="1106"/>
    </row>
    <row r="219" spans="4:4">
      <c r="D219" s="1106"/>
    </row>
    <row r="220" spans="4:4">
      <c r="D220" s="1106"/>
    </row>
    <row r="221" spans="4:4">
      <c r="D221" s="1106"/>
    </row>
    <row r="222" spans="4:4">
      <c r="D222" s="1106"/>
    </row>
    <row r="223" spans="4:4">
      <c r="D223" s="1106"/>
    </row>
    <row r="224" spans="4:4">
      <c r="D224" s="1106"/>
    </row>
    <row r="225" spans="4:4">
      <c r="D225" s="1106"/>
    </row>
    <row r="226" spans="4:4">
      <c r="D226" s="1106"/>
    </row>
    <row r="227" spans="4:4">
      <c r="D227" s="1106"/>
    </row>
    <row r="228" spans="4:4">
      <c r="D228" s="1106"/>
    </row>
    <row r="229" spans="4:4">
      <c r="D229" s="1106"/>
    </row>
    <row r="230" spans="4:4">
      <c r="D230" s="1106"/>
    </row>
    <row r="231" spans="4:4">
      <c r="D231" s="1106"/>
    </row>
    <row r="232" spans="4:4">
      <c r="D232" s="1106"/>
    </row>
    <row r="233" spans="4:4">
      <c r="D233" s="1106"/>
    </row>
    <row r="234" spans="4:4">
      <c r="D234" s="1106"/>
    </row>
    <row r="235" spans="4:4">
      <c r="D235" s="1106"/>
    </row>
    <row r="236" spans="4:4">
      <c r="D236" s="1106"/>
    </row>
    <row r="237" spans="4:4">
      <c r="D237" s="1106"/>
    </row>
    <row r="238" spans="4:4">
      <c r="D238" s="1106"/>
    </row>
    <row r="239" spans="4:4">
      <c r="D239" s="1106"/>
    </row>
    <row r="240" spans="4:4">
      <c r="D240" s="1106"/>
    </row>
    <row r="241" spans="4:4">
      <c r="D241" s="1106"/>
    </row>
    <row r="242" spans="4:4">
      <c r="D242" s="1106"/>
    </row>
    <row r="243" spans="4:4">
      <c r="D243" s="1106"/>
    </row>
    <row r="244" spans="4:4">
      <c r="D244" s="1106"/>
    </row>
    <row r="245" spans="4:4">
      <c r="D245" s="1106"/>
    </row>
    <row r="246" spans="4:4">
      <c r="D246" s="1106"/>
    </row>
    <row r="247" spans="4:4">
      <c r="D247" s="1106"/>
    </row>
    <row r="248" spans="4:4">
      <c r="D248" s="1106"/>
    </row>
    <row r="249" spans="4:4">
      <c r="D249" s="1106"/>
    </row>
    <row r="250" spans="4:4">
      <c r="D250" s="1106"/>
    </row>
    <row r="251" spans="4:4">
      <c r="D251" s="1106"/>
    </row>
    <row r="252" spans="4:4">
      <c r="D252" s="1106"/>
    </row>
    <row r="253" spans="4:4">
      <c r="D253" s="1106"/>
    </row>
    <row r="254" spans="4:4">
      <c r="D254" s="1106"/>
    </row>
    <row r="255" spans="4:4">
      <c r="D255" s="1106"/>
    </row>
    <row r="256" spans="4:4">
      <c r="D256" s="1106"/>
    </row>
    <row r="257" spans="4:4">
      <c r="D257" s="1106"/>
    </row>
    <row r="258" spans="4:4">
      <c r="D258" s="1106"/>
    </row>
    <row r="259" spans="4:4">
      <c r="D259" s="1106"/>
    </row>
    <row r="260" spans="4:4">
      <c r="D260" s="1106"/>
    </row>
    <row r="261" spans="4:4">
      <c r="D261" s="1106"/>
    </row>
    <row r="262" spans="4:4">
      <c r="D262" s="1106"/>
    </row>
    <row r="263" spans="4:4">
      <c r="D263" s="1106"/>
    </row>
    <row r="264" spans="4:4">
      <c r="D264" s="1106"/>
    </row>
    <row r="265" spans="4:4">
      <c r="D265" s="1106"/>
    </row>
    <row r="266" spans="4:4">
      <c r="D266" s="1106"/>
    </row>
    <row r="267" spans="4:4">
      <c r="D267" s="1106"/>
    </row>
    <row r="268" spans="4:4">
      <c r="D268" s="1106"/>
    </row>
    <row r="269" spans="4:4">
      <c r="D269" s="1106"/>
    </row>
    <row r="270" spans="4:4">
      <c r="D270" s="1106"/>
    </row>
    <row r="271" spans="4:4">
      <c r="D271" s="1106"/>
    </row>
    <row r="272" spans="4:4">
      <c r="D272" s="1106"/>
    </row>
    <row r="273" spans="4:4">
      <c r="D273" s="1106"/>
    </row>
    <row r="274" spans="4:4">
      <c r="D274" s="1106"/>
    </row>
    <row r="275" spans="4:4">
      <c r="D275" s="1106"/>
    </row>
    <row r="276" spans="4:4">
      <c r="D276" s="1106"/>
    </row>
    <row r="277" spans="4:4">
      <c r="D277" s="1106"/>
    </row>
    <row r="278" spans="4:4">
      <c r="D278" s="1106"/>
    </row>
    <row r="279" spans="4:4">
      <c r="D279" s="1106"/>
    </row>
    <row r="280" spans="4:4">
      <c r="D280" s="1106"/>
    </row>
    <row r="281" spans="4:4">
      <c r="D281" s="1106"/>
    </row>
    <row r="282" spans="4:4">
      <c r="D282" s="1106"/>
    </row>
    <row r="283" spans="4:4">
      <c r="D283" s="1106"/>
    </row>
    <row r="284" spans="4:4">
      <c r="D284" s="1106"/>
    </row>
    <row r="285" spans="4:4">
      <c r="D285" s="1106"/>
    </row>
    <row r="286" spans="4:4">
      <c r="D286" s="1106"/>
    </row>
    <row r="287" spans="4:4">
      <c r="D287" s="1106"/>
    </row>
    <row r="288" spans="4:4">
      <c r="D288" s="1106"/>
    </row>
    <row r="289" spans="4:4">
      <c r="D289" s="1106"/>
    </row>
    <row r="290" spans="4:4">
      <c r="D290" s="1106"/>
    </row>
    <row r="291" spans="4:4">
      <c r="D291" s="1106"/>
    </row>
    <row r="292" spans="4:4">
      <c r="D292" s="1106"/>
    </row>
    <row r="293" spans="4:4">
      <c r="D293" s="1106"/>
    </row>
    <row r="294" spans="4:4">
      <c r="D294" s="1106"/>
    </row>
    <row r="295" spans="4:4">
      <c r="D295" s="1106"/>
    </row>
    <row r="296" spans="4:4">
      <c r="D296" s="1106"/>
    </row>
    <row r="297" spans="4:4">
      <c r="D297" s="1106"/>
    </row>
    <row r="298" spans="4:4">
      <c r="D298" s="1106"/>
    </row>
    <row r="299" spans="4:4">
      <c r="D299" s="1106"/>
    </row>
    <row r="300" spans="4:4">
      <c r="D300" s="1106"/>
    </row>
    <row r="301" spans="4:4">
      <c r="D301" s="1106"/>
    </row>
    <row r="302" spans="4:4">
      <c r="D302" s="1106"/>
    </row>
    <row r="303" spans="4:4">
      <c r="D303" s="1106"/>
    </row>
    <row r="304" spans="4:4">
      <c r="D304" s="1106"/>
    </row>
    <row r="305" spans="4:4">
      <c r="D305" s="1106"/>
    </row>
    <row r="306" spans="4:4">
      <c r="D306" s="1106"/>
    </row>
    <row r="307" spans="4:4">
      <c r="D307" s="1106"/>
    </row>
    <row r="308" spans="4:4">
      <c r="D308" s="1106"/>
    </row>
    <row r="309" spans="4:4">
      <c r="D309" s="1106"/>
    </row>
    <row r="310" spans="4:4">
      <c r="D310" s="1106"/>
    </row>
    <row r="311" spans="4:4">
      <c r="D311" s="1106"/>
    </row>
    <row r="312" spans="4:4">
      <c r="D312" s="1106"/>
    </row>
    <row r="313" spans="4:4">
      <c r="D313" s="1106"/>
    </row>
    <row r="314" spans="4:4">
      <c r="D314" s="1106"/>
    </row>
    <row r="315" spans="4:4">
      <c r="D315" s="1106"/>
    </row>
    <row r="316" spans="4:4">
      <c r="D316" s="1106"/>
    </row>
    <row r="317" spans="4:4">
      <c r="D317" s="1106"/>
    </row>
    <row r="318" spans="4:4">
      <c r="D318" s="1106"/>
    </row>
    <row r="319" spans="4:4">
      <c r="D319" s="1106"/>
    </row>
    <row r="320" spans="4:4">
      <c r="D320" s="1106"/>
    </row>
    <row r="321" spans="4:4">
      <c r="D321" s="1106"/>
    </row>
    <row r="322" spans="4:4">
      <c r="D322" s="1106"/>
    </row>
    <row r="323" spans="4:4">
      <c r="D323" s="1106"/>
    </row>
    <row r="324" spans="4:4">
      <c r="D324" s="1106"/>
    </row>
    <row r="325" spans="4:4">
      <c r="D325" s="1106"/>
    </row>
    <row r="326" spans="4:4">
      <c r="D326" s="1106"/>
    </row>
    <row r="327" spans="4:4">
      <c r="D327" s="1106"/>
    </row>
    <row r="328" spans="4:4">
      <c r="D328" s="1106"/>
    </row>
    <row r="329" spans="4:4">
      <c r="D329" s="1106"/>
    </row>
    <row r="330" spans="4:4">
      <c r="D330" s="1106"/>
    </row>
    <row r="331" spans="4:4">
      <c r="D331" s="1106"/>
    </row>
    <row r="332" spans="4:4">
      <c r="D332" s="1106"/>
    </row>
    <row r="333" spans="4:4">
      <c r="D333" s="1106"/>
    </row>
    <row r="334" spans="4:4">
      <c r="D334" s="1106"/>
    </row>
    <row r="335" spans="4:4">
      <c r="D335" s="1106"/>
    </row>
    <row r="336" spans="4:4">
      <c r="D336" s="1106"/>
    </row>
    <row r="337" spans="4:4">
      <c r="D337" s="1106"/>
    </row>
    <row r="338" spans="4:4">
      <c r="D338" s="1106"/>
    </row>
    <row r="339" spans="4:4">
      <c r="D339" s="1106"/>
    </row>
    <row r="340" spans="4:4">
      <c r="D340" s="1106"/>
    </row>
    <row r="341" spans="4:4">
      <c r="D341" s="1106"/>
    </row>
    <row r="342" spans="4:4">
      <c r="D342" s="1106"/>
    </row>
    <row r="343" spans="4:4">
      <c r="D343" s="1106"/>
    </row>
    <row r="344" spans="4:4">
      <c r="D344" s="1106"/>
    </row>
    <row r="345" spans="4:4">
      <c r="D345" s="1106"/>
    </row>
    <row r="346" spans="4:4">
      <c r="D346" s="1106"/>
    </row>
    <row r="347" spans="4:4">
      <c r="D347" s="1106"/>
    </row>
    <row r="348" spans="4:4">
      <c r="D348" s="1106"/>
    </row>
    <row r="349" spans="4:4">
      <c r="D349" s="1106"/>
    </row>
    <row r="350" spans="4:4">
      <c r="D350" s="1106"/>
    </row>
    <row r="351" spans="4:4">
      <c r="D351" s="1106"/>
    </row>
    <row r="352" spans="4:4">
      <c r="D352" s="1106"/>
    </row>
    <row r="353" spans="4:4">
      <c r="D353" s="1106"/>
    </row>
    <row r="354" spans="4:4">
      <c r="D354" s="1106"/>
    </row>
    <row r="355" spans="4:4">
      <c r="D355" s="1106"/>
    </row>
    <row r="356" spans="4:4">
      <c r="D356" s="1106"/>
    </row>
    <row r="357" spans="4:4">
      <c r="D357" s="1106"/>
    </row>
  </sheetData>
  <conditionalFormatting sqref="J1">
    <cfRule type="cellIs" dxfId="29" priority="4" stopIfTrue="1" operator="equal">
      <formula>"x.x"</formula>
    </cfRule>
  </conditionalFormatting>
  <conditionalFormatting sqref="B9">
    <cfRule type="cellIs" dxfId="28" priority="3" stopIfTrue="1" operator="equal">
      <formula>"Title"</formula>
    </cfRule>
  </conditionalFormatting>
  <conditionalFormatting sqref="B8">
    <cfRule type="cellIs" dxfId="27" priority="2" stopIfTrue="1" operator="equal">
      <formula>"Adjustment to Income/Expense/Rate Base:"</formula>
    </cfRule>
  </conditionalFormatting>
  <conditionalFormatting sqref="I6">
    <cfRule type="cellIs" dxfId="26" priority="1" stopIfTrue="1" operator="equal">
      <formula>"Update"</formula>
    </cfRule>
  </conditionalFormatting>
  <dataValidations count="4">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65508:E65545 JA65508:JA65545 JA10:JA16 SW10:SW16 ACS10:ACS16 AMO10:AMO16 AWK10:AWK16 BGG10:BGG16 BQC10:BQC16 BZY10:BZY16 CJU10:CJU16 CTQ10:CTQ16 DDM10:DDM16 DNI10:DNI16 DXE10:DXE16 EHA10:EHA16 EQW10:EQW16 FAS10:FAS16 FKO10:FKO16 FUK10:FUK16 GEG10:GEG16 GOC10:GOC16 GXY10:GXY16 HHU10:HHU16 HRQ10:HRQ16 IBM10:IBM16 ILI10:ILI16 IVE10:IVE16 JFA10:JFA16 JOW10:JOW16 JYS10:JYS16 KIO10:KIO16 KSK10:KSK16 LCG10:LCG16 LMC10:LMC16 LVY10:LVY16 MFU10:MFU16 MPQ10:MPQ16 MZM10:MZM16 NJI10:NJI16 NTE10:NTE16 ODA10:ODA16 OMW10:OMW16 OWS10:OWS16 PGO10:PGO16 PQK10:PQK16 QAG10:QAG16 QKC10:QKC16 QTY10:QTY16 RDU10:RDU16 RNQ10:RNQ16 RXM10:RXM16 SHI10:SHI16 SRE10:SRE16 TBA10:TBA16 TKW10:TKW16 TUS10:TUS16 UEO10:UEO16 UOK10:UOK16 UYG10:UYG16 VIC10:VIC16 VRY10:VRY16 WBU10:WBU16 WLQ10:WLQ16 WVM10:WVM16 WVM983012:WVM983049 WLQ983012:WLQ983049 WBU983012:WBU983049 VRY983012:VRY983049 VIC983012:VIC983049 UYG983012:UYG983049 UOK983012:UOK983049 UEO983012:UEO983049 TUS983012:TUS983049 TKW983012:TKW983049 TBA983012:TBA983049 SRE983012:SRE983049 SHI983012:SHI983049 RXM983012:RXM983049 RNQ983012:RNQ983049 RDU983012:RDU983049 QTY983012:QTY983049 QKC983012:QKC983049 QAG983012:QAG983049 PQK983012:PQK983049 PGO983012:PGO983049 OWS983012:OWS983049 OMW983012:OMW983049 ODA983012:ODA983049 NTE983012:NTE983049 NJI983012:NJI983049 MZM983012:MZM983049 MPQ983012:MPQ983049 MFU983012:MFU983049 LVY983012:LVY983049 LMC983012:LMC983049 LCG983012:LCG983049 KSK983012:KSK983049 KIO983012:KIO983049 JYS983012:JYS983049 JOW983012:JOW983049 JFA983012:JFA983049 IVE983012:IVE983049 ILI983012:ILI983049 IBM983012:IBM983049 HRQ983012:HRQ983049 HHU983012:HHU983049 GXY983012:GXY983049 GOC983012:GOC983049 GEG983012:GEG983049 FUK983012:FUK983049 FKO983012:FKO983049 FAS983012:FAS983049 EQW983012:EQW983049 EHA983012:EHA983049 DXE983012:DXE983049 DNI983012:DNI983049 DDM983012:DDM983049 CTQ983012:CTQ983049 CJU983012:CJU983049 BZY983012:BZY983049 BQC983012:BQC983049 BGG983012:BGG983049 AWK983012:AWK983049 AMO983012:AMO983049 ACS983012:ACS983049 SW983012:SW983049 JA983012:JA983049 E983012:E983049 WVM917476:WVM917513 WLQ917476:WLQ917513 WBU917476:WBU917513 VRY917476:VRY917513 VIC917476:VIC917513 UYG917476:UYG917513 UOK917476:UOK917513 UEO917476:UEO917513 TUS917476:TUS917513 TKW917476:TKW917513 TBA917476:TBA917513 SRE917476:SRE917513 SHI917476:SHI917513 RXM917476:RXM917513 RNQ917476:RNQ917513 RDU917476:RDU917513 QTY917476:QTY917513 QKC917476:QKC917513 QAG917476:QAG917513 PQK917476:PQK917513 PGO917476:PGO917513 OWS917476:OWS917513 OMW917476:OMW917513 ODA917476:ODA917513 NTE917476:NTE917513 NJI917476:NJI917513 MZM917476:MZM917513 MPQ917476:MPQ917513 MFU917476:MFU917513 LVY917476:LVY917513 LMC917476:LMC917513 LCG917476:LCG917513 KSK917476:KSK917513 KIO917476:KIO917513 JYS917476:JYS917513 JOW917476:JOW917513 JFA917476:JFA917513 IVE917476:IVE917513 ILI917476:ILI917513 IBM917476:IBM917513 HRQ917476:HRQ917513 HHU917476:HHU917513 GXY917476:GXY917513 GOC917476:GOC917513 GEG917476:GEG917513 FUK917476:FUK917513 FKO917476:FKO917513 FAS917476:FAS917513 EQW917476:EQW917513 EHA917476:EHA917513 DXE917476:DXE917513 DNI917476:DNI917513 DDM917476:DDM917513 CTQ917476:CTQ917513 CJU917476:CJU917513 BZY917476:BZY917513 BQC917476:BQC917513 BGG917476:BGG917513 AWK917476:AWK917513 AMO917476:AMO917513 ACS917476:ACS917513 SW917476:SW917513 JA917476:JA917513 E917476:E917513 WVM851940:WVM851977 WLQ851940:WLQ851977 WBU851940:WBU851977 VRY851940:VRY851977 VIC851940:VIC851977 UYG851940:UYG851977 UOK851940:UOK851977 UEO851940:UEO851977 TUS851940:TUS851977 TKW851940:TKW851977 TBA851940:TBA851977 SRE851940:SRE851977 SHI851940:SHI851977 RXM851940:RXM851977 RNQ851940:RNQ851977 RDU851940:RDU851977 QTY851940:QTY851977 QKC851940:QKC851977 QAG851940:QAG851977 PQK851940:PQK851977 PGO851940:PGO851977 OWS851940:OWS851977 OMW851940:OMW851977 ODA851940:ODA851977 NTE851940:NTE851977 NJI851940:NJI851977 MZM851940:MZM851977 MPQ851940:MPQ851977 MFU851940:MFU851977 LVY851940:LVY851977 LMC851940:LMC851977 LCG851940:LCG851977 KSK851940:KSK851977 KIO851940:KIO851977 JYS851940:JYS851977 JOW851940:JOW851977 JFA851940:JFA851977 IVE851940:IVE851977 ILI851940:ILI851977 IBM851940:IBM851977 HRQ851940:HRQ851977 HHU851940:HHU851977 GXY851940:GXY851977 GOC851940:GOC851977 GEG851940:GEG851977 FUK851940:FUK851977 FKO851940:FKO851977 FAS851940:FAS851977 EQW851940:EQW851977 EHA851940:EHA851977 DXE851940:DXE851977 DNI851940:DNI851977 DDM851940:DDM851977 CTQ851940:CTQ851977 CJU851940:CJU851977 BZY851940:BZY851977 BQC851940:BQC851977 BGG851940:BGG851977 AWK851940:AWK851977 AMO851940:AMO851977 ACS851940:ACS851977 SW851940:SW851977 JA851940:JA851977 E851940:E851977 WVM786404:WVM786441 WLQ786404:WLQ786441 WBU786404:WBU786441 VRY786404:VRY786441 VIC786404:VIC786441 UYG786404:UYG786441 UOK786404:UOK786441 UEO786404:UEO786441 TUS786404:TUS786441 TKW786404:TKW786441 TBA786404:TBA786441 SRE786404:SRE786441 SHI786404:SHI786441 RXM786404:RXM786441 RNQ786404:RNQ786441 RDU786404:RDU786441 QTY786404:QTY786441 QKC786404:QKC786441 QAG786404:QAG786441 PQK786404:PQK786441 PGO786404:PGO786441 OWS786404:OWS786441 OMW786404:OMW786441 ODA786404:ODA786441 NTE786404:NTE786441 NJI786404:NJI786441 MZM786404:MZM786441 MPQ786404:MPQ786441 MFU786404:MFU786441 LVY786404:LVY786441 LMC786404:LMC786441 LCG786404:LCG786441 KSK786404:KSK786441 KIO786404:KIO786441 JYS786404:JYS786441 JOW786404:JOW786441 JFA786404:JFA786441 IVE786404:IVE786441 ILI786404:ILI786441 IBM786404:IBM786441 HRQ786404:HRQ786441 HHU786404:HHU786441 GXY786404:GXY786441 GOC786404:GOC786441 GEG786404:GEG786441 FUK786404:FUK786441 FKO786404:FKO786441 FAS786404:FAS786441 EQW786404:EQW786441 EHA786404:EHA786441 DXE786404:DXE786441 DNI786404:DNI786441 DDM786404:DDM786441 CTQ786404:CTQ786441 CJU786404:CJU786441 BZY786404:BZY786441 BQC786404:BQC786441 BGG786404:BGG786441 AWK786404:AWK786441 AMO786404:AMO786441 ACS786404:ACS786441 SW786404:SW786441 JA786404:JA786441 E786404:E786441 WVM720868:WVM720905 WLQ720868:WLQ720905 WBU720868:WBU720905 VRY720868:VRY720905 VIC720868:VIC720905 UYG720868:UYG720905 UOK720868:UOK720905 UEO720868:UEO720905 TUS720868:TUS720905 TKW720868:TKW720905 TBA720868:TBA720905 SRE720868:SRE720905 SHI720868:SHI720905 RXM720868:RXM720905 RNQ720868:RNQ720905 RDU720868:RDU720905 QTY720868:QTY720905 QKC720868:QKC720905 QAG720868:QAG720905 PQK720868:PQK720905 PGO720868:PGO720905 OWS720868:OWS720905 OMW720868:OMW720905 ODA720868:ODA720905 NTE720868:NTE720905 NJI720868:NJI720905 MZM720868:MZM720905 MPQ720868:MPQ720905 MFU720868:MFU720905 LVY720868:LVY720905 LMC720868:LMC720905 LCG720868:LCG720905 KSK720868:KSK720905 KIO720868:KIO720905 JYS720868:JYS720905 JOW720868:JOW720905 JFA720868:JFA720905 IVE720868:IVE720905 ILI720868:ILI720905 IBM720868:IBM720905 HRQ720868:HRQ720905 HHU720868:HHU720905 GXY720868:GXY720905 GOC720868:GOC720905 GEG720868:GEG720905 FUK720868:FUK720905 FKO720868:FKO720905 FAS720868:FAS720905 EQW720868:EQW720905 EHA720868:EHA720905 DXE720868:DXE720905 DNI720868:DNI720905 DDM720868:DDM720905 CTQ720868:CTQ720905 CJU720868:CJU720905 BZY720868:BZY720905 BQC720868:BQC720905 BGG720868:BGG720905 AWK720868:AWK720905 AMO720868:AMO720905 ACS720868:ACS720905 SW720868:SW720905 JA720868:JA720905 E720868:E720905 WVM655332:WVM655369 WLQ655332:WLQ655369 WBU655332:WBU655369 VRY655332:VRY655369 VIC655332:VIC655369 UYG655332:UYG655369 UOK655332:UOK655369 UEO655332:UEO655369 TUS655332:TUS655369 TKW655332:TKW655369 TBA655332:TBA655369 SRE655332:SRE655369 SHI655332:SHI655369 RXM655332:RXM655369 RNQ655332:RNQ655369 RDU655332:RDU655369 QTY655332:QTY655369 QKC655332:QKC655369 QAG655332:QAG655369 PQK655332:PQK655369 PGO655332:PGO655369 OWS655332:OWS655369 OMW655332:OMW655369 ODA655332:ODA655369 NTE655332:NTE655369 NJI655332:NJI655369 MZM655332:MZM655369 MPQ655332:MPQ655369 MFU655332:MFU655369 LVY655332:LVY655369 LMC655332:LMC655369 LCG655332:LCG655369 KSK655332:KSK655369 KIO655332:KIO655369 JYS655332:JYS655369 JOW655332:JOW655369 JFA655332:JFA655369 IVE655332:IVE655369 ILI655332:ILI655369 IBM655332:IBM655369 HRQ655332:HRQ655369 HHU655332:HHU655369 GXY655332:GXY655369 GOC655332:GOC655369 GEG655332:GEG655369 FUK655332:FUK655369 FKO655332:FKO655369 FAS655332:FAS655369 EQW655332:EQW655369 EHA655332:EHA655369 DXE655332:DXE655369 DNI655332:DNI655369 DDM655332:DDM655369 CTQ655332:CTQ655369 CJU655332:CJU655369 BZY655332:BZY655369 BQC655332:BQC655369 BGG655332:BGG655369 AWK655332:AWK655369 AMO655332:AMO655369 ACS655332:ACS655369 SW655332:SW655369 JA655332:JA655369 E655332:E655369 WVM589796:WVM589833 WLQ589796:WLQ589833 WBU589796:WBU589833 VRY589796:VRY589833 VIC589796:VIC589833 UYG589796:UYG589833 UOK589796:UOK589833 UEO589796:UEO589833 TUS589796:TUS589833 TKW589796:TKW589833 TBA589796:TBA589833 SRE589796:SRE589833 SHI589796:SHI589833 RXM589796:RXM589833 RNQ589796:RNQ589833 RDU589796:RDU589833 QTY589796:QTY589833 QKC589796:QKC589833 QAG589796:QAG589833 PQK589796:PQK589833 PGO589796:PGO589833 OWS589796:OWS589833 OMW589796:OMW589833 ODA589796:ODA589833 NTE589796:NTE589833 NJI589796:NJI589833 MZM589796:MZM589833 MPQ589796:MPQ589833 MFU589796:MFU589833 LVY589796:LVY589833 LMC589796:LMC589833 LCG589796:LCG589833 KSK589796:KSK589833 KIO589796:KIO589833 JYS589796:JYS589833 JOW589796:JOW589833 JFA589796:JFA589833 IVE589796:IVE589833 ILI589796:ILI589833 IBM589796:IBM589833 HRQ589796:HRQ589833 HHU589796:HHU589833 GXY589796:GXY589833 GOC589796:GOC589833 GEG589796:GEG589833 FUK589796:FUK589833 FKO589796:FKO589833 FAS589796:FAS589833 EQW589796:EQW589833 EHA589796:EHA589833 DXE589796:DXE589833 DNI589796:DNI589833 DDM589796:DDM589833 CTQ589796:CTQ589833 CJU589796:CJU589833 BZY589796:BZY589833 BQC589796:BQC589833 BGG589796:BGG589833 AWK589796:AWK589833 AMO589796:AMO589833 ACS589796:ACS589833 SW589796:SW589833 JA589796:JA589833 E589796:E589833 WVM524260:WVM524297 WLQ524260:WLQ524297 WBU524260:WBU524297 VRY524260:VRY524297 VIC524260:VIC524297 UYG524260:UYG524297 UOK524260:UOK524297 UEO524260:UEO524297 TUS524260:TUS524297 TKW524260:TKW524297 TBA524260:TBA524297 SRE524260:SRE524297 SHI524260:SHI524297 RXM524260:RXM524297 RNQ524260:RNQ524297 RDU524260:RDU524297 QTY524260:QTY524297 QKC524260:QKC524297 QAG524260:QAG524297 PQK524260:PQK524297 PGO524260:PGO524297 OWS524260:OWS524297 OMW524260:OMW524297 ODA524260:ODA524297 NTE524260:NTE524297 NJI524260:NJI524297 MZM524260:MZM524297 MPQ524260:MPQ524297 MFU524260:MFU524297 LVY524260:LVY524297 LMC524260:LMC524297 LCG524260:LCG524297 KSK524260:KSK524297 KIO524260:KIO524297 JYS524260:JYS524297 JOW524260:JOW524297 JFA524260:JFA524297 IVE524260:IVE524297 ILI524260:ILI524297 IBM524260:IBM524297 HRQ524260:HRQ524297 HHU524260:HHU524297 GXY524260:GXY524297 GOC524260:GOC524297 GEG524260:GEG524297 FUK524260:FUK524297 FKO524260:FKO524297 FAS524260:FAS524297 EQW524260:EQW524297 EHA524260:EHA524297 DXE524260:DXE524297 DNI524260:DNI524297 DDM524260:DDM524297 CTQ524260:CTQ524297 CJU524260:CJU524297 BZY524260:BZY524297 BQC524260:BQC524297 BGG524260:BGG524297 AWK524260:AWK524297 AMO524260:AMO524297 ACS524260:ACS524297 SW524260:SW524297 JA524260:JA524297 E524260:E524297 WVM458724:WVM458761 WLQ458724:WLQ458761 WBU458724:WBU458761 VRY458724:VRY458761 VIC458724:VIC458761 UYG458724:UYG458761 UOK458724:UOK458761 UEO458724:UEO458761 TUS458724:TUS458761 TKW458724:TKW458761 TBA458724:TBA458761 SRE458724:SRE458761 SHI458724:SHI458761 RXM458724:RXM458761 RNQ458724:RNQ458761 RDU458724:RDU458761 QTY458724:QTY458761 QKC458724:QKC458761 QAG458724:QAG458761 PQK458724:PQK458761 PGO458724:PGO458761 OWS458724:OWS458761 OMW458724:OMW458761 ODA458724:ODA458761 NTE458724:NTE458761 NJI458724:NJI458761 MZM458724:MZM458761 MPQ458724:MPQ458761 MFU458724:MFU458761 LVY458724:LVY458761 LMC458724:LMC458761 LCG458724:LCG458761 KSK458724:KSK458761 KIO458724:KIO458761 JYS458724:JYS458761 JOW458724:JOW458761 JFA458724:JFA458761 IVE458724:IVE458761 ILI458724:ILI458761 IBM458724:IBM458761 HRQ458724:HRQ458761 HHU458724:HHU458761 GXY458724:GXY458761 GOC458724:GOC458761 GEG458724:GEG458761 FUK458724:FUK458761 FKO458724:FKO458761 FAS458724:FAS458761 EQW458724:EQW458761 EHA458724:EHA458761 DXE458724:DXE458761 DNI458724:DNI458761 DDM458724:DDM458761 CTQ458724:CTQ458761 CJU458724:CJU458761 BZY458724:BZY458761 BQC458724:BQC458761 BGG458724:BGG458761 AWK458724:AWK458761 AMO458724:AMO458761 ACS458724:ACS458761 SW458724:SW458761 JA458724:JA458761 E458724:E458761 WVM393188:WVM393225 WLQ393188:WLQ393225 WBU393188:WBU393225 VRY393188:VRY393225 VIC393188:VIC393225 UYG393188:UYG393225 UOK393188:UOK393225 UEO393188:UEO393225 TUS393188:TUS393225 TKW393188:TKW393225 TBA393188:TBA393225 SRE393188:SRE393225 SHI393188:SHI393225 RXM393188:RXM393225 RNQ393188:RNQ393225 RDU393188:RDU393225 QTY393188:QTY393225 QKC393188:QKC393225 QAG393188:QAG393225 PQK393188:PQK393225 PGO393188:PGO393225 OWS393188:OWS393225 OMW393188:OMW393225 ODA393188:ODA393225 NTE393188:NTE393225 NJI393188:NJI393225 MZM393188:MZM393225 MPQ393188:MPQ393225 MFU393188:MFU393225 LVY393188:LVY393225 LMC393188:LMC393225 LCG393188:LCG393225 KSK393188:KSK393225 KIO393188:KIO393225 JYS393188:JYS393225 JOW393188:JOW393225 JFA393188:JFA393225 IVE393188:IVE393225 ILI393188:ILI393225 IBM393188:IBM393225 HRQ393188:HRQ393225 HHU393188:HHU393225 GXY393188:GXY393225 GOC393188:GOC393225 GEG393188:GEG393225 FUK393188:FUK393225 FKO393188:FKO393225 FAS393188:FAS393225 EQW393188:EQW393225 EHA393188:EHA393225 DXE393188:DXE393225 DNI393188:DNI393225 DDM393188:DDM393225 CTQ393188:CTQ393225 CJU393188:CJU393225 BZY393188:BZY393225 BQC393188:BQC393225 BGG393188:BGG393225 AWK393188:AWK393225 AMO393188:AMO393225 ACS393188:ACS393225 SW393188:SW393225 JA393188:JA393225 E393188:E393225 WVM327652:WVM327689 WLQ327652:WLQ327689 WBU327652:WBU327689 VRY327652:VRY327689 VIC327652:VIC327689 UYG327652:UYG327689 UOK327652:UOK327689 UEO327652:UEO327689 TUS327652:TUS327689 TKW327652:TKW327689 TBA327652:TBA327689 SRE327652:SRE327689 SHI327652:SHI327689 RXM327652:RXM327689 RNQ327652:RNQ327689 RDU327652:RDU327689 QTY327652:QTY327689 QKC327652:QKC327689 QAG327652:QAG327689 PQK327652:PQK327689 PGO327652:PGO327689 OWS327652:OWS327689 OMW327652:OMW327689 ODA327652:ODA327689 NTE327652:NTE327689 NJI327652:NJI327689 MZM327652:MZM327689 MPQ327652:MPQ327689 MFU327652:MFU327689 LVY327652:LVY327689 LMC327652:LMC327689 LCG327652:LCG327689 KSK327652:KSK327689 KIO327652:KIO327689 JYS327652:JYS327689 JOW327652:JOW327689 JFA327652:JFA327689 IVE327652:IVE327689 ILI327652:ILI327689 IBM327652:IBM327689 HRQ327652:HRQ327689 HHU327652:HHU327689 GXY327652:GXY327689 GOC327652:GOC327689 GEG327652:GEG327689 FUK327652:FUK327689 FKO327652:FKO327689 FAS327652:FAS327689 EQW327652:EQW327689 EHA327652:EHA327689 DXE327652:DXE327689 DNI327652:DNI327689 DDM327652:DDM327689 CTQ327652:CTQ327689 CJU327652:CJU327689 BZY327652:BZY327689 BQC327652:BQC327689 BGG327652:BGG327689 AWK327652:AWK327689 AMO327652:AMO327689 ACS327652:ACS327689 SW327652:SW327689 JA327652:JA327689 E327652:E327689 WVM262116:WVM262153 WLQ262116:WLQ262153 WBU262116:WBU262153 VRY262116:VRY262153 VIC262116:VIC262153 UYG262116:UYG262153 UOK262116:UOK262153 UEO262116:UEO262153 TUS262116:TUS262153 TKW262116:TKW262153 TBA262116:TBA262153 SRE262116:SRE262153 SHI262116:SHI262153 RXM262116:RXM262153 RNQ262116:RNQ262153 RDU262116:RDU262153 QTY262116:QTY262153 QKC262116:QKC262153 QAG262116:QAG262153 PQK262116:PQK262153 PGO262116:PGO262153 OWS262116:OWS262153 OMW262116:OMW262153 ODA262116:ODA262153 NTE262116:NTE262153 NJI262116:NJI262153 MZM262116:MZM262153 MPQ262116:MPQ262153 MFU262116:MFU262153 LVY262116:LVY262153 LMC262116:LMC262153 LCG262116:LCG262153 KSK262116:KSK262153 KIO262116:KIO262153 JYS262116:JYS262153 JOW262116:JOW262153 JFA262116:JFA262153 IVE262116:IVE262153 ILI262116:ILI262153 IBM262116:IBM262153 HRQ262116:HRQ262153 HHU262116:HHU262153 GXY262116:GXY262153 GOC262116:GOC262153 GEG262116:GEG262153 FUK262116:FUK262153 FKO262116:FKO262153 FAS262116:FAS262153 EQW262116:EQW262153 EHA262116:EHA262153 DXE262116:DXE262153 DNI262116:DNI262153 DDM262116:DDM262153 CTQ262116:CTQ262153 CJU262116:CJU262153 BZY262116:BZY262153 BQC262116:BQC262153 BGG262116:BGG262153 AWK262116:AWK262153 AMO262116:AMO262153 ACS262116:ACS262153 SW262116:SW262153 JA262116:JA262153 E262116:E262153 WVM196580:WVM196617 WLQ196580:WLQ196617 WBU196580:WBU196617 VRY196580:VRY196617 VIC196580:VIC196617 UYG196580:UYG196617 UOK196580:UOK196617 UEO196580:UEO196617 TUS196580:TUS196617 TKW196580:TKW196617 TBA196580:TBA196617 SRE196580:SRE196617 SHI196580:SHI196617 RXM196580:RXM196617 RNQ196580:RNQ196617 RDU196580:RDU196617 QTY196580:QTY196617 QKC196580:QKC196617 QAG196580:QAG196617 PQK196580:PQK196617 PGO196580:PGO196617 OWS196580:OWS196617 OMW196580:OMW196617 ODA196580:ODA196617 NTE196580:NTE196617 NJI196580:NJI196617 MZM196580:MZM196617 MPQ196580:MPQ196617 MFU196580:MFU196617 LVY196580:LVY196617 LMC196580:LMC196617 LCG196580:LCG196617 KSK196580:KSK196617 KIO196580:KIO196617 JYS196580:JYS196617 JOW196580:JOW196617 JFA196580:JFA196617 IVE196580:IVE196617 ILI196580:ILI196617 IBM196580:IBM196617 HRQ196580:HRQ196617 HHU196580:HHU196617 GXY196580:GXY196617 GOC196580:GOC196617 GEG196580:GEG196617 FUK196580:FUK196617 FKO196580:FKO196617 FAS196580:FAS196617 EQW196580:EQW196617 EHA196580:EHA196617 DXE196580:DXE196617 DNI196580:DNI196617 DDM196580:DDM196617 CTQ196580:CTQ196617 CJU196580:CJU196617 BZY196580:BZY196617 BQC196580:BQC196617 BGG196580:BGG196617 AWK196580:AWK196617 AMO196580:AMO196617 ACS196580:ACS196617 SW196580:SW196617 JA196580:JA196617 E196580:E196617 WVM131044:WVM131081 WLQ131044:WLQ131081 WBU131044:WBU131081 VRY131044:VRY131081 VIC131044:VIC131081 UYG131044:UYG131081 UOK131044:UOK131081 UEO131044:UEO131081 TUS131044:TUS131081 TKW131044:TKW131081 TBA131044:TBA131081 SRE131044:SRE131081 SHI131044:SHI131081 RXM131044:RXM131081 RNQ131044:RNQ131081 RDU131044:RDU131081 QTY131044:QTY131081 QKC131044:QKC131081 QAG131044:QAG131081 PQK131044:PQK131081 PGO131044:PGO131081 OWS131044:OWS131081 OMW131044:OMW131081 ODA131044:ODA131081 NTE131044:NTE131081 NJI131044:NJI131081 MZM131044:MZM131081 MPQ131044:MPQ131081 MFU131044:MFU131081 LVY131044:LVY131081 LMC131044:LMC131081 LCG131044:LCG131081 KSK131044:KSK131081 KIO131044:KIO131081 JYS131044:JYS131081 JOW131044:JOW131081 JFA131044:JFA131081 IVE131044:IVE131081 ILI131044:ILI131081 IBM131044:IBM131081 HRQ131044:HRQ131081 HHU131044:HHU131081 GXY131044:GXY131081 GOC131044:GOC131081 GEG131044:GEG131081 FUK131044:FUK131081 FKO131044:FKO131081 FAS131044:FAS131081 EQW131044:EQW131081 EHA131044:EHA131081 DXE131044:DXE131081 DNI131044:DNI131081 DDM131044:DDM131081 CTQ131044:CTQ131081 CJU131044:CJU131081 BZY131044:BZY131081 BQC131044:BQC131081 BGG131044:BGG131081 AWK131044:AWK131081 AMO131044:AMO131081 ACS131044:ACS131081 SW131044:SW131081 JA131044:JA131081 E131044:E131081 WVM65508:WVM65545 WLQ65508:WLQ65545 WBU65508:WBU65545 VRY65508:VRY65545 VIC65508:VIC65545 UYG65508:UYG65545 UOK65508:UOK65545 UEO65508:UEO65545 TUS65508:TUS65545 TKW65508:TKW65545 TBA65508:TBA65545 SRE65508:SRE65545 SHI65508:SHI65545 RXM65508:RXM65545 RNQ65508:RNQ65545 RDU65508:RDU65545 QTY65508:QTY65545 QKC65508:QKC65545 QAG65508:QAG65545 PQK65508:PQK65545 PGO65508:PGO65545 OWS65508:OWS65545 OMW65508:OMW65545 ODA65508:ODA65545 NTE65508:NTE65545 NJI65508:NJI65545 MZM65508:MZM65545 MPQ65508:MPQ65545 MFU65508:MFU65545 LVY65508:LVY65545 LMC65508:LMC65545 LCG65508:LCG65545 KSK65508:KSK65545 KIO65508:KIO65545 JYS65508:JYS65545 JOW65508:JOW65545 JFA65508:JFA65545 IVE65508:IVE65545 ILI65508:ILI65545 IBM65508:IBM65545 HRQ65508:HRQ65545 HHU65508:HHU65545 GXY65508:GXY65545 GOC65508:GOC65545 GEG65508:GEG65545 FUK65508:FUK65545 FKO65508:FKO65545 FAS65508:FAS65545 EQW65508:EQW65545 EHA65508:EHA65545 DXE65508:DXE65545 DNI65508:DNI65545 DDM65508:DDM65545 CTQ65508:CTQ65545 CJU65508:CJU65545 BZY65508:BZY65545 BQC65508:BQC65545 BGG65508:BGG65545 AWK65508:AWK65545 AMO65508:AMO65545 ACS65508:ACS65545 SW65508:SW65545 E26 E11:E15">
      <formula1>"1, 2, 3"</formula1>
    </dataValidation>
    <dataValidation type="list" allowBlank="1" showInputMessage="1" showErrorMessage="1" errorTitle="Oops!" error="You must enter a state, or, if the adjustment is system, enter all states." sqref="I65504 I6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JE65504 TA65504 ACW65504 AMS65504 AWO65504 BGK65504 BQG65504 CAC65504 CJY65504 CTU65504 DDQ65504 DNM65504 DXI65504 EHE65504 ERA65504 FAW65504 FKS65504 FUO65504 GEK65504 GOG65504 GYC65504 HHY65504 HRU65504 IBQ65504 ILM65504 IVI65504 JFE65504 JPA65504 JYW65504 KIS65504 KSO65504 LCK65504 LMG65504 LWC65504 MFY65504 MPU65504 MZQ65504 NJM65504 NTI65504 ODE65504 ONA65504 OWW65504 PGS65504 PQO65504 QAK65504 QKG65504 QUC65504 RDY65504 RNU65504 RXQ65504 SHM65504 SRI65504 TBE65504 TLA65504 TUW65504 UES65504 UOO65504 UYK65504 VIG65504 VSC65504 WBY65504 WLU65504 WVQ65504 I131040 JE131040 TA131040 ACW131040 AMS131040 AWO131040 BGK131040 BQG131040 CAC131040 CJY131040 CTU131040 DDQ131040 DNM131040 DXI131040 EHE131040 ERA131040 FAW131040 FKS131040 FUO131040 GEK131040 GOG131040 GYC131040 HHY131040 HRU131040 IBQ131040 ILM131040 IVI131040 JFE131040 JPA131040 JYW131040 KIS131040 KSO131040 LCK131040 LMG131040 LWC131040 MFY131040 MPU131040 MZQ131040 NJM131040 NTI131040 ODE131040 ONA131040 OWW131040 PGS131040 PQO131040 QAK131040 QKG131040 QUC131040 RDY131040 RNU131040 RXQ131040 SHM131040 SRI131040 TBE131040 TLA131040 TUW131040 UES131040 UOO131040 UYK131040 VIG131040 VSC131040 WBY131040 WLU131040 WVQ131040 I196576 JE196576 TA196576 ACW196576 AMS196576 AWO196576 BGK196576 BQG196576 CAC196576 CJY196576 CTU196576 DDQ196576 DNM196576 DXI196576 EHE196576 ERA196576 FAW196576 FKS196576 FUO196576 GEK196576 GOG196576 GYC196576 HHY196576 HRU196576 IBQ196576 ILM196576 IVI196576 JFE196576 JPA196576 JYW196576 KIS196576 KSO196576 LCK196576 LMG196576 LWC196576 MFY196576 MPU196576 MZQ196576 NJM196576 NTI196576 ODE196576 ONA196576 OWW196576 PGS196576 PQO196576 QAK196576 QKG196576 QUC196576 RDY196576 RNU196576 RXQ196576 SHM196576 SRI196576 TBE196576 TLA196576 TUW196576 UES196576 UOO196576 UYK196576 VIG196576 VSC196576 WBY196576 WLU196576 WVQ196576 I262112 JE262112 TA262112 ACW262112 AMS262112 AWO262112 BGK262112 BQG262112 CAC262112 CJY262112 CTU262112 DDQ262112 DNM262112 DXI262112 EHE262112 ERA262112 FAW262112 FKS262112 FUO262112 GEK262112 GOG262112 GYC262112 HHY262112 HRU262112 IBQ262112 ILM262112 IVI262112 JFE262112 JPA262112 JYW262112 KIS262112 KSO262112 LCK262112 LMG262112 LWC262112 MFY262112 MPU262112 MZQ262112 NJM262112 NTI262112 ODE262112 ONA262112 OWW262112 PGS262112 PQO262112 QAK262112 QKG262112 QUC262112 RDY262112 RNU262112 RXQ262112 SHM262112 SRI262112 TBE262112 TLA262112 TUW262112 UES262112 UOO262112 UYK262112 VIG262112 VSC262112 WBY262112 WLU262112 WVQ262112 I327648 JE327648 TA327648 ACW327648 AMS327648 AWO327648 BGK327648 BQG327648 CAC327648 CJY327648 CTU327648 DDQ327648 DNM327648 DXI327648 EHE327648 ERA327648 FAW327648 FKS327648 FUO327648 GEK327648 GOG327648 GYC327648 HHY327648 HRU327648 IBQ327648 ILM327648 IVI327648 JFE327648 JPA327648 JYW327648 KIS327648 KSO327648 LCK327648 LMG327648 LWC327648 MFY327648 MPU327648 MZQ327648 NJM327648 NTI327648 ODE327648 ONA327648 OWW327648 PGS327648 PQO327648 QAK327648 QKG327648 QUC327648 RDY327648 RNU327648 RXQ327648 SHM327648 SRI327648 TBE327648 TLA327648 TUW327648 UES327648 UOO327648 UYK327648 VIG327648 VSC327648 WBY327648 WLU327648 WVQ327648 I393184 JE393184 TA393184 ACW393184 AMS393184 AWO393184 BGK393184 BQG393184 CAC393184 CJY393184 CTU393184 DDQ393184 DNM393184 DXI393184 EHE393184 ERA393184 FAW393184 FKS393184 FUO393184 GEK393184 GOG393184 GYC393184 HHY393184 HRU393184 IBQ393184 ILM393184 IVI393184 JFE393184 JPA393184 JYW393184 KIS393184 KSO393184 LCK393184 LMG393184 LWC393184 MFY393184 MPU393184 MZQ393184 NJM393184 NTI393184 ODE393184 ONA393184 OWW393184 PGS393184 PQO393184 QAK393184 QKG393184 QUC393184 RDY393184 RNU393184 RXQ393184 SHM393184 SRI393184 TBE393184 TLA393184 TUW393184 UES393184 UOO393184 UYK393184 VIG393184 VSC393184 WBY393184 WLU393184 WVQ393184 I458720 JE458720 TA458720 ACW458720 AMS458720 AWO458720 BGK458720 BQG458720 CAC458720 CJY458720 CTU458720 DDQ458720 DNM458720 DXI458720 EHE458720 ERA458720 FAW458720 FKS458720 FUO458720 GEK458720 GOG458720 GYC458720 HHY458720 HRU458720 IBQ458720 ILM458720 IVI458720 JFE458720 JPA458720 JYW458720 KIS458720 KSO458720 LCK458720 LMG458720 LWC458720 MFY458720 MPU458720 MZQ458720 NJM458720 NTI458720 ODE458720 ONA458720 OWW458720 PGS458720 PQO458720 QAK458720 QKG458720 QUC458720 RDY458720 RNU458720 RXQ458720 SHM458720 SRI458720 TBE458720 TLA458720 TUW458720 UES458720 UOO458720 UYK458720 VIG458720 VSC458720 WBY458720 WLU458720 WVQ458720 I524256 JE524256 TA524256 ACW524256 AMS524256 AWO524256 BGK524256 BQG524256 CAC524256 CJY524256 CTU524256 DDQ524256 DNM524256 DXI524256 EHE524256 ERA524256 FAW524256 FKS524256 FUO524256 GEK524256 GOG524256 GYC524256 HHY524256 HRU524256 IBQ524256 ILM524256 IVI524256 JFE524256 JPA524256 JYW524256 KIS524256 KSO524256 LCK524256 LMG524256 LWC524256 MFY524256 MPU524256 MZQ524256 NJM524256 NTI524256 ODE524256 ONA524256 OWW524256 PGS524256 PQO524256 QAK524256 QKG524256 QUC524256 RDY524256 RNU524256 RXQ524256 SHM524256 SRI524256 TBE524256 TLA524256 TUW524256 UES524256 UOO524256 UYK524256 VIG524256 VSC524256 WBY524256 WLU524256 WVQ524256 I589792 JE589792 TA589792 ACW589792 AMS589792 AWO589792 BGK589792 BQG589792 CAC589792 CJY589792 CTU589792 DDQ589792 DNM589792 DXI589792 EHE589792 ERA589792 FAW589792 FKS589792 FUO589792 GEK589792 GOG589792 GYC589792 HHY589792 HRU589792 IBQ589792 ILM589792 IVI589792 JFE589792 JPA589792 JYW589792 KIS589792 KSO589792 LCK589792 LMG589792 LWC589792 MFY589792 MPU589792 MZQ589792 NJM589792 NTI589792 ODE589792 ONA589792 OWW589792 PGS589792 PQO589792 QAK589792 QKG589792 QUC589792 RDY589792 RNU589792 RXQ589792 SHM589792 SRI589792 TBE589792 TLA589792 TUW589792 UES589792 UOO589792 UYK589792 VIG589792 VSC589792 WBY589792 WLU589792 WVQ589792 I655328 JE655328 TA655328 ACW655328 AMS655328 AWO655328 BGK655328 BQG655328 CAC655328 CJY655328 CTU655328 DDQ655328 DNM655328 DXI655328 EHE655328 ERA655328 FAW655328 FKS655328 FUO655328 GEK655328 GOG655328 GYC655328 HHY655328 HRU655328 IBQ655328 ILM655328 IVI655328 JFE655328 JPA655328 JYW655328 KIS655328 KSO655328 LCK655328 LMG655328 LWC655328 MFY655328 MPU655328 MZQ655328 NJM655328 NTI655328 ODE655328 ONA655328 OWW655328 PGS655328 PQO655328 QAK655328 QKG655328 QUC655328 RDY655328 RNU655328 RXQ655328 SHM655328 SRI655328 TBE655328 TLA655328 TUW655328 UES655328 UOO655328 UYK655328 VIG655328 VSC655328 WBY655328 WLU655328 WVQ655328 I720864 JE720864 TA720864 ACW720864 AMS720864 AWO720864 BGK720864 BQG720864 CAC720864 CJY720864 CTU720864 DDQ720864 DNM720864 DXI720864 EHE720864 ERA720864 FAW720864 FKS720864 FUO720864 GEK720864 GOG720864 GYC720864 HHY720864 HRU720864 IBQ720864 ILM720864 IVI720864 JFE720864 JPA720864 JYW720864 KIS720864 KSO720864 LCK720864 LMG720864 LWC720864 MFY720864 MPU720864 MZQ720864 NJM720864 NTI720864 ODE720864 ONA720864 OWW720864 PGS720864 PQO720864 QAK720864 QKG720864 QUC720864 RDY720864 RNU720864 RXQ720864 SHM720864 SRI720864 TBE720864 TLA720864 TUW720864 UES720864 UOO720864 UYK720864 VIG720864 VSC720864 WBY720864 WLU720864 WVQ720864 I786400 JE786400 TA786400 ACW786400 AMS786400 AWO786400 BGK786400 BQG786400 CAC786400 CJY786400 CTU786400 DDQ786400 DNM786400 DXI786400 EHE786400 ERA786400 FAW786400 FKS786400 FUO786400 GEK786400 GOG786400 GYC786400 HHY786400 HRU786400 IBQ786400 ILM786400 IVI786400 JFE786400 JPA786400 JYW786400 KIS786400 KSO786400 LCK786400 LMG786400 LWC786400 MFY786400 MPU786400 MZQ786400 NJM786400 NTI786400 ODE786400 ONA786400 OWW786400 PGS786400 PQO786400 QAK786400 QKG786400 QUC786400 RDY786400 RNU786400 RXQ786400 SHM786400 SRI786400 TBE786400 TLA786400 TUW786400 UES786400 UOO786400 UYK786400 VIG786400 VSC786400 WBY786400 WLU786400 WVQ786400 I851936 JE851936 TA851936 ACW851936 AMS851936 AWO851936 BGK851936 BQG851936 CAC851936 CJY851936 CTU851936 DDQ851936 DNM851936 DXI851936 EHE851936 ERA851936 FAW851936 FKS851936 FUO851936 GEK851936 GOG851936 GYC851936 HHY851936 HRU851936 IBQ851936 ILM851936 IVI851936 JFE851936 JPA851936 JYW851936 KIS851936 KSO851936 LCK851936 LMG851936 LWC851936 MFY851936 MPU851936 MZQ851936 NJM851936 NTI851936 ODE851936 ONA851936 OWW851936 PGS851936 PQO851936 QAK851936 QKG851936 QUC851936 RDY851936 RNU851936 RXQ851936 SHM851936 SRI851936 TBE851936 TLA851936 TUW851936 UES851936 UOO851936 UYK851936 VIG851936 VSC851936 WBY851936 WLU851936 WVQ851936 I917472 JE917472 TA917472 ACW917472 AMS917472 AWO917472 BGK917472 BQG917472 CAC917472 CJY917472 CTU917472 DDQ917472 DNM917472 DXI917472 EHE917472 ERA917472 FAW917472 FKS917472 FUO917472 GEK917472 GOG917472 GYC917472 HHY917472 HRU917472 IBQ917472 ILM917472 IVI917472 JFE917472 JPA917472 JYW917472 KIS917472 KSO917472 LCK917472 LMG917472 LWC917472 MFY917472 MPU917472 MZQ917472 NJM917472 NTI917472 ODE917472 ONA917472 OWW917472 PGS917472 PQO917472 QAK917472 QKG917472 QUC917472 RDY917472 RNU917472 RXQ917472 SHM917472 SRI917472 TBE917472 TLA917472 TUW917472 UES917472 UOO917472 UYK917472 VIG917472 VSC917472 WBY917472 WLU917472 WVQ917472 I983008 JE983008 TA983008 ACW983008 AMS983008 AWO983008 BGK983008 BQG983008 CAC983008 CJY983008 CTU983008 DDQ983008 DNM983008 DXI983008 EHE983008 ERA983008 FAW983008 FKS983008 FUO983008 GEK983008 GOG983008 GYC983008 HHY983008 HRU983008 IBQ983008 ILM983008 IVI983008 JFE983008 JPA983008 JYW983008 KIS983008 KSO983008 LCK983008 LMG983008 LWC983008 MFY983008 MPU983008 MZQ983008 NJM983008 NTI983008 ODE983008 ONA983008 OWW983008 PGS983008 PQO983008 QAK983008 QKG983008 QUC983008 RDY983008 RNU983008 RXQ983008 SHM983008 SRI983008 TBE983008 TLA983008 TUW983008 UES983008 UOO983008 UYK983008 VIG983008 VSC983008 WBY983008 WLU983008 WVQ983008">
      <formula1>$I$23:$I$25</formula1>
    </dataValidation>
    <dataValidation type="list" errorStyle="warning" allowBlank="1" showInputMessage="1" showErrorMessage="1" errorTitle="Factor" error="This factor is not included in the drop-down list. Is this the factor you want to use?" sqref="G65507:G65545 WVO983011:WVO983049 JC9:JC16 SY9:SY16 ACU9:ACU16 AMQ9:AMQ16 AWM9:AWM16 BGI9:BGI16 BQE9:BQE16 CAA9:CAA16 CJW9:CJW16 CTS9:CTS16 DDO9:DDO16 DNK9:DNK16 DXG9:DXG16 EHC9:EHC16 EQY9:EQY16 FAU9:FAU16 FKQ9:FKQ16 FUM9:FUM16 GEI9:GEI16 GOE9:GOE16 GYA9:GYA16 HHW9:HHW16 HRS9:HRS16 IBO9:IBO16 ILK9:ILK16 IVG9:IVG16 JFC9:JFC16 JOY9:JOY16 JYU9:JYU16 KIQ9:KIQ16 KSM9:KSM16 LCI9:LCI16 LME9:LME16 LWA9:LWA16 MFW9:MFW16 MPS9:MPS16 MZO9:MZO16 NJK9:NJK16 NTG9:NTG16 ODC9:ODC16 OMY9:OMY16 OWU9:OWU16 PGQ9:PGQ16 PQM9:PQM16 QAI9:QAI16 QKE9:QKE16 QUA9:QUA16 RDW9:RDW16 RNS9:RNS16 RXO9:RXO16 SHK9:SHK16 SRG9:SRG16 TBC9:TBC16 TKY9:TKY16 TUU9:TUU16 UEQ9:UEQ16 UOM9:UOM16 UYI9:UYI16 VIE9:VIE16 VSA9:VSA16 WBW9:WBW16 WLS9:WLS16 WVO9:WVO16 JC65507:JC65545 SY65507:SY65545 ACU65507:ACU65545 AMQ65507:AMQ65545 AWM65507:AWM65545 BGI65507:BGI65545 BQE65507:BQE65545 CAA65507:CAA65545 CJW65507:CJW65545 CTS65507:CTS65545 DDO65507:DDO65545 DNK65507:DNK65545 DXG65507:DXG65545 EHC65507:EHC65545 EQY65507:EQY65545 FAU65507:FAU65545 FKQ65507:FKQ65545 FUM65507:FUM65545 GEI65507:GEI65545 GOE65507:GOE65545 GYA65507:GYA65545 HHW65507:HHW65545 HRS65507:HRS65545 IBO65507:IBO65545 ILK65507:ILK65545 IVG65507:IVG65545 JFC65507:JFC65545 JOY65507:JOY65545 JYU65507:JYU65545 KIQ65507:KIQ65545 KSM65507:KSM65545 LCI65507:LCI65545 LME65507:LME65545 LWA65507:LWA65545 MFW65507:MFW65545 MPS65507:MPS65545 MZO65507:MZO65545 NJK65507:NJK65545 NTG65507:NTG65545 ODC65507:ODC65545 OMY65507:OMY65545 OWU65507:OWU65545 PGQ65507:PGQ65545 PQM65507:PQM65545 QAI65507:QAI65545 QKE65507:QKE65545 QUA65507:QUA65545 RDW65507:RDW65545 RNS65507:RNS65545 RXO65507:RXO65545 SHK65507:SHK65545 SRG65507:SRG65545 TBC65507:TBC65545 TKY65507:TKY65545 TUU65507:TUU65545 UEQ65507:UEQ65545 UOM65507:UOM65545 UYI65507:UYI65545 VIE65507:VIE65545 VSA65507:VSA65545 WBW65507:WBW65545 WLS65507:WLS65545 WVO65507:WVO65545 G131043:G131081 JC131043:JC131081 SY131043:SY131081 ACU131043:ACU131081 AMQ131043:AMQ131081 AWM131043:AWM131081 BGI131043:BGI131081 BQE131043:BQE131081 CAA131043:CAA131081 CJW131043:CJW131081 CTS131043:CTS131081 DDO131043:DDO131081 DNK131043:DNK131081 DXG131043:DXG131081 EHC131043:EHC131081 EQY131043:EQY131081 FAU131043:FAU131081 FKQ131043:FKQ131081 FUM131043:FUM131081 GEI131043:GEI131081 GOE131043:GOE131081 GYA131043:GYA131081 HHW131043:HHW131081 HRS131043:HRS131081 IBO131043:IBO131081 ILK131043:ILK131081 IVG131043:IVG131081 JFC131043:JFC131081 JOY131043:JOY131081 JYU131043:JYU131081 KIQ131043:KIQ131081 KSM131043:KSM131081 LCI131043:LCI131081 LME131043:LME131081 LWA131043:LWA131081 MFW131043:MFW131081 MPS131043:MPS131081 MZO131043:MZO131081 NJK131043:NJK131081 NTG131043:NTG131081 ODC131043:ODC131081 OMY131043:OMY131081 OWU131043:OWU131081 PGQ131043:PGQ131081 PQM131043:PQM131081 QAI131043:QAI131081 QKE131043:QKE131081 QUA131043:QUA131081 RDW131043:RDW131081 RNS131043:RNS131081 RXO131043:RXO131081 SHK131043:SHK131081 SRG131043:SRG131081 TBC131043:TBC131081 TKY131043:TKY131081 TUU131043:TUU131081 UEQ131043:UEQ131081 UOM131043:UOM131081 UYI131043:UYI131081 VIE131043:VIE131081 VSA131043:VSA131081 WBW131043:WBW131081 WLS131043:WLS131081 WVO131043:WVO131081 G196579:G196617 JC196579:JC196617 SY196579:SY196617 ACU196579:ACU196617 AMQ196579:AMQ196617 AWM196579:AWM196617 BGI196579:BGI196617 BQE196579:BQE196617 CAA196579:CAA196617 CJW196579:CJW196617 CTS196579:CTS196617 DDO196579:DDO196617 DNK196579:DNK196617 DXG196579:DXG196617 EHC196579:EHC196617 EQY196579:EQY196617 FAU196579:FAU196617 FKQ196579:FKQ196617 FUM196579:FUM196617 GEI196579:GEI196617 GOE196579:GOE196617 GYA196579:GYA196617 HHW196579:HHW196617 HRS196579:HRS196617 IBO196579:IBO196617 ILK196579:ILK196617 IVG196579:IVG196617 JFC196579:JFC196617 JOY196579:JOY196617 JYU196579:JYU196617 KIQ196579:KIQ196617 KSM196579:KSM196617 LCI196579:LCI196617 LME196579:LME196617 LWA196579:LWA196617 MFW196579:MFW196617 MPS196579:MPS196617 MZO196579:MZO196617 NJK196579:NJK196617 NTG196579:NTG196617 ODC196579:ODC196617 OMY196579:OMY196617 OWU196579:OWU196617 PGQ196579:PGQ196617 PQM196579:PQM196617 QAI196579:QAI196617 QKE196579:QKE196617 QUA196579:QUA196617 RDW196579:RDW196617 RNS196579:RNS196617 RXO196579:RXO196617 SHK196579:SHK196617 SRG196579:SRG196617 TBC196579:TBC196617 TKY196579:TKY196617 TUU196579:TUU196617 UEQ196579:UEQ196617 UOM196579:UOM196617 UYI196579:UYI196617 VIE196579:VIE196617 VSA196579:VSA196617 WBW196579:WBW196617 WLS196579:WLS196617 WVO196579:WVO196617 G262115:G262153 JC262115:JC262153 SY262115:SY262153 ACU262115:ACU262153 AMQ262115:AMQ262153 AWM262115:AWM262153 BGI262115:BGI262153 BQE262115:BQE262153 CAA262115:CAA262153 CJW262115:CJW262153 CTS262115:CTS262153 DDO262115:DDO262153 DNK262115:DNK262153 DXG262115:DXG262153 EHC262115:EHC262153 EQY262115:EQY262153 FAU262115:FAU262153 FKQ262115:FKQ262153 FUM262115:FUM262153 GEI262115:GEI262153 GOE262115:GOE262153 GYA262115:GYA262153 HHW262115:HHW262153 HRS262115:HRS262153 IBO262115:IBO262153 ILK262115:ILK262153 IVG262115:IVG262153 JFC262115:JFC262153 JOY262115:JOY262153 JYU262115:JYU262153 KIQ262115:KIQ262153 KSM262115:KSM262153 LCI262115:LCI262153 LME262115:LME262153 LWA262115:LWA262153 MFW262115:MFW262153 MPS262115:MPS262153 MZO262115:MZO262153 NJK262115:NJK262153 NTG262115:NTG262153 ODC262115:ODC262153 OMY262115:OMY262153 OWU262115:OWU262153 PGQ262115:PGQ262153 PQM262115:PQM262153 QAI262115:QAI262153 QKE262115:QKE262153 QUA262115:QUA262153 RDW262115:RDW262153 RNS262115:RNS262153 RXO262115:RXO262153 SHK262115:SHK262153 SRG262115:SRG262153 TBC262115:TBC262153 TKY262115:TKY262153 TUU262115:TUU262153 UEQ262115:UEQ262153 UOM262115:UOM262153 UYI262115:UYI262153 VIE262115:VIE262153 VSA262115:VSA262153 WBW262115:WBW262153 WLS262115:WLS262153 WVO262115:WVO262153 G327651:G327689 JC327651:JC327689 SY327651:SY327689 ACU327651:ACU327689 AMQ327651:AMQ327689 AWM327651:AWM327689 BGI327651:BGI327689 BQE327651:BQE327689 CAA327651:CAA327689 CJW327651:CJW327689 CTS327651:CTS327689 DDO327651:DDO327689 DNK327651:DNK327689 DXG327651:DXG327689 EHC327651:EHC327689 EQY327651:EQY327689 FAU327651:FAU327689 FKQ327651:FKQ327689 FUM327651:FUM327689 GEI327651:GEI327689 GOE327651:GOE327689 GYA327651:GYA327689 HHW327651:HHW327689 HRS327651:HRS327689 IBO327651:IBO327689 ILK327651:ILK327689 IVG327651:IVG327689 JFC327651:JFC327689 JOY327651:JOY327689 JYU327651:JYU327689 KIQ327651:KIQ327689 KSM327651:KSM327689 LCI327651:LCI327689 LME327651:LME327689 LWA327651:LWA327689 MFW327651:MFW327689 MPS327651:MPS327689 MZO327651:MZO327689 NJK327651:NJK327689 NTG327651:NTG327689 ODC327651:ODC327689 OMY327651:OMY327689 OWU327651:OWU327689 PGQ327651:PGQ327689 PQM327651:PQM327689 QAI327651:QAI327689 QKE327651:QKE327689 QUA327651:QUA327689 RDW327651:RDW327689 RNS327651:RNS327689 RXO327651:RXO327689 SHK327651:SHK327689 SRG327651:SRG327689 TBC327651:TBC327689 TKY327651:TKY327689 TUU327651:TUU327689 UEQ327651:UEQ327689 UOM327651:UOM327689 UYI327651:UYI327689 VIE327651:VIE327689 VSA327651:VSA327689 WBW327651:WBW327689 WLS327651:WLS327689 WVO327651:WVO327689 G393187:G393225 JC393187:JC393225 SY393187:SY393225 ACU393187:ACU393225 AMQ393187:AMQ393225 AWM393187:AWM393225 BGI393187:BGI393225 BQE393187:BQE393225 CAA393187:CAA393225 CJW393187:CJW393225 CTS393187:CTS393225 DDO393187:DDO393225 DNK393187:DNK393225 DXG393187:DXG393225 EHC393187:EHC393225 EQY393187:EQY393225 FAU393187:FAU393225 FKQ393187:FKQ393225 FUM393187:FUM393225 GEI393187:GEI393225 GOE393187:GOE393225 GYA393187:GYA393225 HHW393187:HHW393225 HRS393187:HRS393225 IBO393187:IBO393225 ILK393187:ILK393225 IVG393187:IVG393225 JFC393187:JFC393225 JOY393187:JOY393225 JYU393187:JYU393225 KIQ393187:KIQ393225 KSM393187:KSM393225 LCI393187:LCI393225 LME393187:LME393225 LWA393187:LWA393225 MFW393187:MFW393225 MPS393187:MPS393225 MZO393187:MZO393225 NJK393187:NJK393225 NTG393187:NTG393225 ODC393187:ODC393225 OMY393187:OMY393225 OWU393187:OWU393225 PGQ393187:PGQ393225 PQM393187:PQM393225 QAI393187:QAI393225 QKE393187:QKE393225 QUA393187:QUA393225 RDW393187:RDW393225 RNS393187:RNS393225 RXO393187:RXO393225 SHK393187:SHK393225 SRG393187:SRG393225 TBC393187:TBC393225 TKY393187:TKY393225 TUU393187:TUU393225 UEQ393187:UEQ393225 UOM393187:UOM393225 UYI393187:UYI393225 VIE393187:VIE393225 VSA393187:VSA393225 WBW393187:WBW393225 WLS393187:WLS393225 WVO393187:WVO393225 G458723:G458761 JC458723:JC458761 SY458723:SY458761 ACU458723:ACU458761 AMQ458723:AMQ458761 AWM458723:AWM458761 BGI458723:BGI458761 BQE458723:BQE458761 CAA458723:CAA458761 CJW458723:CJW458761 CTS458723:CTS458761 DDO458723:DDO458761 DNK458723:DNK458761 DXG458723:DXG458761 EHC458723:EHC458761 EQY458723:EQY458761 FAU458723:FAU458761 FKQ458723:FKQ458761 FUM458723:FUM458761 GEI458723:GEI458761 GOE458723:GOE458761 GYA458723:GYA458761 HHW458723:HHW458761 HRS458723:HRS458761 IBO458723:IBO458761 ILK458723:ILK458761 IVG458723:IVG458761 JFC458723:JFC458761 JOY458723:JOY458761 JYU458723:JYU458761 KIQ458723:KIQ458761 KSM458723:KSM458761 LCI458723:LCI458761 LME458723:LME458761 LWA458723:LWA458761 MFW458723:MFW458761 MPS458723:MPS458761 MZO458723:MZO458761 NJK458723:NJK458761 NTG458723:NTG458761 ODC458723:ODC458761 OMY458723:OMY458761 OWU458723:OWU458761 PGQ458723:PGQ458761 PQM458723:PQM458761 QAI458723:QAI458761 QKE458723:QKE458761 QUA458723:QUA458761 RDW458723:RDW458761 RNS458723:RNS458761 RXO458723:RXO458761 SHK458723:SHK458761 SRG458723:SRG458761 TBC458723:TBC458761 TKY458723:TKY458761 TUU458723:TUU458761 UEQ458723:UEQ458761 UOM458723:UOM458761 UYI458723:UYI458761 VIE458723:VIE458761 VSA458723:VSA458761 WBW458723:WBW458761 WLS458723:WLS458761 WVO458723:WVO458761 G524259:G524297 JC524259:JC524297 SY524259:SY524297 ACU524259:ACU524297 AMQ524259:AMQ524297 AWM524259:AWM524297 BGI524259:BGI524297 BQE524259:BQE524297 CAA524259:CAA524297 CJW524259:CJW524297 CTS524259:CTS524297 DDO524259:DDO524297 DNK524259:DNK524297 DXG524259:DXG524297 EHC524259:EHC524297 EQY524259:EQY524297 FAU524259:FAU524297 FKQ524259:FKQ524297 FUM524259:FUM524297 GEI524259:GEI524297 GOE524259:GOE524297 GYA524259:GYA524297 HHW524259:HHW524297 HRS524259:HRS524297 IBO524259:IBO524297 ILK524259:ILK524297 IVG524259:IVG524297 JFC524259:JFC524297 JOY524259:JOY524297 JYU524259:JYU524297 KIQ524259:KIQ524297 KSM524259:KSM524297 LCI524259:LCI524297 LME524259:LME524297 LWA524259:LWA524297 MFW524259:MFW524297 MPS524259:MPS524297 MZO524259:MZO524297 NJK524259:NJK524297 NTG524259:NTG524297 ODC524259:ODC524297 OMY524259:OMY524297 OWU524259:OWU524297 PGQ524259:PGQ524297 PQM524259:PQM524297 QAI524259:QAI524297 QKE524259:QKE524297 QUA524259:QUA524297 RDW524259:RDW524297 RNS524259:RNS524297 RXO524259:RXO524297 SHK524259:SHK524297 SRG524259:SRG524297 TBC524259:TBC524297 TKY524259:TKY524297 TUU524259:TUU524297 UEQ524259:UEQ524297 UOM524259:UOM524297 UYI524259:UYI524297 VIE524259:VIE524297 VSA524259:VSA524297 WBW524259:WBW524297 WLS524259:WLS524297 WVO524259:WVO524297 G589795:G589833 JC589795:JC589833 SY589795:SY589833 ACU589795:ACU589833 AMQ589795:AMQ589833 AWM589795:AWM589833 BGI589795:BGI589833 BQE589795:BQE589833 CAA589795:CAA589833 CJW589795:CJW589833 CTS589795:CTS589833 DDO589795:DDO589833 DNK589795:DNK589833 DXG589795:DXG589833 EHC589795:EHC589833 EQY589795:EQY589833 FAU589795:FAU589833 FKQ589795:FKQ589833 FUM589795:FUM589833 GEI589795:GEI589833 GOE589795:GOE589833 GYA589795:GYA589833 HHW589795:HHW589833 HRS589795:HRS589833 IBO589795:IBO589833 ILK589795:ILK589833 IVG589795:IVG589833 JFC589795:JFC589833 JOY589795:JOY589833 JYU589795:JYU589833 KIQ589795:KIQ589833 KSM589795:KSM589833 LCI589795:LCI589833 LME589795:LME589833 LWA589795:LWA589833 MFW589795:MFW589833 MPS589795:MPS589833 MZO589795:MZO589833 NJK589795:NJK589833 NTG589795:NTG589833 ODC589795:ODC589833 OMY589795:OMY589833 OWU589795:OWU589833 PGQ589795:PGQ589833 PQM589795:PQM589833 QAI589795:QAI589833 QKE589795:QKE589833 QUA589795:QUA589833 RDW589795:RDW589833 RNS589795:RNS589833 RXO589795:RXO589833 SHK589795:SHK589833 SRG589795:SRG589833 TBC589795:TBC589833 TKY589795:TKY589833 TUU589795:TUU589833 UEQ589795:UEQ589833 UOM589795:UOM589833 UYI589795:UYI589833 VIE589795:VIE589833 VSA589795:VSA589833 WBW589795:WBW589833 WLS589795:WLS589833 WVO589795:WVO589833 G655331:G655369 JC655331:JC655369 SY655331:SY655369 ACU655331:ACU655369 AMQ655331:AMQ655369 AWM655331:AWM655369 BGI655331:BGI655369 BQE655331:BQE655369 CAA655331:CAA655369 CJW655331:CJW655369 CTS655331:CTS655369 DDO655331:DDO655369 DNK655331:DNK655369 DXG655331:DXG655369 EHC655331:EHC655369 EQY655331:EQY655369 FAU655331:FAU655369 FKQ655331:FKQ655369 FUM655331:FUM655369 GEI655331:GEI655369 GOE655331:GOE655369 GYA655331:GYA655369 HHW655331:HHW655369 HRS655331:HRS655369 IBO655331:IBO655369 ILK655331:ILK655369 IVG655331:IVG655369 JFC655331:JFC655369 JOY655331:JOY655369 JYU655331:JYU655369 KIQ655331:KIQ655369 KSM655331:KSM655369 LCI655331:LCI655369 LME655331:LME655369 LWA655331:LWA655369 MFW655331:MFW655369 MPS655331:MPS655369 MZO655331:MZO655369 NJK655331:NJK655369 NTG655331:NTG655369 ODC655331:ODC655369 OMY655331:OMY655369 OWU655331:OWU655369 PGQ655331:PGQ655369 PQM655331:PQM655369 QAI655331:QAI655369 QKE655331:QKE655369 QUA655331:QUA655369 RDW655331:RDW655369 RNS655331:RNS655369 RXO655331:RXO655369 SHK655331:SHK655369 SRG655331:SRG655369 TBC655331:TBC655369 TKY655331:TKY655369 TUU655331:TUU655369 UEQ655331:UEQ655369 UOM655331:UOM655369 UYI655331:UYI655369 VIE655331:VIE655369 VSA655331:VSA655369 WBW655331:WBW655369 WLS655331:WLS655369 WVO655331:WVO655369 G720867:G720905 JC720867:JC720905 SY720867:SY720905 ACU720867:ACU720905 AMQ720867:AMQ720905 AWM720867:AWM720905 BGI720867:BGI720905 BQE720867:BQE720905 CAA720867:CAA720905 CJW720867:CJW720905 CTS720867:CTS720905 DDO720867:DDO720905 DNK720867:DNK720905 DXG720867:DXG720905 EHC720867:EHC720905 EQY720867:EQY720905 FAU720867:FAU720905 FKQ720867:FKQ720905 FUM720867:FUM720905 GEI720867:GEI720905 GOE720867:GOE720905 GYA720867:GYA720905 HHW720867:HHW720905 HRS720867:HRS720905 IBO720867:IBO720905 ILK720867:ILK720905 IVG720867:IVG720905 JFC720867:JFC720905 JOY720867:JOY720905 JYU720867:JYU720905 KIQ720867:KIQ720905 KSM720867:KSM720905 LCI720867:LCI720905 LME720867:LME720905 LWA720867:LWA720905 MFW720867:MFW720905 MPS720867:MPS720905 MZO720867:MZO720905 NJK720867:NJK720905 NTG720867:NTG720905 ODC720867:ODC720905 OMY720867:OMY720905 OWU720867:OWU720905 PGQ720867:PGQ720905 PQM720867:PQM720905 QAI720867:QAI720905 QKE720867:QKE720905 QUA720867:QUA720905 RDW720867:RDW720905 RNS720867:RNS720905 RXO720867:RXO720905 SHK720867:SHK720905 SRG720867:SRG720905 TBC720867:TBC720905 TKY720867:TKY720905 TUU720867:TUU720905 UEQ720867:UEQ720905 UOM720867:UOM720905 UYI720867:UYI720905 VIE720867:VIE720905 VSA720867:VSA720905 WBW720867:WBW720905 WLS720867:WLS720905 WVO720867:WVO720905 G786403:G786441 JC786403:JC786441 SY786403:SY786441 ACU786403:ACU786441 AMQ786403:AMQ786441 AWM786403:AWM786441 BGI786403:BGI786441 BQE786403:BQE786441 CAA786403:CAA786441 CJW786403:CJW786441 CTS786403:CTS786441 DDO786403:DDO786441 DNK786403:DNK786441 DXG786403:DXG786441 EHC786403:EHC786441 EQY786403:EQY786441 FAU786403:FAU786441 FKQ786403:FKQ786441 FUM786403:FUM786441 GEI786403:GEI786441 GOE786403:GOE786441 GYA786403:GYA786441 HHW786403:HHW786441 HRS786403:HRS786441 IBO786403:IBO786441 ILK786403:ILK786441 IVG786403:IVG786441 JFC786403:JFC786441 JOY786403:JOY786441 JYU786403:JYU786441 KIQ786403:KIQ786441 KSM786403:KSM786441 LCI786403:LCI786441 LME786403:LME786441 LWA786403:LWA786441 MFW786403:MFW786441 MPS786403:MPS786441 MZO786403:MZO786441 NJK786403:NJK786441 NTG786403:NTG786441 ODC786403:ODC786441 OMY786403:OMY786441 OWU786403:OWU786441 PGQ786403:PGQ786441 PQM786403:PQM786441 QAI786403:QAI786441 QKE786403:QKE786441 QUA786403:QUA786441 RDW786403:RDW786441 RNS786403:RNS786441 RXO786403:RXO786441 SHK786403:SHK786441 SRG786403:SRG786441 TBC786403:TBC786441 TKY786403:TKY786441 TUU786403:TUU786441 UEQ786403:UEQ786441 UOM786403:UOM786441 UYI786403:UYI786441 VIE786403:VIE786441 VSA786403:VSA786441 WBW786403:WBW786441 WLS786403:WLS786441 WVO786403:WVO786441 G851939:G851977 JC851939:JC851977 SY851939:SY851977 ACU851939:ACU851977 AMQ851939:AMQ851977 AWM851939:AWM851977 BGI851939:BGI851977 BQE851939:BQE851977 CAA851939:CAA851977 CJW851939:CJW851977 CTS851939:CTS851977 DDO851939:DDO851977 DNK851939:DNK851977 DXG851939:DXG851977 EHC851939:EHC851977 EQY851939:EQY851977 FAU851939:FAU851977 FKQ851939:FKQ851977 FUM851939:FUM851977 GEI851939:GEI851977 GOE851939:GOE851977 GYA851939:GYA851977 HHW851939:HHW851977 HRS851939:HRS851977 IBO851939:IBO851977 ILK851939:ILK851977 IVG851939:IVG851977 JFC851939:JFC851977 JOY851939:JOY851977 JYU851939:JYU851977 KIQ851939:KIQ851977 KSM851939:KSM851977 LCI851939:LCI851977 LME851939:LME851977 LWA851939:LWA851977 MFW851939:MFW851977 MPS851939:MPS851977 MZO851939:MZO851977 NJK851939:NJK851977 NTG851939:NTG851977 ODC851939:ODC851977 OMY851939:OMY851977 OWU851939:OWU851977 PGQ851939:PGQ851977 PQM851939:PQM851977 QAI851939:QAI851977 QKE851939:QKE851977 QUA851939:QUA851977 RDW851939:RDW851977 RNS851939:RNS851977 RXO851939:RXO851977 SHK851939:SHK851977 SRG851939:SRG851977 TBC851939:TBC851977 TKY851939:TKY851977 TUU851939:TUU851977 UEQ851939:UEQ851977 UOM851939:UOM851977 UYI851939:UYI851977 VIE851939:VIE851977 VSA851939:VSA851977 WBW851939:WBW851977 WLS851939:WLS851977 WVO851939:WVO851977 G917475:G917513 JC917475:JC917513 SY917475:SY917513 ACU917475:ACU917513 AMQ917475:AMQ917513 AWM917475:AWM917513 BGI917475:BGI917513 BQE917475:BQE917513 CAA917475:CAA917513 CJW917475:CJW917513 CTS917475:CTS917513 DDO917475:DDO917513 DNK917475:DNK917513 DXG917475:DXG917513 EHC917475:EHC917513 EQY917475:EQY917513 FAU917475:FAU917513 FKQ917475:FKQ917513 FUM917475:FUM917513 GEI917475:GEI917513 GOE917475:GOE917513 GYA917475:GYA917513 HHW917475:HHW917513 HRS917475:HRS917513 IBO917475:IBO917513 ILK917475:ILK917513 IVG917475:IVG917513 JFC917475:JFC917513 JOY917475:JOY917513 JYU917475:JYU917513 KIQ917475:KIQ917513 KSM917475:KSM917513 LCI917475:LCI917513 LME917475:LME917513 LWA917475:LWA917513 MFW917475:MFW917513 MPS917475:MPS917513 MZO917475:MZO917513 NJK917475:NJK917513 NTG917475:NTG917513 ODC917475:ODC917513 OMY917475:OMY917513 OWU917475:OWU917513 PGQ917475:PGQ917513 PQM917475:PQM917513 QAI917475:QAI917513 QKE917475:QKE917513 QUA917475:QUA917513 RDW917475:RDW917513 RNS917475:RNS917513 RXO917475:RXO917513 SHK917475:SHK917513 SRG917475:SRG917513 TBC917475:TBC917513 TKY917475:TKY917513 TUU917475:TUU917513 UEQ917475:UEQ917513 UOM917475:UOM917513 UYI917475:UYI917513 VIE917475:VIE917513 VSA917475:VSA917513 WBW917475:WBW917513 WLS917475:WLS917513 WVO917475:WVO917513 G983011:G983049 JC983011:JC983049 SY983011:SY983049 ACU983011:ACU983049 AMQ983011:AMQ983049 AWM983011:AWM983049 BGI983011:BGI983049 BQE983011:BQE983049 CAA983011:CAA983049 CJW983011:CJW983049 CTS983011:CTS983049 DDO983011:DDO983049 DNK983011:DNK983049 DXG983011:DXG983049 EHC983011:EHC983049 EQY983011:EQY983049 FAU983011:FAU983049 FKQ983011:FKQ983049 FUM983011:FUM983049 GEI983011:GEI983049 GOE983011:GOE983049 GYA983011:GYA983049 HHW983011:HHW983049 HRS983011:HRS983049 IBO983011:IBO983049 ILK983011:ILK983049 IVG983011:IVG983049 JFC983011:JFC983049 JOY983011:JOY983049 JYU983011:JYU983049 KIQ983011:KIQ983049 KSM983011:KSM983049 LCI983011:LCI983049 LME983011:LME983049 LWA983011:LWA983049 MFW983011:MFW983049 MPS983011:MPS983049 MZO983011:MZO983049 NJK983011:NJK983049 NTG983011:NTG983049 ODC983011:ODC983049 OMY983011:OMY983049 OWU983011:OWU983049 PGQ983011:PGQ983049 PQM983011:PQM983049 QAI983011:QAI983049 QKE983011:QKE983049 QUA983011:QUA983049 RDW983011:RDW983049 RNS983011:RNS983049 RXO983011:RXO983049 SHK983011:SHK983049 SRG983011:SRG983049 TBC983011:TBC983049 TKY983011:TKY983049 TUU983011:TUU983049 UEQ983011:UEQ983049 UOM983011:UOM983049 UYI983011:UYI983049 VIE983011:VIE983049 VSA983011:VSA983049 WBW983011:WBW983049 WLS983011:WLS983049 G9 G11:G15 G26">
      <formula1>$G$23:$G$114</formula1>
    </dataValidation>
    <dataValidation type="list" errorStyle="warning" allowBlank="1" showInputMessage="1" showErrorMessage="1" errorTitle="FERC ACCOUNT" error="This FERC Account is not included in the drop-down list. Is this the account you want to use?" sqref="D65507:D65545 WVL983011:WVL983049 IZ9:IZ16 SV9:SV16 ACR9:ACR16 AMN9:AMN16 AWJ9:AWJ16 BGF9:BGF16 BQB9:BQB16 BZX9:BZX16 CJT9:CJT16 CTP9:CTP16 DDL9:DDL16 DNH9:DNH16 DXD9:DXD16 EGZ9:EGZ16 EQV9:EQV16 FAR9:FAR16 FKN9:FKN16 FUJ9:FUJ16 GEF9:GEF16 GOB9:GOB16 GXX9:GXX16 HHT9:HHT16 HRP9:HRP16 IBL9:IBL16 ILH9:ILH16 IVD9:IVD16 JEZ9:JEZ16 JOV9:JOV16 JYR9:JYR16 KIN9:KIN16 KSJ9:KSJ16 LCF9:LCF16 LMB9:LMB16 LVX9:LVX16 MFT9:MFT16 MPP9:MPP16 MZL9:MZL16 NJH9:NJH16 NTD9:NTD16 OCZ9:OCZ16 OMV9:OMV16 OWR9:OWR16 PGN9:PGN16 PQJ9:PQJ16 QAF9:QAF16 QKB9:QKB16 QTX9:QTX16 RDT9:RDT16 RNP9:RNP16 RXL9:RXL16 SHH9:SHH16 SRD9:SRD16 TAZ9:TAZ16 TKV9:TKV16 TUR9:TUR16 UEN9:UEN16 UOJ9:UOJ16 UYF9:UYF16 VIB9:VIB16 VRX9:VRX16 WBT9:WBT16 WLP9:WLP16 WVL9:WVL16 IZ65507:IZ65545 SV65507:SV65545 ACR65507:ACR65545 AMN65507:AMN65545 AWJ65507:AWJ65545 BGF65507:BGF65545 BQB65507:BQB65545 BZX65507:BZX65545 CJT65507:CJT65545 CTP65507:CTP65545 DDL65507:DDL65545 DNH65507:DNH65545 DXD65507:DXD65545 EGZ65507:EGZ65545 EQV65507:EQV65545 FAR65507:FAR65545 FKN65507:FKN65545 FUJ65507:FUJ65545 GEF65507:GEF65545 GOB65507:GOB65545 GXX65507:GXX65545 HHT65507:HHT65545 HRP65507:HRP65545 IBL65507:IBL65545 ILH65507:ILH65545 IVD65507:IVD65545 JEZ65507:JEZ65545 JOV65507:JOV65545 JYR65507:JYR65545 KIN65507:KIN65545 KSJ65507:KSJ65545 LCF65507:LCF65545 LMB65507:LMB65545 LVX65507:LVX65545 MFT65507:MFT65545 MPP65507:MPP65545 MZL65507:MZL65545 NJH65507:NJH65545 NTD65507:NTD65545 OCZ65507:OCZ65545 OMV65507:OMV65545 OWR65507:OWR65545 PGN65507:PGN65545 PQJ65507:PQJ65545 QAF65507:QAF65545 QKB65507:QKB65545 QTX65507:QTX65545 RDT65507:RDT65545 RNP65507:RNP65545 RXL65507:RXL65545 SHH65507:SHH65545 SRD65507:SRD65545 TAZ65507:TAZ65545 TKV65507:TKV65545 TUR65507:TUR65545 UEN65507:UEN65545 UOJ65507:UOJ65545 UYF65507:UYF65545 VIB65507:VIB65545 VRX65507:VRX65545 WBT65507:WBT65545 WLP65507:WLP65545 WVL65507:WVL65545 D131043:D131081 IZ131043:IZ131081 SV131043:SV131081 ACR131043:ACR131081 AMN131043:AMN131081 AWJ131043:AWJ131081 BGF131043:BGF131081 BQB131043:BQB131081 BZX131043:BZX131081 CJT131043:CJT131081 CTP131043:CTP131081 DDL131043:DDL131081 DNH131043:DNH131081 DXD131043:DXD131081 EGZ131043:EGZ131081 EQV131043:EQV131081 FAR131043:FAR131081 FKN131043:FKN131081 FUJ131043:FUJ131081 GEF131043:GEF131081 GOB131043:GOB131081 GXX131043:GXX131081 HHT131043:HHT131081 HRP131043:HRP131081 IBL131043:IBL131081 ILH131043:ILH131081 IVD131043:IVD131081 JEZ131043:JEZ131081 JOV131043:JOV131081 JYR131043:JYR131081 KIN131043:KIN131081 KSJ131043:KSJ131081 LCF131043:LCF131081 LMB131043:LMB131081 LVX131043:LVX131081 MFT131043:MFT131081 MPP131043:MPP131081 MZL131043:MZL131081 NJH131043:NJH131081 NTD131043:NTD131081 OCZ131043:OCZ131081 OMV131043:OMV131081 OWR131043:OWR131081 PGN131043:PGN131081 PQJ131043:PQJ131081 QAF131043:QAF131081 QKB131043:QKB131081 QTX131043:QTX131081 RDT131043:RDT131081 RNP131043:RNP131081 RXL131043:RXL131081 SHH131043:SHH131081 SRD131043:SRD131081 TAZ131043:TAZ131081 TKV131043:TKV131081 TUR131043:TUR131081 UEN131043:UEN131081 UOJ131043:UOJ131081 UYF131043:UYF131081 VIB131043:VIB131081 VRX131043:VRX131081 WBT131043:WBT131081 WLP131043:WLP131081 WVL131043:WVL131081 D196579:D196617 IZ196579:IZ196617 SV196579:SV196617 ACR196579:ACR196617 AMN196579:AMN196617 AWJ196579:AWJ196617 BGF196579:BGF196617 BQB196579:BQB196617 BZX196579:BZX196617 CJT196579:CJT196617 CTP196579:CTP196617 DDL196579:DDL196617 DNH196579:DNH196617 DXD196579:DXD196617 EGZ196579:EGZ196617 EQV196579:EQV196617 FAR196579:FAR196617 FKN196579:FKN196617 FUJ196579:FUJ196617 GEF196579:GEF196617 GOB196579:GOB196617 GXX196579:GXX196617 HHT196579:HHT196617 HRP196579:HRP196617 IBL196579:IBL196617 ILH196579:ILH196617 IVD196579:IVD196617 JEZ196579:JEZ196617 JOV196579:JOV196617 JYR196579:JYR196617 KIN196579:KIN196617 KSJ196579:KSJ196617 LCF196579:LCF196617 LMB196579:LMB196617 LVX196579:LVX196617 MFT196579:MFT196617 MPP196579:MPP196617 MZL196579:MZL196617 NJH196579:NJH196617 NTD196579:NTD196617 OCZ196579:OCZ196617 OMV196579:OMV196617 OWR196579:OWR196617 PGN196579:PGN196617 PQJ196579:PQJ196617 QAF196579:QAF196617 QKB196579:QKB196617 QTX196579:QTX196617 RDT196579:RDT196617 RNP196579:RNP196617 RXL196579:RXL196617 SHH196579:SHH196617 SRD196579:SRD196617 TAZ196579:TAZ196617 TKV196579:TKV196617 TUR196579:TUR196617 UEN196579:UEN196617 UOJ196579:UOJ196617 UYF196579:UYF196617 VIB196579:VIB196617 VRX196579:VRX196617 WBT196579:WBT196617 WLP196579:WLP196617 WVL196579:WVL196617 D262115:D262153 IZ262115:IZ262153 SV262115:SV262153 ACR262115:ACR262153 AMN262115:AMN262153 AWJ262115:AWJ262153 BGF262115:BGF262153 BQB262115:BQB262153 BZX262115:BZX262153 CJT262115:CJT262153 CTP262115:CTP262153 DDL262115:DDL262153 DNH262115:DNH262153 DXD262115:DXD262153 EGZ262115:EGZ262153 EQV262115:EQV262153 FAR262115:FAR262153 FKN262115:FKN262153 FUJ262115:FUJ262153 GEF262115:GEF262153 GOB262115:GOB262153 GXX262115:GXX262153 HHT262115:HHT262153 HRP262115:HRP262153 IBL262115:IBL262153 ILH262115:ILH262153 IVD262115:IVD262153 JEZ262115:JEZ262153 JOV262115:JOV262153 JYR262115:JYR262153 KIN262115:KIN262153 KSJ262115:KSJ262153 LCF262115:LCF262153 LMB262115:LMB262153 LVX262115:LVX262153 MFT262115:MFT262153 MPP262115:MPP262153 MZL262115:MZL262153 NJH262115:NJH262153 NTD262115:NTD262153 OCZ262115:OCZ262153 OMV262115:OMV262153 OWR262115:OWR262153 PGN262115:PGN262153 PQJ262115:PQJ262153 QAF262115:QAF262153 QKB262115:QKB262153 QTX262115:QTX262153 RDT262115:RDT262153 RNP262115:RNP262153 RXL262115:RXL262153 SHH262115:SHH262153 SRD262115:SRD262153 TAZ262115:TAZ262153 TKV262115:TKV262153 TUR262115:TUR262153 UEN262115:UEN262153 UOJ262115:UOJ262153 UYF262115:UYF262153 VIB262115:VIB262153 VRX262115:VRX262153 WBT262115:WBT262153 WLP262115:WLP262153 WVL262115:WVL262153 D327651:D327689 IZ327651:IZ327689 SV327651:SV327689 ACR327651:ACR327689 AMN327651:AMN327689 AWJ327651:AWJ327689 BGF327651:BGF327689 BQB327651:BQB327689 BZX327651:BZX327689 CJT327651:CJT327689 CTP327651:CTP327689 DDL327651:DDL327689 DNH327651:DNH327689 DXD327651:DXD327689 EGZ327651:EGZ327689 EQV327651:EQV327689 FAR327651:FAR327689 FKN327651:FKN327689 FUJ327651:FUJ327689 GEF327651:GEF327689 GOB327651:GOB327689 GXX327651:GXX327689 HHT327651:HHT327689 HRP327651:HRP327689 IBL327651:IBL327689 ILH327651:ILH327689 IVD327651:IVD327689 JEZ327651:JEZ327689 JOV327651:JOV327689 JYR327651:JYR327689 KIN327651:KIN327689 KSJ327651:KSJ327689 LCF327651:LCF327689 LMB327651:LMB327689 LVX327651:LVX327689 MFT327651:MFT327689 MPP327651:MPP327689 MZL327651:MZL327689 NJH327651:NJH327689 NTD327651:NTD327689 OCZ327651:OCZ327689 OMV327651:OMV327689 OWR327651:OWR327689 PGN327651:PGN327689 PQJ327651:PQJ327689 QAF327651:QAF327689 QKB327651:QKB327689 QTX327651:QTX327689 RDT327651:RDT327689 RNP327651:RNP327689 RXL327651:RXL327689 SHH327651:SHH327689 SRD327651:SRD327689 TAZ327651:TAZ327689 TKV327651:TKV327689 TUR327651:TUR327689 UEN327651:UEN327689 UOJ327651:UOJ327689 UYF327651:UYF327689 VIB327651:VIB327689 VRX327651:VRX327689 WBT327651:WBT327689 WLP327651:WLP327689 WVL327651:WVL327689 D393187:D393225 IZ393187:IZ393225 SV393187:SV393225 ACR393187:ACR393225 AMN393187:AMN393225 AWJ393187:AWJ393225 BGF393187:BGF393225 BQB393187:BQB393225 BZX393187:BZX393225 CJT393187:CJT393225 CTP393187:CTP393225 DDL393187:DDL393225 DNH393187:DNH393225 DXD393187:DXD393225 EGZ393187:EGZ393225 EQV393187:EQV393225 FAR393187:FAR393225 FKN393187:FKN393225 FUJ393187:FUJ393225 GEF393187:GEF393225 GOB393187:GOB393225 GXX393187:GXX393225 HHT393187:HHT393225 HRP393187:HRP393225 IBL393187:IBL393225 ILH393187:ILH393225 IVD393187:IVD393225 JEZ393187:JEZ393225 JOV393187:JOV393225 JYR393187:JYR393225 KIN393187:KIN393225 KSJ393187:KSJ393225 LCF393187:LCF393225 LMB393187:LMB393225 LVX393187:LVX393225 MFT393187:MFT393225 MPP393187:MPP393225 MZL393187:MZL393225 NJH393187:NJH393225 NTD393187:NTD393225 OCZ393187:OCZ393225 OMV393187:OMV393225 OWR393187:OWR393225 PGN393187:PGN393225 PQJ393187:PQJ393225 QAF393187:QAF393225 QKB393187:QKB393225 QTX393187:QTX393225 RDT393187:RDT393225 RNP393187:RNP393225 RXL393187:RXL393225 SHH393187:SHH393225 SRD393187:SRD393225 TAZ393187:TAZ393225 TKV393187:TKV393225 TUR393187:TUR393225 UEN393187:UEN393225 UOJ393187:UOJ393225 UYF393187:UYF393225 VIB393187:VIB393225 VRX393187:VRX393225 WBT393187:WBT393225 WLP393187:WLP393225 WVL393187:WVL393225 D458723:D458761 IZ458723:IZ458761 SV458723:SV458761 ACR458723:ACR458761 AMN458723:AMN458761 AWJ458723:AWJ458761 BGF458723:BGF458761 BQB458723:BQB458761 BZX458723:BZX458761 CJT458723:CJT458761 CTP458723:CTP458761 DDL458723:DDL458761 DNH458723:DNH458761 DXD458723:DXD458761 EGZ458723:EGZ458761 EQV458723:EQV458761 FAR458723:FAR458761 FKN458723:FKN458761 FUJ458723:FUJ458761 GEF458723:GEF458761 GOB458723:GOB458761 GXX458723:GXX458761 HHT458723:HHT458761 HRP458723:HRP458761 IBL458723:IBL458761 ILH458723:ILH458761 IVD458723:IVD458761 JEZ458723:JEZ458761 JOV458723:JOV458761 JYR458723:JYR458761 KIN458723:KIN458761 KSJ458723:KSJ458761 LCF458723:LCF458761 LMB458723:LMB458761 LVX458723:LVX458761 MFT458723:MFT458761 MPP458723:MPP458761 MZL458723:MZL458761 NJH458723:NJH458761 NTD458723:NTD458761 OCZ458723:OCZ458761 OMV458723:OMV458761 OWR458723:OWR458761 PGN458723:PGN458761 PQJ458723:PQJ458761 QAF458723:QAF458761 QKB458723:QKB458761 QTX458723:QTX458761 RDT458723:RDT458761 RNP458723:RNP458761 RXL458723:RXL458761 SHH458723:SHH458761 SRD458723:SRD458761 TAZ458723:TAZ458761 TKV458723:TKV458761 TUR458723:TUR458761 UEN458723:UEN458761 UOJ458723:UOJ458761 UYF458723:UYF458761 VIB458723:VIB458761 VRX458723:VRX458761 WBT458723:WBT458761 WLP458723:WLP458761 WVL458723:WVL458761 D524259:D524297 IZ524259:IZ524297 SV524259:SV524297 ACR524259:ACR524297 AMN524259:AMN524297 AWJ524259:AWJ524297 BGF524259:BGF524297 BQB524259:BQB524297 BZX524259:BZX524297 CJT524259:CJT524297 CTP524259:CTP524297 DDL524259:DDL524297 DNH524259:DNH524297 DXD524259:DXD524297 EGZ524259:EGZ524297 EQV524259:EQV524297 FAR524259:FAR524297 FKN524259:FKN524297 FUJ524259:FUJ524297 GEF524259:GEF524297 GOB524259:GOB524297 GXX524259:GXX524297 HHT524259:HHT524297 HRP524259:HRP524297 IBL524259:IBL524297 ILH524259:ILH524297 IVD524259:IVD524297 JEZ524259:JEZ524297 JOV524259:JOV524297 JYR524259:JYR524297 KIN524259:KIN524297 KSJ524259:KSJ524297 LCF524259:LCF524297 LMB524259:LMB524297 LVX524259:LVX524297 MFT524259:MFT524297 MPP524259:MPP524297 MZL524259:MZL524297 NJH524259:NJH524297 NTD524259:NTD524297 OCZ524259:OCZ524297 OMV524259:OMV524297 OWR524259:OWR524297 PGN524259:PGN524297 PQJ524259:PQJ524297 QAF524259:QAF524297 QKB524259:QKB524297 QTX524259:QTX524297 RDT524259:RDT524297 RNP524259:RNP524297 RXL524259:RXL524297 SHH524259:SHH524297 SRD524259:SRD524297 TAZ524259:TAZ524297 TKV524259:TKV524297 TUR524259:TUR524297 UEN524259:UEN524297 UOJ524259:UOJ524297 UYF524259:UYF524297 VIB524259:VIB524297 VRX524259:VRX524297 WBT524259:WBT524297 WLP524259:WLP524297 WVL524259:WVL524297 D589795:D589833 IZ589795:IZ589833 SV589795:SV589833 ACR589795:ACR589833 AMN589795:AMN589833 AWJ589795:AWJ589833 BGF589795:BGF589833 BQB589795:BQB589833 BZX589795:BZX589833 CJT589795:CJT589833 CTP589795:CTP589833 DDL589795:DDL589833 DNH589795:DNH589833 DXD589795:DXD589833 EGZ589795:EGZ589833 EQV589795:EQV589833 FAR589795:FAR589833 FKN589795:FKN589833 FUJ589795:FUJ589833 GEF589795:GEF589833 GOB589795:GOB589833 GXX589795:GXX589833 HHT589795:HHT589833 HRP589795:HRP589833 IBL589795:IBL589833 ILH589795:ILH589833 IVD589795:IVD589833 JEZ589795:JEZ589833 JOV589795:JOV589833 JYR589795:JYR589833 KIN589795:KIN589833 KSJ589795:KSJ589833 LCF589795:LCF589833 LMB589795:LMB589833 LVX589795:LVX589833 MFT589795:MFT589833 MPP589795:MPP589833 MZL589795:MZL589833 NJH589795:NJH589833 NTD589795:NTD589833 OCZ589795:OCZ589833 OMV589795:OMV589833 OWR589795:OWR589833 PGN589795:PGN589833 PQJ589795:PQJ589833 QAF589795:QAF589833 QKB589795:QKB589833 QTX589795:QTX589833 RDT589795:RDT589833 RNP589795:RNP589833 RXL589795:RXL589833 SHH589795:SHH589833 SRD589795:SRD589833 TAZ589795:TAZ589833 TKV589795:TKV589833 TUR589795:TUR589833 UEN589795:UEN589833 UOJ589795:UOJ589833 UYF589795:UYF589833 VIB589795:VIB589833 VRX589795:VRX589833 WBT589795:WBT589833 WLP589795:WLP589833 WVL589795:WVL589833 D655331:D655369 IZ655331:IZ655369 SV655331:SV655369 ACR655331:ACR655369 AMN655331:AMN655369 AWJ655331:AWJ655369 BGF655331:BGF655369 BQB655331:BQB655369 BZX655331:BZX655369 CJT655331:CJT655369 CTP655331:CTP655369 DDL655331:DDL655369 DNH655331:DNH655369 DXD655331:DXD655369 EGZ655331:EGZ655369 EQV655331:EQV655369 FAR655331:FAR655369 FKN655331:FKN655369 FUJ655331:FUJ655369 GEF655331:GEF655369 GOB655331:GOB655369 GXX655331:GXX655369 HHT655331:HHT655369 HRP655331:HRP655369 IBL655331:IBL655369 ILH655331:ILH655369 IVD655331:IVD655369 JEZ655331:JEZ655369 JOV655331:JOV655369 JYR655331:JYR655369 KIN655331:KIN655369 KSJ655331:KSJ655369 LCF655331:LCF655369 LMB655331:LMB655369 LVX655331:LVX655369 MFT655331:MFT655369 MPP655331:MPP655369 MZL655331:MZL655369 NJH655331:NJH655369 NTD655331:NTD655369 OCZ655331:OCZ655369 OMV655331:OMV655369 OWR655331:OWR655369 PGN655331:PGN655369 PQJ655331:PQJ655369 QAF655331:QAF655369 QKB655331:QKB655369 QTX655331:QTX655369 RDT655331:RDT655369 RNP655331:RNP655369 RXL655331:RXL655369 SHH655331:SHH655369 SRD655331:SRD655369 TAZ655331:TAZ655369 TKV655331:TKV655369 TUR655331:TUR655369 UEN655331:UEN655369 UOJ655331:UOJ655369 UYF655331:UYF655369 VIB655331:VIB655369 VRX655331:VRX655369 WBT655331:WBT655369 WLP655331:WLP655369 WVL655331:WVL655369 D720867:D720905 IZ720867:IZ720905 SV720867:SV720905 ACR720867:ACR720905 AMN720867:AMN720905 AWJ720867:AWJ720905 BGF720867:BGF720905 BQB720867:BQB720905 BZX720867:BZX720905 CJT720867:CJT720905 CTP720867:CTP720905 DDL720867:DDL720905 DNH720867:DNH720905 DXD720867:DXD720905 EGZ720867:EGZ720905 EQV720867:EQV720905 FAR720867:FAR720905 FKN720867:FKN720905 FUJ720867:FUJ720905 GEF720867:GEF720905 GOB720867:GOB720905 GXX720867:GXX720905 HHT720867:HHT720905 HRP720867:HRP720905 IBL720867:IBL720905 ILH720867:ILH720905 IVD720867:IVD720905 JEZ720867:JEZ720905 JOV720867:JOV720905 JYR720867:JYR720905 KIN720867:KIN720905 KSJ720867:KSJ720905 LCF720867:LCF720905 LMB720867:LMB720905 LVX720867:LVX720905 MFT720867:MFT720905 MPP720867:MPP720905 MZL720867:MZL720905 NJH720867:NJH720905 NTD720867:NTD720905 OCZ720867:OCZ720905 OMV720867:OMV720905 OWR720867:OWR720905 PGN720867:PGN720905 PQJ720867:PQJ720905 QAF720867:QAF720905 QKB720867:QKB720905 QTX720867:QTX720905 RDT720867:RDT720905 RNP720867:RNP720905 RXL720867:RXL720905 SHH720867:SHH720905 SRD720867:SRD720905 TAZ720867:TAZ720905 TKV720867:TKV720905 TUR720867:TUR720905 UEN720867:UEN720905 UOJ720867:UOJ720905 UYF720867:UYF720905 VIB720867:VIB720905 VRX720867:VRX720905 WBT720867:WBT720905 WLP720867:WLP720905 WVL720867:WVL720905 D786403:D786441 IZ786403:IZ786441 SV786403:SV786441 ACR786403:ACR786441 AMN786403:AMN786441 AWJ786403:AWJ786441 BGF786403:BGF786441 BQB786403:BQB786441 BZX786403:BZX786441 CJT786403:CJT786441 CTP786403:CTP786441 DDL786403:DDL786441 DNH786403:DNH786441 DXD786403:DXD786441 EGZ786403:EGZ786441 EQV786403:EQV786441 FAR786403:FAR786441 FKN786403:FKN786441 FUJ786403:FUJ786441 GEF786403:GEF786441 GOB786403:GOB786441 GXX786403:GXX786441 HHT786403:HHT786441 HRP786403:HRP786441 IBL786403:IBL786441 ILH786403:ILH786441 IVD786403:IVD786441 JEZ786403:JEZ786441 JOV786403:JOV786441 JYR786403:JYR786441 KIN786403:KIN786441 KSJ786403:KSJ786441 LCF786403:LCF786441 LMB786403:LMB786441 LVX786403:LVX786441 MFT786403:MFT786441 MPP786403:MPP786441 MZL786403:MZL786441 NJH786403:NJH786441 NTD786403:NTD786441 OCZ786403:OCZ786441 OMV786403:OMV786441 OWR786403:OWR786441 PGN786403:PGN786441 PQJ786403:PQJ786441 QAF786403:QAF786441 QKB786403:QKB786441 QTX786403:QTX786441 RDT786403:RDT786441 RNP786403:RNP786441 RXL786403:RXL786441 SHH786403:SHH786441 SRD786403:SRD786441 TAZ786403:TAZ786441 TKV786403:TKV786441 TUR786403:TUR786441 UEN786403:UEN786441 UOJ786403:UOJ786441 UYF786403:UYF786441 VIB786403:VIB786441 VRX786403:VRX786441 WBT786403:WBT786441 WLP786403:WLP786441 WVL786403:WVL786441 D851939:D851977 IZ851939:IZ851977 SV851939:SV851977 ACR851939:ACR851977 AMN851939:AMN851977 AWJ851939:AWJ851977 BGF851939:BGF851977 BQB851939:BQB851977 BZX851939:BZX851977 CJT851939:CJT851977 CTP851939:CTP851977 DDL851939:DDL851977 DNH851939:DNH851977 DXD851939:DXD851977 EGZ851939:EGZ851977 EQV851939:EQV851977 FAR851939:FAR851977 FKN851939:FKN851977 FUJ851939:FUJ851977 GEF851939:GEF851977 GOB851939:GOB851977 GXX851939:GXX851977 HHT851939:HHT851977 HRP851939:HRP851977 IBL851939:IBL851977 ILH851939:ILH851977 IVD851939:IVD851977 JEZ851939:JEZ851977 JOV851939:JOV851977 JYR851939:JYR851977 KIN851939:KIN851977 KSJ851939:KSJ851977 LCF851939:LCF851977 LMB851939:LMB851977 LVX851939:LVX851977 MFT851939:MFT851977 MPP851939:MPP851977 MZL851939:MZL851977 NJH851939:NJH851977 NTD851939:NTD851977 OCZ851939:OCZ851977 OMV851939:OMV851977 OWR851939:OWR851977 PGN851939:PGN851977 PQJ851939:PQJ851977 QAF851939:QAF851977 QKB851939:QKB851977 QTX851939:QTX851977 RDT851939:RDT851977 RNP851939:RNP851977 RXL851939:RXL851977 SHH851939:SHH851977 SRD851939:SRD851977 TAZ851939:TAZ851977 TKV851939:TKV851977 TUR851939:TUR851977 UEN851939:UEN851977 UOJ851939:UOJ851977 UYF851939:UYF851977 VIB851939:VIB851977 VRX851939:VRX851977 WBT851939:WBT851977 WLP851939:WLP851977 WVL851939:WVL851977 D917475:D917513 IZ917475:IZ917513 SV917475:SV917513 ACR917475:ACR917513 AMN917475:AMN917513 AWJ917475:AWJ917513 BGF917475:BGF917513 BQB917475:BQB917513 BZX917475:BZX917513 CJT917475:CJT917513 CTP917475:CTP917513 DDL917475:DDL917513 DNH917475:DNH917513 DXD917475:DXD917513 EGZ917475:EGZ917513 EQV917475:EQV917513 FAR917475:FAR917513 FKN917475:FKN917513 FUJ917475:FUJ917513 GEF917475:GEF917513 GOB917475:GOB917513 GXX917475:GXX917513 HHT917475:HHT917513 HRP917475:HRP917513 IBL917475:IBL917513 ILH917475:ILH917513 IVD917475:IVD917513 JEZ917475:JEZ917513 JOV917475:JOV917513 JYR917475:JYR917513 KIN917475:KIN917513 KSJ917475:KSJ917513 LCF917475:LCF917513 LMB917475:LMB917513 LVX917475:LVX917513 MFT917475:MFT917513 MPP917475:MPP917513 MZL917475:MZL917513 NJH917475:NJH917513 NTD917475:NTD917513 OCZ917475:OCZ917513 OMV917475:OMV917513 OWR917475:OWR917513 PGN917475:PGN917513 PQJ917475:PQJ917513 QAF917475:QAF917513 QKB917475:QKB917513 QTX917475:QTX917513 RDT917475:RDT917513 RNP917475:RNP917513 RXL917475:RXL917513 SHH917475:SHH917513 SRD917475:SRD917513 TAZ917475:TAZ917513 TKV917475:TKV917513 TUR917475:TUR917513 UEN917475:UEN917513 UOJ917475:UOJ917513 UYF917475:UYF917513 VIB917475:VIB917513 VRX917475:VRX917513 WBT917475:WBT917513 WLP917475:WLP917513 WVL917475:WVL917513 D983011:D983049 IZ983011:IZ983049 SV983011:SV983049 ACR983011:ACR983049 AMN983011:AMN983049 AWJ983011:AWJ983049 BGF983011:BGF983049 BQB983011:BQB983049 BZX983011:BZX983049 CJT983011:CJT983049 CTP983011:CTP983049 DDL983011:DDL983049 DNH983011:DNH983049 DXD983011:DXD983049 EGZ983011:EGZ983049 EQV983011:EQV983049 FAR983011:FAR983049 FKN983011:FKN983049 FUJ983011:FUJ983049 GEF983011:GEF983049 GOB983011:GOB983049 GXX983011:GXX983049 HHT983011:HHT983049 HRP983011:HRP983049 IBL983011:IBL983049 ILH983011:ILH983049 IVD983011:IVD983049 JEZ983011:JEZ983049 JOV983011:JOV983049 JYR983011:JYR983049 KIN983011:KIN983049 KSJ983011:KSJ983049 LCF983011:LCF983049 LMB983011:LMB983049 LVX983011:LVX983049 MFT983011:MFT983049 MPP983011:MPP983049 MZL983011:MZL983049 NJH983011:NJH983049 NTD983011:NTD983049 OCZ983011:OCZ983049 OMV983011:OMV983049 OWR983011:OWR983049 PGN983011:PGN983049 PQJ983011:PQJ983049 QAF983011:QAF983049 QKB983011:QKB983049 QTX983011:QTX983049 RDT983011:RDT983049 RNP983011:RNP983049 RXL983011:RXL983049 SHH983011:SHH983049 SRD983011:SRD983049 TAZ983011:TAZ983049 TKV983011:TKV983049 TUR983011:TUR983049 UEN983011:UEN983049 UOJ983011:UOJ983049 UYF983011:UYF983049 VIB983011:VIB983049 VRX983011:VRX983049 WBT983011:WBT983049 WLP983011:WLP983049 D9 D11:D15 D26">
      <formula1>$D$23:$D$357</formula1>
    </dataValidation>
  </dataValidations>
  <pageMargins left="0.75" right="0.75" top="1.25" bottom="1" header="0.5" footer="0.25"/>
  <pageSetup scale="82" orientation="portrait" r:id="rId1"/>
  <headerFooter scaleWithDoc="0" alignWithMargins="0">
    <oddHeader>&amp;R&amp;"Times New Roman,Regular"Exhibit No. ___ (JH-2)
 Docket UE-130043
Page &amp;P of &amp;N</odd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7"/>
  <sheetViews>
    <sheetView zoomScaleNormal="100" workbookViewId="0">
      <selection activeCell="B1" sqref="B1:I58"/>
    </sheetView>
  </sheetViews>
  <sheetFormatPr defaultColWidth="9.109375" defaultRowHeight="13.8"/>
  <cols>
    <col min="1" max="1" width="4" style="891" customWidth="1"/>
    <col min="2" max="2" width="34.33203125" style="891" bestFit="1" customWidth="1"/>
    <col min="3" max="3" width="6.109375" style="891" customWidth="1"/>
    <col min="4" max="4" width="11.88671875" style="891" customWidth="1"/>
    <col min="5" max="5" width="6.44140625" style="891" customWidth="1"/>
    <col min="6" max="7" width="11" style="891" customWidth="1"/>
    <col min="8" max="8" width="12.6640625" style="891" customWidth="1"/>
    <col min="9" max="9" width="12" style="891" customWidth="1"/>
    <col min="10" max="10" width="1.77734375" style="891" customWidth="1"/>
    <col min="11" max="14" width="9.109375" style="891"/>
    <col min="15" max="15" width="11" style="891" bestFit="1" customWidth="1"/>
    <col min="16" max="16" width="11.5546875" style="891" bestFit="1" customWidth="1"/>
    <col min="17" max="17" width="12.5546875" style="891" bestFit="1" customWidth="1"/>
    <col min="18" max="19" width="10.5546875" style="891" bestFit="1" customWidth="1"/>
    <col min="20" max="20" width="11.5546875" style="891" bestFit="1" customWidth="1"/>
    <col min="21" max="22" width="10.5546875" style="891" bestFit="1" customWidth="1"/>
    <col min="23" max="16384" width="9.109375" style="891"/>
  </cols>
  <sheetData>
    <row r="1" spans="1:22">
      <c r="A1" s="1132"/>
      <c r="B1" s="1133" t="s">
        <v>122</v>
      </c>
      <c r="C1" s="1132"/>
      <c r="D1" s="227"/>
      <c r="E1" s="227"/>
      <c r="F1" s="1132"/>
      <c r="G1" s="227"/>
      <c r="H1" s="227"/>
      <c r="I1" s="1134"/>
      <c r="J1" s="1125"/>
      <c r="K1" s="1135"/>
      <c r="L1" s="1135"/>
      <c r="M1" s="1135"/>
      <c r="N1" s="1135"/>
      <c r="O1" s="1132"/>
      <c r="P1" s="1132"/>
      <c r="Q1" s="1132"/>
      <c r="R1" s="1132"/>
      <c r="S1" s="1132"/>
      <c r="T1" s="1132"/>
      <c r="U1" s="1132"/>
      <c r="V1" s="1136"/>
    </row>
    <row r="2" spans="1:22">
      <c r="A2" s="1132"/>
      <c r="B2" s="1137" t="s">
        <v>800</v>
      </c>
      <c r="C2" s="1132"/>
      <c r="D2" s="227"/>
      <c r="E2" s="227"/>
      <c r="F2" s="1132"/>
      <c r="G2" s="227"/>
      <c r="H2" s="227"/>
      <c r="I2" s="1132"/>
      <c r="J2" s="233"/>
      <c r="K2" s="233"/>
      <c r="L2" s="233"/>
      <c r="M2" s="233"/>
      <c r="N2" s="233"/>
      <c r="O2" s="1132"/>
      <c r="P2" s="1132"/>
      <c r="Q2" s="1132"/>
      <c r="R2" s="1132"/>
      <c r="S2" s="1132"/>
      <c r="T2" s="1132"/>
      <c r="U2" s="1132"/>
      <c r="V2" s="1132"/>
    </row>
    <row r="3" spans="1:22">
      <c r="A3" s="1132"/>
      <c r="B3" s="1137" t="s">
        <v>514</v>
      </c>
      <c r="C3" s="1132"/>
      <c r="D3" s="227"/>
      <c r="E3" s="227"/>
      <c r="F3" s="1132"/>
      <c r="G3" s="227"/>
      <c r="H3" s="227"/>
      <c r="I3" s="1132"/>
      <c r="J3" s="233"/>
      <c r="K3" s="233"/>
      <c r="L3" s="233"/>
      <c r="M3" s="233"/>
      <c r="N3" s="233"/>
      <c r="O3" s="1132"/>
      <c r="P3" s="1132"/>
      <c r="Q3" s="1132"/>
      <c r="R3" s="1132"/>
      <c r="S3" s="1132"/>
      <c r="T3" s="1132"/>
      <c r="U3" s="1132"/>
      <c r="V3" s="1132"/>
    </row>
    <row r="4" spans="1:22">
      <c r="A4" s="1132"/>
      <c r="B4" s="1137" t="s">
        <v>906</v>
      </c>
      <c r="C4" s="1132"/>
      <c r="D4" s="227"/>
      <c r="E4" s="227"/>
      <c r="F4" s="1132"/>
      <c r="G4" s="227"/>
      <c r="H4" s="227"/>
      <c r="I4" s="1132"/>
      <c r="J4" s="233"/>
      <c r="K4" s="233"/>
      <c r="L4" s="233"/>
      <c r="M4" s="233"/>
      <c r="N4" s="233"/>
      <c r="O4" s="1132"/>
      <c r="P4" s="1132"/>
      <c r="Q4" s="1132"/>
      <c r="R4" s="1132"/>
      <c r="S4" s="1132"/>
      <c r="T4" s="1132"/>
      <c r="U4" s="1132"/>
      <c r="V4" s="1132"/>
    </row>
    <row r="5" spans="1:22">
      <c r="A5" s="1132"/>
      <c r="B5" s="1132"/>
      <c r="C5" s="1132"/>
      <c r="D5" s="227"/>
      <c r="E5" s="227"/>
      <c r="F5" s="1132"/>
      <c r="G5" s="227"/>
      <c r="H5" s="227"/>
      <c r="I5" s="1132"/>
      <c r="J5" s="233"/>
      <c r="K5" s="233"/>
      <c r="L5" s="233"/>
      <c r="M5" s="233"/>
      <c r="N5" s="233"/>
      <c r="O5" s="1132"/>
      <c r="P5" s="1132"/>
      <c r="Q5" s="1132"/>
      <c r="R5" s="1132"/>
      <c r="S5" s="1132"/>
      <c r="T5" s="1132"/>
      <c r="U5" s="1132"/>
      <c r="V5" s="1132"/>
    </row>
    <row r="6" spans="1:22">
      <c r="A6" s="1132"/>
      <c r="B6" s="1132"/>
      <c r="C6" s="1132"/>
      <c r="D6" s="227"/>
      <c r="E6" s="227"/>
      <c r="F6" s="227" t="s">
        <v>226</v>
      </c>
      <c r="G6" s="227"/>
      <c r="H6" s="227"/>
      <c r="I6" s="227" t="s">
        <v>376</v>
      </c>
      <c r="J6" s="227"/>
      <c r="K6" s="1048"/>
      <c r="L6" s="1048"/>
      <c r="M6" s="1048"/>
      <c r="N6" s="1048"/>
      <c r="O6" s="227"/>
      <c r="P6" s="1138"/>
      <c r="Q6" s="227"/>
      <c r="R6" s="1132"/>
      <c r="S6" s="1132"/>
      <c r="T6" s="1132"/>
      <c r="U6" s="1132"/>
      <c r="V6" s="1132"/>
    </row>
    <row r="7" spans="1:22">
      <c r="A7" s="1132"/>
      <c r="B7" s="1132"/>
      <c r="C7" s="1132"/>
      <c r="D7" s="1139" t="s">
        <v>227</v>
      </c>
      <c r="E7" s="1139" t="s">
        <v>228</v>
      </c>
      <c r="F7" s="1139" t="s">
        <v>229</v>
      </c>
      <c r="G7" s="1139" t="s">
        <v>230</v>
      </c>
      <c r="H7" s="1139" t="s">
        <v>231</v>
      </c>
      <c r="I7" s="1139" t="s">
        <v>232</v>
      </c>
      <c r="J7" s="1139"/>
      <c r="K7" s="1048"/>
      <c r="L7" s="1048"/>
      <c r="M7" s="1048"/>
      <c r="N7" s="1048"/>
      <c r="O7" s="227"/>
      <c r="P7" s="227"/>
      <c r="Q7" s="227"/>
      <c r="R7" s="227"/>
      <c r="S7" s="227"/>
      <c r="T7" s="227"/>
      <c r="U7" s="227"/>
      <c r="V7" s="227"/>
    </row>
    <row r="8" spans="1:22">
      <c r="A8" s="1140"/>
      <c r="B8" s="1123" t="s">
        <v>335</v>
      </c>
      <c r="D8" s="1048"/>
      <c r="E8" s="1048"/>
      <c r="F8" s="1141"/>
      <c r="G8" s="1121"/>
      <c r="H8" s="1121"/>
      <c r="I8" s="1104"/>
      <c r="J8" s="1121"/>
      <c r="K8" s="1086"/>
      <c r="L8" s="1086"/>
      <c r="M8" s="1086"/>
      <c r="N8" s="1086"/>
      <c r="O8" s="1140"/>
      <c r="P8" s="1140"/>
      <c r="Q8" s="1140"/>
      <c r="R8" s="1140"/>
      <c r="S8" s="1140"/>
      <c r="T8" s="1140"/>
      <c r="U8" s="1140"/>
      <c r="V8" s="1140"/>
    </row>
    <row r="9" spans="1:22">
      <c r="A9" s="1140"/>
      <c r="B9" s="891" t="s">
        <v>514</v>
      </c>
      <c r="D9" s="1048">
        <v>419</v>
      </c>
      <c r="E9" s="1048" t="s">
        <v>236</v>
      </c>
      <c r="F9" s="1006">
        <v>484668</v>
      </c>
      <c r="G9" s="269" t="s">
        <v>247</v>
      </c>
      <c r="H9" s="1156">
        <f>'WCA Allocation Factors'!E14</f>
        <v>6.278028130665704E-2</v>
      </c>
      <c r="I9" s="1143">
        <f>+F9*H9</f>
        <v>30427.593380334856</v>
      </c>
      <c r="J9" s="1048"/>
      <c r="K9" s="1086"/>
      <c r="L9" s="269"/>
      <c r="M9" s="1086"/>
      <c r="N9" s="1086"/>
      <c r="O9" s="1144"/>
      <c r="P9" s="1144"/>
      <c r="Q9" s="1144"/>
      <c r="R9" s="1145"/>
      <c r="S9" s="1145"/>
      <c r="T9" s="1145"/>
      <c r="U9" s="1145"/>
      <c r="V9" s="1145"/>
    </row>
    <row r="10" spans="1:22">
      <c r="A10" s="1140"/>
      <c r="D10" s="1048"/>
      <c r="E10" s="1048"/>
      <c r="F10" s="1006"/>
      <c r="G10" s="269"/>
      <c r="H10" s="1142"/>
      <c r="I10" s="1143"/>
      <c r="J10" s="1047"/>
      <c r="K10" s="1086"/>
      <c r="L10" s="1146"/>
      <c r="M10" s="1086"/>
      <c r="N10" s="1086"/>
      <c r="O10" s="1144"/>
      <c r="P10" s="1144"/>
      <c r="Q10" s="1144"/>
      <c r="R10" s="1145"/>
      <c r="S10" s="1145"/>
      <c r="T10" s="1145"/>
      <c r="U10" s="1145"/>
      <c r="V10" s="1145"/>
    </row>
    <row r="11" spans="1:22">
      <c r="A11" s="1140"/>
      <c r="B11" s="891" t="s">
        <v>907</v>
      </c>
      <c r="D11" s="1048" t="s">
        <v>323</v>
      </c>
      <c r="E11" s="1048"/>
      <c r="F11" s="1006">
        <v>-2338693</v>
      </c>
      <c r="G11" s="269" t="s">
        <v>223</v>
      </c>
      <c r="H11" s="1142">
        <f>'WCA Allocation Factors'!E12</f>
        <v>6.8509279244491156E-2</v>
      </c>
      <c r="I11" s="1143">
        <f>F11*H11</f>
        <v>-160222.17180413674</v>
      </c>
      <c r="J11" s="1121"/>
      <c r="K11" s="1147"/>
      <c r="L11" s="1146"/>
      <c r="M11" s="1147"/>
      <c r="N11" s="1086"/>
      <c r="O11" s="1144"/>
      <c r="P11" s="1144"/>
      <c r="Q11" s="1144"/>
      <c r="R11" s="1145"/>
      <c r="S11" s="1145"/>
      <c r="T11" s="1145"/>
      <c r="U11" s="1145"/>
      <c r="V11" s="1145"/>
    </row>
    <row r="12" spans="1:22">
      <c r="A12" s="1140"/>
      <c r="D12" s="1048"/>
      <c r="E12" s="1048"/>
      <c r="F12" s="1006"/>
      <c r="G12" s="269"/>
      <c r="H12" s="1142"/>
      <c r="I12" s="1143"/>
      <c r="J12" s="1121"/>
      <c r="K12" s="1121"/>
      <c r="L12" s="1048"/>
      <c r="M12" s="1121"/>
      <c r="N12" s="1086"/>
      <c r="O12" s="1144"/>
      <c r="P12" s="1144"/>
      <c r="Q12" s="1144"/>
      <c r="R12" s="1145"/>
      <c r="S12" s="1145"/>
      <c r="T12" s="1145"/>
      <c r="U12" s="1145"/>
      <c r="V12" s="1145"/>
    </row>
    <row r="13" spans="1:22">
      <c r="A13" s="1140"/>
      <c r="B13" s="1634" t="s">
        <v>350</v>
      </c>
      <c r="C13" s="1140"/>
      <c r="D13" s="1121"/>
      <c r="E13" s="1121"/>
      <c r="F13" s="1148"/>
      <c r="G13" s="1121"/>
      <c r="H13" s="1149"/>
      <c r="I13" s="1150"/>
      <c r="J13" s="1047"/>
      <c r="K13" s="1121"/>
      <c r="L13" s="1048"/>
      <c r="M13" s="1121"/>
      <c r="N13" s="1086"/>
      <c r="O13" s="1144"/>
      <c r="P13" s="1144"/>
      <c r="Q13" s="1144"/>
      <c r="R13" s="1145"/>
      <c r="S13" s="1145"/>
      <c r="T13" s="1145"/>
      <c r="U13" s="1145"/>
      <c r="V13" s="1145"/>
    </row>
    <row r="14" spans="1:22">
      <c r="A14" s="1140"/>
      <c r="C14" s="1140"/>
      <c r="D14" s="1121"/>
      <c r="E14" s="1121"/>
      <c r="F14" s="1148"/>
      <c r="G14" s="1121"/>
      <c r="H14" s="1121"/>
      <c r="I14" s="1150"/>
      <c r="J14" s="1121"/>
      <c r="K14" s="1086"/>
      <c r="L14" s="1086"/>
      <c r="M14" s="1086"/>
      <c r="N14" s="1086"/>
      <c r="O14" s="1140"/>
      <c r="P14" s="1140"/>
      <c r="Q14" s="1140"/>
      <c r="R14" s="1140"/>
      <c r="S14" s="1140"/>
      <c r="T14" s="1140"/>
      <c r="U14" s="1140"/>
      <c r="V14" s="1140"/>
    </row>
    <row r="15" spans="1:22">
      <c r="A15" s="1140"/>
      <c r="B15" s="1625"/>
      <c r="C15" s="1626"/>
      <c r="D15" s="1627"/>
      <c r="E15" s="1627"/>
      <c r="F15" s="1628"/>
      <c r="G15" s="1627"/>
      <c r="H15" s="1627"/>
      <c r="I15" s="1629"/>
      <c r="J15" s="1121"/>
      <c r="K15" s="1086"/>
      <c r="L15" s="1086"/>
      <c r="M15" s="1086"/>
      <c r="N15" s="1086"/>
      <c r="O15" s="1140"/>
      <c r="P15" s="1140"/>
      <c r="Q15" s="1140"/>
      <c r="R15" s="1140"/>
      <c r="S15" s="1140"/>
      <c r="T15" s="1140"/>
      <c r="U15" s="1140"/>
      <c r="V15" s="1140"/>
    </row>
    <row r="16" spans="1:22">
      <c r="A16" s="1140"/>
      <c r="B16" s="1151"/>
      <c r="C16" s="1140"/>
      <c r="D16" s="1121"/>
      <c r="E16" s="1121"/>
      <c r="F16" s="1140"/>
      <c r="G16" s="1121"/>
      <c r="H16" s="1121"/>
      <c r="I16" s="1152"/>
      <c r="J16" s="1121"/>
      <c r="K16" s="1047"/>
      <c r="L16" s="1047"/>
      <c r="M16" s="1047"/>
      <c r="N16" s="1047"/>
      <c r="O16" s="1153"/>
      <c r="P16" s="1140"/>
      <c r="Q16" s="1140"/>
      <c r="R16" s="1140"/>
      <c r="S16" s="1140"/>
      <c r="T16" s="1140"/>
      <c r="U16" s="1140"/>
      <c r="V16" s="1140"/>
    </row>
    <row r="17" spans="1:22">
      <c r="A17" s="1140"/>
      <c r="B17" s="1151"/>
      <c r="C17" s="1140"/>
      <c r="D17" s="1121"/>
      <c r="E17" s="1121"/>
      <c r="F17" s="1140"/>
      <c r="G17" s="1121"/>
      <c r="H17" s="1121"/>
      <c r="I17" s="1152"/>
      <c r="J17" s="1121"/>
      <c r="K17" s="1086"/>
      <c r="L17" s="1086"/>
      <c r="M17" s="1086"/>
      <c r="N17" s="1086"/>
      <c r="O17" s="1140"/>
      <c r="P17" s="1140"/>
      <c r="Q17" s="1140"/>
      <c r="R17" s="1140"/>
      <c r="S17" s="1140"/>
      <c r="T17" s="1140"/>
      <c r="U17" s="1140"/>
      <c r="V17" s="1140"/>
    </row>
    <row r="18" spans="1:22">
      <c r="A18" s="1140"/>
      <c r="B18" s="1630"/>
      <c r="C18" s="1631"/>
      <c r="D18" s="1632"/>
      <c r="E18" s="1632"/>
      <c r="F18" s="1631"/>
      <c r="G18" s="1632"/>
      <c r="H18" s="1632"/>
      <c r="I18" s="1633"/>
      <c r="J18" s="1121"/>
      <c r="K18" s="1086"/>
      <c r="L18" s="1086"/>
      <c r="M18" s="1086"/>
      <c r="N18" s="1086"/>
      <c r="O18" s="1140"/>
      <c r="P18" s="1140"/>
      <c r="Q18" s="1140"/>
      <c r="R18" s="1140"/>
      <c r="S18" s="1140"/>
      <c r="T18" s="1140"/>
      <c r="U18" s="1140"/>
      <c r="V18" s="1140"/>
    </row>
    <row r="19" spans="1:22">
      <c r="A19" s="1140"/>
      <c r="B19" s="1140"/>
      <c r="C19" s="1140"/>
      <c r="D19" s="1121"/>
      <c r="E19" s="1121"/>
      <c r="F19" s="1624"/>
      <c r="G19" s="1121"/>
      <c r="H19" s="1121"/>
      <c r="I19" s="1140"/>
      <c r="J19" s="1121"/>
      <c r="K19" s="1086"/>
      <c r="L19" s="1086"/>
      <c r="M19" s="1086"/>
      <c r="N19" s="1086"/>
      <c r="O19" s="1153"/>
      <c r="P19" s="1154"/>
      <c r="Q19" s="1140"/>
      <c r="R19" s="1140"/>
      <c r="S19" s="1140"/>
      <c r="T19" s="1140"/>
      <c r="U19" s="1140"/>
      <c r="V19" s="1140"/>
    </row>
    <row r="20" spans="1:22">
      <c r="A20" s="1140"/>
      <c r="K20" s="1086"/>
      <c r="L20" s="1086"/>
      <c r="M20" s="1086"/>
      <c r="N20" s="1086"/>
      <c r="O20" s="1140"/>
      <c r="P20" s="1140"/>
      <c r="Q20" s="1140"/>
      <c r="R20" s="1140"/>
      <c r="S20" s="1140"/>
      <c r="T20" s="1140"/>
      <c r="U20" s="1140"/>
      <c r="V20" s="1140"/>
    </row>
    <row r="21" spans="1:22">
      <c r="A21" s="1140"/>
      <c r="K21" s="1086"/>
      <c r="L21" s="1086"/>
      <c r="M21" s="1086"/>
      <c r="N21" s="1086"/>
      <c r="O21" s="1140"/>
      <c r="P21" s="1140"/>
      <c r="Q21" s="1140"/>
      <c r="R21" s="1140"/>
      <c r="S21" s="1140"/>
      <c r="T21" s="1140"/>
      <c r="U21" s="1140"/>
      <c r="V21" s="1140"/>
    </row>
    <row r="22" spans="1:22">
      <c r="A22" s="1140"/>
      <c r="K22" s="1086"/>
      <c r="L22" s="1086"/>
      <c r="M22" s="1086"/>
      <c r="N22" s="1086"/>
      <c r="O22" s="1140"/>
      <c r="P22" s="1140"/>
      <c r="Q22" s="1140"/>
      <c r="R22" s="1140"/>
      <c r="S22" s="1140"/>
      <c r="T22" s="1140"/>
      <c r="U22" s="1140"/>
      <c r="V22" s="1140"/>
    </row>
    <row r="23" spans="1:22">
      <c r="A23" s="1140"/>
      <c r="B23" s="1140"/>
      <c r="C23" s="1140"/>
      <c r="D23" s="1121"/>
      <c r="E23" s="1121"/>
      <c r="F23" s="1140"/>
      <c r="G23" s="1121"/>
      <c r="H23" s="1121"/>
      <c r="I23" s="1140"/>
      <c r="J23" s="1121"/>
      <c r="K23" s="1086"/>
      <c r="L23" s="1086"/>
      <c r="M23" s="1086"/>
      <c r="N23" s="1086"/>
      <c r="O23" s="1140"/>
      <c r="P23" s="1140"/>
      <c r="Q23" s="1140"/>
      <c r="R23" s="1140"/>
      <c r="S23" s="1140"/>
      <c r="T23" s="1140"/>
      <c r="U23" s="1140"/>
      <c r="V23" s="1140"/>
    </row>
    <row r="24" spans="1:22">
      <c r="A24" s="1140"/>
      <c r="B24" s="1140"/>
      <c r="C24" s="1140"/>
      <c r="D24" s="1121"/>
      <c r="E24" s="1121"/>
      <c r="F24" s="1140"/>
      <c r="G24" s="1121"/>
      <c r="H24" s="1121"/>
      <c r="I24" s="1140"/>
      <c r="J24" s="1121"/>
      <c r="K24" s="1086"/>
      <c r="L24" s="1086"/>
      <c r="M24" s="1086"/>
      <c r="N24" s="1086"/>
      <c r="O24" s="1140"/>
      <c r="P24" s="1140"/>
      <c r="Q24" s="1140"/>
      <c r="R24" s="1140"/>
      <c r="S24" s="1140"/>
      <c r="T24" s="1140"/>
      <c r="U24" s="1140"/>
      <c r="V24" s="1140"/>
    </row>
    <row r="25" spans="1:22">
      <c r="A25" s="1140"/>
      <c r="B25" s="1140"/>
      <c r="C25" s="1140"/>
      <c r="D25" s="1121"/>
      <c r="E25" s="1121"/>
      <c r="F25" s="1140"/>
      <c r="G25" s="1121"/>
      <c r="H25" s="1121"/>
      <c r="I25" s="1140"/>
      <c r="J25" s="1121"/>
      <c r="K25" s="1086"/>
      <c r="L25" s="1086"/>
      <c r="M25" s="1086"/>
      <c r="N25" s="1086"/>
      <c r="O25" s="1140"/>
      <c r="P25" s="1140"/>
      <c r="Q25" s="1140"/>
      <c r="R25" s="1140"/>
      <c r="S25" s="1140"/>
      <c r="T25" s="1140"/>
      <c r="U25" s="1140"/>
      <c r="V25" s="1140"/>
    </row>
    <row r="26" spans="1:22">
      <c r="A26" s="1132"/>
      <c r="B26" s="1132"/>
      <c r="C26" s="1132"/>
      <c r="D26" s="227"/>
      <c r="E26" s="227"/>
      <c r="F26" s="1132"/>
      <c r="G26" s="227"/>
      <c r="H26" s="227"/>
      <c r="I26" s="1132"/>
      <c r="J26" s="227"/>
      <c r="K26" s="1135"/>
      <c r="L26" s="1135"/>
      <c r="M26" s="1135"/>
      <c r="N26" s="1135"/>
      <c r="O26" s="1132"/>
      <c r="P26" s="1132"/>
      <c r="Q26" s="1132"/>
      <c r="R26" s="1132"/>
      <c r="S26" s="1132"/>
      <c r="T26" s="1132"/>
      <c r="U26" s="1132"/>
      <c r="V26" s="1132"/>
    </row>
    <row r="37" spans="10:10">
      <c r="J37" s="1155"/>
    </row>
  </sheetData>
  <conditionalFormatting sqref="B9:B12">
    <cfRule type="cellIs" dxfId="25" priority="2" stopIfTrue="1" operator="equal">
      <formula>"Title"</formula>
    </cfRule>
  </conditionalFormatting>
  <conditionalFormatting sqref="B8">
    <cfRule type="cellIs" dxfId="24" priority="1" stopIfTrue="1" operator="equal">
      <formula>"Adjustment to Income/Expense/Rate Base:"</formula>
    </cfRule>
  </conditionalFormatting>
  <dataValidations count="5">
    <dataValidation type="list" allowBlank="1" showInputMessage="1" showErrorMessage="1" errorTitle="Account Input Error" error="The account number entered is not valid." sqref="D8 D13:D19 D23:D25">
      <formula1>ValidAccount</formula1>
    </dataValidation>
    <dataValidation type="list" allowBlank="1" showInputMessage="1" showErrorMessage="1" errorTitle="Adjustment Type Entry Error" error="An invalid adjustment type was entered._x000a__x000a_Valid values are 1, 2, or 3." sqref="E8 E13:E19 E23:E25">
      <formula1>"1,2,3"</formula1>
    </dataValidation>
    <dataValidation type="list" errorStyle="warning" allowBlank="1" showInputMessage="1" showErrorMessage="1" errorTitle="Factor" error="This factor is not included in the drop-down list. Is this the factor you want to use?" sqref="L12:L13">
      <formula1>$G$94:$G$185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10:E12">
      <formula1>"1, 2, 3"</formula1>
    </dataValidation>
    <dataValidation type="list" errorStyle="warning" allowBlank="1" showInputMessage="1" showErrorMessage="1" errorTitle="FERC ACCOUNT" error="This FERC Account is not included in the drop-down list. Is this the account you want to use?" sqref="D10:D12">
      <formula1>$D$94:$D$428</formula1>
    </dataValidation>
  </dataValidations>
  <pageMargins left="0.75" right="0.75" top="1.25" bottom="1" header="0.5" footer="0.25"/>
  <pageSetup scale="86" orientation="portrait" r:id="rId1"/>
  <headerFooter scaleWithDoc="0" alignWithMargins="0">
    <oddHeader>&amp;R&amp;"Times New Roman,Regular"Exhibit No. ___ (JH-2)
 Docket UE-130043
Page &amp;P of &amp;N</oddHead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72"/>
  <sheetViews>
    <sheetView workbookViewId="0">
      <selection activeCell="B1" sqref="B1:I58"/>
    </sheetView>
  </sheetViews>
  <sheetFormatPr defaultColWidth="10" defaultRowHeight="15.6" customHeight="1"/>
  <cols>
    <col min="1" max="1" width="5.109375" style="81" customWidth="1"/>
    <col min="2" max="2" width="33.33203125" style="81" customWidth="1"/>
    <col min="3" max="3" width="6.109375" style="81" customWidth="1"/>
    <col min="4" max="4" width="12.44140625" style="81" customWidth="1"/>
    <col min="5" max="5" width="6.6640625" style="81" customWidth="1"/>
    <col min="6" max="6" width="12.44140625" style="81" customWidth="1"/>
    <col min="7" max="7" width="11.44140625" style="146" customWidth="1"/>
    <col min="8" max="8" width="10.88671875" style="214" customWidth="1"/>
    <col min="9" max="9" width="12.21875" style="81" customWidth="1"/>
    <col min="10" max="10" width="8" style="81" customWidth="1"/>
    <col min="11" max="11" width="8.33203125" style="81" customWidth="1"/>
    <col min="12" max="257" width="10" style="81"/>
    <col min="258" max="258" width="2.5546875" style="81" customWidth="1"/>
    <col min="259" max="259" width="7.109375" style="81" customWidth="1"/>
    <col min="260" max="260" width="23.5546875" style="81" customWidth="1"/>
    <col min="261" max="261" width="9.6640625" style="81" customWidth="1"/>
    <col min="262" max="262" width="8.5546875" style="81" bestFit="1" customWidth="1"/>
    <col min="263" max="263" width="14.44140625" style="81" customWidth="1"/>
    <col min="264" max="264" width="11.109375" style="81" customWidth="1"/>
    <col min="265" max="265" width="11.6640625" style="81" customWidth="1"/>
    <col min="266" max="266" width="13" style="81" customWidth="1"/>
    <col min="267" max="267" width="8.33203125" style="81" customWidth="1"/>
    <col min="268" max="513" width="10" style="81"/>
    <col min="514" max="514" width="2.5546875" style="81" customWidth="1"/>
    <col min="515" max="515" width="7.109375" style="81" customWidth="1"/>
    <col min="516" max="516" width="23.5546875" style="81" customWidth="1"/>
    <col min="517" max="517" width="9.6640625" style="81" customWidth="1"/>
    <col min="518" max="518" width="8.5546875" style="81" bestFit="1" customWidth="1"/>
    <col min="519" max="519" width="14.44140625" style="81" customWidth="1"/>
    <col min="520" max="520" width="11.109375" style="81" customWidth="1"/>
    <col min="521" max="521" width="11.6640625" style="81" customWidth="1"/>
    <col min="522" max="522" width="13" style="81" customWidth="1"/>
    <col min="523" max="523" width="8.33203125" style="81" customWidth="1"/>
    <col min="524" max="769" width="10" style="81"/>
    <col min="770" max="770" width="2.5546875" style="81" customWidth="1"/>
    <col min="771" max="771" width="7.109375" style="81" customWidth="1"/>
    <col min="772" max="772" width="23.5546875" style="81" customWidth="1"/>
    <col min="773" max="773" width="9.6640625" style="81" customWidth="1"/>
    <col min="774" max="774" width="8.5546875" style="81" bestFit="1" customWidth="1"/>
    <col min="775" max="775" width="14.44140625" style="81" customWidth="1"/>
    <col min="776" max="776" width="11.109375" style="81" customWidth="1"/>
    <col min="777" max="777" width="11.6640625" style="81" customWidth="1"/>
    <col min="778" max="778" width="13" style="81" customWidth="1"/>
    <col min="779" max="779" width="8.33203125" style="81" customWidth="1"/>
    <col min="780" max="1025" width="10" style="81"/>
    <col min="1026" max="1026" width="2.5546875" style="81" customWidth="1"/>
    <col min="1027" max="1027" width="7.109375" style="81" customWidth="1"/>
    <col min="1028" max="1028" width="23.5546875" style="81" customWidth="1"/>
    <col min="1029" max="1029" width="9.6640625" style="81" customWidth="1"/>
    <col min="1030" max="1030" width="8.5546875" style="81" bestFit="1" customWidth="1"/>
    <col min="1031" max="1031" width="14.44140625" style="81" customWidth="1"/>
    <col min="1032" max="1032" width="11.109375" style="81" customWidth="1"/>
    <col min="1033" max="1033" width="11.6640625" style="81" customWidth="1"/>
    <col min="1034" max="1034" width="13" style="81" customWidth="1"/>
    <col min="1035" max="1035" width="8.33203125" style="81" customWidth="1"/>
    <col min="1036" max="1281" width="10" style="81"/>
    <col min="1282" max="1282" width="2.5546875" style="81" customWidth="1"/>
    <col min="1283" max="1283" width="7.109375" style="81" customWidth="1"/>
    <col min="1284" max="1284" width="23.5546875" style="81" customWidth="1"/>
    <col min="1285" max="1285" width="9.6640625" style="81" customWidth="1"/>
    <col min="1286" max="1286" width="8.5546875" style="81" bestFit="1" customWidth="1"/>
    <col min="1287" max="1287" width="14.44140625" style="81" customWidth="1"/>
    <col min="1288" max="1288" width="11.109375" style="81" customWidth="1"/>
    <col min="1289" max="1289" width="11.6640625" style="81" customWidth="1"/>
    <col min="1290" max="1290" width="13" style="81" customWidth="1"/>
    <col min="1291" max="1291" width="8.33203125" style="81" customWidth="1"/>
    <col min="1292" max="1537" width="10" style="81"/>
    <col min="1538" max="1538" width="2.5546875" style="81" customWidth="1"/>
    <col min="1539" max="1539" width="7.109375" style="81" customWidth="1"/>
    <col min="1540" max="1540" width="23.5546875" style="81" customWidth="1"/>
    <col min="1541" max="1541" width="9.6640625" style="81" customWidth="1"/>
    <col min="1542" max="1542" width="8.5546875" style="81" bestFit="1" customWidth="1"/>
    <col min="1543" max="1543" width="14.44140625" style="81" customWidth="1"/>
    <col min="1544" max="1544" width="11.109375" style="81" customWidth="1"/>
    <col min="1545" max="1545" width="11.6640625" style="81" customWidth="1"/>
    <col min="1546" max="1546" width="13" style="81" customWidth="1"/>
    <col min="1547" max="1547" width="8.33203125" style="81" customWidth="1"/>
    <col min="1548" max="1793" width="10" style="81"/>
    <col min="1794" max="1794" width="2.5546875" style="81" customWidth="1"/>
    <col min="1795" max="1795" width="7.109375" style="81" customWidth="1"/>
    <col min="1796" max="1796" width="23.5546875" style="81" customWidth="1"/>
    <col min="1797" max="1797" width="9.6640625" style="81" customWidth="1"/>
    <col min="1798" max="1798" width="8.5546875" style="81" bestFit="1" customWidth="1"/>
    <col min="1799" max="1799" width="14.44140625" style="81" customWidth="1"/>
    <col min="1800" max="1800" width="11.109375" style="81" customWidth="1"/>
    <col min="1801" max="1801" width="11.6640625" style="81" customWidth="1"/>
    <col min="1802" max="1802" width="13" style="81" customWidth="1"/>
    <col min="1803" max="1803" width="8.33203125" style="81" customWidth="1"/>
    <col min="1804" max="2049" width="10" style="81"/>
    <col min="2050" max="2050" width="2.5546875" style="81" customWidth="1"/>
    <col min="2051" max="2051" width="7.109375" style="81" customWidth="1"/>
    <col min="2052" max="2052" width="23.5546875" style="81" customWidth="1"/>
    <col min="2053" max="2053" width="9.6640625" style="81" customWidth="1"/>
    <col min="2054" max="2054" width="8.5546875" style="81" bestFit="1" customWidth="1"/>
    <col min="2055" max="2055" width="14.44140625" style="81" customWidth="1"/>
    <col min="2056" max="2056" width="11.109375" style="81" customWidth="1"/>
    <col min="2057" max="2057" width="11.6640625" style="81" customWidth="1"/>
    <col min="2058" max="2058" width="13" style="81" customWidth="1"/>
    <col min="2059" max="2059" width="8.33203125" style="81" customWidth="1"/>
    <col min="2060" max="2305" width="10" style="81"/>
    <col min="2306" max="2306" width="2.5546875" style="81" customWidth="1"/>
    <col min="2307" max="2307" width="7.109375" style="81" customWidth="1"/>
    <col min="2308" max="2308" width="23.5546875" style="81" customWidth="1"/>
    <col min="2309" max="2309" width="9.6640625" style="81" customWidth="1"/>
    <col min="2310" max="2310" width="8.5546875" style="81" bestFit="1" customWidth="1"/>
    <col min="2311" max="2311" width="14.44140625" style="81" customWidth="1"/>
    <col min="2312" max="2312" width="11.109375" style="81" customWidth="1"/>
    <col min="2313" max="2313" width="11.6640625" style="81" customWidth="1"/>
    <col min="2314" max="2314" width="13" style="81" customWidth="1"/>
    <col min="2315" max="2315" width="8.33203125" style="81" customWidth="1"/>
    <col min="2316" max="2561" width="10" style="81"/>
    <col min="2562" max="2562" width="2.5546875" style="81" customWidth="1"/>
    <col min="2563" max="2563" width="7.109375" style="81" customWidth="1"/>
    <col min="2564" max="2564" width="23.5546875" style="81" customWidth="1"/>
    <col min="2565" max="2565" width="9.6640625" style="81" customWidth="1"/>
    <col min="2566" max="2566" width="8.5546875" style="81" bestFit="1" customWidth="1"/>
    <col min="2567" max="2567" width="14.44140625" style="81" customWidth="1"/>
    <col min="2568" max="2568" width="11.109375" style="81" customWidth="1"/>
    <col min="2569" max="2569" width="11.6640625" style="81" customWidth="1"/>
    <col min="2570" max="2570" width="13" style="81" customWidth="1"/>
    <col min="2571" max="2571" width="8.33203125" style="81" customWidth="1"/>
    <col min="2572" max="2817" width="10" style="81"/>
    <col min="2818" max="2818" width="2.5546875" style="81" customWidth="1"/>
    <col min="2819" max="2819" width="7.109375" style="81" customWidth="1"/>
    <col min="2820" max="2820" width="23.5546875" style="81" customWidth="1"/>
    <col min="2821" max="2821" width="9.6640625" style="81" customWidth="1"/>
    <col min="2822" max="2822" width="8.5546875" style="81" bestFit="1" customWidth="1"/>
    <col min="2823" max="2823" width="14.44140625" style="81" customWidth="1"/>
    <col min="2824" max="2824" width="11.109375" style="81" customWidth="1"/>
    <col min="2825" max="2825" width="11.6640625" style="81" customWidth="1"/>
    <col min="2826" max="2826" width="13" style="81" customWidth="1"/>
    <col min="2827" max="2827" width="8.33203125" style="81" customWidth="1"/>
    <col min="2828" max="3073" width="10" style="81"/>
    <col min="3074" max="3074" width="2.5546875" style="81" customWidth="1"/>
    <col min="3075" max="3075" width="7.109375" style="81" customWidth="1"/>
    <col min="3076" max="3076" width="23.5546875" style="81" customWidth="1"/>
    <col min="3077" max="3077" width="9.6640625" style="81" customWidth="1"/>
    <col min="3078" max="3078" width="8.5546875" style="81" bestFit="1" customWidth="1"/>
    <col min="3079" max="3079" width="14.44140625" style="81" customWidth="1"/>
    <col min="3080" max="3080" width="11.109375" style="81" customWidth="1"/>
    <col min="3081" max="3081" width="11.6640625" style="81" customWidth="1"/>
    <col min="3082" max="3082" width="13" style="81" customWidth="1"/>
    <col min="3083" max="3083" width="8.33203125" style="81" customWidth="1"/>
    <col min="3084" max="3329" width="10" style="81"/>
    <col min="3330" max="3330" width="2.5546875" style="81" customWidth="1"/>
    <col min="3331" max="3331" width="7.109375" style="81" customWidth="1"/>
    <col min="3332" max="3332" width="23.5546875" style="81" customWidth="1"/>
    <col min="3333" max="3333" width="9.6640625" style="81" customWidth="1"/>
    <col min="3334" max="3334" width="8.5546875" style="81" bestFit="1" customWidth="1"/>
    <col min="3335" max="3335" width="14.44140625" style="81" customWidth="1"/>
    <col min="3336" max="3336" width="11.109375" style="81" customWidth="1"/>
    <col min="3337" max="3337" width="11.6640625" style="81" customWidth="1"/>
    <col min="3338" max="3338" width="13" style="81" customWidth="1"/>
    <col min="3339" max="3339" width="8.33203125" style="81" customWidth="1"/>
    <col min="3340" max="3585" width="10" style="81"/>
    <col min="3586" max="3586" width="2.5546875" style="81" customWidth="1"/>
    <col min="3587" max="3587" width="7.109375" style="81" customWidth="1"/>
    <col min="3588" max="3588" width="23.5546875" style="81" customWidth="1"/>
    <col min="3589" max="3589" width="9.6640625" style="81" customWidth="1"/>
    <col min="3590" max="3590" width="8.5546875" style="81" bestFit="1" customWidth="1"/>
    <col min="3591" max="3591" width="14.44140625" style="81" customWidth="1"/>
    <col min="3592" max="3592" width="11.109375" style="81" customWidth="1"/>
    <col min="3593" max="3593" width="11.6640625" style="81" customWidth="1"/>
    <col min="3594" max="3594" width="13" style="81" customWidth="1"/>
    <col min="3595" max="3595" width="8.33203125" style="81" customWidth="1"/>
    <col min="3596" max="3841" width="10" style="81"/>
    <col min="3842" max="3842" width="2.5546875" style="81" customWidth="1"/>
    <col min="3843" max="3843" width="7.109375" style="81" customWidth="1"/>
    <col min="3844" max="3844" width="23.5546875" style="81" customWidth="1"/>
    <col min="3845" max="3845" width="9.6640625" style="81" customWidth="1"/>
    <col min="3846" max="3846" width="8.5546875" style="81" bestFit="1" customWidth="1"/>
    <col min="3847" max="3847" width="14.44140625" style="81" customWidth="1"/>
    <col min="3848" max="3848" width="11.109375" style="81" customWidth="1"/>
    <col min="3849" max="3849" width="11.6640625" style="81" customWidth="1"/>
    <col min="3850" max="3850" width="13" style="81" customWidth="1"/>
    <col min="3851" max="3851" width="8.33203125" style="81" customWidth="1"/>
    <col min="3852" max="4097" width="10" style="81"/>
    <col min="4098" max="4098" width="2.5546875" style="81" customWidth="1"/>
    <col min="4099" max="4099" width="7.109375" style="81" customWidth="1"/>
    <col min="4100" max="4100" width="23.5546875" style="81" customWidth="1"/>
    <col min="4101" max="4101" width="9.6640625" style="81" customWidth="1"/>
    <col min="4102" max="4102" width="8.5546875" style="81" bestFit="1" customWidth="1"/>
    <col min="4103" max="4103" width="14.44140625" style="81" customWidth="1"/>
    <col min="4104" max="4104" width="11.109375" style="81" customWidth="1"/>
    <col min="4105" max="4105" width="11.6640625" style="81" customWidth="1"/>
    <col min="4106" max="4106" width="13" style="81" customWidth="1"/>
    <col min="4107" max="4107" width="8.33203125" style="81" customWidth="1"/>
    <col min="4108" max="4353" width="10" style="81"/>
    <col min="4354" max="4354" width="2.5546875" style="81" customWidth="1"/>
    <col min="4355" max="4355" width="7.109375" style="81" customWidth="1"/>
    <col min="4356" max="4356" width="23.5546875" style="81" customWidth="1"/>
    <col min="4357" max="4357" width="9.6640625" style="81" customWidth="1"/>
    <col min="4358" max="4358" width="8.5546875" style="81" bestFit="1" customWidth="1"/>
    <col min="4359" max="4359" width="14.44140625" style="81" customWidth="1"/>
    <col min="4360" max="4360" width="11.109375" style="81" customWidth="1"/>
    <col min="4361" max="4361" width="11.6640625" style="81" customWidth="1"/>
    <col min="4362" max="4362" width="13" style="81" customWidth="1"/>
    <col min="4363" max="4363" width="8.33203125" style="81" customWidth="1"/>
    <col min="4364" max="4609" width="10" style="81"/>
    <col min="4610" max="4610" width="2.5546875" style="81" customWidth="1"/>
    <col min="4611" max="4611" width="7.109375" style="81" customWidth="1"/>
    <col min="4612" max="4612" width="23.5546875" style="81" customWidth="1"/>
    <col min="4613" max="4613" width="9.6640625" style="81" customWidth="1"/>
    <col min="4614" max="4614" width="8.5546875" style="81" bestFit="1" customWidth="1"/>
    <col min="4615" max="4615" width="14.44140625" style="81" customWidth="1"/>
    <col min="4616" max="4616" width="11.109375" style="81" customWidth="1"/>
    <col min="4617" max="4617" width="11.6640625" style="81" customWidth="1"/>
    <col min="4618" max="4618" width="13" style="81" customWidth="1"/>
    <col min="4619" max="4619" width="8.33203125" style="81" customWidth="1"/>
    <col min="4620" max="4865" width="10" style="81"/>
    <col min="4866" max="4866" width="2.5546875" style="81" customWidth="1"/>
    <col min="4867" max="4867" width="7.109375" style="81" customWidth="1"/>
    <col min="4868" max="4868" width="23.5546875" style="81" customWidth="1"/>
    <col min="4869" max="4869" width="9.6640625" style="81" customWidth="1"/>
    <col min="4870" max="4870" width="8.5546875" style="81" bestFit="1" customWidth="1"/>
    <col min="4871" max="4871" width="14.44140625" style="81" customWidth="1"/>
    <col min="4872" max="4872" width="11.109375" style="81" customWidth="1"/>
    <col min="4873" max="4873" width="11.6640625" style="81" customWidth="1"/>
    <col min="4874" max="4874" width="13" style="81" customWidth="1"/>
    <col min="4875" max="4875" width="8.33203125" style="81" customWidth="1"/>
    <col min="4876" max="5121" width="10" style="81"/>
    <col min="5122" max="5122" width="2.5546875" style="81" customWidth="1"/>
    <col min="5123" max="5123" width="7.109375" style="81" customWidth="1"/>
    <col min="5124" max="5124" width="23.5546875" style="81" customWidth="1"/>
    <col min="5125" max="5125" width="9.6640625" style="81" customWidth="1"/>
    <col min="5126" max="5126" width="8.5546875" style="81" bestFit="1" customWidth="1"/>
    <col min="5127" max="5127" width="14.44140625" style="81" customWidth="1"/>
    <col min="5128" max="5128" width="11.109375" style="81" customWidth="1"/>
    <col min="5129" max="5129" width="11.6640625" style="81" customWidth="1"/>
    <col min="5130" max="5130" width="13" style="81" customWidth="1"/>
    <col min="5131" max="5131" width="8.33203125" style="81" customWidth="1"/>
    <col min="5132" max="5377" width="10" style="81"/>
    <col min="5378" max="5378" width="2.5546875" style="81" customWidth="1"/>
    <col min="5379" max="5379" width="7.109375" style="81" customWidth="1"/>
    <col min="5380" max="5380" width="23.5546875" style="81" customWidth="1"/>
    <col min="5381" max="5381" width="9.6640625" style="81" customWidth="1"/>
    <col min="5382" max="5382" width="8.5546875" style="81" bestFit="1" customWidth="1"/>
    <col min="5383" max="5383" width="14.44140625" style="81" customWidth="1"/>
    <col min="5384" max="5384" width="11.109375" style="81" customWidth="1"/>
    <col min="5385" max="5385" width="11.6640625" style="81" customWidth="1"/>
    <col min="5386" max="5386" width="13" style="81" customWidth="1"/>
    <col min="5387" max="5387" width="8.33203125" style="81" customWidth="1"/>
    <col min="5388" max="5633" width="10" style="81"/>
    <col min="5634" max="5634" width="2.5546875" style="81" customWidth="1"/>
    <col min="5635" max="5635" width="7.109375" style="81" customWidth="1"/>
    <col min="5636" max="5636" width="23.5546875" style="81" customWidth="1"/>
    <col min="5637" max="5637" width="9.6640625" style="81" customWidth="1"/>
    <col min="5638" max="5638" width="8.5546875" style="81" bestFit="1" customWidth="1"/>
    <col min="5639" max="5639" width="14.44140625" style="81" customWidth="1"/>
    <col min="5640" max="5640" width="11.109375" style="81" customWidth="1"/>
    <col min="5641" max="5641" width="11.6640625" style="81" customWidth="1"/>
    <col min="5642" max="5642" width="13" style="81" customWidth="1"/>
    <col min="5643" max="5643" width="8.33203125" style="81" customWidth="1"/>
    <col min="5644" max="5889" width="10" style="81"/>
    <col min="5890" max="5890" width="2.5546875" style="81" customWidth="1"/>
    <col min="5891" max="5891" width="7.109375" style="81" customWidth="1"/>
    <col min="5892" max="5892" width="23.5546875" style="81" customWidth="1"/>
    <col min="5893" max="5893" width="9.6640625" style="81" customWidth="1"/>
    <col min="5894" max="5894" width="8.5546875" style="81" bestFit="1" customWidth="1"/>
    <col min="5895" max="5895" width="14.44140625" style="81" customWidth="1"/>
    <col min="5896" max="5896" width="11.109375" style="81" customWidth="1"/>
    <col min="5897" max="5897" width="11.6640625" style="81" customWidth="1"/>
    <col min="5898" max="5898" width="13" style="81" customWidth="1"/>
    <col min="5899" max="5899" width="8.33203125" style="81" customWidth="1"/>
    <col min="5900" max="6145" width="10" style="81"/>
    <col min="6146" max="6146" width="2.5546875" style="81" customWidth="1"/>
    <col min="6147" max="6147" width="7.109375" style="81" customWidth="1"/>
    <col min="6148" max="6148" width="23.5546875" style="81" customWidth="1"/>
    <col min="6149" max="6149" width="9.6640625" style="81" customWidth="1"/>
    <col min="6150" max="6150" width="8.5546875" style="81" bestFit="1" customWidth="1"/>
    <col min="6151" max="6151" width="14.44140625" style="81" customWidth="1"/>
    <col min="6152" max="6152" width="11.109375" style="81" customWidth="1"/>
    <col min="6153" max="6153" width="11.6640625" style="81" customWidth="1"/>
    <col min="6154" max="6154" width="13" style="81" customWidth="1"/>
    <col min="6155" max="6155" width="8.33203125" style="81" customWidth="1"/>
    <col min="6156" max="6401" width="10" style="81"/>
    <col min="6402" max="6402" width="2.5546875" style="81" customWidth="1"/>
    <col min="6403" max="6403" width="7.109375" style="81" customWidth="1"/>
    <col min="6404" max="6404" width="23.5546875" style="81" customWidth="1"/>
    <col min="6405" max="6405" width="9.6640625" style="81" customWidth="1"/>
    <col min="6406" max="6406" width="8.5546875" style="81" bestFit="1" customWidth="1"/>
    <col min="6407" max="6407" width="14.44140625" style="81" customWidth="1"/>
    <col min="6408" max="6408" width="11.109375" style="81" customWidth="1"/>
    <col min="6409" max="6409" width="11.6640625" style="81" customWidth="1"/>
    <col min="6410" max="6410" width="13" style="81" customWidth="1"/>
    <col min="6411" max="6411" width="8.33203125" style="81" customWidth="1"/>
    <col min="6412" max="6657" width="10" style="81"/>
    <col min="6658" max="6658" width="2.5546875" style="81" customWidth="1"/>
    <col min="6659" max="6659" width="7.109375" style="81" customWidth="1"/>
    <col min="6660" max="6660" width="23.5546875" style="81" customWidth="1"/>
    <col min="6661" max="6661" width="9.6640625" style="81" customWidth="1"/>
    <col min="6662" max="6662" width="8.5546875" style="81" bestFit="1" customWidth="1"/>
    <col min="6663" max="6663" width="14.44140625" style="81" customWidth="1"/>
    <col min="6664" max="6664" width="11.109375" style="81" customWidth="1"/>
    <col min="6665" max="6665" width="11.6640625" style="81" customWidth="1"/>
    <col min="6666" max="6666" width="13" style="81" customWidth="1"/>
    <col min="6667" max="6667" width="8.33203125" style="81" customWidth="1"/>
    <col min="6668" max="6913" width="10" style="81"/>
    <col min="6914" max="6914" width="2.5546875" style="81" customWidth="1"/>
    <col min="6915" max="6915" width="7.109375" style="81" customWidth="1"/>
    <col min="6916" max="6916" width="23.5546875" style="81" customWidth="1"/>
    <col min="6917" max="6917" width="9.6640625" style="81" customWidth="1"/>
    <col min="6918" max="6918" width="8.5546875" style="81" bestFit="1" customWidth="1"/>
    <col min="6919" max="6919" width="14.44140625" style="81" customWidth="1"/>
    <col min="6920" max="6920" width="11.109375" style="81" customWidth="1"/>
    <col min="6921" max="6921" width="11.6640625" style="81" customWidth="1"/>
    <col min="6922" max="6922" width="13" style="81" customWidth="1"/>
    <col min="6923" max="6923" width="8.33203125" style="81" customWidth="1"/>
    <col min="6924" max="7169" width="10" style="81"/>
    <col min="7170" max="7170" width="2.5546875" style="81" customWidth="1"/>
    <col min="7171" max="7171" width="7.109375" style="81" customWidth="1"/>
    <col min="7172" max="7172" width="23.5546875" style="81" customWidth="1"/>
    <col min="7173" max="7173" width="9.6640625" style="81" customWidth="1"/>
    <col min="7174" max="7174" width="8.5546875" style="81" bestFit="1" customWidth="1"/>
    <col min="7175" max="7175" width="14.44140625" style="81" customWidth="1"/>
    <col min="7176" max="7176" width="11.109375" style="81" customWidth="1"/>
    <col min="7177" max="7177" width="11.6640625" style="81" customWidth="1"/>
    <col min="7178" max="7178" width="13" style="81" customWidth="1"/>
    <col min="7179" max="7179" width="8.33203125" style="81" customWidth="1"/>
    <col min="7180" max="7425" width="10" style="81"/>
    <col min="7426" max="7426" width="2.5546875" style="81" customWidth="1"/>
    <col min="7427" max="7427" width="7.109375" style="81" customWidth="1"/>
    <col min="7428" max="7428" width="23.5546875" style="81" customWidth="1"/>
    <col min="7429" max="7429" width="9.6640625" style="81" customWidth="1"/>
    <col min="7430" max="7430" width="8.5546875" style="81" bestFit="1" customWidth="1"/>
    <col min="7431" max="7431" width="14.44140625" style="81" customWidth="1"/>
    <col min="7432" max="7432" width="11.109375" style="81" customWidth="1"/>
    <col min="7433" max="7433" width="11.6640625" style="81" customWidth="1"/>
    <col min="7434" max="7434" width="13" style="81" customWidth="1"/>
    <col min="7435" max="7435" width="8.33203125" style="81" customWidth="1"/>
    <col min="7436" max="7681" width="10" style="81"/>
    <col min="7682" max="7682" width="2.5546875" style="81" customWidth="1"/>
    <col min="7683" max="7683" width="7.109375" style="81" customWidth="1"/>
    <col min="7684" max="7684" width="23.5546875" style="81" customWidth="1"/>
    <col min="7685" max="7685" width="9.6640625" style="81" customWidth="1"/>
    <col min="7686" max="7686" width="8.5546875" style="81" bestFit="1" customWidth="1"/>
    <col min="7687" max="7687" width="14.44140625" style="81" customWidth="1"/>
    <col min="7688" max="7688" width="11.109375" style="81" customWidth="1"/>
    <col min="7689" max="7689" width="11.6640625" style="81" customWidth="1"/>
    <col min="7690" max="7690" width="13" style="81" customWidth="1"/>
    <col min="7691" max="7691" width="8.33203125" style="81" customWidth="1"/>
    <col min="7692" max="7937" width="10" style="81"/>
    <col min="7938" max="7938" width="2.5546875" style="81" customWidth="1"/>
    <col min="7939" max="7939" width="7.109375" style="81" customWidth="1"/>
    <col min="7940" max="7940" width="23.5546875" style="81" customWidth="1"/>
    <col min="7941" max="7941" width="9.6640625" style="81" customWidth="1"/>
    <col min="7942" max="7942" width="8.5546875" style="81" bestFit="1" customWidth="1"/>
    <col min="7943" max="7943" width="14.44140625" style="81" customWidth="1"/>
    <col min="7944" max="7944" width="11.109375" style="81" customWidth="1"/>
    <col min="7945" max="7945" width="11.6640625" style="81" customWidth="1"/>
    <col min="7946" max="7946" width="13" style="81" customWidth="1"/>
    <col min="7947" max="7947" width="8.33203125" style="81" customWidth="1"/>
    <col min="7948" max="8193" width="10" style="81"/>
    <col min="8194" max="8194" width="2.5546875" style="81" customWidth="1"/>
    <col min="8195" max="8195" width="7.109375" style="81" customWidth="1"/>
    <col min="8196" max="8196" width="23.5546875" style="81" customWidth="1"/>
    <col min="8197" max="8197" width="9.6640625" style="81" customWidth="1"/>
    <col min="8198" max="8198" width="8.5546875" style="81" bestFit="1" customWidth="1"/>
    <col min="8199" max="8199" width="14.44140625" style="81" customWidth="1"/>
    <col min="8200" max="8200" width="11.109375" style="81" customWidth="1"/>
    <col min="8201" max="8201" width="11.6640625" style="81" customWidth="1"/>
    <col min="8202" max="8202" width="13" style="81" customWidth="1"/>
    <col min="8203" max="8203" width="8.33203125" style="81" customWidth="1"/>
    <col min="8204" max="8449" width="10" style="81"/>
    <col min="8450" max="8450" width="2.5546875" style="81" customWidth="1"/>
    <col min="8451" max="8451" width="7.109375" style="81" customWidth="1"/>
    <col min="8452" max="8452" width="23.5546875" style="81" customWidth="1"/>
    <col min="8453" max="8453" width="9.6640625" style="81" customWidth="1"/>
    <col min="8454" max="8454" width="8.5546875" style="81" bestFit="1" customWidth="1"/>
    <col min="8455" max="8455" width="14.44140625" style="81" customWidth="1"/>
    <col min="8456" max="8456" width="11.109375" style="81" customWidth="1"/>
    <col min="8457" max="8457" width="11.6640625" style="81" customWidth="1"/>
    <col min="8458" max="8458" width="13" style="81" customWidth="1"/>
    <col min="8459" max="8459" width="8.33203125" style="81" customWidth="1"/>
    <col min="8460" max="8705" width="10" style="81"/>
    <col min="8706" max="8706" width="2.5546875" style="81" customWidth="1"/>
    <col min="8707" max="8707" width="7.109375" style="81" customWidth="1"/>
    <col min="8708" max="8708" width="23.5546875" style="81" customWidth="1"/>
    <col min="8709" max="8709" width="9.6640625" style="81" customWidth="1"/>
    <col min="8710" max="8710" width="8.5546875" style="81" bestFit="1" customWidth="1"/>
    <col min="8711" max="8711" width="14.44140625" style="81" customWidth="1"/>
    <col min="8712" max="8712" width="11.109375" style="81" customWidth="1"/>
    <col min="8713" max="8713" width="11.6640625" style="81" customWidth="1"/>
    <col min="8714" max="8714" width="13" style="81" customWidth="1"/>
    <col min="8715" max="8715" width="8.33203125" style="81" customWidth="1"/>
    <col min="8716" max="8961" width="10" style="81"/>
    <col min="8962" max="8962" width="2.5546875" style="81" customWidth="1"/>
    <col min="8963" max="8963" width="7.109375" style="81" customWidth="1"/>
    <col min="8964" max="8964" width="23.5546875" style="81" customWidth="1"/>
    <col min="8965" max="8965" width="9.6640625" style="81" customWidth="1"/>
    <col min="8966" max="8966" width="8.5546875" style="81" bestFit="1" customWidth="1"/>
    <col min="8967" max="8967" width="14.44140625" style="81" customWidth="1"/>
    <col min="8968" max="8968" width="11.109375" style="81" customWidth="1"/>
    <col min="8969" max="8969" width="11.6640625" style="81" customWidth="1"/>
    <col min="8970" max="8970" width="13" style="81" customWidth="1"/>
    <col min="8971" max="8971" width="8.33203125" style="81" customWidth="1"/>
    <col min="8972" max="9217" width="10" style="81"/>
    <col min="9218" max="9218" width="2.5546875" style="81" customWidth="1"/>
    <col min="9219" max="9219" width="7.109375" style="81" customWidth="1"/>
    <col min="9220" max="9220" width="23.5546875" style="81" customWidth="1"/>
    <col min="9221" max="9221" width="9.6640625" style="81" customWidth="1"/>
    <col min="9222" max="9222" width="8.5546875" style="81" bestFit="1" customWidth="1"/>
    <col min="9223" max="9223" width="14.44140625" style="81" customWidth="1"/>
    <col min="9224" max="9224" width="11.109375" style="81" customWidth="1"/>
    <col min="9225" max="9225" width="11.6640625" style="81" customWidth="1"/>
    <col min="9226" max="9226" width="13" style="81" customWidth="1"/>
    <col min="9227" max="9227" width="8.33203125" style="81" customWidth="1"/>
    <col min="9228" max="9473" width="10" style="81"/>
    <col min="9474" max="9474" width="2.5546875" style="81" customWidth="1"/>
    <col min="9475" max="9475" width="7.109375" style="81" customWidth="1"/>
    <col min="9476" max="9476" width="23.5546875" style="81" customWidth="1"/>
    <col min="9477" max="9477" width="9.6640625" style="81" customWidth="1"/>
    <col min="9478" max="9478" width="8.5546875" style="81" bestFit="1" customWidth="1"/>
    <col min="9479" max="9479" width="14.44140625" style="81" customWidth="1"/>
    <col min="9480" max="9480" width="11.109375" style="81" customWidth="1"/>
    <col min="9481" max="9481" width="11.6640625" style="81" customWidth="1"/>
    <col min="9482" max="9482" width="13" style="81" customWidth="1"/>
    <col min="9483" max="9483" width="8.33203125" style="81" customWidth="1"/>
    <col min="9484" max="9729" width="10" style="81"/>
    <col min="9730" max="9730" width="2.5546875" style="81" customWidth="1"/>
    <col min="9731" max="9731" width="7.109375" style="81" customWidth="1"/>
    <col min="9732" max="9732" width="23.5546875" style="81" customWidth="1"/>
    <col min="9733" max="9733" width="9.6640625" style="81" customWidth="1"/>
    <col min="9734" max="9734" width="8.5546875" style="81" bestFit="1" customWidth="1"/>
    <col min="9735" max="9735" width="14.44140625" style="81" customWidth="1"/>
    <col min="9736" max="9736" width="11.109375" style="81" customWidth="1"/>
    <col min="9737" max="9737" width="11.6640625" style="81" customWidth="1"/>
    <col min="9738" max="9738" width="13" style="81" customWidth="1"/>
    <col min="9739" max="9739" width="8.33203125" style="81" customWidth="1"/>
    <col min="9740" max="9985" width="10" style="81"/>
    <col min="9986" max="9986" width="2.5546875" style="81" customWidth="1"/>
    <col min="9987" max="9987" width="7.109375" style="81" customWidth="1"/>
    <col min="9988" max="9988" width="23.5546875" style="81" customWidth="1"/>
    <col min="9989" max="9989" width="9.6640625" style="81" customWidth="1"/>
    <col min="9990" max="9990" width="8.5546875" style="81" bestFit="1" customWidth="1"/>
    <col min="9991" max="9991" width="14.44140625" style="81" customWidth="1"/>
    <col min="9992" max="9992" width="11.109375" style="81" customWidth="1"/>
    <col min="9993" max="9993" width="11.6640625" style="81" customWidth="1"/>
    <col min="9994" max="9994" width="13" style="81" customWidth="1"/>
    <col min="9995" max="9995" width="8.33203125" style="81" customWidth="1"/>
    <col min="9996" max="10241" width="10" style="81"/>
    <col min="10242" max="10242" width="2.5546875" style="81" customWidth="1"/>
    <col min="10243" max="10243" width="7.109375" style="81" customWidth="1"/>
    <col min="10244" max="10244" width="23.5546875" style="81" customWidth="1"/>
    <col min="10245" max="10245" width="9.6640625" style="81" customWidth="1"/>
    <col min="10246" max="10246" width="8.5546875" style="81" bestFit="1" customWidth="1"/>
    <col min="10247" max="10247" width="14.44140625" style="81" customWidth="1"/>
    <col min="10248" max="10248" width="11.109375" style="81" customWidth="1"/>
    <col min="10249" max="10249" width="11.6640625" style="81" customWidth="1"/>
    <col min="10250" max="10250" width="13" style="81" customWidth="1"/>
    <col min="10251" max="10251" width="8.33203125" style="81" customWidth="1"/>
    <col min="10252" max="10497" width="10" style="81"/>
    <col min="10498" max="10498" width="2.5546875" style="81" customWidth="1"/>
    <col min="10499" max="10499" width="7.109375" style="81" customWidth="1"/>
    <col min="10500" max="10500" width="23.5546875" style="81" customWidth="1"/>
    <col min="10501" max="10501" width="9.6640625" style="81" customWidth="1"/>
    <col min="10502" max="10502" width="8.5546875" style="81" bestFit="1" customWidth="1"/>
    <col min="10503" max="10503" width="14.44140625" style="81" customWidth="1"/>
    <col min="10504" max="10504" width="11.109375" style="81" customWidth="1"/>
    <col min="10505" max="10505" width="11.6640625" style="81" customWidth="1"/>
    <col min="10506" max="10506" width="13" style="81" customWidth="1"/>
    <col min="10507" max="10507" width="8.33203125" style="81" customWidth="1"/>
    <col min="10508" max="10753" width="10" style="81"/>
    <col min="10754" max="10754" width="2.5546875" style="81" customWidth="1"/>
    <col min="10755" max="10755" width="7.109375" style="81" customWidth="1"/>
    <col min="10756" max="10756" width="23.5546875" style="81" customWidth="1"/>
    <col min="10757" max="10757" width="9.6640625" style="81" customWidth="1"/>
    <col min="10758" max="10758" width="8.5546875" style="81" bestFit="1" customWidth="1"/>
    <col min="10759" max="10759" width="14.44140625" style="81" customWidth="1"/>
    <col min="10760" max="10760" width="11.109375" style="81" customWidth="1"/>
    <col min="10761" max="10761" width="11.6640625" style="81" customWidth="1"/>
    <col min="10762" max="10762" width="13" style="81" customWidth="1"/>
    <col min="10763" max="10763" width="8.33203125" style="81" customWidth="1"/>
    <col min="10764" max="11009" width="10" style="81"/>
    <col min="11010" max="11010" width="2.5546875" style="81" customWidth="1"/>
    <col min="11011" max="11011" width="7.109375" style="81" customWidth="1"/>
    <col min="11012" max="11012" width="23.5546875" style="81" customWidth="1"/>
    <col min="11013" max="11013" width="9.6640625" style="81" customWidth="1"/>
    <col min="11014" max="11014" width="8.5546875" style="81" bestFit="1" customWidth="1"/>
    <col min="11015" max="11015" width="14.44140625" style="81" customWidth="1"/>
    <col min="11016" max="11016" width="11.109375" style="81" customWidth="1"/>
    <col min="11017" max="11017" width="11.6640625" style="81" customWidth="1"/>
    <col min="11018" max="11018" width="13" style="81" customWidth="1"/>
    <col min="11019" max="11019" width="8.33203125" style="81" customWidth="1"/>
    <col min="11020" max="11265" width="10" style="81"/>
    <col min="11266" max="11266" width="2.5546875" style="81" customWidth="1"/>
    <col min="11267" max="11267" width="7.109375" style="81" customWidth="1"/>
    <col min="11268" max="11268" width="23.5546875" style="81" customWidth="1"/>
    <col min="11269" max="11269" width="9.6640625" style="81" customWidth="1"/>
    <col min="11270" max="11270" width="8.5546875" style="81" bestFit="1" customWidth="1"/>
    <col min="11271" max="11271" width="14.44140625" style="81" customWidth="1"/>
    <col min="11272" max="11272" width="11.109375" style="81" customWidth="1"/>
    <col min="11273" max="11273" width="11.6640625" style="81" customWidth="1"/>
    <col min="11274" max="11274" width="13" style="81" customWidth="1"/>
    <col min="11275" max="11275" width="8.33203125" style="81" customWidth="1"/>
    <col min="11276" max="11521" width="10" style="81"/>
    <col min="11522" max="11522" width="2.5546875" style="81" customWidth="1"/>
    <col min="11523" max="11523" width="7.109375" style="81" customWidth="1"/>
    <col min="11524" max="11524" width="23.5546875" style="81" customWidth="1"/>
    <col min="11525" max="11525" width="9.6640625" style="81" customWidth="1"/>
    <col min="11526" max="11526" width="8.5546875" style="81" bestFit="1" customWidth="1"/>
    <col min="11527" max="11527" width="14.44140625" style="81" customWidth="1"/>
    <col min="11528" max="11528" width="11.109375" style="81" customWidth="1"/>
    <col min="11529" max="11529" width="11.6640625" style="81" customWidth="1"/>
    <col min="11530" max="11530" width="13" style="81" customWidth="1"/>
    <col min="11531" max="11531" width="8.33203125" style="81" customWidth="1"/>
    <col min="11532" max="11777" width="10" style="81"/>
    <col min="11778" max="11778" width="2.5546875" style="81" customWidth="1"/>
    <col min="11779" max="11779" width="7.109375" style="81" customWidth="1"/>
    <col min="11780" max="11780" width="23.5546875" style="81" customWidth="1"/>
    <col min="11781" max="11781" width="9.6640625" style="81" customWidth="1"/>
    <col min="11782" max="11782" width="8.5546875" style="81" bestFit="1" customWidth="1"/>
    <col min="11783" max="11783" width="14.44140625" style="81" customWidth="1"/>
    <col min="11784" max="11784" width="11.109375" style="81" customWidth="1"/>
    <col min="11785" max="11785" width="11.6640625" style="81" customWidth="1"/>
    <col min="11786" max="11786" width="13" style="81" customWidth="1"/>
    <col min="11787" max="11787" width="8.33203125" style="81" customWidth="1"/>
    <col min="11788" max="12033" width="10" style="81"/>
    <col min="12034" max="12034" width="2.5546875" style="81" customWidth="1"/>
    <col min="12035" max="12035" width="7.109375" style="81" customWidth="1"/>
    <col min="12036" max="12036" width="23.5546875" style="81" customWidth="1"/>
    <col min="12037" max="12037" width="9.6640625" style="81" customWidth="1"/>
    <col min="12038" max="12038" width="8.5546875" style="81" bestFit="1" customWidth="1"/>
    <col min="12039" max="12039" width="14.44140625" style="81" customWidth="1"/>
    <col min="12040" max="12040" width="11.109375" style="81" customWidth="1"/>
    <col min="12041" max="12041" width="11.6640625" style="81" customWidth="1"/>
    <col min="12042" max="12042" width="13" style="81" customWidth="1"/>
    <col min="12043" max="12043" width="8.33203125" style="81" customWidth="1"/>
    <col min="12044" max="12289" width="10" style="81"/>
    <col min="12290" max="12290" width="2.5546875" style="81" customWidth="1"/>
    <col min="12291" max="12291" width="7.109375" style="81" customWidth="1"/>
    <col min="12292" max="12292" width="23.5546875" style="81" customWidth="1"/>
    <col min="12293" max="12293" width="9.6640625" style="81" customWidth="1"/>
    <col min="12294" max="12294" width="8.5546875" style="81" bestFit="1" customWidth="1"/>
    <col min="12295" max="12295" width="14.44140625" style="81" customWidth="1"/>
    <col min="12296" max="12296" width="11.109375" style="81" customWidth="1"/>
    <col min="12297" max="12297" width="11.6640625" style="81" customWidth="1"/>
    <col min="12298" max="12298" width="13" style="81" customWidth="1"/>
    <col min="12299" max="12299" width="8.33203125" style="81" customWidth="1"/>
    <col min="12300" max="12545" width="10" style="81"/>
    <col min="12546" max="12546" width="2.5546875" style="81" customWidth="1"/>
    <col min="12547" max="12547" width="7.109375" style="81" customWidth="1"/>
    <col min="12548" max="12548" width="23.5546875" style="81" customWidth="1"/>
    <col min="12549" max="12549" width="9.6640625" style="81" customWidth="1"/>
    <col min="12550" max="12550" width="8.5546875" style="81" bestFit="1" customWidth="1"/>
    <col min="12551" max="12551" width="14.44140625" style="81" customWidth="1"/>
    <col min="12552" max="12552" width="11.109375" style="81" customWidth="1"/>
    <col min="12553" max="12553" width="11.6640625" style="81" customWidth="1"/>
    <col min="12554" max="12554" width="13" style="81" customWidth="1"/>
    <col min="12555" max="12555" width="8.33203125" style="81" customWidth="1"/>
    <col min="12556" max="12801" width="10" style="81"/>
    <col min="12802" max="12802" width="2.5546875" style="81" customWidth="1"/>
    <col min="12803" max="12803" width="7.109375" style="81" customWidth="1"/>
    <col min="12804" max="12804" width="23.5546875" style="81" customWidth="1"/>
    <col min="12805" max="12805" width="9.6640625" style="81" customWidth="1"/>
    <col min="12806" max="12806" width="8.5546875" style="81" bestFit="1" customWidth="1"/>
    <col min="12807" max="12807" width="14.44140625" style="81" customWidth="1"/>
    <col min="12808" max="12808" width="11.109375" style="81" customWidth="1"/>
    <col min="12809" max="12809" width="11.6640625" style="81" customWidth="1"/>
    <col min="12810" max="12810" width="13" style="81" customWidth="1"/>
    <col min="12811" max="12811" width="8.33203125" style="81" customWidth="1"/>
    <col min="12812" max="13057" width="10" style="81"/>
    <col min="13058" max="13058" width="2.5546875" style="81" customWidth="1"/>
    <col min="13059" max="13059" width="7.109375" style="81" customWidth="1"/>
    <col min="13060" max="13060" width="23.5546875" style="81" customWidth="1"/>
    <col min="13061" max="13061" width="9.6640625" style="81" customWidth="1"/>
    <col min="13062" max="13062" width="8.5546875" style="81" bestFit="1" customWidth="1"/>
    <col min="13063" max="13063" width="14.44140625" style="81" customWidth="1"/>
    <col min="13064" max="13064" width="11.109375" style="81" customWidth="1"/>
    <col min="13065" max="13065" width="11.6640625" style="81" customWidth="1"/>
    <col min="13066" max="13066" width="13" style="81" customWidth="1"/>
    <col min="13067" max="13067" width="8.33203125" style="81" customWidth="1"/>
    <col min="13068" max="13313" width="10" style="81"/>
    <col min="13314" max="13314" width="2.5546875" style="81" customWidth="1"/>
    <col min="13315" max="13315" width="7.109375" style="81" customWidth="1"/>
    <col min="13316" max="13316" width="23.5546875" style="81" customWidth="1"/>
    <col min="13317" max="13317" width="9.6640625" style="81" customWidth="1"/>
    <col min="13318" max="13318" width="8.5546875" style="81" bestFit="1" customWidth="1"/>
    <col min="13319" max="13319" width="14.44140625" style="81" customWidth="1"/>
    <col min="13320" max="13320" width="11.109375" style="81" customWidth="1"/>
    <col min="13321" max="13321" width="11.6640625" style="81" customWidth="1"/>
    <col min="13322" max="13322" width="13" style="81" customWidth="1"/>
    <col min="13323" max="13323" width="8.33203125" style="81" customWidth="1"/>
    <col min="13324" max="13569" width="10" style="81"/>
    <col min="13570" max="13570" width="2.5546875" style="81" customWidth="1"/>
    <col min="13571" max="13571" width="7.109375" style="81" customWidth="1"/>
    <col min="13572" max="13572" width="23.5546875" style="81" customWidth="1"/>
    <col min="13573" max="13573" width="9.6640625" style="81" customWidth="1"/>
    <col min="13574" max="13574" width="8.5546875" style="81" bestFit="1" customWidth="1"/>
    <col min="13575" max="13575" width="14.44140625" style="81" customWidth="1"/>
    <col min="13576" max="13576" width="11.109375" style="81" customWidth="1"/>
    <col min="13577" max="13577" width="11.6640625" style="81" customWidth="1"/>
    <col min="13578" max="13578" width="13" style="81" customWidth="1"/>
    <col min="13579" max="13579" width="8.33203125" style="81" customWidth="1"/>
    <col min="13580" max="13825" width="10" style="81"/>
    <col min="13826" max="13826" width="2.5546875" style="81" customWidth="1"/>
    <col min="13827" max="13827" width="7.109375" style="81" customWidth="1"/>
    <col min="13828" max="13828" width="23.5546875" style="81" customWidth="1"/>
    <col min="13829" max="13829" width="9.6640625" style="81" customWidth="1"/>
    <col min="13830" max="13830" width="8.5546875" style="81" bestFit="1" customWidth="1"/>
    <col min="13831" max="13831" width="14.44140625" style="81" customWidth="1"/>
    <col min="13832" max="13832" width="11.109375" style="81" customWidth="1"/>
    <col min="13833" max="13833" width="11.6640625" style="81" customWidth="1"/>
    <col min="13834" max="13834" width="13" style="81" customWidth="1"/>
    <col min="13835" max="13835" width="8.33203125" style="81" customWidth="1"/>
    <col min="13836" max="14081" width="10" style="81"/>
    <col min="14082" max="14082" width="2.5546875" style="81" customWidth="1"/>
    <col min="14083" max="14083" width="7.109375" style="81" customWidth="1"/>
    <col min="14084" max="14084" width="23.5546875" style="81" customWidth="1"/>
    <col min="14085" max="14085" width="9.6640625" style="81" customWidth="1"/>
    <col min="14086" max="14086" width="8.5546875" style="81" bestFit="1" customWidth="1"/>
    <col min="14087" max="14087" width="14.44140625" style="81" customWidth="1"/>
    <col min="14088" max="14088" width="11.109375" style="81" customWidth="1"/>
    <col min="14089" max="14089" width="11.6640625" style="81" customWidth="1"/>
    <col min="14090" max="14090" width="13" style="81" customWidth="1"/>
    <col min="14091" max="14091" width="8.33203125" style="81" customWidth="1"/>
    <col min="14092" max="14337" width="10" style="81"/>
    <col min="14338" max="14338" width="2.5546875" style="81" customWidth="1"/>
    <col min="14339" max="14339" width="7.109375" style="81" customWidth="1"/>
    <col min="14340" max="14340" width="23.5546875" style="81" customWidth="1"/>
    <col min="14341" max="14341" width="9.6640625" style="81" customWidth="1"/>
    <col min="14342" max="14342" width="8.5546875" style="81" bestFit="1" customWidth="1"/>
    <col min="14343" max="14343" width="14.44140625" style="81" customWidth="1"/>
    <col min="14344" max="14344" width="11.109375" style="81" customWidth="1"/>
    <col min="14345" max="14345" width="11.6640625" style="81" customWidth="1"/>
    <col min="14346" max="14346" width="13" style="81" customWidth="1"/>
    <col min="14347" max="14347" width="8.33203125" style="81" customWidth="1"/>
    <col min="14348" max="14593" width="10" style="81"/>
    <col min="14594" max="14594" width="2.5546875" style="81" customWidth="1"/>
    <col min="14595" max="14595" width="7.109375" style="81" customWidth="1"/>
    <col min="14596" max="14596" width="23.5546875" style="81" customWidth="1"/>
    <col min="14597" max="14597" width="9.6640625" style="81" customWidth="1"/>
    <col min="14598" max="14598" width="8.5546875" style="81" bestFit="1" customWidth="1"/>
    <col min="14599" max="14599" width="14.44140625" style="81" customWidth="1"/>
    <col min="14600" max="14600" width="11.109375" style="81" customWidth="1"/>
    <col min="14601" max="14601" width="11.6640625" style="81" customWidth="1"/>
    <col min="14602" max="14602" width="13" style="81" customWidth="1"/>
    <col min="14603" max="14603" width="8.33203125" style="81" customWidth="1"/>
    <col min="14604" max="14849" width="10" style="81"/>
    <col min="14850" max="14850" width="2.5546875" style="81" customWidth="1"/>
    <col min="14851" max="14851" width="7.109375" style="81" customWidth="1"/>
    <col min="14852" max="14852" width="23.5546875" style="81" customWidth="1"/>
    <col min="14853" max="14853" width="9.6640625" style="81" customWidth="1"/>
    <col min="14854" max="14854" width="8.5546875" style="81" bestFit="1" customWidth="1"/>
    <col min="14855" max="14855" width="14.44140625" style="81" customWidth="1"/>
    <col min="14856" max="14856" width="11.109375" style="81" customWidth="1"/>
    <col min="14857" max="14857" width="11.6640625" style="81" customWidth="1"/>
    <col min="14858" max="14858" width="13" style="81" customWidth="1"/>
    <col min="14859" max="14859" width="8.33203125" style="81" customWidth="1"/>
    <col min="14860" max="15105" width="10" style="81"/>
    <col min="15106" max="15106" width="2.5546875" style="81" customWidth="1"/>
    <col min="15107" max="15107" width="7.109375" style="81" customWidth="1"/>
    <col min="15108" max="15108" width="23.5546875" style="81" customWidth="1"/>
    <col min="15109" max="15109" width="9.6640625" style="81" customWidth="1"/>
    <col min="15110" max="15110" width="8.5546875" style="81" bestFit="1" customWidth="1"/>
    <col min="15111" max="15111" width="14.44140625" style="81" customWidth="1"/>
    <col min="15112" max="15112" width="11.109375" style="81" customWidth="1"/>
    <col min="15113" max="15113" width="11.6640625" style="81" customWidth="1"/>
    <col min="15114" max="15114" width="13" style="81" customWidth="1"/>
    <col min="15115" max="15115" width="8.33203125" style="81" customWidth="1"/>
    <col min="15116" max="15361" width="10" style="81"/>
    <col min="15362" max="15362" width="2.5546875" style="81" customWidth="1"/>
    <col min="15363" max="15363" width="7.109375" style="81" customWidth="1"/>
    <col min="15364" max="15364" width="23.5546875" style="81" customWidth="1"/>
    <col min="15365" max="15365" width="9.6640625" style="81" customWidth="1"/>
    <col min="15366" max="15366" width="8.5546875" style="81" bestFit="1" customWidth="1"/>
    <col min="15367" max="15367" width="14.44140625" style="81" customWidth="1"/>
    <col min="15368" max="15368" width="11.109375" style="81" customWidth="1"/>
    <col min="15369" max="15369" width="11.6640625" style="81" customWidth="1"/>
    <col min="15370" max="15370" width="13" style="81" customWidth="1"/>
    <col min="15371" max="15371" width="8.33203125" style="81" customWidth="1"/>
    <col min="15372" max="15617" width="10" style="81"/>
    <col min="15618" max="15618" width="2.5546875" style="81" customWidth="1"/>
    <col min="15619" max="15619" width="7.109375" style="81" customWidth="1"/>
    <col min="15620" max="15620" width="23.5546875" style="81" customWidth="1"/>
    <col min="15621" max="15621" width="9.6640625" style="81" customWidth="1"/>
    <col min="15622" max="15622" width="8.5546875" style="81" bestFit="1" customWidth="1"/>
    <col min="15623" max="15623" width="14.44140625" style="81" customWidth="1"/>
    <col min="15624" max="15624" width="11.109375" style="81" customWidth="1"/>
    <col min="15625" max="15625" width="11.6640625" style="81" customWidth="1"/>
    <col min="15626" max="15626" width="13" style="81" customWidth="1"/>
    <col min="15627" max="15627" width="8.33203125" style="81" customWidth="1"/>
    <col min="15628" max="15873" width="10" style="81"/>
    <col min="15874" max="15874" width="2.5546875" style="81" customWidth="1"/>
    <col min="15875" max="15875" width="7.109375" style="81" customWidth="1"/>
    <col min="15876" max="15876" width="23.5546875" style="81" customWidth="1"/>
    <col min="15877" max="15877" width="9.6640625" style="81" customWidth="1"/>
    <col min="15878" max="15878" width="8.5546875" style="81" bestFit="1" customWidth="1"/>
    <col min="15879" max="15879" width="14.44140625" style="81" customWidth="1"/>
    <col min="15880" max="15880" width="11.109375" style="81" customWidth="1"/>
    <col min="15881" max="15881" width="11.6640625" style="81" customWidth="1"/>
    <col min="15882" max="15882" width="13" style="81" customWidth="1"/>
    <col min="15883" max="15883" width="8.33203125" style="81" customWidth="1"/>
    <col min="15884" max="16129" width="10" style="81"/>
    <col min="16130" max="16130" width="2.5546875" style="81" customWidth="1"/>
    <col min="16131" max="16131" width="7.109375" style="81" customWidth="1"/>
    <col min="16132" max="16132" width="23.5546875" style="81" customWidth="1"/>
    <col min="16133" max="16133" width="9.6640625" style="81" customWidth="1"/>
    <col min="16134" max="16134" width="8.5546875" style="81" bestFit="1" customWidth="1"/>
    <col min="16135" max="16135" width="14.44140625" style="81" customWidth="1"/>
    <col min="16136" max="16136" width="11.109375" style="81" customWidth="1"/>
    <col min="16137" max="16137" width="11.6640625" style="81" customWidth="1"/>
    <col min="16138" max="16138" width="13" style="81" customWidth="1"/>
    <col min="16139" max="16139" width="8.33203125" style="81" customWidth="1"/>
    <col min="16140" max="16384" width="10" style="81"/>
  </cols>
  <sheetData>
    <row r="1" spans="1:17" ht="15.6" customHeight="1">
      <c r="B1" s="278" t="s">
        <v>122</v>
      </c>
      <c r="D1" s="1294"/>
      <c r="E1" s="1294"/>
      <c r="G1" s="1294"/>
      <c r="H1" s="288"/>
      <c r="I1" s="166"/>
      <c r="J1" s="147"/>
      <c r="K1" s="293"/>
    </row>
    <row r="2" spans="1:17" ht="15.6" customHeight="1">
      <c r="B2" s="145" t="s">
        <v>908</v>
      </c>
      <c r="D2" s="1294"/>
      <c r="E2" s="1294"/>
      <c r="F2" s="284"/>
      <c r="G2" s="1294"/>
      <c r="H2" s="288"/>
      <c r="J2" s="146"/>
      <c r="K2" s="293"/>
    </row>
    <row r="3" spans="1:17" ht="15.6" customHeight="1">
      <c r="B3" s="278" t="s">
        <v>520</v>
      </c>
      <c r="D3" s="1294"/>
      <c r="E3" s="1294"/>
      <c r="F3" s="284"/>
      <c r="G3" s="1294"/>
      <c r="H3" s="288"/>
      <c r="J3" s="146"/>
      <c r="K3" s="293"/>
    </row>
    <row r="4" spans="1:17" ht="15.6" customHeight="1">
      <c r="B4" s="145" t="s">
        <v>759</v>
      </c>
      <c r="D4" s="1294"/>
      <c r="E4" s="1294"/>
      <c r="G4" s="1294"/>
      <c r="H4" s="288"/>
      <c r="J4" s="146"/>
      <c r="K4" s="293"/>
    </row>
    <row r="5" spans="1:17" ht="15.6" customHeight="1">
      <c r="B5" s="145" t="s">
        <v>337</v>
      </c>
      <c r="D5" s="1294"/>
      <c r="E5" s="1294"/>
      <c r="G5" s="1294"/>
      <c r="H5" s="288"/>
      <c r="J5" s="146"/>
      <c r="K5" s="293"/>
    </row>
    <row r="6" spans="1:17" ht="15.6" customHeight="1">
      <c r="D6" s="1294"/>
      <c r="E6" s="1294"/>
      <c r="F6" s="1294" t="s">
        <v>226</v>
      </c>
      <c r="G6" s="1294"/>
      <c r="H6" s="288"/>
      <c r="I6" s="1294" t="s">
        <v>376</v>
      </c>
      <c r="J6" s="146"/>
      <c r="K6" s="293"/>
    </row>
    <row r="7" spans="1:17" ht="15.6" customHeight="1">
      <c r="B7" s="114"/>
      <c r="D7" s="148" t="s">
        <v>227</v>
      </c>
      <c r="E7" s="283" t="s">
        <v>228</v>
      </c>
      <c r="F7" s="148" t="s">
        <v>229</v>
      </c>
      <c r="G7" s="148" t="s">
        <v>230</v>
      </c>
      <c r="H7" s="1173" t="s">
        <v>231</v>
      </c>
      <c r="I7" s="148" t="s">
        <v>232</v>
      </c>
      <c r="J7" s="148"/>
      <c r="K7" s="294"/>
    </row>
    <row r="8" spans="1:17" ht="15.6" customHeight="1">
      <c r="B8" s="118" t="s">
        <v>360</v>
      </c>
      <c r="C8" s="115"/>
      <c r="D8" s="116"/>
      <c r="E8" s="116"/>
      <c r="F8" s="116"/>
      <c r="G8" s="1158"/>
      <c r="H8" s="1174"/>
      <c r="I8" s="1158"/>
      <c r="J8" s="1172"/>
      <c r="M8" s="1171"/>
    </row>
    <row r="9" spans="1:17" ht="15.6" customHeight="1">
      <c r="B9" s="891" t="s">
        <v>613</v>
      </c>
      <c r="C9" s="891"/>
      <c r="D9" s="1048">
        <v>399</v>
      </c>
      <c r="E9" s="1048" t="s">
        <v>236</v>
      </c>
      <c r="F9" s="1170">
        <v>290142134</v>
      </c>
      <c r="G9" s="267" t="s">
        <v>370</v>
      </c>
      <c r="H9" s="1169">
        <f>'WCA Allocation Factors'!E19</f>
        <v>0.22519547929700628</v>
      </c>
      <c r="I9" s="1168">
        <f>+F9*H9</f>
        <v>65338696.930386223</v>
      </c>
      <c r="J9" s="1048"/>
      <c r="K9" s="293"/>
      <c r="O9" s="115"/>
      <c r="P9" s="115"/>
      <c r="Q9" s="115"/>
    </row>
    <row r="10" spans="1:17" ht="15.6" customHeight="1">
      <c r="B10" s="891" t="s">
        <v>614</v>
      </c>
      <c r="C10" s="891"/>
      <c r="D10" s="1048" t="s">
        <v>287</v>
      </c>
      <c r="E10" s="1048" t="s">
        <v>236</v>
      </c>
      <c r="F10" s="1170">
        <v>1609858</v>
      </c>
      <c r="G10" s="267" t="s">
        <v>370</v>
      </c>
      <c r="H10" s="1169">
        <f>'WCA Allocation Factors'!E19</f>
        <v>0.22519547929700628</v>
      </c>
      <c r="I10" s="1168">
        <f t="shared" ref="I10:I11" si="0">+F10*H10</f>
        <v>362532.74391011993</v>
      </c>
      <c r="J10" s="1048"/>
      <c r="K10" s="293"/>
      <c r="O10" s="115"/>
      <c r="P10" s="115"/>
      <c r="Q10" s="115"/>
    </row>
    <row r="11" spans="1:17" ht="15.6" customHeight="1">
      <c r="B11" s="892" t="s">
        <v>615</v>
      </c>
      <c r="C11" s="891"/>
      <c r="D11" s="1048" t="s">
        <v>277</v>
      </c>
      <c r="E11" s="1048" t="s">
        <v>236</v>
      </c>
      <c r="F11" s="1170">
        <v>-145100715</v>
      </c>
      <c r="G11" s="267" t="s">
        <v>370</v>
      </c>
      <c r="H11" s="1169">
        <f>'WCA Allocation Factors'!E19</f>
        <v>0.22519547929700628</v>
      </c>
      <c r="I11" s="1168">
        <f t="shared" si="0"/>
        <v>-32676025.060763311</v>
      </c>
      <c r="J11" s="1048"/>
      <c r="K11" s="1047"/>
      <c r="O11" s="123"/>
      <c r="P11" s="125"/>
      <c r="Q11" s="115"/>
    </row>
    <row r="12" spans="1:17" ht="15.6" customHeight="1">
      <c r="B12" s="891"/>
      <c r="C12" s="891"/>
      <c r="D12" s="1048"/>
      <c r="E12" s="1048"/>
      <c r="F12" s="1704">
        <f>SUM(F9:F11)</f>
        <v>146651277</v>
      </c>
      <c r="G12" s="269"/>
      <c r="H12" s="1167"/>
      <c r="I12" s="1704">
        <f>SUM(I9:I11)</f>
        <v>33025204.613533031</v>
      </c>
      <c r="J12" s="1048"/>
      <c r="K12" s="1047"/>
      <c r="O12" s="123"/>
      <c r="P12" s="125"/>
      <c r="Q12" s="115"/>
    </row>
    <row r="13" spans="1:17" ht="15.6" customHeight="1">
      <c r="B13" s="1131"/>
      <c r="C13" s="891"/>
      <c r="D13" s="1048"/>
      <c r="E13" s="1048"/>
      <c r="F13" s="1170"/>
      <c r="G13" s="1121"/>
      <c r="H13" s="1166"/>
      <c r="I13" s="1170"/>
      <c r="J13" s="1121"/>
      <c r="K13" s="1047"/>
      <c r="M13" s="215">
        <f>J12+J13</f>
        <v>0</v>
      </c>
      <c r="O13" s="1006"/>
      <c r="P13" s="125"/>
      <c r="Q13" s="115"/>
    </row>
    <row r="14" spans="1:17" ht="15.6" customHeight="1">
      <c r="A14" s="1175"/>
      <c r="B14" s="1820" t="s">
        <v>909</v>
      </c>
      <c r="C14" s="1821"/>
      <c r="D14" s="1822"/>
      <c r="E14" s="1823"/>
      <c r="F14" s="1824"/>
      <c r="G14" s="269"/>
      <c r="H14" s="1825"/>
      <c r="I14" s="1826"/>
      <c r="J14" s="1121"/>
      <c r="K14" s="1047"/>
      <c r="M14" s="215"/>
      <c r="O14" s="1006"/>
      <c r="P14" s="125"/>
      <c r="Q14" s="115"/>
    </row>
    <row r="15" spans="1:17" ht="15.6" customHeight="1">
      <c r="A15" s="1175"/>
      <c r="B15" s="1827" t="s">
        <v>613</v>
      </c>
      <c r="C15" s="1828"/>
      <c r="D15" s="1823">
        <v>399</v>
      </c>
      <c r="E15" s="1823" t="s">
        <v>236</v>
      </c>
      <c r="F15" s="1824">
        <v>0</v>
      </c>
      <c r="G15" s="269" t="s">
        <v>370</v>
      </c>
      <c r="H15" s="1825">
        <f>'WCA Allocation Factors'!E19</f>
        <v>0.22519547929700628</v>
      </c>
      <c r="I15" s="1824">
        <v>0</v>
      </c>
      <c r="J15" s="1121"/>
      <c r="K15" s="1047"/>
      <c r="M15" s="215"/>
      <c r="O15" s="1006"/>
      <c r="P15" s="125"/>
      <c r="Q15" s="115"/>
    </row>
    <row r="16" spans="1:17" ht="15.6" customHeight="1">
      <c r="A16" s="1175"/>
      <c r="B16" s="1827" t="s">
        <v>47</v>
      </c>
      <c r="C16" s="1828"/>
      <c r="D16" s="1823" t="s">
        <v>287</v>
      </c>
      <c r="E16" s="1823" t="s">
        <v>236</v>
      </c>
      <c r="F16" s="1824">
        <v>0</v>
      </c>
      <c r="G16" s="269" t="s">
        <v>370</v>
      </c>
      <c r="H16" s="1825">
        <f>'WCA Allocation Factors'!E19</f>
        <v>0.22519547929700628</v>
      </c>
      <c r="I16" s="1824">
        <v>0</v>
      </c>
      <c r="J16" s="1121"/>
      <c r="K16" s="1047"/>
      <c r="M16" s="215"/>
      <c r="O16" s="1006"/>
      <c r="P16" s="125"/>
      <c r="Q16" s="115"/>
    </row>
    <row r="17" spans="1:17" ht="15.6" customHeight="1">
      <c r="A17" s="1175"/>
      <c r="B17" s="1827" t="s">
        <v>910</v>
      </c>
      <c r="C17" s="1828"/>
      <c r="D17" s="1823" t="s">
        <v>277</v>
      </c>
      <c r="E17" s="1823" t="s">
        <v>236</v>
      </c>
      <c r="F17" s="1824">
        <v>0</v>
      </c>
      <c r="G17" s="269" t="s">
        <v>370</v>
      </c>
      <c r="H17" s="1825">
        <f>'WCA Allocation Factors'!E19</f>
        <v>0.22519547929700628</v>
      </c>
      <c r="I17" s="1824">
        <v>0</v>
      </c>
      <c r="J17" s="1121"/>
      <c r="K17" s="1047"/>
      <c r="M17" s="215"/>
      <c r="O17" s="1006"/>
      <c r="P17" s="125"/>
      <c r="Q17" s="115"/>
    </row>
    <row r="18" spans="1:17" ht="15.6" customHeight="1">
      <c r="A18" s="1175"/>
      <c r="B18" s="1829"/>
      <c r="C18" s="1828"/>
      <c r="D18" s="1823"/>
      <c r="E18" s="1823"/>
      <c r="F18" s="1830">
        <f>SUM(F15:F17)</f>
        <v>0</v>
      </c>
      <c r="G18" s="269"/>
      <c r="H18" s="1825"/>
      <c r="I18" s="1830">
        <v>0</v>
      </c>
      <c r="J18" s="1121"/>
      <c r="K18" s="1047"/>
      <c r="M18" s="215"/>
      <c r="O18" s="1006"/>
      <c r="P18" s="125"/>
      <c r="Q18" s="115"/>
    </row>
    <row r="19" spans="1:17" ht="15.6" customHeight="1">
      <c r="A19" s="1175"/>
      <c r="B19" s="1820" t="s">
        <v>911</v>
      </c>
      <c r="C19" s="1821"/>
      <c r="D19" s="1822"/>
      <c r="E19" s="1823"/>
      <c r="F19" s="1824"/>
      <c r="G19" s="269"/>
      <c r="H19" s="1825"/>
      <c r="I19" s="1826"/>
      <c r="J19" s="1121"/>
      <c r="K19" s="1047"/>
      <c r="M19" s="215"/>
      <c r="O19" s="1006"/>
      <c r="P19" s="125"/>
      <c r="Q19" s="115"/>
    </row>
    <row r="20" spans="1:17" ht="15.6" customHeight="1">
      <c r="A20" s="1175"/>
      <c r="B20" s="1827" t="s">
        <v>613</v>
      </c>
      <c r="C20" s="1828"/>
      <c r="D20" s="1823">
        <v>399</v>
      </c>
      <c r="E20" s="1823"/>
      <c r="F20" s="1824">
        <v>0</v>
      </c>
      <c r="G20" s="269"/>
      <c r="H20" s="1825"/>
      <c r="I20" s="1826"/>
      <c r="J20" s="1121"/>
      <c r="K20" s="1047"/>
      <c r="M20" s="215"/>
      <c r="O20" s="1006"/>
      <c r="P20" s="125"/>
      <c r="Q20" s="115"/>
    </row>
    <row r="21" spans="1:17" ht="15.6" customHeight="1">
      <c r="A21" s="1175"/>
      <c r="B21" s="1827" t="s">
        <v>47</v>
      </c>
      <c r="C21" s="1828"/>
      <c r="D21" s="1823" t="s">
        <v>287</v>
      </c>
      <c r="E21" s="1823"/>
      <c r="F21" s="1824">
        <v>0</v>
      </c>
      <c r="G21" s="269"/>
      <c r="H21" s="1825"/>
      <c r="I21" s="1826"/>
      <c r="J21" s="1048"/>
      <c r="K21" s="1157"/>
      <c r="O21" s="123"/>
      <c r="P21" s="125"/>
      <c r="Q21" s="115"/>
    </row>
    <row r="22" spans="1:17" ht="15.6" customHeight="1">
      <c r="A22" s="1175"/>
      <c r="B22" s="1827" t="s">
        <v>910</v>
      </c>
      <c r="C22" s="1828"/>
      <c r="D22" s="1823" t="s">
        <v>277</v>
      </c>
      <c r="E22" s="1823"/>
      <c r="F22" s="1824">
        <v>0</v>
      </c>
      <c r="G22" s="269"/>
      <c r="H22" s="1825"/>
      <c r="I22" s="1826"/>
      <c r="J22" s="1121"/>
      <c r="K22" s="1047"/>
      <c r="O22" s="123"/>
      <c r="P22" s="125"/>
      <c r="Q22" s="115"/>
    </row>
    <row r="23" spans="1:17" ht="15.6" customHeight="1">
      <c r="A23" s="1175"/>
      <c r="B23" s="1829"/>
      <c r="C23" s="1828"/>
      <c r="D23" s="1823"/>
      <c r="E23" s="1823"/>
      <c r="F23" s="1830">
        <f>SUM(F20:F22)</f>
        <v>0</v>
      </c>
      <c r="G23" s="269"/>
      <c r="H23" s="1825"/>
      <c r="I23" s="1824"/>
      <c r="J23" s="1121"/>
      <c r="K23" s="1047"/>
      <c r="L23" s="115"/>
      <c r="O23" s="123"/>
      <c r="P23" s="125"/>
      <c r="Q23" s="115"/>
    </row>
    <row r="24" spans="1:17" ht="15.6" customHeight="1">
      <c r="A24" s="1175"/>
      <c r="B24" s="1831" t="s">
        <v>373</v>
      </c>
      <c r="C24" s="1828"/>
      <c r="D24" s="1823"/>
      <c r="E24" s="1823"/>
      <c r="F24" s="1824"/>
      <c r="G24" s="1823"/>
      <c r="H24" s="1832"/>
      <c r="I24" s="1826"/>
      <c r="J24" s="1121"/>
      <c r="K24" s="1157"/>
      <c r="L24" s="115"/>
      <c r="O24" s="115"/>
      <c r="P24" s="115"/>
      <c r="Q24" s="115"/>
    </row>
    <row r="25" spans="1:17" ht="15.6" customHeight="1">
      <c r="A25" s="1175"/>
      <c r="B25" s="1833" t="s">
        <v>912</v>
      </c>
      <c r="C25" s="1828"/>
      <c r="D25" s="1823">
        <v>190</v>
      </c>
      <c r="E25" s="1823" t="s">
        <v>236</v>
      </c>
      <c r="F25" s="1824">
        <v>0</v>
      </c>
      <c r="G25" s="1823" t="s">
        <v>370</v>
      </c>
      <c r="H25" s="1832">
        <f>'WCA Allocation Factors'!E19</f>
        <v>0.22519547929700628</v>
      </c>
      <c r="I25" s="1826">
        <f>F25*H25</f>
        <v>0</v>
      </c>
      <c r="J25" s="1121"/>
      <c r="K25" s="1157"/>
      <c r="L25" s="115"/>
      <c r="O25" s="115"/>
      <c r="P25" s="115"/>
      <c r="Q25" s="115"/>
    </row>
    <row r="26" spans="1:17" s="115" customFormat="1" ht="15.6" customHeight="1">
      <c r="A26" s="1175"/>
      <c r="B26" s="1821"/>
      <c r="C26" s="1821"/>
      <c r="D26" s="1822"/>
      <c r="E26" s="1822"/>
      <c r="F26" s="1834"/>
      <c r="G26" s="269"/>
      <c r="H26" s="1832"/>
      <c r="I26" s="1826"/>
      <c r="J26" s="1121"/>
      <c r="K26" s="1157"/>
    </row>
    <row r="27" spans="1:17" s="115" customFormat="1" ht="15.6" customHeight="1">
      <c r="B27" s="1140"/>
      <c r="C27" s="891"/>
      <c r="D27" s="1048"/>
      <c r="E27" s="1048"/>
      <c r="F27" s="1170"/>
      <c r="G27" s="1121"/>
      <c r="H27" s="1166"/>
      <c r="I27" s="1140"/>
      <c r="J27" s="1121"/>
      <c r="K27" s="127"/>
    </row>
    <row r="28" spans="1:17" s="115" customFormat="1" ht="15.6" customHeight="1">
      <c r="B28" s="1140"/>
      <c r="C28" s="891"/>
      <c r="D28" s="1048"/>
      <c r="E28" s="1048"/>
      <c r="F28" s="1170"/>
      <c r="G28" s="1121"/>
      <c r="H28" s="1166"/>
      <c r="I28" s="1140"/>
      <c r="J28" s="1121"/>
      <c r="K28" s="127"/>
    </row>
    <row r="29" spans="1:17" s="115" customFormat="1" ht="15.6" customHeight="1">
      <c r="B29" s="1165"/>
      <c r="C29" s="891"/>
      <c r="D29" s="1048"/>
      <c r="E29" s="1048"/>
      <c r="F29" s="1170"/>
      <c r="G29" s="1121"/>
      <c r="H29" s="1166"/>
      <c r="I29" s="1140"/>
      <c r="J29" s="1121"/>
      <c r="K29" s="127"/>
    </row>
    <row r="30" spans="1:17" s="115" customFormat="1" ht="15.6" customHeight="1">
      <c r="B30" s="1835" t="s">
        <v>242</v>
      </c>
      <c r="C30" s="1164"/>
      <c r="D30" s="1158"/>
      <c r="E30" s="1158"/>
      <c r="F30" s="1163"/>
      <c r="G30" s="1162"/>
      <c r="H30" s="1161"/>
      <c r="I30" s="1160"/>
      <c r="J30" s="1158"/>
      <c r="K30" s="127"/>
    </row>
    <row r="31" spans="1:17" s="115" customFormat="1" ht="15.6" customHeight="1">
      <c r="B31" s="1165"/>
      <c r="C31" s="1164"/>
      <c r="D31" s="1158"/>
      <c r="E31" s="1158"/>
      <c r="F31" s="1159"/>
      <c r="G31" s="1162"/>
      <c r="H31" s="1161"/>
      <c r="I31" s="1160"/>
      <c r="J31" s="1158"/>
      <c r="K31" s="127"/>
    </row>
    <row r="32" spans="1:17" s="115" customFormat="1" ht="15.6" customHeight="1">
      <c r="B32" s="1181"/>
      <c r="C32" s="1728"/>
      <c r="D32" s="1545"/>
      <c r="E32" s="1545"/>
      <c r="F32" s="1729"/>
      <c r="G32" s="1730"/>
      <c r="H32" s="1731"/>
      <c r="I32" s="1180"/>
      <c r="J32" s="1158"/>
      <c r="K32" s="127"/>
    </row>
    <row r="33" spans="2:11" s="115" customFormat="1" ht="15.6" customHeight="1">
      <c r="B33" s="1732"/>
      <c r="C33" s="1164"/>
      <c r="D33" s="1158"/>
      <c r="E33" s="1158"/>
      <c r="F33" s="1159"/>
      <c r="G33" s="1158"/>
      <c r="H33" s="1161"/>
      <c r="I33" s="1178"/>
      <c r="J33" s="1158"/>
      <c r="K33" s="127"/>
    </row>
    <row r="34" spans="2:11" s="115" customFormat="1" ht="15.6" customHeight="1">
      <c r="B34" s="1733"/>
      <c r="C34" s="1164"/>
      <c r="D34" s="1158"/>
      <c r="E34" s="1158"/>
      <c r="F34" s="1164"/>
      <c r="G34" s="1158"/>
      <c r="H34" s="1174"/>
      <c r="I34" s="1179"/>
      <c r="J34" s="1158"/>
      <c r="K34" s="116"/>
    </row>
    <row r="35" spans="2:11" s="115" customFormat="1" ht="15.6" customHeight="1">
      <c r="B35" s="1732"/>
      <c r="C35" s="1164"/>
      <c r="D35" s="1158"/>
      <c r="E35" s="1158"/>
      <c r="F35" s="1164"/>
      <c r="G35" s="1158"/>
      <c r="H35" s="1174"/>
      <c r="I35" s="1179"/>
      <c r="J35" s="1158"/>
    </row>
    <row r="36" spans="2:11" s="115" customFormat="1" ht="15.6" customHeight="1">
      <c r="B36" s="1733"/>
      <c r="C36" s="1164"/>
      <c r="D36" s="1158"/>
      <c r="E36" s="1158"/>
      <c r="F36" s="1164"/>
      <c r="G36" s="1158"/>
      <c r="H36" s="1174"/>
      <c r="I36" s="1179"/>
      <c r="J36" s="1158"/>
    </row>
    <row r="37" spans="2:11" s="115" customFormat="1" ht="15.6" customHeight="1">
      <c r="B37" s="2679" t="s">
        <v>1141</v>
      </c>
      <c r="C37" s="2680"/>
      <c r="D37" s="2680"/>
      <c r="E37" s="2680"/>
      <c r="F37" s="2680"/>
      <c r="G37" s="2680"/>
      <c r="H37" s="2680"/>
      <c r="I37" s="2681"/>
      <c r="J37" s="1158"/>
    </row>
    <row r="38" spans="2:11" s="115" customFormat="1" ht="15.6" customHeight="1">
      <c r="B38" s="2679"/>
      <c r="C38" s="2680"/>
      <c r="D38" s="2680"/>
      <c r="E38" s="2680"/>
      <c r="F38" s="2680"/>
      <c r="G38" s="2680"/>
      <c r="H38" s="2680"/>
      <c r="I38" s="2681"/>
      <c r="J38" s="1158"/>
    </row>
    <row r="39" spans="2:11" s="115" customFormat="1" ht="15.6" customHeight="1">
      <c r="B39" s="2682"/>
      <c r="C39" s="2683"/>
      <c r="D39" s="2683"/>
      <c r="E39" s="2683"/>
      <c r="F39" s="2683"/>
      <c r="G39" s="2683"/>
      <c r="H39" s="2683"/>
      <c r="I39" s="2684"/>
      <c r="J39" s="1158"/>
    </row>
    <row r="40" spans="2:11" s="115" customFormat="1" ht="15.6" customHeight="1">
      <c r="B40" s="1164"/>
      <c r="C40" s="1164"/>
      <c r="D40" s="1158"/>
      <c r="E40" s="1158"/>
      <c r="F40" s="1164"/>
      <c r="G40" s="1158"/>
      <c r="H40" s="1174"/>
      <c r="I40" s="1164"/>
      <c r="J40" s="1158"/>
    </row>
    <row r="41" spans="2:11" s="115" customFormat="1" ht="15.6" customHeight="1">
      <c r="B41" s="1727"/>
      <c r="C41" s="1164"/>
      <c r="D41" s="1158"/>
      <c r="E41" s="1158"/>
      <c r="F41" s="1164"/>
      <c r="G41" s="1158"/>
      <c r="H41" s="1174"/>
      <c r="I41" s="1164"/>
      <c r="J41" s="1176"/>
    </row>
    <row r="49" spans="2:2" ht="15.6" customHeight="1">
      <c r="B49" s="1727"/>
    </row>
    <row r="157" spans="5:8" s="115" customFormat="1" ht="15.6" customHeight="1">
      <c r="E157" s="144">
        <v>519</v>
      </c>
      <c r="G157" s="116"/>
      <c r="H157" s="273"/>
    </row>
    <row r="158" spans="5:8" s="115" customFormat="1" ht="15.6" customHeight="1">
      <c r="E158" s="144">
        <v>520</v>
      </c>
      <c r="G158" s="116"/>
      <c r="H158" s="273"/>
    </row>
    <row r="159" spans="5:8" s="115" customFormat="1" ht="15.6" customHeight="1">
      <c r="E159" s="144">
        <v>523</v>
      </c>
      <c r="G159" s="116"/>
      <c r="H159" s="273"/>
    </row>
    <row r="160" spans="5:8" s="115" customFormat="1" ht="15.6" customHeight="1">
      <c r="E160" s="144">
        <v>524</v>
      </c>
      <c r="G160" s="116"/>
      <c r="H160" s="273"/>
    </row>
    <row r="161" spans="5:8" s="115" customFormat="1" ht="15.6" customHeight="1">
      <c r="E161" s="144">
        <v>528</v>
      </c>
      <c r="G161" s="116"/>
      <c r="H161" s="273"/>
    </row>
    <row r="162" spans="5:8" s="115" customFormat="1" ht="15.6" customHeight="1">
      <c r="E162" s="144">
        <v>529</v>
      </c>
      <c r="G162" s="116"/>
      <c r="H162" s="273"/>
    </row>
    <row r="163" spans="5:8" s="115" customFormat="1" ht="15.6" customHeight="1">
      <c r="E163" s="144">
        <v>530</v>
      </c>
      <c r="G163" s="116"/>
      <c r="H163" s="273"/>
    </row>
    <row r="164" spans="5:8" s="115" customFormat="1" ht="15.6" customHeight="1">
      <c r="E164" s="144">
        <v>531</v>
      </c>
      <c r="G164" s="116"/>
      <c r="H164" s="273"/>
    </row>
    <row r="165" spans="5:8" s="115" customFormat="1" ht="15.6" customHeight="1">
      <c r="E165" s="144">
        <v>532</v>
      </c>
      <c r="G165" s="116"/>
      <c r="H165" s="273"/>
    </row>
    <row r="166" spans="5:8" s="115" customFormat="1" ht="15.6" customHeight="1">
      <c r="E166" s="144">
        <v>535</v>
      </c>
      <c r="G166" s="116"/>
      <c r="H166" s="273"/>
    </row>
    <row r="167" spans="5:8" s="115" customFormat="1" ht="15.6" customHeight="1">
      <c r="E167" s="144">
        <v>536</v>
      </c>
      <c r="G167" s="116"/>
      <c r="H167" s="273"/>
    </row>
    <row r="168" spans="5:8" s="115" customFormat="1" ht="15.6" customHeight="1">
      <c r="E168" s="144">
        <v>537</v>
      </c>
      <c r="G168" s="116"/>
      <c r="H168" s="273"/>
    </row>
    <row r="169" spans="5:8" s="115" customFormat="1" ht="15.6" customHeight="1">
      <c r="E169" s="144">
        <v>538</v>
      </c>
      <c r="G169" s="116"/>
      <c r="H169" s="273"/>
    </row>
    <row r="170" spans="5:8" s="115" customFormat="1" ht="15.6" customHeight="1">
      <c r="E170" s="144">
        <v>539</v>
      </c>
      <c r="G170" s="116"/>
      <c r="H170" s="273"/>
    </row>
    <row r="171" spans="5:8" s="115" customFormat="1" ht="15.6" customHeight="1">
      <c r="E171" s="144">
        <v>540</v>
      </c>
      <c r="G171" s="116"/>
      <c r="H171" s="273"/>
    </row>
    <row r="172" spans="5:8" s="115" customFormat="1" ht="15.6" customHeight="1">
      <c r="E172" s="144">
        <v>541</v>
      </c>
      <c r="G172" s="116"/>
      <c r="H172" s="273"/>
    </row>
    <row r="173" spans="5:8" s="115" customFormat="1" ht="15.6" customHeight="1">
      <c r="E173" s="144">
        <v>542</v>
      </c>
      <c r="G173" s="116"/>
      <c r="H173" s="273"/>
    </row>
    <row r="174" spans="5:8" ht="15.6" customHeight="1">
      <c r="E174" s="166">
        <v>543</v>
      </c>
    </row>
    <row r="175" spans="5:8" ht="15.6" customHeight="1">
      <c r="E175" s="166">
        <v>544</v>
      </c>
    </row>
    <row r="176" spans="5:8" ht="15.6" customHeight="1">
      <c r="E176" s="166">
        <v>545</v>
      </c>
    </row>
    <row r="177" spans="5:5" ht="15.6" customHeight="1">
      <c r="E177" s="166">
        <v>546</v>
      </c>
    </row>
    <row r="178" spans="5:5" ht="15.6" customHeight="1">
      <c r="E178" s="166">
        <v>547</v>
      </c>
    </row>
    <row r="179" spans="5:5" ht="15.6" customHeight="1">
      <c r="E179" s="166">
        <v>548</v>
      </c>
    </row>
    <row r="180" spans="5:5" ht="15.6" customHeight="1">
      <c r="E180" s="166">
        <v>549</v>
      </c>
    </row>
    <row r="181" spans="5:5" ht="15.6" customHeight="1">
      <c r="E181" s="166">
        <v>550</v>
      </c>
    </row>
    <row r="182" spans="5:5" ht="15.6" customHeight="1">
      <c r="E182" s="166">
        <v>551</v>
      </c>
    </row>
    <row r="183" spans="5:5" ht="15.6" customHeight="1">
      <c r="E183" s="166">
        <v>552</v>
      </c>
    </row>
    <row r="184" spans="5:5" ht="15.6" customHeight="1">
      <c r="E184" s="166">
        <v>553</v>
      </c>
    </row>
    <row r="185" spans="5:5" ht="15.6" customHeight="1">
      <c r="E185" s="166">
        <v>554</v>
      </c>
    </row>
    <row r="186" spans="5:5" ht="15.6" customHeight="1">
      <c r="E186" s="166">
        <v>555</v>
      </c>
    </row>
    <row r="187" spans="5:5" ht="15.6" customHeight="1">
      <c r="E187" s="166">
        <v>556</v>
      </c>
    </row>
    <row r="188" spans="5:5" ht="15.6" customHeight="1">
      <c r="E188" s="166">
        <v>557</v>
      </c>
    </row>
    <row r="189" spans="5:5" ht="15.6" customHeight="1">
      <c r="E189" s="166">
        <v>560</v>
      </c>
    </row>
    <row r="190" spans="5:5" ht="15.6" customHeight="1">
      <c r="E190" s="166">
        <v>561</v>
      </c>
    </row>
    <row r="191" spans="5:5" ht="15.6" customHeight="1">
      <c r="E191" s="166">
        <v>562</v>
      </c>
    </row>
    <row r="192" spans="5:5" ht="15.6" customHeight="1">
      <c r="E192" s="166">
        <v>563</v>
      </c>
    </row>
    <row r="193" spans="5:5" ht="15.6" customHeight="1">
      <c r="E193" s="166">
        <v>564</v>
      </c>
    </row>
    <row r="194" spans="5:5" ht="15.6" customHeight="1">
      <c r="E194" s="166">
        <v>565</v>
      </c>
    </row>
    <row r="195" spans="5:5" ht="15.6" customHeight="1">
      <c r="E195" s="166">
        <v>566</v>
      </c>
    </row>
    <row r="196" spans="5:5" ht="15.6" customHeight="1">
      <c r="E196" s="166">
        <v>567</v>
      </c>
    </row>
    <row r="197" spans="5:5" ht="15.6" customHeight="1">
      <c r="E197" s="166">
        <v>568</v>
      </c>
    </row>
    <row r="198" spans="5:5" ht="15.6" customHeight="1">
      <c r="E198" s="166">
        <v>569</v>
      </c>
    </row>
    <row r="199" spans="5:5" ht="15.6" customHeight="1">
      <c r="E199" s="166">
        <v>570</v>
      </c>
    </row>
    <row r="200" spans="5:5" ht="15.6" customHeight="1">
      <c r="E200" s="166">
        <v>571</v>
      </c>
    </row>
    <row r="201" spans="5:5" ht="15.6" customHeight="1">
      <c r="E201" s="166">
        <v>572</v>
      </c>
    </row>
    <row r="202" spans="5:5" ht="15.6" customHeight="1">
      <c r="E202" s="166">
        <v>573</v>
      </c>
    </row>
    <row r="203" spans="5:5" ht="15.6" customHeight="1">
      <c r="E203" s="166">
        <v>580</v>
      </c>
    </row>
    <row r="204" spans="5:5" ht="15.6" customHeight="1">
      <c r="E204" s="166">
        <v>581</v>
      </c>
    </row>
    <row r="205" spans="5:5" ht="15.6" customHeight="1">
      <c r="E205" s="166">
        <v>582</v>
      </c>
    </row>
    <row r="206" spans="5:5" ht="15.6" customHeight="1">
      <c r="E206" s="166">
        <v>583</v>
      </c>
    </row>
    <row r="207" spans="5:5" ht="15.6" customHeight="1">
      <c r="E207" s="166">
        <v>584</v>
      </c>
    </row>
    <row r="208" spans="5:5" ht="15.6" customHeight="1">
      <c r="E208" s="166">
        <v>585</v>
      </c>
    </row>
    <row r="209" spans="5:5" ht="15.6" customHeight="1">
      <c r="E209" s="166">
        <v>586</v>
      </c>
    </row>
    <row r="210" spans="5:5" ht="15.6" customHeight="1">
      <c r="E210" s="166">
        <v>587</v>
      </c>
    </row>
    <row r="211" spans="5:5" ht="15.6" customHeight="1">
      <c r="E211" s="166">
        <v>588</v>
      </c>
    </row>
    <row r="212" spans="5:5" ht="15.6" customHeight="1">
      <c r="E212" s="166">
        <v>589</v>
      </c>
    </row>
    <row r="213" spans="5:5" ht="15.6" customHeight="1">
      <c r="E213" s="166">
        <v>590</v>
      </c>
    </row>
    <row r="214" spans="5:5" ht="15.6" customHeight="1">
      <c r="E214" s="166">
        <v>591</v>
      </c>
    </row>
    <row r="215" spans="5:5" ht="15.6" customHeight="1">
      <c r="E215" s="166">
        <v>592</v>
      </c>
    </row>
    <row r="216" spans="5:5" ht="15.6" customHeight="1">
      <c r="E216" s="166">
        <v>593</v>
      </c>
    </row>
    <row r="217" spans="5:5" ht="15.6" customHeight="1">
      <c r="E217" s="166">
        <v>594</v>
      </c>
    </row>
    <row r="218" spans="5:5" ht="15.6" customHeight="1">
      <c r="E218" s="166">
        <v>595</v>
      </c>
    </row>
    <row r="219" spans="5:5" ht="15.6" customHeight="1">
      <c r="E219" s="166">
        <v>596</v>
      </c>
    </row>
    <row r="220" spans="5:5" ht="15.6" customHeight="1">
      <c r="E220" s="166">
        <v>597</v>
      </c>
    </row>
    <row r="221" spans="5:5" ht="15.6" customHeight="1">
      <c r="E221" s="166">
        <v>598</v>
      </c>
    </row>
    <row r="222" spans="5:5" ht="15.6" customHeight="1">
      <c r="E222" s="166">
        <v>901</v>
      </c>
    </row>
    <row r="223" spans="5:5" ht="15.6" customHeight="1">
      <c r="E223" s="166">
        <v>902</v>
      </c>
    </row>
    <row r="224" spans="5:5" ht="15.6" customHeight="1">
      <c r="E224" s="166">
        <v>903</v>
      </c>
    </row>
    <row r="225" spans="5:5" ht="15.6" customHeight="1">
      <c r="E225" s="166">
        <v>904</v>
      </c>
    </row>
    <row r="226" spans="5:5" ht="15.6" customHeight="1">
      <c r="E226" s="166">
        <v>905</v>
      </c>
    </row>
    <row r="227" spans="5:5" ht="15.6" customHeight="1">
      <c r="E227" s="166">
        <v>907</v>
      </c>
    </row>
    <row r="228" spans="5:5" ht="15.6" customHeight="1">
      <c r="E228" s="166">
        <v>908</v>
      </c>
    </row>
    <row r="229" spans="5:5" ht="15.6" customHeight="1">
      <c r="E229" s="166">
        <v>909</v>
      </c>
    </row>
    <row r="230" spans="5:5" ht="15.6" customHeight="1">
      <c r="E230" s="166">
        <v>910</v>
      </c>
    </row>
    <row r="231" spans="5:5" ht="15.6" customHeight="1">
      <c r="E231" s="166">
        <v>911</v>
      </c>
    </row>
    <row r="232" spans="5:5" ht="15.6" customHeight="1">
      <c r="E232" s="166">
        <v>912</v>
      </c>
    </row>
    <row r="233" spans="5:5" ht="15.6" customHeight="1">
      <c r="E233" s="166">
        <v>913</v>
      </c>
    </row>
    <row r="234" spans="5:5" ht="15.6" customHeight="1">
      <c r="E234" s="166">
        <v>916</v>
      </c>
    </row>
    <row r="235" spans="5:5" ht="15.6" customHeight="1">
      <c r="E235" s="166">
        <v>920</v>
      </c>
    </row>
    <row r="236" spans="5:5" ht="15.6" customHeight="1">
      <c r="E236" s="166">
        <v>921</v>
      </c>
    </row>
    <row r="237" spans="5:5" ht="15.6" customHeight="1">
      <c r="E237" s="166">
        <v>922</v>
      </c>
    </row>
    <row r="238" spans="5:5" ht="15.6" customHeight="1">
      <c r="E238" s="166">
        <v>923</v>
      </c>
    </row>
    <row r="239" spans="5:5" ht="15.6" customHeight="1">
      <c r="E239" s="166">
        <v>924</v>
      </c>
    </row>
    <row r="240" spans="5:5" ht="15.6" customHeight="1">
      <c r="E240" s="166">
        <v>925</v>
      </c>
    </row>
    <row r="241" spans="5:5" ht="15.6" customHeight="1">
      <c r="E241" s="166">
        <v>926</v>
      </c>
    </row>
    <row r="242" spans="5:5" ht="15.6" customHeight="1">
      <c r="E242" s="166">
        <v>927</v>
      </c>
    </row>
    <row r="243" spans="5:5" ht="15.6" customHeight="1">
      <c r="E243" s="166">
        <v>928</v>
      </c>
    </row>
    <row r="244" spans="5:5" ht="15.6" customHeight="1">
      <c r="E244" s="166">
        <v>929</v>
      </c>
    </row>
    <row r="245" spans="5:5" ht="15.6" customHeight="1">
      <c r="E245" s="166">
        <v>930</v>
      </c>
    </row>
    <row r="246" spans="5:5" ht="15.6" customHeight="1">
      <c r="E246" s="166">
        <v>931</v>
      </c>
    </row>
    <row r="247" spans="5:5" ht="15.6" customHeight="1">
      <c r="E247" s="166">
        <v>935</v>
      </c>
    </row>
    <row r="248" spans="5:5" ht="15.6" customHeight="1">
      <c r="E248" s="166">
        <v>1869</v>
      </c>
    </row>
    <row r="249" spans="5:5" ht="15.6" customHeight="1">
      <c r="E249" s="166">
        <v>2281</v>
      </c>
    </row>
    <row r="250" spans="5:5" ht="15.6" customHeight="1">
      <c r="E250" s="166">
        <v>2282</v>
      </c>
    </row>
    <row r="251" spans="5:5" ht="15.6" customHeight="1">
      <c r="E251" s="166">
        <v>4118</v>
      </c>
    </row>
    <row r="252" spans="5:5" ht="15.6" customHeight="1">
      <c r="E252" s="166">
        <v>4194</v>
      </c>
    </row>
    <row r="253" spans="5:5" ht="15.6" customHeight="1">
      <c r="E253" s="166">
        <v>4311</v>
      </c>
    </row>
    <row r="254" spans="5:5" ht="15.6" customHeight="1">
      <c r="E254" s="166">
        <v>18221</v>
      </c>
    </row>
    <row r="255" spans="5:5" ht="15.6" customHeight="1">
      <c r="E255" s="166">
        <v>18222</v>
      </c>
    </row>
    <row r="256" spans="5:5" ht="15.6" customHeight="1">
      <c r="E256" s="166">
        <v>22842</v>
      </c>
    </row>
    <row r="257" spans="5:5" ht="15.6" customHeight="1">
      <c r="E257" s="166">
        <v>25316</v>
      </c>
    </row>
    <row r="258" spans="5:5" ht="15.6" customHeight="1">
      <c r="E258" s="166">
        <v>25317</v>
      </c>
    </row>
    <row r="259" spans="5:5" ht="15.6" customHeight="1">
      <c r="E259" s="166">
        <v>25318</v>
      </c>
    </row>
    <row r="260" spans="5:5" ht="15.6" customHeight="1">
      <c r="E260" s="166">
        <v>25319</v>
      </c>
    </row>
    <row r="261" spans="5:5" ht="15.6" customHeight="1">
      <c r="E261" s="166">
        <v>25399</v>
      </c>
    </row>
    <row r="262" spans="5:5" ht="15.6" customHeight="1">
      <c r="E262" s="166">
        <v>40910</v>
      </c>
    </row>
    <row r="263" spans="5:5" ht="15.6" customHeight="1">
      <c r="E263" s="166">
        <v>40911</v>
      </c>
    </row>
    <row r="264" spans="5:5" ht="15.6" customHeight="1">
      <c r="E264" s="166">
        <v>41010</v>
      </c>
    </row>
    <row r="265" spans="5:5" ht="15.6" customHeight="1">
      <c r="E265" s="166">
        <v>41011</v>
      </c>
    </row>
    <row r="266" spans="5:5" ht="15.6" customHeight="1">
      <c r="E266" s="166">
        <v>41110</v>
      </c>
    </row>
    <row r="267" spans="5:5" ht="15.6" customHeight="1">
      <c r="E267" s="166">
        <v>41111</v>
      </c>
    </row>
    <row r="268" spans="5:5" ht="15.6" customHeight="1">
      <c r="E268" s="166">
        <v>41140</v>
      </c>
    </row>
    <row r="269" spans="5:5" ht="15.6" customHeight="1">
      <c r="E269" s="166">
        <v>41141</v>
      </c>
    </row>
    <row r="270" spans="5:5" ht="15.6" customHeight="1">
      <c r="E270" s="166">
        <v>41160</v>
      </c>
    </row>
    <row r="271" spans="5:5" ht="15.6" customHeight="1">
      <c r="E271" s="166">
        <v>41170</v>
      </c>
    </row>
    <row r="272" spans="5:5" ht="15.6" customHeight="1">
      <c r="E272" s="166">
        <v>41181</v>
      </c>
    </row>
    <row r="273" spans="5:5" ht="15.6" customHeight="1">
      <c r="E273" s="166">
        <v>108360</v>
      </c>
    </row>
    <row r="274" spans="5:5" ht="15.6" customHeight="1">
      <c r="E274" s="166">
        <v>108361</v>
      </c>
    </row>
    <row r="275" spans="5:5" ht="15.6" customHeight="1">
      <c r="E275" s="166">
        <v>108362</v>
      </c>
    </row>
    <row r="276" spans="5:5" ht="15.6" customHeight="1">
      <c r="E276" s="166">
        <v>108364</v>
      </c>
    </row>
    <row r="277" spans="5:5" ht="15.6" customHeight="1">
      <c r="E277" s="166">
        <v>108365</v>
      </c>
    </row>
    <row r="278" spans="5:5" ht="15.6" customHeight="1">
      <c r="E278" s="166">
        <v>108366</v>
      </c>
    </row>
    <row r="279" spans="5:5" ht="15.6" customHeight="1">
      <c r="E279" s="166">
        <v>108367</v>
      </c>
    </row>
    <row r="280" spans="5:5" ht="15.6" customHeight="1">
      <c r="E280" s="166">
        <v>108368</v>
      </c>
    </row>
    <row r="281" spans="5:5" ht="15.6" customHeight="1">
      <c r="E281" s="166">
        <v>108369</v>
      </c>
    </row>
    <row r="282" spans="5:5" ht="15.6" customHeight="1">
      <c r="E282" s="166">
        <v>108370</v>
      </c>
    </row>
    <row r="283" spans="5:5" ht="15.6" customHeight="1">
      <c r="E283" s="166">
        <v>108371</v>
      </c>
    </row>
    <row r="284" spans="5:5" ht="15.6" customHeight="1">
      <c r="E284" s="166">
        <v>108372</v>
      </c>
    </row>
    <row r="285" spans="5:5" ht="15.6" customHeight="1">
      <c r="E285" s="166">
        <v>108373</v>
      </c>
    </row>
    <row r="286" spans="5:5" ht="15.6" customHeight="1">
      <c r="E286" s="166">
        <v>111399</v>
      </c>
    </row>
    <row r="287" spans="5:5" ht="15.6" customHeight="1">
      <c r="E287" s="166">
        <v>403360</v>
      </c>
    </row>
    <row r="288" spans="5:5" ht="15.6" customHeight="1">
      <c r="E288" s="166">
        <v>403361</v>
      </c>
    </row>
    <row r="289" spans="5:5" ht="15.6" customHeight="1">
      <c r="E289" s="166">
        <v>403362</v>
      </c>
    </row>
    <row r="290" spans="5:5" ht="15.6" customHeight="1">
      <c r="E290" s="166">
        <v>403364</v>
      </c>
    </row>
    <row r="291" spans="5:5" ht="15.6" customHeight="1">
      <c r="E291" s="166">
        <v>403365</v>
      </c>
    </row>
    <row r="292" spans="5:5" ht="15.6" customHeight="1">
      <c r="E292" s="166">
        <v>403366</v>
      </c>
    </row>
    <row r="293" spans="5:5" ht="15.6" customHeight="1">
      <c r="E293" s="166">
        <v>403367</v>
      </c>
    </row>
    <row r="294" spans="5:5" ht="15.6" customHeight="1">
      <c r="E294" s="166">
        <v>403368</v>
      </c>
    </row>
    <row r="295" spans="5:5" ht="15.6" customHeight="1">
      <c r="E295" s="166">
        <v>403369</v>
      </c>
    </row>
    <row r="296" spans="5:5" ht="15.6" customHeight="1">
      <c r="E296" s="166">
        <v>403370</v>
      </c>
    </row>
    <row r="297" spans="5:5" ht="15.6" customHeight="1">
      <c r="E297" s="166">
        <v>403371</v>
      </c>
    </row>
    <row r="298" spans="5:5" ht="15.6" customHeight="1">
      <c r="E298" s="166">
        <v>403372</v>
      </c>
    </row>
    <row r="299" spans="5:5" ht="15.6" customHeight="1">
      <c r="E299" s="166">
        <v>403373</v>
      </c>
    </row>
    <row r="300" spans="5:5" ht="15.6" customHeight="1">
      <c r="E300" s="166">
        <v>404330</v>
      </c>
    </row>
    <row r="301" spans="5:5" ht="15.6" customHeight="1">
      <c r="E301" s="166">
        <v>1081390</v>
      </c>
    </row>
    <row r="302" spans="5:5" ht="15.6" customHeight="1">
      <c r="E302" s="166">
        <v>1081399</v>
      </c>
    </row>
    <row r="303" spans="5:5" ht="15.6" customHeight="1">
      <c r="E303" s="166" t="s">
        <v>271</v>
      </c>
    </row>
    <row r="304" spans="5:5" ht="15.6" customHeight="1">
      <c r="E304" s="166" t="s">
        <v>272</v>
      </c>
    </row>
    <row r="305" spans="5:5" ht="15.6" customHeight="1">
      <c r="E305" s="166" t="s">
        <v>273</v>
      </c>
    </row>
    <row r="306" spans="5:5" ht="15.6" customHeight="1">
      <c r="E306" s="166" t="s">
        <v>274</v>
      </c>
    </row>
    <row r="307" spans="5:5" ht="15.6" customHeight="1">
      <c r="E307" s="166" t="s">
        <v>275</v>
      </c>
    </row>
    <row r="308" spans="5:5" ht="15.6" customHeight="1">
      <c r="E308" s="166" t="s">
        <v>276</v>
      </c>
    </row>
    <row r="309" spans="5:5" ht="15.6" customHeight="1">
      <c r="E309" s="166" t="s">
        <v>277</v>
      </c>
    </row>
    <row r="310" spans="5:5" ht="15.6" customHeight="1">
      <c r="E310" s="166" t="s">
        <v>277</v>
      </c>
    </row>
    <row r="311" spans="5:5" ht="15.6" customHeight="1">
      <c r="E311" s="166" t="s">
        <v>278</v>
      </c>
    </row>
    <row r="312" spans="5:5" ht="15.6" customHeight="1">
      <c r="E312" s="166" t="s">
        <v>279</v>
      </c>
    </row>
    <row r="313" spans="5:5" ht="15.6" customHeight="1">
      <c r="E313" s="166" t="s">
        <v>280</v>
      </c>
    </row>
    <row r="314" spans="5:5" ht="15.6" customHeight="1">
      <c r="E314" s="166" t="s">
        <v>281</v>
      </c>
    </row>
    <row r="315" spans="5:5" ht="15.6" customHeight="1">
      <c r="E315" s="166" t="s">
        <v>282</v>
      </c>
    </row>
    <row r="316" spans="5:5" ht="15.6" customHeight="1">
      <c r="E316" s="166" t="s">
        <v>283</v>
      </c>
    </row>
    <row r="317" spans="5:5" ht="15.6" customHeight="1">
      <c r="E317" s="166" t="s">
        <v>284</v>
      </c>
    </row>
    <row r="318" spans="5:5" ht="15.6" customHeight="1">
      <c r="E318" s="166" t="s">
        <v>285</v>
      </c>
    </row>
    <row r="319" spans="5:5" ht="15.6" customHeight="1">
      <c r="E319" s="166" t="s">
        <v>285</v>
      </c>
    </row>
    <row r="320" spans="5:5" ht="15.6" customHeight="1">
      <c r="E320" s="166" t="s">
        <v>286</v>
      </c>
    </row>
    <row r="321" spans="5:5" ht="15.6" customHeight="1">
      <c r="E321" s="166" t="s">
        <v>287</v>
      </c>
    </row>
    <row r="322" spans="5:5" ht="15.6" customHeight="1">
      <c r="E322" s="166" t="s">
        <v>288</v>
      </c>
    </row>
    <row r="323" spans="5:5" ht="15.6" customHeight="1">
      <c r="E323" s="166" t="s">
        <v>289</v>
      </c>
    </row>
    <row r="324" spans="5:5" ht="15.6" customHeight="1">
      <c r="E324" s="166" t="s">
        <v>290</v>
      </c>
    </row>
    <row r="325" spans="5:5" ht="15.6" customHeight="1">
      <c r="E325" s="166" t="s">
        <v>291</v>
      </c>
    </row>
    <row r="326" spans="5:5" ht="15.6" customHeight="1">
      <c r="E326" s="166" t="s">
        <v>292</v>
      </c>
    </row>
    <row r="327" spans="5:5" ht="15.6" customHeight="1">
      <c r="E327" s="166" t="s">
        <v>293</v>
      </c>
    </row>
    <row r="328" spans="5:5" ht="15.6" customHeight="1">
      <c r="E328" s="166" t="s">
        <v>294</v>
      </c>
    </row>
    <row r="329" spans="5:5" ht="15.6" customHeight="1">
      <c r="E329" s="166" t="s">
        <v>295</v>
      </c>
    </row>
    <row r="330" spans="5:5" ht="15.6" customHeight="1">
      <c r="E330" s="166" t="s">
        <v>296</v>
      </c>
    </row>
    <row r="331" spans="5:5" ht="15.6" customHeight="1">
      <c r="E331" s="166" t="s">
        <v>297</v>
      </c>
    </row>
    <row r="332" spans="5:5" ht="15.6" customHeight="1">
      <c r="E332" s="166" t="s">
        <v>298</v>
      </c>
    </row>
    <row r="333" spans="5:5" ht="15.6" customHeight="1">
      <c r="E333" s="166" t="s">
        <v>299</v>
      </c>
    </row>
    <row r="334" spans="5:5" ht="15.6" customHeight="1">
      <c r="E334" s="166" t="s">
        <v>300</v>
      </c>
    </row>
    <row r="335" spans="5:5" ht="15.6" customHeight="1">
      <c r="E335" s="166" t="s">
        <v>301</v>
      </c>
    </row>
    <row r="336" spans="5:5" ht="15.6" customHeight="1">
      <c r="E336" s="166" t="s">
        <v>302</v>
      </c>
    </row>
    <row r="337" spans="5:5" ht="15.6" customHeight="1">
      <c r="E337" s="166" t="s">
        <v>303</v>
      </c>
    </row>
    <row r="338" spans="5:5" ht="15.6" customHeight="1">
      <c r="E338" s="166" t="s">
        <v>304</v>
      </c>
    </row>
    <row r="339" spans="5:5" ht="15.6" customHeight="1">
      <c r="E339" s="166" t="s">
        <v>305</v>
      </c>
    </row>
    <row r="340" spans="5:5" ht="15.6" customHeight="1">
      <c r="E340" s="166" t="s">
        <v>306</v>
      </c>
    </row>
    <row r="341" spans="5:5" ht="15.6" customHeight="1">
      <c r="E341" s="166" t="s">
        <v>307</v>
      </c>
    </row>
    <row r="342" spans="5:5" ht="15.6" customHeight="1">
      <c r="E342" s="166" t="s">
        <v>308</v>
      </c>
    </row>
    <row r="343" spans="5:5" ht="15.6" customHeight="1">
      <c r="E343" s="166" t="s">
        <v>309</v>
      </c>
    </row>
    <row r="344" spans="5:5" ht="15.6" customHeight="1">
      <c r="E344" s="166" t="s">
        <v>310</v>
      </c>
    </row>
    <row r="345" spans="5:5" ht="15.6" customHeight="1">
      <c r="E345" s="166" t="s">
        <v>311</v>
      </c>
    </row>
    <row r="346" spans="5:5" ht="15.6" customHeight="1">
      <c r="E346" s="166" t="s">
        <v>312</v>
      </c>
    </row>
    <row r="347" spans="5:5" ht="15.6" customHeight="1">
      <c r="E347" s="166" t="s">
        <v>313</v>
      </c>
    </row>
    <row r="348" spans="5:5" ht="15.6" customHeight="1">
      <c r="E348" s="166" t="s">
        <v>314</v>
      </c>
    </row>
    <row r="349" spans="5:5" ht="15.6" customHeight="1">
      <c r="E349" s="166" t="s">
        <v>315</v>
      </c>
    </row>
    <row r="350" spans="5:5" ht="15.6" customHeight="1">
      <c r="E350" s="166" t="s">
        <v>316</v>
      </c>
    </row>
    <row r="351" spans="5:5" ht="15.6" customHeight="1">
      <c r="E351" s="166" t="s">
        <v>317</v>
      </c>
    </row>
    <row r="352" spans="5:5" ht="15.6" customHeight="1">
      <c r="E352" s="166" t="s">
        <v>318</v>
      </c>
    </row>
    <row r="353" spans="5:5" ht="15.6" customHeight="1">
      <c r="E353" s="166" t="s">
        <v>319</v>
      </c>
    </row>
    <row r="354" spans="5:5" ht="15.6" customHeight="1">
      <c r="E354" s="166" t="s">
        <v>320</v>
      </c>
    </row>
    <row r="355" spans="5:5" ht="15.6" customHeight="1">
      <c r="E355" s="166" t="s">
        <v>321</v>
      </c>
    </row>
    <row r="356" spans="5:5" ht="15.6" customHeight="1">
      <c r="E356" s="166" t="s">
        <v>322</v>
      </c>
    </row>
    <row r="357" spans="5:5" ht="15.6" customHeight="1">
      <c r="E357" s="166" t="s">
        <v>323</v>
      </c>
    </row>
    <row r="358" spans="5:5" ht="15.6" customHeight="1">
      <c r="E358" s="166" t="s">
        <v>324</v>
      </c>
    </row>
    <row r="359" spans="5:5" ht="15.6" customHeight="1">
      <c r="E359" s="166" t="s">
        <v>325</v>
      </c>
    </row>
    <row r="360" spans="5:5" ht="15.6" customHeight="1">
      <c r="E360" s="166" t="s">
        <v>326</v>
      </c>
    </row>
    <row r="361" spans="5:5" ht="15.6" customHeight="1">
      <c r="E361" s="166" t="s">
        <v>327</v>
      </c>
    </row>
    <row r="362" spans="5:5" ht="15.6" customHeight="1">
      <c r="E362" s="166" t="s">
        <v>328</v>
      </c>
    </row>
    <row r="363" spans="5:5" ht="15.6" customHeight="1">
      <c r="E363" s="166" t="s">
        <v>329</v>
      </c>
    </row>
    <row r="364" spans="5:5" ht="15.6" customHeight="1">
      <c r="E364" s="166" t="s">
        <v>330</v>
      </c>
    </row>
    <row r="365" spans="5:5" ht="15.6" customHeight="1">
      <c r="E365" s="166">
        <v>115</v>
      </c>
    </row>
    <row r="366" spans="5:5" ht="15.6" customHeight="1">
      <c r="E366" s="166">
        <v>2283</v>
      </c>
    </row>
    <row r="367" spans="5:5" ht="15.6" customHeight="1">
      <c r="E367" s="166">
        <v>230</v>
      </c>
    </row>
    <row r="368" spans="5:5" ht="15.6" customHeight="1">
      <c r="E368" s="166">
        <v>254</v>
      </c>
    </row>
    <row r="369" spans="5:5" ht="15.6" customHeight="1">
      <c r="E369" s="166">
        <v>2533</v>
      </c>
    </row>
    <row r="370" spans="5:5" ht="15.6" customHeight="1">
      <c r="E370" s="166">
        <v>254105</v>
      </c>
    </row>
    <row r="371" spans="5:5" ht="15.6" customHeight="1">
      <c r="E371" s="166">
        <v>22844</v>
      </c>
    </row>
    <row r="372" spans="5:5" ht="15.6" customHeight="1">
      <c r="E372" s="166" t="s">
        <v>331</v>
      </c>
    </row>
  </sheetData>
  <mergeCells count="1">
    <mergeCell ref="B37:I39"/>
  </mergeCells>
  <conditionalFormatting sqref="C9:C10 C25 B8">
    <cfRule type="cellIs" dxfId="23" priority="8" stopIfTrue="1" operator="equal">
      <formula>"Adjustment to Income/Expense/Rate Base:"</formula>
    </cfRule>
  </conditionalFormatting>
  <conditionalFormatting sqref="K1:K2">
    <cfRule type="cellIs" dxfId="22" priority="7" stopIfTrue="1" operator="equal">
      <formula>"x.x"</formula>
    </cfRule>
  </conditionalFormatting>
  <conditionalFormatting sqref="C11 B9:B10">
    <cfRule type="cellIs" dxfId="21" priority="6" stopIfTrue="1" operator="equal">
      <formula>"Title"</formula>
    </cfRule>
  </conditionalFormatting>
  <dataValidations count="7">
    <dataValidation type="list" errorStyle="warning" allowBlank="1" showInputMessage="1" showErrorMessage="1" errorTitle="Factor" error="This factor is not included in the drop-down list. Is this the factor you want to use?" sqref="H65538:H65540 WVP983053:WVP983055 JD65549:JD65551 SZ65549:SZ65551 ACV65549:ACV65551 AMR65549:AMR65551 AWN65549:AWN65551 BGJ65549:BGJ65551 BQF65549:BQF65551 CAB65549:CAB65551 CJX65549:CJX65551 CTT65549:CTT65551 DDP65549:DDP65551 DNL65549:DNL65551 DXH65549:DXH65551 EHD65549:EHD65551 EQZ65549:EQZ65551 FAV65549:FAV65551 FKR65549:FKR65551 FUN65549:FUN65551 GEJ65549:GEJ65551 GOF65549:GOF65551 GYB65549:GYB65551 HHX65549:HHX65551 HRT65549:HRT65551 IBP65549:IBP65551 ILL65549:ILL65551 IVH65549:IVH65551 JFD65549:JFD65551 JOZ65549:JOZ65551 JYV65549:JYV65551 KIR65549:KIR65551 KSN65549:KSN65551 LCJ65549:LCJ65551 LMF65549:LMF65551 LWB65549:LWB65551 MFX65549:MFX65551 MPT65549:MPT65551 MZP65549:MZP65551 NJL65549:NJL65551 NTH65549:NTH65551 ODD65549:ODD65551 OMZ65549:OMZ65551 OWV65549:OWV65551 PGR65549:PGR65551 PQN65549:PQN65551 QAJ65549:QAJ65551 QKF65549:QKF65551 QUB65549:QUB65551 RDX65549:RDX65551 RNT65549:RNT65551 RXP65549:RXP65551 SHL65549:SHL65551 SRH65549:SRH65551 TBD65549:TBD65551 TKZ65549:TKZ65551 TUV65549:TUV65551 UER65549:UER65551 UON65549:UON65551 UYJ65549:UYJ65551 VIF65549:VIF65551 VSB65549:VSB65551 WBX65549:WBX65551 WLT65549:WLT65551 WVP65549:WVP65551 H131074:H131076 JD131085:JD131087 SZ131085:SZ131087 ACV131085:ACV131087 AMR131085:AMR131087 AWN131085:AWN131087 BGJ131085:BGJ131087 BQF131085:BQF131087 CAB131085:CAB131087 CJX131085:CJX131087 CTT131085:CTT131087 DDP131085:DDP131087 DNL131085:DNL131087 DXH131085:DXH131087 EHD131085:EHD131087 EQZ131085:EQZ131087 FAV131085:FAV131087 FKR131085:FKR131087 FUN131085:FUN131087 GEJ131085:GEJ131087 GOF131085:GOF131087 GYB131085:GYB131087 HHX131085:HHX131087 HRT131085:HRT131087 IBP131085:IBP131087 ILL131085:ILL131087 IVH131085:IVH131087 JFD131085:JFD131087 JOZ131085:JOZ131087 JYV131085:JYV131087 KIR131085:KIR131087 KSN131085:KSN131087 LCJ131085:LCJ131087 LMF131085:LMF131087 LWB131085:LWB131087 MFX131085:MFX131087 MPT131085:MPT131087 MZP131085:MZP131087 NJL131085:NJL131087 NTH131085:NTH131087 ODD131085:ODD131087 OMZ131085:OMZ131087 OWV131085:OWV131087 PGR131085:PGR131087 PQN131085:PQN131087 QAJ131085:QAJ131087 QKF131085:QKF131087 QUB131085:QUB131087 RDX131085:RDX131087 RNT131085:RNT131087 RXP131085:RXP131087 SHL131085:SHL131087 SRH131085:SRH131087 TBD131085:TBD131087 TKZ131085:TKZ131087 TUV131085:TUV131087 UER131085:UER131087 UON131085:UON131087 UYJ131085:UYJ131087 VIF131085:VIF131087 VSB131085:VSB131087 WBX131085:WBX131087 WLT131085:WLT131087 WVP131085:WVP131087 H196610:H196612 JD196621:JD196623 SZ196621:SZ196623 ACV196621:ACV196623 AMR196621:AMR196623 AWN196621:AWN196623 BGJ196621:BGJ196623 BQF196621:BQF196623 CAB196621:CAB196623 CJX196621:CJX196623 CTT196621:CTT196623 DDP196621:DDP196623 DNL196621:DNL196623 DXH196621:DXH196623 EHD196621:EHD196623 EQZ196621:EQZ196623 FAV196621:FAV196623 FKR196621:FKR196623 FUN196621:FUN196623 GEJ196621:GEJ196623 GOF196621:GOF196623 GYB196621:GYB196623 HHX196621:HHX196623 HRT196621:HRT196623 IBP196621:IBP196623 ILL196621:ILL196623 IVH196621:IVH196623 JFD196621:JFD196623 JOZ196621:JOZ196623 JYV196621:JYV196623 KIR196621:KIR196623 KSN196621:KSN196623 LCJ196621:LCJ196623 LMF196621:LMF196623 LWB196621:LWB196623 MFX196621:MFX196623 MPT196621:MPT196623 MZP196621:MZP196623 NJL196621:NJL196623 NTH196621:NTH196623 ODD196621:ODD196623 OMZ196621:OMZ196623 OWV196621:OWV196623 PGR196621:PGR196623 PQN196621:PQN196623 QAJ196621:QAJ196623 QKF196621:QKF196623 QUB196621:QUB196623 RDX196621:RDX196623 RNT196621:RNT196623 RXP196621:RXP196623 SHL196621:SHL196623 SRH196621:SRH196623 TBD196621:TBD196623 TKZ196621:TKZ196623 TUV196621:TUV196623 UER196621:UER196623 UON196621:UON196623 UYJ196621:UYJ196623 VIF196621:VIF196623 VSB196621:VSB196623 WBX196621:WBX196623 WLT196621:WLT196623 WVP196621:WVP196623 H262146:H262148 JD262157:JD262159 SZ262157:SZ262159 ACV262157:ACV262159 AMR262157:AMR262159 AWN262157:AWN262159 BGJ262157:BGJ262159 BQF262157:BQF262159 CAB262157:CAB262159 CJX262157:CJX262159 CTT262157:CTT262159 DDP262157:DDP262159 DNL262157:DNL262159 DXH262157:DXH262159 EHD262157:EHD262159 EQZ262157:EQZ262159 FAV262157:FAV262159 FKR262157:FKR262159 FUN262157:FUN262159 GEJ262157:GEJ262159 GOF262157:GOF262159 GYB262157:GYB262159 HHX262157:HHX262159 HRT262157:HRT262159 IBP262157:IBP262159 ILL262157:ILL262159 IVH262157:IVH262159 JFD262157:JFD262159 JOZ262157:JOZ262159 JYV262157:JYV262159 KIR262157:KIR262159 KSN262157:KSN262159 LCJ262157:LCJ262159 LMF262157:LMF262159 LWB262157:LWB262159 MFX262157:MFX262159 MPT262157:MPT262159 MZP262157:MZP262159 NJL262157:NJL262159 NTH262157:NTH262159 ODD262157:ODD262159 OMZ262157:OMZ262159 OWV262157:OWV262159 PGR262157:PGR262159 PQN262157:PQN262159 QAJ262157:QAJ262159 QKF262157:QKF262159 QUB262157:QUB262159 RDX262157:RDX262159 RNT262157:RNT262159 RXP262157:RXP262159 SHL262157:SHL262159 SRH262157:SRH262159 TBD262157:TBD262159 TKZ262157:TKZ262159 TUV262157:TUV262159 UER262157:UER262159 UON262157:UON262159 UYJ262157:UYJ262159 VIF262157:VIF262159 VSB262157:VSB262159 WBX262157:WBX262159 WLT262157:WLT262159 WVP262157:WVP262159 H327682:H327684 JD327693:JD327695 SZ327693:SZ327695 ACV327693:ACV327695 AMR327693:AMR327695 AWN327693:AWN327695 BGJ327693:BGJ327695 BQF327693:BQF327695 CAB327693:CAB327695 CJX327693:CJX327695 CTT327693:CTT327695 DDP327693:DDP327695 DNL327693:DNL327695 DXH327693:DXH327695 EHD327693:EHD327695 EQZ327693:EQZ327695 FAV327693:FAV327695 FKR327693:FKR327695 FUN327693:FUN327695 GEJ327693:GEJ327695 GOF327693:GOF327695 GYB327693:GYB327695 HHX327693:HHX327695 HRT327693:HRT327695 IBP327693:IBP327695 ILL327693:ILL327695 IVH327693:IVH327695 JFD327693:JFD327695 JOZ327693:JOZ327695 JYV327693:JYV327695 KIR327693:KIR327695 KSN327693:KSN327695 LCJ327693:LCJ327695 LMF327693:LMF327695 LWB327693:LWB327695 MFX327693:MFX327695 MPT327693:MPT327695 MZP327693:MZP327695 NJL327693:NJL327695 NTH327693:NTH327695 ODD327693:ODD327695 OMZ327693:OMZ327695 OWV327693:OWV327695 PGR327693:PGR327695 PQN327693:PQN327695 QAJ327693:QAJ327695 QKF327693:QKF327695 QUB327693:QUB327695 RDX327693:RDX327695 RNT327693:RNT327695 RXP327693:RXP327695 SHL327693:SHL327695 SRH327693:SRH327695 TBD327693:TBD327695 TKZ327693:TKZ327695 TUV327693:TUV327695 UER327693:UER327695 UON327693:UON327695 UYJ327693:UYJ327695 VIF327693:VIF327695 VSB327693:VSB327695 WBX327693:WBX327695 WLT327693:WLT327695 WVP327693:WVP327695 H393218:H393220 JD393229:JD393231 SZ393229:SZ393231 ACV393229:ACV393231 AMR393229:AMR393231 AWN393229:AWN393231 BGJ393229:BGJ393231 BQF393229:BQF393231 CAB393229:CAB393231 CJX393229:CJX393231 CTT393229:CTT393231 DDP393229:DDP393231 DNL393229:DNL393231 DXH393229:DXH393231 EHD393229:EHD393231 EQZ393229:EQZ393231 FAV393229:FAV393231 FKR393229:FKR393231 FUN393229:FUN393231 GEJ393229:GEJ393231 GOF393229:GOF393231 GYB393229:GYB393231 HHX393229:HHX393231 HRT393229:HRT393231 IBP393229:IBP393231 ILL393229:ILL393231 IVH393229:IVH393231 JFD393229:JFD393231 JOZ393229:JOZ393231 JYV393229:JYV393231 KIR393229:KIR393231 KSN393229:KSN393231 LCJ393229:LCJ393231 LMF393229:LMF393231 LWB393229:LWB393231 MFX393229:MFX393231 MPT393229:MPT393231 MZP393229:MZP393231 NJL393229:NJL393231 NTH393229:NTH393231 ODD393229:ODD393231 OMZ393229:OMZ393231 OWV393229:OWV393231 PGR393229:PGR393231 PQN393229:PQN393231 QAJ393229:QAJ393231 QKF393229:QKF393231 QUB393229:QUB393231 RDX393229:RDX393231 RNT393229:RNT393231 RXP393229:RXP393231 SHL393229:SHL393231 SRH393229:SRH393231 TBD393229:TBD393231 TKZ393229:TKZ393231 TUV393229:TUV393231 UER393229:UER393231 UON393229:UON393231 UYJ393229:UYJ393231 VIF393229:VIF393231 VSB393229:VSB393231 WBX393229:WBX393231 WLT393229:WLT393231 WVP393229:WVP393231 H458754:H458756 JD458765:JD458767 SZ458765:SZ458767 ACV458765:ACV458767 AMR458765:AMR458767 AWN458765:AWN458767 BGJ458765:BGJ458767 BQF458765:BQF458767 CAB458765:CAB458767 CJX458765:CJX458767 CTT458765:CTT458767 DDP458765:DDP458767 DNL458765:DNL458767 DXH458765:DXH458767 EHD458765:EHD458767 EQZ458765:EQZ458767 FAV458765:FAV458767 FKR458765:FKR458767 FUN458765:FUN458767 GEJ458765:GEJ458767 GOF458765:GOF458767 GYB458765:GYB458767 HHX458765:HHX458767 HRT458765:HRT458767 IBP458765:IBP458767 ILL458765:ILL458767 IVH458765:IVH458767 JFD458765:JFD458767 JOZ458765:JOZ458767 JYV458765:JYV458767 KIR458765:KIR458767 KSN458765:KSN458767 LCJ458765:LCJ458767 LMF458765:LMF458767 LWB458765:LWB458767 MFX458765:MFX458767 MPT458765:MPT458767 MZP458765:MZP458767 NJL458765:NJL458767 NTH458765:NTH458767 ODD458765:ODD458767 OMZ458765:OMZ458767 OWV458765:OWV458767 PGR458765:PGR458767 PQN458765:PQN458767 QAJ458765:QAJ458767 QKF458765:QKF458767 QUB458765:QUB458767 RDX458765:RDX458767 RNT458765:RNT458767 RXP458765:RXP458767 SHL458765:SHL458767 SRH458765:SRH458767 TBD458765:TBD458767 TKZ458765:TKZ458767 TUV458765:TUV458767 UER458765:UER458767 UON458765:UON458767 UYJ458765:UYJ458767 VIF458765:VIF458767 VSB458765:VSB458767 WBX458765:WBX458767 WLT458765:WLT458767 WVP458765:WVP458767 H524290:H524292 JD524301:JD524303 SZ524301:SZ524303 ACV524301:ACV524303 AMR524301:AMR524303 AWN524301:AWN524303 BGJ524301:BGJ524303 BQF524301:BQF524303 CAB524301:CAB524303 CJX524301:CJX524303 CTT524301:CTT524303 DDP524301:DDP524303 DNL524301:DNL524303 DXH524301:DXH524303 EHD524301:EHD524303 EQZ524301:EQZ524303 FAV524301:FAV524303 FKR524301:FKR524303 FUN524301:FUN524303 GEJ524301:GEJ524303 GOF524301:GOF524303 GYB524301:GYB524303 HHX524301:HHX524303 HRT524301:HRT524303 IBP524301:IBP524303 ILL524301:ILL524303 IVH524301:IVH524303 JFD524301:JFD524303 JOZ524301:JOZ524303 JYV524301:JYV524303 KIR524301:KIR524303 KSN524301:KSN524303 LCJ524301:LCJ524303 LMF524301:LMF524303 LWB524301:LWB524303 MFX524301:MFX524303 MPT524301:MPT524303 MZP524301:MZP524303 NJL524301:NJL524303 NTH524301:NTH524303 ODD524301:ODD524303 OMZ524301:OMZ524303 OWV524301:OWV524303 PGR524301:PGR524303 PQN524301:PQN524303 QAJ524301:QAJ524303 QKF524301:QKF524303 QUB524301:QUB524303 RDX524301:RDX524303 RNT524301:RNT524303 RXP524301:RXP524303 SHL524301:SHL524303 SRH524301:SRH524303 TBD524301:TBD524303 TKZ524301:TKZ524303 TUV524301:TUV524303 UER524301:UER524303 UON524301:UON524303 UYJ524301:UYJ524303 VIF524301:VIF524303 VSB524301:VSB524303 WBX524301:WBX524303 WLT524301:WLT524303 WVP524301:WVP524303 H589826:H589828 JD589837:JD589839 SZ589837:SZ589839 ACV589837:ACV589839 AMR589837:AMR589839 AWN589837:AWN589839 BGJ589837:BGJ589839 BQF589837:BQF589839 CAB589837:CAB589839 CJX589837:CJX589839 CTT589837:CTT589839 DDP589837:DDP589839 DNL589837:DNL589839 DXH589837:DXH589839 EHD589837:EHD589839 EQZ589837:EQZ589839 FAV589837:FAV589839 FKR589837:FKR589839 FUN589837:FUN589839 GEJ589837:GEJ589839 GOF589837:GOF589839 GYB589837:GYB589839 HHX589837:HHX589839 HRT589837:HRT589839 IBP589837:IBP589839 ILL589837:ILL589839 IVH589837:IVH589839 JFD589837:JFD589839 JOZ589837:JOZ589839 JYV589837:JYV589839 KIR589837:KIR589839 KSN589837:KSN589839 LCJ589837:LCJ589839 LMF589837:LMF589839 LWB589837:LWB589839 MFX589837:MFX589839 MPT589837:MPT589839 MZP589837:MZP589839 NJL589837:NJL589839 NTH589837:NTH589839 ODD589837:ODD589839 OMZ589837:OMZ589839 OWV589837:OWV589839 PGR589837:PGR589839 PQN589837:PQN589839 QAJ589837:QAJ589839 QKF589837:QKF589839 QUB589837:QUB589839 RDX589837:RDX589839 RNT589837:RNT589839 RXP589837:RXP589839 SHL589837:SHL589839 SRH589837:SRH589839 TBD589837:TBD589839 TKZ589837:TKZ589839 TUV589837:TUV589839 UER589837:UER589839 UON589837:UON589839 UYJ589837:UYJ589839 VIF589837:VIF589839 VSB589837:VSB589839 WBX589837:WBX589839 WLT589837:WLT589839 WVP589837:WVP589839 H655362:H655364 JD655373:JD655375 SZ655373:SZ655375 ACV655373:ACV655375 AMR655373:AMR655375 AWN655373:AWN655375 BGJ655373:BGJ655375 BQF655373:BQF655375 CAB655373:CAB655375 CJX655373:CJX655375 CTT655373:CTT655375 DDP655373:DDP655375 DNL655373:DNL655375 DXH655373:DXH655375 EHD655373:EHD655375 EQZ655373:EQZ655375 FAV655373:FAV655375 FKR655373:FKR655375 FUN655373:FUN655375 GEJ655373:GEJ655375 GOF655373:GOF655375 GYB655373:GYB655375 HHX655373:HHX655375 HRT655373:HRT655375 IBP655373:IBP655375 ILL655373:ILL655375 IVH655373:IVH655375 JFD655373:JFD655375 JOZ655373:JOZ655375 JYV655373:JYV655375 KIR655373:KIR655375 KSN655373:KSN655375 LCJ655373:LCJ655375 LMF655373:LMF655375 LWB655373:LWB655375 MFX655373:MFX655375 MPT655373:MPT655375 MZP655373:MZP655375 NJL655373:NJL655375 NTH655373:NTH655375 ODD655373:ODD655375 OMZ655373:OMZ655375 OWV655373:OWV655375 PGR655373:PGR655375 PQN655373:PQN655375 QAJ655373:QAJ655375 QKF655373:QKF655375 QUB655373:QUB655375 RDX655373:RDX655375 RNT655373:RNT655375 RXP655373:RXP655375 SHL655373:SHL655375 SRH655373:SRH655375 TBD655373:TBD655375 TKZ655373:TKZ655375 TUV655373:TUV655375 UER655373:UER655375 UON655373:UON655375 UYJ655373:UYJ655375 VIF655373:VIF655375 VSB655373:VSB655375 WBX655373:WBX655375 WLT655373:WLT655375 WVP655373:WVP655375 H720898:H720900 JD720909:JD720911 SZ720909:SZ720911 ACV720909:ACV720911 AMR720909:AMR720911 AWN720909:AWN720911 BGJ720909:BGJ720911 BQF720909:BQF720911 CAB720909:CAB720911 CJX720909:CJX720911 CTT720909:CTT720911 DDP720909:DDP720911 DNL720909:DNL720911 DXH720909:DXH720911 EHD720909:EHD720911 EQZ720909:EQZ720911 FAV720909:FAV720911 FKR720909:FKR720911 FUN720909:FUN720911 GEJ720909:GEJ720911 GOF720909:GOF720911 GYB720909:GYB720911 HHX720909:HHX720911 HRT720909:HRT720911 IBP720909:IBP720911 ILL720909:ILL720911 IVH720909:IVH720911 JFD720909:JFD720911 JOZ720909:JOZ720911 JYV720909:JYV720911 KIR720909:KIR720911 KSN720909:KSN720911 LCJ720909:LCJ720911 LMF720909:LMF720911 LWB720909:LWB720911 MFX720909:MFX720911 MPT720909:MPT720911 MZP720909:MZP720911 NJL720909:NJL720911 NTH720909:NTH720911 ODD720909:ODD720911 OMZ720909:OMZ720911 OWV720909:OWV720911 PGR720909:PGR720911 PQN720909:PQN720911 QAJ720909:QAJ720911 QKF720909:QKF720911 QUB720909:QUB720911 RDX720909:RDX720911 RNT720909:RNT720911 RXP720909:RXP720911 SHL720909:SHL720911 SRH720909:SRH720911 TBD720909:TBD720911 TKZ720909:TKZ720911 TUV720909:TUV720911 UER720909:UER720911 UON720909:UON720911 UYJ720909:UYJ720911 VIF720909:VIF720911 VSB720909:VSB720911 WBX720909:WBX720911 WLT720909:WLT720911 WVP720909:WVP720911 H786434:H786436 JD786445:JD786447 SZ786445:SZ786447 ACV786445:ACV786447 AMR786445:AMR786447 AWN786445:AWN786447 BGJ786445:BGJ786447 BQF786445:BQF786447 CAB786445:CAB786447 CJX786445:CJX786447 CTT786445:CTT786447 DDP786445:DDP786447 DNL786445:DNL786447 DXH786445:DXH786447 EHD786445:EHD786447 EQZ786445:EQZ786447 FAV786445:FAV786447 FKR786445:FKR786447 FUN786445:FUN786447 GEJ786445:GEJ786447 GOF786445:GOF786447 GYB786445:GYB786447 HHX786445:HHX786447 HRT786445:HRT786447 IBP786445:IBP786447 ILL786445:ILL786447 IVH786445:IVH786447 JFD786445:JFD786447 JOZ786445:JOZ786447 JYV786445:JYV786447 KIR786445:KIR786447 KSN786445:KSN786447 LCJ786445:LCJ786447 LMF786445:LMF786447 LWB786445:LWB786447 MFX786445:MFX786447 MPT786445:MPT786447 MZP786445:MZP786447 NJL786445:NJL786447 NTH786445:NTH786447 ODD786445:ODD786447 OMZ786445:OMZ786447 OWV786445:OWV786447 PGR786445:PGR786447 PQN786445:PQN786447 QAJ786445:QAJ786447 QKF786445:QKF786447 QUB786445:QUB786447 RDX786445:RDX786447 RNT786445:RNT786447 RXP786445:RXP786447 SHL786445:SHL786447 SRH786445:SRH786447 TBD786445:TBD786447 TKZ786445:TKZ786447 TUV786445:TUV786447 UER786445:UER786447 UON786445:UON786447 UYJ786445:UYJ786447 VIF786445:VIF786447 VSB786445:VSB786447 WBX786445:WBX786447 WLT786445:WLT786447 WVP786445:WVP786447 H851970:H851972 JD851981:JD851983 SZ851981:SZ851983 ACV851981:ACV851983 AMR851981:AMR851983 AWN851981:AWN851983 BGJ851981:BGJ851983 BQF851981:BQF851983 CAB851981:CAB851983 CJX851981:CJX851983 CTT851981:CTT851983 DDP851981:DDP851983 DNL851981:DNL851983 DXH851981:DXH851983 EHD851981:EHD851983 EQZ851981:EQZ851983 FAV851981:FAV851983 FKR851981:FKR851983 FUN851981:FUN851983 GEJ851981:GEJ851983 GOF851981:GOF851983 GYB851981:GYB851983 HHX851981:HHX851983 HRT851981:HRT851983 IBP851981:IBP851983 ILL851981:ILL851983 IVH851981:IVH851983 JFD851981:JFD851983 JOZ851981:JOZ851983 JYV851981:JYV851983 KIR851981:KIR851983 KSN851981:KSN851983 LCJ851981:LCJ851983 LMF851981:LMF851983 LWB851981:LWB851983 MFX851981:MFX851983 MPT851981:MPT851983 MZP851981:MZP851983 NJL851981:NJL851983 NTH851981:NTH851983 ODD851981:ODD851983 OMZ851981:OMZ851983 OWV851981:OWV851983 PGR851981:PGR851983 PQN851981:PQN851983 QAJ851981:QAJ851983 QKF851981:QKF851983 QUB851981:QUB851983 RDX851981:RDX851983 RNT851981:RNT851983 RXP851981:RXP851983 SHL851981:SHL851983 SRH851981:SRH851983 TBD851981:TBD851983 TKZ851981:TKZ851983 TUV851981:TUV851983 UER851981:UER851983 UON851981:UON851983 UYJ851981:UYJ851983 VIF851981:VIF851983 VSB851981:VSB851983 WBX851981:WBX851983 WLT851981:WLT851983 WVP851981:WVP851983 H917506:H917508 JD917517:JD917519 SZ917517:SZ917519 ACV917517:ACV917519 AMR917517:AMR917519 AWN917517:AWN917519 BGJ917517:BGJ917519 BQF917517:BQF917519 CAB917517:CAB917519 CJX917517:CJX917519 CTT917517:CTT917519 DDP917517:DDP917519 DNL917517:DNL917519 DXH917517:DXH917519 EHD917517:EHD917519 EQZ917517:EQZ917519 FAV917517:FAV917519 FKR917517:FKR917519 FUN917517:FUN917519 GEJ917517:GEJ917519 GOF917517:GOF917519 GYB917517:GYB917519 HHX917517:HHX917519 HRT917517:HRT917519 IBP917517:IBP917519 ILL917517:ILL917519 IVH917517:IVH917519 JFD917517:JFD917519 JOZ917517:JOZ917519 JYV917517:JYV917519 KIR917517:KIR917519 KSN917517:KSN917519 LCJ917517:LCJ917519 LMF917517:LMF917519 LWB917517:LWB917519 MFX917517:MFX917519 MPT917517:MPT917519 MZP917517:MZP917519 NJL917517:NJL917519 NTH917517:NTH917519 ODD917517:ODD917519 OMZ917517:OMZ917519 OWV917517:OWV917519 PGR917517:PGR917519 PQN917517:PQN917519 QAJ917517:QAJ917519 QKF917517:QKF917519 QUB917517:QUB917519 RDX917517:RDX917519 RNT917517:RNT917519 RXP917517:RXP917519 SHL917517:SHL917519 SRH917517:SRH917519 TBD917517:TBD917519 TKZ917517:TKZ917519 TUV917517:TUV917519 UER917517:UER917519 UON917517:UON917519 UYJ917517:UYJ917519 VIF917517:VIF917519 VSB917517:VSB917519 WBX917517:WBX917519 WLT917517:WLT917519 WVP917517:WVP917519 H983042:H983044 JD983053:JD983055 SZ983053:SZ983055 ACV983053:ACV983055 AMR983053:AMR983055 AWN983053:AWN983055 BGJ983053:BGJ983055 BQF983053:BQF983055 CAB983053:CAB983055 CJX983053:CJX983055 CTT983053:CTT983055 DDP983053:DDP983055 DNL983053:DNL983055 DXH983053:DXH983055 EHD983053:EHD983055 EQZ983053:EQZ983055 FAV983053:FAV983055 FKR983053:FKR983055 FUN983053:FUN983055 GEJ983053:GEJ983055 GOF983053:GOF983055 GYB983053:GYB983055 HHX983053:HHX983055 HRT983053:HRT983055 IBP983053:IBP983055 ILL983053:ILL983055 IVH983053:IVH983055 JFD983053:JFD983055 JOZ983053:JOZ983055 JYV983053:JYV983055 KIR983053:KIR983055 KSN983053:KSN983055 LCJ983053:LCJ983055 LMF983053:LMF983055 LWB983053:LWB983055 MFX983053:MFX983055 MPT983053:MPT983055 MZP983053:MZP983055 NJL983053:NJL983055 NTH983053:NTH983055 ODD983053:ODD983055 OMZ983053:OMZ983055 OWV983053:OWV983055 PGR983053:PGR983055 PQN983053:PQN983055 QAJ983053:QAJ983055 QKF983053:QKF983055 QUB983053:QUB983055 RDX983053:RDX983055 RNT983053:RNT983055 RXP983053:RXP983055 SHL983053:SHL983055 SRH983053:SRH983055 TBD983053:TBD983055 TKZ983053:TKZ983055 TUV983053:TUV983055 UER983053:UER983055 UON983053:UON983055 UYJ983053:UYJ983055 VIF983053:VIF983055 VSB983053:VSB983055 WBX983053:WBX983055 WLT983053:WLT983055">
      <formula1>$H$43:$H$134</formula1>
    </dataValidation>
    <dataValidation type="list" errorStyle="warning" allowBlank="1" showInputMessage="1" showErrorMessage="1" errorTitle="FERC ACCOUNT" error="This FERC Account is not included in the drop-down list. Is this the account you want to use?" sqref="E65538:E65540 WVM983053:WVM983055 JA65549:JA65551 SW65549:SW65551 ACS65549:ACS65551 AMO65549:AMO65551 AWK65549:AWK65551 BGG65549:BGG65551 BQC65549:BQC65551 BZY65549:BZY65551 CJU65549:CJU65551 CTQ65549:CTQ65551 DDM65549:DDM65551 DNI65549:DNI65551 DXE65549:DXE65551 EHA65549:EHA65551 EQW65549:EQW65551 FAS65549:FAS65551 FKO65549:FKO65551 FUK65549:FUK65551 GEG65549:GEG65551 GOC65549:GOC65551 GXY65549:GXY65551 HHU65549:HHU65551 HRQ65549:HRQ65551 IBM65549:IBM65551 ILI65549:ILI65551 IVE65549:IVE65551 JFA65549:JFA65551 JOW65549:JOW65551 JYS65549:JYS65551 KIO65549:KIO65551 KSK65549:KSK65551 LCG65549:LCG65551 LMC65549:LMC65551 LVY65549:LVY65551 MFU65549:MFU65551 MPQ65549:MPQ65551 MZM65549:MZM65551 NJI65549:NJI65551 NTE65549:NTE65551 ODA65549:ODA65551 OMW65549:OMW65551 OWS65549:OWS65551 PGO65549:PGO65551 PQK65549:PQK65551 QAG65549:QAG65551 QKC65549:QKC65551 QTY65549:QTY65551 RDU65549:RDU65551 RNQ65549:RNQ65551 RXM65549:RXM65551 SHI65549:SHI65551 SRE65549:SRE65551 TBA65549:TBA65551 TKW65549:TKW65551 TUS65549:TUS65551 UEO65549:UEO65551 UOK65549:UOK65551 UYG65549:UYG65551 VIC65549:VIC65551 VRY65549:VRY65551 WBU65549:WBU65551 WLQ65549:WLQ65551 WVM65549:WVM65551 E131074:E131076 JA131085:JA131087 SW131085:SW131087 ACS131085:ACS131087 AMO131085:AMO131087 AWK131085:AWK131087 BGG131085:BGG131087 BQC131085:BQC131087 BZY131085:BZY131087 CJU131085:CJU131087 CTQ131085:CTQ131087 DDM131085:DDM131087 DNI131085:DNI131087 DXE131085:DXE131087 EHA131085:EHA131087 EQW131085:EQW131087 FAS131085:FAS131087 FKO131085:FKO131087 FUK131085:FUK131087 GEG131085:GEG131087 GOC131085:GOC131087 GXY131085:GXY131087 HHU131085:HHU131087 HRQ131085:HRQ131087 IBM131085:IBM131087 ILI131085:ILI131087 IVE131085:IVE131087 JFA131085:JFA131087 JOW131085:JOW131087 JYS131085:JYS131087 KIO131085:KIO131087 KSK131085:KSK131087 LCG131085:LCG131087 LMC131085:LMC131087 LVY131085:LVY131087 MFU131085:MFU131087 MPQ131085:MPQ131087 MZM131085:MZM131087 NJI131085:NJI131087 NTE131085:NTE131087 ODA131085:ODA131087 OMW131085:OMW131087 OWS131085:OWS131087 PGO131085:PGO131087 PQK131085:PQK131087 QAG131085:QAG131087 QKC131085:QKC131087 QTY131085:QTY131087 RDU131085:RDU131087 RNQ131085:RNQ131087 RXM131085:RXM131087 SHI131085:SHI131087 SRE131085:SRE131087 TBA131085:TBA131087 TKW131085:TKW131087 TUS131085:TUS131087 UEO131085:UEO131087 UOK131085:UOK131087 UYG131085:UYG131087 VIC131085:VIC131087 VRY131085:VRY131087 WBU131085:WBU131087 WLQ131085:WLQ131087 WVM131085:WVM131087 E196610:E196612 JA196621:JA196623 SW196621:SW196623 ACS196621:ACS196623 AMO196621:AMO196623 AWK196621:AWK196623 BGG196621:BGG196623 BQC196621:BQC196623 BZY196621:BZY196623 CJU196621:CJU196623 CTQ196621:CTQ196623 DDM196621:DDM196623 DNI196621:DNI196623 DXE196621:DXE196623 EHA196621:EHA196623 EQW196621:EQW196623 FAS196621:FAS196623 FKO196621:FKO196623 FUK196621:FUK196623 GEG196621:GEG196623 GOC196621:GOC196623 GXY196621:GXY196623 HHU196621:HHU196623 HRQ196621:HRQ196623 IBM196621:IBM196623 ILI196621:ILI196623 IVE196621:IVE196623 JFA196621:JFA196623 JOW196621:JOW196623 JYS196621:JYS196623 KIO196621:KIO196623 KSK196621:KSK196623 LCG196621:LCG196623 LMC196621:LMC196623 LVY196621:LVY196623 MFU196621:MFU196623 MPQ196621:MPQ196623 MZM196621:MZM196623 NJI196621:NJI196623 NTE196621:NTE196623 ODA196621:ODA196623 OMW196621:OMW196623 OWS196621:OWS196623 PGO196621:PGO196623 PQK196621:PQK196623 QAG196621:QAG196623 QKC196621:QKC196623 QTY196621:QTY196623 RDU196621:RDU196623 RNQ196621:RNQ196623 RXM196621:RXM196623 SHI196621:SHI196623 SRE196621:SRE196623 TBA196621:TBA196623 TKW196621:TKW196623 TUS196621:TUS196623 UEO196621:UEO196623 UOK196621:UOK196623 UYG196621:UYG196623 VIC196621:VIC196623 VRY196621:VRY196623 WBU196621:WBU196623 WLQ196621:WLQ196623 WVM196621:WVM196623 E262146:E262148 JA262157:JA262159 SW262157:SW262159 ACS262157:ACS262159 AMO262157:AMO262159 AWK262157:AWK262159 BGG262157:BGG262159 BQC262157:BQC262159 BZY262157:BZY262159 CJU262157:CJU262159 CTQ262157:CTQ262159 DDM262157:DDM262159 DNI262157:DNI262159 DXE262157:DXE262159 EHA262157:EHA262159 EQW262157:EQW262159 FAS262157:FAS262159 FKO262157:FKO262159 FUK262157:FUK262159 GEG262157:GEG262159 GOC262157:GOC262159 GXY262157:GXY262159 HHU262157:HHU262159 HRQ262157:HRQ262159 IBM262157:IBM262159 ILI262157:ILI262159 IVE262157:IVE262159 JFA262157:JFA262159 JOW262157:JOW262159 JYS262157:JYS262159 KIO262157:KIO262159 KSK262157:KSK262159 LCG262157:LCG262159 LMC262157:LMC262159 LVY262157:LVY262159 MFU262157:MFU262159 MPQ262157:MPQ262159 MZM262157:MZM262159 NJI262157:NJI262159 NTE262157:NTE262159 ODA262157:ODA262159 OMW262157:OMW262159 OWS262157:OWS262159 PGO262157:PGO262159 PQK262157:PQK262159 QAG262157:QAG262159 QKC262157:QKC262159 QTY262157:QTY262159 RDU262157:RDU262159 RNQ262157:RNQ262159 RXM262157:RXM262159 SHI262157:SHI262159 SRE262157:SRE262159 TBA262157:TBA262159 TKW262157:TKW262159 TUS262157:TUS262159 UEO262157:UEO262159 UOK262157:UOK262159 UYG262157:UYG262159 VIC262157:VIC262159 VRY262157:VRY262159 WBU262157:WBU262159 WLQ262157:WLQ262159 WVM262157:WVM262159 E327682:E327684 JA327693:JA327695 SW327693:SW327695 ACS327693:ACS327695 AMO327693:AMO327695 AWK327693:AWK327695 BGG327693:BGG327695 BQC327693:BQC327695 BZY327693:BZY327695 CJU327693:CJU327695 CTQ327693:CTQ327695 DDM327693:DDM327695 DNI327693:DNI327695 DXE327693:DXE327695 EHA327693:EHA327695 EQW327693:EQW327695 FAS327693:FAS327695 FKO327693:FKO327695 FUK327693:FUK327695 GEG327693:GEG327695 GOC327693:GOC327695 GXY327693:GXY327695 HHU327693:HHU327695 HRQ327693:HRQ327695 IBM327693:IBM327695 ILI327693:ILI327695 IVE327693:IVE327695 JFA327693:JFA327695 JOW327693:JOW327695 JYS327693:JYS327695 KIO327693:KIO327695 KSK327693:KSK327695 LCG327693:LCG327695 LMC327693:LMC327695 LVY327693:LVY327695 MFU327693:MFU327695 MPQ327693:MPQ327695 MZM327693:MZM327695 NJI327693:NJI327695 NTE327693:NTE327695 ODA327693:ODA327695 OMW327693:OMW327695 OWS327693:OWS327695 PGO327693:PGO327695 PQK327693:PQK327695 QAG327693:QAG327695 QKC327693:QKC327695 QTY327693:QTY327695 RDU327693:RDU327695 RNQ327693:RNQ327695 RXM327693:RXM327695 SHI327693:SHI327695 SRE327693:SRE327695 TBA327693:TBA327695 TKW327693:TKW327695 TUS327693:TUS327695 UEO327693:UEO327695 UOK327693:UOK327695 UYG327693:UYG327695 VIC327693:VIC327695 VRY327693:VRY327695 WBU327693:WBU327695 WLQ327693:WLQ327695 WVM327693:WVM327695 E393218:E393220 JA393229:JA393231 SW393229:SW393231 ACS393229:ACS393231 AMO393229:AMO393231 AWK393229:AWK393231 BGG393229:BGG393231 BQC393229:BQC393231 BZY393229:BZY393231 CJU393229:CJU393231 CTQ393229:CTQ393231 DDM393229:DDM393231 DNI393229:DNI393231 DXE393229:DXE393231 EHA393229:EHA393231 EQW393229:EQW393231 FAS393229:FAS393231 FKO393229:FKO393231 FUK393229:FUK393231 GEG393229:GEG393231 GOC393229:GOC393231 GXY393229:GXY393231 HHU393229:HHU393231 HRQ393229:HRQ393231 IBM393229:IBM393231 ILI393229:ILI393231 IVE393229:IVE393231 JFA393229:JFA393231 JOW393229:JOW393231 JYS393229:JYS393231 KIO393229:KIO393231 KSK393229:KSK393231 LCG393229:LCG393231 LMC393229:LMC393231 LVY393229:LVY393231 MFU393229:MFU393231 MPQ393229:MPQ393231 MZM393229:MZM393231 NJI393229:NJI393231 NTE393229:NTE393231 ODA393229:ODA393231 OMW393229:OMW393231 OWS393229:OWS393231 PGO393229:PGO393231 PQK393229:PQK393231 QAG393229:QAG393231 QKC393229:QKC393231 QTY393229:QTY393231 RDU393229:RDU393231 RNQ393229:RNQ393231 RXM393229:RXM393231 SHI393229:SHI393231 SRE393229:SRE393231 TBA393229:TBA393231 TKW393229:TKW393231 TUS393229:TUS393231 UEO393229:UEO393231 UOK393229:UOK393231 UYG393229:UYG393231 VIC393229:VIC393231 VRY393229:VRY393231 WBU393229:WBU393231 WLQ393229:WLQ393231 WVM393229:WVM393231 E458754:E458756 JA458765:JA458767 SW458765:SW458767 ACS458765:ACS458767 AMO458765:AMO458767 AWK458765:AWK458767 BGG458765:BGG458767 BQC458765:BQC458767 BZY458765:BZY458767 CJU458765:CJU458767 CTQ458765:CTQ458767 DDM458765:DDM458767 DNI458765:DNI458767 DXE458765:DXE458767 EHA458765:EHA458767 EQW458765:EQW458767 FAS458765:FAS458767 FKO458765:FKO458767 FUK458765:FUK458767 GEG458765:GEG458767 GOC458765:GOC458767 GXY458765:GXY458767 HHU458765:HHU458767 HRQ458765:HRQ458767 IBM458765:IBM458767 ILI458765:ILI458767 IVE458765:IVE458767 JFA458765:JFA458767 JOW458765:JOW458767 JYS458765:JYS458767 KIO458765:KIO458767 KSK458765:KSK458767 LCG458765:LCG458767 LMC458765:LMC458767 LVY458765:LVY458767 MFU458765:MFU458767 MPQ458765:MPQ458767 MZM458765:MZM458767 NJI458765:NJI458767 NTE458765:NTE458767 ODA458765:ODA458767 OMW458765:OMW458767 OWS458765:OWS458767 PGO458765:PGO458767 PQK458765:PQK458767 QAG458765:QAG458767 QKC458765:QKC458767 QTY458765:QTY458767 RDU458765:RDU458767 RNQ458765:RNQ458767 RXM458765:RXM458767 SHI458765:SHI458767 SRE458765:SRE458767 TBA458765:TBA458767 TKW458765:TKW458767 TUS458765:TUS458767 UEO458765:UEO458767 UOK458765:UOK458767 UYG458765:UYG458767 VIC458765:VIC458767 VRY458765:VRY458767 WBU458765:WBU458767 WLQ458765:WLQ458767 WVM458765:WVM458767 E524290:E524292 JA524301:JA524303 SW524301:SW524303 ACS524301:ACS524303 AMO524301:AMO524303 AWK524301:AWK524303 BGG524301:BGG524303 BQC524301:BQC524303 BZY524301:BZY524303 CJU524301:CJU524303 CTQ524301:CTQ524303 DDM524301:DDM524303 DNI524301:DNI524303 DXE524301:DXE524303 EHA524301:EHA524303 EQW524301:EQW524303 FAS524301:FAS524303 FKO524301:FKO524303 FUK524301:FUK524303 GEG524301:GEG524303 GOC524301:GOC524303 GXY524301:GXY524303 HHU524301:HHU524303 HRQ524301:HRQ524303 IBM524301:IBM524303 ILI524301:ILI524303 IVE524301:IVE524303 JFA524301:JFA524303 JOW524301:JOW524303 JYS524301:JYS524303 KIO524301:KIO524303 KSK524301:KSK524303 LCG524301:LCG524303 LMC524301:LMC524303 LVY524301:LVY524303 MFU524301:MFU524303 MPQ524301:MPQ524303 MZM524301:MZM524303 NJI524301:NJI524303 NTE524301:NTE524303 ODA524301:ODA524303 OMW524301:OMW524303 OWS524301:OWS524303 PGO524301:PGO524303 PQK524301:PQK524303 QAG524301:QAG524303 QKC524301:QKC524303 QTY524301:QTY524303 RDU524301:RDU524303 RNQ524301:RNQ524303 RXM524301:RXM524303 SHI524301:SHI524303 SRE524301:SRE524303 TBA524301:TBA524303 TKW524301:TKW524303 TUS524301:TUS524303 UEO524301:UEO524303 UOK524301:UOK524303 UYG524301:UYG524303 VIC524301:VIC524303 VRY524301:VRY524303 WBU524301:WBU524303 WLQ524301:WLQ524303 WVM524301:WVM524303 E589826:E589828 JA589837:JA589839 SW589837:SW589839 ACS589837:ACS589839 AMO589837:AMO589839 AWK589837:AWK589839 BGG589837:BGG589839 BQC589837:BQC589839 BZY589837:BZY589839 CJU589837:CJU589839 CTQ589837:CTQ589839 DDM589837:DDM589839 DNI589837:DNI589839 DXE589837:DXE589839 EHA589837:EHA589839 EQW589837:EQW589839 FAS589837:FAS589839 FKO589837:FKO589839 FUK589837:FUK589839 GEG589837:GEG589839 GOC589837:GOC589839 GXY589837:GXY589839 HHU589837:HHU589839 HRQ589837:HRQ589839 IBM589837:IBM589839 ILI589837:ILI589839 IVE589837:IVE589839 JFA589837:JFA589839 JOW589837:JOW589839 JYS589837:JYS589839 KIO589837:KIO589839 KSK589837:KSK589839 LCG589837:LCG589839 LMC589837:LMC589839 LVY589837:LVY589839 MFU589837:MFU589839 MPQ589837:MPQ589839 MZM589837:MZM589839 NJI589837:NJI589839 NTE589837:NTE589839 ODA589837:ODA589839 OMW589837:OMW589839 OWS589837:OWS589839 PGO589837:PGO589839 PQK589837:PQK589839 QAG589837:QAG589839 QKC589837:QKC589839 QTY589837:QTY589839 RDU589837:RDU589839 RNQ589837:RNQ589839 RXM589837:RXM589839 SHI589837:SHI589839 SRE589837:SRE589839 TBA589837:TBA589839 TKW589837:TKW589839 TUS589837:TUS589839 UEO589837:UEO589839 UOK589837:UOK589839 UYG589837:UYG589839 VIC589837:VIC589839 VRY589837:VRY589839 WBU589837:WBU589839 WLQ589837:WLQ589839 WVM589837:WVM589839 E655362:E655364 JA655373:JA655375 SW655373:SW655375 ACS655373:ACS655375 AMO655373:AMO655375 AWK655373:AWK655375 BGG655373:BGG655375 BQC655373:BQC655375 BZY655373:BZY655375 CJU655373:CJU655375 CTQ655373:CTQ655375 DDM655373:DDM655375 DNI655373:DNI655375 DXE655373:DXE655375 EHA655373:EHA655375 EQW655373:EQW655375 FAS655373:FAS655375 FKO655373:FKO655375 FUK655373:FUK655375 GEG655373:GEG655375 GOC655373:GOC655375 GXY655373:GXY655375 HHU655373:HHU655375 HRQ655373:HRQ655375 IBM655373:IBM655375 ILI655373:ILI655375 IVE655373:IVE655375 JFA655373:JFA655375 JOW655373:JOW655375 JYS655373:JYS655375 KIO655373:KIO655375 KSK655373:KSK655375 LCG655373:LCG655375 LMC655373:LMC655375 LVY655373:LVY655375 MFU655373:MFU655375 MPQ655373:MPQ655375 MZM655373:MZM655375 NJI655373:NJI655375 NTE655373:NTE655375 ODA655373:ODA655375 OMW655373:OMW655375 OWS655373:OWS655375 PGO655373:PGO655375 PQK655373:PQK655375 QAG655373:QAG655375 QKC655373:QKC655375 QTY655373:QTY655375 RDU655373:RDU655375 RNQ655373:RNQ655375 RXM655373:RXM655375 SHI655373:SHI655375 SRE655373:SRE655375 TBA655373:TBA655375 TKW655373:TKW655375 TUS655373:TUS655375 UEO655373:UEO655375 UOK655373:UOK655375 UYG655373:UYG655375 VIC655373:VIC655375 VRY655373:VRY655375 WBU655373:WBU655375 WLQ655373:WLQ655375 WVM655373:WVM655375 E720898:E720900 JA720909:JA720911 SW720909:SW720911 ACS720909:ACS720911 AMO720909:AMO720911 AWK720909:AWK720911 BGG720909:BGG720911 BQC720909:BQC720911 BZY720909:BZY720911 CJU720909:CJU720911 CTQ720909:CTQ720911 DDM720909:DDM720911 DNI720909:DNI720911 DXE720909:DXE720911 EHA720909:EHA720911 EQW720909:EQW720911 FAS720909:FAS720911 FKO720909:FKO720911 FUK720909:FUK720911 GEG720909:GEG720911 GOC720909:GOC720911 GXY720909:GXY720911 HHU720909:HHU720911 HRQ720909:HRQ720911 IBM720909:IBM720911 ILI720909:ILI720911 IVE720909:IVE720911 JFA720909:JFA720911 JOW720909:JOW720911 JYS720909:JYS720911 KIO720909:KIO720911 KSK720909:KSK720911 LCG720909:LCG720911 LMC720909:LMC720911 LVY720909:LVY720911 MFU720909:MFU720911 MPQ720909:MPQ720911 MZM720909:MZM720911 NJI720909:NJI720911 NTE720909:NTE720911 ODA720909:ODA720911 OMW720909:OMW720911 OWS720909:OWS720911 PGO720909:PGO720911 PQK720909:PQK720911 QAG720909:QAG720911 QKC720909:QKC720911 QTY720909:QTY720911 RDU720909:RDU720911 RNQ720909:RNQ720911 RXM720909:RXM720911 SHI720909:SHI720911 SRE720909:SRE720911 TBA720909:TBA720911 TKW720909:TKW720911 TUS720909:TUS720911 UEO720909:UEO720911 UOK720909:UOK720911 UYG720909:UYG720911 VIC720909:VIC720911 VRY720909:VRY720911 WBU720909:WBU720911 WLQ720909:WLQ720911 WVM720909:WVM720911 E786434:E786436 JA786445:JA786447 SW786445:SW786447 ACS786445:ACS786447 AMO786445:AMO786447 AWK786445:AWK786447 BGG786445:BGG786447 BQC786445:BQC786447 BZY786445:BZY786447 CJU786445:CJU786447 CTQ786445:CTQ786447 DDM786445:DDM786447 DNI786445:DNI786447 DXE786445:DXE786447 EHA786445:EHA786447 EQW786445:EQW786447 FAS786445:FAS786447 FKO786445:FKO786447 FUK786445:FUK786447 GEG786445:GEG786447 GOC786445:GOC786447 GXY786445:GXY786447 HHU786445:HHU786447 HRQ786445:HRQ786447 IBM786445:IBM786447 ILI786445:ILI786447 IVE786445:IVE786447 JFA786445:JFA786447 JOW786445:JOW786447 JYS786445:JYS786447 KIO786445:KIO786447 KSK786445:KSK786447 LCG786445:LCG786447 LMC786445:LMC786447 LVY786445:LVY786447 MFU786445:MFU786447 MPQ786445:MPQ786447 MZM786445:MZM786447 NJI786445:NJI786447 NTE786445:NTE786447 ODA786445:ODA786447 OMW786445:OMW786447 OWS786445:OWS786447 PGO786445:PGO786447 PQK786445:PQK786447 QAG786445:QAG786447 QKC786445:QKC786447 QTY786445:QTY786447 RDU786445:RDU786447 RNQ786445:RNQ786447 RXM786445:RXM786447 SHI786445:SHI786447 SRE786445:SRE786447 TBA786445:TBA786447 TKW786445:TKW786447 TUS786445:TUS786447 UEO786445:UEO786447 UOK786445:UOK786447 UYG786445:UYG786447 VIC786445:VIC786447 VRY786445:VRY786447 WBU786445:WBU786447 WLQ786445:WLQ786447 WVM786445:WVM786447 E851970:E851972 JA851981:JA851983 SW851981:SW851983 ACS851981:ACS851983 AMO851981:AMO851983 AWK851981:AWK851983 BGG851981:BGG851983 BQC851981:BQC851983 BZY851981:BZY851983 CJU851981:CJU851983 CTQ851981:CTQ851983 DDM851981:DDM851983 DNI851981:DNI851983 DXE851981:DXE851983 EHA851981:EHA851983 EQW851981:EQW851983 FAS851981:FAS851983 FKO851981:FKO851983 FUK851981:FUK851983 GEG851981:GEG851983 GOC851981:GOC851983 GXY851981:GXY851983 HHU851981:HHU851983 HRQ851981:HRQ851983 IBM851981:IBM851983 ILI851981:ILI851983 IVE851981:IVE851983 JFA851981:JFA851983 JOW851981:JOW851983 JYS851981:JYS851983 KIO851981:KIO851983 KSK851981:KSK851983 LCG851981:LCG851983 LMC851981:LMC851983 LVY851981:LVY851983 MFU851981:MFU851983 MPQ851981:MPQ851983 MZM851981:MZM851983 NJI851981:NJI851983 NTE851981:NTE851983 ODA851981:ODA851983 OMW851981:OMW851983 OWS851981:OWS851983 PGO851981:PGO851983 PQK851981:PQK851983 QAG851981:QAG851983 QKC851981:QKC851983 QTY851981:QTY851983 RDU851981:RDU851983 RNQ851981:RNQ851983 RXM851981:RXM851983 SHI851981:SHI851983 SRE851981:SRE851983 TBA851981:TBA851983 TKW851981:TKW851983 TUS851981:TUS851983 UEO851981:UEO851983 UOK851981:UOK851983 UYG851981:UYG851983 VIC851981:VIC851983 VRY851981:VRY851983 WBU851981:WBU851983 WLQ851981:WLQ851983 WVM851981:WVM851983 E917506:E917508 JA917517:JA917519 SW917517:SW917519 ACS917517:ACS917519 AMO917517:AMO917519 AWK917517:AWK917519 BGG917517:BGG917519 BQC917517:BQC917519 BZY917517:BZY917519 CJU917517:CJU917519 CTQ917517:CTQ917519 DDM917517:DDM917519 DNI917517:DNI917519 DXE917517:DXE917519 EHA917517:EHA917519 EQW917517:EQW917519 FAS917517:FAS917519 FKO917517:FKO917519 FUK917517:FUK917519 GEG917517:GEG917519 GOC917517:GOC917519 GXY917517:GXY917519 HHU917517:HHU917519 HRQ917517:HRQ917519 IBM917517:IBM917519 ILI917517:ILI917519 IVE917517:IVE917519 JFA917517:JFA917519 JOW917517:JOW917519 JYS917517:JYS917519 KIO917517:KIO917519 KSK917517:KSK917519 LCG917517:LCG917519 LMC917517:LMC917519 LVY917517:LVY917519 MFU917517:MFU917519 MPQ917517:MPQ917519 MZM917517:MZM917519 NJI917517:NJI917519 NTE917517:NTE917519 ODA917517:ODA917519 OMW917517:OMW917519 OWS917517:OWS917519 PGO917517:PGO917519 PQK917517:PQK917519 QAG917517:QAG917519 QKC917517:QKC917519 QTY917517:QTY917519 RDU917517:RDU917519 RNQ917517:RNQ917519 RXM917517:RXM917519 SHI917517:SHI917519 SRE917517:SRE917519 TBA917517:TBA917519 TKW917517:TKW917519 TUS917517:TUS917519 UEO917517:UEO917519 UOK917517:UOK917519 UYG917517:UYG917519 VIC917517:VIC917519 VRY917517:VRY917519 WBU917517:WBU917519 WLQ917517:WLQ917519 WVM917517:WVM917519 E983042:E983044 JA983053:JA983055 SW983053:SW983055 ACS983053:ACS983055 AMO983053:AMO983055 AWK983053:AWK983055 BGG983053:BGG983055 BQC983053:BQC983055 BZY983053:BZY983055 CJU983053:CJU983055 CTQ983053:CTQ983055 DDM983053:DDM983055 DNI983053:DNI983055 DXE983053:DXE983055 EHA983053:EHA983055 EQW983053:EQW983055 FAS983053:FAS983055 FKO983053:FKO983055 FUK983053:FUK983055 GEG983053:GEG983055 GOC983053:GOC983055 GXY983053:GXY983055 HHU983053:HHU983055 HRQ983053:HRQ983055 IBM983053:IBM983055 ILI983053:ILI983055 IVE983053:IVE983055 JFA983053:JFA983055 JOW983053:JOW983055 JYS983053:JYS983055 KIO983053:KIO983055 KSK983053:KSK983055 LCG983053:LCG983055 LMC983053:LMC983055 LVY983053:LVY983055 MFU983053:MFU983055 MPQ983053:MPQ983055 MZM983053:MZM983055 NJI983053:NJI983055 NTE983053:NTE983055 ODA983053:ODA983055 OMW983053:OMW983055 OWS983053:OWS983055 PGO983053:PGO983055 PQK983053:PQK983055 QAG983053:QAG983055 QKC983053:QKC983055 QTY983053:QTY983055 RDU983053:RDU983055 RNQ983053:RNQ983055 RXM983053:RXM983055 SHI983053:SHI983055 SRE983053:SRE983055 TBA983053:TBA983055 TKW983053:TKW983055 TUS983053:TUS983055 UEO983053:UEO983055 UOK983053:UOK983055 UYG983053:UYG983055 VIC983053:VIC983055 VRY983053:VRY983055 WBU983053:WBU983055 WLQ983053:WLQ983055">
      <formula1>$E$43:$E$377</formula1>
    </dataValidation>
    <dataValidation type="list" errorStyle="warning" allowBlank="1" showInputMessage="1" showErrorMessage="1" errorTitle="Factor" error="This factor is not included in the drop-down list. Is this the factor you want to use?" sqref="H65546:H65560 VRZ983045 JD24:JD35 SZ24:SZ35 ACV24:ACV35 AMR24:AMR35 AWN24:AWN35 BGJ24:BGJ35 BQF24:BQF35 CAB24:CAB35 CJX24:CJX35 CTT24:CTT35 DDP24:DDP35 DNL24:DNL35 DXH24:DXH35 EHD24:EHD35 EQZ24:EQZ35 FAV24:FAV35 FKR24:FKR35 FUN24:FUN35 GEJ24:GEJ35 GOF24:GOF35 GYB24:GYB35 HHX24:HHX35 HRT24:HRT35 IBP24:IBP35 ILL24:ILL35 IVH24:IVH35 JFD24:JFD35 JOZ24:JOZ35 JYV24:JYV35 KIR24:KIR35 KSN24:KSN35 LCJ24:LCJ35 LMF24:LMF35 LWB24:LWB35 MFX24:MFX35 MPT24:MPT35 MZP24:MZP35 NJL24:NJL35 NTH24:NTH35 ODD24:ODD35 OMZ24:OMZ35 OWV24:OWV35 PGR24:PGR35 PQN24:PQN35 QAJ24:QAJ35 QKF24:QKF35 QUB24:QUB35 RDX24:RDX35 RNT24:RNT35 RXP24:RXP35 SHL24:SHL35 SRH24:SRH35 TBD24:TBD35 TKZ24:TKZ35 TUV24:TUV35 UER24:UER35 UON24:UON35 UYJ24:UYJ35 VIF24:VIF35 VSB24:VSB35 WBX24:WBX35 WLT24:WLT35 WVP24:WVP35 JD65557:JD65571 SZ65557:SZ65571 ACV65557:ACV65571 AMR65557:AMR65571 AWN65557:AWN65571 BGJ65557:BGJ65571 BQF65557:BQF65571 CAB65557:CAB65571 CJX65557:CJX65571 CTT65557:CTT65571 DDP65557:DDP65571 DNL65557:DNL65571 DXH65557:DXH65571 EHD65557:EHD65571 EQZ65557:EQZ65571 FAV65557:FAV65571 FKR65557:FKR65571 FUN65557:FUN65571 GEJ65557:GEJ65571 GOF65557:GOF65571 GYB65557:GYB65571 HHX65557:HHX65571 HRT65557:HRT65571 IBP65557:IBP65571 ILL65557:ILL65571 IVH65557:IVH65571 JFD65557:JFD65571 JOZ65557:JOZ65571 JYV65557:JYV65571 KIR65557:KIR65571 KSN65557:KSN65571 LCJ65557:LCJ65571 LMF65557:LMF65571 LWB65557:LWB65571 MFX65557:MFX65571 MPT65557:MPT65571 MZP65557:MZP65571 NJL65557:NJL65571 NTH65557:NTH65571 ODD65557:ODD65571 OMZ65557:OMZ65571 OWV65557:OWV65571 PGR65557:PGR65571 PQN65557:PQN65571 QAJ65557:QAJ65571 QKF65557:QKF65571 QUB65557:QUB65571 RDX65557:RDX65571 RNT65557:RNT65571 RXP65557:RXP65571 SHL65557:SHL65571 SRH65557:SRH65571 TBD65557:TBD65571 TKZ65557:TKZ65571 TUV65557:TUV65571 UER65557:UER65571 UON65557:UON65571 UYJ65557:UYJ65571 VIF65557:VIF65571 VSB65557:VSB65571 WBX65557:WBX65571 WLT65557:WLT65571 WVP65557:WVP65571 H131082:H131096 JD131093:JD131107 SZ131093:SZ131107 ACV131093:ACV131107 AMR131093:AMR131107 AWN131093:AWN131107 BGJ131093:BGJ131107 BQF131093:BQF131107 CAB131093:CAB131107 CJX131093:CJX131107 CTT131093:CTT131107 DDP131093:DDP131107 DNL131093:DNL131107 DXH131093:DXH131107 EHD131093:EHD131107 EQZ131093:EQZ131107 FAV131093:FAV131107 FKR131093:FKR131107 FUN131093:FUN131107 GEJ131093:GEJ131107 GOF131093:GOF131107 GYB131093:GYB131107 HHX131093:HHX131107 HRT131093:HRT131107 IBP131093:IBP131107 ILL131093:ILL131107 IVH131093:IVH131107 JFD131093:JFD131107 JOZ131093:JOZ131107 JYV131093:JYV131107 KIR131093:KIR131107 KSN131093:KSN131107 LCJ131093:LCJ131107 LMF131093:LMF131107 LWB131093:LWB131107 MFX131093:MFX131107 MPT131093:MPT131107 MZP131093:MZP131107 NJL131093:NJL131107 NTH131093:NTH131107 ODD131093:ODD131107 OMZ131093:OMZ131107 OWV131093:OWV131107 PGR131093:PGR131107 PQN131093:PQN131107 QAJ131093:QAJ131107 QKF131093:QKF131107 QUB131093:QUB131107 RDX131093:RDX131107 RNT131093:RNT131107 RXP131093:RXP131107 SHL131093:SHL131107 SRH131093:SRH131107 TBD131093:TBD131107 TKZ131093:TKZ131107 TUV131093:TUV131107 UER131093:UER131107 UON131093:UON131107 UYJ131093:UYJ131107 VIF131093:VIF131107 VSB131093:VSB131107 WBX131093:WBX131107 WLT131093:WLT131107 WVP131093:WVP131107 H196618:H196632 JD196629:JD196643 SZ196629:SZ196643 ACV196629:ACV196643 AMR196629:AMR196643 AWN196629:AWN196643 BGJ196629:BGJ196643 BQF196629:BQF196643 CAB196629:CAB196643 CJX196629:CJX196643 CTT196629:CTT196643 DDP196629:DDP196643 DNL196629:DNL196643 DXH196629:DXH196643 EHD196629:EHD196643 EQZ196629:EQZ196643 FAV196629:FAV196643 FKR196629:FKR196643 FUN196629:FUN196643 GEJ196629:GEJ196643 GOF196629:GOF196643 GYB196629:GYB196643 HHX196629:HHX196643 HRT196629:HRT196643 IBP196629:IBP196643 ILL196629:ILL196643 IVH196629:IVH196643 JFD196629:JFD196643 JOZ196629:JOZ196643 JYV196629:JYV196643 KIR196629:KIR196643 KSN196629:KSN196643 LCJ196629:LCJ196643 LMF196629:LMF196643 LWB196629:LWB196643 MFX196629:MFX196643 MPT196629:MPT196643 MZP196629:MZP196643 NJL196629:NJL196643 NTH196629:NTH196643 ODD196629:ODD196643 OMZ196629:OMZ196643 OWV196629:OWV196643 PGR196629:PGR196643 PQN196629:PQN196643 QAJ196629:QAJ196643 QKF196629:QKF196643 QUB196629:QUB196643 RDX196629:RDX196643 RNT196629:RNT196643 RXP196629:RXP196643 SHL196629:SHL196643 SRH196629:SRH196643 TBD196629:TBD196643 TKZ196629:TKZ196643 TUV196629:TUV196643 UER196629:UER196643 UON196629:UON196643 UYJ196629:UYJ196643 VIF196629:VIF196643 VSB196629:VSB196643 WBX196629:WBX196643 WLT196629:WLT196643 WVP196629:WVP196643 H262154:H262168 JD262165:JD262179 SZ262165:SZ262179 ACV262165:ACV262179 AMR262165:AMR262179 AWN262165:AWN262179 BGJ262165:BGJ262179 BQF262165:BQF262179 CAB262165:CAB262179 CJX262165:CJX262179 CTT262165:CTT262179 DDP262165:DDP262179 DNL262165:DNL262179 DXH262165:DXH262179 EHD262165:EHD262179 EQZ262165:EQZ262179 FAV262165:FAV262179 FKR262165:FKR262179 FUN262165:FUN262179 GEJ262165:GEJ262179 GOF262165:GOF262179 GYB262165:GYB262179 HHX262165:HHX262179 HRT262165:HRT262179 IBP262165:IBP262179 ILL262165:ILL262179 IVH262165:IVH262179 JFD262165:JFD262179 JOZ262165:JOZ262179 JYV262165:JYV262179 KIR262165:KIR262179 KSN262165:KSN262179 LCJ262165:LCJ262179 LMF262165:LMF262179 LWB262165:LWB262179 MFX262165:MFX262179 MPT262165:MPT262179 MZP262165:MZP262179 NJL262165:NJL262179 NTH262165:NTH262179 ODD262165:ODD262179 OMZ262165:OMZ262179 OWV262165:OWV262179 PGR262165:PGR262179 PQN262165:PQN262179 QAJ262165:QAJ262179 QKF262165:QKF262179 QUB262165:QUB262179 RDX262165:RDX262179 RNT262165:RNT262179 RXP262165:RXP262179 SHL262165:SHL262179 SRH262165:SRH262179 TBD262165:TBD262179 TKZ262165:TKZ262179 TUV262165:TUV262179 UER262165:UER262179 UON262165:UON262179 UYJ262165:UYJ262179 VIF262165:VIF262179 VSB262165:VSB262179 WBX262165:WBX262179 WLT262165:WLT262179 WVP262165:WVP262179 H327690:H327704 JD327701:JD327715 SZ327701:SZ327715 ACV327701:ACV327715 AMR327701:AMR327715 AWN327701:AWN327715 BGJ327701:BGJ327715 BQF327701:BQF327715 CAB327701:CAB327715 CJX327701:CJX327715 CTT327701:CTT327715 DDP327701:DDP327715 DNL327701:DNL327715 DXH327701:DXH327715 EHD327701:EHD327715 EQZ327701:EQZ327715 FAV327701:FAV327715 FKR327701:FKR327715 FUN327701:FUN327715 GEJ327701:GEJ327715 GOF327701:GOF327715 GYB327701:GYB327715 HHX327701:HHX327715 HRT327701:HRT327715 IBP327701:IBP327715 ILL327701:ILL327715 IVH327701:IVH327715 JFD327701:JFD327715 JOZ327701:JOZ327715 JYV327701:JYV327715 KIR327701:KIR327715 KSN327701:KSN327715 LCJ327701:LCJ327715 LMF327701:LMF327715 LWB327701:LWB327715 MFX327701:MFX327715 MPT327701:MPT327715 MZP327701:MZP327715 NJL327701:NJL327715 NTH327701:NTH327715 ODD327701:ODD327715 OMZ327701:OMZ327715 OWV327701:OWV327715 PGR327701:PGR327715 PQN327701:PQN327715 QAJ327701:QAJ327715 QKF327701:QKF327715 QUB327701:QUB327715 RDX327701:RDX327715 RNT327701:RNT327715 RXP327701:RXP327715 SHL327701:SHL327715 SRH327701:SRH327715 TBD327701:TBD327715 TKZ327701:TKZ327715 TUV327701:TUV327715 UER327701:UER327715 UON327701:UON327715 UYJ327701:UYJ327715 VIF327701:VIF327715 VSB327701:VSB327715 WBX327701:WBX327715 WLT327701:WLT327715 WVP327701:WVP327715 H393226:H393240 JD393237:JD393251 SZ393237:SZ393251 ACV393237:ACV393251 AMR393237:AMR393251 AWN393237:AWN393251 BGJ393237:BGJ393251 BQF393237:BQF393251 CAB393237:CAB393251 CJX393237:CJX393251 CTT393237:CTT393251 DDP393237:DDP393251 DNL393237:DNL393251 DXH393237:DXH393251 EHD393237:EHD393251 EQZ393237:EQZ393251 FAV393237:FAV393251 FKR393237:FKR393251 FUN393237:FUN393251 GEJ393237:GEJ393251 GOF393237:GOF393251 GYB393237:GYB393251 HHX393237:HHX393251 HRT393237:HRT393251 IBP393237:IBP393251 ILL393237:ILL393251 IVH393237:IVH393251 JFD393237:JFD393251 JOZ393237:JOZ393251 JYV393237:JYV393251 KIR393237:KIR393251 KSN393237:KSN393251 LCJ393237:LCJ393251 LMF393237:LMF393251 LWB393237:LWB393251 MFX393237:MFX393251 MPT393237:MPT393251 MZP393237:MZP393251 NJL393237:NJL393251 NTH393237:NTH393251 ODD393237:ODD393251 OMZ393237:OMZ393251 OWV393237:OWV393251 PGR393237:PGR393251 PQN393237:PQN393251 QAJ393237:QAJ393251 QKF393237:QKF393251 QUB393237:QUB393251 RDX393237:RDX393251 RNT393237:RNT393251 RXP393237:RXP393251 SHL393237:SHL393251 SRH393237:SRH393251 TBD393237:TBD393251 TKZ393237:TKZ393251 TUV393237:TUV393251 UER393237:UER393251 UON393237:UON393251 UYJ393237:UYJ393251 VIF393237:VIF393251 VSB393237:VSB393251 WBX393237:WBX393251 WLT393237:WLT393251 WVP393237:WVP393251 H458762:H458776 JD458773:JD458787 SZ458773:SZ458787 ACV458773:ACV458787 AMR458773:AMR458787 AWN458773:AWN458787 BGJ458773:BGJ458787 BQF458773:BQF458787 CAB458773:CAB458787 CJX458773:CJX458787 CTT458773:CTT458787 DDP458773:DDP458787 DNL458773:DNL458787 DXH458773:DXH458787 EHD458773:EHD458787 EQZ458773:EQZ458787 FAV458773:FAV458787 FKR458773:FKR458787 FUN458773:FUN458787 GEJ458773:GEJ458787 GOF458773:GOF458787 GYB458773:GYB458787 HHX458773:HHX458787 HRT458773:HRT458787 IBP458773:IBP458787 ILL458773:ILL458787 IVH458773:IVH458787 JFD458773:JFD458787 JOZ458773:JOZ458787 JYV458773:JYV458787 KIR458773:KIR458787 KSN458773:KSN458787 LCJ458773:LCJ458787 LMF458773:LMF458787 LWB458773:LWB458787 MFX458773:MFX458787 MPT458773:MPT458787 MZP458773:MZP458787 NJL458773:NJL458787 NTH458773:NTH458787 ODD458773:ODD458787 OMZ458773:OMZ458787 OWV458773:OWV458787 PGR458773:PGR458787 PQN458773:PQN458787 QAJ458773:QAJ458787 QKF458773:QKF458787 QUB458773:QUB458787 RDX458773:RDX458787 RNT458773:RNT458787 RXP458773:RXP458787 SHL458773:SHL458787 SRH458773:SRH458787 TBD458773:TBD458787 TKZ458773:TKZ458787 TUV458773:TUV458787 UER458773:UER458787 UON458773:UON458787 UYJ458773:UYJ458787 VIF458773:VIF458787 VSB458773:VSB458787 WBX458773:WBX458787 WLT458773:WLT458787 WVP458773:WVP458787 H524298:H524312 JD524309:JD524323 SZ524309:SZ524323 ACV524309:ACV524323 AMR524309:AMR524323 AWN524309:AWN524323 BGJ524309:BGJ524323 BQF524309:BQF524323 CAB524309:CAB524323 CJX524309:CJX524323 CTT524309:CTT524323 DDP524309:DDP524323 DNL524309:DNL524323 DXH524309:DXH524323 EHD524309:EHD524323 EQZ524309:EQZ524323 FAV524309:FAV524323 FKR524309:FKR524323 FUN524309:FUN524323 GEJ524309:GEJ524323 GOF524309:GOF524323 GYB524309:GYB524323 HHX524309:HHX524323 HRT524309:HRT524323 IBP524309:IBP524323 ILL524309:ILL524323 IVH524309:IVH524323 JFD524309:JFD524323 JOZ524309:JOZ524323 JYV524309:JYV524323 KIR524309:KIR524323 KSN524309:KSN524323 LCJ524309:LCJ524323 LMF524309:LMF524323 LWB524309:LWB524323 MFX524309:MFX524323 MPT524309:MPT524323 MZP524309:MZP524323 NJL524309:NJL524323 NTH524309:NTH524323 ODD524309:ODD524323 OMZ524309:OMZ524323 OWV524309:OWV524323 PGR524309:PGR524323 PQN524309:PQN524323 QAJ524309:QAJ524323 QKF524309:QKF524323 QUB524309:QUB524323 RDX524309:RDX524323 RNT524309:RNT524323 RXP524309:RXP524323 SHL524309:SHL524323 SRH524309:SRH524323 TBD524309:TBD524323 TKZ524309:TKZ524323 TUV524309:TUV524323 UER524309:UER524323 UON524309:UON524323 UYJ524309:UYJ524323 VIF524309:VIF524323 VSB524309:VSB524323 WBX524309:WBX524323 WLT524309:WLT524323 WVP524309:WVP524323 H589834:H589848 JD589845:JD589859 SZ589845:SZ589859 ACV589845:ACV589859 AMR589845:AMR589859 AWN589845:AWN589859 BGJ589845:BGJ589859 BQF589845:BQF589859 CAB589845:CAB589859 CJX589845:CJX589859 CTT589845:CTT589859 DDP589845:DDP589859 DNL589845:DNL589859 DXH589845:DXH589859 EHD589845:EHD589859 EQZ589845:EQZ589859 FAV589845:FAV589859 FKR589845:FKR589859 FUN589845:FUN589859 GEJ589845:GEJ589859 GOF589845:GOF589859 GYB589845:GYB589859 HHX589845:HHX589859 HRT589845:HRT589859 IBP589845:IBP589859 ILL589845:ILL589859 IVH589845:IVH589859 JFD589845:JFD589859 JOZ589845:JOZ589859 JYV589845:JYV589859 KIR589845:KIR589859 KSN589845:KSN589859 LCJ589845:LCJ589859 LMF589845:LMF589859 LWB589845:LWB589859 MFX589845:MFX589859 MPT589845:MPT589859 MZP589845:MZP589859 NJL589845:NJL589859 NTH589845:NTH589859 ODD589845:ODD589859 OMZ589845:OMZ589859 OWV589845:OWV589859 PGR589845:PGR589859 PQN589845:PQN589859 QAJ589845:QAJ589859 QKF589845:QKF589859 QUB589845:QUB589859 RDX589845:RDX589859 RNT589845:RNT589859 RXP589845:RXP589859 SHL589845:SHL589859 SRH589845:SRH589859 TBD589845:TBD589859 TKZ589845:TKZ589859 TUV589845:TUV589859 UER589845:UER589859 UON589845:UON589859 UYJ589845:UYJ589859 VIF589845:VIF589859 VSB589845:VSB589859 WBX589845:WBX589859 WLT589845:WLT589859 WVP589845:WVP589859 H655370:H655384 JD655381:JD655395 SZ655381:SZ655395 ACV655381:ACV655395 AMR655381:AMR655395 AWN655381:AWN655395 BGJ655381:BGJ655395 BQF655381:BQF655395 CAB655381:CAB655395 CJX655381:CJX655395 CTT655381:CTT655395 DDP655381:DDP655395 DNL655381:DNL655395 DXH655381:DXH655395 EHD655381:EHD655395 EQZ655381:EQZ655395 FAV655381:FAV655395 FKR655381:FKR655395 FUN655381:FUN655395 GEJ655381:GEJ655395 GOF655381:GOF655395 GYB655381:GYB655395 HHX655381:HHX655395 HRT655381:HRT655395 IBP655381:IBP655395 ILL655381:ILL655395 IVH655381:IVH655395 JFD655381:JFD655395 JOZ655381:JOZ655395 JYV655381:JYV655395 KIR655381:KIR655395 KSN655381:KSN655395 LCJ655381:LCJ655395 LMF655381:LMF655395 LWB655381:LWB655395 MFX655381:MFX655395 MPT655381:MPT655395 MZP655381:MZP655395 NJL655381:NJL655395 NTH655381:NTH655395 ODD655381:ODD655395 OMZ655381:OMZ655395 OWV655381:OWV655395 PGR655381:PGR655395 PQN655381:PQN655395 QAJ655381:QAJ655395 QKF655381:QKF655395 QUB655381:QUB655395 RDX655381:RDX655395 RNT655381:RNT655395 RXP655381:RXP655395 SHL655381:SHL655395 SRH655381:SRH655395 TBD655381:TBD655395 TKZ655381:TKZ655395 TUV655381:TUV655395 UER655381:UER655395 UON655381:UON655395 UYJ655381:UYJ655395 VIF655381:VIF655395 VSB655381:VSB655395 WBX655381:WBX655395 WLT655381:WLT655395 WVP655381:WVP655395 H720906:H720920 JD720917:JD720931 SZ720917:SZ720931 ACV720917:ACV720931 AMR720917:AMR720931 AWN720917:AWN720931 BGJ720917:BGJ720931 BQF720917:BQF720931 CAB720917:CAB720931 CJX720917:CJX720931 CTT720917:CTT720931 DDP720917:DDP720931 DNL720917:DNL720931 DXH720917:DXH720931 EHD720917:EHD720931 EQZ720917:EQZ720931 FAV720917:FAV720931 FKR720917:FKR720931 FUN720917:FUN720931 GEJ720917:GEJ720931 GOF720917:GOF720931 GYB720917:GYB720931 HHX720917:HHX720931 HRT720917:HRT720931 IBP720917:IBP720931 ILL720917:ILL720931 IVH720917:IVH720931 JFD720917:JFD720931 JOZ720917:JOZ720931 JYV720917:JYV720931 KIR720917:KIR720931 KSN720917:KSN720931 LCJ720917:LCJ720931 LMF720917:LMF720931 LWB720917:LWB720931 MFX720917:MFX720931 MPT720917:MPT720931 MZP720917:MZP720931 NJL720917:NJL720931 NTH720917:NTH720931 ODD720917:ODD720931 OMZ720917:OMZ720931 OWV720917:OWV720931 PGR720917:PGR720931 PQN720917:PQN720931 QAJ720917:QAJ720931 QKF720917:QKF720931 QUB720917:QUB720931 RDX720917:RDX720931 RNT720917:RNT720931 RXP720917:RXP720931 SHL720917:SHL720931 SRH720917:SRH720931 TBD720917:TBD720931 TKZ720917:TKZ720931 TUV720917:TUV720931 UER720917:UER720931 UON720917:UON720931 UYJ720917:UYJ720931 VIF720917:VIF720931 VSB720917:VSB720931 WBX720917:WBX720931 WLT720917:WLT720931 WVP720917:WVP720931 H786442:H786456 JD786453:JD786467 SZ786453:SZ786467 ACV786453:ACV786467 AMR786453:AMR786467 AWN786453:AWN786467 BGJ786453:BGJ786467 BQF786453:BQF786467 CAB786453:CAB786467 CJX786453:CJX786467 CTT786453:CTT786467 DDP786453:DDP786467 DNL786453:DNL786467 DXH786453:DXH786467 EHD786453:EHD786467 EQZ786453:EQZ786467 FAV786453:FAV786467 FKR786453:FKR786467 FUN786453:FUN786467 GEJ786453:GEJ786467 GOF786453:GOF786467 GYB786453:GYB786467 HHX786453:HHX786467 HRT786453:HRT786467 IBP786453:IBP786467 ILL786453:ILL786467 IVH786453:IVH786467 JFD786453:JFD786467 JOZ786453:JOZ786467 JYV786453:JYV786467 KIR786453:KIR786467 KSN786453:KSN786467 LCJ786453:LCJ786467 LMF786453:LMF786467 LWB786453:LWB786467 MFX786453:MFX786467 MPT786453:MPT786467 MZP786453:MZP786467 NJL786453:NJL786467 NTH786453:NTH786467 ODD786453:ODD786467 OMZ786453:OMZ786467 OWV786453:OWV786467 PGR786453:PGR786467 PQN786453:PQN786467 QAJ786453:QAJ786467 QKF786453:QKF786467 QUB786453:QUB786467 RDX786453:RDX786467 RNT786453:RNT786467 RXP786453:RXP786467 SHL786453:SHL786467 SRH786453:SRH786467 TBD786453:TBD786467 TKZ786453:TKZ786467 TUV786453:TUV786467 UER786453:UER786467 UON786453:UON786467 UYJ786453:UYJ786467 VIF786453:VIF786467 VSB786453:VSB786467 WBX786453:WBX786467 WLT786453:WLT786467 WVP786453:WVP786467 H851978:H851992 JD851989:JD852003 SZ851989:SZ852003 ACV851989:ACV852003 AMR851989:AMR852003 AWN851989:AWN852003 BGJ851989:BGJ852003 BQF851989:BQF852003 CAB851989:CAB852003 CJX851989:CJX852003 CTT851989:CTT852003 DDP851989:DDP852003 DNL851989:DNL852003 DXH851989:DXH852003 EHD851989:EHD852003 EQZ851989:EQZ852003 FAV851989:FAV852003 FKR851989:FKR852003 FUN851989:FUN852003 GEJ851989:GEJ852003 GOF851989:GOF852003 GYB851989:GYB852003 HHX851989:HHX852003 HRT851989:HRT852003 IBP851989:IBP852003 ILL851989:ILL852003 IVH851989:IVH852003 JFD851989:JFD852003 JOZ851989:JOZ852003 JYV851989:JYV852003 KIR851989:KIR852003 KSN851989:KSN852003 LCJ851989:LCJ852003 LMF851989:LMF852003 LWB851989:LWB852003 MFX851989:MFX852003 MPT851989:MPT852003 MZP851989:MZP852003 NJL851989:NJL852003 NTH851989:NTH852003 ODD851989:ODD852003 OMZ851989:OMZ852003 OWV851989:OWV852003 PGR851989:PGR852003 PQN851989:PQN852003 QAJ851989:QAJ852003 QKF851989:QKF852003 QUB851989:QUB852003 RDX851989:RDX852003 RNT851989:RNT852003 RXP851989:RXP852003 SHL851989:SHL852003 SRH851989:SRH852003 TBD851989:TBD852003 TKZ851989:TKZ852003 TUV851989:TUV852003 UER851989:UER852003 UON851989:UON852003 UYJ851989:UYJ852003 VIF851989:VIF852003 VSB851989:VSB852003 WBX851989:WBX852003 WLT851989:WLT852003 WVP851989:WVP852003 H917514:H917528 JD917525:JD917539 SZ917525:SZ917539 ACV917525:ACV917539 AMR917525:AMR917539 AWN917525:AWN917539 BGJ917525:BGJ917539 BQF917525:BQF917539 CAB917525:CAB917539 CJX917525:CJX917539 CTT917525:CTT917539 DDP917525:DDP917539 DNL917525:DNL917539 DXH917525:DXH917539 EHD917525:EHD917539 EQZ917525:EQZ917539 FAV917525:FAV917539 FKR917525:FKR917539 FUN917525:FUN917539 GEJ917525:GEJ917539 GOF917525:GOF917539 GYB917525:GYB917539 HHX917525:HHX917539 HRT917525:HRT917539 IBP917525:IBP917539 ILL917525:ILL917539 IVH917525:IVH917539 JFD917525:JFD917539 JOZ917525:JOZ917539 JYV917525:JYV917539 KIR917525:KIR917539 KSN917525:KSN917539 LCJ917525:LCJ917539 LMF917525:LMF917539 LWB917525:LWB917539 MFX917525:MFX917539 MPT917525:MPT917539 MZP917525:MZP917539 NJL917525:NJL917539 NTH917525:NTH917539 ODD917525:ODD917539 OMZ917525:OMZ917539 OWV917525:OWV917539 PGR917525:PGR917539 PQN917525:PQN917539 QAJ917525:QAJ917539 QKF917525:QKF917539 QUB917525:QUB917539 RDX917525:RDX917539 RNT917525:RNT917539 RXP917525:RXP917539 SHL917525:SHL917539 SRH917525:SRH917539 TBD917525:TBD917539 TKZ917525:TKZ917539 TUV917525:TUV917539 UER917525:UER917539 UON917525:UON917539 UYJ917525:UYJ917539 VIF917525:VIF917539 VSB917525:VSB917539 WBX917525:WBX917539 WLT917525:WLT917539 WVP917525:WVP917539 H983050:H983064 JD983061:JD983075 SZ983061:SZ983075 ACV983061:ACV983075 AMR983061:AMR983075 AWN983061:AWN983075 BGJ983061:BGJ983075 BQF983061:BQF983075 CAB983061:CAB983075 CJX983061:CJX983075 CTT983061:CTT983075 DDP983061:DDP983075 DNL983061:DNL983075 DXH983061:DXH983075 EHD983061:EHD983075 EQZ983061:EQZ983075 FAV983061:FAV983075 FKR983061:FKR983075 FUN983061:FUN983075 GEJ983061:GEJ983075 GOF983061:GOF983075 GYB983061:GYB983075 HHX983061:HHX983075 HRT983061:HRT983075 IBP983061:IBP983075 ILL983061:ILL983075 IVH983061:IVH983075 JFD983061:JFD983075 JOZ983061:JOZ983075 JYV983061:JYV983075 KIR983061:KIR983075 KSN983061:KSN983075 LCJ983061:LCJ983075 LMF983061:LMF983075 LWB983061:LWB983075 MFX983061:MFX983075 MPT983061:MPT983075 MZP983061:MZP983075 NJL983061:NJL983075 NTH983061:NTH983075 ODD983061:ODD983075 OMZ983061:OMZ983075 OWV983061:OWV983075 PGR983061:PGR983075 PQN983061:PQN983075 QAJ983061:QAJ983075 QKF983061:QKF983075 QUB983061:QUB983075 RDX983061:RDX983075 RNT983061:RNT983075 RXP983061:RXP983075 SHL983061:SHL983075 SRH983061:SRH983075 TBD983061:TBD983075 TKZ983061:TKZ983075 TUV983061:TUV983075 UER983061:UER983075 UON983061:UON983075 UYJ983061:UYJ983075 VIF983061:VIF983075 VSB983061:VSB983075 WBX983061:WBX983075 WLT983061:WLT983075 WVP983061:WVP983075 WBV983045 H65528:H65537 JD65539:JD65548 SZ65539:SZ65548 ACV65539:ACV65548 AMR65539:AMR65548 AWN65539:AWN65548 BGJ65539:BGJ65548 BQF65539:BQF65548 CAB65539:CAB65548 CJX65539:CJX65548 CTT65539:CTT65548 DDP65539:DDP65548 DNL65539:DNL65548 DXH65539:DXH65548 EHD65539:EHD65548 EQZ65539:EQZ65548 FAV65539:FAV65548 FKR65539:FKR65548 FUN65539:FUN65548 GEJ65539:GEJ65548 GOF65539:GOF65548 GYB65539:GYB65548 HHX65539:HHX65548 HRT65539:HRT65548 IBP65539:IBP65548 ILL65539:ILL65548 IVH65539:IVH65548 JFD65539:JFD65548 JOZ65539:JOZ65548 JYV65539:JYV65548 KIR65539:KIR65548 KSN65539:KSN65548 LCJ65539:LCJ65548 LMF65539:LMF65548 LWB65539:LWB65548 MFX65539:MFX65548 MPT65539:MPT65548 MZP65539:MZP65548 NJL65539:NJL65548 NTH65539:NTH65548 ODD65539:ODD65548 OMZ65539:OMZ65548 OWV65539:OWV65548 PGR65539:PGR65548 PQN65539:PQN65548 QAJ65539:QAJ65548 QKF65539:QKF65548 QUB65539:QUB65548 RDX65539:RDX65548 RNT65539:RNT65548 RXP65539:RXP65548 SHL65539:SHL65548 SRH65539:SRH65548 TBD65539:TBD65548 TKZ65539:TKZ65548 TUV65539:TUV65548 UER65539:UER65548 UON65539:UON65548 UYJ65539:UYJ65548 VIF65539:VIF65548 VSB65539:VSB65548 WBX65539:WBX65548 WLT65539:WLT65548 WVP65539:WVP65548 H131064:H131073 JD131075:JD131084 SZ131075:SZ131084 ACV131075:ACV131084 AMR131075:AMR131084 AWN131075:AWN131084 BGJ131075:BGJ131084 BQF131075:BQF131084 CAB131075:CAB131084 CJX131075:CJX131084 CTT131075:CTT131084 DDP131075:DDP131084 DNL131075:DNL131084 DXH131075:DXH131084 EHD131075:EHD131084 EQZ131075:EQZ131084 FAV131075:FAV131084 FKR131075:FKR131084 FUN131075:FUN131084 GEJ131075:GEJ131084 GOF131075:GOF131084 GYB131075:GYB131084 HHX131075:HHX131084 HRT131075:HRT131084 IBP131075:IBP131084 ILL131075:ILL131084 IVH131075:IVH131084 JFD131075:JFD131084 JOZ131075:JOZ131084 JYV131075:JYV131084 KIR131075:KIR131084 KSN131075:KSN131084 LCJ131075:LCJ131084 LMF131075:LMF131084 LWB131075:LWB131084 MFX131075:MFX131084 MPT131075:MPT131084 MZP131075:MZP131084 NJL131075:NJL131084 NTH131075:NTH131084 ODD131075:ODD131084 OMZ131075:OMZ131084 OWV131075:OWV131084 PGR131075:PGR131084 PQN131075:PQN131084 QAJ131075:QAJ131084 QKF131075:QKF131084 QUB131075:QUB131084 RDX131075:RDX131084 RNT131075:RNT131084 RXP131075:RXP131084 SHL131075:SHL131084 SRH131075:SRH131084 TBD131075:TBD131084 TKZ131075:TKZ131084 TUV131075:TUV131084 UER131075:UER131084 UON131075:UON131084 UYJ131075:UYJ131084 VIF131075:VIF131084 VSB131075:VSB131084 WBX131075:WBX131084 WLT131075:WLT131084 WVP131075:WVP131084 H196600:H196609 JD196611:JD196620 SZ196611:SZ196620 ACV196611:ACV196620 AMR196611:AMR196620 AWN196611:AWN196620 BGJ196611:BGJ196620 BQF196611:BQF196620 CAB196611:CAB196620 CJX196611:CJX196620 CTT196611:CTT196620 DDP196611:DDP196620 DNL196611:DNL196620 DXH196611:DXH196620 EHD196611:EHD196620 EQZ196611:EQZ196620 FAV196611:FAV196620 FKR196611:FKR196620 FUN196611:FUN196620 GEJ196611:GEJ196620 GOF196611:GOF196620 GYB196611:GYB196620 HHX196611:HHX196620 HRT196611:HRT196620 IBP196611:IBP196620 ILL196611:ILL196620 IVH196611:IVH196620 JFD196611:JFD196620 JOZ196611:JOZ196620 JYV196611:JYV196620 KIR196611:KIR196620 KSN196611:KSN196620 LCJ196611:LCJ196620 LMF196611:LMF196620 LWB196611:LWB196620 MFX196611:MFX196620 MPT196611:MPT196620 MZP196611:MZP196620 NJL196611:NJL196620 NTH196611:NTH196620 ODD196611:ODD196620 OMZ196611:OMZ196620 OWV196611:OWV196620 PGR196611:PGR196620 PQN196611:PQN196620 QAJ196611:QAJ196620 QKF196611:QKF196620 QUB196611:QUB196620 RDX196611:RDX196620 RNT196611:RNT196620 RXP196611:RXP196620 SHL196611:SHL196620 SRH196611:SRH196620 TBD196611:TBD196620 TKZ196611:TKZ196620 TUV196611:TUV196620 UER196611:UER196620 UON196611:UON196620 UYJ196611:UYJ196620 VIF196611:VIF196620 VSB196611:VSB196620 WBX196611:WBX196620 WLT196611:WLT196620 WVP196611:WVP196620 H262136:H262145 JD262147:JD262156 SZ262147:SZ262156 ACV262147:ACV262156 AMR262147:AMR262156 AWN262147:AWN262156 BGJ262147:BGJ262156 BQF262147:BQF262156 CAB262147:CAB262156 CJX262147:CJX262156 CTT262147:CTT262156 DDP262147:DDP262156 DNL262147:DNL262156 DXH262147:DXH262156 EHD262147:EHD262156 EQZ262147:EQZ262156 FAV262147:FAV262156 FKR262147:FKR262156 FUN262147:FUN262156 GEJ262147:GEJ262156 GOF262147:GOF262156 GYB262147:GYB262156 HHX262147:HHX262156 HRT262147:HRT262156 IBP262147:IBP262156 ILL262147:ILL262156 IVH262147:IVH262156 JFD262147:JFD262156 JOZ262147:JOZ262156 JYV262147:JYV262156 KIR262147:KIR262156 KSN262147:KSN262156 LCJ262147:LCJ262156 LMF262147:LMF262156 LWB262147:LWB262156 MFX262147:MFX262156 MPT262147:MPT262156 MZP262147:MZP262156 NJL262147:NJL262156 NTH262147:NTH262156 ODD262147:ODD262156 OMZ262147:OMZ262156 OWV262147:OWV262156 PGR262147:PGR262156 PQN262147:PQN262156 QAJ262147:QAJ262156 QKF262147:QKF262156 QUB262147:QUB262156 RDX262147:RDX262156 RNT262147:RNT262156 RXP262147:RXP262156 SHL262147:SHL262156 SRH262147:SRH262156 TBD262147:TBD262156 TKZ262147:TKZ262156 TUV262147:TUV262156 UER262147:UER262156 UON262147:UON262156 UYJ262147:UYJ262156 VIF262147:VIF262156 VSB262147:VSB262156 WBX262147:WBX262156 WLT262147:WLT262156 WVP262147:WVP262156 H327672:H327681 JD327683:JD327692 SZ327683:SZ327692 ACV327683:ACV327692 AMR327683:AMR327692 AWN327683:AWN327692 BGJ327683:BGJ327692 BQF327683:BQF327692 CAB327683:CAB327692 CJX327683:CJX327692 CTT327683:CTT327692 DDP327683:DDP327692 DNL327683:DNL327692 DXH327683:DXH327692 EHD327683:EHD327692 EQZ327683:EQZ327692 FAV327683:FAV327692 FKR327683:FKR327692 FUN327683:FUN327692 GEJ327683:GEJ327692 GOF327683:GOF327692 GYB327683:GYB327692 HHX327683:HHX327692 HRT327683:HRT327692 IBP327683:IBP327692 ILL327683:ILL327692 IVH327683:IVH327692 JFD327683:JFD327692 JOZ327683:JOZ327692 JYV327683:JYV327692 KIR327683:KIR327692 KSN327683:KSN327692 LCJ327683:LCJ327692 LMF327683:LMF327692 LWB327683:LWB327692 MFX327683:MFX327692 MPT327683:MPT327692 MZP327683:MZP327692 NJL327683:NJL327692 NTH327683:NTH327692 ODD327683:ODD327692 OMZ327683:OMZ327692 OWV327683:OWV327692 PGR327683:PGR327692 PQN327683:PQN327692 QAJ327683:QAJ327692 QKF327683:QKF327692 QUB327683:QUB327692 RDX327683:RDX327692 RNT327683:RNT327692 RXP327683:RXP327692 SHL327683:SHL327692 SRH327683:SRH327692 TBD327683:TBD327692 TKZ327683:TKZ327692 TUV327683:TUV327692 UER327683:UER327692 UON327683:UON327692 UYJ327683:UYJ327692 VIF327683:VIF327692 VSB327683:VSB327692 WBX327683:WBX327692 WLT327683:WLT327692 WVP327683:WVP327692 H393208:H393217 JD393219:JD393228 SZ393219:SZ393228 ACV393219:ACV393228 AMR393219:AMR393228 AWN393219:AWN393228 BGJ393219:BGJ393228 BQF393219:BQF393228 CAB393219:CAB393228 CJX393219:CJX393228 CTT393219:CTT393228 DDP393219:DDP393228 DNL393219:DNL393228 DXH393219:DXH393228 EHD393219:EHD393228 EQZ393219:EQZ393228 FAV393219:FAV393228 FKR393219:FKR393228 FUN393219:FUN393228 GEJ393219:GEJ393228 GOF393219:GOF393228 GYB393219:GYB393228 HHX393219:HHX393228 HRT393219:HRT393228 IBP393219:IBP393228 ILL393219:ILL393228 IVH393219:IVH393228 JFD393219:JFD393228 JOZ393219:JOZ393228 JYV393219:JYV393228 KIR393219:KIR393228 KSN393219:KSN393228 LCJ393219:LCJ393228 LMF393219:LMF393228 LWB393219:LWB393228 MFX393219:MFX393228 MPT393219:MPT393228 MZP393219:MZP393228 NJL393219:NJL393228 NTH393219:NTH393228 ODD393219:ODD393228 OMZ393219:OMZ393228 OWV393219:OWV393228 PGR393219:PGR393228 PQN393219:PQN393228 QAJ393219:QAJ393228 QKF393219:QKF393228 QUB393219:QUB393228 RDX393219:RDX393228 RNT393219:RNT393228 RXP393219:RXP393228 SHL393219:SHL393228 SRH393219:SRH393228 TBD393219:TBD393228 TKZ393219:TKZ393228 TUV393219:TUV393228 UER393219:UER393228 UON393219:UON393228 UYJ393219:UYJ393228 VIF393219:VIF393228 VSB393219:VSB393228 WBX393219:WBX393228 WLT393219:WLT393228 WVP393219:WVP393228 H458744:H458753 JD458755:JD458764 SZ458755:SZ458764 ACV458755:ACV458764 AMR458755:AMR458764 AWN458755:AWN458764 BGJ458755:BGJ458764 BQF458755:BQF458764 CAB458755:CAB458764 CJX458755:CJX458764 CTT458755:CTT458764 DDP458755:DDP458764 DNL458755:DNL458764 DXH458755:DXH458764 EHD458755:EHD458764 EQZ458755:EQZ458764 FAV458755:FAV458764 FKR458755:FKR458764 FUN458755:FUN458764 GEJ458755:GEJ458764 GOF458755:GOF458764 GYB458755:GYB458764 HHX458755:HHX458764 HRT458755:HRT458764 IBP458755:IBP458764 ILL458755:ILL458764 IVH458755:IVH458764 JFD458755:JFD458764 JOZ458755:JOZ458764 JYV458755:JYV458764 KIR458755:KIR458764 KSN458755:KSN458764 LCJ458755:LCJ458764 LMF458755:LMF458764 LWB458755:LWB458764 MFX458755:MFX458764 MPT458755:MPT458764 MZP458755:MZP458764 NJL458755:NJL458764 NTH458755:NTH458764 ODD458755:ODD458764 OMZ458755:OMZ458764 OWV458755:OWV458764 PGR458755:PGR458764 PQN458755:PQN458764 QAJ458755:QAJ458764 QKF458755:QKF458764 QUB458755:QUB458764 RDX458755:RDX458764 RNT458755:RNT458764 RXP458755:RXP458764 SHL458755:SHL458764 SRH458755:SRH458764 TBD458755:TBD458764 TKZ458755:TKZ458764 TUV458755:TUV458764 UER458755:UER458764 UON458755:UON458764 UYJ458755:UYJ458764 VIF458755:VIF458764 VSB458755:VSB458764 WBX458755:WBX458764 WLT458755:WLT458764 WVP458755:WVP458764 H524280:H524289 JD524291:JD524300 SZ524291:SZ524300 ACV524291:ACV524300 AMR524291:AMR524300 AWN524291:AWN524300 BGJ524291:BGJ524300 BQF524291:BQF524300 CAB524291:CAB524300 CJX524291:CJX524300 CTT524291:CTT524300 DDP524291:DDP524300 DNL524291:DNL524300 DXH524291:DXH524300 EHD524291:EHD524300 EQZ524291:EQZ524300 FAV524291:FAV524300 FKR524291:FKR524300 FUN524291:FUN524300 GEJ524291:GEJ524300 GOF524291:GOF524300 GYB524291:GYB524300 HHX524291:HHX524300 HRT524291:HRT524300 IBP524291:IBP524300 ILL524291:ILL524300 IVH524291:IVH524300 JFD524291:JFD524300 JOZ524291:JOZ524300 JYV524291:JYV524300 KIR524291:KIR524300 KSN524291:KSN524300 LCJ524291:LCJ524300 LMF524291:LMF524300 LWB524291:LWB524300 MFX524291:MFX524300 MPT524291:MPT524300 MZP524291:MZP524300 NJL524291:NJL524300 NTH524291:NTH524300 ODD524291:ODD524300 OMZ524291:OMZ524300 OWV524291:OWV524300 PGR524291:PGR524300 PQN524291:PQN524300 QAJ524291:QAJ524300 QKF524291:QKF524300 QUB524291:QUB524300 RDX524291:RDX524300 RNT524291:RNT524300 RXP524291:RXP524300 SHL524291:SHL524300 SRH524291:SRH524300 TBD524291:TBD524300 TKZ524291:TKZ524300 TUV524291:TUV524300 UER524291:UER524300 UON524291:UON524300 UYJ524291:UYJ524300 VIF524291:VIF524300 VSB524291:VSB524300 WBX524291:WBX524300 WLT524291:WLT524300 WVP524291:WVP524300 H589816:H589825 JD589827:JD589836 SZ589827:SZ589836 ACV589827:ACV589836 AMR589827:AMR589836 AWN589827:AWN589836 BGJ589827:BGJ589836 BQF589827:BQF589836 CAB589827:CAB589836 CJX589827:CJX589836 CTT589827:CTT589836 DDP589827:DDP589836 DNL589827:DNL589836 DXH589827:DXH589836 EHD589827:EHD589836 EQZ589827:EQZ589836 FAV589827:FAV589836 FKR589827:FKR589836 FUN589827:FUN589836 GEJ589827:GEJ589836 GOF589827:GOF589836 GYB589827:GYB589836 HHX589827:HHX589836 HRT589827:HRT589836 IBP589827:IBP589836 ILL589827:ILL589836 IVH589827:IVH589836 JFD589827:JFD589836 JOZ589827:JOZ589836 JYV589827:JYV589836 KIR589827:KIR589836 KSN589827:KSN589836 LCJ589827:LCJ589836 LMF589827:LMF589836 LWB589827:LWB589836 MFX589827:MFX589836 MPT589827:MPT589836 MZP589827:MZP589836 NJL589827:NJL589836 NTH589827:NTH589836 ODD589827:ODD589836 OMZ589827:OMZ589836 OWV589827:OWV589836 PGR589827:PGR589836 PQN589827:PQN589836 QAJ589827:QAJ589836 QKF589827:QKF589836 QUB589827:QUB589836 RDX589827:RDX589836 RNT589827:RNT589836 RXP589827:RXP589836 SHL589827:SHL589836 SRH589827:SRH589836 TBD589827:TBD589836 TKZ589827:TKZ589836 TUV589827:TUV589836 UER589827:UER589836 UON589827:UON589836 UYJ589827:UYJ589836 VIF589827:VIF589836 VSB589827:VSB589836 WBX589827:WBX589836 WLT589827:WLT589836 WVP589827:WVP589836 H655352:H655361 JD655363:JD655372 SZ655363:SZ655372 ACV655363:ACV655372 AMR655363:AMR655372 AWN655363:AWN655372 BGJ655363:BGJ655372 BQF655363:BQF655372 CAB655363:CAB655372 CJX655363:CJX655372 CTT655363:CTT655372 DDP655363:DDP655372 DNL655363:DNL655372 DXH655363:DXH655372 EHD655363:EHD655372 EQZ655363:EQZ655372 FAV655363:FAV655372 FKR655363:FKR655372 FUN655363:FUN655372 GEJ655363:GEJ655372 GOF655363:GOF655372 GYB655363:GYB655372 HHX655363:HHX655372 HRT655363:HRT655372 IBP655363:IBP655372 ILL655363:ILL655372 IVH655363:IVH655372 JFD655363:JFD655372 JOZ655363:JOZ655372 JYV655363:JYV655372 KIR655363:KIR655372 KSN655363:KSN655372 LCJ655363:LCJ655372 LMF655363:LMF655372 LWB655363:LWB655372 MFX655363:MFX655372 MPT655363:MPT655372 MZP655363:MZP655372 NJL655363:NJL655372 NTH655363:NTH655372 ODD655363:ODD655372 OMZ655363:OMZ655372 OWV655363:OWV655372 PGR655363:PGR655372 PQN655363:PQN655372 QAJ655363:QAJ655372 QKF655363:QKF655372 QUB655363:QUB655372 RDX655363:RDX655372 RNT655363:RNT655372 RXP655363:RXP655372 SHL655363:SHL655372 SRH655363:SRH655372 TBD655363:TBD655372 TKZ655363:TKZ655372 TUV655363:TUV655372 UER655363:UER655372 UON655363:UON655372 UYJ655363:UYJ655372 VIF655363:VIF655372 VSB655363:VSB655372 WBX655363:WBX655372 WLT655363:WLT655372 WVP655363:WVP655372 H720888:H720897 JD720899:JD720908 SZ720899:SZ720908 ACV720899:ACV720908 AMR720899:AMR720908 AWN720899:AWN720908 BGJ720899:BGJ720908 BQF720899:BQF720908 CAB720899:CAB720908 CJX720899:CJX720908 CTT720899:CTT720908 DDP720899:DDP720908 DNL720899:DNL720908 DXH720899:DXH720908 EHD720899:EHD720908 EQZ720899:EQZ720908 FAV720899:FAV720908 FKR720899:FKR720908 FUN720899:FUN720908 GEJ720899:GEJ720908 GOF720899:GOF720908 GYB720899:GYB720908 HHX720899:HHX720908 HRT720899:HRT720908 IBP720899:IBP720908 ILL720899:ILL720908 IVH720899:IVH720908 JFD720899:JFD720908 JOZ720899:JOZ720908 JYV720899:JYV720908 KIR720899:KIR720908 KSN720899:KSN720908 LCJ720899:LCJ720908 LMF720899:LMF720908 LWB720899:LWB720908 MFX720899:MFX720908 MPT720899:MPT720908 MZP720899:MZP720908 NJL720899:NJL720908 NTH720899:NTH720908 ODD720899:ODD720908 OMZ720899:OMZ720908 OWV720899:OWV720908 PGR720899:PGR720908 PQN720899:PQN720908 QAJ720899:QAJ720908 QKF720899:QKF720908 QUB720899:QUB720908 RDX720899:RDX720908 RNT720899:RNT720908 RXP720899:RXP720908 SHL720899:SHL720908 SRH720899:SRH720908 TBD720899:TBD720908 TKZ720899:TKZ720908 TUV720899:TUV720908 UER720899:UER720908 UON720899:UON720908 UYJ720899:UYJ720908 VIF720899:VIF720908 VSB720899:VSB720908 WBX720899:WBX720908 WLT720899:WLT720908 WVP720899:WVP720908 H786424:H786433 JD786435:JD786444 SZ786435:SZ786444 ACV786435:ACV786444 AMR786435:AMR786444 AWN786435:AWN786444 BGJ786435:BGJ786444 BQF786435:BQF786444 CAB786435:CAB786444 CJX786435:CJX786444 CTT786435:CTT786444 DDP786435:DDP786444 DNL786435:DNL786444 DXH786435:DXH786444 EHD786435:EHD786444 EQZ786435:EQZ786444 FAV786435:FAV786444 FKR786435:FKR786444 FUN786435:FUN786444 GEJ786435:GEJ786444 GOF786435:GOF786444 GYB786435:GYB786444 HHX786435:HHX786444 HRT786435:HRT786444 IBP786435:IBP786444 ILL786435:ILL786444 IVH786435:IVH786444 JFD786435:JFD786444 JOZ786435:JOZ786444 JYV786435:JYV786444 KIR786435:KIR786444 KSN786435:KSN786444 LCJ786435:LCJ786444 LMF786435:LMF786444 LWB786435:LWB786444 MFX786435:MFX786444 MPT786435:MPT786444 MZP786435:MZP786444 NJL786435:NJL786444 NTH786435:NTH786444 ODD786435:ODD786444 OMZ786435:OMZ786444 OWV786435:OWV786444 PGR786435:PGR786444 PQN786435:PQN786444 QAJ786435:QAJ786444 QKF786435:QKF786444 QUB786435:QUB786444 RDX786435:RDX786444 RNT786435:RNT786444 RXP786435:RXP786444 SHL786435:SHL786444 SRH786435:SRH786444 TBD786435:TBD786444 TKZ786435:TKZ786444 TUV786435:TUV786444 UER786435:UER786444 UON786435:UON786444 UYJ786435:UYJ786444 VIF786435:VIF786444 VSB786435:VSB786444 WBX786435:WBX786444 WLT786435:WLT786444 WVP786435:WVP786444 H851960:H851969 JD851971:JD851980 SZ851971:SZ851980 ACV851971:ACV851980 AMR851971:AMR851980 AWN851971:AWN851980 BGJ851971:BGJ851980 BQF851971:BQF851980 CAB851971:CAB851980 CJX851971:CJX851980 CTT851971:CTT851980 DDP851971:DDP851980 DNL851971:DNL851980 DXH851971:DXH851980 EHD851971:EHD851980 EQZ851971:EQZ851980 FAV851971:FAV851980 FKR851971:FKR851980 FUN851971:FUN851980 GEJ851971:GEJ851980 GOF851971:GOF851980 GYB851971:GYB851980 HHX851971:HHX851980 HRT851971:HRT851980 IBP851971:IBP851980 ILL851971:ILL851980 IVH851971:IVH851980 JFD851971:JFD851980 JOZ851971:JOZ851980 JYV851971:JYV851980 KIR851971:KIR851980 KSN851971:KSN851980 LCJ851971:LCJ851980 LMF851971:LMF851980 LWB851971:LWB851980 MFX851971:MFX851980 MPT851971:MPT851980 MZP851971:MZP851980 NJL851971:NJL851980 NTH851971:NTH851980 ODD851971:ODD851980 OMZ851971:OMZ851980 OWV851971:OWV851980 PGR851971:PGR851980 PQN851971:PQN851980 QAJ851971:QAJ851980 QKF851971:QKF851980 QUB851971:QUB851980 RDX851971:RDX851980 RNT851971:RNT851980 RXP851971:RXP851980 SHL851971:SHL851980 SRH851971:SRH851980 TBD851971:TBD851980 TKZ851971:TKZ851980 TUV851971:TUV851980 UER851971:UER851980 UON851971:UON851980 UYJ851971:UYJ851980 VIF851971:VIF851980 VSB851971:VSB851980 WBX851971:WBX851980 WLT851971:WLT851980 WVP851971:WVP851980 H917496:H917505 JD917507:JD917516 SZ917507:SZ917516 ACV917507:ACV917516 AMR917507:AMR917516 AWN917507:AWN917516 BGJ917507:BGJ917516 BQF917507:BQF917516 CAB917507:CAB917516 CJX917507:CJX917516 CTT917507:CTT917516 DDP917507:DDP917516 DNL917507:DNL917516 DXH917507:DXH917516 EHD917507:EHD917516 EQZ917507:EQZ917516 FAV917507:FAV917516 FKR917507:FKR917516 FUN917507:FUN917516 GEJ917507:GEJ917516 GOF917507:GOF917516 GYB917507:GYB917516 HHX917507:HHX917516 HRT917507:HRT917516 IBP917507:IBP917516 ILL917507:ILL917516 IVH917507:IVH917516 JFD917507:JFD917516 JOZ917507:JOZ917516 JYV917507:JYV917516 KIR917507:KIR917516 KSN917507:KSN917516 LCJ917507:LCJ917516 LMF917507:LMF917516 LWB917507:LWB917516 MFX917507:MFX917516 MPT917507:MPT917516 MZP917507:MZP917516 NJL917507:NJL917516 NTH917507:NTH917516 ODD917507:ODD917516 OMZ917507:OMZ917516 OWV917507:OWV917516 PGR917507:PGR917516 PQN917507:PQN917516 QAJ917507:QAJ917516 QKF917507:QKF917516 QUB917507:QUB917516 RDX917507:RDX917516 RNT917507:RNT917516 RXP917507:RXP917516 SHL917507:SHL917516 SRH917507:SRH917516 TBD917507:TBD917516 TKZ917507:TKZ917516 TUV917507:TUV917516 UER917507:UER917516 UON917507:UON917516 UYJ917507:UYJ917516 VIF917507:VIF917516 VSB917507:VSB917516 WBX917507:WBX917516 WLT917507:WLT917516 WVP917507:WVP917516 H983032:H983041 JD983043:JD983052 SZ983043:SZ983052 ACV983043:ACV983052 AMR983043:AMR983052 AWN983043:AWN983052 BGJ983043:BGJ983052 BQF983043:BQF983052 CAB983043:CAB983052 CJX983043:CJX983052 CTT983043:CTT983052 DDP983043:DDP983052 DNL983043:DNL983052 DXH983043:DXH983052 EHD983043:EHD983052 EQZ983043:EQZ983052 FAV983043:FAV983052 FKR983043:FKR983052 FUN983043:FUN983052 GEJ983043:GEJ983052 GOF983043:GOF983052 GYB983043:GYB983052 HHX983043:HHX983052 HRT983043:HRT983052 IBP983043:IBP983052 ILL983043:ILL983052 IVH983043:IVH983052 JFD983043:JFD983052 JOZ983043:JOZ983052 JYV983043:JYV983052 KIR983043:KIR983052 KSN983043:KSN983052 LCJ983043:LCJ983052 LMF983043:LMF983052 LWB983043:LWB983052 MFX983043:MFX983052 MPT983043:MPT983052 MZP983043:MZP983052 NJL983043:NJL983052 NTH983043:NTH983052 ODD983043:ODD983052 OMZ983043:OMZ983052 OWV983043:OWV983052 PGR983043:PGR983052 PQN983043:PQN983052 QAJ983043:QAJ983052 QKF983043:QKF983052 QUB983043:QUB983052 RDX983043:RDX983052 RNT983043:RNT983052 RXP983043:RXP983052 SHL983043:SHL983052 SRH983043:SRH983052 TBD983043:TBD983052 TKZ983043:TKZ983052 TUV983043:TUV983052 UER983043:UER983052 UON983043:UON983052 UYJ983043:UYJ983052 VIF983043:VIF983052 VSB983043:VSB983052 WBX983043:WBX983052 WLT983043:WLT983052 WVP983043:WVP983052 WLR983045 JD11:JD22 SZ11:SZ22 ACV11:ACV22 AMR11:AMR22 AWN11:AWN22 BGJ11:BGJ22 BQF11:BQF22 CAB11:CAB22 CJX11:CJX22 CTT11:CTT22 DDP11:DDP22 DNL11:DNL22 DXH11:DXH22 EHD11:EHD22 EQZ11:EQZ22 FAV11:FAV22 FKR11:FKR22 FUN11:FUN22 GEJ11:GEJ22 GOF11:GOF22 GYB11:GYB22 HHX11:HHX22 HRT11:HRT22 IBP11:IBP22 ILL11:ILL22 IVH11:IVH22 JFD11:JFD22 JOZ11:JOZ22 JYV11:JYV22 KIR11:KIR22 KSN11:KSN22 LCJ11:LCJ22 LMF11:LMF22 LWB11:LWB22 MFX11:MFX22 MPT11:MPT22 MZP11:MZP22 NJL11:NJL22 NTH11:NTH22 ODD11:ODD22 OMZ11:OMZ22 OWV11:OWV22 PGR11:PGR22 PQN11:PQN22 QAJ11:QAJ22 QKF11:QKF22 QUB11:QUB22 RDX11:RDX22 RNT11:RNT22 RXP11:RXP22 SHL11:SHL22 SRH11:SRH22 TBD11:TBD22 TKZ11:TKZ22 TUV11:TUV22 UER11:UER22 UON11:UON22 UYJ11:UYJ22 VIF11:VIF22 VSB11:VSB22 WBX11:WBX22 WLT11:WLT22 WVP11:WVP22 H65543:H65544 JD65554:JD65555 SZ65554:SZ65555 ACV65554:ACV65555 AMR65554:AMR65555 AWN65554:AWN65555 BGJ65554:BGJ65555 BQF65554:BQF65555 CAB65554:CAB65555 CJX65554:CJX65555 CTT65554:CTT65555 DDP65554:DDP65555 DNL65554:DNL65555 DXH65554:DXH65555 EHD65554:EHD65555 EQZ65554:EQZ65555 FAV65554:FAV65555 FKR65554:FKR65555 FUN65554:FUN65555 GEJ65554:GEJ65555 GOF65554:GOF65555 GYB65554:GYB65555 HHX65554:HHX65555 HRT65554:HRT65555 IBP65554:IBP65555 ILL65554:ILL65555 IVH65554:IVH65555 JFD65554:JFD65555 JOZ65554:JOZ65555 JYV65554:JYV65555 KIR65554:KIR65555 KSN65554:KSN65555 LCJ65554:LCJ65555 LMF65554:LMF65555 LWB65554:LWB65555 MFX65554:MFX65555 MPT65554:MPT65555 MZP65554:MZP65555 NJL65554:NJL65555 NTH65554:NTH65555 ODD65554:ODD65555 OMZ65554:OMZ65555 OWV65554:OWV65555 PGR65554:PGR65555 PQN65554:PQN65555 QAJ65554:QAJ65555 QKF65554:QKF65555 QUB65554:QUB65555 RDX65554:RDX65555 RNT65554:RNT65555 RXP65554:RXP65555 SHL65554:SHL65555 SRH65554:SRH65555 TBD65554:TBD65555 TKZ65554:TKZ65555 TUV65554:TUV65555 UER65554:UER65555 UON65554:UON65555 UYJ65554:UYJ65555 VIF65554:VIF65555 VSB65554:VSB65555 WBX65554:WBX65555 WLT65554:WLT65555 WVP65554:WVP65555 H131079:H131080 JD131090:JD131091 SZ131090:SZ131091 ACV131090:ACV131091 AMR131090:AMR131091 AWN131090:AWN131091 BGJ131090:BGJ131091 BQF131090:BQF131091 CAB131090:CAB131091 CJX131090:CJX131091 CTT131090:CTT131091 DDP131090:DDP131091 DNL131090:DNL131091 DXH131090:DXH131091 EHD131090:EHD131091 EQZ131090:EQZ131091 FAV131090:FAV131091 FKR131090:FKR131091 FUN131090:FUN131091 GEJ131090:GEJ131091 GOF131090:GOF131091 GYB131090:GYB131091 HHX131090:HHX131091 HRT131090:HRT131091 IBP131090:IBP131091 ILL131090:ILL131091 IVH131090:IVH131091 JFD131090:JFD131091 JOZ131090:JOZ131091 JYV131090:JYV131091 KIR131090:KIR131091 KSN131090:KSN131091 LCJ131090:LCJ131091 LMF131090:LMF131091 LWB131090:LWB131091 MFX131090:MFX131091 MPT131090:MPT131091 MZP131090:MZP131091 NJL131090:NJL131091 NTH131090:NTH131091 ODD131090:ODD131091 OMZ131090:OMZ131091 OWV131090:OWV131091 PGR131090:PGR131091 PQN131090:PQN131091 QAJ131090:QAJ131091 QKF131090:QKF131091 QUB131090:QUB131091 RDX131090:RDX131091 RNT131090:RNT131091 RXP131090:RXP131091 SHL131090:SHL131091 SRH131090:SRH131091 TBD131090:TBD131091 TKZ131090:TKZ131091 TUV131090:TUV131091 UER131090:UER131091 UON131090:UON131091 UYJ131090:UYJ131091 VIF131090:VIF131091 VSB131090:VSB131091 WBX131090:WBX131091 WLT131090:WLT131091 WVP131090:WVP131091 H196615:H196616 JD196626:JD196627 SZ196626:SZ196627 ACV196626:ACV196627 AMR196626:AMR196627 AWN196626:AWN196627 BGJ196626:BGJ196627 BQF196626:BQF196627 CAB196626:CAB196627 CJX196626:CJX196627 CTT196626:CTT196627 DDP196626:DDP196627 DNL196626:DNL196627 DXH196626:DXH196627 EHD196626:EHD196627 EQZ196626:EQZ196627 FAV196626:FAV196627 FKR196626:FKR196627 FUN196626:FUN196627 GEJ196626:GEJ196627 GOF196626:GOF196627 GYB196626:GYB196627 HHX196626:HHX196627 HRT196626:HRT196627 IBP196626:IBP196627 ILL196626:ILL196627 IVH196626:IVH196627 JFD196626:JFD196627 JOZ196626:JOZ196627 JYV196626:JYV196627 KIR196626:KIR196627 KSN196626:KSN196627 LCJ196626:LCJ196627 LMF196626:LMF196627 LWB196626:LWB196627 MFX196626:MFX196627 MPT196626:MPT196627 MZP196626:MZP196627 NJL196626:NJL196627 NTH196626:NTH196627 ODD196626:ODD196627 OMZ196626:OMZ196627 OWV196626:OWV196627 PGR196626:PGR196627 PQN196626:PQN196627 QAJ196626:QAJ196627 QKF196626:QKF196627 QUB196626:QUB196627 RDX196626:RDX196627 RNT196626:RNT196627 RXP196626:RXP196627 SHL196626:SHL196627 SRH196626:SRH196627 TBD196626:TBD196627 TKZ196626:TKZ196627 TUV196626:TUV196627 UER196626:UER196627 UON196626:UON196627 UYJ196626:UYJ196627 VIF196626:VIF196627 VSB196626:VSB196627 WBX196626:WBX196627 WLT196626:WLT196627 WVP196626:WVP196627 H262151:H262152 JD262162:JD262163 SZ262162:SZ262163 ACV262162:ACV262163 AMR262162:AMR262163 AWN262162:AWN262163 BGJ262162:BGJ262163 BQF262162:BQF262163 CAB262162:CAB262163 CJX262162:CJX262163 CTT262162:CTT262163 DDP262162:DDP262163 DNL262162:DNL262163 DXH262162:DXH262163 EHD262162:EHD262163 EQZ262162:EQZ262163 FAV262162:FAV262163 FKR262162:FKR262163 FUN262162:FUN262163 GEJ262162:GEJ262163 GOF262162:GOF262163 GYB262162:GYB262163 HHX262162:HHX262163 HRT262162:HRT262163 IBP262162:IBP262163 ILL262162:ILL262163 IVH262162:IVH262163 JFD262162:JFD262163 JOZ262162:JOZ262163 JYV262162:JYV262163 KIR262162:KIR262163 KSN262162:KSN262163 LCJ262162:LCJ262163 LMF262162:LMF262163 LWB262162:LWB262163 MFX262162:MFX262163 MPT262162:MPT262163 MZP262162:MZP262163 NJL262162:NJL262163 NTH262162:NTH262163 ODD262162:ODD262163 OMZ262162:OMZ262163 OWV262162:OWV262163 PGR262162:PGR262163 PQN262162:PQN262163 QAJ262162:QAJ262163 QKF262162:QKF262163 QUB262162:QUB262163 RDX262162:RDX262163 RNT262162:RNT262163 RXP262162:RXP262163 SHL262162:SHL262163 SRH262162:SRH262163 TBD262162:TBD262163 TKZ262162:TKZ262163 TUV262162:TUV262163 UER262162:UER262163 UON262162:UON262163 UYJ262162:UYJ262163 VIF262162:VIF262163 VSB262162:VSB262163 WBX262162:WBX262163 WLT262162:WLT262163 WVP262162:WVP262163 H327687:H327688 JD327698:JD327699 SZ327698:SZ327699 ACV327698:ACV327699 AMR327698:AMR327699 AWN327698:AWN327699 BGJ327698:BGJ327699 BQF327698:BQF327699 CAB327698:CAB327699 CJX327698:CJX327699 CTT327698:CTT327699 DDP327698:DDP327699 DNL327698:DNL327699 DXH327698:DXH327699 EHD327698:EHD327699 EQZ327698:EQZ327699 FAV327698:FAV327699 FKR327698:FKR327699 FUN327698:FUN327699 GEJ327698:GEJ327699 GOF327698:GOF327699 GYB327698:GYB327699 HHX327698:HHX327699 HRT327698:HRT327699 IBP327698:IBP327699 ILL327698:ILL327699 IVH327698:IVH327699 JFD327698:JFD327699 JOZ327698:JOZ327699 JYV327698:JYV327699 KIR327698:KIR327699 KSN327698:KSN327699 LCJ327698:LCJ327699 LMF327698:LMF327699 LWB327698:LWB327699 MFX327698:MFX327699 MPT327698:MPT327699 MZP327698:MZP327699 NJL327698:NJL327699 NTH327698:NTH327699 ODD327698:ODD327699 OMZ327698:OMZ327699 OWV327698:OWV327699 PGR327698:PGR327699 PQN327698:PQN327699 QAJ327698:QAJ327699 QKF327698:QKF327699 QUB327698:QUB327699 RDX327698:RDX327699 RNT327698:RNT327699 RXP327698:RXP327699 SHL327698:SHL327699 SRH327698:SRH327699 TBD327698:TBD327699 TKZ327698:TKZ327699 TUV327698:TUV327699 UER327698:UER327699 UON327698:UON327699 UYJ327698:UYJ327699 VIF327698:VIF327699 VSB327698:VSB327699 WBX327698:WBX327699 WLT327698:WLT327699 WVP327698:WVP327699 H393223:H393224 JD393234:JD393235 SZ393234:SZ393235 ACV393234:ACV393235 AMR393234:AMR393235 AWN393234:AWN393235 BGJ393234:BGJ393235 BQF393234:BQF393235 CAB393234:CAB393235 CJX393234:CJX393235 CTT393234:CTT393235 DDP393234:DDP393235 DNL393234:DNL393235 DXH393234:DXH393235 EHD393234:EHD393235 EQZ393234:EQZ393235 FAV393234:FAV393235 FKR393234:FKR393235 FUN393234:FUN393235 GEJ393234:GEJ393235 GOF393234:GOF393235 GYB393234:GYB393235 HHX393234:HHX393235 HRT393234:HRT393235 IBP393234:IBP393235 ILL393234:ILL393235 IVH393234:IVH393235 JFD393234:JFD393235 JOZ393234:JOZ393235 JYV393234:JYV393235 KIR393234:KIR393235 KSN393234:KSN393235 LCJ393234:LCJ393235 LMF393234:LMF393235 LWB393234:LWB393235 MFX393234:MFX393235 MPT393234:MPT393235 MZP393234:MZP393235 NJL393234:NJL393235 NTH393234:NTH393235 ODD393234:ODD393235 OMZ393234:OMZ393235 OWV393234:OWV393235 PGR393234:PGR393235 PQN393234:PQN393235 QAJ393234:QAJ393235 QKF393234:QKF393235 QUB393234:QUB393235 RDX393234:RDX393235 RNT393234:RNT393235 RXP393234:RXP393235 SHL393234:SHL393235 SRH393234:SRH393235 TBD393234:TBD393235 TKZ393234:TKZ393235 TUV393234:TUV393235 UER393234:UER393235 UON393234:UON393235 UYJ393234:UYJ393235 VIF393234:VIF393235 VSB393234:VSB393235 WBX393234:WBX393235 WLT393234:WLT393235 WVP393234:WVP393235 H458759:H458760 JD458770:JD458771 SZ458770:SZ458771 ACV458770:ACV458771 AMR458770:AMR458771 AWN458770:AWN458771 BGJ458770:BGJ458771 BQF458770:BQF458771 CAB458770:CAB458771 CJX458770:CJX458771 CTT458770:CTT458771 DDP458770:DDP458771 DNL458770:DNL458771 DXH458770:DXH458771 EHD458770:EHD458771 EQZ458770:EQZ458771 FAV458770:FAV458771 FKR458770:FKR458771 FUN458770:FUN458771 GEJ458770:GEJ458771 GOF458770:GOF458771 GYB458770:GYB458771 HHX458770:HHX458771 HRT458770:HRT458771 IBP458770:IBP458771 ILL458770:ILL458771 IVH458770:IVH458771 JFD458770:JFD458771 JOZ458770:JOZ458771 JYV458770:JYV458771 KIR458770:KIR458771 KSN458770:KSN458771 LCJ458770:LCJ458771 LMF458770:LMF458771 LWB458770:LWB458771 MFX458770:MFX458771 MPT458770:MPT458771 MZP458770:MZP458771 NJL458770:NJL458771 NTH458770:NTH458771 ODD458770:ODD458771 OMZ458770:OMZ458771 OWV458770:OWV458771 PGR458770:PGR458771 PQN458770:PQN458771 QAJ458770:QAJ458771 QKF458770:QKF458771 QUB458770:QUB458771 RDX458770:RDX458771 RNT458770:RNT458771 RXP458770:RXP458771 SHL458770:SHL458771 SRH458770:SRH458771 TBD458770:TBD458771 TKZ458770:TKZ458771 TUV458770:TUV458771 UER458770:UER458771 UON458770:UON458771 UYJ458770:UYJ458771 VIF458770:VIF458771 VSB458770:VSB458771 WBX458770:WBX458771 WLT458770:WLT458771 WVP458770:WVP458771 H524295:H524296 JD524306:JD524307 SZ524306:SZ524307 ACV524306:ACV524307 AMR524306:AMR524307 AWN524306:AWN524307 BGJ524306:BGJ524307 BQF524306:BQF524307 CAB524306:CAB524307 CJX524306:CJX524307 CTT524306:CTT524307 DDP524306:DDP524307 DNL524306:DNL524307 DXH524306:DXH524307 EHD524306:EHD524307 EQZ524306:EQZ524307 FAV524306:FAV524307 FKR524306:FKR524307 FUN524306:FUN524307 GEJ524306:GEJ524307 GOF524306:GOF524307 GYB524306:GYB524307 HHX524306:HHX524307 HRT524306:HRT524307 IBP524306:IBP524307 ILL524306:ILL524307 IVH524306:IVH524307 JFD524306:JFD524307 JOZ524306:JOZ524307 JYV524306:JYV524307 KIR524306:KIR524307 KSN524306:KSN524307 LCJ524306:LCJ524307 LMF524306:LMF524307 LWB524306:LWB524307 MFX524306:MFX524307 MPT524306:MPT524307 MZP524306:MZP524307 NJL524306:NJL524307 NTH524306:NTH524307 ODD524306:ODD524307 OMZ524306:OMZ524307 OWV524306:OWV524307 PGR524306:PGR524307 PQN524306:PQN524307 QAJ524306:QAJ524307 QKF524306:QKF524307 QUB524306:QUB524307 RDX524306:RDX524307 RNT524306:RNT524307 RXP524306:RXP524307 SHL524306:SHL524307 SRH524306:SRH524307 TBD524306:TBD524307 TKZ524306:TKZ524307 TUV524306:TUV524307 UER524306:UER524307 UON524306:UON524307 UYJ524306:UYJ524307 VIF524306:VIF524307 VSB524306:VSB524307 WBX524306:WBX524307 WLT524306:WLT524307 WVP524306:WVP524307 H589831:H589832 JD589842:JD589843 SZ589842:SZ589843 ACV589842:ACV589843 AMR589842:AMR589843 AWN589842:AWN589843 BGJ589842:BGJ589843 BQF589842:BQF589843 CAB589842:CAB589843 CJX589842:CJX589843 CTT589842:CTT589843 DDP589842:DDP589843 DNL589842:DNL589843 DXH589842:DXH589843 EHD589842:EHD589843 EQZ589842:EQZ589843 FAV589842:FAV589843 FKR589842:FKR589843 FUN589842:FUN589843 GEJ589842:GEJ589843 GOF589842:GOF589843 GYB589842:GYB589843 HHX589842:HHX589843 HRT589842:HRT589843 IBP589842:IBP589843 ILL589842:ILL589843 IVH589842:IVH589843 JFD589842:JFD589843 JOZ589842:JOZ589843 JYV589842:JYV589843 KIR589842:KIR589843 KSN589842:KSN589843 LCJ589842:LCJ589843 LMF589842:LMF589843 LWB589842:LWB589843 MFX589842:MFX589843 MPT589842:MPT589843 MZP589842:MZP589843 NJL589842:NJL589843 NTH589842:NTH589843 ODD589842:ODD589843 OMZ589842:OMZ589843 OWV589842:OWV589843 PGR589842:PGR589843 PQN589842:PQN589843 QAJ589842:QAJ589843 QKF589842:QKF589843 QUB589842:QUB589843 RDX589842:RDX589843 RNT589842:RNT589843 RXP589842:RXP589843 SHL589842:SHL589843 SRH589842:SRH589843 TBD589842:TBD589843 TKZ589842:TKZ589843 TUV589842:TUV589843 UER589842:UER589843 UON589842:UON589843 UYJ589842:UYJ589843 VIF589842:VIF589843 VSB589842:VSB589843 WBX589842:WBX589843 WLT589842:WLT589843 WVP589842:WVP589843 H655367:H655368 JD655378:JD655379 SZ655378:SZ655379 ACV655378:ACV655379 AMR655378:AMR655379 AWN655378:AWN655379 BGJ655378:BGJ655379 BQF655378:BQF655379 CAB655378:CAB655379 CJX655378:CJX655379 CTT655378:CTT655379 DDP655378:DDP655379 DNL655378:DNL655379 DXH655378:DXH655379 EHD655378:EHD655379 EQZ655378:EQZ655379 FAV655378:FAV655379 FKR655378:FKR655379 FUN655378:FUN655379 GEJ655378:GEJ655379 GOF655378:GOF655379 GYB655378:GYB655379 HHX655378:HHX655379 HRT655378:HRT655379 IBP655378:IBP655379 ILL655378:ILL655379 IVH655378:IVH655379 JFD655378:JFD655379 JOZ655378:JOZ655379 JYV655378:JYV655379 KIR655378:KIR655379 KSN655378:KSN655379 LCJ655378:LCJ655379 LMF655378:LMF655379 LWB655378:LWB655379 MFX655378:MFX655379 MPT655378:MPT655379 MZP655378:MZP655379 NJL655378:NJL655379 NTH655378:NTH655379 ODD655378:ODD655379 OMZ655378:OMZ655379 OWV655378:OWV655379 PGR655378:PGR655379 PQN655378:PQN655379 QAJ655378:QAJ655379 QKF655378:QKF655379 QUB655378:QUB655379 RDX655378:RDX655379 RNT655378:RNT655379 RXP655378:RXP655379 SHL655378:SHL655379 SRH655378:SRH655379 TBD655378:TBD655379 TKZ655378:TKZ655379 TUV655378:TUV655379 UER655378:UER655379 UON655378:UON655379 UYJ655378:UYJ655379 VIF655378:VIF655379 VSB655378:VSB655379 WBX655378:WBX655379 WLT655378:WLT655379 WVP655378:WVP655379 H720903:H720904 JD720914:JD720915 SZ720914:SZ720915 ACV720914:ACV720915 AMR720914:AMR720915 AWN720914:AWN720915 BGJ720914:BGJ720915 BQF720914:BQF720915 CAB720914:CAB720915 CJX720914:CJX720915 CTT720914:CTT720915 DDP720914:DDP720915 DNL720914:DNL720915 DXH720914:DXH720915 EHD720914:EHD720915 EQZ720914:EQZ720915 FAV720914:FAV720915 FKR720914:FKR720915 FUN720914:FUN720915 GEJ720914:GEJ720915 GOF720914:GOF720915 GYB720914:GYB720915 HHX720914:HHX720915 HRT720914:HRT720915 IBP720914:IBP720915 ILL720914:ILL720915 IVH720914:IVH720915 JFD720914:JFD720915 JOZ720914:JOZ720915 JYV720914:JYV720915 KIR720914:KIR720915 KSN720914:KSN720915 LCJ720914:LCJ720915 LMF720914:LMF720915 LWB720914:LWB720915 MFX720914:MFX720915 MPT720914:MPT720915 MZP720914:MZP720915 NJL720914:NJL720915 NTH720914:NTH720915 ODD720914:ODD720915 OMZ720914:OMZ720915 OWV720914:OWV720915 PGR720914:PGR720915 PQN720914:PQN720915 QAJ720914:QAJ720915 QKF720914:QKF720915 QUB720914:QUB720915 RDX720914:RDX720915 RNT720914:RNT720915 RXP720914:RXP720915 SHL720914:SHL720915 SRH720914:SRH720915 TBD720914:TBD720915 TKZ720914:TKZ720915 TUV720914:TUV720915 UER720914:UER720915 UON720914:UON720915 UYJ720914:UYJ720915 VIF720914:VIF720915 VSB720914:VSB720915 WBX720914:WBX720915 WLT720914:WLT720915 WVP720914:WVP720915 H786439:H786440 JD786450:JD786451 SZ786450:SZ786451 ACV786450:ACV786451 AMR786450:AMR786451 AWN786450:AWN786451 BGJ786450:BGJ786451 BQF786450:BQF786451 CAB786450:CAB786451 CJX786450:CJX786451 CTT786450:CTT786451 DDP786450:DDP786451 DNL786450:DNL786451 DXH786450:DXH786451 EHD786450:EHD786451 EQZ786450:EQZ786451 FAV786450:FAV786451 FKR786450:FKR786451 FUN786450:FUN786451 GEJ786450:GEJ786451 GOF786450:GOF786451 GYB786450:GYB786451 HHX786450:HHX786451 HRT786450:HRT786451 IBP786450:IBP786451 ILL786450:ILL786451 IVH786450:IVH786451 JFD786450:JFD786451 JOZ786450:JOZ786451 JYV786450:JYV786451 KIR786450:KIR786451 KSN786450:KSN786451 LCJ786450:LCJ786451 LMF786450:LMF786451 LWB786450:LWB786451 MFX786450:MFX786451 MPT786450:MPT786451 MZP786450:MZP786451 NJL786450:NJL786451 NTH786450:NTH786451 ODD786450:ODD786451 OMZ786450:OMZ786451 OWV786450:OWV786451 PGR786450:PGR786451 PQN786450:PQN786451 QAJ786450:QAJ786451 QKF786450:QKF786451 QUB786450:QUB786451 RDX786450:RDX786451 RNT786450:RNT786451 RXP786450:RXP786451 SHL786450:SHL786451 SRH786450:SRH786451 TBD786450:TBD786451 TKZ786450:TKZ786451 TUV786450:TUV786451 UER786450:UER786451 UON786450:UON786451 UYJ786450:UYJ786451 VIF786450:VIF786451 VSB786450:VSB786451 WBX786450:WBX786451 WLT786450:WLT786451 WVP786450:WVP786451 H851975:H851976 JD851986:JD851987 SZ851986:SZ851987 ACV851986:ACV851987 AMR851986:AMR851987 AWN851986:AWN851987 BGJ851986:BGJ851987 BQF851986:BQF851987 CAB851986:CAB851987 CJX851986:CJX851987 CTT851986:CTT851987 DDP851986:DDP851987 DNL851986:DNL851987 DXH851986:DXH851987 EHD851986:EHD851987 EQZ851986:EQZ851987 FAV851986:FAV851987 FKR851986:FKR851987 FUN851986:FUN851987 GEJ851986:GEJ851987 GOF851986:GOF851987 GYB851986:GYB851987 HHX851986:HHX851987 HRT851986:HRT851987 IBP851986:IBP851987 ILL851986:ILL851987 IVH851986:IVH851987 JFD851986:JFD851987 JOZ851986:JOZ851987 JYV851986:JYV851987 KIR851986:KIR851987 KSN851986:KSN851987 LCJ851986:LCJ851987 LMF851986:LMF851987 LWB851986:LWB851987 MFX851986:MFX851987 MPT851986:MPT851987 MZP851986:MZP851987 NJL851986:NJL851987 NTH851986:NTH851987 ODD851986:ODD851987 OMZ851986:OMZ851987 OWV851986:OWV851987 PGR851986:PGR851987 PQN851986:PQN851987 QAJ851986:QAJ851987 QKF851986:QKF851987 QUB851986:QUB851987 RDX851986:RDX851987 RNT851986:RNT851987 RXP851986:RXP851987 SHL851986:SHL851987 SRH851986:SRH851987 TBD851986:TBD851987 TKZ851986:TKZ851987 TUV851986:TUV851987 UER851986:UER851987 UON851986:UON851987 UYJ851986:UYJ851987 VIF851986:VIF851987 VSB851986:VSB851987 WBX851986:WBX851987 WLT851986:WLT851987 WVP851986:WVP851987 H917511:H917512 JD917522:JD917523 SZ917522:SZ917523 ACV917522:ACV917523 AMR917522:AMR917523 AWN917522:AWN917523 BGJ917522:BGJ917523 BQF917522:BQF917523 CAB917522:CAB917523 CJX917522:CJX917523 CTT917522:CTT917523 DDP917522:DDP917523 DNL917522:DNL917523 DXH917522:DXH917523 EHD917522:EHD917523 EQZ917522:EQZ917523 FAV917522:FAV917523 FKR917522:FKR917523 FUN917522:FUN917523 GEJ917522:GEJ917523 GOF917522:GOF917523 GYB917522:GYB917523 HHX917522:HHX917523 HRT917522:HRT917523 IBP917522:IBP917523 ILL917522:ILL917523 IVH917522:IVH917523 JFD917522:JFD917523 JOZ917522:JOZ917523 JYV917522:JYV917523 KIR917522:KIR917523 KSN917522:KSN917523 LCJ917522:LCJ917523 LMF917522:LMF917523 LWB917522:LWB917523 MFX917522:MFX917523 MPT917522:MPT917523 MZP917522:MZP917523 NJL917522:NJL917523 NTH917522:NTH917523 ODD917522:ODD917523 OMZ917522:OMZ917523 OWV917522:OWV917523 PGR917522:PGR917523 PQN917522:PQN917523 QAJ917522:QAJ917523 QKF917522:QKF917523 QUB917522:QUB917523 RDX917522:RDX917523 RNT917522:RNT917523 RXP917522:RXP917523 SHL917522:SHL917523 SRH917522:SRH917523 TBD917522:TBD917523 TKZ917522:TKZ917523 TUV917522:TUV917523 UER917522:UER917523 UON917522:UON917523 UYJ917522:UYJ917523 VIF917522:VIF917523 VSB917522:VSB917523 WBX917522:WBX917523 WLT917522:WLT917523 WVP917522:WVP917523 H983047:H983048 JD983058:JD983059 SZ983058:SZ983059 ACV983058:ACV983059 AMR983058:AMR983059 AWN983058:AWN983059 BGJ983058:BGJ983059 BQF983058:BQF983059 CAB983058:CAB983059 CJX983058:CJX983059 CTT983058:CTT983059 DDP983058:DDP983059 DNL983058:DNL983059 DXH983058:DXH983059 EHD983058:EHD983059 EQZ983058:EQZ983059 FAV983058:FAV983059 FKR983058:FKR983059 FUN983058:FUN983059 GEJ983058:GEJ983059 GOF983058:GOF983059 GYB983058:GYB983059 HHX983058:HHX983059 HRT983058:HRT983059 IBP983058:IBP983059 ILL983058:ILL983059 IVH983058:IVH983059 JFD983058:JFD983059 JOZ983058:JOZ983059 JYV983058:JYV983059 KIR983058:KIR983059 KSN983058:KSN983059 LCJ983058:LCJ983059 LMF983058:LMF983059 LWB983058:LWB983059 MFX983058:MFX983059 MPT983058:MPT983059 MZP983058:MZP983059 NJL983058:NJL983059 NTH983058:NTH983059 ODD983058:ODD983059 OMZ983058:OMZ983059 OWV983058:OWV983059 PGR983058:PGR983059 PQN983058:PQN983059 QAJ983058:QAJ983059 QKF983058:QKF983059 QUB983058:QUB983059 RDX983058:RDX983059 RNT983058:RNT983059 RXP983058:RXP983059 SHL983058:SHL983059 SRH983058:SRH983059 TBD983058:TBD983059 TKZ983058:TKZ983059 TUV983058:TUV983059 UER983058:UER983059 UON983058:UON983059 UYJ983058:UYJ983059 VIF983058:VIF983059 VSB983058:VSB983059 WBX983058:WBX983059 WLT983058:WLT983059 WVP983058:WVP983059 WVN983045 JB13:JB20 SX13:SX20 ACT13:ACT20 AMP13:AMP20 AWL13:AWL20 BGH13:BGH20 BQD13:BQD20 BZZ13:BZZ20 CJV13:CJV20 CTR13:CTR20 DDN13:DDN20 DNJ13:DNJ20 DXF13:DXF20 EHB13:EHB20 EQX13:EQX20 FAT13:FAT20 FKP13:FKP20 FUL13:FUL20 GEH13:GEH20 GOD13:GOD20 GXZ13:GXZ20 HHV13:HHV20 HRR13:HRR20 IBN13:IBN20 ILJ13:ILJ20 IVF13:IVF20 JFB13:JFB20 JOX13:JOX20 JYT13:JYT20 KIP13:KIP20 KSL13:KSL20 LCH13:LCH20 LMD13:LMD20 LVZ13:LVZ20 MFV13:MFV20 MPR13:MPR20 MZN13:MZN20 NJJ13:NJJ20 NTF13:NTF20 ODB13:ODB20 OMX13:OMX20 OWT13:OWT20 PGP13:PGP20 PQL13:PQL20 QAH13:QAH20 QKD13:QKD20 QTZ13:QTZ20 RDV13:RDV20 RNR13:RNR20 RXN13:RXN20 SHJ13:SHJ20 SRF13:SRF20 TBB13:TBB20 TKX13:TKX20 TUT13:TUT20 UEP13:UEP20 UOL13:UOL20 UYH13:UYH20 VID13:VID20 VRZ13:VRZ20 WBV13:WBV20 WLR13:WLR20 WVN13:WVN20 F65530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66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02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38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74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10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46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82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18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54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890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26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62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498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34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formula1>$H$38:$H$129</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F65546:F65560 VRZ983043:VRZ983044 JB65557:JB65571 SX65557:SX65571 ACT65557:ACT65571 AMP65557:AMP65571 AWL65557:AWL65571 BGH65557:BGH65571 BQD65557:BQD65571 BZZ65557:BZZ65571 CJV65557:CJV65571 CTR65557:CTR65571 DDN65557:DDN65571 DNJ65557:DNJ65571 DXF65557:DXF65571 EHB65557:EHB65571 EQX65557:EQX65571 FAT65557:FAT65571 FKP65557:FKP65571 FUL65557:FUL65571 GEH65557:GEH65571 GOD65557:GOD65571 GXZ65557:GXZ65571 HHV65557:HHV65571 HRR65557:HRR65571 IBN65557:IBN65571 ILJ65557:ILJ65571 IVF65557:IVF65571 JFB65557:JFB65571 JOX65557:JOX65571 JYT65557:JYT65571 KIP65557:KIP65571 KSL65557:KSL65571 LCH65557:LCH65571 LMD65557:LMD65571 LVZ65557:LVZ65571 MFV65557:MFV65571 MPR65557:MPR65571 MZN65557:MZN65571 NJJ65557:NJJ65571 NTF65557:NTF65571 ODB65557:ODB65571 OMX65557:OMX65571 OWT65557:OWT65571 PGP65557:PGP65571 PQL65557:PQL65571 QAH65557:QAH65571 QKD65557:QKD65571 QTZ65557:QTZ65571 RDV65557:RDV65571 RNR65557:RNR65571 RXN65557:RXN65571 SHJ65557:SHJ65571 SRF65557:SRF65571 TBB65557:TBB65571 TKX65557:TKX65571 TUT65557:TUT65571 UEP65557:UEP65571 UOL65557:UOL65571 UYH65557:UYH65571 VID65557:VID65571 VRZ65557:VRZ65571 WBV65557:WBV65571 WLR65557:WLR65571 WVN65557:WVN65571 JB131093:JB131107 SX131093:SX131107 ACT131093:ACT131107 AMP131093:AMP131107 AWL131093:AWL131107 BGH131093:BGH131107 BQD131093:BQD131107 BZZ131093:BZZ131107 CJV131093:CJV131107 CTR131093:CTR131107 DDN131093:DDN131107 DNJ131093:DNJ131107 DXF131093:DXF131107 EHB131093:EHB131107 EQX131093:EQX131107 FAT131093:FAT131107 FKP131093:FKP131107 FUL131093:FUL131107 GEH131093:GEH131107 GOD131093:GOD131107 GXZ131093:GXZ131107 HHV131093:HHV131107 HRR131093:HRR131107 IBN131093:IBN131107 ILJ131093:ILJ131107 IVF131093:IVF131107 JFB131093:JFB131107 JOX131093:JOX131107 JYT131093:JYT131107 KIP131093:KIP131107 KSL131093:KSL131107 LCH131093:LCH131107 LMD131093:LMD131107 LVZ131093:LVZ131107 MFV131093:MFV131107 MPR131093:MPR131107 MZN131093:MZN131107 NJJ131093:NJJ131107 NTF131093:NTF131107 ODB131093:ODB131107 OMX131093:OMX131107 OWT131093:OWT131107 PGP131093:PGP131107 PQL131093:PQL131107 QAH131093:QAH131107 QKD131093:QKD131107 QTZ131093:QTZ131107 RDV131093:RDV131107 RNR131093:RNR131107 RXN131093:RXN131107 SHJ131093:SHJ131107 SRF131093:SRF131107 TBB131093:TBB131107 TKX131093:TKX131107 TUT131093:TUT131107 UEP131093:UEP131107 UOL131093:UOL131107 UYH131093:UYH131107 VID131093:VID131107 VRZ131093:VRZ131107 WBV131093:WBV131107 WLR131093:WLR131107 WVN131093:WVN131107 JB196629:JB196643 SX196629:SX196643 ACT196629:ACT196643 AMP196629:AMP196643 AWL196629:AWL196643 BGH196629:BGH196643 BQD196629:BQD196643 BZZ196629:BZZ196643 CJV196629:CJV196643 CTR196629:CTR196643 DDN196629:DDN196643 DNJ196629:DNJ196643 DXF196629:DXF196643 EHB196629:EHB196643 EQX196629:EQX196643 FAT196629:FAT196643 FKP196629:FKP196643 FUL196629:FUL196643 GEH196629:GEH196643 GOD196629:GOD196643 GXZ196629:GXZ196643 HHV196629:HHV196643 HRR196629:HRR196643 IBN196629:IBN196643 ILJ196629:ILJ196643 IVF196629:IVF196643 JFB196629:JFB196643 JOX196629:JOX196643 JYT196629:JYT196643 KIP196629:KIP196643 KSL196629:KSL196643 LCH196629:LCH196643 LMD196629:LMD196643 LVZ196629:LVZ196643 MFV196629:MFV196643 MPR196629:MPR196643 MZN196629:MZN196643 NJJ196629:NJJ196643 NTF196629:NTF196643 ODB196629:ODB196643 OMX196629:OMX196643 OWT196629:OWT196643 PGP196629:PGP196643 PQL196629:PQL196643 QAH196629:QAH196643 QKD196629:QKD196643 QTZ196629:QTZ196643 RDV196629:RDV196643 RNR196629:RNR196643 RXN196629:RXN196643 SHJ196629:SHJ196643 SRF196629:SRF196643 TBB196629:TBB196643 TKX196629:TKX196643 TUT196629:TUT196643 UEP196629:UEP196643 UOL196629:UOL196643 UYH196629:UYH196643 VID196629:VID196643 VRZ196629:VRZ196643 WBV196629:WBV196643 WLR196629:WLR196643 WVN196629:WVN196643 JB262165:JB262179 SX262165:SX262179 ACT262165:ACT262179 AMP262165:AMP262179 AWL262165:AWL262179 BGH262165:BGH262179 BQD262165:BQD262179 BZZ262165:BZZ262179 CJV262165:CJV262179 CTR262165:CTR262179 DDN262165:DDN262179 DNJ262165:DNJ262179 DXF262165:DXF262179 EHB262165:EHB262179 EQX262165:EQX262179 FAT262165:FAT262179 FKP262165:FKP262179 FUL262165:FUL262179 GEH262165:GEH262179 GOD262165:GOD262179 GXZ262165:GXZ262179 HHV262165:HHV262179 HRR262165:HRR262179 IBN262165:IBN262179 ILJ262165:ILJ262179 IVF262165:IVF262179 JFB262165:JFB262179 JOX262165:JOX262179 JYT262165:JYT262179 KIP262165:KIP262179 KSL262165:KSL262179 LCH262165:LCH262179 LMD262165:LMD262179 LVZ262165:LVZ262179 MFV262165:MFV262179 MPR262165:MPR262179 MZN262165:MZN262179 NJJ262165:NJJ262179 NTF262165:NTF262179 ODB262165:ODB262179 OMX262165:OMX262179 OWT262165:OWT262179 PGP262165:PGP262179 PQL262165:PQL262179 QAH262165:QAH262179 QKD262165:QKD262179 QTZ262165:QTZ262179 RDV262165:RDV262179 RNR262165:RNR262179 RXN262165:RXN262179 SHJ262165:SHJ262179 SRF262165:SRF262179 TBB262165:TBB262179 TKX262165:TKX262179 TUT262165:TUT262179 UEP262165:UEP262179 UOL262165:UOL262179 UYH262165:UYH262179 VID262165:VID262179 VRZ262165:VRZ262179 WBV262165:WBV262179 WLR262165:WLR262179 WVN262165:WVN262179 JB327701:JB327715 SX327701:SX327715 ACT327701:ACT327715 AMP327701:AMP327715 AWL327701:AWL327715 BGH327701:BGH327715 BQD327701:BQD327715 BZZ327701:BZZ327715 CJV327701:CJV327715 CTR327701:CTR327715 DDN327701:DDN327715 DNJ327701:DNJ327715 DXF327701:DXF327715 EHB327701:EHB327715 EQX327701:EQX327715 FAT327701:FAT327715 FKP327701:FKP327715 FUL327701:FUL327715 GEH327701:GEH327715 GOD327701:GOD327715 GXZ327701:GXZ327715 HHV327701:HHV327715 HRR327701:HRR327715 IBN327701:IBN327715 ILJ327701:ILJ327715 IVF327701:IVF327715 JFB327701:JFB327715 JOX327701:JOX327715 JYT327701:JYT327715 KIP327701:KIP327715 KSL327701:KSL327715 LCH327701:LCH327715 LMD327701:LMD327715 LVZ327701:LVZ327715 MFV327701:MFV327715 MPR327701:MPR327715 MZN327701:MZN327715 NJJ327701:NJJ327715 NTF327701:NTF327715 ODB327701:ODB327715 OMX327701:OMX327715 OWT327701:OWT327715 PGP327701:PGP327715 PQL327701:PQL327715 QAH327701:QAH327715 QKD327701:QKD327715 QTZ327701:QTZ327715 RDV327701:RDV327715 RNR327701:RNR327715 RXN327701:RXN327715 SHJ327701:SHJ327715 SRF327701:SRF327715 TBB327701:TBB327715 TKX327701:TKX327715 TUT327701:TUT327715 UEP327701:UEP327715 UOL327701:UOL327715 UYH327701:UYH327715 VID327701:VID327715 VRZ327701:VRZ327715 WBV327701:WBV327715 WLR327701:WLR327715 WVN327701:WVN327715 JB393237:JB393251 SX393237:SX393251 ACT393237:ACT393251 AMP393237:AMP393251 AWL393237:AWL393251 BGH393237:BGH393251 BQD393237:BQD393251 BZZ393237:BZZ393251 CJV393237:CJV393251 CTR393237:CTR393251 DDN393237:DDN393251 DNJ393237:DNJ393251 DXF393237:DXF393251 EHB393237:EHB393251 EQX393237:EQX393251 FAT393237:FAT393251 FKP393237:FKP393251 FUL393237:FUL393251 GEH393237:GEH393251 GOD393237:GOD393251 GXZ393237:GXZ393251 HHV393237:HHV393251 HRR393237:HRR393251 IBN393237:IBN393251 ILJ393237:ILJ393251 IVF393237:IVF393251 JFB393237:JFB393251 JOX393237:JOX393251 JYT393237:JYT393251 KIP393237:KIP393251 KSL393237:KSL393251 LCH393237:LCH393251 LMD393237:LMD393251 LVZ393237:LVZ393251 MFV393237:MFV393251 MPR393237:MPR393251 MZN393237:MZN393251 NJJ393237:NJJ393251 NTF393237:NTF393251 ODB393237:ODB393251 OMX393237:OMX393251 OWT393237:OWT393251 PGP393237:PGP393251 PQL393237:PQL393251 QAH393237:QAH393251 QKD393237:QKD393251 QTZ393237:QTZ393251 RDV393237:RDV393251 RNR393237:RNR393251 RXN393237:RXN393251 SHJ393237:SHJ393251 SRF393237:SRF393251 TBB393237:TBB393251 TKX393237:TKX393251 TUT393237:TUT393251 UEP393237:UEP393251 UOL393237:UOL393251 UYH393237:UYH393251 VID393237:VID393251 VRZ393237:VRZ393251 WBV393237:WBV393251 WLR393237:WLR393251 WVN393237:WVN393251 JB458773:JB458787 SX458773:SX458787 ACT458773:ACT458787 AMP458773:AMP458787 AWL458773:AWL458787 BGH458773:BGH458787 BQD458773:BQD458787 BZZ458773:BZZ458787 CJV458773:CJV458787 CTR458773:CTR458787 DDN458773:DDN458787 DNJ458773:DNJ458787 DXF458773:DXF458787 EHB458773:EHB458787 EQX458773:EQX458787 FAT458773:FAT458787 FKP458773:FKP458787 FUL458773:FUL458787 GEH458773:GEH458787 GOD458773:GOD458787 GXZ458773:GXZ458787 HHV458773:HHV458787 HRR458773:HRR458787 IBN458773:IBN458787 ILJ458773:ILJ458787 IVF458773:IVF458787 JFB458773:JFB458787 JOX458773:JOX458787 JYT458773:JYT458787 KIP458773:KIP458787 KSL458773:KSL458787 LCH458773:LCH458787 LMD458773:LMD458787 LVZ458773:LVZ458787 MFV458773:MFV458787 MPR458773:MPR458787 MZN458773:MZN458787 NJJ458773:NJJ458787 NTF458773:NTF458787 ODB458773:ODB458787 OMX458773:OMX458787 OWT458773:OWT458787 PGP458773:PGP458787 PQL458773:PQL458787 QAH458773:QAH458787 QKD458773:QKD458787 QTZ458773:QTZ458787 RDV458773:RDV458787 RNR458773:RNR458787 RXN458773:RXN458787 SHJ458773:SHJ458787 SRF458773:SRF458787 TBB458773:TBB458787 TKX458773:TKX458787 TUT458773:TUT458787 UEP458773:UEP458787 UOL458773:UOL458787 UYH458773:UYH458787 VID458773:VID458787 VRZ458773:VRZ458787 WBV458773:WBV458787 WLR458773:WLR458787 WVN458773:WVN458787 JB524309:JB524323 SX524309:SX524323 ACT524309:ACT524323 AMP524309:AMP524323 AWL524309:AWL524323 BGH524309:BGH524323 BQD524309:BQD524323 BZZ524309:BZZ524323 CJV524309:CJV524323 CTR524309:CTR524323 DDN524309:DDN524323 DNJ524309:DNJ524323 DXF524309:DXF524323 EHB524309:EHB524323 EQX524309:EQX524323 FAT524309:FAT524323 FKP524309:FKP524323 FUL524309:FUL524323 GEH524309:GEH524323 GOD524309:GOD524323 GXZ524309:GXZ524323 HHV524309:HHV524323 HRR524309:HRR524323 IBN524309:IBN524323 ILJ524309:ILJ524323 IVF524309:IVF524323 JFB524309:JFB524323 JOX524309:JOX524323 JYT524309:JYT524323 KIP524309:KIP524323 KSL524309:KSL524323 LCH524309:LCH524323 LMD524309:LMD524323 LVZ524309:LVZ524323 MFV524309:MFV524323 MPR524309:MPR524323 MZN524309:MZN524323 NJJ524309:NJJ524323 NTF524309:NTF524323 ODB524309:ODB524323 OMX524309:OMX524323 OWT524309:OWT524323 PGP524309:PGP524323 PQL524309:PQL524323 QAH524309:QAH524323 QKD524309:QKD524323 QTZ524309:QTZ524323 RDV524309:RDV524323 RNR524309:RNR524323 RXN524309:RXN524323 SHJ524309:SHJ524323 SRF524309:SRF524323 TBB524309:TBB524323 TKX524309:TKX524323 TUT524309:TUT524323 UEP524309:UEP524323 UOL524309:UOL524323 UYH524309:UYH524323 VID524309:VID524323 VRZ524309:VRZ524323 WBV524309:WBV524323 WLR524309:WLR524323 WVN524309:WVN524323 JB589845:JB589859 SX589845:SX589859 ACT589845:ACT589859 AMP589845:AMP589859 AWL589845:AWL589859 BGH589845:BGH589859 BQD589845:BQD589859 BZZ589845:BZZ589859 CJV589845:CJV589859 CTR589845:CTR589859 DDN589845:DDN589859 DNJ589845:DNJ589859 DXF589845:DXF589859 EHB589845:EHB589859 EQX589845:EQX589859 FAT589845:FAT589859 FKP589845:FKP589859 FUL589845:FUL589859 GEH589845:GEH589859 GOD589845:GOD589859 GXZ589845:GXZ589859 HHV589845:HHV589859 HRR589845:HRR589859 IBN589845:IBN589859 ILJ589845:ILJ589859 IVF589845:IVF589859 JFB589845:JFB589859 JOX589845:JOX589859 JYT589845:JYT589859 KIP589845:KIP589859 KSL589845:KSL589859 LCH589845:LCH589859 LMD589845:LMD589859 LVZ589845:LVZ589859 MFV589845:MFV589859 MPR589845:MPR589859 MZN589845:MZN589859 NJJ589845:NJJ589859 NTF589845:NTF589859 ODB589845:ODB589859 OMX589845:OMX589859 OWT589845:OWT589859 PGP589845:PGP589859 PQL589845:PQL589859 QAH589845:QAH589859 QKD589845:QKD589859 QTZ589845:QTZ589859 RDV589845:RDV589859 RNR589845:RNR589859 RXN589845:RXN589859 SHJ589845:SHJ589859 SRF589845:SRF589859 TBB589845:TBB589859 TKX589845:TKX589859 TUT589845:TUT589859 UEP589845:UEP589859 UOL589845:UOL589859 UYH589845:UYH589859 VID589845:VID589859 VRZ589845:VRZ589859 WBV589845:WBV589859 WLR589845:WLR589859 WVN589845:WVN589859 JB655381:JB655395 SX655381:SX655395 ACT655381:ACT655395 AMP655381:AMP655395 AWL655381:AWL655395 BGH655381:BGH655395 BQD655381:BQD655395 BZZ655381:BZZ655395 CJV655381:CJV655395 CTR655381:CTR655395 DDN655381:DDN655395 DNJ655381:DNJ655395 DXF655381:DXF655395 EHB655381:EHB655395 EQX655381:EQX655395 FAT655381:FAT655395 FKP655381:FKP655395 FUL655381:FUL655395 GEH655381:GEH655395 GOD655381:GOD655395 GXZ655381:GXZ655395 HHV655381:HHV655395 HRR655381:HRR655395 IBN655381:IBN655395 ILJ655381:ILJ655395 IVF655381:IVF655395 JFB655381:JFB655395 JOX655381:JOX655395 JYT655381:JYT655395 KIP655381:KIP655395 KSL655381:KSL655395 LCH655381:LCH655395 LMD655381:LMD655395 LVZ655381:LVZ655395 MFV655381:MFV655395 MPR655381:MPR655395 MZN655381:MZN655395 NJJ655381:NJJ655395 NTF655381:NTF655395 ODB655381:ODB655395 OMX655381:OMX655395 OWT655381:OWT655395 PGP655381:PGP655395 PQL655381:PQL655395 QAH655381:QAH655395 QKD655381:QKD655395 QTZ655381:QTZ655395 RDV655381:RDV655395 RNR655381:RNR655395 RXN655381:RXN655395 SHJ655381:SHJ655395 SRF655381:SRF655395 TBB655381:TBB655395 TKX655381:TKX655395 TUT655381:TUT655395 UEP655381:UEP655395 UOL655381:UOL655395 UYH655381:UYH655395 VID655381:VID655395 VRZ655381:VRZ655395 WBV655381:WBV655395 WLR655381:WLR655395 WVN655381:WVN655395 JB720917:JB720931 SX720917:SX720931 ACT720917:ACT720931 AMP720917:AMP720931 AWL720917:AWL720931 BGH720917:BGH720931 BQD720917:BQD720931 BZZ720917:BZZ720931 CJV720917:CJV720931 CTR720917:CTR720931 DDN720917:DDN720931 DNJ720917:DNJ720931 DXF720917:DXF720931 EHB720917:EHB720931 EQX720917:EQX720931 FAT720917:FAT720931 FKP720917:FKP720931 FUL720917:FUL720931 GEH720917:GEH720931 GOD720917:GOD720931 GXZ720917:GXZ720931 HHV720917:HHV720931 HRR720917:HRR720931 IBN720917:IBN720931 ILJ720917:ILJ720931 IVF720917:IVF720931 JFB720917:JFB720931 JOX720917:JOX720931 JYT720917:JYT720931 KIP720917:KIP720931 KSL720917:KSL720931 LCH720917:LCH720931 LMD720917:LMD720931 LVZ720917:LVZ720931 MFV720917:MFV720931 MPR720917:MPR720931 MZN720917:MZN720931 NJJ720917:NJJ720931 NTF720917:NTF720931 ODB720917:ODB720931 OMX720917:OMX720931 OWT720917:OWT720931 PGP720917:PGP720931 PQL720917:PQL720931 QAH720917:QAH720931 QKD720917:QKD720931 QTZ720917:QTZ720931 RDV720917:RDV720931 RNR720917:RNR720931 RXN720917:RXN720931 SHJ720917:SHJ720931 SRF720917:SRF720931 TBB720917:TBB720931 TKX720917:TKX720931 TUT720917:TUT720931 UEP720917:UEP720931 UOL720917:UOL720931 UYH720917:UYH720931 VID720917:VID720931 VRZ720917:VRZ720931 WBV720917:WBV720931 WLR720917:WLR720931 WVN720917:WVN720931 JB786453:JB786467 SX786453:SX786467 ACT786453:ACT786467 AMP786453:AMP786467 AWL786453:AWL786467 BGH786453:BGH786467 BQD786453:BQD786467 BZZ786453:BZZ786467 CJV786453:CJV786467 CTR786453:CTR786467 DDN786453:DDN786467 DNJ786453:DNJ786467 DXF786453:DXF786467 EHB786453:EHB786467 EQX786453:EQX786467 FAT786453:FAT786467 FKP786453:FKP786467 FUL786453:FUL786467 GEH786453:GEH786467 GOD786453:GOD786467 GXZ786453:GXZ786467 HHV786453:HHV786467 HRR786453:HRR786467 IBN786453:IBN786467 ILJ786453:ILJ786467 IVF786453:IVF786467 JFB786453:JFB786467 JOX786453:JOX786467 JYT786453:JYT786467 KIP786453:KIP786467 KSL786453:KSL786467 LCH786453:LCH786467 LMD786453:LMD786467 LVZ786453:LVZ786467 MFV786453:MFV786467 MPR786453:MPR786467 MZN786453:MZN786467 NJJ786453:NJJ786467 NTF786453:NTF786467 ODB786453:ODB786467 OMX786453:OMX786467 OWT786453:OWT786467 PGP786453:PGP786467 PQL786453:PQL786467 QAH786453:QAH786467 QKD786453:QKD786467 QTZ786453:QTZ786467 RDV786453:RDV786467 RNR786453:RNR786467 RXN786453:RXN786467 SHJ786453:SHJ786467 SRF786453:SRF786467 TBB786453:TBB786467 TKX786453:TKX786467 TUT786453:TUT786467 UEP786453:UEP786467 UOL786453:UOL786467 UYH786453:UYH786467 VID786453:VID786467 VRZ786453:VRZ786467 WBV786453:WBV786467 WLR786453:WLR786467 WVN786453:WVN786467 JB851989:JB852003 SX851989:SX852003 ACT851989:ACT852003 AMP851989:AMP852003 AWL851989:AWL852003 BGH851989:BGH852003 BQD851989:BQD852003 BZZ851989:BZZ852003 CJV851989:CJV852003 CTR851989:CTR852003 DDN851989:DDN852003 DNJ851989:DNJ852003 DXF851989:DXF852003 EHB851989:EHB852003 EQX851989:EQX852003 FAT851989:FAT852003 FKP851989:FKP852003 FUL851989:FUL852003 GEH851989:GEH852003 GOD851989:GOD852003 GXZ851989:GXZ852003 HHV851989:HHV852003 HRR851989:HRR852003 IBN851989:IBN852003 ILJ851989:ILJ852003 IVF851989:IVF852003 JFB851989:JFB852003 JOX851989:JOX852003 JYT851989:JYT852003 KIP851989:KIP852003 KSL851989:KSL852003 LCH851989:LCH852003 LMD851989:LMD852003 LVZ851989:LVZ852003 MFV851989:MFV852003 MPR851989:MPR852003 MZN851989:MZN852003 NJJ851989:NJJ852003 NTF851989:NTF852003 ODB851989:ODB852003 OMX851989:OMX852003 OWT851989:OWT852003 PGP851989:PGP852003 PQL851989:PQL852003 QAH851989:QAH852003 QKD851989:QKD852003 QTZ851989:QTZ852003 RDV851989:RDV852003 RNR851989:RNR852003 RXN851989:RXN852003 SHJ851989:SHJ852003 SRF851989:SRF852003 TBB851989:TBB852003 TKX851989:TKX852003 TUT851989:TUT852003 UEP851989:UEP852003 UOL851989:UOL852003 UYH851989:UYH852003 VID851989:VID852003 VRZ851989:VRZ852003 WBV851989:WBV852003 WLR851989:WLR852003 WVN851989:WVN852003 JB917525:JB917539 SX917525:SX917539 ACT917525:ACT917539 AMP917525:AMP917539 AWL917525:AWL917539 BGH917525:BGH917539 BQD917525:BQD917539 BZZ917525:BZZ917539 CJV917525:CJV917539 CTR917525:CTR917539 DDN917525:DDN917539 DNJ917525:DNJ917539 DXF917525:DXF917539 EHB917525:EHB917539 EQX917525:EQX917539 FAT917525:FAT917539 FKP917525:FKP917539 FUL917525:FUL917539 GEH917525:GEH917539 GOD917525:GOD917539 GXZ917525:GXZ917539 HHV917525:HHV917539 HRR917525:HRR917539 IBN917525:IBN917539 ILJ917525:ILJ917539 IVF917525:IVF917539 JFB917525:JFB917539 JOX917525:JOX917539 JYT917525:JYT917539 KIP917525:KIP917539 KSL917525:KSL917539 LCH917525:LCH917539 LMD917525:LMD917539 LVZ917525:LVZ917539 MFV917525:MFV917539 MPR917525:MPR917539 MZN917525:MZN917539 NJJ917525:NJJ917539 NTF917525:NTF917539 ODB917525:ODB917539 OMX917525:OMX917539 OWT917525:OWT917539 PGP917525:PGP917539 PQL917525:PQL917539 QAH917525:QAH917539 QKD917525:QKD917539 QTZ917525:QTZ917539 RDV917525:RDV917539 RNR917525:RNR917539 RXN917525:RXN917539 SHJ917525:SHJ917539 SRF917525:SRF917539 TBB917525:TBB917539 TKX917525:TKX917539 TUT917525:TUT917539 UEP917525:UEP917539 UOL917525:UOL917539 UYH917525:UYH917539 VID917525:VID917539 VRZ917525:VRZ917539 WBV917525:WBV917539 WLR917525:WLR917539 WVN917525:WVN917539 JB983061:JB983075 SX983061:SX983075 ACT983061:ACT983075 AMP983061:AMP983075 AWL983061:AWL983075 BGH983061:BGH983075 BQD983061:BQD983075 BZZ983061:BZZ983075 CJV983061:CJV983075 CTR983061:CTR983075 DDN983061:DDN983075 DNJ983061:DNJ983075 DXF983061:DXF983075 EHB983061:EHB983075 EQX983061:EQX983075 FAT983061:FAT983075 FKP983061:FKP983075 FUL983061:FUL983075 GEH983061:GEH983075 GOD983061:GOD983075 GXZ983061:GXZ983075 HHV983061:HHV983075 HRR983061:HRR983075 IBN983061:IBN983075 ILJ983061:ILJ983075 IVF983061:IVF983075 JFB983061:JFB983075 JOX983061:JOX983075 JYT983061:JYT983075 KIP983061:KIP983075 KSL983061:KSL983075 LCH983061:LCH983075 LMD983061:LMD983075 LVZ983061:LVZ983075 MFV983061:MFV983075 MPR983061:MPR983075 MZN983061:MZN983075 NJJ983061:NJJ983075 NTF983061:NTF983075 ODB983061:ODB983075 OMX983061:OMX983075 OWT983061:OWT983075 PGP983061:PGP983075 PQL983061:PQL983075 QAH983061:QAH983075 QKD983061:QKD983075 QTZ983061:QTZ983075 RDV983061:RDV983075 RNR983061:RNR983075 RXN983061:RXN983075 SHJ983061:SHJ983075 SRF983061:SRF983075 TBB983061:TBB983075 TKX983061:TKX983075 TUT983061:TUT983075 UEP983061:UEP983075 UOL983061:UOL983075 UYH983061:UYH983075 VID983061:VID983075 VRZ983061:VRZ983075 WBV983061:WBV983075 WLR983061:WLR983075 WVN983061:WVN983075 WBV983043:WBV983044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WLR983043:WLR983044 JB65542:JB65551 SX65542:SX65551 ACT65542:ACT65551 AMP65542:AMP65551 AWL65542:AWL65551 BGH65542:BGH65551 BQD65542:BQD65551 BZZ65542:BZZ65551 CJV65542:CJV65551 CTR65542:CTR65551 DDN65542:DDN65551 DNJ65542:DNJ65551 DXF65542:DXF65551 EHB65542:EHB65551 EQX65542:EQX65551 FAT65542:FAT65551 FKP65542:FKP65551 FUL65542:FUL65551 GEH65542:GEH65551 GOD65542:GOD65551 GXZ65542:GXZ65551 HHV65542:HHV65551 HRR65542:HRR65551 IBN65542:IBN65551 ILJ65542:ILJ65551 IVF65542:IVF65551 JFB65542:JFB65551 JOX65542:JOX65551 JYT65542:JYT65551 KIP65542:KIP65551 KSL65542:KSL65551 LCH65542:LCH65551 LMD65542:LMD65551 LVZ65542:LVZ65551 MFV65542:MFV65551 MPR65542:MPR65551 MZN65542:MZN65551 NJJ65542:NJJ65551 NTF65542:NTF65551 ODB65542:ODB65551 OMX65542:OMX65551 OWT65542:OWT65551 PGP65542:PGP65551 PQL65542:PQL65551 QAH65542:QAH65551 QKD65542:QKD65551 QTZ65542:QTZ65551 RDV65542:RDV65551 RNR65542:RNR65551 RXN65542:RXN65551 SHJ65542:SHJ65551 SRF65542:SRF65551 TBB65542:TBB65551 TKX65542:TKX65551 TUT65542:TUT65551 UEP65542:UEP65551 UOL65542:UOL65551 UYH65542:UYH65551 VID65542:VID65551 VRZ65542:VRZ65551 WBV65542:WBV65551 WLR65542:WLR65551 WVN65542:WVN65551 JB131078:JB131087 SX131078:SX131087 ACT131078:ACT131087 AMP131078:AMP131087 AWL131078:AWL131087 BGH131078:BGH131087 BQD131078:BQD131087 BZZ131078:BZZ131087 CJV131078:CJV131087 CTR131078:CTR131087 DDN131078:DDN131087 DNJ131078:DNJ131087 DXF131078:DXF131087 EHB131078:EHB131087 EQX131078:EQX131087 FAT131078:FAT131087 FKP131078:FKP131087 FUL131078:FUL131087 GEH131078:GEH131087 GOD131078:GOD131087 GXZ131078:GXZ131087 HHV131078:HHV131087 HRR131078:HRR131087 IBN131078:IBN131087 ILJ131078:ILJ131087 IVF131078:IVF131087 JFB131078:JFB131087 JOX131078:JOX131087 JYT131078:JYT131087 KIP131078:KIP131087 KSL131078:KSL131087 LCH131078:LCH131087 LMD131078:LMD131087 LVZ131078:LVZ131087 MFV131078:MFV131087 MPR131078:MPR131087 MZN131078:MZN131087 NJJ131078:NJJ131087 NTF131078:NTF131087 ODB131078:ODB131087 OMX131078:OMX131087 OWT131078:OWT131087 PGP131078:PGP131087 PQL131078:PQL131087 QAH131078:QAH131087 QKD131078:QKD131087 QTZ131078:QTZ131087 RDV131078:RDV131087 RNR131078:RNR131087 RXN131078:RXN131087 SHJ131078:SHJ131087 SRF131078:SRF131087 TBB131078:TBB131087 TKX131078:TKX131087 TUT131078:TUT131087 UEP131078:UEP131087 UOL131078:UOL131087 UYH131078:UYH131087 VID131078:VID131087 VRZ131078:VRZ131087 WBV131078:WBV131087 WLR131078:WLR131087 WVN131078:WVN131087 JB196614:JB196623 SX196614:SX196623 ACT196614:ACT196623 AMP196614:AMP196623 AWL196614:AWL196623 BGH196614:BGH196623 BQD196614:BQD196623 BZZ196614:BZZ196623 CJV196614:CJV196623 CTR196614:CTR196623 DDN196614:DDN196623 DNJ196614:DNJ196623 DXF196614:DXF196623 EHB196614:EHB196623 EQX196614:EQX196623 FAT196614:FAT196623 FKP196614:FKP196623 FUL196614:FUL196623 GEH196614:GEH196623 GOD196614:GOD196623 GXZ196614:GXZ196623 HHV196614:HHV196623 HRR196614:HRR196623 IBN196614:IBN196623 ILJ196614:ILJ196623 IVF196614:IVF196623 JFB196614:JFB196623 JOX196614:JOX196623 JYT196614:JYT196623 KIP196614:KIP196623 KSL196614:KSL196623 LCH196614:LCH196623 LMD196614:LMD196623 LVZ196614:LVZ196623 MFV196614:MFV196623 MPR196614:MPR196623 MZN196614:MZN196623 NJJ196614:NJJ196623 NTF196614:NTF196623 ODB196614:ODB196623 OMX196614:OMX196623 OWT196614:OWT196623 PGP196614:PGP196623 PQL196614:PQL196623 QAH196614:QAH196623 QKD196614:QKD196623 QTZ196614:QTZ196623 RDV196614:RDV196623 RNR196614:RNR196623 RXN196614:RXN196623 SHJ196614:SHJ196623 SRF196614:SRF196623 TBB196614:TBB196623 TKX196614:TKX196623 TUT196614:TUT196623 UEP196614:UEP196623 UOL196614:UOL196623 UYH196614:UYH196623 VID196614:VID196623 VRZ196614:VRZ196623 WBV196614:WBV196623 WLR196614:WLR196623 WVN196614:WVN196623 JB262150:JB262159 SX262150:SX262159 ACT262150:ACT262159 AMP262150:AMP262159 AWL262150:AWL262159 BGH262150:BGH262159 BQD262150:BQD262159 BZZ262150:BZZ262159 CJV262150:CJV262159 CTR262150:CTR262159 DDN262150:DDN262159 DNJ262150:DNJ262159 DXF262150:DXF262159 EHB262150:EHB262159 EQX262150:EQX262159 FAT262150:FAT262159 FKP262150:FKP262159 FUL262150:FUL262159 GEH262150:GEH262159 GOD262150:GOD262159 GXZ262150:GXZ262159 HHV262150:HHV262159 HRR262150:HRR262159 IBN262150:IBN262159 ILJ262150:ILJ262159 IVF262150:IVF262159 JFB262150:JFB262159 JOX262150:JOX262159 JYT262150:JYT262159 KIP262150:KIP262159 KSL262150:KSL262159 LCH262150:LCH262159 LMD262150:LMD262159 LVZ262150:LVZ262159 MFV262150:MFV262159 MPR262150:MPR262159 MZN262150:MZN262159 NJJ262150:NJJ262159 NTF262150:NTF262159 ODB262150:ODB262159 OMX262150:OMX262159 OWT262150:OWT262159 PGP262150:PGP262159 PQL262150:PQL262159 QAH262150:QAH262159 QKD262150:QKD262159 QTZ262150:QTZ262159 RDV262150:RDV262159 RNR262150:RNR262159 RXN262150:RXN262159 SHJ262150:SHJ262159 SRF262150:SRF262159 TBB262150:TBB262159 TKX262150:TKX262159 TUT262150:TUT262159 UEP262150:UEP262159 UOL262150:UOL262159 UYH262150:UYH262159 VID262150:VID262159 VRZ262150:VRZ262159 WBV262150:WBV262159 WLR262150:WLR262159 WVN262150:WVN262159 JB327686:JB327695 SX327686:SX327695 ACT327686:ACT327695 AMP327686:AMP327695 AWL327686:AWL327695 BGH327686:BGH327695 BQD327686:BQD327695 BZZ327686:BZZ327695 CJV327686:CJV327695 CTR327686:CTR327695 DDN327686:DDN327695 DNJ327686:DNJ327695 DXF327686:DXF327695 EHB327686:EHB327695 EQX327686:EQX327695 FAT327686:FAT327695 FKP327686:FKP327695 FUL327686:FUL327695 GEH327686:GEH327695 GOD327686:GOD327695 GXZ327686:GXZ327695 HHV327686:HHV327695 HRR327686:HRR327695 IBN327686:IBN327695 ILJ327686:ILJ327695 IVF327686:IVF327695 JFB327686:JFB327695 JOX327686:JOX327695 JYT327686:JYT327695 KIP327686:KIP327695 KSL327686:KSL327695 LCH327686:LCH327695 LMD327686:LMD327695 LVZ327686:LVZ327695 MFV327686:MFV327695 MPR327686:MPR327695 MZN327686:MZN327695 NJJ327686:NJJ327695 NTF327686:NTF327695 ODB327686:ODB327695 OMX327686:OMX327695 OWT327686:OWT327695 PGP327686:PGP327695 PQL327686:PQL327695 QAH327686:QAH327695 QKD327686:QKD327695 QTZ327686:QTZ327695 RDV327686:RDV327695 RNR327686:RNR327695 RXN327686:RXN327695 SHJ327686:SHJ327695 SRF327686:SRF327695 TBB327686:TBB327695 TKX327686:TKX327695 TUT327686:TUT327695 UEP327686:UEP327695 UOL327686:UOL327695 UYH327686:UYH327695 VID327686:VID327695 VRZ327686:VRZ327695 WBV327686:WBV327695 WLR327686:WLR327695 WVN327686:WVN327695 JB393222:JB393231 SX393222:SX393231 ACT393222:ACT393231 AMP393222:AMP393231 AWL393222:AWL393231 BGH393222:BGH393231 BQD393222:BQD393231 BZZ393222:BZZ393231 CJV393222:CJV393231 CTR393222:CTR393231 DDN393222:DDN393231 DNJ393222:DNJ393231 DXF393222:DXF393231 EHB393222:EHB393231 EQX393222:EQX393231 FAT393222:FAT393231 FKP393222:FKP393231 FUL393222:FUL393231 GEH393222:GEH393231 GOD393222:GOD393231 GXZ393222:GXZ393231 HHV393222:HHV393231 HRR393222:HRR393231 IBN393222:IBN393231 ILJ393222:ILJ393231 IVF393222:IVF393231 JFB393222:JFB393231 JOX393222:JOX393231 JYT393222:JYT393231 KIP393222:KIP393231 KSL393222:KSL393231 LCH393222:LCH393231 LMD393222:LMD393231 LVZ393222:LVZ393231 MFV393222:MFV393231 MPR393222:MPR393231 MZN393222:MZN393231 NJJ393222:NJJ393231 NTF393222:NTF393231 ODB393222:ODB393231 OMX393222:OMX393231 OWT393222:OWT393231 PGP393222:PGP393231 PQL393222:PQL393231 QAH393222:QAH393231 QKD393222:QKD393231 QTZ393222:QTZ393231 RDV393222:RDV393231 RNR393222:RNR393231 RXN393222:RXN393231 SHJ393222:SHJ393231 SRF393222:SRF393231 TBB393222:TBB393231 TKX393222:TKX393231 TUT393222:TUT393231 UEP393222:UEP393231 UOL393222:UOL393231 UYH393222:UYH393231 VID393222:VID393231 VRZ393222:VRZ393231 WBV393222:WBV393231 WLR393222:WLR393231 WVN393222:WVN393231 JB458758:JB458767 SX458758:SX458767 ACT458758:ACT458767 AMP458758:AMP458767 AWL458758:AWL458767 BGH458758:BGH458767 BQD458758:BQD458767 BZZ458758:BZZ458767 CJV458758:CJV458767 CTR458758:CTR458767 DDN458758:DDN458767 DNJ458758:DNJ458767 DXF458758:DXF458767 EHB458758:EHB458767 EQX458758:EQX458767 FAT458758:FAT458767 FKP458758:FKP458767 FUL458758:FUL458767 GEH458758:GEH458767 GOD458758:GOD458767 GXZ458758:GXZ458767 HHV458758:HHV458767 HRR458758:HRR458767 IBN458758:IBN458767 ILJ458758:ILJ458767 IVF458758:IVF458767 JFB458758:JFB458767 JOX458758:JOX458767 JYT458758:JYT458767 KIP458758:KIP458767 KSL458758:KSL458767 LCH458758:LCH458767 LMD458758:LMD458767 LVZ458758:LVZ458767 MFV458758:MFV458767 MPR458758:MPR458767 MZN458758:MZN458767 NJJ458758:NJJ458767 NTF458758:NTF458767 ODB458758:ODB458767 OMX458758:OMX458767 OWT458758:OWT458767 PGP458758:PGP458767 PQL458758:PQL458767 QAH458758:QAH458767 QKD458758:QKD458767 QTZ458758:QTZ458767 RDV458758:RDV458767 RNR458758:RNR458767 RXN458758:RXN458767 SHJ458758:SHJ458767 SRF458758:SRF458767 TBB458758:TBB458767 TKX458758:TKX458767 TUT458758:TUT458767 UEP458758:UEP458767 UOL458758:UOL458767 UYH458758:UYH458767 VID458758:VID458767 VRZ458758:VRZ458767 WBV458758:WBV458767 WLR458758:WLR458767 WVN458758:WVN458767 JB524294:JB524303 SX524294:SX524303 ACT524294:ACT524303 AMP524294:AMP524303 AWL524294:AWL524303 BGH524294:BGH524303 BQD524294:BQD524303 BZZ524294:BZZ524303 CJV524294:CJV524303 CTR524294:CTR524303 DDN524294:DDN524303 DNJ524294:DNJ524303 DXF524294:DXF524303 EHB524294:EHB524303 EQX524294:EQX524303 FAT524294:FAT524303 FKP524294:FKP524303 FUL524294:FUL524303 GEH524294:GEH524303 GOD524294:GOD524303 GXZ524294:GXZ524303 HHV524294:HHV524303 HRR524294:HRR524303 IBN524294:IBN524303 ILJ524294:ILJ524303 IVF524294:IVF524303 JFB524294:JFB524303 JOX524294:JOX524303 JYT524294:JYT524303 KIP524294:KIP524303 KSL524294:KSL524303 LCH524294:LCH524303 LMD524294:LMD524303 LVZ524294:LVZ524303 MFV524294:MFV524303 MPR524294:MPR524303 MZN524294:MZN524303 NJJ524294:NJJ524303 NTF524294:NTF524303 ODB524294:ODB524303 OMX524294:OMX524303 OWT524294:OWT524303 PGP524294:PGP524303 PQL524294:PQL524303 QAH524294:QAH524303 QKD524294:QKD524303 QTZ524294:QTZ524303 RDV524294:RDV524303 RNR524294:RNR524303 RXN524294:RXN524303 SHJ524294:SHJ524303 SRF524294:SRF524303 TBB524294:TBB524303 TKX524294:TKX524303 TUT524294:TUT524303 UEP524294:UEP524303 UOL524294:UOL524303 UYH524294:UYH524303 VID524294:VID524303 VRZ524294:VRZ524303 WBV524294:WBV524303 WLR524294:WLR524303 WVN524294:WVN524303 JB589830:JB589839 SX589830:SX589839 ACT589830:ACT589839 AMP589830:AMP589839 AWL589830:AWL589839 BGH589830:BGH589839 BQD589830:BQD589839 BZZ589830:BZZ589839 CJV589830:CJV589839 CTR589830:CTR589839 DDN589830:DDN589839 DNJ589830:DNJ589839 DXF589830:DXF589839 EHB589830:EHB589839 EQX589830:EQX589839 FAT589830:FAT589839 FKP589830:FKP589839 FUL589830:FUL589839 GEH589830:GEH589839 GOD589830:GOD589839 GXZ589830:GXZ589839 HHV589830:HHV589839 HRR589830:HRR589839 IBN589830:IBN589839 ILJ589830:ILJ589839 IVF589830:IVF589839 JFB589830:JFB589839 JOX589830:JOX589839 JYT589830:JYT589839 KIP589830:KIP589839 KSL589830:KSL589839 LCH589830:LCH589839 LMD589830:LMD589839 LVZ589830:LVZ589839 MFV589830:MFV589839 MPR589830:MPR589839 MZN589830:MZN589839 NJJ589830:NJJ589839 NTF589830:NTF589839 ODB589830:ODB589839 OMX589830:OMX589839 OWT589830:OWT589839 PGP589830:PGP589839 PQL589830:PQL589839 QAH589830:QAH589839 QKD589830:QKD589839 QTZ589830:QTZ589839 RDV589830:RDV589839 RNR589830:RNR589839 RXN589830:RXN589839 SHJ589830:SHJ589839 SRF589830:SRF589839 TBB589830:TBB589839 TKX589830:TKX589839 TUT589830:TUT589839 UEP589830:UEP589839 UOL589830:UOL589839 UYH589830:UYH589839 VID589830:VID589839 VRZ589830:VRZ589839 WBV589830:WBV589839 WLR589830:WLR589839 WVN589830:WVN589839 JB655366:JB655375 SX655366:SX655375 ACT655366:ACT655375 AMP655366:AMP655375 AWL655366:AWL655375 BGH655366:BGH655375 BQD655366:BQD655375 BZZ655366:BZZ655375 CJV655366:CJV655375 CTR655366:CTR655375 DDN655366:DDN655375 DNJ655366:DNJ655375 DXF655366:DXF655375 EHB655366:EHB655375 EQX655366:EQX655375 FAT655366:FAT655375 FKP655366:FKP655375 FUL655366:FUL655375 GEH655366:GEH655375 GOD655366:GOD655375 GXZ655366:GXZ655375 HHV655366:HHV655375 HRR655366:HRR655375 IBN655366:IBN655375 ILJ655366:ILJ655375 IVF655366:IVF655375 JFB655366:JFB655375 JOX655366:JOX655375 JYT655366:JYT655375 KIP655366:KIP655375 KSL655366:KSL655375 LCH655366:LCH655375 LMD655366:LMD655375 LVZ655366:LVZ655375 MFV655366:MFV655375 MPR655366:MPR655375 MZN655366:MZN655375 NJJ655366:NJJ655375 NTF655366:NTF655375 ODB655366:ODB655375 OMX655366:OMX655375 OWT655366:OWT655375 PGP655366:PGP655375 PQL655366:PQL655375 QAH655366:QAH655375 QKD655366:QKD655375 QTZ655366:QTZ655375 RDV655366:RDV655375 RNR655366:RNR655375 RXN655366:RXN655375 SHJ655366:SHJ655375 SRF655366:SRF655375 TBB655366:TBB655375 TKX655366:TKX655375 TUT655366:TUT655375 UEP655366:UEP655375 UOL655366:UOL655375 UYH655366:UYH655375 VID655366:VID655375 VRZ655366:VRZ655375 WBV655366:WBV655375 WLR655366:WLR655375 WVN655366:WVN655375 JB720902:JB720911 SX720902:SX720911 ACT720902:ACT720911 AMP720902:AMP720911 AWL720902:AWL720911 BGH720902:BGH720911 BQD720902:BQD720911 BZZ720902:BZZ720911 CJV720902:CJV720911 CTR720902:CTR720911 DDN720902:DDN720911 DNJ720902:DNJ720911 DXF720902:DXF720911 EHB720902:EHB720911 EQX720902:EQX720911 FAT720902:FAT720911 FKP720902:FKP720911 FUL720902:FUL720911 GEH720902:GEH720911 GOD720902:GOD720911 GXZ720902:GXZ720911 HHV720902:HHV720911 HRR720902:HRR720911 IBN720902:IBN720911 ILJ720902:ILJ720911 IVF720902:IVF720911 JFB720902:JFB720911 JOX720902:JOX720911 JYT720902:JYT720911 KIP720902:KIP720911 KSL720902:KSL720911 LCH720902:LCH720911 LMD720902:LMD720911 LVZ720902:LVZ720911 MFV720902:MFV720911 MPR720902:MPR720911 MZN720902:MZN720911 NJJ720902:NJJ720911 NTF720902:NTF720911 ODB720902:ODB720911 OMX720902:OMX720911 OWT720902:OWT720911 PGP720902:PGP720911 PQL720902:PQL720911 QAH720902:QAH720911 QKD720902:QKD720911 QTZ720902:QTZ720911 RDV720902:RDV720911 RNR720902:RNR720911 RXN720902:RXN720911 SHJ720902:SHJ720911 SRF720902:SRF720911 TBB720902:TBB720911 TKX720902:TKX720911 TUT720902:TUT720911 UEP720902:UEP720911 UOL720902:UOL720911 UYH720902:UYH720911 VID720902:VID720911 VRZ720902:VRZ720911 WBV720902:WBV720911 WLR720902:WLR720911 WVN720902:WVN720911 JB786438:JB786447 SX786438:SX786447 ACT786438:ACT786447 AMP786438:AMP786447 AWL786438:AWL786447 BGH786438:BGH786447 BQD786438:BQD786447 BZZ786438:BZZ786447 CJV786438:CJV786447 CTR786438:CTR786447 DDN786438:DDN786447 DNJ786438:DNJ786447 DXF786438:DXF786447 EHB786438:EHB786447 EQX786438:EQX786447 FAT786438:FAT786447 FKP786438:FKP786447 FUL786438:FUL786447 GEH786438:GEH786447 GOD786438:GOD786447 GXZ786438:GXZ786447 HHV786438:HHV786447 HRR786438:HRR786447 IBN786438:IBN786447 ILJ786438:ILJ786447 IVF786438:IVF786447 JFB786438:JFB786447 JOX786438:JOX786447 JYT786438:JYT786447 KIP786438:KIP786447 KSL786438:KSL786447 LCH786438:LCH786447 LMD786438:LMD786447 LVZ786438:LVZ786447 MFV786438:MFV786447 MPR786438:MPR786447 MZN786438:MZN786447 NJJ786438:NJJ786447 NTF786438:NTF786447 ODB786438:ODB786447 OMX786438:OMX786447 OWT786438:OWT786447 PGP786438:PGP786447 PQL786438:PQL786447 QAH786438:QAH786447 QKD786438:QKD786447 QTZ786438:QTZ786447 RDV786438:RDV786447 RNR786438:RNR786447 RXN786438:RXN786447 SHJ786438:SHJ786447 SRF786438:SRF786447 TBB786438:TBB786447 TKX786438:TKX786447 TUT786438:TUT786447 UEP786438:UEP786447 UOL786438:UOL786447 UYH786438:UYH786447 VID786438:VID786447 VRZ786438:VRZ786447 WBV786438:WBV786447 WLR786438:WLR786447 WVN786438:WVN786447 JB851974:JB851983 SX851974:SX851983 ACT851974:ACT851983 AMP851974:AMP851983 AWL851974:AWL851983 BGH851974:BGH851983 BQD851974:BQD851983 BZZ851974:BZZ851983 CJV851974:CJV851983 CTR851974:CTR851983 DDN851974:DDN851983 DNJ851974:DNJ851983 DXF851974:DXF851983 EHB851974:EHB851983 EQX851974:EQX851983 FAT851974:FAT851983 FKP851974:FKP851983 FUL851974:FUL851983 GEH851974:GEH851983 GOD851974:GOD851983 GXZ851974:GXZ851983 HHV851974:HHV851983 HRR851974:HRR851983 IBN851974:IBN851983 ILJ851974:ILJ851983 IVF851974:IVF851983 JFB851974:JFB851983 JOX851974:JOX851983 JYT851974:JYT851983 KIP851974:KIP851983 KSL851974:KSL851983 LCH851974:LCH851983 LMD851974:LMD851983 LVZ851974:LVZ851983 MFV851974:MFV851983 MPR851974:MPR851983 MZN851974:MZN851983 NJJ851974:NJJ851983 NTF851974:NTF851983 ODB851974:ODB851983 OMX851974:OMX851983 OWT851974:OWT851983 PGP851974:PGP851983 PQL851974:PQL851983 QAH851974:QAH851983 QKD851974:QKD851983 QTZ851974:QTZ851983 RDV851974:RDV851983 RNR851974:RNR851983 RXN851974:RXN851983 SHJ851974:SHJ851983 SRF851974:SRF851983 TBB851974:TBB851983 TKX851974:TKX851983 TUT851974:TUT851983 UEP851974:UEP851983 UOL851974:UOL851983 UYH851974:UYH851983 VID851974:VID851983 VRZ851974:VRZ851983 WBV851974:WBV851983 WLR851974:WLR851983 WVN851974:WVN851983 JB917510:JB917519 SX917510:SX917519 ACT917510:ACT917519 AMP917510:AMP917519 AWL917510:AWL917519 BGH917510:BGH917519 BQD917510:BQD917519 BZZ917510:BZZ917519 CJV917510:CJV917519 CTR917510:CTR917519 DDN917510:DDN917519 DNJ917510:DNJ917519 DXF917510:DXF917519 EHB917510:EHB917519 EQX917510:EQX917519 FAT917510:FAT917519 FKP917510:FKP917519 FUL917510:FUL917519 GEH917510:GEH917519 GOD917510:GOD917519 GXZ917510:GXZ917519 HHV917510:HHV917519 HRR917510:HRR917519 IBN917510:IBN917519 ILJ917510:ILJ917519 IVF917510:IVF917519 JFB917510:JFB917519 JOX917510:JOX917519 JYT917510:JYT917519 KIP917510:KIP917519 KSL917510:KSL917519 LCH917510:LCH917519 LMD917510:LMD917519 LVZ917510:LVZ917519 MFV917510:MFV917519 MPR917510:MPR917519 MZN917510:MZN917519 NJJ917510:NJJ917519 NTF917510:NTF917519 ODB917510:ODB917519 OMX917510:OMX917519 OWT917510:OWT917519 PGP917510:PGP917519 PQL917510:PQL917519 QAH917510:QAH917519 QKD917510:QKD917519 QTZ917510:QTZ917519 RDV917510:RDV917519 RNR917510:RNR917519 RXN917510:RXN917519 SHJ917510:SHJ917519 SRF917510:SRF917519 TBB917510:TBB917519 TKX917510:TKX917519 TUT917510:TUT917519 UEP917510:UEP917519 UOL917510:UOL917519 UYH917510:UYH917519 VID917510:VID917519 VRZ917510:VRZ917519 WBV917510:WBV917519 WLR917510:WLR917519 WVN917510:WVN917519 JB983046:JB983055 SX983046:SX983055 ACT983046:ACT983055 AMP983046:AMP983055 AWL983046:AWL983055 BGH983046:BGH983055 BQD983046:BQD983055 BZZ983046:BZZ983055 CJV983046:CJV983055 CTR983046:CTR983055 DDN983046:DDN983055 DNJ983046:DNJ983055 DXF983046:DXF983055 EHB983046:EHB983055 EQX983046:EQX983055 FAT983046:FAT983055 FKP983046:FKP983055 FUL983046:FUL983055 GEH983046:GEH983055 GOD983046:GOD983055 GXZ983046:GXZ983055 HHV983046:HHV983055 HRR983046:HRR983055 IBN983046:IBN983055 ILJ983046:ILJ983055 IVF983046:IVF983055 JFB983046:JFB983055 JOX983046:JOX983055 JYT983046:JYT983055 KIP983046:KIP983055 KSL983046:KSL983055 LCH983046:LCH983055 LMD983046:LMD983055 LVZ983046:LVZ983055 MFV983046:MFV983055 MPR983046:MPR983055 MZN983046:MZN983055 NJJ983046:NJJ983055 NTF983046:NTF983055 ODB983046:ODB983055 OMX983046:OMX983055 OWT983046:OWT983055 PGP983046:PGP983055 PQL983046:PQL983055 QAH983046:QAH983055 QKD983046:QKD983055 QTZ983046:QTZ983055 RDV983046:RDV983055 RNR983046:RNR983055 RXN983046:RXN983055 SHJ983046:SHJ983055 SRF983046:SRF983055 TBB983046:TBB983055 TKX983046:TKX983055 TUT983046:TUT983055 UEP983046:UEP983055 UOL983046:UOL983055 UYH983046:UYH983055 VID983046:VID983055 VRZ983046:VRZ983055 WBV983046:WBV983055 WLR983046:WLR983055 WVN983046:WVN983055 WVN983043:WVN983044 JB11:JB12 SX11:SX12 ACT11:ACT12 AMP11:AMP12 AWL11:AWL12 BGH11:BGH12 BQD11:BQD12 BZZ11:BZZ12 CJV11:CJV12 CTR11:CTR12 DDN11:DDN12 DNJ11:DNJ12 DXF11:DXF12 EHB11:EHB12 EQX11:EQX12 FAT11:FAT12 FKP11:FKP12 FUL11:FUL12 GEH11:GEH12 GOD11:GOD12 GXZ11:GXZ12 HHV11:HHV12 HRR11:HRR12 IBN11:IBN12 ILJ11:ILJ12 IVF11:IVF12 JFB11:JFB12 JOX11:JOX12 JYT11:JYT12 KIP11:KIP12 KSL11:KSL12 LCH11:LCH12 LMD11:LMD12 LVZ11:LVZ12 MFV11:MFV12 MPR11:MPR12 MZN11:MZN12 NJJ11:NJJ12 NTF11:NTF12 ODB11:ODB12 OMX11:OMX12 OWT11:OWT12 PGP11:PGP12 PQL11:PQL12 QAH11:QAH12 QKD11:QKD12 QTZ11:QTZ12 RDV11:RDV12 RNR11:RNR12 RXN11:RXN12 SHJ11:SHJ12 SRF11:SRF12 TBB11:TBB12 TKX11:TKX12 TUT11:TUT12 UEP11:UEP12 UOL11:UOL12 UYH11:UYH12 VID11:VID12 VRZ11:VRZ12 WBV11:WBV12 WLR11:WLR12 WVN11:WVN12 JB65539:JB65540 SX65539:SX65540 ACT65539:ACT65540 AMP65539:AMP65540 AWL65539:AWL65540 BGH65539:BGH65540 BQD65539:BQD65540 BZZ65539:BZZ65540 CJV65539:CJV65540 CTR65539:CTR65540 DDN65539:DDN65540 DNJ65539:DNJ65540 DXF65539:DXF65540 EHB65539:EHB65540 EQX65539:EQX65540 FAT65539:FAT65540 FKP65539:FKP65540 FUL65539:FUL65540 GEH65539:GEH65540 GOD65539:GOD65540 GXZ65539:GXZ65540 HHV65539:HHV65540 HRR65539:HRR65540 IBN65539:IBN65540 ILJ65539:ILJ65540 IVF65539:IVF65540 JFB65539:JFB65540 JOX65539:JOX65540 JYT65539:JYT65540 KIP65539:KIP65540 KSL65539:KSL65540 LCH65539:LCH65540 LMD65539:LMD65540 LVZ65539:LVZ65540 MFV65539:MFV65540 MPR65539:MPR65540 MZN65539:MZN65540 NJJ65539:NJJ65540 NTF65539:NTF65540 ODB65539:ODB65540 OMX65539:OMX65540 OWT65539:OWT65540 PGP65539:PGP65540 PQL65539:PQL65540 QAH65539:QAH65540 QKD65539:QKD65540 QTZ65539:QTZ65540 RDV65539:RDV65540 RNR65539:RNR65540 RXN65539:RXN65540 SHJ65539:SHJ65540 SRF65539:SRF65540 TBB65539:TBB65540 TKX65539:TKX65540 TUT65539:TUT65540 UEP65539:UEP65540 UOL65539:UOL65540 UYH65539:UYH65540 VID65539:VID65540 VRZ65539:VRZ65540 WBV65539:WBV65540 WLR65539:WLR65540 WVN65539:WVN65540 JB131075:JB131076 SX131075:SX131076 ACT131075:ACT131076 AMP131075:AMP131076 AWL131075:AWL131076 BGH131075:BGH131076 BQD131075:BQD131076 BZZ131075:BZZ131076 CJV131075:CJV131076 CTR131075:CTR131076 DDN131075:DDN131076 DNJ131075:DNJ131076 DXF131075:DXF131076 EHB131075:EHB131076 EQX131075:EQX131076 FAT131075:FAT131076 FKP131075:FKP131076 FUL131075:FUL131076 GEH131075:GEH131076 GOD131075:GOD131076 GXZ131075:GXZ131076 HHV131075:HHV131076 HRR131075:HRR131076 IBN131075:IBN131076 ILJ131075:ILJ131076 IVF131075:IVF131076 JFB131075:JFB131076 JOX131075:JOX131076 JYT131075:JYT131076 KIP131075:KIP131076 KSL131075:KSL131076 LCH131075:LCH131076 LMD131075:LMD131076 LVZ131075:LVZ131076 MFV131075:MFV131076 MPR131075:MPR131076 MZN131075:MZN131076 NJJ131075:NJJ131076 NTF131075:NTF131076 ODB131075:ODB131076 OMX131075:OMX131076 OWT131075:OWT131076 PGP131075:PGP131076 PQL131075:PQL131076 QAH131075:QAH131076 QKD131075:QKD131076 QTZ131075:QTZ131076 RDV131075:RDV131076 RNR131075:RNR131076 RXN131075:RXN131076 SHJ131075:SHJ131076 SRF131075:SRF131076 TBB131075:TBB131076 TKX131075:TKX131076 TUT131075:TUT131076 UEP131075:UEP131076 UOL131075:UOL131076 UYH131075:UYH131076 VID131075:VID131076 VRZ131075:VRZ131076 WBV131075:WBV131076 WLR131075:WLR131076 WVN131075:WVN131076 JB196611:JB196612 SX196611:SX196612 ACT196611:ACT196612 AMP196611:AMP196612 AWL196611:AWL196612 BGH196611:BGH196612 BQD196611:BQD196612 BZZ196611:BZZ196612 CJV196611:CJV196612 CTR196611:CTR196612 DDN196611:DDN196612 DNJ196611:DNJ196612 DXF196611:DXF196612 EHB196611:EHB196612 EQX196611:EQX196612 FAT196611:FAT196612 FKP196611:FKP196612 FUL196611:FUL196612 GEH196611:GEH196612 GOD196611:GOD196612 GXZ196611:GXZ196612 HHV196611:HHV196612 HRR196611:HRR196612 IBN196611:IBN196612 ILJ196611:ILJ196612 IVF196611:IVF196612 JFB196611:JFB196612 JOX196611:JOX196612 JYT196611:JYT196612 KIP196611:KIP196612 KSL196611:KSL196612 LCH196611:LCH196612 LMD196611:LMD196612 LVZ196611:LVZ196612 MFV196611:MFV196612 MPR196611:MPR196612 MZN196611:MZN196612 NJJ196611:NJJ196612 NTF196611:NTF196612 ODB196611:ODB196612 OMX196611:OMX196612 OWT196611:OWT196612 PGP196611:PGP196612 PQL196611:PQL196612 QAH196611:QAH196612 QKD196611:QKD196612 QTZ196611:QTZ196612 RDV196611:RDV196612 RNR196611:RNR196612 RXN196611:RXN196612 SHJ196611:SHJ196612 SRF196611:SRF196612 TBB196611:TBB196612 TKX196611:TKX196612 TUT196611:TUT196612 UEP196611:UEP196612 UOL196611:UOL196612 UYH196611:UYH196612 VID196611:VID196612 VRZ196611:VRZ196612 WBV196611:WBV196612 WLR196611:WLR196612 WVN196611:WVN196612 JB262147:JB262148 SX262147:SX262148 ACT262147:ACT262148 AMP262147:AMP262148 AWL262147:AWL262148 BGH262147:BGH262148 BQD262147:BQD262148 BZZ262147:BZZ262148 CJV262147:CJV262148 CTR262147:CTR262148 DDN262147:DDN262148 DNJ262147:DNJ262148 DXF262147:DXF262148 EHB262147:EHB262148 EQX262147:EQX262148 FAT262147:FAT262148 FKP262147:FKP262148 FUL262147:FUL262148 GEH262147:GEH262148 GOD262147:GOD262148 GXZ262147:GXZ262148 HHV262147:HHV262148 HRR262147:HRR262148 IBN262147:IBN262148 ILJ262147:ILJ262148 IVF262147:IVF262148 JFB262147:JFB262148 JOX262147:JOX262148 JYT262147:JYT262148 KIP262147:KIP262148 KSL262147:KSL262148 LCH262147:LCH262148 LMD262147:LMD262148 LVZ262147:LVZ262148 MFV262147:MFV262148 MPR262147:MPR262148 MZN262147:MZN262148 NJJ262147:NJJ262148 NTF262147:NTF262148 ODB262147:ODB262148 OMX262147:OMX262148 OWT262147:OWT262148 PGP262147:PGP262148 PQL262147:PQL262148 QAH262147:QAH262148 QKD262147:QKD262148 QTZ262147:QTZ262148 RDV262147:RDV262148 RNR262147:RNR262148 RXN262147:RXN262148 SHJ262147:SHJ262148 SRF262147:SRF262148 TBB262147:TBB262148 TKX262147:TKX262148 TUT262147:TUT262148 UEP262147:UEP262148 UOL262147:UOL262148 UYH262147:UYH262148 VID262147:VID262148 VRZ262147:VRZ262148 WBV262147:WBV262148 WLR262147:WLR262148 WVN262147:WVN262148 JB327683:JB327684 SX327683:SX327684 ACT327683:ACT327684 AMP327683:AMP327684 AWL327683:AWL327684 BGH327683:BGH327684 BQD327683:BQD327684 BZZ327683:BZZ327684 CJV327683:CJV327684 CTR327683:CTR327684 DDN327683:DDN327684 DNJ327683:DNJ327684 DXF327683:DXF327684 EHB327683:EHB327684 EQX327683:EQX327684 FAT327683:FAT327684 FKP327683:FKP327684 FUL327683:FUL327684 GEH327683:GEH327684 GOD327683:GOD327684 GXZ327683:GXZ327684 HHV327683:HHV327684 HRR327683:HRR327684 IBN327683:IBN327684 ILJ327683:ILJ327684 IVF327683:IVF327684 JFB327683:JFB327684 JOX327683:JOX327684 JYT327683:JYT327684 KIP327683:KIP327684 KSL327683:KSL327684 LCH327683:LCH327684 LMD327683:LMD327684 LVZ327683:LVZ327684 MFV327683:MFV327684 MPR327683:MPR327684 MZN327683:MZN327684 NJJ327683:NJJ327684 NTF327683:NTF327684 ODB327683:ODB327684 OMX327683:OMX327684 OWT327683:OWT327684 PGP327683:PGP327684 PQL327683:PQL327684 QAH327683:QAH327684 QKD327683:QKD327684 QTZ327683:QTZ327684 RDV327683:RDV327684 RNR327683:RNR327684 RXN327683:RXN327684 SHJ327683:SHJ327684 SRF327683:SRF327684 TBB327683:TBB327684 TKX327683:TKX327684 TUT327683:TUT327684 UEP327683:UEP327684 UOL327683:UOL327684 UYH327683:UYH327684 VID327683:VID327684 VRZ327683:VRZ327684 WBV327683:WBV327684 WLR327683:WLR327684 WVN327683:WVN327684 JB393219:JB393220 SX393219:SX393220 ACT393219:ACT393220 AMP393219:AMP393220 AWL393219:AWL393220 BGH393219:BGH393220 BQD393219:BQD393220 BZZ393219:BZZ393220 CJV393219:CJV393220 CTR393219:CTR393220 DDN393219:DDN393220 DNJ393219:DNJ393220 DXF393219:DXF393220 EHB393219:EHB393220 EQX393219:EQX393220 FAT393219:FAT393220 FKP393219:FKP393220 FUL393219:FUL393220 GEH393219:GEH393220 GOD393219:GOD393220 GXZ393219:GXZ393220 HHV393219:HHV393220 HRR393219:HRR393220 IBN393219:IBN393220 ILJ393219:ILJ393220 IVF393219:IVF393220 JFB393219:JFB393220 JOX393219:JOX393220 JYT393219:JYT393220 KIP393219:KIP393220 KSL393219:KSL393220 LCH393219:LCH393220 LMD393219:LMD393220 LVZ393219:LVZ393220 MFV393219:MFV393220 MPR393219:MPR393220 MZN393219:MZN393220 NJJ393219:NJJ393220 NTF393219:NTF393220 ODB393219:ODB393220 OMX393219:OMX393220 OWT393219:OWT393220 PGP393219:PGP393220 PQL393219:PQL393220 QAH393219:QAH393220 QKD393219:QKD393220 QTZ393219:QTZ393220 RDV393219:RDV393220 RNR393219:RNR393220 RXN393219:RXN393220 SHJ393219:SHJ393220 SRF393219:SRF393220 TBB393219:TBB393220 TKX393219:TKX393220 TUT393219:TUT393220 UEP393219:UEP393220 UOL393219:UOL393220 UYH393219:UYH393220 VID393219:VID393220 VRZ393219:VRZ393220 WBV393219:WBV393220 WLR393219:WLR393220 WVN393219:WVN393220 JB458755:JB458756 SX458755:SX458756 ACT458755:ACT458756 AMP458755:AMP458756 AWL458755:AWL458756 BGH458755:BGH458756 BQD458755:BQD458756 BZZ458755:BZZ458756 CJV458755:CJV458756 CTR458755:CTR458756 DDN458755:DDN458756 DNJ458755:DNJ458756 DXF458755:DXF458756 EHB458755:EHB458756 EQX458755:EQX458756 FAT458755:FAT458756 FKP458755:FKP458756 FUL458755:FUL458756 GEH458755:GEH458756 GOD458755:GOD458756 GXZ458755:GXZ458756 HHV458755:HHV458756 HRR458755:HRR458756 IBN458755:IBN458756 ILJ458755:ILJ458756 IVF458755:IVF458756 JFB458755:JFB458756 JOX458755:JOX458756 JYT458755:JYT458756 KIP458755:KIP458756 KSL458755:KSL458756 LCH458755:LCH458756 LMD458755:LMD458756 LVZ458755:LVZ458756 MFV458755:MFV458756 MPR458755:MPR458756 MZN458755:MZN458756 NJJ458755:NJJ458756 NTF458755:NTF458756 ODB458755:ODB458756 OMX458755:OMX458756 OWT458755:OWT458756 PGP458755:PGP458756 PQL458755:PQL458756 QAH458755:QAH458756 QKD458755:QKD458756 QTZ458755:QTZ458756 RDV458755:RDV458756 RNR458755:RNR458756 RXN458755:RXN458756 SHJ458755:SHJ458756 SRF458755:SRF458756 TBB458755:TBB458756 TKX458755:TKX458756 TUT458755:TUT458756 UEP458755:UEP458756 UOL458755:UOL458756 UYH458755:UYH458756 VID458755:VID458756 VRZ458755:VRZ458756 WBV458755:WBV458756 WLR458755:WLR458756 WVN458755:WVN458756 JB524291:JB524292 SX524291:SX524292 ACT524291:ACT524292 AMP524291:AMP524292 AWL524291:AWL524292 BGH524291:BGH524292 BQD524291:BQD524292 BZZ524291:BZZ524292 CJV524291:CJV524292 CTR524291:CTR524292 DDN524291:DDN524292 DNJ524291:DNJ524292 DXF524291:DXF524292 EHB524291:EHB524292 EQX524291:EQX524292 FAT524291:FAT524292 FKP524291:FKP524292 FUL524291:FUL524292 GEH524291:GEH524292 GOD524291:GOD524292 GXZ524291:GXZ524292 HHV524291:HHV524292 HRR524291:HRR524292 IBN524291:IBN524292 ILJ524291:ILJ524292 IVF524291:IVF524292 JFB524291:JFB524292 JOX524291:JOX524292 JYT524291:JYT524292 KIP524291:KIP524292 KSL524291:KSL524292 LCH524291:LCH524292 LMD524291:LMD524292 LVZ524291:LVZ524292 MFV524291:MFV524292 MPR524291:MPR524292 MZN524291:MZN524292 NJJ524291:NJJ524292 NTF524291:NTF524292 ODB524291:ODB524292 OMX524291:OMX524292 OWT524291:OWT524292 PGP524291:PGP524292 PQL524291:PQL524292 QAH524291:QAH524292 QKD524291:QKD524292 QTZ524291:QTZ524292 RDV524291:RDV524292 RNR524291:RNR524292 RXN524291:RXN524292 SHJ524291:SHJ524292 SRF524291:SRF524292 TBB524291:TBB524292 TKX524291:TKX524292 TUT524291:TUT524292 UEP524291:UEP524292 UOL524291:UOL524292 UYH524291:UYH524292 VID524291:VID524292 VRZ524291:VRZ524292 WBV524291:WBV524292 WLR524291:WLR524292 WVN524291:WVN524292 JB589827:JB589828 SX589827:SX589828 ACT589827:ACT589828 AMP589827:AMP589828 AWL589827:AWL589828 BGH589827:BGH589828 BQD589827:BQD589828 BZZ589827:BZZ589828 CJV589827:CJV589828 CTR589827:CTR589828 DDN589827:DDN589828 DNJ589827:DNJ589828 DXF589827:DXF589828 EHB589827:EHB589828 EQX589827:EQX589828 FAT589827:FAT589828 FKP589827:FKP589828 FUL589827:FUL589828 GEH589827:GEH589828 GOD589827:GOD589828 GXZ589827:GXZ589828 HHV589827:HHV589828 HRR589827:HRR589828 IBN589827:IBN589828 ILJ589827:ILJ589828 IVF589827:IVF589828 JFB589827:JFB589828 JOX589827:JOX589828 JYT589827:JYT589828 KIP589827:KIP589828 KSL589827:KSL589828 LCH589827:LCH589828 LMD589827:LMD589828 LVZ589827:LVZ589828 MFV589827:MFV589828 MPR589827:MPR589828 MZN589827:MZN589828 NJJ589827:NJJ589828 NTF589827:NTF589828 ODB589827:ODB589828 OMX589827:OMX589828 OWT589827:OWT589828 PGP589827:PGP589828 PQL589827:PQL589828 QAH589827:QAH589828 QKD589827:QKD589828 QTZ589827:QTZ589828 RDV589827:RDV589828 RNR589827:RNR589828 RXN589827:RXN589828 SHJ589827:SHJ589828 SRF589827:SRF589828 TBB589827:TBB589828 TKX589827:TKX589828 TUT589827:TUT589828 UEP589827:UEP589828 UOL589827:UOL589828 UYH589827:UYH589828 VID589827:VID589828 VRZ589827:VRZ589828 WBV589827:WBV589828 WLR589827:WLR589828 WVN589827:WVN589828 JB655363:JB655364 SX655363:SX655364 ACT655363:ACT655364 AMP655363:AMP655364 AWL655363:AWL655364 BGH655363:BGH655364 BQD655363:BQD655364 BZZ655363:BZZ655364 CJV655363:CJV655364 CTR655363:CTR655364 DDN655363:DDN655364 DNJ655363:DNJ655364 DXF655363:DXF655364 EHB655363:EHB655364 EQX655363:EQX655364 FAT655363:FAT655364 FKP655363:FKP655364 FUL655363:FUL655364 GEH655363:GEH655364 GOD655363:GOD655364 GXZ655363:GXZ655364 HHV655363:HHV655364 HRR655363:HRR655364 IBN655363:IBN655364 ILJ655363:ILJ655364 IVF655363:IVF655364 JFB655363:JFB655364 JOX655363:JOX655364 JYT655363:JYT655364 KIP655363:KIP655364 KSL655363:KSL655364 LCH655363:LCH655364 LMD655363:LMD655364 LVZ655363:LVZ655364 MFV655363:MFV655364 MPR655363:MPR655364 MZN655363:MZN655364 NJJ655363:NJJ655364 NTF655363:NTF655364 ODB655363:ODB655364 OMX655363:OMX655364 OWT655363:OWT655364 PGP655363:PGP655364 PQL655363:PQL655364 QAH655363:QAH655364 QKD655363:QKD655364 QTZ655363:QTZ655364 RDV655363:RDV655364 RNR655363:RNR655364 RXN655363:RXN655364 SHJ655363:SHJ655364 SRF655363:SRF655364 TBB655363:TBB655364 TKX655363:TKX655364 TUT655363:TUT655364 UEP655363:UEP655364 UOL655363:UOL655364 UYH655363:UYH655364 VID655363:VID655364 VRZ655363:VRZ655364 WBV655363:WBV655364 WLR655363:WLR655364 WVN655363:WVN655364 JB720899:JB720900 SX720899:SX720900 ACT720899:ACT720900 AMP720899:AMP720900 AWL720899:AWL720900 BGH720899:BGH720900 BQD720899:BQD720900 BZZ720899:BZZ720900 CJV720899:CJV720900 CTR720899:CTR720900 DDN720899:DDN720900 DNJ720899:DNJ720900 DXF720899:DXF720900 EHB720899:EHB720900 EQX720899:EQX720900 FAT720899:FAT720900 FKP720899:FKP720900 FUL720899:FUL720900 GEH720899:GEH720900 GOD720899:GOD720900 GXZ720899:GXZ720900 HHV720899:HHV720900 HRR720899:HRR720900 IBN720899:IBN720900 ILJ720899:ILJ720900 IVF720899:IVF720900 JFB720899:JFB720900 JOX720899:JOX720900 JYT720899:JYT720900 KIP720899:KIP720900 KSL720899:KSL720900 LCH720899:LCH720900 LMD720899:LMD720900 LVZ720899:LVZ720900 MFV720899:MFV720900 MPR720899:MPR720900 MZN720899:MZN720900 NJJ720899:NJJ720900 NTF720899:NTF720900 ODB720899:ODB720900 OMX720899:OMX720900 OWT720899:OWT720900 PGP720899:PGP720900 PQL720899:PQL720900 QAH720899:QAH720900 QKD720899:QKD720900 QTZ720899:QTZ720900 RDV720899:RDV720900 RNR720899:RNR720900 RXN720899:RXN720900 SHJ720899:SHJ720900 SRF720899:SRF720900 TBB720899:TBB720900 TKX720899:TKX720900 TUT720899:TUT720900 UEP720899:UEP720900 UOL720899:UOL720900 UYH720899:UYH720900 VID720899:VID720900 VRZ720899:VRZ720900 WBV720899:WBV720900 WLR720899:WLR720900 WVN720899:WVN720900 JB786435:JB786436 SX786435:SX786436 ACT786435:ACT786436 AMP786435:AMP786436 AWL786435:AWL786436 BGH786435:BGH786436 BQD786435:BQD786436 BZZ786435:BZZ786436 CJV786435:CJV786436 CTR786435:CTR786436 DDN786435:DDN786436 DNJ786435:DNJ786436 DXF786435:DXF786436 EHB786435:EHB786436 EQX786435:EQX786436 FAT786435:FAT786436 FKP786435:FKP786436 FUL786435:FUL786436 GEH786435:GEH786436 GOD786435:GOD786436 GXZ786435:GXZ786436 HHV786435:HHV786436 HRR786435:HRR786436 IBN786435:IBN786436 ILJ786435:ILJ786436 IVF786435:IVF786436 JFB786435:JFB786436 JOX786435:JOX786436 JYT786435:JYT786436 KIP786435:KIP786436 KSL786435:KSL786436 LCH786435:LCH786436 LMD786435:LMD786436 LVZ786435:LVZ786436 MFV786435:MFV786436 MPR786435:MPR786436 MZN786435:MZN786436 NJJ786435:NJJ786436 NTF786435:NTF786436 ODB786435:ODB786436 OMX786435:OMX786436 OWT786435:OWT786436 PGP786435:PGP786436 PQL786435:PQL786436 QAH786435:QAH786436 QKD786435:QKD786436 QTZ786435:QTZ786436 RDV786435:RDV786436 RNR786435:RNR786436 RXN786435:RXN786436 SHJ786435:SHJ786436 SRF786435:SRF786436 TBB786435:TBB786436 TKX786435:TKX786436 TUT786435:TUT786436 UEP786435:UEP786436 UOL786435:UOL786436 UYH786435:UYH786436 VID786435:VID786436 VRZ786435:VRZ786436 WBV786435:WBV786436 WLR786435:WLR786436 WVN786435:WVN786436 JB851971:JB851972 SX851971:SX851972 ACT851971:ACT851972 AMP851971:AMP851972 AWL851971:AWL851972 BGH851971:BGH851972 BQD851971:BQD851972 BZZ851971:BZZ851972 CJV851971:CJV851972 CTR851971:CTR851972 DDN851971:DDN851972 DNJ851971:DNJ851972 DXF851971:DXF851972 EHB851971:EHB851972 EQX851971:EQX851972 FAT851971:FAT851972 FKP851971:FKP851972 FUL851971:FUL851972 GEH851971:GEH851972 GOD851971:GOD851972 GXZ851971:GXZ851972 HHV851971:HHV851972 HRR851971:HRR851972 IBN851971:IBN851972 ILJ851971:ILJ851972 IVF851971:IVF851972 JFB851971:JFB851972 JOX851971:JOX851972 JYT851971:JYT851972 KIP851971:KIP851972 KSL851971:KSL851972 LCH851971:LCH851972 LMD851971:LMD851972 LVZ851971:LVZ851972 MFV851971:MFV851972 MPR851971:MPR851972 MZN851971:MZN851972 NJJ851971:NJJ851972 NTF851971:NTF851972 ODB851971:ODB851972 OMX851971:OMX851972 OWT851971:OWT851972 PGP851971:PGP851972 PQL851971:PQL851972 QAH851971:QAH851972 QKD851971:QKD851972 QTZ851971:QTZ851972 RDV851971:RDV851972 RNR851971:RNR851972 RXN851971:RXN851972 SHJ851971:SHJ851972 SRF851971:SRF851972 TBB851971:TBB851972 TKX851971:TKX851972 TUT851971:TUT851972 UEP851971:UEP851972 UOL851971:UOL851972 UYH851971:UYH851972 VID851971:VID851972 VRZ851971:VRZ851972 WBV851971:WBV851972 WLR851971:WLR851972 WVN851971:WVN851972 JB917507:JB917508 SX917507:SX917508 ACT917507:ACT917508 AMP917507:AMP917508 AWL917507:AWL917508 BGH917507:BGH917508 BQD917507:BQD917508 BZZ917507:BZZ917508 CJV917507:CJV917508 CTR917507:CTR917508 DDN917507:DDN917508 DNJ917507:DNJ917508 DXF917507:DXF917508 EHB917507:EHB917508 EQX917507:EQX917508 FAT917507:FAT917508 FKP917507:FKP917508 FUL917507:FUL917508 GEH917507:GEH917508 GOD917507:GOD917508 GXZ917507:GXZ917508 HHV917507:HHV917508 HRR917507:HRR917508 IBN917507:IBN917508 ILJ917507:ILJ917508 IVF917507:IVF917508 JFB917507:JFB917508 JOX917507:JOX917508 JYT917507:JYT917508 KIP917507:KIP917508 KSL917507:KSL917508 LCH917507:LCH917508 LMD917507:LMD917508 LVZ917507:LVZ917508 MFV917507:MFV917508 MPR917507:MPR917508 MZN917507:MZN917508 NJJ917507:NJJ917508 NTF917507:NTF917508 ODB917507:ODB917508 OMX917507:OMX917508 OWT917507:OWT917508 PGP917507:PGP917508 PQL917507:PQL917508 QAH917507:QAH917508 QKD917507:QKD917508 QTZ917507:QTZ917508 RDV917507:RDV917508 RNR917507:RNR917508 RXN917507:RXN917508 SHJ917507:SHJ917508 SRF917507:SRF917508 TBB917507:TBB917508 TKX917507:TKX917508 TUT917507:TUT917508 UEP917507:UEP917508 UOL917507:UOL917508 UYH917507:UYH917508 VID917507:VID917508 VRZ917507:VRZ917508 WBV917507:WBV917508 WLR917507:WLR917508 WVN917507:WVN917508 JB983043:JB983044 SX983043:SX983044 ACT983043:ACT983044 AMP983043:AMP983044 AWL983043:AWL983044 BGH983043:BGH983044 BQD983043:BQD983044 BZZ983043:BZZ983044 CJV983043:CJV983044 CTR983043:CTR983044 DDN983043:DDN983044 DNJ983043:DNJ983044 DXF983043:DXF983044 EHB983043:EHB983044 EQX983043:EQX983044 FAT983043:FAT983044 FKP983043:FKP983044 FUL983043:FUL983044 GEH983043:GEH983044 GOD983043:GOD983044 GXZ983043:GXZ983044 HHV983043:HHV983044 HRR983043:HRR983044 IBN983043:IBN983044 ILJ983043:ILJ983044 IVF983043:IVF983044 JFB983043:JFB983044 JOX983043:JOX983044 JYT983043:JYT983044 KIP983043:KIP983044 KSL983043:KSL983044 LCH983043:LCH983044 LMD983043:LMD983044 LVZ983043:LVZ983044 MFV983043:MFV983044 MPR983043:MPR983044 MZN983043:MZN983044 NJJ983043:NJJ983044 NTF983043:NTF983044 ODB983043:ODB983044 OMX983043:OMX983044 OWT983043:OWT983044 PGP983043:PGP983044 PQL983043:PQL983044 QAH983043:QAH983044 QKD983043:QKD983044 QTZ983043:QTZ983044 RDV983043:RDV983044 RNR983043:RNR983044 RXN983043:RXN983044 SHJ983043:SHJ983044 SRF983043:SRF983044 TBB983043:TBB983044 TKX983043:TKX983044 TUT983043:TUT983044 UEP983043:UEP983044 UOL983043:UOL983044 UYH983043:UYH983044 VID983043:VID983044 E8 F983032:F983033 F917496:F917497 F851960:F851961 F786424:F786425 F720888:F720889 F655352:F655353 F589816:F589817 F524280:F524281 F458744:F458745 F393208:F393209 F327672:F327673 F262136:F262137 F196600:F196601 F131064:F131065 F65528:F65529 F983035:F983044 F917499:F917508 F851963:F851972 F786427:F786436 F720891:F720900 F655355:F655364 F589819:F589828 F524283:F524292 F458747:F458756 F393211:F393220 F327675:F327684 F262139:F262148 F196603:F196612 F131067:F131076 F65531:F65540 F983047 F917511 F851975 F786439 F720903 F655367 F589831 F524295 F458759 F393223 F327687 F262151 F196615 F131079 F65543 F983050:F983064 F917514:F917528 F851978:F851992 F786442:F786456 F720906:F720920 F655370:F655384 F589834:F589848 F524298:F524312 F458762:F458776 F393226:F393240 F327690:F327704 F262154:F262168 F196618:F196632 F131082:F131096 WVN24:WVN35 WLR24:WLR35 WBV24:WBV35 VRZ24:VRZ35 VID24:VID35 UYH24:UYH35 UOL24:UOL35 UEP24:UEP35 TUT24:TUT35 TKX24:TKX35 TBB24:TBB35 SRF24:SRF35 SHJ24:SHJ35 RXN24:RXN35 RNR24:RNR35 RDV24:RDV35 QTZ24:QTZ35 QKD24:QKD35 QAH24:QAH35 PQL24:PQL35 PGP24:PGP35 OWT24:OWT35 OMX24:OMX35 ODB24:ODB35 NTF24:NTF35 NJJ24:NJJ35 MZN24:MZN35 MPR24:MPR35 MFV24:MFV35 LVZ24:LVZ35 LMD24:LMD35 LCH24:LCH35 KSL24:KSL35 KIP24:KIP35 JYT24:JYT35 JOX24:JOX35 JFB24:JFB35 IVF24:IVF35 ILJ24:ILJ35 IBN24:IBN35 HRR24:HRR35 HHV24:HHV35 GXZ24:GXZ35 GOD24:GOD35 GEH24:GEH35 FUL24:FUL35 FKP24:FKP35 FAT24:FAT35 EQX24:EQX35 EHB24:EHB35 DXF24:DXF35 DNJ24:DNJ35 DDN24:DDN35 CTR24:CTR35 CJV24:CJV35 BZZ24:BZZ35 BQD24:BQD35 BGH24:BGH35 AWL24:AWL35 AMP24:AMP35 ACT24:ACT35 SX24:SX35 JB24:JB35">
      <formula1>"1, 2, 3"</formula1>
    </dataValidation>
    <dataValidation type="list" errorStyle="warning" allowBlank="1" showInputMessage="1" showErrorMessage="1" errorTitle="FERC ACCOUNT" error="This FERC Account is not included in the drop-down list. Is this the account you want to use?" sqref="E65546:E65560 WBU983043:WBU983052 JA24:JA35 SW24:SW35 ACS24:ACS35 AMO24:AMO35 AWK24:AWK35 BGG24:BGG35 BQC24:BQC35 BZY24:BZY35 CJU24:CJU35 CTQ24:CTQ35 DDM24:DDM35 DNI24:DNI35 DXE24:DXE35 EHA24:EHA35 EQW24:EQW35 FAS24:FAS35 FKO24:FKO35 FUK24:FUK35 GEG24:GEG35 GOC24:GOC35 GXY24:GXY35 HHU24:HHU35 HRQ24:HRQ35 IBM24:IBM35 ILI24:ILI35 IVE24:IVE35 JFA24:JFA35 JOW24:JOW35 JYS24:JYS35 KIO24:KIO35 KSK24:KSK35 LCG24:LCG35 LMC24:LMC35 LVY24:LVY35 MFU24:MFU35 MPQ24:MPQ35 MZM24:MZM35 NJI24:NJI35 NTE24:NTE35 ODA24:ODA35 OMW24:OMW35 OWS24:OWS35 PGO24:PGO35 PQK24:PQK35 QAG24:QAG35 QKC24:QKC35 QTY24:QTY35 RDU24:RDU35 RNQ24:RNQ35 RXM24:RXM35 SHI24:SHI35 SRE24:SRE35 TBA24:TBA35 TKW24:TKW35 TUS24:TUS35 UEO24:UEO35 UOK24:UOK35 UYG24:UYG35 VIC24:VIC35 VRY24:VRY35 WBU24:WBU35 WLQ24:WLQ35 WVM24:WVM35 JA65557:JA65571 SW65557:SW65571 ACS65557:ACS65571 AMO65557:AMO65571 AWK65557:AWK65571 BGG65557:BGG65571 BQC65557:BQC65571 BZY65557:BZY65571 CJU65557:CJU65571 CTQ65557:CTQ65571 DDM65557:DDM65571 DNI65557:DNI65571 DXE65557:DXE65571 EHA65557:EHA65571 EQW65557:EQW65571 FAS65557:FAS65571 FKO65557:FKO65571 FUK65557:FUK65571 GEG65557:GEG65571 GOC65557:GOC65571 GXY65557:GXY65571 HHU65557:HHU65571 HRQ65557:HRQ65571 IBM65557:IBM65571 ILI65557:ILI65571 IVE65557:IVE65571 JFA65557:JFA65571 JOW65557:JOW65571 JYS65557:JYS65571 KIO65557:KIO65571 KSK65557:KSK65571 LCG65557:LCG65571 LMC65557:LMC65571 LVY65557:LVY65571 MFU65557:MFU65571 MPQ65557:MPQ65571 MZM65557:MZM65571 NJI65557:NJI65571 NTE65557:NTE65571 ODA65557:ODA65571 OMW65557:OMW65571 OWS65557:OWS65571 PGO65557:PGO65571 PQK65557:PQK65571 QAG65557:QAG65571 QKC65557:QKC65571 QTY65557:QTY65571 RDU65557:RDU65571 RNQ65557:RNQ65571 RXM65557:RXM65571 SHI65557:SHI65571 SRE65557:SRE65571 TBA65557:TBA65571 TKW65557:TKW65571 TUS65557:TUS65571 UEO65557:UEO65571 UOK65557:UOK65571 UYG65557:UYG65571 VIC65557:VIC65571 VRY65557:VRY65571 WBU65557:WBU65571 WLQ65557:WLQ65571 WVM65557:WVM65571 E131082:E131096 JA131093:JA131107 SW131093:SW131107 ACS131093:ACS131107 AMO131093:AMO131107 AWK131093:AWK131107 BGG131093:BGG131107 BQC131093:BQC131107 BZY131093:BZY131107 CJU131093:CJU131107 CTQ131093:CTQ131107 DDM131093:DDM131107 DNI131093:DNI131107 DXE131093:DXE131107 EHA131093:EHA131107 EQW131093:EQW131107 FAS131093:FAS131107 FKO131093:FKO131107 FUK131093:FUK131107 GEG131093:GEG131107 GOC131093:GOC131107 GXY131093:GXY131107 HHU131093:HHU131107 HRQ131093:HRQ131107 IBM131093:IBM131107 ILI131093:ILI131107 IVE131093:IVE131107 JFA131093:JFA131107 JOW131093:JOW131107 JYS131093:JYS131107 KIO131093:KIO131107 KSK131093:KSK131107 LCG131093:LCG131107 LMC131093:LMC131107 LVY131093:LVY131107 MFU131093:MFU131107 MPQ131093:MPQ131107 MZM131093:MZM131107 NJI131093:NJI131107 NTE131093:NTE131107 ODA131093:ODA131107 OMW131093:OMW131107 OWS131093:OWS131107 PGO131093:PGO131107 PQK131093:PQK131107 QAG131093:QAG131107 QKC131093:QKC131107 QTY131093:QTY131107 RDU131093:RDU131107 RNQ131093:RNQ131107 RXM131093:RXM131107 SHI131093:SHI131107 SRE131093:SRE131107 TBA131093:TBA131107 TKW131093:TKW131107 TUS131093:TUS131107 UEO131093:UEO131107 UOK131093:UOK131107 UYG131093:UYG131107 VIC131093:VIC131107 VRY131093:VRY131107 WBU131093:WBU131107 WLQ131093:WLQ131107 WVM131093:WVM131107 E196618:E196632 JA196629:JA196643 SW196629:SW196643 ACS196629:ACS196643 AMO196629:AMO196643 AWK196629:AWK196643 BGG196629:BGG196643 BQC196629:BQC196643 BZY196629:BZY196643 CJU196629:CJU196643 CTQ196629:CTQ196643 DDM196629:DDM196643 DNI196629:DNI196643 DXE196629:DXE196643 EHA196629:EHA196643 EQW196629:EQW196643 FAS196629:FAS196643 FKO196629:FKO196643 FUK196629:FUK196643 GEG196629:GEG196643 GOC196629:GOC196643 GXY196629:GXY196643 HHU196629:HHU196643 HRQ196629:HRQ196643 IBM196629:IBM196643 ILI196629:ILI196643 IVE196629:IVE196643 JFA196629:JFA196643 JOW196629:JOW196643 JYS196629:JYS196643 KIO196629:KIO196643 KSK196629:KSK196643 LCG196629:LCG196643 LMC196629:LMC196643 LVY196629:LVY196643 MFU196629:MFU196643 MPQ196629:MPQ196643 MZM196629:MZM196643 NJI196629:NJI196643 NTE196629:NTE196643 ODA196629:ODA196643 OMW196629:OMW196643 OWS196629:OWS196643 PGO196629:PGO196643 PQK196629:PQK196643 QAG196629:QAG196643 QKC196629:QKC196643 QTY196629:QTY196643 RDU196629:RDU196643 RNQ196629:RNQ196643 RXM196629:RXM196643 SHI196629:SHI196643 SRE196629:SRE196643 TBA196629:TBA196643 TKW196629:TKW196643 TUS196629:TUS196643 UEO196629:UEO196643 UOK196629:UOK196643 UYG196629:UYG196643 VIC196629:VIC196643 VRY196629:VRY196643 WBU196629:WBU196643 WLQ196629:WLQ196643 WVM196629:WVM196643 E262154:E262168 JA262165:JA262179 SW262165:SW262179 ACS262165:ACS262179 AMO262165:AMO262179 AWK262165:AWK262179 BGG262165:BGG262179 BQC262165:BQC262179 BZY262165:BZY262179 CJU262165:CJU262179 CTQ262165:CTQ262179 DDM262165:DDM262179 DNI262165:DNI262179 DXE262165:DXE262179 EHA262165:EHA262179 EQW262165:EQW262179 FAS262165:FAS262179 FKO262165:FKO262179 FUK262165:FUK262179 GEG262165:GEG262179 GOC262165:GOC262179 GXY262165:GXY262179 HHU262165:HHU262179 HRQ262165:HRQ262179 IBM262165:IBM262179 ILI262165:ILI262179 IVE262165:IVE262179 JFA262165:JFA262179 JOW262165:JOW262179 JYS262165:JYS262179 KIO262165:KIO262179 KSK262165:KSK262179 LCG262165:LCG262179 LMC262165:LMC262179 LVY262165:LVY262179 MFU262165:MFU262179 MPQ262165:MPQ262179 MZM262165:MZM262179 NJI262165:NJI262179 NTE262165:NTE262179 ODA262165:ODA262179 OMW262165:OMW262179 OWS262165:OWS262179 PGO262165:PGO262179 PQK262165:PQK262179 QAG262165:QAG262179 QKC262165:QKC262179 QTY262165:QTY262179 RDU262165:RDU262179 RNQ262165:RNQ262179 RXM262165:RXM262179 SHI262165:SHI262179 SRE262165:SRE262179 TBA262165:TBA262179 TKW262165:TKW262179 TUS262165:TUS262179 UEO262165:UEO262179 UOK262165:UOK262179 UYG262165:UYG262179 VIC262165:VIC262179 VRY262165:VRY262179 WBU262165:WBU262179 WLQ262165:WLQ262179 WVM262165:WVM262179 E327690:E327704 JA327701:JA327715 SW327701:SW327715 ACS327701:ACS327715 AMO327701:AMO327715 AWK327701:AWK327715 BGG327701:BGG327715 BQC327701:BQC327715 BZY327701:BZY327715 CJU327701:CJU327715 CTQ327701:CTQ327715 DDM327701:DDM327715 DNI327701:DNI327715 DXE327701:DXE327715 EHA327701:EHA327715 EQW327701:EQW327715 FAS327701:FAS327715 FKO327701:FKO327715 FUK327701:FUK327715 GEG327701:GEG327715 GOC327701:GOC327715 GXY327701:GXY327715 HHU327701:HHU327715 HRQ327701:HRQ327715 IBM327701:IBM327715 ILI327701:ILI327715 IVE327701:IVE327715 JFA327701:JFA327715 JOW327701:JOW327715 JYS327701:JYS327715 KIO327701:KIO327715 KSK327701:KSK327715 LCG327701:LCG327715 LMC327701:LMC327715 LVY327701:LVY327715 MFU327701:MFU327715 MPQ327701:MPQ327715 MZM327701:MZM327715 NJI327701:NJI327715 NTE327701:NTE327715 ODA327701:ODA327715 OMW327701:OMW327715 OWS327701:OWS327715 PGO327701:PGO327715 PQK327701:PQK327715 QAG327701:QAG327715 QKC327701:QKC327715 QTY327701:QTY327715 RDU327701:RDU327715 RNQ327701:RNQ327715 RXM327701:RXM327715 SHI327701:SHI327715 SRE327701:SRE327715 TBA327701:TBA327715 TKW327701:TKW327715 TUS327701:TUS327715 UEO327701:UEO327715 UOK327701:UOK327715 UYG327701:UYG327715 VIC327701:VIC327715 VRY327701:VRY327715 WBU327701:WBU327715 WLQ327701:WLQ327715 WVM327701:WVM327715 E393226:E393240 JA393237:JA393251 SW393237:SW393251 ACS393237:ACS393251 AMO393237:AMO393251 AWK393237:AWK393251 BGG393237:BGG393251 BQC393237:BQC393251 BZY393237:BZY393251 CJU393237:CJU393251 CTQ393237:CTQ393251 DDM393237:DDM393251 DNI393237:DNI393251 DXE393237:DXE393251 EHA393237:EHA393251 EQW393237:EQW393251 FAS393237:FAS393251 FKO393237:FKO393251 FUK393237:FUK393251 GEG393237:GEG393251 GOC393237:GOC393251 GXY393237:GXY393251 HHU393237:HHU393251 HRQ393237:HRQ393251 IBM393237:IBM393251 ILI393237:ILI393251 IVE393237:IVE393251 JFA393237:JFA393251 JOW393237:JOW393251 JYS393237:JYS393251 KIO393237:KIO393251 KSK393237:KSK393251 LCG393237:LCG393251 LMC393237:LMC393251 LVY393237:LVY393251 MFU393237:MFU393251 MPQ393237:MPQ393251 MZM393237:MZM393251 NJI393237:NJI393251 NTE393237:NTE393251 ODA393237:ODA393251 OMW393237:OMW393251 OWS393237:OWS393251 PGO393237:PGO393251 PQK393237:PQK393251 QAG393237:QAG393251 QKC393237:QKC393251 QTY393237:QTY393251 RDU393237:RDU393251 RNQ393237:RNQ393251 RXM393237:RXM393251 SHI393237:SHI393251 SRE393237:SRE393251 TBA393237:TBA393251 TKW393237:TKW393251 TUS393237:TUS393251 UEO393237:UEO393251 UOK393237:UOK393251 UYG393237:UYG393251 VIC393237:VIC393251 VRY393237:VRY393251 WBU393237:WBU393251 WLQ393237:WLQ393251 WVM393237:WVM393251 E458762:E458776 JA458773:JA458787 SW458773:SW458787 ACS458773:ACS458787 AMO458773:AMO458787 AWK458773:AWK458787 BGG458773:BGG458787 BQC458773:BQC458787 BZY458773:BZY458787 CJU458773:CJU458787 CTQ458773:CTQ458787 DDM458773:DDM458787 DNI458773:DNI458787 DXE458773:DXE458787 EHA458773:EHA458787 EQW458773:EQW458787 FAS458773:FAS458787 FKO458773:FKO458787 FUK458773:FUK458787 GEG458773:GEG458787 GOC458773:GOC458787 GXY458773:GXY458787 HHU458773:HHU458787 HRQ458773:HRQ458787 IBM458773:IBM458787 ILI458773:ILI458787 IVE458773:IVE458787 JFA458773:JFA458787 JOW458773:JOW458787 JYS458773:JYS458787 KIO458773:KIO458787 KSK458773:KSK458787 LCG458773:LCG458787 LMC458773:LMC458787 LVY458773:LVY458787 MFU458773:MFU458787 MPQ458773:MPQ458787 MZM458773:MZM458787 NJI458773:NJI458787 NTE458773:NTE458787 ODA458773:ODA458787 OMW458773:OMW458787 OWS458773:OWS458787 PGO458773:PGO458787 PQK458773:PQK458787 QAG458773:QAG458787 QKC458773:QKC458787 QTY458773:QTY458787 RDU458773:RDU458787 RNQ458773:RNQ458787 RXM458773:RXM458787 SHI458773:SHI458787 SRE458773:SRE458787 TBA458773:TBA458787 TKW458773:TKW458787 TUS458773:TUS458787 UEO458773:UEO458787 UOK458773:UOK458787 UYG458773:UYG458787 VIC458773:VIC458787 VRY458773:VRY458787 WBU458773:WBU458787 WLQ458773:WLQ458787 WVM458773:WVM458787 E524298:E524312 JA524309:JA524323 SW524309:SW524323 ACS524309:ACS524323 AMO524309:AMO524323 AWK524309:AWK524323 BGG524309:BGG524323 BQC524309:BQC524323 BZY524309:BZY524323 CJU524309:CJU524323 CTQ524309:CTQ524323 DDM524309:DDM524323 DNI524309:DNI524323 DXE524309:DXE524323 EHA524309:EHA524323 EQW524309:EQW524323 FAS524309:FAS524323 FKO524309:FKO524323 FUK524309:FUK524323 GEG524309:GEG524323 GOC524309:GOC524323 GXY524309:GXY524323 HHU524309:HHU524323 HRQ524309:HRQ524323 IBM524309:IBM524323 ILI524309:ILI524323 IVE524309:IVE524323 JFA524309:JFA524323 JOW524309:JOW524323 JYS524309:JYS524323 KIO524309:KIO524323 KSK524309:KSK524323 LCG524309:LCG524323 LMC524309:LMC524323 LVY524309:LVY524323 MFU524309:MFU524323 MPQ524309:MPQ524323 MZM524309:MZM524323 NJI524309:NJI524323 NTE524309:NTE524323 ODA524309:ODA524323 OMW524309:OMW524323 OWS524309:OWS524323 PGO524309:PGO524323 PQK524309:PQK524323 QAG524309:QAG524323 QKC524309:QKC524323 QTY524309:QTY524323 RDU524309:RDU524323 RNQ524309:RNQ524323 RXM524309:RXM524323 SHI524309:SHI524323 SRE524309:SRE524323 TBA524309:TBA524323 TKW524309:TKW524323 TUS524309:TUS524323 UEO524309:UEO524323 UOK524309:UOK524323 UYG524309:UYG524323 VIC524309:VIC524323 VRY524309:VRY524323 WBU524309:WBU524323 WLQ524309:WLQ524323 WVM524309:WVM524323 E589834:E589848 JA589845:JA589859 SW589845:SW589859 ACS589845:ACS589859 AMO589845:AMO589859 AWK589845:AWK589859 BGG589845:BGG589859 BQC589845:BQC589859 BZY589845:BZY589859 CJU589845:CJU589859 CTQ589845:CTQ589859 DDM589845:DDM589859 DNI589845:DNI589859 DXE589845:DXE589859 EHA589845:EHA589859 EQW589845:EQW589859 FAS589845:FAS589859 FKO589845:FKO589859 FUK589845:FUK589859 GEG589845:GEG589859 GOC589845:GOC589859 GXY589845:GXY589859 HHU589845:HHU589859 HRQ589845:HRQ589859 IBM589845:IBM589859 ILI589845:ILI589859 IVE589845:IVE589859 JFA589845:JFA589859 JOW589845:JOW589859 JYS589845:JYS589859 KIO589845:KIO589859 KSK589845:KSK589859 LCG589845:LCG589859 LMC589845:LMC589859 LVY589845:LVY589859 MFU589845:MFU589859 MPQ589845:MPQ589859 MZM589845:MZM589859 NJI589845:NJI589859 NTE589845:NTE589859 ODA589845:ODA589859 OMW589845:OMW589859 OWS589845:OWS589859 PGO589845:PGO589859 PQK589845:PQK589859 QAG589845:QAG589859 QKC589845:QKC589859 QTY589845:QTY589859 RDU589845:RDU589859 RNQ589845:RNQ589859 RXM589845:RXM589859 SHI589845:SHI589859 SRE589845:SRE589859 TBA589845:TBA589859 TKW589845:TKW589859 TUS589845:TUS589859 UEO589845:UEO589859 UOK589845:UOK589859 UYG589845:UYG589859 VIC589845:VIC589859 VRY589845:VRY589859 WBU589845:WBU589859 WLQ589845:WLQ589859 WVM589845:WVM589859 E655370:E655384 JA655381:JA655395 SW655381:SW655395 ACS655381:ACS655395 AMO655381:AMO655395 AWK655381:AWK655395 BGG655381:BGG655395 BQC655381:BQC655395 BZY655381:BZY655395 CJU655381:CJU655395 CTQ655381:CTQ655395 DDM655381:DDM655395 DNI655381:DNI655395 DXE655381:DXE655395 EHA655381:EHA655395 EQW655381:EQW655395 FAS655381:FAS655395 FKO655381:FKO655395 FUK655381:FUK655395 GEG655381:GEG655395 GOC655381:GOC655395 GXY655381:GXY655395 HHU655381:HHU655395 HRQ655381:HRQ655395 IBM655381:IBM655395 ILI655381:ILI655395 IVE655381:IVE655395 JFA655381:JFA655395 JOW655381:JOW655395 JYS655381:JYS655395 KIO655381:KIO655395 KSK655381:KSK655395 LCG655381:LCG655395 LMC655381:LMC655395 LVY655381:LVY655395 MFU655381:MFU655395 MPQ655381:MPQ655395 MZM655381:MZM655395 NJI655381:NJI655395 NTE655381:NTE655395 ODA655381:ODA655395 OMW655381:OMW655395 OWS655381:OWS655395 PGO655381:PGO655395 PQK655381:PQK655395 QAG655381:QAG655395 QKC655381:QKC655395 QTY655381:QTY655395 RDU655381:RDU655395 RNQ655381:RNQ655395 RXM655381:RXM655395 SHI655381:SHI655395 SRE655381:SRE655395 TBA655381:TBA655395 TKW655381:TKW655395 TUS655381:TUS655395 UEO655381:UEO655395 UOK655381:UOK655395 UYG655381:UYG655395 VIC655381:VIC655395 VRY655381:VRY655395 WBU655381:WBU655395 WLQ655381:WLQ655395 WVM655381:WVM655395 E720906:E720920 JA720917:JA720931 SW720917:SW720931 ACS720917:ACS720931 AMO720917:AMO720931 AWK720917:AWK720931 BGG720917:BGG720931 BQC720917:BQC720931 BZY720917:BZY720931 CJU720917:CJU720931 CTQ720917:CTQ720931 DDM720917:DDM720931 DNI720917:DNI720931 DXE720917:DXE720931 EHA720917:EHA720931 EQW720917:EQW720931 FAS720917:FAS720931 FKO720917:FKO720931 FUK720917:FUK720931 GEG720917:GEG720931 GOC720917:GOC720931 GXY720917:GXY720931 HHU720917:HHU720931 HRQ720917:HRQ720931 IBM720917:IBM720931 ILI720917:ILI720931 IVE720917:IVE720931 JFA720917:JFA720931 JOW720917:JOW720931 JYS720917:JYS720931 KIO720917:KIO720931 KSK720917:KSK720931 LCG720917:LCG720931 LMC720917:LMC720931 LVY720917:LVY720931 MFU720917:MFU720931 MPQ720917:MPQ720931 MZM720917:MZM720931 NJI720917:NJI720931 NTE720917:NTE720931 ODA720917:ODA720931 OMW720917:OMW720931 OWS720917:OWS720931 PGO720917:PGO720931 PQK720917:PQK720931 QAG720917:QAG720931 QKC720917:QKC720931 QTY720917:QTY720931 RDU720917:RDU720931 RNQ720917:RNQ720931 RXM720917:RXM720931 SHI720917:SHI720931 SRE720917:SRE720931 TBA720917:TBA720931 TKW720917:TKW720931 TUS720917:TUS720931 UEO720917:UEO720931 UOK720917:UOK720931 UYG720917:UYG720931 VIC720917:VIC720931 VRY720917:VRY720931 WBU720917:WBU720931 WLQ720917:WLQ720931 WVM720917:WVM720931 E786442:E786456 JA786453:JA786467 SW786453:SW786467 ACS786453:ACS786467 AMO786453:AMO786467 AWK786453:AWK786467 BGG786453:BGG786467 BQC786453:BQC786467 BZY786453:BZY786467 CJU786453:CJU786467 CTQ786453:CTQ786467 DDM786453:DDM786467 DNI786453:DNI786467 DXE786453:DXE786467 EHA786453:EHA786467 EQW786453:EQW786467 FAS786453:FAS786467 FKO786453:FKO786467 FUK786453:FUK786467 GEG786453:GEG786467 GOC786453:GOC786467 GXY786453:GXY786467 HHU786453:HHU786467 HRQ786453:HRQ786467 IBM786453:IBM786467 ILI786453:ILI786467 IVE786453:IVE786467 JFA786453:JFA786467 JOW786453:JOW786467 JYS786453:JYS786467 KIO786453:KIO786467 KSK786453:KSK786467 LCG786453:LCG786467 LMC786453:LMC786467 LVY786453:LVY786467 MFU786453:MFU786467 MPQ786453:MPQ786467 MZM786453:MZM786467 NJI786453:NJI786467 NTE786453:NTE786467 ODA786453:ODA786467 OMW786453:OMW786467 OWS786453:OWS786467 PGO786453:PGO786467 PQK786453:PQK786467 QAG786453:QAG786467 QKC786453:QKC786467 QTY786453:QTY786467 RDU786453:RDU786467 RNQ786453:RNQ786467 RXM786453:RXM786467 SHI786453:SHI786467 SRE786453:SRE786467 TBA786453:TBA786467 TKW786453:TKW786467 TUS786453:TUS786467 UEO786453:UEO786467 UOK786453:UOK786467 UYG786453:UYG786467 VIC786453:VIC786467 VRY786453:VRY786467 WBU786453:WBU786467 WLQ786453:WLQ786467 WVM786453:WVM786467 E851978:E851992 JA851989:JA852003 SW851989:SW852003 ACS851989:ACS852003 AMO851989:AMO852003 AWK851989:AWK852003 BGG851989:BGG852003 BQC851989:BQC852003 BZY851989:BZY852003 CJU851989:CJU852003 CTQ851989:CTQ852003 DDM851989:DDM852003 DNI851989:DNI852003 DXE851989:DXE852003 EHA851989:EHA852003 EQW851989:EQW852003 FAS851989:FAS852003 FKO851989:FKO852003 FUK851989:FUK852003 GEG851989:GEG852003 GOC851989:GOC852003 GXY851989:GXY852003 HHU851989:HHU852003 HRQ851989:HRQ852003 IBM851989:IBM852003 ILI851989:ILI852003 IVE851989:IVE852003 JFA851989:JFA852003 JOW851989:JOW852003 JYS851989:JYS852003 KIO851989:KIO852003 KSK851989:KSK852003 LCG851989:LCG852003 LMC851989:LMC852003 LVY851989:LVY852003 MFU851989:MFU852003 MPQ851989:MPQ852003 MZM851989:MZM852003 NJI851989:NJI852003 NTE851989:NTE852003 ODA851989:ODA852003 OMW851989:OMW852003 OWS851989:OWS852003 PGO851989:PGO852003 PQK851989:PQK852003 QAG851989:QAG852003 QKC851989:QKC852003 QTY851989:QTY852003 RDU851989:RDU852003 RNQ851989:RNQ852003 RXM851989:RXM852003 SHI851989:SHI852003 SRE851989:SRE852003 TBA851989:TBA852003 TKW851989:TKW852003 TUS851989:TUS852003 UEO851989:UEO852003 UOK851989:UOK852003 UYG851989:UYG852003 VIC851989:VIC852003 VRY851989:VRY852003 WBU851989:WBU852003 WLQ851989:WLQ852003 WVM851989:WVM852003 E917514:E917528 JA917525:JA917539 SW917525:SW917539 ACS917525:ACS917539 AMO917525:AMO917539 AWK917525:AWK917539 BGG917525:BGG917539 BQC917525:BQC917539 BZY917525:BZY917539 CJU917525:CJU917539 CTQ917525:CTQ917539 DDM917525:DDM917539 DNI917525:DNI917539 DXE917525:DXE917539 EHA917525:EHA917539 EQW917525:EQW917539 FAS917525:FAS917539 FKO917525:FKO917539 FUK917525:FUK917539 GEG917525:GEG917539 GOC917525:GOC917539 GXY917525:GXY917539 HHU917525:HHU917539 HRQ917525:HRQ917539 IBM917525:IBM917539 ILI917525:ILI917539 IVE917525:IVE917539 JFA917525:JFA917539 JOW917525:JOW917539 JYS917525:JYS917539 KIO917525:KIO917539 KSK917525:KSK917539 LCG917525:LCG917539 LMC917525:LMC917539 LVY917525:LVY917539 MFU917525:MFU917539 MPQ917525:MPQ917539 MZM917525:MZM917539 NJI917525:NJI917539 NTE917525:NTE917539 ODA917525:ODA917539 OMW917525:OMW917539 OWS917525:OWS917539 PGO917525:PGO917539 PQK917525:PQK917539 QAG917525:QAG917539 QKC917525:QKC917539 QTY917525:QTY917539 RDU917525:RDU917539 RNQ917525:RNQ917539 RXM917525:RXM917539 SHI917525:SHI917539 SRE917525:SRE917539 TBA917525:TBA917539 TKW917525:TKW917539 TUS917525:TUS917539 UEO917525:UEO917539 UOK917525:UOK917539 UYG917525:UYG917539 VIC917525:VIC917539 VRY917525:VRY917539 WBU917525:WBU917539 WLQ917525:WLQ917539 WVM917525:WVM917539 E983050:E983064 JA983061:JA983075 SW983061:SW983075 ACS983061:ACS983075 AMO983061:AMO983075 AWK983061:AWK983075 BGG983061:BGG983075 BQC983061:BQC983075 BZY983061:BZY983075 CJU983061:CJU983075 CTQ983061:CTQ983075 DDM983061:DDM983075 DNI983061:DNI983075 DXE983061:DXE983075 EHA983061:EHA983075 EQW983061:EQW983075 FAS983061:FAS983075 FKO983061:FKO983075 FUK983061:FUK983075 GEG983061:GEG983075 GOC983061:GOC983075 GXY983061:GXY983075 HHU983061:HHU983075 HRQ983061:HRQ983075 IBM983061:IBM983075 ILI983061:ILI983075 IVE983061:IVE983075 JFA983061:JFA983075 JOW983061:JOW983075 JYS983061:JYS983075 KIO983061:KIO983075 KSK983061:KSK983075 LCG983061:LCG983075 LMC983061:LMC983075 LVY983061:LVY983075 MFU983061:MFU983075 MPQ983061:MPQ983075 MZM983061:MZM983075 NJI983061:NJI983075 NTE983061:NTE983075 ODA983061:ODA983075 OMW983061:OMW983075 OWS983061:OWS983075 PGO983061:PGO983075 PQK983061:PQK983075 QAG983061:QAG983075 QKC983061:QKC983075 QTY983061:QTY983075 RDU983061:RDU983075 RNQ983061:RNQ983075 RXM983061:RXM983075 SHI983061:SHI983075 SRE983061:SRE983075 TBA983061:TBA983075 TKW983061:TKW983075 TUS983061:TUS983075 UEO983061:UEO983075 UOK983061:UOK983075 UYG983061:UYG983075 VIC983061:VIC983075 VRY983061:VRY983075 WBU983061:WBU983075 WLQ983061:WLQ983075 WVM983061:WVM983075 WLQ983043:WLQ983052 E65543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79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15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51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87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23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59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295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31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67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03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39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75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11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47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WVM983043:WVM983052 JA11:JA21 SW11:SW21 ACS11:ACS21 AMO11:AMO21 AWK11:AWK21 BGG11:BGG21 BQC11:BQC21 BZY11:BZY21 CJU11:CJU21 CTQ11:CTQ21 DDM11:DDM21 DNI11:DNI21 DXE11:DXE21 EHA11:EHA21 EQW11:EQW21 FAS11:FAS21 FKO11:FKO21 FUK11:FUK21 GEG11:GEG21 GOC11:GOC21 GXY11:GXY21 HHU11:HHU21 HRQ11:HRQ21 IBM11:IBM21 ILI11:ILI21 IVE11:IVE21 JFA11:JFA21 JOW11:JOW21 JYS11:JYS21 KIO11:KIO21 KSK11:KSK21 LCG11:LCG21 LMC11:LMC21 LVY11:LVY21 MFU11:MFU21 MPQ11:MPQ21 MZM11:MZM21 NJI11:NJI21 NTE11:NTE21 ODA11:ODA21 OMW11:OMW21 OWS11:OWS21 PGO11:PGO21 PQK11:PQK21 QAG11:QAG21 QKC11:QKC21 QTY11:QTY21 RDU11:RDU21 RNQ11:RNQ21 RXM11:RXM21 SHI11:SHI21 SRE11:SRE21 TBA11:TBA21 TKW11:TKW21 TUS11:TUS21 UEO11:UEO21 UOK11:UOK21 UYG11:UYG21 VIC11:VIC21 VRY11:VRY21 WBU11:WBU21 WLQ11:WLQ21 WVM11:WVM21 E65528:E65537 JA65539:JA65548 SW65539:SW65548 ACS65539:ACS65548 AMO65539:AMO65548 AWK65539:AWK65548 BGG65539:BGG65548 BQC65539:BQC65548 BZY65539:BZY65548 CJU65539:CJU65548 CTQ65539:CTQ65548 DDM65539:DDM65548 DNI65539:DNI65548 DXE65539:DXE65548 EHA65539:EHA65548 EQW65539:EQW65548 FAS65539:FAS65548 FKO65539:FKO65548 FUK65539:FUK65548 GEG65539:GEG65548 GOC65539:GOC65548 GXY65539:GXY65548 HHU65539:HHU65548 HRQ65539:HRQ65548 IBM65539:IBM65548 ILI65539:ILI65548 IVE65539:IVE65548 JFA65539:JFA65548 JOW65539:JOW65548 JYS65539:JYS65548 KIO65539:KIO65548 KSK65539:KSK65548 LCG65539:LCG65548 LMC65539:LMC65548 LVY65539:LVY65548 MFU65539:MFU65548 MPQ65539:MPQ65548 MZM65539:MZM65548 NJI65539:NJI65548 NTE65539:NTE65548 ODA65539:ODA65548 OMW65539:OMW65548 OWS65539:OWS65548 PGO65539:PGO65548 PQK65539:PQK65548 QAG65539:QAG65548 QKC65539:QKC65548 QTY65539:QTY65548 RDU65539:RDU65548 RNQ65539:RNQ65548 RXM65539:RXM65548 SHI65539:SHI65548 SRE65539:SRE65548 TBA65539:TBA65548 TKW65539:TKW65548 TUS65539:TUS65548 UEO65539:UEO65548 UOK65539:UOK65548 UYG65539:UYG65548 VIC65539:VIC65548 VRY65539:VRY65548 WBU65539:WBU65548 WLQ65539:WLQ65548 WVM65539:WVM65548 E131064:E131073 JA131075:JA131084 SW131075:SW131084 ACS131075:ACS131084 AMO131075:AMO131084 AWK131075:AWK131084 BGG131075:BGG131084 BQC131075:BQC131084 BZY131075:BZY131084 CJU131075:CJU131084 CTQ131075:CTQ131084 DDM131075:DDM131084 DNI131075:DNI131084 DXE131075:DXE131084 EHA131075:EHA131084 EQW131075:EQW131084 FAS131075:FAS131084 FKO131075:FKO131084 FUK131075:FUK131084 GEG131075:GEG131084 GOC131075:GOC131084 GXY131075:GXY131084 HHU131075:HHU131084 HRQ131075:HRQ131084 IBM131075:IBM131084 ILI131075:ILI131084 IVE131075:IVE131084 JFA131075:JFA131084 JOW131075:JOW131084 JYS131075:JYS131084 KIO131075:KIO131084 KSK131075:KSK131084 LCG131075:LCG131084 LMC131075:LMC131084 LVY131075:LVY131084 MFU131075:MFU131084 MPQ131075:MPQ131084 MZM131075:MZM131084 NJI131075:NJI131084 NTE131075:NTE131084 ODA131075:ODA131084 OMW131075:OMW131084 OWS131075:OWS131084 PGO131075:PGO131084 PQK131075:PQK131084 QAG131075:QAG131084 QKC131075:QKC131084 QTY131075:QTY131084 RDU131075:RDU131084 RNQ131075:RNQ131084 RXM131075:RXM131084 SHI131075:SHI131084 SRE131075:SRE131084 TBA131075:TBA131084 TKW131075:TKW131084 TUS131075:TUS131084 UEO131075:UEO131084 UOK131075:UOK131084 UYG131075:UYG131084 VIC131075:VIC131084 VRY131075:VRY131084 WBU131075:WBU131084 WLQ131075:WLQ131084 WVM131075:WVM131084 E196600:E196609 JA196611:JA196620 SW196611:SW196620 ACS196611:ACS196620 AMO196611:AMO196620 AWK196611:AWK196620 BGG196611:BGG196620 BQC196611:BQC196620 BZY196611:BZY196620 CJU196611:CJU196620 CTQ196611:CTQ196620 DDM196611:DDM196620 DNI196611:DNI196620 DXE196611:DXE196620 EHA196611:EHA196620 EQW196611:EQW196620 FAS196611:FAS196620 FKO196611:FKO196620 FUK196611:FUK196620 GEG196611:GEG196620 GOC196611:GOC196620 GXY196611:GXY196620 HHU196611:HHU196620 HRQ196611:HRQ196620 IBM196611:IBM196620 ILI196611:ILI196620 IVE196611:IVE196620 JFA196611:JFA196620 JOW196611:JOW196620 JYS196611:JYS196620 KIO196611:KIO196620 KSK196611:KSK196620 LCG196611:LCG196620 LMC196611:LMC196620 LVY196611:LVY196620 MFU196611:MFU196620 MPQ196611:MPQ196620 MZM196611:MZM196620 NJI196611:NJI196620 NTE196611:NTE196620 ODA196611:ODA196620 OMW196611:OMW196620 OWS196611:OWS196620 PGO196611:PGO196620 PQK196611:PQK196620 QAG196611:QAG196620 QKC196611:QKC196620 QTY196611:QTY196620 RDU196611:RDU196620 RNQ196611:RNQ196620 RXM196611:RXM196620 SHI196611:SHI196620 SRE196611:SRE196620 TBA196611:TBA196620 TKW196611:TKW196620 TUS196611:TUS196620 UEO196611:UEO196620 UOK196611:UOK196620 UYG196611:UYG196620 VIC196611:VIC196620 VRY196611:VRY196620 WBU196611:WBU196620 WLQ196611:WLQ196620 WVM196611:WVM196620 E262136:E262145 JA262147:JA262156 SW262147:SW262156 ACS262147:ACS262156 AMO262147:AMO262156 AWK262147:AWK262156 BGG262147:BGG262156 BQC262147:BQC262156 BZY262147:BZY262156 CJU262147:CJU262156 CTQ262147:CTQ262156 DDM262147:DDM262156 DNI262147:DNI262156 DXE262147:DXE262156 EHA262147:EHA262156 EQW262147:EQW262156 FAS262147:FAS262156 FKO262147:FKO262156 FUK262147:FUK262156 GEG262147:GEG262156 GOC262147:GOC262156 GXY262147:GXY262156 HHU262147:HHU262156 HRQ262147:HRQ262156 IBM262147:IBM262156 ILI262147:ILI262156 IVE262147:IVE262156 JFA262147:JFA262156 JOW262147:JOW262156 JYS262147:JYS262156 KIO262147:KIO262156 KSK262147:KSK262156 LCG262147:LCG262156 LMC262147:LMC262156 LVY262147:LVY262156 MFU262147:MFU262156 MPQ262147:MPQ262156 MZM262147:MZM262156 NJI262147:NJI262156 NTE262147:NTE262156 ODA262147:ODA262156 OMW262147:OMW262156 OWS262147:OWS262156 PGO262147:PGO262156 PQK262147:PQK262156 QAG262147:QAG262156 QKC262147:QKC262156 QTY262147:QTY262156 RDU262147:RDU262156 RNQ262147:RNQ262156 RXM262147:RXM262156 SHI262147:SHI262156 SRE262147:SRE262156 TBA262147:TBA262156 TKW262147:TKW262156 TUS262147:TUS262156 UEO262147:UEO262156 UOK262147:UOK262156 UYG262147:UYG262156 VIC262147:VIC262156 VRY262147:VRY262156 WBU262147:WBU262156 WLQ262147:WLQ262156 WVM262147:WVM262156 E327672:E327681 JA327683:JA327692 SW327683:SW327692 ACS327683:ACS327692 AMO327683:AMO327692 AWK327683:AWK327692 BGG327683:BGG327692 BQC327683:BQC327692 BZY327683:BZY327692 CJU327683:CJU327692 CTQ327683:CTQ327692 DDM327683:DDM327692 DNI327683:DNI327692 DXE327683:DXE327692 EHA327683:EHA327692 EQW327683:EQW327692 FAS327683:FAS327692 FKO327683:FKO327692 FUK327683:FUK327692 GEG327683:GEG327692 GOC327683:GOC327692 GXY327683:GXY327692 HHU327683:HHU327692 HRQ327683:HRQ327692 IBM327683:IBM327692 ILI327683:ILI327692 IVE327683:IVE327692 JFA327683:JFA327692 JOW327683:JOW327692 JYS327683:JYS327692 KIO327683:KIO327692 KSK327683:KSK327692 LCG327683:LCG327692 LMC327683:LMC327692 LVY327683:LVY327692 MFU327683:MFU327692 MPQ327683:MPQ327692 MZM327683:MZM327692 NJI327683:NJI327692 NTE327683:NTE327692 ODA327683:ODA327692 OMW327683:OMW327692 OWS327683:OWS327692 PGO327683:PGO327692 PQK327683:PQK327692 QAG327683:QAG327692 QKC327683:QKC327692 QTY327683:QTY327692 RDU327683:RDU327692 RNQ327683:RNQ327692 RXM327683:RXM327692 SHI327683:SHI327692 SRE327683:SRE327692 TBA327683:TBA327692 TKW327683:TKW327692 TUS327683:TUS327692 UEO327683:UEO327692 UOK327683:UOK327692 UYG327683:UYG327692 VIC327683:VIC327692 VRY327683:VRY327692 WBU327683:WBU327692 WLQ327683:WLQ327692 WVM327683:WVM327692 E393208:E393217 JA393219:JA393228 SW393219:SW393228 ACS393219:ACS393228 AMO393219:AMO393228 AWK393219:AWK393228 BGG393219:BGG393228 BQC393219:BQC393228 BZY393219:BZY393228 CJU393219:CJU393228 CTQ393219:CTQ393228 DDM393219:DDM393228 DNI393219:DNI393228 DXE393219:DXE393228 EHA393219:EHA393228 EQW393219:EQW393228 FAS393219:FAS393228 FKO393219:FKO393228 FUK393219:FUK393228 GEG393219:GEG393228 GOC393219:GOC393228 GXY393219:GXY393228 HHU393219:HHU393228 HRQ393219:HRQ393228 IBM393219:IBM393228 ILI393219:ILI393228 IVE393219:IVE393228 JFA393219:JFA393228 JOW393219:JOW393228 JYS393219:JYS393228 KIO393219:KIO393228 KSK393219:KSK393228 LCG393219:LCG393228 LMC393219:LMC393228 LVY393219:LVY393228 MFU393219:MFU393228 MPQ393219:MPQ393228 MZM393219:MZM393228 NJI393219:NJI393228 NTE393219:NTE393228 ODA393219:ODA393228 OMW393219:OMW393228 OWS393219:OWS393228 PGO393219:PGO393228 PQK393219:PQK393228 QAG393219:QAG393228 QKC393219:QKC393228 QTY393219:QTY393228 RDU393219:RDU393228 RNQ393219:RNQ393228 RXM393219:RXM393228 SHI393219:SHI393228 SRE393219:SRE393228 TBA393219:TBA393228 TKW393219:TKW393228 TUS393219:TUS393228 UEO393219:UEO393228 UOK393219:UOK393228 UYG393219:UYG393228 VIC393219:VIC393228 VRY393219:VRY393228 WBU393219:WBU393228 WLQ393219:WLQ393228 WVM393219:WVM393228 E458744:E458753 JA458755:JA458764 SW458755:SW458764 ACS458755:ACS458764 AMO458755:AMO458764 AWK458755:AWK458764 BGG458755:BGG458764 BQC458755:BQC458764 BZY458755:BZY458764 CJU458755:CJU458764 CTQ458755:CTQ458764 DDM458755:DDM458764 DNI458755:DNI458764 DXE458755:DXE458764 EHA458755:EHA458764 EQW458755:EQW458764 FAS458755:FAS458764 FKO458755:FKO458764 FUK458755:FUK458764 GEG458755:GEG458764 GOC458755:GOC458764 GXY458755:GXY458764 HHU458755:HHU458764 HRQ458755:HRQ458764 IBM458755:IBM458764 ILI458755:ILI458764 IVE458755:IVE458764 JFA458755:JFA458764 JOW458755:JOW458764 JYS458755:JYS458764 KIO458755:KIO458764 KSK458755:KSK458764 LCG458755:LCG458764 LMC458755:LMC458764 LVY458755:LVY458764 MFU458755:MFU458764 MPQ458755:MPQ458764 MZM458755:MZM458764 NJI458755:NJI458764 NTE458755:NTE458764 ODA458755:ODA458764 OMW458755:OMW458764 OWS458755:OWS458764 PGO458755:PGO458764 PQK458755:PQK458764 QAG458755:QAG458764 QKC458755:QKC458764 QTY458755:QTY458764 RDU458755:RDU458764 RNQ458755:RNQ458764 RXM458755:RXM458764 SHI458755:SHI458764 SRE458755:SRE458764 TBA458755:TBA458764 TKW458755:TKW458764 TUS458755:TUS458764 UEO458755:UEO458764 UOK458755:UOK458764 UYG458755:UYG458764 VIC458755:VIC458764 VRY458755:VRY458764 WBU458755:WBU458764 WLQ458755:WLQ458764 WVM458755:WVM458764 E524280:E524289 JA524291:JA524300 SW524291:SW524300 ACS524291:ACS524300 AMO524291:AMO524300 AWK524291:AWK524300 BGG524291:BGG524300 BQC524291:BQC524300 BZY524291:BZY524300 CJU524291:CJU524300 CTQ524291:CTQ524300 DDM524291:DDM524300 DNI524291:DNI524300 DXE524291:DXE524300 EHA524291:EHA524300 EQW524291:EQW524300 FAS524291:FAS524300 FKO524291:FKO524300 FUK524291:FUK524300 GEG524291:GEG524300 GOC524291:GOC524300 GXY524291:GXY524300 HHU524291:HHU524300 HRQ524291:HRQ524300 IBM524291:IBM524300 ILI524291:ILI524300 IVE524291:IVE524300 JFA524291:JFA524300 JOW524291:JOW524300 JYS524291:JYS524300 KIO524291:KIO524300 KSK524291:KSK524300 LCG524291:LCG524300 LMC524291:LMC524300 LVY524291:LVY524300 MFU524291:MFU524300 MPQ524291:MPQ524300 MZM524291:MZM524300 NJI524291:NJI524300 NTE524291:NTE524300 ODA524291:ODA524300 OMW524291:OMW524300 OWS524291:OWS524300 PGO524291:PGO524300 PQK524291:PQK524300 QAG524291:QAG524300 QKC524291:QKC524300 QTY524291:QTY524300 RDU524291:RDU524300 RNQ524291:RNQ524300 RXM524291:RXM524300 SHI524291:SHI524300 SRE524291:SRE524300 TBA524291:TBA524300 TKW524291:TKW524300 TUS524291:TUS524300 UEO524291:UEO524300 UOK524291:UOK524300 UYG524291:UYG524300 VIC524291:VIC524300 VRY524291:VRY524300 WBU524291:WBU524300 WLQ524291:WLQ524300 WVM524291:WVM524300 E589816:E589825 JA589827:JA589836 SW589827:SW589836 ACS589827:ACS589836 AMO589827:AMO589836 AWK589827:AWK589836 BGG589827:BGG589836 BQC589827:BQC589836 BZY589827:BZY589836 CJU589827:CJU589836 CTQ589827:CTQ589836 DDM589827:DDM589836 DNI589827:DNI589836 DXE589827:DXE589836 EHA589827:EHA589836 EQW589827:EQW589836 FAS589827:FAS589836 FKO589827:FKO589836 FUK589827:FUK589836 GEG589827:GEG589836 GOC589827:GOC589836 GXY589827:GXY589836 HHU589827:HHU589836 HRQ589827:HRQ589836 IBM589827:IBM589836 ILI589827:ILI589836 IVE589827:IVE589836 JFA589827:JFA589836 JOW589827:JOW589836 JYS589827:JYS589836 KIO589827:KIO589836 KSK589827:KSK589836 LCG589827:LCG589836 LMC589827:LMC589836 LVY589827:LVY589836 MFU589827:MFU589836 MPQ589827:MPQ589836 MZM589827:MZM589836 NJI589827:NJI589836 NTE589827:NTE589836 ODA589827:ODA589836 OMW589827:OMW589836 OWS589827:OWS589836 PGO589827:PGO589836 PQK589827:PQK589836 QAG589827:QAG589836 QKC589827:QKC589836 QTY589827:QTY589836 RDU589827:RDU589836 RNQ589827:RNQ589836 RXM589827:RXM589836 SHI589827:SHI589836 SRE589827:SRE589836 TBA589827:TBA589836 TKW589827:TKW589836 TUS589827:TUS589836 UEO589827:UEO589836 UOK589827:UOK589836 UYG589827:UYG589836 VIC589827:VIC589836 VRY589827:VRY589836 WBU589827:WBU589836 WLQ589827:WLQ589836 WVM589827:WVM589836 E655352:E655361 JA655363:JA655372 SW655363:SW655372 ACS655363:ACS655372 AMO655363:AMO655372 AWK655363:AWK655372 BGG655363:BGG655372 BQC655363:BQC655372 BZY655363:BZY655372 CJU655363:CJU655372 CTQ655363:CTQ655372 DDM655363:DDM655372 DNI655363:DNI655372 DXE655363:DXE655372 EHA655363:EHA655372 EQW655363:EQW655372 FAS655363:FAS655372 FKO655363:FKO655372 FUK655363:FUK655372 GEG655363:GEG655372 GOC655363:GOC655372 GXY655363:GXY655372 HHU655363:HHU655372 HRQ655363:HRQ655372 IBM655363:IBM655372 ILI655363:ILI655372 IVE655363:IVE655372 JFA655363:JFA655372 JOW655363:JOW655372 JYS655363:JYS655372 KIO655363:KIO655372 KSK655363:KSK655372 LCG655363:LCG655372 LMC655363:LMC655372 LVY655363:LVY655372 MFU655363:MFU655372 MPQ655363:MPQ655372 MZM655363:MZM655372 NJI655363:NJI655372 NTE655363:NTE655372 ODA655363:ODA655372 OMW655363:OMW655372 OWS655363:OWS655372 PGO655363:PGO655372 PQK655363:PQK655372 QAG655363:QAG655372 QKC655363:QKC655372 QTY655363:QTY655372 RDU655363:RDU655372 RNQ655363:RNQ655372 RXM655363:RXM655372 SHI655363:SHI655372 SRE655363:SRE655372 TBA655363:TBA655372 TKW655363:TKW655372 TUS655363:TUS655372 UEO655363:UEO655372 UOK655363:UOK655372 UYG655363:UYG655372 VIC655363:VIC655372 VRY655363:VRY655372 WBU655363:WBU655372 WLQ655363:WLQ655372 WVM655363:WVM655372 E720888:E720897 JA720899:JA720908 SW720899:SW720908 ACS720899:ACS720908 AMO720899:AMO720908 AWK720899:AWK720908 BGG720899:BGG720908 BQC720899:BQC720908 BZY720899:BZY720908 CJU720899:CJU720908 CTQ720899:CTQ720908 DDM720899:DDM720908 DNI720899:DNI720908 DXE720899:DXE720908 EHA720899:EHA720908 EQW720899:EQW720908 FAS720899:FAS720908 FKO720899:FKO720908 FUK720899:FUK720908 GEG720899:GEG720908 GOC720899:GOC720908 GXY720899:GXY720908 HHU720899:HHU720908 HRQ720899:HRQ720908 IBM720899:IBM720908 ILI720899:ILI720908 IVE720899:IVE720908 JFA720899:JFA720908 JOW720899:JOW720908 JYS720899:JYS720908 KIO720899:KIO720908 KSK720899:KSK720908 LCG720899:LCG720908 LMC720899:LMC720908 LVY720899:LVY720908 MFU720899:MFU720908 MPQ720899:MPQ720908 MZM720899:MZM720908 NJI720899:NJI720908 NTE720899:NTE720908 ODA720899:ODA720908 OMW720899:OMW720908 OWS720899:OWS720908 PGO720899:PGO720908 PQK720899:PQK720908 QAG720899:QAG720908 QKC720899:QKC720908 QTY720899:QTY720908 RDU720899:RDU720908 RNQ720899:RNQ720908 RXM720899:RXM720908 SHI720899:SHI720908 SRE720899:SRE720908 TBA720899:TBA720908 TKW720899:TKW720908 TUS720899:TUS720908 UEO720899:UEO720908 UOK720899:UOK720908 UYG720899:UYG720908 VIC720899:VIC720908 VRY720899:VRY720908 WBU720899:WBU720908 WLQ720899:WLQ720908 WVM720899:WVM720908 E786424:E786433 JA786435:JA786444 SW786435:SW786444 ACS786435:ACS786444 AMO786435:AMO786444 AWK786435:AWK786444 BGG786435:BGG786444 BQC786435:BQC786444 BZY786435:BZY786444 CJU786435:CJU786444 CTQ786435:CTQ786444 DDM786435:DDM786444 DNI786435:DNI786444 DXE786435:DXE786444 EHA786435:EHA786444 EQW786435:EQW786444 FAS786435:FAS786444 FKO786435:FKO786444 FUK786435:FUK786444 GEG786435:GEG786444 GOC786435:GOC786444 GXY786435:GXY786444 HHU786435:HHU786444 HRQ786435:HRQ786444 IBM786435:IBM786444 ILI786435:ILI786444 IVE786435:IVE786444 JFA786435:JFA786444 JOW786435:JOW786444 JYS786435:JYS786444 KIO786435:KIO786444 KSK786435:KSK786444 LCG786435:LCG786444 LMC786435:LMC786444 LVY786435:LVY786444 MFU786435:MFU786444 MPQ786435:MPQ786444 MZM786435:MZM786444 NJI786435:NJI786444 NTE786435:NTE786444 ODA786435:ODA786444 OMW786435:OMW786444 OWS786435:OWS786444 PGO786435:PGO786444 PQK786435:PQK786444 QAG786435:QAG786444 QKC786435:QKC786444 QTY786435:QTY786444 RDU786435:RDU786444 RNQ786435:RNQ786444 RXM786435:RXM786444 SHI786435:SHI786444 SRE786435:SRE786444 TBA786435:TBA786444 TKW786435:TKW786444 TUS786435:TUS786444 UEO786435:UEO786444 UOK786435:UOK786444 UYG786435:UYG786444 VIC786435:VIC786444 VRY786435:VRY786444 WBU786435:WBU786444 WLQ786435:WLQ786444 WVM786435:WVM786444 E851960:E851969 JA851971:JA851980 SW851971:SW851980 ACS851971:ACS851980 AMO851971:AMO851980 AWK851971:AWK851980 BGG851971:BGG851980 BQC851971:BQC851980 BZY851971:BZY851980 CJU851971:CJU851980 CTQ851971:CTQ851980 DDM851971:DDM851980 DNI851971:DNI851980 DXE851971:DXE851980 EHA851971:EHA851980 EQW851971:EQW851980 FAS851971:FAS851980 FKO851971:FKO851980 FUK851971:FUK851980 GEG851971:GEG851980 GOC851971:GOC851980 GXY851971:GXY851980 HHU851971:HHU851980 HRQ851971:HRQ851980 IBM851971:IBM851980 ILI851971:ILI851980 IVE851971:IVE851980 JFA851971:JFA851980 JOW851971:JOW851980 JYS851971:JYS851980 KIO851971:KIO851980 KSK851971:KSK851980 LCG851971:LCG851980 LMC851971:LMC851980 LVY851971:LVY851980 MFU851971:MFU851980 MPQ851971:MPQ851980 MZM851971:MZM851980 NJI851971:NJI851980 NTE851971:NTE851980 ODA851971:ODA851980 OMW851971:OMW851980 OWS851971:OWS851980 PGO851971:PGO851980 PQK851971:PQK851980 QAG851971:QAG851980 QKC851971:QKC851980 QTY851971:QTY851980 RDU851971:RDU851980 RNQ851971:RNQ851980 RXM851971:RXM851980 SHI851971:SHI851980 SRE851971:SRE851980 TBA851971:TBA851980 TKW851971:TKW851980 TUS851971:TUS851980 UEO851971:UEO851980 UOK851971:UOK851980 UYG851971:UYG851980 VIC851971:VIC851980 VRY851971:VRY851980 WBU851971:WBU851980 WLQ851971:WLQ851980 WVM851971:WVM851980 E917496:E917505 JA917507:JA917516 SW917507:SW917516 ACS917507:ACS917516 AMO917507:AMO917516 AWK917507:AWK917516 BGG917507:BGG917516 BQC917507:BQC917516 BZY917507:BZY917516 CJU917507:CJU917516 CTQ917507:CTQ917516 DDM917507:DDM917516 DNI917507:DNI917516 DXE917507:DXE917516 EHA917507:EHA917516 EQW917507:EQW917516 FAS917507:FAS917516 FKO917507:FKO917516 FUK917507:FUK917516 GEG917507:GEG917516 GOC917507:GOC917516 GXY917507:GXY917516 HHU917507:HHU917516 HRQ917507:HRQ917516 IBM917507:IBM917516 ILI917507:ILI917516 IVE917507:IVE917516 JFA917507:JFA917516 JOW917507:JOW917516 JYS917507:JYS917516 KIO917507:KIO917516 KSK917507:KSK917516 LCG917507:LCG917516 LMC917507:LMC917516 LVY917507:LVY917516 MFU917507:MFU917516 MPQ917507:MPQ917516 MZM917507:MZM917516 NJI917507:NJI917516 NTE917507:NTE917516 ODA917507:ODA917516 OMW917507:OMW917516 OWS917507:OWS917516 PGO917507:PGO917516 PQK917507:PQK917516 QAG917507:QAG917516 QKC917507:QKC917516 QTY917507:QTY917516 RDU917507:RDU917516 RNQ917507:RNQ917516 RXM917507:RXM917516 SHI917507:SHI917516 SRE917507:SRE917516 TBA917507:TBA917516 TKW917507:TKW917516 TUS917507:TUS917516 UEO917507:UEO917516 UOK917507:UOK917516 UYG917507:UYG917516 VIC917507:VIC917516 VRY917507:VRY917516 WBU917507:WBU917516 WLQ917507:WLQ917516 WVM917507:WVM917516 E983032:E983041 JA983043:JA983052 SW983043:SW983052 ACS983043:ACS983052 AMO983043:AMO983052 AWK983043:AWK983052 BGG983043:BGG983052 BQC983043:BQC983052 BZY983043:BZY983052 CJU983043:CJU983052 CTQ983043:CTQ983052 DDM983043:DDM983052 DNI983043:DNI983052 DXE983043:DXE983052 EHA983043:EHA983052 EQW983043:EQW983052 FAS983043:FAS983052 FKO983043:FKO983052 FUK983043:FUK983052 GEG983043:GEG983052 GOC983043:GOC983052 GXY983043:GXY983052 HHU983043:HHU983052 HRQ983043:HRQ983052 IBM983043:IBM983052 ILI983043:ILI983052 IVE983043:IVE983052 JFA983043:JFA983052 JOW983043:JOW983052 JYS983043:JYS983052 KIO983043:KIO983052 KSK983043:KSK983052 LCG983043:LCG983052 LMC983043:LMC983052 LVY983043:LVY983052 MFU983043:MFU983052 MPQ983043:MPQ983052 MZM983043:MZM983052 NJI983043:NJI983052 NTE983043:NTE983052 ODA983043:ODA983052 OMW983043:OMW983052 OWS983043:OWS983052 PGO983043:PGO983052 PQK983043:PQK983052 QAG983043:QAG983052 QKC983043:QKC983052 QTY983043:QTY983052 RDU983043:RDU983052 RNQ983043:RNQ983052 RXM983043:RXM983052 SHI983043:SHI983052 SRE983043:SRE983052 TBA983043:TBA983052 TKW983043:TKW983052 TUS983043:TUS983052 UEO983043:UEO983052 UOK983043:UOK983052 UYG983043:UYG983052 VIC983043:VIC983052 VRY983043:VRY983052">
      <formula1>$E$38:$E$372</formula1>
    </dataValidation>
    <dataValidation type="list" allowBlank="1" showInputMessage="1" showErrorMessage="1" errorTitle="Adjsutment Type Input Error" error="An invalid adjustment type was entered._x000a__x000a_Valid values are 1, 2, or 3." sqref="E34:E36 E40:E41">
      <formula1>"1,2,3"</formula1>
    </dataValidation>
    <dataValidation type="list" allowBlank="1" showInputMessage="1" showErrorMessage="1" errorTitle="Account Input Error" error="The account number entered is not valid." sqref="D34:D36 D40:D41">
      <formula1>ValidAccount</formula1>
    </dataValidation>
  </dataValidations>
  <pageMargins left="0.75" right="0.75" top="1.25" bottom="1" header="0.5" footer="0.25"/>
  <pageSetup scale="86" orientation="portrait" r:id="rId1"/>
  <headerFooter scaleWithDoc="0" alignWithMargins="0">
    <oddHeader>&amp;R&amp;"Times New Roman,Regular"Exhibit No. ___ (JH-2)
 Docket UE-130043
Page &amp;P of &amp;N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04"/>
  <sheetViews>
    <sheetView topLeftCell="C1" zoomScale="85" zoomScaleNormal="85" workbookViewId="0">
      <pane ySplit="6" topLeftCell="A61" activePane="bottomLeft" state="frozen"/>
      <selection activeCell="D68" sqref="D68"/>
      <selection pane="bottomLeft" activeCell="Q69" sqref="Q69"/>
    </sheetView>
  </sheetViews>
  <sheetFormatPr defaultColWidth="9.109375" defaultRowHeight="13.8"/>
  <cols>
    <col min="1" max="1" width="3.33203125" style="301" bestFit="1" customWidth="1"/>
    <col min="2" max="2" width="42.88671875" style="301" customWidth="1"/>
    <col min="3" max="3" width="9.6640625" style="619" customWidth="1"/>
    <col min="4" max="4" width="14.33203125" style="619" customWidth="1"/>
    <col min="5" max="5" width="15.44140625" style="619" customWidth="1"/>
    <col min="6" max="6" width="16.6640625" style="619" customWidth="1"/>
    <col min="7" max="7" width="16.44140625" style="301" customWidth="1"/>
    <col min="8" max="8" width="16.5546875" style="301" customWidth="1"/>
    <col min="9" max="9" width="15.44140625" style="301" customWidth="1"/>
    <col min="10" max="10" width="14.6640625" style="891" customWidth="1"/>
    <col min="11" max="11" width="14.6640625" style="1363" hidden="1" customWidth="1"/>
    <col min="12" max="12" width="15.21875" style="1363" hidden="1" customWidth="1"/>
    <col min="13" max="14" width="15.5546875" style="891" hidden="1" customWidth="1"/>
    <col min="15" max="15" width="14.5546875" style="891" hidden="1" customWidth="1"/>
    <col min="16" max="16" width="14.77734375" style="891" customWidth="1"/>
    <col min="17" max="32" width="9.109375" style="891"/>
    <col min="33" max="16384" width="9.109375" style="301"/>
  </cols>
  <sheetData>
    <row r="1" spans="1:55" ht="15.6">
      <c r="B1" s="1482" t="s">
        <v>1079</v>
      </c>
      <c r="D1" s="1482"/>
      <c r="E1" s="1482"/>
      <c r="F1" s="1482"/>
      <c r="G1" s="1482"/>
      <c r="H1" s="1482"/>
      <c r="I1" s="1482"/>
      <c r="J1" s="1482"/>
      <c r="K1" s="1361"/>
      <c r="L1" s="1361"/>
      <c r="M1" s="462"/>
      <c r="N1" s="462"/>
      <c r="O1" s="462"/>
      <c r="P1" s="462"/>
      <c r="Q1" s="462"/>
      <c r="R1" s="462"/>
      <c r="S1" s="462"/>
      <c r="T1" s="462"/>
      <c r="U1" s="462"/>
      <c r="V1" s="462"/>
      <c r="W1" s="462"/>
      <c r="X1" s="462"/>
      <c r="Y1" s="462"/>
      <c r="Z1" s="462"/>
      <c r="AA1" s="462"/>
      <c r="AB1" s="462"/>
      <c r="AC1" s="462"/>
      <c r="AD1" s="462"/>
      <c r="AE1" s="462"/>
      <c r="AF1" s="462"/>
      <c r="AG1" s="393"/>
      <c r="AH1" s="393"/>
      <c r="AI1" s="393"/>
      <c r="AJ1" s="393"/>
      <c r="AK1" s="393"/>
      <c r="AL1" s="393"/>
      <c r="AM1" s="393"/>
      <c r="AN1" s="393"/>
      <c r="AO1" s="393"/>
      <c r="AP1" s="393"/>
      <c r="AQ1" s="393"/>
    </row>
    <row r="2" spans="1:55" ht="15.6">
      <c r="B2" s="1482" t="s">
        <v>1074</v>
      </c>
      <c r="D2" s="1482"/>
      <c r="E2" s="1482"/>
      <c r="F2" s="1482"/>
      <c r="G2" s="1482"/>
      <c r="H2" s="1482"/>
      <c r="I2" s="1482"/>
      <c r="J2" s="1482"/>
      <c r="K2" s="1361"/>
      <c r="L2" s="1361"/>
      <c r="M2" s="462"/>
      <c r="N2" s="462"/>
      <c r="O2" s="462"/>
      <c r="P2" s="462"/>
      <c r="Q2" s="462"/>
      <c r="R2" s="462"/>
      <c r="S2" s="462"/>
      <c r="T2" s="462"/>
      <c r="U2" s="462"/>
      <c r="V2" s="462"/>
      <c r="W2" s="462"/>
      <c r="X2" s="462"/>
      <c r="Y2" s="462"/>
      <c r="Z2" s="462"/>
      <c r="AA2" s="462"/>
      <c r="AB2" s="462"/>
      <c r="AC2" s="462"/>
      <c r="AD2" s="462"/>
      <c r="AE2" s="462"/>
      <c r="AF2" s="462"/>
      <c r="AG2" s="393"/>
      <c r="AH2" s="393"/>
      <c r="AI2" s="393"/>
      <c r="AJ2" s="393"/>
      <c r="AK2" s="393"/>
      <c r="AL2" s="393"/>
      <c r="AM2" s="393"/>
      <c r="AN2" s="393"/>
      <c r="AO2" s="393"/>
      <c r="AP2" s="393"/>
      <c r="AQ2" s="393"/>
      <c r="AR2" s="393"/>
      <c r="AS2" s="393"/>
      <c r="AT2" s="393"/>
      <c r="AU2" s="393"/>
      <c r="AV2" s="393"/>
      <c r="AW2" s="393"/>
      <c r="AX2" s="393"/>
      <c r="AY2" s="393"/>
      <c r="AZ2" s="393"/>
      <c r="BA2" s="393"/>
      <c r="BB2" s="393"/>
      <c r="BC2" s="393"/>
    </row>
    <row r="3" spans="1:55" ht="16.2" thickBot="1">
      <c r="A3" s="393"/>
      <c r="B3" s="393"/>
      <c r="C3" s="608"/>
      <c r="D3" s="608"/>
      <c r="E3" s="608"/>
      <c r="F3" s="608"/>
      <c r="G3" s="609"/>
      <c r="H3" s="609"/>
      <c r="I3" s="609"/>
      <c r="J3" s="462"/>
      <c r="K3" s="1362" t="s">
        <v>6</v>
      </c>
      <c r="L3" s="1361"/>
      <c r="M3" s="462"/>
      <c r="N3" s="462"/>
      <c r="O3" s="462"/>
      <c r="P3" s="462"/>
      <c r="Q3" s="462"/>
      <c r="R3" s="462"/>
      <c r="S3" s="462"/>
      <c r="T3" s="462"/>
      <c r="U3" s="462"/>
      <c r="V3" s="462"/>
      <c r="W3" s="462"/>
      <c r="X3" s="462"/>
      <c r="Y3" s="462"/>
      <c r="Z3" s="462"/>
      <c r="AA3" s="462"/>
      <c r="AB3" s="462"/>
      <c r="AC3" s="462"/>
      <c r="AD3" s="462"/>
      <c r="AE3" s="462"/>
      <c r="AF3" s="462"/>
      <c r="AG3" s="393"/>
      <c r="AH3" s="393"/>
      <c r="AI3" s="393"/>
      <c r="AJ3" s="393"/>
      <c r="AK3" s="393"/>
      <c r="AL3" s="393"/>
      <c r="AM3" s="393"/>
      <c r="AN3" s="393"/>
      <c r="AO3" s="393"/>
      <c r="AP3" s="393"/>
      <c r="AQ3" s="393"/>
      <c r="AR3" s="393"/>
      <c r="AS3" s="393"/>
      <c r="AT3" s="393"/>
      <c r="AU3" s="393"/>
      <c r="AV3" s="393"/>
      <c r="AW3" s="393"/>
      <c r="AX3" s="393"/>
      <c r="AY3" s="393"/>
      <c r="AZ3" s="393"/>
      <c r="BA3" s="393"/>
      <c r="BB3" s="393"/>
      <c r="BC3" s="393"/>
    </row>
    <row r="4" spans="1:55" ht="15.6">
      <c r="A4" s="1336"/>
      <c r="B4" s="1343"/>
      <c r="C4" s="1337"/>
      <c r="D4" s="1336"/>
      <c r="E4" s="1343" t="s">
        <v>182</v>
      </c>
      <c r="F4" s="1337"/>
      <c r="G4" s="1334"/>
      <c r="H4" s="1342" t="s">
        <v>172</v>
      </c>
      <c r="I4" s="1335"/>
      <c r="J4" s="1344"/>
      <c r="K4" s="1362" t="s">
        <v>115</v>
      </c>
      <c r="M4" s="115"/>
      <c r="N4" s="115"/>
      <c r="O4" s="462"/>
      <c r="P4" s="462"/>
      <c r="Q4" s="462"/>
      <c r="R4" s="462"/>
      <c r="S4" s="462"/>
      <c r="T4" s="462"/>
      <c r="U4" s="462"/>
      <c r="V4" s="462"/>
      <c r="W4" s="462"/>
      <c r="X4" s="462"/>
      <c r="Y4" s="462"/>
      <c r="Z4" s="462"/>
      <c r="AA4" s="462"/>
      <c r="AB4" s="462"/>
      <c r="AC4" s="462"/>
      <c r="AD4" s="462"/>
      <c r="AE4" s="462"/>
      <c r="AF4" s="462"/>
      <c r="AG4" s="393"/>
      <c r="AH4" s="393"/>
      <c r="AI4" s="393"/>
      <c r="AJ4" s="393"/>
      <c r="AK4" s="393"/>
      <c r="AL4" s="393"/>
      <c r="AM4" s="393"/>
      <c r="AN4" s="393"/>
      <c r="AO4" s="393"/>
      <c r="AP4" s="393"/>
      <c r="AQ4" s="393"/>
      <c r="AR4" s="393"/>
      <c r="AS4" s="393"/>
      <c r="AT4" s="393"/>
      <c r="AU4" s="393"/>
      <c r="AV4" s="393"/>
      <c r="AW4" s="393"/>
      <c r="AX4" s="393"/>
      <c r="AY4" s="393"/>
      <c r="AZ4" s="393"/>
      <c r="BA4" s="393"/>
      <c r="BB4" s="393"/>
      <c r="BC4" s="393"/>
    </row>
    <row r="5" spans="1:55" ht="15.6">
      <c r="A5" s="1100"/>
      <c r="B5" s="1301"/>
      <c r="C5" s="1322"/>
      <c r="D5" s="1100"/>
      <c r="E5" s="1301"/>
      <c r="F5" s="1322" t="s">
        <v>6</v>
      </c>
      <c r="G5" s="1100"/>
      <c r="H5" s="1301"/>
      <c r="I5" s="1302" t="s">
        <v>6</v>
      </c>
      <c r="J5" s="462"/>
      <c r="K5" s="1364" t="s">
        <v>117</v>
      </c>
      <c r="L5" s="1365" t="s">
        <v>1</v>
      </c>
      <c r="M5" s="115"/>
      <c r="N5" s="115"/>
      <c r="O5" s="462"/>
      <c r="P5" s="462"/>
      <c r="Q5" s="462"/>
      <c r="R5" s="462"/>
      <c r="S5" s="462"/>
      <c r="T5" s="462"/>
      <c r="U5" s="462"/>
      <c r="V5" s="462"/>
      <c r="W5" s="462"/>
      <c r="X5" s="462"/>
      <c r="Y5" s="462"/>
      <c r="Z5" s="462"/>
      <c r="AA5" s="462"/>
      <c r="AB5" s="462"/>
      <c r="AC5" s="462"/>
      <c r="AD5" s="462"/>
      <c r="AE5" s="462"/>
      <c r="AF5" s="462"/>
      <c r="AG5" s="393"/>
      <c r="AH5" s="393"/>
      <c r="AI5" s="393"/>
      <c r="AJ5" s="393"/>
      <c r="AK5" s="393"/>
      <c r="AL5" s="393"/>
      <c r="AM5" s="393"/>
      <c r="AN5" s="393"/>
      <c r="AO5" s="393"/>
      <c r="AP5" s="393"/>
      <c r="AQ5" s="393"/>
      <c r="AR5" s="393"/>
      <c r="AS5" s="393"/>
      <c r="AT5" s="393"/>
      <c r="AU5" s="393"/>
      <c r="AV5" s="393"/>
      <c r="AW5" s="393"/>
      <c r="AX5" s="393"/>
      <c r="AY5" s="393"/>
      <c r="AZ5" s="393"/>
      <c r="BA5" s="393"/>
      <c r="BB5" s="393"/>
      <c r="BC5" s="393"/>
    </row>
    <row r="6" spans="1:55" ht="15.6">
      <c r="A6" s="1304"/>
      <c r="B6" s="350"/>
      <c r="C6" s="1322" t="s">
        <v>111</v>
      </c>
      <c r="D6" s="1304" t="s">
        <v>113</v>
      </c>
      <c r="E6" s="350" t="s">
        <v>114</v>
      </c>
      <c r="F6" s="1322" t="s">
        <v>115</v>
      </c>
      <c r="G6" s="1304" t="s">
        <v>113</v>
      </c>
      <c r="H6" s="350" t="s">
        <v>114</v>
      </c>
      <c r="I6" s="1302" t="s">
        <v>115</v>
      </c>
      <c r="J6" s="462"/>
      <c r="K6" s="1494" t="s">
        <v>1059</v>
      </c>
      <c r="L6" s="1366" t="s">
        <v>1059</v>
      </c>
      <c r="M6" s="115"/>
      <c r="N6" s="115"/>
      <c r="O6" s="462"/>
      <c r="P6" s="462"/>
      <c r="Q6" s="462"/>
      <c r="R6" s="462"/>
      <c r="S6" s="462"/>
      <c r="T6" s="462"/>
      <c r="U6" s="462"/>
      <c r="V6" s="462"/>
      <c r="W6" s="462"/>
      <c r="X6" s="462"/>
      <c r="Y6" s="462"/>
      <c r="Z6" s="462"/>
      <c r="AA6" s="462"/>
      <c r="AB6" s="462"/>
      <c r="AC6" s="462"/>
      <c r="AD6" s="462"/>
      <c r="AE6" s="462"/>
      <c r="AF6" s="462"/>
      <c r="AG6" s="393"/>
      <c r="AH6" s="393"/>
      <c r="AI6" s="393"/>
      <c r="AJ6" s="393"/>
      <c r="AK6" s="393"/>
      <c r="AL6" s="393"/>
      <c r="AM6" s="393"/>
      <c r="AN6" s="393"/>
      <c r="AO6" s="393"/>
      <c r="AP6" s="393"/>
      <c r="AQ6" s="393"/>
      <c r="AR6" s="393"/>
      <c r="AS6" s="393"/>
      <c r="AT6" s="393"/>
      <c r="AU6" s="393"/>
      <c r="AV6" s="393"/>
      <c r="AW6" s="393"/>
      <c r="AX6" s="393"/>
      <c r="AY6" s="393"/>
      <c r="AZ6" s="393"/>
      <c r="BA6" s="393"/>
      <c r="BB6" s="393"/>
      <c r="BC6" s="393"/>
    </row>
    <row r="7" spans="1:55" ht="17.399999999999999">
      <c r="A7" s="1314"/>
      <c r="B7" s="1298"/>
      <c r="C7" s="1323" t="s">
        <v>116</v>
      </c>
      <c r="D7" s="1314" t="s">
        <v>117</v>
      </c>
      <c r="E7" s="1298" t="s">
        <v>117</v>
      </c>
      <c r="F7" s="1323" t="s">
        <v>655</v>
      </c>
      <c r="G7" s="1314" t="s">
        <v>117</v>
      </c>
      <c r="H7" s="1298" t="s">
        <v>117</v>
      </c>
      <c r="I7" s="1303" t="s">
        <v>117</v>
      </c>
      <c r="J7" s="1314" t="s">
        <v>1</v>
      </c>
      <c r="K7" s="1367">
        <f>ROUND((-+G9+(H9*$F$96))/+$F$85,0)</f>
        <v>44200340</v>
      </c>
      <c r="L7" s="1368">
        <f>+F9-K7</f>
        <v>0</v>
      </c>
      <c r="M7" s="115"/>
      <c r="N7" s="115"/>
      <c r="O7" s="462"/>
      <c r="P7" s="462"/>
      <c r="Q7" s="462"/>
      <c r="R7" s="462"/>
      <c r="S7" s="462"/>
      <c r="T7" s="462"/>
      <c r="U7" s="462"/>
      <c r="V7" s="462"/>
      <c r="W7" s="462"/>
      <c r="X7" s="462"/>
      <c r="Y7" s="462"/>
      <c r="Z7" s="462"/>
      <c r="AA7" s="462"/>
      <c r="AB7" s="462"/>
      <c r="AC7" s="462"/>
      <c r="AD7" s="462"/>
      <c r="AE7" s="462"/>
      <c r="AF7" s="462"/>
      <c r="AG7" s="393"/>
      <c r="AH7" s="393"/>
      <c r="AI7" s="393"/>
      <c r="AJ7" s="393"/>
      <c r="AK7" s="393"/>
      <c r="AL7" s="393"/>
      <c r="AM7" s="393"/>
      <c r="AN7" s="393"/>
      <c r="AO7" s="393"/>
      <c r="AP7" s="393"/>
      <c r="AQ7" s="393"/>
      <c r="AR7" s="393"/>
      <c r="AS7" s="393"/>
      <c r="AT7" s="393"/>
      <c r="AU7" s="393"/>
      <c r="AV7" s="393"/>
      <c r="AW7" s="393"/>
      <c r="AX7" s="393"/>
      <c r="AY7" s="393"/>
      <c r="AZ7" s="393"/>
      <c r="BA7" s="393"/>
      <c r="BB7" s="393"/>
      <c r="BC7" s="393"/>
    </row>
    <row r="8" spans="1:55" ht="15.6">
      <c r="A8" s="1339"/>
      <c r="B8" s="350" t="s">
        <v>183</v>
      </c>
      <c r="C8" s="611" t="s">
        <v>184</v>
      </c>
      <c r="D8" s="1304" t="s">
        <v>185</v>
      </c>
      <c r="E8" s="350" t="s">
        <v>186</v>
      </c>
      <c r="F8" s="1322" t="s">
        <v>187</v>
      </c>
      <c r="G8" s="1304" t="s">
        <v>188</v>
      </c>
      <c r="H8" s="350" t="s">
        <v>1057</v>
      </c>
      <c r="I8" s="1352" t="s">
        <v>1058</v>
      </c>
      <c r="J8" s="1304" t="s">
        <v>1059</v>
      </c>
      <c r="K8" s="1369"/>
      <c r="M8" s="115"/>
      <c r="N8" s="115"/>
      <c r="O8" s="462"/>
      <c r="P8" s="462"/>
      <c r="Q8" s="462"/>
      <c r="R8" s="462"/>
      <c r="S8" s="462"/>
      <c r="T8" s="462"/>
      <c r="U8" s="462"/>
      <c r="V8" s="462"/>
      <c r="W8" s="462"/>
      <c r="X8" s="462"/>
      <c r="Y8" s="462"/>
      <c r="Z8" s="462"/>
      <c r="AA8" s="462"/>
      <c r="AB8" s="462"/>
      <c r="AC8" s="462"/>
      <c r="AD8" s="462"/>
      <c r="AE8" s="462"/>
      <c r="AF8" s="462"/>
      <c r="AG8" s="393"/>
      <c r="AH8" s="393"/>
      <c r="AI8" s="393"/>
      <c r="AJ8" s="393"/>
      <c r="AK8" s="393"/>
      <c r="AL8" s="393"/>
      <c r="AM8" s="393"/>
      <c r="AN8" s="393"/>
      <c r="AO8" s="393"/>
      <c r="AP8" s="393"/>
      <c r="AQ8" s="393"/>
      <c r="AR8" s="393"/>
      <c r="AS8" s="393"/>
      <c r="AT8" s="393"/>
      <c r="AU8" s="393"/>
      <c r="AV8" s="393"/>
      <c r="AW8" s="393"/>
      <c r="AX8" s="393"/>
      <c r="AY8" s="393"/>
      <c r="AZ8" s="393"/>
      <c r="BA8" s="393"/>
      <c r="BB8" s="393"/>
      <c r="BC8" s="393"/>
    </row>
    <row r="9" spans="1:55" ht="15.6">
      <c r="A9" s="1338">
        <v>1</v>
      </c>
      <c r="B9" s="612" t="s">
        <v>118</v>
      </c>
      <c r="C9" s="611"/>
      <c r="D9" s="1315">
        <v>32980839.519561112</v>
      </c>
      <c r="E9" s="613">
        <v>773492974.3986845</v>
      </c>
      <c r="F9" s="1305">
        <f>ROUND((-+D9+(E9*$F$96))/$F$85,0)</f>
        <v>44200340</v>
      </c>
      <c r="G9" s="1315">
        <f>+RevReqSummary!C37</f>
        <v>32980839.519561112</v>
      </c>
      <c r="H9" s="613">
        <f>+RevReqSummary!C64</f>
        <v>773492974.3986845</v>
      </c>
      <c r="I9" s="1305">
        <f>ROUND((-+G9+(H9*$J$96))/+$J$85,0)</f>
        <v>34549342</v>
      </c>
      <c r="J9" s="1345">
        <f>+I9-F9</f>
        <v>-9650998</v>
      </c>
      <c r="K9" s="1369"/>
      <c r="M9" s="115"/>
      <c r="N9" s="115"/>
      <c r="O9" s="462"/>
      <c r="P9" s="462"/>
      <c r="Q9" s="462"/>
      <c r="R9" s="462"/>
      <c r="S9" s="462"/>
      <c r="T9" s="462"/>
      <c r="U9" s="462"/>
      <c r="V9" s="462"/>
      <c r="W9" s="462"/>
      <c r="X9" s="462"/>
      <c r="Y9" s="462"/>
      <c r="Z9" s="462"/>
      <c r="AA9" s="462"/>
      <c r="AB9" s="462"/>
      <c r="AC9" s="462"/>
      <c r="AD9" s="462"/>
      <c r="AE9" s="462"/>
      <c r="AF9" s="462"/>
      <c r="AG9" s="393"/>
      <c r="AH9" s="393"/>
      <c r="AI9" s="393"/>
      <c r="AJ9" s="393"/>
      <c r="AK9" s="393"/>
      <c r="AL9" s="393"/>
      <c r="AM9" s="393"/>
      <c r="AN9" s="393"/>
      <c r="AO9" s="393"/>
      <c r="AP9" s="393"/>
      <c r="AQ9" s="393"/>
      <c r="AR9" s="393"/>
      <c r="AS9" s="393"/>
      <c r="AT9" s="393"/>
      <c r="AU9" s="393"/>
      <c r="AV9" s="393"/>
      <c r="AW9" s="393"/>
      <c r="AX9" s="393"/>
      <c r="AY9" s="393"/>
      <c r="AZ9" s="393"/>
      <c r="BA9" s="393"/>
      <c r="BB9" s="393"/>
      <c r="BC9" s="393"/>
    </row>
    <row r="10" spans="1:55" ht="15.6">
      <c r="A10" s="1338">
        <f>+A9+1</f>
        <v>2</v>
      </c>
      <c r="B10" s="614" t="s">
        <v>9</v>
      </c>
      <c r="C10" s="611"/>
      <c r="D10" s="1316"/>
      <c r="E10" s="615"/>
      <c r="F10" s="1306"/>
      <c r="G10" s="1316"/>
      <c r="H10" s="615"/>
      <c r="I10" s="1306"/>
      <c r="J10" s="1345"/>
      <c r="K10" s="1367">
        <f t="shared" ref="K10:K41" si="0">ROUND((-+G12+(H12*$F$96))/+$F$85,0)</f>
        <v>701826</v>
      </c>
      <c r="L10" s="1368">
        <f t="shared" ref="L10:L41" si="1">+F12-K10</f>
        <v>0</v>
      </c>
      <c r="M10" s="115"/>
      <c r="N10" s="115"/>
      <c r="O10" s="462"/>
      <c r="P10" s="462"/>
      <c r="Q10" s="462"/>
      <c r="R10" s="462"/>
      <c r="S10" s="462"/>
      <c r="T10" s="462"/>
      <c r="U10" s="462"/>
      <c r="V10" s="462"/>
      <c r="W10" s="462"/>
      <c r="X10" s="462"/>
      <c r="Y10" s="462"/>
      <c r="Z10" s="462"/>
      <c r="AA10" s="462"/>
      <c r="AB10" s="462"/>
      <c r="AC10" s="462"/>
      <c r="AD10" s="462"/>
      <c r="AE10" s="462"/>
      <c r="AF10" s="462"/>
      <c r="AG10" s="393"/>
      <c r="AH10" s="393"/>
      <c r="AI10" s="393"/>
      <c r="AJ10" s="393"/>
      <c r="AK10" s="393"/>
      <c r="AL10" s="393"/>
      <c r="AM10" s="393"/>
      <c r="AN10" s="393"/>
      <c r="AO10" s="393"/>
      <c r="AP10" s="393"/>
      <c r="AQ10" s="393"/>
      <c r="AR10" s="393"/>
      <c r="AS10" s="393"/>
      <c r="AT10" s="393"/>
      <c r="AU10" s="393"/>
      <c r="AV10" s="393"/>
      <c r="AW10" s="393"/>
      <c r="AX10" s="393"/>
      <c r="AY10" s="393"/>
      <c r="AZ10" s="393"/>
      <c r="BA10" s="393"/>
      <c r="BB10" s="393"/>
      <c r="BC10" s="393"/>
    </row>
    <row r="11" spans="1:55" ht="15.6">
      <c r="A11" s="1338">
        <f t="shared" ref="A11:A74" si="2">+A10+1</f>
        <v>3</v>
      </c>
      <c r="B11" s="350" t="s">
        <v>181</v>
      </c>
      <c r="C11" s="611"/>
      <c r="D11" s="1316"/>
      <c r="E11" s="615"/>
      <c r="F11" s="1306"/>
      <c r="G11" s="1316"/>
      <c r="H11" s="615"/>
      <c r="I11" s="1306"/>
      <c r="J11" s="1345"/>
      <c r="K11" s="1367">
        <f t="shared" si="0"/>
        <v>-10004856</v>
      </c>
      <c r="L11" s="1368">
        <f t="shared" si="1"/>
        <v>0</v>
      </c>
      <c r="M11" s="115"/>
      <c r="N11" s="115"/>
      <c r="O11" s="462"/>
      <c r="P11" s="462"/>
      <c r="Q11" s="462"/>
      <c r="R11" s="462"/>
      <c r="S11" s="462"/>
      <c r="T11" s="462"/>
      <c r="U11" s="462"/>
      <c r="V11" s="462"/>
      <c r="W11" s="462"/>
      <c r="X11" s="462"/>
      <c r="Y11" s="462"/>
      <c r="Z11" s="462"/>
      <c r="AA11" s="462"/>
      <c r="AB11" s="462"/>
      <c r="AC11" s="462"/>
      <c r="AD11" s="462"/>
      <c r="AE11" s="462"/>
      <c r="AF11" s="462"/>
      <c r="AG11" s="393"/>
      <c r="AH11" s="393"/>
      <c r="AI11" s="393"/>
      <c r="AJ11" s="393"/>
      <c r="AK11" s="393"/>
      <c r="AL11" s="393"/>
      <c r="AM11" s="393"/>
      <c r="AN11" s="393"/>
      <c r="AO11" s="393"/>
      <c r="AP11" s="393"/>
      <c r="AQ11" s="393"/>
      <c r="AR11" s="393"/>
      <c r="AS11" s="393"/>
      <c r="AT11" s="393"/>
      <c r="AU11" s="393"/>
      <c r="AV11" s="393"/>
      <c r="AW11" s="393"/>
      <c r="AX11" s="393"/>
      <c r="AY11" s="393"/>
      <c r="AZ11" s="393"/>
      <c r="BA11" s="393"/>
      <c r="BB11" s="393"/>
      <c r="BC11" s="393"/>
    </row>
    <row r="12" spans="1:55" ht="15.6">
      <c r="A12" s="1338">
        <f t="shared" si="2"/>
        <v>4</v>
      </c>
      <c r="B12" s="612" t="s">
        <v>218</v>
      </c>
      <c r="C12" s="611" t="s">
        <v>644</v>
      </c>
      <c r="D12" s="1317">
        <v>-434297</v>
      </c>
      <c r="E12" s="352">
        <v>0</v>
      </c>
      <c r="F12" s="1331">
        <f t="shared" ref="F12:F19" si="3">ROUND((-+D12+(E12*$F$96))/$F$85,0)</f>
        <v>701826</v>
      </c>
      <c r="G12" s="1317">
        <f>'Adj Summary'!D37</f>
        <v>-434297</v>
      </c>
      <c r="H12" s="352">
        <f>'Adj Summary'!D64</f>
        <v>0</v>
      </c>
      <c r="I12" s="1331">
        <f t="shared" ref="I12:I19" si="4">ROUND((-+G12+(H12*$J$96))/+$J$85,0)</f>
        <v>701293</v>
      </c>
      <c r="J12" s="1354">
        <f t="shared" ref="J12:J19" si="5">+I12-F12</f>
        <v>-533</v>
      </c>
      <c r="K12" s="1367">
        <f t="shared" si="0"/>
        <v>-4548367</v>
      </c>
      <c r="L12" s="1368">
        <f t="shared" si="1"/>
        <v>0</v>
      </c>
      <c r="M12" s="115"/>
      <c r="N12" s="115"/>
      <c r="O12" s="462"/>
      <c r="P12" s="462"/>
      <c r="Q12" s="462"/>
      <c r="R12" s="462"/>
      <c r="S12" s="462"/>
      <c r="T12" s="462"/>
      <c r="U12" s="462"/>
      <c r="V12" s="462"/>
      <c r="W12" s="462"/>
      <c r="X12" s="462"/>
      <c r="Y12" s="462"/>
      <c r="Z12" s="462"/>
      <c r="AA12" s="462"/>
      <c r="AB12" s="462"/>
      <c r="AC12" s="462"/>
      <c r="AD12" s="462"/>
      <c r="AE12" s="462"/>
      <c r="AF12" s="462"/>
      <c r="AG12" s="393"/>
      <c r="AH12" s="393"/>
      <c r="AI12" s="393"/>
      <c r="AJ12" s="393"/>
      <c r="AK12" s="393"/>
      <c r="AL12" s="393"/>
      <c r="AM12" s="393"/>
      <c r="AN12" s="393"/>
      <c r="AO12" s="393"/>
      <c r="AP12" s="393"/>
      <c r="AQ12" s="393"/>
      <c r="AR12" s="393"/>
      <c r="AS12" s="393"/>
      <c r="AT12" s="393"/>
      <c r="AU12" s="393"/>
      <c r="AV12" s="393"/>
      <c r="AW12" s="393"/>
      <c r="AX12" s="393"/>
      <c r="AY12" s="393"/>
      <c r="AZ12" s="393"/>
      <c r="BA12" s="393"/>
      <c r="BB12" s="393"/>
      <c r="BC12" s="393"/>
    </row>
    <row r="13" spans="1:55" ht="15.6">
      <c r="A13" s="1338">
        <f t="shared" si="2"/>
        <v>5</v>
      </c>
      <c r="B13" s="612" t="s">
        <v>219</v>
      </c>
      <c r="C13" s="611" t="s">
        <v>645</v>
      </c>
      <c r="D13" s="1317">
        <v>6191105</v>
      </c>
      <c r="E13" s="352">
        <v>0</v>
      </c>
      <c r="F13" s="1331">
        <f t="shared" si="3"/>
        <v>-10004856</v>
      </c>
      <c r="G13" s="1317">
        <f>'Adj Summary'!E37</f>
        <v>6191105</v>
      </c>
      <c r="H13" s="352">
        <f>'Adj Summary'!E64</f>
        <v>0</v>
      </c>
      <c r="I13" s="1331">
        <f t="shared" si="4"/>
        <v>-9997263</v>
      </c>
      <c r="J13" s="1354">
        <f t="shared" si="5"/>
        <v>7593</v>
      </c>
      <c r="K13" s="1367">
        <f t="shared" si="0"/>
        <v>-991444</v>
      </c>
      <c r="L13" s="1368">
        <f t="shared" si="1"/>
        <v>0</v>
      </c>
      <c r="M13" s="115"/>
      <c r="N13" s="115"/>
      <c r="O13" s="462"/>
      <c r="P13" s="462"/>
      <c r="Q13" s="462"/>
      <c r="R13" s="462"/>
      <c r="S13" s="462"/>
      <c r="T13" s="462"/>
      <c r="U13" s="462"/>
      <c r="V13" s="462"/>
      <c r="W13" s="462"/>
      <c r="X13" s="462"/>
      <c r="Y13" s="462"/>
      <c r="Z13" s="462"/>
      <c r="AA13" s="462"/>
      <c r="AB13" s="462"/>
      <c r="AC13" s="462"/>
      <c r="AD13" s="462"/>
      <c r="AE13" s="462"/>
      <c r="AF13" s="462"/>
      <c r="AG13" s="393"/>
      <c r="AH13" s="393"/>
      <c r="AI13" s="393"/>
      <c r="AJ13" s="393"/>
      <c r="AK13" s="393"/>
      <c r="AL13" s="393"/>
      <c r="AM13" s="393"/>
      <c r="AN13" s="393"/>
      <c r="AO13" s="393"/>
      <c r="AP13" s="393"/>
      <c r="AQ13" s="393"/>
      <c r="AR13" s="393"/>
      <c r="AS13" s="393"/>
      <c r="AT13" s="393"/>
      <c r="AU13" s="393"/>
      <c r="AV13" s="393"/>
      <c r="AW13" s="393"/>
      <c r="AX13" s="393"/>
      <c r="AY13" s="393"/>
      <c r="AZ13" s="393"/>
      <c r="BA13" s="393"/>
      <c r="BB13" s="393"/>
      <c r="BC13" s="393"/>
    </row>
    <row r="14" spans="1:55" ht="15.6">
      <c r="A14" s="1338">
        <f t="shared" si="2"/>
        <v>6</v>
      </c>
      <c r="B14" s="612" t="s">
        <v>380</v>
      </c>
      <c r="C14" s="611" t="s">
        <v>565</v>
      </c>
      <c r="D14" s="1317">
        <v>2814575</v>
      </c>
      <c r="E14" s="352">
        <v>0</v>
      </c>
      <c r="F14" s="1331">
        <f t="shared" si="3"/>
        <v>-4548367</v>
      </c>
      <c r="G14" s="1317">
        <f>'Adj Summary'!F37</f>
        <v>2814575</v>
      </c>
      <c r="H14" s="352">
        <f>'Adj Summary'!F64</f>
        <v>0</v>
      </c>
      <c r="I14" s="1331">
        <f t="shared" si="4"/>
        <v>-4544915</v>
      </c>
      <c r="J14" s="1354">
        <f t="shared" si="5"/>
        <v>3452</v>
      </c>
      <c r="K14" s="1367">
        <f t="shared" si="0"/>
        <v>2223198</v>
      </c>
      <c r="L14" s="1368">
        <f t="shared" si="1"/>
        <v>0</v>
      </c>
      <c r="M14" s="115"/>
      <c r="N14" s="115"/>
      <c r="O14" s="462"/>
      <c r="P14" s="462"/>
      <c r="Q14" s="462"/>
      <c r="R14" s="462"/>
      <c r="S14" s="462"/>
      <c r="T14" s="462"/>
      <c r="U14" s="462"/>
      <c r="V14" s="462"/>
      <c r="W14" s="462"/>
      <c r="X14" s="462"/>
      <c r="Y14" s="462"/>
      <c r="Z14" s="462"/>
      <c r="AA14" s="462"/>
      <c r="AB14" s="462"/>
      <c r="AC14" s="462"/>
      <c r="AD14" s="462"/>
      <c r="AE14" s="462"/>
      <c r="AF14" s="462"/>
      <c r="AG14" s="393"/>
      <c r="AH14" s="393"/>
      <c r="AI14" s="393"/>
      <c r="AJ14" s="393"/>
      <c r="AK14" s="393"/>
      <c r="AL14" s="393"/>
      <c r="AM14" s="393"/>
      <c r="AN14" s="393"/>
      <c r="AO14" s="393"/>
      <c r="AP14" s="393"/>
      <c r="AQ14" s="393"/>
      <c r="AR14" s="393"/>
      <c r="AS14" s="393"/>
      <c r="AT14" s="393"/>
      <c r="AU14" s="393"/>
      <c r="AV14" s="393"/>
      <c r="AW14" s="393"/>
      <c r="AX14" s="393"/>
      <c r="AY14" s="393"/>
      <c r="AZ14" s="393"/>
      <c r="BA14" s="393"/>
      <c r="BB14" s="393"/>
      <c r="BC14" s="393"/>
    </row>
    <row r="15" spans="1:55" ht="15.6">
      <c r="A15" s="1338">
        <f t="shared" si="2"/>
        <v>7</v>
      </c>
      <c r="B15" s="612" t="s">
        <v>1090</v>
      </c>
      <c r="C15" s="611" t="s">
        <v>566</v>
      </c>
      <c r="D15" s="1317">
        <v>530211.74111467483</v>
      </c>
      <c r="E15" s="352">
        <v>-1067999</v>
      </c>
      <c r="F15" s="1331">
        <f t="shared" si="3"/>
        <v>-991444</v>
      </c>
      <c r="G15" s="1317">
        <f>'Adj Summary'!G37</f>
        <v>530211.74111467483</v>
      </c>
      <c r="H15" s="352">
        <f>'Adj Summary'!G64</f>
        <v>-1067999</v>
      </c>
      <c r="I15" s="1331">
        <f t="shared" si="4"/>
        <v>-977413</v>
      </c>
      <c r="J15" s="1354">
        <f t="shared" si="5"/>
        <v>14031</v>
      </c>
      <c r="K15" s="1367">
        <f t="shared" si="0"/>
        <v>50948</v>
      </c>
      <c r="L15" s="1368">
        <f t="shared" si="1"/>
        <v>106</v>
      </c>
      <c r="M15" s="115"/>
      <c r="N15" s="115"/>
      <c r="O15" s="462"/>
      <c r="P15" s="462"/>
      <c r="Q15" s="462"/>
      <c r="R15" s="462"/>
      <c r="S15" s="462"/>
      <c r="T15" s="462"/>
      <c r="U15" s="462"/>
      <c r="V15" s="462"/>
      <c r="W15" s="462"/>
      <c r="X15" s="462"/>
      <c r="Y15" s="462"/>
      <c r="Z15" s="462"/>
      <c r="AA15" s="462"/>
      <c r="AB15" s="462"/>
      <c r="AC15" s="462"/>
      <c r="AD15" s="462"/>
      <c r="AE15" s="462"/>
      <c r="AF15" s="462"/>
      <c r="AG15" s="393"/>
      <c r="AH15" s="393"/>
      <c r="AI15" s="393"/>
      <c r="AJ15" s="393"/>
      <c r="AK15" s="393"/>
      <c r="AL15" s="393"/>
      <c r="AM15" s="393"/>
      <c r="AN15" s="393"/>
      <c r="AO15" s="393"/>
      <c r="AP15" s="393"/>
      <c r="AQ15" s="393"/>
      <c r="AR15" s="393"/>
      <c r="AS15" s="393"/>
      <c r="AT15" s="393"/>
      <c r="AU15" s="393"/>
      <c r="AV15" s="393"/>
      <c r="AW15" s="393"/>
      <c r="AX15" s="393"/>
      <c r="AY15" s="393"/>
      <c r="AZ15" s="393"/>
      <c r="BA15" s="393"/>
      <c r="BB15" s="393"/>
      <c r="BC15" s="393"/>
    </row>
    <row r="16" spans="1:55" ht="15.6">
      <c r="A16" s="1338">
        <f t="shared" si="2"/>
        <v>8</v>
      </c>
      <c r="B16" s="612" t="s">
        <v>642</v>
      </c>
      <c r="C16" s="611" t="s">
        <v>463</v>
      </c>
      <c r="D16" s="1317">
        <v>-1375737.1511764573</v>
      </c>
      <c r="E16" s="352">
        <v>0</v>
      </c>
      <c r="F16" s="1331">
        <f t="shared" si="3"/>
        <v>2223198</v>
      </c>
      <c r="G16" s="1317">
        <f>'Adj Summary'!H37</f>
        <v>-1375737.1511764573</v>
      </c>
      <c r="H16" s="352">
        <f>'Adj Summary'!H64</f>
        <v>0</v>
      </c>
      <c r="I16" s="1331">
        <f t="shared" si="4"/>
        <v>2221511</v>
      </c>
      <c r="J16" s="1354">
        <f t="shared" si="5"/>
        <v>-1687</v>
      </c>
      <c r="K16" s="1367">
        <f t="shared" si="0"/>
        <v>-527787</v>
      </c>
      <c r="L16" s="1368">
        <f t="shared" si="1"/>
        <v>-491</v>
      </c>
      <c r="M16" s="115"/>
      <c r="N16" s="115"/>
      <c r="O16" s="462"/>
      <c r="P16" s="462"/>
      <c r="Q16" s="462"/>
      <c r="R16" s="462"/>
      <c r="S16" s="462"/>
      <c r="T16" s="462"/>
      <c r="U16" s="462"/>
      <c r="V16" s="462"/>
      <c r="W16" s="462"/>
      <c r="X16" s="462"/>
      <c r="Y16" s="462"/>
      <c r="Z16" s="462"/>
      <c r="AA16" s="462"/>
      <c r="AB16" s="462"/>
      <c r="AC16" s="462"/>
      <c r="AD16" s="462"/>
      <c r="AE16" s="462"/>
      <c r="AF16" s="462"/>
      <c r="AG16" s="393"/>
      <c r="AH16" s="393"/>
      <c r="AI16" s="393"/>
      <c r="AJ16" s="393"/>
      <c r="AK16" s="393"/>
      <c r="AL16" s="393"/>
      <c r="AM16" s="393"/>
      <c r="AN16" s="393"/>
      <c r="AO16" s="393"/>
      <c r="AP16" s="393"/>
      <c r="AQ16" s="393"/>
      <c r="AR16" s="393"/>
      <c r="AS16" s="393"/>
      <c r="AT16" s="393"/>
      <c r="AU16" s="393"/>
      <c r="AV16" s="393"/>
      <c r="AW16" s="393"/>
      <c r="AX16" s="393"/>
      <c r="AY16" s="393"/>
      <c r="AZ16" s="393"/>
      <c r="BA16" s="393"/>
      <c r="BB16" s="393"/>
      <c r="BC16" s="393"/>
    </row>
    <row r="17" spans="1:55" ht="15.6">
      <c r="A17" s="1338">
        <f t="shared" si="2"/>
        <v>9</v>
      </c>
      <c r="B17" s="612" t="s">
        <v>221</v>
      </c>
      <c r="C17" s="611" t="s">
        <v>567</v>
      </c>
      <c r="D17" s="1317">
        <v>-31593</v>
      </c>
      <c r="E17" s="352">
        <v>0</v>
      </c>
      <c r="F17" s="1331">
        <f t="shared" si="3"/>
        <v>51054</v>
      </c>
      <c r="G17" s="1317">
        <f>'Adj Summary'!I37</f>
        <v>-31527</v>
      </c>
      <c r="H17" s="352">
        <f>'Adj Summary'!I64</f>
        <v>0</v>
      </c>
      <c r="I17" s="1331">
        <f t="shared" si="4"/>
        <v>50909</v>
      </c>
      <c r="J17" s="1354">
        <f t="shared" si="5"/>
        <v>-145</v>
      </c>
      <c r="K17" s="1367">
        <f t="shared" si="0"/>
        <v>-66600</v>
      </c>
      <c r="L17" s="1368">
        <f t="shared" si="1"/>
        <v>-22526</v>
      </c>
      <c r="M17" s="115"/>
      <c r="N17" s="115"/>
      <c r="O17" s="462"/>
      <c r="P17" s="462"/>
      <c r="Q17" s="462"/>
      <c r="R17" s="462"/>
      <c r="S17" s="462"/>
      <c r="T17" s="462"/>
      <c r="U17" s="462"/>
      <c r="V17" s="462"/>
      <c r="W17" s="462"/>
      <c r="X17" s="462"/>
      <c r="Y17" s="462"/>
      <c r="Z17" s="462"/>
      <c r="AA17" s="462"/>
      <c r="AB17" s="462"/>
      <c r="AC17" s="462"/>
      <c r="AD17" s="462"/>
      <c r="AE17" s="462"/>
      <c r="AF17" s="462"/>
      <c r="AG17" s="393"/>
      <c r="AH17" s="393"/>
      <c r="AI17" s="393"/>
      <c r="AJ17" s="393"/>
      <c r="AK17" s="393"/>
      <c r="AL17" s="393"/>
      <c r="AM17" s="393"/>
      <c r="AN17" s="393"/>
      <c r="AO17" s="393"/>
      <c r="AP17" s="393"/>
      <c r="AQ17" s="393"/>
      <c r="AR17" s="393"/>
      <c r="AS17" s="393"/>
      <c r="AT17" s="393"/>
      <c r="AU17" s="393"/>
      <c r="AV17" s="393"/>
      <c r="AW17" s="393"/>
      <c r="AX17" s="393"/>
      <c r="AY17" s="393"/>
      <c r="AZ17" s="393"/>
      <c r="BA17" s="393"/>
      <c r="BB17" s="393"/>
      <c r="BC17" s="393"/>
    </row>
    <row r="18" spans="1:55" ht="15.6">
      <c r="A18" s="1338">
        <f t="shared" si="2"/>
        <v>10</v>
      </c>
      <c r="B18" s="612" t="s">
        <v>699</v>
      </c>
      <c r="C18" s="611" t="s">
        <v>697</v>
      </c>
      <c r="D18" s="1317">
        <v>326903.4986089936</v>
      </c>
      <c r="E18" s="352"/>
      <c r="F18" s="1331">
        <f t="shared" si="3"/>
        <v>-528278</v>
      </c>
      <c r="G18" s="1317">
        <f>'Adj Summary'!J37</f>
        <v>326599.94281000004</v>
      </c>
      <c r="H18" s="352"/>
      <c r="I18" s="1331">
        <f t="shared" si="4"/>
        <v>-527387</v>
      </c>
      <c r="J18" s="1354">
        <f t="shared" si="5"/>
        <v>891</v>
      </c>
      <c r="K18" s="1367">
        <f t="shared" si="0"/>
        <v>0</v>
      </c>
      <c r="L18" s="1368">
        <f t="shared" si="1"/>
        <v>0</v>
      </c>
      <c r="M18" s="115"/>
      <c r="N18" s="115"/>
      <c r="O18" s="462"/>
      <c r="P18" s="462"/>
      <c r="Q18" s="462"/>
      <c r="R18" s="462"/>
      <c r="S18" s="462"/>
      <c r="T18" s="462"/>
      <c r="U18" s="462"/>
      <c r="V18" s="462"/>
      <c r="W18" s="462"/>
      <c r="X18" s="462"/>
      <c r="Y18" s="462"/>
      <c r="Z18" s="462"/>
      <c r="AA18" s="462"/>
      <c r="AB18" s="462"/>
      <c r="AC18" s="462"/>
      <c r="AD18" s="462"/>
      <c r="AE18" s="462"/>
      <c r="AF18" s="462"/>
      <c r="AG18" s="393"/>
      <c r="AH18" s="393"/>
      <c r="AI18" s="393"/>
      <c r="AJ18" s="393"/>
      <c r="AK18" s="393"/>
      <c r="AL18" s="393"/>
      <c r="AM18" s="393"/>
      <c r="AN18" s="393"/>
      <c r="AO18" s="393"/>
      <c r="AP18" s="393"/>
      <c r="AQ18" s="393"/>
      <c r="AR18" s="393"/>
      <c r="AS18" s="393"/>
      <c r="AT18" s="393"/>
      <c r="AU18" s="393"/>
      <c r="AV18" s="393"/>
      <c r="AW18" s="393"/>
      <c r="AX18" s="393"/>
      <c r="AY18" s="393"/>
      <c r="AZ18" s="393"/>
      <c r="BA18" s="393"/>
      <c r="BB18" s="393"/>
      <c r="BC18" s="393"/>
    </row>
    <row r="19" spans="1:55" ht="15.6">
      <c r="A19" s="1338">
        <f t="shared" si="2"/>
        <v>11</v>
      </c>
      <c r="B19" s="612" t="s">
        <v>783</v>
      </c>
      <c r="C19" s="611" t="s">
        <v>1040</v>
      </c>
      <c r="D19" s="1317">
        <v>55152</v>
      </c>
      <c r="E19" s="352"/>
      <c r="F19" s="1331">
        <f t="shared" si="3"/>
        <v>-89126</v>
      </c>
      <c r="G19" s="1317">
        <f>'Adj Summary'!K37</f>
        <v>41213</v>
      </c>
      <c r="H19" s="352"/>
      <c r="I19" s="1331">
        <f t="shared" si="4"/>
        <v>-66550</v>
      </c>
      <c r="J19" s="1354">
        <f t="shared" si="5"/>
        <v>22576</v>
      </c>
      <c r="K19" s="1367">
        <f t="shared" si="0"/>
        <v>0</v>
      </c>
      <c r="L19" s="1368">
        <f t="shared" si="1"/>
        <v>0</v>
      </c>
      <c r="M19" s="115"/>
      <c r="N19" s="115"/>
      <c r="O19" s="462"/>
      <c r="P19" s="462"/>
      <c r="Q19" s="462"/>
      <c r="R19" s="462"/>
      <c r="S19" s="462"/>
      <c r="T19" s="462"/>
      <c r="U19" s="462"/>
      <c r="V19" s="462"/>
      <c r="W19" s="462"/>
      <c r="X19" s="462"/>
      <c r="Y19" s="462"/>
      <c r="Z19" s="462"/>
      <c r="AA19" s="462"/>
      <c r="AB19" s="462"/>
      <c r="AC19" s="462"/>
      <c r="AD19" s="462"/>
      <c r="AE19" s="462"/>
      <c r="AF19" s="462"/>
      <c r="AG19" s="393"/>
      <c r="AH19" s="393"/>
      <c r="AI19" s="393"/>
      <c r="AJ19" s="393"/>
      <c r="AK19" s="393"/>
      <c r="AL19" s="393"/>
      <c r="AM19" s="393"/>
      <c r="AN19" s="393"/>
      <c r="AO19" s="393"/>
      <c r="AP19" s="393"/>
      <c r="AQ19" s="393"/>
      <c r="AR19" s="393"/>
      <c r="AS19" s="393"/>
      <c r="AT19" s="393"/>
      <c r="AU19" s="393"/>
      <c r="AV19" s="393"/>
      <c r="AW19" s="393"/>
      <c r="AX19" s="393"/>
      <c r="AY19" s="393"/>
      <c r="AZ19" s="393"/>
      <c r="BA19" s="393"/>
      <c r="BB19" s="393"/>
      <c r="BC19" s="393"/>
    </row>
    <row r="20" spans="1:55" ht="15.6">
      <c r="A20" s="1338">
        <f t="shared" si="2"/>
        <v>12</v>
      </c>
      <c r="B20" s="612"/>
      <c r="C20" s="611"/>
      <c r="D20" s="1317"/>
      <c r="E20" s="352"/>
      <c r="F20" s="1331"/>
      <c r="G20" s="1317"/>
      <c r="H20" s="352"/>
      <c r="I20" s="1331"/>
      <c r="J20" s="1354"/>
      <c r="K20" s="1367">
        <f t="shared" si="0"/>
        <v>-18558</v>
      </c>
      <c r="L20" s="1368">
        <f t="shared" si="1"/>
        <v>0</v>
      </c>
      <c r="M20" s="115"/>
      <c r="N20" s="115"/>
      <c r="O20" s="462"/>
      <c r="P20" s="462"/>
      <c r="Q20" s="462"/>
      <c r="R20" s="462"/>
      <c r="S20" s="462"/>
      <c r="T20" s="462"/>
      <c r="U20" s="462"/>
      <c r="V20" s="462"/>
      <c r="W20" s="462"/>
      <c r="X20" s="462"/>
      <c r="Y20" s="462"/>
      <c r="Z20" s="462"/>
      <c r="AA20" s="462"/>
      <c r="AB20" s="462"/>
      <c r="AC20" s="462"/>
      <c r="AD20" s="462"/>
      <c r="AE20" s="462"/>
      <c r="AF20" s="462"/>
      <c r="AG20" s="393"/>
      <c r="AH20" s="393"/>
      <c r="AI20" s="393"/>
      <c r="AJ20" s="393"/>
      <c r="AK20" s="393"/>
      <c r="AL20" s="393"/>
      <c r="AM20" s="393"/>
      <c r="AN20" s="393"/>
      <c r="AO20" s="393"/>
      <c r="AP20" s="393"/>
      <c r="AQ20" s="393"/>
      <c r="AR20" s="393"/>
      <c r="AS20" s="393"/>
      <c r="AT20" s="393"/>
      <c r="AU20" s="393"/>
      <c r="AV20" s="393"/>
      <c r="AW20" s="393"/>
      <c r="AX20" s="393"/>
      <c r="AY20" s="393"/>
      <c r="AZ20" s="393"/>
      <c r="BA20" s="393"/>
      <c r="BB20" s="393"/>
      <c r="BC20" s="393"/>
    </row>
    <row r="21" spans="1:55" ht="15.6">
      <c r="A21" s="1338">
        <f t="shared" si="2"/>
        <v>13</v>
      </c>
      <c r="B21" s="350" t="s">
        <v>178</v>
      </c>
      <c r="C21" s="611"/>
      <c r="D21" s="1317"/>
      <c r="E21" s="352"/>
      <c r="F21" s="1331"/>
      <c r="G21" s="1317"/>
      <c r="H21" s="352"/>
      <c r="I21" s="1331"/>
      <c r="J21" s="1354"/>
      <c r="K21" s="1367">
        <f t="shared" si="0"/>
        <v>88412</v>
      </c>
      <c r="L21" s="1368">
        <f t="shared" si="1"/>
        <v>27</v>
      </c>
      <c r="M21" s="115"/>
      <c r="N21" s="115"/>
      <c r="O21" s="462"/>
      <c r="P21" s="462"/>
      <c r="Q21" s="462"/>
      <c r="R21" s="462"/>
      <c r="S21" s="462"/>
      <c r="T21" s="462"/>
      <c r="U21" s="462"/>
      <c r="V21" s="462"/>
      <c r="W21" s="462"/>
      <c r="X21" s="462"/>
      <c r="Y21" s="462"/>
      <c r="Z21" s="462"/>
      <c r="AA21" s="462"/>
      <c r="AB21" s="462"/>
      <c r="AC21" s="462"/>
      <c r="AD21" s="462"/>
      <c r="AE21" s="462"/>
      <c r="AF21" s="462"/>
      <c r="AG21" s="393"/>
      <c r="AH21" s="393"/>
      <c r="AI21" s="393"/>
      <c r="AJ21" s="393"/>
      <c r="AK21" s="393"/>
      <c r="AL21" s="393"/>
      <c r="AM21" s="393"/>
      <c r="AN21" s="393"/>
      <c r="AO21" s="393"/>
      <c r="AP21" s="393"/>
      <c r="AQ21" s="393"/>
      <c r="AR21" s="393"/>
      <c r="AS21" s="393"/>
      <c r="AT21" s="393"/>
      <c r="AU21" s="393"/>
      <c r="AV21" s="393"/>
      <c r="AW21" s="393"/>
      <c r="AX21" s="393"/>
      <c r="AY21" s="393"/>
      <c r="AZ21" s="393"/>
      <c r="BA21" s="393"/>
      <c r="BB21" s="393"/>
      <c r="BC21" s="393"/>
    </row>
    <row r="22" spans="1:55" ht="15.6">
      <c r="A22" s="1338">
        <f t="shared" si="2"/>
        <v>14</v>
      </c>
      <c r="B22" s="612" t="s">
        <v>216</v>
      </c>
      <c r="C22" s="611" t="s">
        <v>467</v>
      </c>
      <c r="D22" s="1317">
        <v>11483.936250215036</v>
      </c>
      <c r="E22" s="352">
        <v>0</v>
      </c>
      <c r="F22" s="1331">
        <f t="shared" ref="F22:F36" si="6">ROUND((-+D22+(E22*$F$96))/$F$85,0)</f>
        <v>-18558</v>
      </c>
      <c r="G22" s="1317">
        <f>'Adj Summary'!L37</f>
        <v>11483.936250215036</v>
      </c>
      <c r="H22" s="352">
        <f>'Adj Summary'!L64</f>
        <v>0</v>
      </c>
      <c r="I22" s="1331">
        <f t="shared" ref="I22:I36" si="7">ROUND((-+G22+(H22*$J$96))/+$J$85,0)</f>
        <v>-18544</v>
      </c>
      <c r="J22" s="1354">
        <f t="shared" ref="J22:J43" si="8">+I22-F22</f>
        <v>14</v>
      </c>
      <c r="K22" s="1367">
        <f t="shared" si="0"/>
        <v>232613</v>
      </c>
      <c r="L22" s="1368">
        <f t="shared" si="1"/>
        <v>28194</v>
      </c>
      <c r="M22" s="115"/>
      <c r="N22" s="115"/>
      <c r="O22" s="462"/>
      <c r="P22" s="462"/>
      <c r="Q22" s="462"/>
      <c r="R22" s="462"/>
      <c r="S22" s="462"/>
      <c r="T22" s="462"/>
      <c r="U22" s="462"/>
      <c r="V22" s="462"/>
      <c r="W22" s="462"/>
      <c r="X22" s="462"/>
      <c r="Y22" s="462"/>
      <c r="Z22" s="462"/>
      <c r="AA22" s="462"/>
      <c r="AB22" s="462"/>
      <c r="AC22" s="462"/>
      <c r="AD22" s="462"/>
      <c r="AE22" s="462"/>
      <c r="AF22" s="462"/>
      <c r="AG22" s="393"/>
      <c r="AH22" s="393"/>
      <c r="AI22" s="393"/>
      <c r="AJ22" s="393"/>
      <c r="AK22" s="393"/>
      <c r="AL22" s="393"/>
      <c r="AM22" s="393"/>
      <c r="AN22" s="393"/>
      <c r="AO22" s="393"/>
      <c r="AP22" s="393"/>
      <c r="AQ22" s="393"/>
      <c r="AR22" s="393"/>
      <c r="AS22" s="393"/>
      <c r="AT22" s="393"/>
      <c r="AU22" s="393"/>
      <c r="AV22" s="393"/>
      <c r="AW22" s="393"/>
      <c r="AX22" s="393"/>
      <c r="AY22" s="393"/>
      <c r="AZ22" s="393"/>
      <c r="BA22" s="393"/>
      <c r="BB22" s="393"/>
      <c r="BC22" s="393"/>
    </row>
    <row r="23" spans="1:55" ht="15.6">
      <c r="A23" s="1338">
        <f t="shared" si="2"/>
        <v>15</v>
      </c>
      <c r="B23" s="612" t="s">
        <v>1094</v>
      </c>
      <c r="C23" s="611" t="s">
        <v>470</v>
      </c>
      <c r="D23" s="1317">
        <v>-54726.691505096591</v>
      </c>
      <c r="E23" s="352">
        <v>0</v>
      </c>
      <c r="F23" s="1331">
        <f t="shared" si="6"/>
        <v>88439</v>
      </c>
      <c r="G23" s="1317">
        <f>+'Adj Summary'!M37</f>
        <v>-54710.223883897692</v>
      </c>
      <c r="H23" s="352">
        <f>'Adj Summary'!M64</f>
        <v>0</v>
      </c>
      <c r="I23" s="1331">
        <f t="shared" si="7"/>
        <v>88345</v>
      </c>
      <c r="J23" s="1354">
        <f t="shared" si="8"/>
        <v>-94</v>
      </c>
      <c r="K23" s="1367">
        <f t="shared" si="0"/>
        <v>-250806</v>
      </c>
      <c r="L23" s="1368">
        <f t="shared" si="1"/>
        <v>0</v>
      </c>
      <c r="M23" s="115"/>
      <c r="N23" s="115"/>
      <c r="O23" s="462"/>
      <c r="P23" s="462"/>
      <c r="Q23" s="462"/>
      <c r="R23" s="462"/>
      <c r="S23" s="462"/>
      <c r="T23" s="462"/>
      <c r="U23" s="462"/>
      <c r="V23" s="462"/>
      <c r="W23" s="462"/>
      <c r="X23" s="462"/>
      <c r="Y23" s="462"/>
      <c r="Z23" s="462"/>
      <c r="AA23" s="462"/>
      <c r="AB23" s="462"/>
      <c r="AC23" s="462"/>
      <c r="AD23" s="462"/>
      <c r="AE23" s="462"/>
      <c r="AF23" s="462"/>
      <c r="AG23" s="393"/>
      <c r="AH23" s="393"/>
      <c r="AI23" s="393"/>
      <c r="AJ23" s="393"/>
      <c r="AK23" s="393"/>
      <c r="AL23" s="393"/>
      <c r="AM23" s="393"/>
      <c r="AN23" s="393"/>
      <c r="AO23" s="393"/>
      <c r="AP23" s="393"/>
      <c r="AQ23" s="393"/>
      <c r="AR23" s="393"/>
      <c r="AS23" s="393"/>
      <c r="AT23" s="393"/>
      <c r="AU23" s="393"/>
      <c r="AV23" s="393"/>
      <c r="AW23" s="393"/>
      <c r="AX23" s="393"/>
      <c r="AY23" s="393"/>
      <c r="AZ23" s="393"/>
      <c r="BA23" s="393"/>
      <c r="BB23" s="393"/>
      <c r="BC23" s="393"/>
    </row>
    <row r="24" spans="1:55" ht="15.6">
      <c r="A24" s="1338">
        <f t="shared" si="2"/>
        <v>16</v>
      </c>
      <c r="B24" s="612" t="s">
        <v>643</v>
      </c>
      <c r="C24" s="611" t="s">
        <v>483</v>
      </c>
      <c r="D24" s="1317">
        <v>-161389.87940272779</v>
      </c>
      <c r="E24" s="352">
        <v>0</v>
      </c>
      <c r="F24" s="1331">
        <f t="shared" si="6"/>
        <v>260807</v>
      </c>
      <c r="G24" s="1317">
        <f>+'Adj Summary'!N37</f>
        <v>-143943.20098770445</v>
      </c>
      <c r="H24" s="352">
        <f>'Adj Summary'!N64</f>
        <v>0</v>
      </c>
      <c r="I24" s="1331">
        <f t="shared" si="7"/>
        <v>232436</v>
      </c>
      <c r="J24" s="1354">
        <f t="shared" si="8"/>
        <v>-28371</v>
      </c>
      <c r="K24" s="1367">
        <f t="shared" si="0"/>
        <v>1413431</v>
      </c>
      <c r="L24" s="1368">
        <f t="shared" si="1"/>
        <v>0</v>
      </c>
      <c r="M24" s="115"/>
      <c r="N24" s="115"/>
      <c r="O24" s="462"/>
      <c r="P24" s="462"/>
      <c r="Q24" s="462"/>
      <c r="R24" s="462"/>
      <c r="S24" s="462"/>
      <c r="T24" s="462"/>
      <c r="U24" s="462"/>
      <c r="V24" s="462"/>
      <c r="W24" s="462"/>
      <c r="X24" s="462"/>
      <c r="Y24" s="462"/>
      <c r="Z24" s="462"/>
      <c r="AA24" s="462"/>
      <c r="AB24" s="462"/>
      <c r="AC24" s="462"/>
      <c r="AD24" s="462"/>
      <c r="AE24" s="462"/>
      <c r="AF24" s="462"/>
      <c r="AG24" s="393"/>
      <c r="AH24" s="393"/>
      <c r="AI24" s="393"/>
      <c r="AJ24" s="393"/>
      <c r="AK24" s="393"/>
      <c r="AL24" s="393"/>
      <c r="AM24" s="393"/>
      <c r="AN24" s="393"/>
      <c r="AO24" s="393"/>
      <c r="AP24" s="393"/>
      <c r="AQ24" s="393"/>
      <c r="AR24" s="393"/>
      <c r="AS24" s="393"/>
      <c r="AT24" s="393"/>
      <c r="AU24" s="393"/>
      <c r="AV24" s="393"/>
      <c r="AW24" s="393"/>
      <c r="AX24" s="393"/>
      <c r="AY24" s="393"/>
      <c r="AZ24" s="393"/>
      <c r="BA24" s="393"/>
      <c r="BB24" s="393"/>
      <c r="BC24" s="393"/>
    </row>
    <row r="25" spans="1:55" ht="15.6">
      <c r="A25" s="1338">
        <f t="shared" si="2"/>
        <v>17</v>
      </c>
      <c r="B25" s="612" t="s">
        <v>801</v>
      </c>
      <c r="C25" s="611" t="s">
        <v>485</v>
      </c>
      <c r="D25" s="1317">
        <v>155201.08938301713</v>
      </c>
      <c r="E25" s="352"/>
      <c r="F25" s="1331">
        <f t="shared" si="6"/>
        <v>-250806</v>
      </c>
      <c r="G25" s="1317">
        <f>+'Adj Summary'!O37</f>
        <v>155201.08938301713</v>
      </c>
      <c r="H25" s="352"/>
      <c r="I25" s="1331">
        <f t="shared" si="7"/>
        <v>-250615</v>
      </c>
      <c r="J25" s="1354">
        <f t="shared" si="8"/>
        <v>191</v>
      </c>
      <c r="K25" s="1367">
        <f t="shared" si="0"/>
        <v>998257</v>
      </c>
      <c r="L25" s="1368">
        <f t="shared" si="1"/>
        <v>0</v>
      </c>
      <c r="M25" s="115"/>
      <c r="N25" s="115"/>
      <c r="O25" s="462"/>
      <c r="P25" s="462"/>
      <c r="Q25" s="462"/>
      <c r="R25" s="462"/>
      <c r="S25" s="462"/>
      <c r="T25" s="462"/>
      <c r="U25" s="462"/>
      <c r="V25" s="462"/>
      <c r="W25" s="462"/>
      <c r="X25" s="462"/>
      <c r="Y25" s="462"/>
      <c r="Z25" s="462"/>
      <c r="AA25" s="462"/>
      <c r="AB25" s="462"/>
      <c r="AC25" s="462"/>
      <c r="AD25" s="462"/>
      <c r="AE25" s="462"/>
      <c r="AF25" s="462"/>
      <c r="AG25" s="393"/>
      <c r="AH25" s="393"/>
      <c r="AI25" s="393"/>
      <c r="AJ25" s="393"/>
      <c r="AK25" s="393"/>
      <c r="AL25" s="393"/>
      <c r="AM25" s="393"/>
      <c r="AN25" s="393"/>
      <c r="AO25" s="393"/>
      <c r="AP25" s="393"/>
      <c r="AQ25" s="393"/>
      <c r="AR25" s="393"/>
      <c r="AS25" s="393"/>
      <c r="AT25" s="393"/>
      <c r="AU25" s="393"/>
      <c r="AV25" s="393"/>
      <c r="AW25" s="393"/>
      <c r="AX25" s="393"/>
      <c r="AY25" s="393"/>
      <c r="AZ25" s="393"/>
      <c r="BA25" s="393"/>
      <c r="BB25" s="393"/>
      <c r="BC25" s="393"/>
    </row>
    <row r="26" spans="1:55" ht="15.6">
      <c r="A26" s="1338">
        <f t="shared" si="2"/>
        <v>18</v>
      </c>
      <c r="B26" s="612" t="s">
        <v>217</v>
      </c>
      <c r="C26" s="611" t="s">
        <v>568</v>
      </c>
      <c r="D26" s="1317">
        <v>-874645.10410010093</v>
      </c>
      <c r="E26" s="352">
        <v>0</v>
      </c>
      <c r="F26" s="1331">
        <f t="shared" si="6"/>
        <v>1413431</v>
      </c>
      <c r="G26" s="1317">
        <f>'Adj Summary'!P37</f>
        <v>-874645.10410010093</v>
      </c>
      <c r="H26" s="352">
        <f>'Adj Summary'!P64</f>
        <v>0</v>
      </c>
      <c r="I26" s="1331">
        <f t="shared" si="7"/>
        <v>1412358</v>
      </c>
      <c r="J26" s="1354">
        <f t="shared" si="8"/>
        <v>-1073</v>
      </c>
      <c r="K26" s="1367">
        <f t="shared" si="0"/>
        <v>-5012652</v>
      </c>
      <c r="L26" s="1368">
        <f t="shared" si="1"/>
        <v>0</v>
      </c>
      <c r="M26" s="115"/>
      <c r="N26" s="115"/>
      <c r="O26" s="462"/>
      <c r="P26" s="462"/>
      <c r="Q26" s="462"/>
      <c r="R26" s="462"/>
      <c r="S26" s="462"/>
      <c r="T26" s="462"/>
      <c r="U26" s="462"/>
      <c r="V26" s="462"/>
      <c r="W26" s="462"/>
      <c r="X26" s="462"/>
      <c r="Y26" s="462"/>
      <c r="Z26" s="462"/>
      <c r="AA26" s="462"/>
      <c r="AB26" s="462"/>
      <c r="AC26" s="462"/>
      <c r="AD26" s="462"/>
      <c r="AE26" s="462"/>
      <c r="AF26" s="462"/>
      <c r="AG26" s="393"/>
      <c r="AH26" s="393"/>
      <c r="AI26" s="393"/>
      <c r="AJ26" s="393"/>
      <c r="AK26" s="393"/>
      <c r="AL26" s="393"/>
      <c r="AM26" s="393"/>
      <c r="AN26" s="393"/>
      <c r="AO26" s="393"/>
      <c r="AP26" s="393"/>
      <c r="AQ26" s="393"/>
      <c r="AR26" s="393"/>
      <c r="AS26" s="393"/>
      <c r="AT26" s="393"/>
      <c r="AU26" s="393"/>
      <c r="AV26" s="393"/>
      <c r="AW26" s="393"/>
      <c r="AX26" s="393"/>
      <c r="AY26" s="393"/>
      <c r="AZ26" s="393"/>
      <c r="BA26" s="393"/>
      <c r="BB26" s="393"/>
      <c r="BC26" s="393"/>
    </row>
    <row r="27" spans="1:55" ht="15.6">
      <c r="A27" s="1338">
        <f t="shared" si="2"/>
        <v>19</v>
      </c>
      <c r="B27" s="612" t="s">
        <v>1023</v>
      </c>
      <c r="C27" s="611" t="s">
        <v>486</v>
      </c>
      <c r="D27" s="1317">
        <v>-661676</v>
      </c>
      <c r="E27" s="352">
        <v>-563394</v>
      </c>
      <c r="F27" s="1331">
        <f t="shared" si="6"/>
        <v>998257</v>
      </c>
      <c r="G27" s="1317">
        <f>'Adj Summary'!Q37</f>
        <v>-661676</v>
      </c>
      <c r="H27" s="352">
        <f>'Adj Summary'!Q64</f>
        <v>-563394</v>
      </c>
      <c r="I27" s="1331">
        <f t="shared" si="7"/>
        <v>1004504</v>
      </c>
      <c r="J27" s="1354">
        <f t="shared" si="8"/>
        <v>6247</v>
      </c>
      <c r="K27" s="1367">
        <f t="shared" si="0"/>
        <v>426804</v>
      </c>
      <c r="L27" s="1368">
        <f t="shared" si="1"/>
        <v>131</v>
      </c>
      <c r="M27" s="115"/>
      <c r="N27" s="115"/>
      <c r="O27" s="462"/>
      <c r="P27" s="462"/>
      <c r="Q27" s="462"/>
      <c r="R27" s="462"/>
      <c r="S27" s="462"/>
      <c r="T27" s="462"/>
      <c r="U27" s="462"/>
      <c r="V27" s="462"/>
      <c r="W27" s="462"/>
      <c r="X27" s="462"/>
      <c r="Y27" s="462"/>
      <c r="Z27" s="462"/>
      <c r="AA27" s="462"/>
      <c r="AB27" s="462"/>
      <c r="AC27" s="462"/>
      <c r="AD27" s="462"/>
      <c r="AE27" s="462"/>
      <c r="AF27" s="462"/>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row>
    <row r="28" spans="1:55" ht="15.6">
      <c r="A28" s="1338">
        <f t="shared" si="2"/>
        <v>20</v>
      </c>
      <c r="B28" s="612" t="s">
        <v>640</v>
      </c>
      <c r="C28" s="611" t="s">
        <v>490</v>
      </c>
      <c r="D28" s="1317">
        <v>3101879</v>
      </c>
      <c r="E28" s="352">
        <v>0</v>
      </c>
      <c r="F28" s="1331">
        <f t="shared" si="6"/>
        <v>-5012652</v>
      </c>
      <c r="G28" s="1317">
        <f>'Adj Summary'!R37</f>
        <v>3101879</v>
      </c>
      <c r="H28" s="352">
        <f>'Adj Summary'!Q65</f>
        <v>0</v>
      </c>
      <c r="I28" s="1331">
        <f t="shared" si="7"/>
        <v>-5008847</v>
      </c>
      <c r="J28" s="1354">
        <f t="shared" si="8"/>
        <v>3805</v>
      </c>
      <c r="K28" s="1367">
        <f t="shared" si="0"/>
        <v>9819</v>
      </c>
      <c r="L28" s="1368">
        <f t="shared" si="1"/>
        <v>0</v>
      </c>
      <c r="M28" s="115"/>
      <c r="N28" s="115"/>
      <c r="O28" s="462"/>
      <c r="P28" s="462"/>
      <c r="Q28" s="462"/>
      <c r="R28" s="462"/>
      <c r="S28" s="462"/>
      <c r="T28" s="462"/>
      <c r="U28" s="462"/>
      <c r="V28" s="462"/>
      <c r="W28" s="462"/>
      <c r="X28" s="462"/>
      <c r="Y28" s="462"/>
      <c r="Z28" s="462"/>
      <c r="AA28" s="462"/>
      <c r="AB28" s="462"/>
      <c r="AC28" s="462"/>
      <c r="AD28" s="462"/>
      <c r="AE28" s="462"/>
      <c r="AF28" s="462"/>
      <c r="AG28" s="393"/>
      <c r="AH28" s="393"/>
      <c r="AI28" s="393"/>
      <c r="AJ28" s="393"/>
      <c r="AK28" s="393"/>
      <c r="AL28" s="393"/>
      <c r="AM28" s="393"/>
      <c r="AN28" s="393"/>
      <c r="AO28" s="393"/>
      <c r="AP28" s="393"/>
      <c r="AQ28" s="393"/>
      <c r="AR28" s="393"/>
      <c r="AS28" s="393"/>
      <c r="AT28" s="393"/>
      <c r="AU28" s="393"/>
      <c r="AV28" s="393"/>
      <c r="AW28" s="393"/>
      <c r="AX28" s="393"/>
      <c r="AY28" s="393"/>
      <c r="AZ28" s="393"/>
      <c r="BA28" s="393"/>
      <c r="BB28" s="393"/>
      <c r="BC28" s="393"/>
    </row>
    <row r="29" spans="1:55" ht="15.6">
      <c r="A29" s="1338">
        <f t="shared" si="2"/>
        <v>21</v>
      </c>
      <c r="B29" s="462" t="s">
        <v>592</v>
      </c>
      <c r="C29" s="611" t="s">
        <v>492</v>
      </c>
      <c r="D29" s="1317">
        <v>-264191.89052896213</v>
      </c>
      <c r="E29" s="352">
        <v>0</v>
      </c>
      <c r="F29" s="1331">
        <f t="shared" si="6"/>
        <v>426935</v>
      </c>
      <c r="G29" s="1317">
        <f>'Adj Summary'!S37</f>
        <v>-264110.33075009851</v>
      </c>
      <c r="H29" s="352">
        <f>'Adj Summary'!Q66</f>
        <v>0</v>
      </c>
      <c r="I29" s="1331">
        <f t="shared" si="7"/>
        <v>426480</v>
      </c>
      <c r="J29" s="1354">
        <f t="shared" si="8"/>
        <v>-455</v>
      </c>
      <c r="K29" s="1367">
        <f t="shared" si="0"/>
        <v>1737</v>
      </c>
      <c r="L29" s="1368">
        <f t="shared" si="1"/>
        <v>0</v>
      </c>
      <c r="M29" s="115"/>
      <c r="N29" s="115"/>
      <c r="O29" s="462"/>
      <c r="P29" s="462"/>
      <c r="Q29" s="462"/>
      <c r="R29" s="462"/>
      <c r="S29" s="462"/>
      <c r="T29" s="462"/>
      <c r="U29" s="462"/>
      <c r="V29" s="462"/>
      <c r="W29" s="462"/>
      <c r="X29" s="462"/>
      <c r="Y29" s="462"/>
      <c r="Z29" s="462"/>
      <c r="AA29" s="462"/>
      <c r="AB29" s="462"/>
      <c r="AC29" s="462"/>
      <c r="AD29" s="462"/>
      <c r="AE29" s="462"/>
      <c r="AF29" s="462"/>
      <c r="AG29" s="393"/>
      <c r="AH29" s="393"/>
      <c r="AI29" s="393"/>
      <c r="AJ29" s="393"/>
      <c r="AK29" s="393"/>
      <c r="AL29" s="393"/>
      <c r="AM29" s="393"/>
      <c r="AN29" s="393"/>
      <c r="AO29" s="393"/>
      <c r="AP29" s="393"/>
      <c r="AQ29" s="393"/>
      <c r="AR29" s="393"/>
      <c r="AS29" s="393"/>
      <c r="AT29" s="393"/>
      <c r="AU29" s="393"/>
      <c r="AV29" s="393"/>
      <c r="AW29" s="393"/>
      <c r="AX29" s="393"/>
      <c r="AY29" s="393"/>
      <c r="AZ29" s="393"/>
      <c r="BA29" s="393"/>
      <c r="BB29" s="393"/>
      <c r="BC29" s="393"/>
    </row>
    <row r="30" spans="1:55" ht="15.6">
      <c r="A30" s="1338">
        <f t="shared" si="2"/>
        <v>22</v>
      </c>
      <c r="B30" s="462" t="s">
        <v>469</v>
      </c>
      <c r="C30" s="611" t="s">
        <v>646</v>
      </c>
      <c r="D30" s="1317">
        <v>-6076.2238897762709</v>
      </c>
      <c r="E30" s="352">
        <v>0</v>
      </c>
      <c r="F30" s="1331">
        <f t="shared" si="6"/>
        <v>9819</v>
      </c>
      <c r="G30" s="1317">
        <f>'Adj Summary'!T37</f>
        <v>-6076.2238897762709</v>
      </c>
      <c r="H30" s="352">
        <f>'Adj Summary'!Q67</f>
        <v>0</v>
      </c>
      <c r="I30" s="1331">
        <f t="shared" si="7"/>
        <v>9812</v>
      </c>
      <c r="J30" s="1354">
        <f t="shared" si="8"/>
        <v>-7</v>
      </c>
      <c r="K30" s="1367">
        <f t="shared" si="0"/>
        <v>-1023</v>
      </c>
      <c r="L30" s="1368">
        <f t="shared" si="1"/>
        <v>0</v>
      </c>
      <c r="M30" s="115"/>
      <c r="N30" s="115"/>
      <c r="O30" s="462"/>
      <c r="P30" s="462"/>
      <c r="Q30" s="462"/>
      <c r="R30" s="462"/>
      <c r="S30" s="462"/>
      <c r="T30" s="462"/>
      <c r="U30" s="462"/>
      <c r="V30" s="462"/>
      <c r="W30" s="462"/>
      <c r="X30" s="462"/>
      <c r="Y30" s="462"/>
      <c r="Z30" s="462"/>
      <c r="AA30" s="462"/>
      <c r="AB30" s="462"/>
      <c r="AC30" s="462"/>
      <c r="AD30" s="462"/>
      <c r="AE30" s="462"/>
      <c r="AF30" s="462"/>
      <c r="AG30" s="393"/>
      <c r="AH30" s="393"/>
      <c r="AI30" s="393"/>
      <c r="AJ30" s="393"/>
      <c r="AK30" s="393"/>
      <c r="AL30" s="393"/>
      <c r="AM30" s="393"/>
      <c r="AN30" s="393"/>
      <c r="AO30" s="393"/>
      <c r="AP30" s="393"/>
      <c r="AQ30" s="393"/>
      <c r="AR30" s="393"/>
      <c r="AS30" s="393"/>
      <c r="AT30" s="393"/>
      <c r="AU30" s="393"/>
      <c r="AV30" s="393"/>
      <c r="AW30" s="393"/>
      <c r="AX30" s="393"/>
      <c r="AY30" s="393"/>
      <c r="AZ30" s="393"/>
      <c r="BA30" s="393"/>
      <c r="BB30" s="393"/>
      <c r="BC30" s="393"/>
    </row>
    <row r="31" spans="1:55" ht="15.6">
      <c r="A31" s="1338">
        <f t="shared" si="2"/>
        <v>23</v>
      </c>
      <c r="B31" s="462" t="s">
        <v>690</v>
      </c>
      <c r="C31" s="611" t="s">
        <v>647</v>
      </c>
      <c r="D31" s="1317">
        <v>-1074.8529374571262</v>
      </c>
      <c r="E31" s="352">
        <v>0</v>
      </c>
      <c r="F31" s="1331">
        <f t="shared" si="6"/>
        <v>1737</v>
      </c>
      <c r="G31" s="1317">
        <f>'Adj Summary'!U37</f>
        <v>-1074.8529374571262</v>
      </c>
      <c r="H31" s="352">
        <f>'Adj Summary'!Z64</f>
        <v>0</v>
      </c>
      <c r="I31" s="1331">
        <f t="shared" si="7"/>
        <v>1736</v>
      </c>
      <c r="J31" s="1354">
        <f t="shared" si="8"/>
        <v>-1</v>
      </c>
      <c r="K31" s="1367">
        <f t="shared" si="0"/>
        <v>-30623</v>
      </c>
      <c r="L31" s="1368">
        <f t="shared" si="1"/>
        <v>173520</v>
      </c>
      <c r="M31" s="115"/>
      <c r="N31" s="115"/>
      <c r="O31" s="462"/>
      <c r="P31" s="462"/>
      <c r="Q31" s="462"/>
      <c r="R31" s="462"/>
      <c r="S31" s="462"/>
      <c r="T31" s="462"/>
      <c r="U31" s="462"/>
      <c r="V31" s="462"/>
      <c r="W31" s="462"/>
      <c r="X31" s="462"/>
      <c r="Y31" s="462"/>
      <c r="Z31" s="462"/>
      <c r="AA31" s="462"/>
      <c r="AB31" s="462"/>
      <c r="AC31" s="462"/>
      <c r="AD31" s="462"/>
      <c r="AE31" s="462"/>
      <c r="AF31" s="462"/>
      <c r="AG31" s="393"/>
      <c r="AH31" s="393"/>
      <c r="AI31" s="393"/>
      <c r="AJ31" s="393"/>
      <c r="AK31" s="393"/>
      <c r="AL31" s="393"/>
      <c r="AM31" s="393"/>
      <c r="AN31" s="393"/>
      <c r="AO31" s="393"/>
      <c r="AP31" s="393"/>
      <c r="AQ31" s="393"/>
      <c r="AR31" s="393"/>
      <c r="AS31" s="393"/>
      <c r="AT31" s="393"/>
      <c r="AU31" s="393"/>
      <c r="AV31" s="393"/>
      <c r="AW31" s="393"/>
      <c r="AX31" s="393"/>
      <c r="AY31" s="393"/>
      <c r="AZ31" s="393"/>
      <c r="BA31" s="393"/>
      <c r="BB31" s="393"/>
      <c r="BC31" s="393"/>
    </row>
    <row r="32" spans="1:55" ht="15.6">
      <c r="A32" s="1338">
        <f t="shared" si="2"/>
        <v>24</v>
      </c>
      <c r="B32" s="612" t="s">
        <v>625</v>
      </c>
      <c r="C32" s="611" t="s">
        <v>648</v>
      </c>
      <c r="D32" s="1317">
        <v>633</v>
      </c>
      <c r="E32" s="352">
        <v>0</v>
      </c>
      <c r="F32" s="1331">
        <f t="shared" si="6"/>
        <v>-1023</v>
      </c>
      <c r="G32" s="1317">
        <f>'Adj Summary'!V37</f>
        <v>633</v>
      </c>
      <c r="H32" s="352">
        <f>'Adj Summary'!V64</f>
        <v>0</v>
      </c>
      <c r="I32" s="1331">
        <f t="shared" si="7"/>
        <v>-1022</v>
      </c>
      <c r="J32" s="1354">
        <f t="shared" si="8"/>
        <v>1</v>
      </c>
      <c r="K32" s="1367">
        <f t="shared" si="0"/>
        <v>77895</v>
      </c>
      <c r="L32" s="1368">
        <f t="shared" si="1"/>
        <v>565</v>
      </c>
      <c r="M32" s="115"/>
      <c r="N32" s="115"/>
      <c r="O32" s="462"/>
      <c r="P32" s="462"/>
      <c r="Q32" s="462"/>
      <c r="R32" s="462"/>
      <c r="S32" s="462"/>
      <c r="T32" s="462"/>
      <c r="U32" s="462"/>
      <c r="V32" s="462"/>
      <c r="W32" s="462"/>
      <c r="X32" s="462"/>
      <c r="Y32" s="462"/>
      <c r="Z32" s="462"/>
      <c r="AA32" s="462"/>
      <c r="AB32" s="462"/>
      <c r="AC32" s="462"/>
      <c r="AD32" s="462"/>
      <c r="AE32" s="462"/>
      <c r="AF32" s="462"/>
      <c r="AG32" s="393"/>
      <c r="AH32" s="393"/>
      <c r="AI32" s="393"/>
      <c r="AJ32" s="393"/>
      <c r="AK32" s="393"/>
      <c r="AL32" s="393"/>
      <c r="AM32" s="393"/>
      <c r="AN32" s="393"/>
      <c r="AO32" s="393"/>
      <c r="AP32" s="393"/>
      <c r="AQ32" s="393"/>
      <c r="AR32" s="393"/>
      <c r="AS32" s="393"/>
      <c r="AT32" s="393"/>
      <c r="AU32" s="393"/>
      <c r="AV32" s="393"/>
      <c r="AW32" s="393"/>
      <c r="AX32" s="393"/>
      <c r="AY32" s="393"/>
      <c r="AZ32" s="393"/>
      <c r="BA32" s="393"/>
      <c r="BB32" s="393"/>
      <c r="BC32" s="393"/>
    </row>
    <row r="33" spans="1:55" ht="15.6">
      <c r="A33" s="1338">
        <f t="shared" si="2"/>
        <v>25</v>
      </c>
      <c r="B33" s="612" t="s">
        <v>831</v>
      </c>
      <c r="C33" s="611" t="s">
        <v>721</v>
      </c>
      <c r="D33" s="1317">
        <v>-88426</v>
      </c>
      <c r="E33" s="352">
        <v>0</v>
      </c>
      <c r="F33" s="1331">
        <f t="shared" si="6"/>
        <v>142897</v>
      </c>
      <c r="G33" s="1317">
        <f>'Adj Summary'!W37</f>
        <v>18950</v>
      </c>
      <c r="H33" s="352">
        <f>'Adj Summary'!W64</f>
        <v>0</v>
      </c>
      <c r="I33" s="1331">
        <f t="shared" si="7"/>
        <v>-30600</v>
      </c>
      <c r="J33" s="1354">
        <f t="shared" si="8"/>
        <v>-173497</v>
      </c>
      <c r="K33" s="1367">
        <f t="shared" si="0"/>
        <v>-224362</v>
      </c>
      <c r="L33" s="1368">
        <f t="shared" si="1"/>
        <v>0</v>
      </c>
      <c r="M33" s="115"/>
      <c r="N33" s="115"/>
      <c r="O33" s="462"/>
      <c r="P33" s="462"/>
      <c r="Q33" s="462"/>
      <c r="R33" s="462"/>
      <c r="S33" s="462"/>
      <c r="T33" s="462"/>
      <c r="U33" s="462"/>
      <c r="V33" s="462"/>
      <c r="W33" s="462"/>
      <c r="X33" s="462"/>
      <c r="Y33" s="462"/>
      <c r="Z33" s="462"/>
      <c r="AA33" s="462"/>
      <c r="AB33" s="462"/>
      <c r="AC33" s="462"/>
      <c r="AD33" s="462"/>
      <c r="AE33" s="462"/>
      <c r="AF33" s="462"/>
      <c r="AG33" s="393"/>
      <c r="AH33" s="393"/>
      <c r="AI33" s="393"/>
      <c r="AJ33" s="393"/>
      <c r="AK33" s="393"/>
      <c r="AL33" s="393"/>
      <c r="AM33" s="393"/>
      <c r="AN33" s="393"/>
      <c r="AO33" s="393"/>
      <c r="AP33" s="393"/>
      <c r="AQ33" s="393"/>
      <c r="AR33" s="393"/>
      <c r="AS33" s="393"/>
      <c r="AT33" s="393"/>
      <c r="AU33" s="393"/>
      <c r="AV33" s="393"/>
      <c r="AW33" s="393"/>
      <c r="AX33" s="393"/>
      <c r="AY33" s="393"/>
      <c r="AZ33" s="393"/>
      <c r="BA33" s="393"/>
      <c r="BB33" s="393"/>
      <c r="BC33" s="393"/>
    </row>
    <row r="34" spans="1:55" ht="15.6">
      <c r="A34" s="1338">
        <f t="shared" si="2"/>
        <v>26</v>
      </c>
      <c r="B34" s="612" t="s">
        <v>1091</v>
      </c>
      <c r="C34" s="611" t="s">
        <v>722</v>
      </c>
      <c r="D34" s="1317">
        <v>-48551.540907443676</v>
      </c>
      <c r="E34" s="352">
        <v>0</v>
      </c>
      <c r="F34" s="1331">
        <f t="shared" si="6"/>
        <v>78460</v>
      </c>
      <c r="G34" s="1317">
        <f>'Adj Summary'!X37</f>
        <v>-48202.290629063951</v>
      </c>
      <c r="H34" s="352">
        <f>'Adj Summary'!X64</f>
        <v>0</v>
      </c>
      <c r="I34" s="1331">
        <f t="shared" si="7"/>
        <v>77836</v>
      </c>
      <c r="J34" s="1354">
        <f t="shared" si="8"/>
        <v>-624</v>
      </c>
      <c r="K34" s="1367">
        <f t="shared" si="0"/>
        <v>-829073</v>
      </c>
      <c r="L34" s="1368">
        <f t="shared" si="1"/>
        <v>0</v>
      </c>
      <c r="M34" s="115"/>
      <c r="N34" s="115"/>
      <c r="O34" s="462"/>
      <c r="P34" s="462"/>
      <c r="Q34" s="462"/>
      <c r="R34" s="462"/>
      <c r="S34" s="462"/>
      <c r="T34" s="462"/>
      <c r="U34" s="462"/>
      <c r="V34" s="462"/>
      <c r="W34" s="462"/>
      <c r="X34" s="462"/>
      <c r="Y34" s="462"/>
      <c r="Z34" s="462"/>
      <c r="AA34" s="462"/>
      <c r="AB34" s="462"/>
      <c r="AC34" s="462"/>
      <c r="AD34" s="462"/>
      <c r="AE34" s="462"/>
      <c r="AF34" s="462"/>
      <c r="AG34" s="393"/>
      <c r="AH34" s="393"/>
      <c r="AI34" s="393"/>
      <c r="AJ34" s="393"/>
      <c r="AK34" s="393"/>
      <c r="AL34" s="393"/>
      <c r="AM34" s="393"/>
      <c r="AN34" s="393"/>
      <c r="AO34" s="393"/>
      <c r="AP34" s="393"/>
      <c r="AQ34" s="393"/>
      <c r="AR34" s="393"/>
      <c r="AS34" s="393"/>
      <c r="AT34" s="393"/>
      <c r="AU34" s="393"/>
      <c r="AV34" s="393"/>
      <c r="AW34" s="393"/>
      <c r="AX34" s="393"/>
      <c r="AY34" s="393"/>
      <c r="AZ34" s="393"/>
      <c r="BA34" s="393"/>
      <c r="BB34" s="393"/>
      <c r="BC34" s="393"/>
    </row>
    <row r="35" spans="1:55" ht="15.6">
      <c r="A35" s="1338">
        <f t="shared" si="2"/>
        <v>27</v>
      </c>
      <c r="B35" s="612" t="s">
        <v>1011</v>
      </c>
      <c r="C35" s="611" t="s">
        <v>1048</v>
      </c>
      <c r="D35" s="1317">
        <v>138837.58972921982</v>
      </c>
      <c r="E35" s="352">
        <v>0</v>
      </c>
      <c r="F35" s="1331">
        <f t="shared" si="6"/>
        <v>-224362</v>
      </c>
      <c r="G35" s="1317">
        <f>'Adj Summary'!Y37</f>
        <v>138837.58972921982</v>
      </c>
      <c r="H35" s="352">
        <f>'Adj Summary'!Y64</f>
        <v>0</v>
      </c>
      <c r="I35" s="1331">
        <f t="shared" si="7"/>
        <v>-224192</v>
      </c>
      <c r="J35" s="1354">
        <f t="shared" si="8"/>
        <v>170</v>
      </c>
      <c r="K35" s="1367">
        <f t="shared" si="0"/>
        <v>0</v>
      </c>
      <c r="L35" s="1368">
        <f t="shared" si="1"/>
        <v>0</v>
      </c>
      <c r="M35" s="115"/>
      <c r="N35" s="143"/>
      <c r="O35" s="462"/>
      <c r="P35" s="462"/>
      <c r="Q35" s="462"/>
      <c r="R35" s="462"/>
      <c r="S35" s="462"/>
      <c r="T35" s="462"/>
      <c r="U35" s="462"/>
      <c r="V35" s="462"/>
      <c r="W35" s="462"/>
      <c r="X35" s="462"/>
      <c r="Y35" s="462"/>
      <c r="Z35" s="462"/>
      <c r="AA35" s="462"/>
      <c r="AB35" s="462"/>
      <c r="AC35" s="462"/>
      <c r="AD35" s="462"/>
      <c r="AE35" s="462"/>
      <c r="AF35" s="462"/>
      <c r="AG35" s="393"/>
      <c r="AH35" s="393"/>
      <c r="AI35" s="393"/>
      <c r="AJ35" s="393"/>
      <c r="AK35" s="393"/>
      <c r="AL35" s="393"/>
      <c r="AM35" s="393"/>
      <c r="AN35" s="393"/>
      <c r="AO35" s="393"/>
      <c r="AP35" s="393"/>
      <c r="AQ35" s="393"/>
      <c r="AR35" s="393"/>
      <c r="AS35" s="393"/>
      <c r="AT35" s="393"/>
      <c r="AU35" s="393"/>
      <c r="AV35" s="393"/>
      <c r="AW35" s="393"/>
      <c r="AX35" s="393"/>
      <c r="AY35" s="393"/>
      <c r="AZ35" s="393"/>
      <c r="BA35" s="393"/>
      <c r="BB35" s="393"/>
      <c r="BC35" s="393"/>
    </row>
    <row r="36" spans="1:55" ht="15.6">
      <c r="A36" s="1338">
        <f t="shared" si="2"/>
        <v>28</v>
      </c>
      <c r="B36" s="612" t="s">
        <v>1033</v>
      </c>
      <c r="C36" s="611" t="s">
        <v>1049</v>
      </c>
      <c r="D36" s="1317">
        <v>513038.73283383262</v>
      </c>
      <c r="E36" s="352">
        <v>0</v>
      </c>
      <c r="F36" s="1331">
        <f t="shared" si="6"/>
        <v>-829073</v>
      </c>
      <c r="G36" s="1317">
        <f>'Adj Summary'!Z37</f>
        <v>513038.81384351279</v>
      </c>
      <c r="H36" s="352">
        <f>'Adj Summary'!Z64</f>
        <v>0</v>
      </c>
      <c r="I36" s="1331">
        <f t="shared" si="7"/>
        <v>-828444</v>
      </c>
      <c r="J36" s="1354">
        <f t="shared" si="8"/>
        <v>629</v>
      </c>
      <c r="K36" s="1367">
        <f t="shared" si="0"/>
        <v>0</v>
      </c>
      <c r="L36" s="1368">
        <f t="shared" si="1"/>
        <v>0</v>
      </c>
      <c r="M36" s="115"/>
      <c r="N36" s="115"/>
      <c r="O36" s="462"/>
      <c r="P36" s="462"/>
      <c r="Q36" s="462"/>
      <c r="R36" s="462"/>
      <c r="S36" s="462"/>
      <c r="T36" s="462"/>
      <c r="U36" s="462"/>
      <c r="V36" s="462"/>
      <c r="W36" s="462"/>
      <c r="X36" s="462"/>
      <c r="Y36" s="462"/>
      <c r="Z36" s="462"/>
      <c r="AA36" s="462"/>
      <c r="AB36" s="462"/>
      <c r="AC36" s="462"/>
      <c r="AD36" s="462"/>
      <c r="AE36" s="462"/>
      <c r="AF36" s="462"/>
      <c r="AG36" s="393"/>
      <c r="AH36" s="393"/>
      <c r="AI36" s="393"/>
      <c r="AJ36" s="393"/>
      <c r="AK36" s="393"/>
      <c r="AL36" s="393"/>
      <c r="AM36" s="393"/>
      <c r="AN36" s="393"/>
      <c r="AO36" s="393"/>
      <c r="AP36" s="393"/>
      <c r="AQ36" s="393"/>
      <c r="AR36" s="393"/>
      <c r="AS36" s="393"/>
      <c r="AT36" s="393"/>
      <c r="AU36" s="393"/>
      <c r="AV36" s="393"/>
      <c r="AW36" s="393"/>
      <c r="AX36" s="393"/>
      <c r="AY36" s="393"/>
      <c r="AZ36" s="393"/>
      <c r="BA36" s="393"/>
      <c r="BB36" s="393"/>
      <c r="BC36" s="393"/>
    </row>
    <row r="37" spans="1:55" ht="15.6">
      <c r="A37" s="1338">
        <f t="shared" si="2"/>
        <v>29</v>
      </c>
      <c r="B37" s="612"/>
      <c r="C37" s="611"/>
      <c r="D37" s="1317"/>
      <c r="E37" s="352"/>
      <c r="F37" s="1331"/>
      <c r="G37" s="1317"/>
      <c r="H37" s="352"/>
      <c r="I37" s="1331"/>
      <c r="J37" s="1354">
        <f t="shared" si="8"/>
        <v>0</v>
      </c>
      <c r="K37" s="1367">
        <f t="shared" si="0"/>
        <v>-5173431</v>
      </c>
      <c r="L37" s="1368">
        <f t="shared" si="1"/>
        <v>-8458</v>
      </c>
      <c r="M37" s="115"/>
      <c r="N37" s="115"/>
      <c r="O37" s="462"/>
      <c r="P37" s="462"/>
      <c r="Q37" s="462"/>
      <c r="R37" s="462"/>
      <c r="S37" s="462"/>
      <c r="T37" s="462"/>
      <c r="U37" s="462"/>
      <c r="V37" s="462"/>
      <c r="W37" s="462"/>
      <c r="X37" s="462"/>
      <c r="Y37" s="462"/>
      <c r="Z37" s="462"/>
      <c r="AA37" s="462"/>
      <c r="AB37" s="462"/>
      <c r="AC37" s="462"/>
      <c r="AD37" s="462"/>
      <c r="AE37" s="462"/>
      <c r="AF37" s="462"/>
      <c r="AG37" s="393"/>
      <c r="AH37" s="393"/>
      <c r="AI37" s="393"/>
      <c r="AJ37" s="393"/>
      <c r="AK37" s="393"/>
      <c r="AL37" s="393"/>
      <c r="AM37" s="393"/>
      <c r="AN37" s="393"/>
      <c r="AO37" s="393"/>
      <c r="AP37" s="393"/>
      <c r="AQ37" s="393"/>
      <c r="AR37" s="393"/>
      <c r="AS37" s="393"/>
      <c r="AT37" s="393"/>
      <c r="AU37" s="393"/>
      <c r="AV37" s="393"/>
      <c r="AW37" s="393"/>
      <c r="AX37" s="393"/>
      <c r="AY37" s="393"/>
      <c r="AZ37" s="393"/>
      <c r="BA37" s="393"/>
      <c r="BB37" s="393"/>
      <c r="BC37" s="393"/>
    </row>
    <row r="38" spans="1:55" ht="15.6">
      <c r="A38" s="1338">
        <f t="shared" si="2"/>
        <v>30</v>
      </c>
      <c r="B38" s="350" t="s">
        <v>197</v>
      </c>
      <c r="C38" s="611"/>
      <c r="D38" s="1317"/>
      <c r="E38" s="352"/>
      <c r="F38" s="1331"/>
      <c r="G38" s="1317"/>
      <c r="H38" s="352"/>
      <c r="I38" s="1331"/>
      <c r="J38" s="1354">
        <f t="shared" si="8"/>
        <v>0</v>
      </c>
      <c r="K38" s="1367">
        <f t="shared" si="0"/>
        <v>-16731095</v>
      </c>
      <c r="L38" s="1368">
        <f t="shared" si="1"/>
        <v>13753898</v>
      </c>
      <c r="M38" s="115"/>
      <c r="N38" s="115"/>
      <c r="O38" s="462"/>
      <c r="P38" s="462"/>
      <c r="Q38" s="462"/>
      <c r="R38" s="462"/>
      <c r="S38" s="462"/>
      <c r="T38" s="462"/>
      <c r="U38" s="462"/>
      <c r="V38" s="462"/>
      <c r="W38" s="462"/>
      <c r="X38" s="462"/>
      <c r="Y38" s="462"/>
      <c r="Z38" s="462"/>
      <c r="AA38" s="462"/>
      <c r="AB38" s="462"/>
      <c r="AC38" s="462"/>
      <c r="AD38" s="462"/>
      <c r="AE38" s="462"/>
      <c r="AF38" s="462"/>
      <c r="AG38" s="393"/>
      <c r="AH38" s="393"/>
      <c r="AI38" s="393"/>
      <c r="AJ38" s="393"/>
      <c r="AK38" s="393"/>
      <c r="AL38" s="393"/>
      <c r="AM38" s="393"/>
      <c r="AN38" s="393"/>
      <c r="AO38" s="393"/>
      <c r="AP38" s="393"/>
      <c r="AQ38" s="393"/>
      <c r="AR38" s="393"/>
      <c r="AS38" s="393"/>
      <c r="AT38" s="393"/>
      <c r="AU38" s="393"/>
      <c r="AV38" s="393"/>
      <c r="AW38" s="393"/>
      <c r="AX38" s="393"/>
      <c r="AY38" s="393"/>
      <c r="AZ38" s="393"/>
      <c r="BA38" s="393"/>
      <c r="BB38" s="393"/>
      <c r="BC38" s="393"/>
    </row>
    <row r="39" spans="1:55" ht="15.6">
      <c r="A39" s="1338">
        <f t="shared" si="2"/>
        <v>31</v>
      </c>
      <c r="B39" s="612" t="s">
        <v>562</v>
      </c>
      <c r="C39" s="611">
        <v>5.0999999999999996</v>
      </c>
      <c r="D39" s="1317">
        <v>3206604.6705655679</v>
      </c>
      <c r="E39" s="352">
        <v>0</v>
      </c>
      <c r="F39" s="1331">
        <f>ROUND((-+D39+(E39*$F$96))/$F$85,0)</f>
        <v>-5181889</v>
      </c>
      <c r="G39" s="1317">
        <f>'Adj Summary'!AA37</f>
        <v>3201370.5474026501</v>
      </c>
      <c r="H39" s="352">
        <f>'Adj Summary'!AA64</f>
        <v>0</v>
      </c>
      <c r="I39" s="1331">
        <f>ROUND((-+G39+(H39*$J$96))/+$J$85,0)</f>
        <v>-5169504</v>
      </c>
      <c r="J39" s="1354">
        <f t="shared" si="8"/>
        <v>12385</v>
      </c>
      <c r="K39" s="1367">
        <f t="shared" si="0"/>
        <v>-1021696</v>
      </c>
      <c r="L39" s="1368">
        <f t="shared" si="1"/>
        <v>-949</v>
      </c>
      <c r="M39" s="115"/>
      <c r="N39" s="115"/>
      <c r="O39" s="462"/>
      <c r="P39" s="462"/>
      <c r="Q39" s="462"/>
      <c r="R39" s="462"/>
      <c r="S39" s="462"/>
      <c r="T39" s="462"/>
      <c r="U39" s="462"/>
      <c r="V39" s="462"/>
      <c r="W39" s="462"/>
      <c r="X39" s="462"/>
      <c r="Y39" s="462"/>
      <c r="Z39" s="462"/>
      <c r="AA39" s="462"/>
      <c r="AB39" s="462"/>
      <c r="AC39" s="462"/>
      <c r="AD39" s="462"/>
      <c r="AE39" s="462"/>
      <c r="AF39" s="462"/>
      <c r="AG39" s="393"/>
      <c r="AH39" s="393"/>
      <c r="AI39" s="393"/>
      <c r="AJ39" s="393"/>
      <c r="AK39" s="393"/>
      <c r="AL39" s="393"/>
      <c r="AM39" s="393"/>
      <c r="AN39" s="393"/>
      <c r="AO39" s="393"/>
      <c r="AP39" s="393"/>
      <c r="AQ39" s="393"/>
      <c r="AR39" s="393"/>
      <c r="AS39" s="393"/>
      <c r="AT39" s="393"/>
      <c r="AU39" s="393"/>
      <c r="AV39" s="393"/>
      <c r="AW39" s="393"/>
      <c r="AX39" s="393"/>
      <c r="AY39" s="393"/>
      <c r="AZ39" s="393"/>
      <c r="BA39" s="393"/>
      <c r="BB39" s="393"/>
      <c r="BC39" s="393"/>
    </row>
    <row r="40" spans="1:55" ht="15.6">
      <c r="A40" s="1338">
        <f t="shared" si="2"/>
        <v>32</v>
      </c>
      <c r="B40" s="612" t="s">
        <v>563</v>
      </c>
      <c r="C40" s="611" t="s">
        <v>626</v>
      </c>
      <c r="D40" s="1317">
        <v>1842319.3733451739</v>
      </c>
      <c r="E40" s="352">
        <v>0</v>
      </c>
      <c r="F40" s="1331">
        <f>ROUND((-+D40+(E40*$F$96))/$F$85,0)</f>
        <v>-2977197</v>
      </c>
      <c r="G40" s="1317">
        <f>'Adj Summary'!AB37</f>
        <v>10353368.931901127</v>
      </c>
      <c r="H40" s="352">
        <f>'Adj Summary'!AB64</f>
        <v>0</v>
      </c>
      <c r="I40" s="1331">
        <f>ROUND((-+G40+(H40*$J$96))/+$J$85,0)</f>
        <v>-16718397</v>
      </c>
      <c r="J40" s="1354">
        <f t="shared" si="8"/>
        <v>-13741200</v>
      </c>
      <c r="K40" s="1367">
        <f t="shared" si="0"/>
        <v>7751838</v>
      </c>
      <c r="L40" s="1368">
        <f t="shared" si="1"/>
        <v>0</v>
      </c>
      <c r="M40" s="115"/>
      <c r="N40" s="115"/>
      <c r="O40" s="462"/>
      <c r="P40" s="462"/>
      <c r="Q40" s="462"/>
      <c r="R40" s="462"/>
      <c r="S40" s="462"/>
      <c r="T40" s="462"/>
      <c r="U40" s="462"/>
      <c r="V40" s="462"/>
      <c r="W40" s="462"/>
      <c r="X40" s="462"/>
      <c r="Y40" s="462"/>
      <c r="Z40" s="462"/>
      <c r="AA40" s="462"/>
      <c r="AB40" s="462"/>
      <c r="AC40" s="462"/>
      <c r="AD40" s="462"/>
      <c r="AE40" s="462"/>
      <c r="AF40" s="462"/>
      <c r="AG40" s="393"/>
      <c r="AH40" s="393"/>
      <c r="AI40" s="393"/>
      <c r="AJ40" s="393"/>
      <c r="AK40" s="393"/>
      <c r="AL40" s="393"/>
      <c r="AM40" s="393"/>
      <c r="AN40" s="393"/>
      <c r="AO40" s="393"/>
      <c r="AP40" s="393"/>
      <c r="AQ40" s="393"/>
      <c r="AR40" s="393"/>
      <c r="AS40" s="393"/>
      <c r="AT40" s="393"/>
      <c r="AU40" s="393"/>
      <c r="AV40" s="393"/>
      <c r="AW40" s="393"/>
      <c r="AX40" s="393"/>
      <c r="AY40" s="393"/>
      <c r="AZ40" s="393"/>
      <c r="BA40" s="393"/>
      <c r="BB40" s="393"/>
      <c r="BC40" s="393"/>
    </row>
    <row r="41" spans="1:55" ht="15.6">
      <c r="A41" s="1338">
        <f t="shared" si="2"/>
        <v>33</v>
      </c>
      <c r="B41" s="612" t="s">
        <v>510</v>
      </c>
      <c r="C41" s="611" t="s">
        <v>649</v>
      </c>
      <c r="D41" s="1317">
        <v>632822.74740625347</v>
      </c>
      <c r="E41" s="352">
        <v>0</v>
      </c>
      <c r="F41" s="1331">
        <f>ROUND((-+D41+(E41*$F$96))/$F$85,0)</f>
        <v>-1022645</v>
      </c>
      <c r="G41" s="1317">
        <f>'Adj Summary'!AC37</f>
        <v>632235.58427500003</v>
      </c>
      <c r="H41" s="352">
        <f>'Adj Summary'!AC64</f>
        <v>0</v>
      </c>
      <c r="I41" s="1331">
        <f>ROUND((-+G41+(H41*$J$96))/+$J$85,0)</f>
        <v>-1020920</v>
      </c>
      <c r="J41" s="1354">
        <f t="shared" si="8"/>
        <v>1725</v>
      </c>
      <c r="K41" s="1367">
        <f t="shared" si="0"/>
        <v>-1814108</v>
      </c>
      <c r="L41" s="1368">
        <f t="shared" si="1"/>
        <v>-1627</v>
      </c>
      <c r="M41" s="115"/>
      <c r="N41" s="115"/>
      <c r="O41" s="462"/>
      <c r="P41" s="462"/>
      <c r="Q41" s="462"/>
      <c r="R41" s="462"/>
      <c r="S41" s="462"/>
      <c r="T41" s="462"/>
      <c r="U41" s="462"/>
      <c r="V41" s="462"/>
      <c r="W41" s="462"/>
      <c r="X41" s="462"/>
      <c r="Y41" s="462"/>
      <c r="Z41" s="462"/>
      <c r="AA41" s="462"/>
      <c r="AB41" s="462"/>
      <c r="AC41" s="462"/>
      <c r="AD41" s="462"/>
      <c r="AE41" s="462"/>
      <c r="AF41" s="462"/>
      <c r="AG41" s="393"/>
      <c r="AH41" s="393"/>
      <c r="AI41" s="393"/>
      <c r="AJ41" s="393"/>
      <c r="AK41" s="393"/>
      <c r="AL41" s="393"/>
      <c r="AM41" s="393"/>
      <c r="AN41" s="393"/>
      <c r="AO41" s="393"/>
      <c r="AP41" s="393"/>
      <c r="AQ41" s="393"/>
      <c r="AR41" s="393"/>
      <c r="AS41" s="393"/>
      <c r="AT41" s="393"/>
      <c r="AU41" s="393"/>
      <c r="AV41" s="393"/>
      <c r="AW41" s="393"/>
      <c r="AX41" s="393"/>
      <c r="AY41" s="393"/>
      <c r="AZ41" s="393"/>
      <c r="BA41" s="393"/>
      <c r="BB41" s="393"/>
      <c r="BC41" s="393"/>
    </row>
    <row r="42" spans="1:55" ht="15.6">
      <c r="A42" s="1338">
        <f t="shared" si="2"/>
        <v>34</v>
      </c>
      <c r="B42" s="612" t="s">
        <v>508</v>
      </c>
      <c r="C42" s="611" t="s">
        <v>650</v>
      </c>
      <c r="D42" s="1317">
        <v>-4796915</v>
      </c>
      <c r="E42" s="352">
        <v>0</v>
      </c>
      <c r="F42" s="1331">
        <f>ROUND((-+D42+(E42*$F$96))/$F$85,0)</f>
        <v>7751838</v>
      </c>
      <c r="G42" s="1317">
        <f>'Adj Summary'!AD37</f>
        <v>-4796915</v>
      </c>
      <c r="H42" s="352">
        <f>'Adj Summary'!AD64</f>
        <v>0</v>
      </c>
      <c r="I42" s="1331">
        <f>ROUND((-+G42+(H42*$J$96))/+$J$85,0)</f>
        <v>7745955</v>
      </c>
      <c r="J42" s="1354">
        <f t="shared" si="8"/>
        <v>-5883</v>
      </c>
      <c r="K42" s="1367">
        <f t="shared" ref="K42:K73" si="9">ROUND((-+G44+(H44*$F$96))/+$F$85,0)</f>
        <v>0</v>
      </c>
      <c r="L42" s="1368">
        <f t="shared" ref="L42:L73" si="10">+F44-K42</f>
        <v>0</v>
      </c>
      <c r="M42" s="115"/>
      <c r="N42" s="115"/>
      <c r="O42" s="462"/>
      <c r="P42" s="462"/>
      <c r="Q42" s="462"/>
      <c r="R42" s="462"/>
      <c r="S42" s="462"/>
      <c r="T42" s="462"/>
      <c r="U42" s="462"/>
      <c r="V42" s="462"/>
      <c r="W42" s="462"/>
      <c r="X42" s="462"/>
      <c r="Y42" s="462"/>
      <c r="Z42" s="462"/>
      <c r="AA42" s="462"/>
      <c r="AB42" s="462"/>
      <c r="AC42" s="462"/>
      <c r="AD42" s="462"/>
      <c r="AE42" s="462"/>
      <c r="AF42" s="462"/>
      <c r="AG42" s="393"/>
      <c r="AH42" s="393"/>
      <c r="AI42" s="393"/>
      <c r="AJ42" s="393"/>
      <c r="AK42" s="393"/>
      <c r="AL42" s="393"/>
      <c r="AM42" s="393"/>
      <c r="AN42" s="393"/>
      <c r="AO42" s="393"/>
      <c r="AP42" s="393"/>
      <c r="AQ42" s="393"/>
      <c r="AR42" s="393"/>
      <c r="AS42" s="393"/>
      <c r="AT42" s="393"/>
      <c r="AU42" s="393"/>
      <c r="AV42" s="393"/>
      <c r="AW42" s="393"/>
      <c r="AX42" s="393"/>
      <c r="AY42" s="393"/>
      <c r="AZ42" s="393"/>
      <c r="BA42" s="393"/>
      <c r="BB42" s="393"/>
      <c r="BC42" s="393"/>
    </row>
    <row r="43" spans="1:55" ht="15.6">
      <c r="A43" s="1338">
        <f t="shared" si="2"/>
        <v>35</v>
      </c>
      <c r="B43" s="462" t="s">
        <v>651</v>
      </c>
      <c r="C43" s="611" t="s">
        <v>652</v>
      </c>
      <c r="D43" s="1317">
        <v>473942.02758078941</v>
      </c>
      <c r="E43" s="352">
        <v>-8328881.8422497436</v>
      </c>
      <c r="F43" s="1331">
        <f>ROUND((-+D43+(E43*$F$96))/$F$85,0)</f>
        <v>-1815735</v>
      </c>
      <c r="G43" s="1317">
        <f>'Adj Summary'!AE37</f>
        <v>473539.66367029888</v>
      </c>
      <c r="H43" s="352">
        <f>'Adj Summary'!AE64</f>
        <v>-8321133.8213349991</v>
      </c>
      <c r="I43" s="1331">
        <f>ROUND((-+G43+(H43*$J$96))/+$J$85,0)</f>
        <v>-1709268</v>
      </c>
      <c r="J43" s="1354">
        <f t="shared" si="8"/>
        <v>106467</v>
      </c>
      <c r="K43" s="1367">
        <f t="shared" si="9"/>
        <v>0</v>
      </c>
      <c r="L43" s="1368">
        <f t="shared" si="10"/>
        <v>0</v>
      </c>
      <c r="M43" s="115"/>
      <c r="N43" s="115"/>
      <c r="O43" s="462"/>
      <c r="P43" s="462"/>
      <c r="Q43" s="462"/>
      <c r="R43" s="462"/>
      <c r="S43" s="462"/>
      <c r="T43" s="462"/>
      <c r="U43" s="462"/>
      <c r="V43" s="462"/>
      <c r="W43" s="462"/>
      <c r="X43" s="462"/>
      <c r="Y43" s="462"/>
      <c r="Z43" s="462"/>
      <c r="AA43" s="462"/>
      <c r="AB43" s="462"/>
      <c r="AC43" s="462"/>
      <c r="AD43" s="462"/>
      <c r="AE43" s="462"/>
      <c r="AF43" s="462"/>
      <c r="AG43" s="393"/>
      <c r="AH43" s="393"/>
      <c r="AI43" s="393"/>
      <c r="AJ43" s="393"/>
      <c r="AK43" s="393"/>
      <c r="AL43" s="393"/>
      <c r="AM43" s="393"/>
      <c r="AN43" s="393"/>
      <c r="AO43" s="393"/>
      <c r="AP43" s="393"/>
      <c r="AQ43" s="393"/>
      <c r="AR43" s="393"/>
      <c r="AS43" s="393"/>
      <c r="AT43" s="393"/>
      <c r="AU43" s="393"/>
      <c r="AV43" s="393"/>
      <c r="AW43" s="393"/>
      <c r="AX43" s="393"/>
      <c r="AY43" s="393"/>
      <c r="AZ43" s="393"/>
      <c r="BA43" s="393"/>
      <c r="BB43" s="393"/>
      <c r="BC43" s="393"/>
    </row>
    <row r="44" spans="1:55" ht="15.6">
      <c r="A44" s="1338">
        <f t="shared" si="2"/>
        <v>36</v>
      </c>
      <c r="B44" s="612"/>
      <c r="C44" s="611"/>
      <c r="D44" s="1332"/>
      <c r="E44" s="617"/>
      <c r="F44" s="1331"/>
      <c r="G44" s="1300"/>
      <c r="H44" s="462"/>
      <c r="I44" s="1331"/>
      <c r="J44" s="1354"/>
      <c r="K44" s="1367">
        <f t="shared" si="9"/>
        <v>66256</v>
      </c>
      <c r="L44" s="1368">
        <f t="shared" si="10"/>
        <v>28082</v>
      </c>
      <c r="M44" s="115"/>
      <c r="N44" s="115"/>
      <c r="O44" s="462"/>
      <c r="P44" s="462"/>
      <c r="Q44" s="462"/>
      <c r="R44" s="462"/>
      <c r="S44" s="462"/>
      <c r="T44" s="462"/>
      <c r="U44" s="462"/>
      <c r="V44" s="462"/>
      <c r="W44" s="462"/>
      <c r="X44" s="462"/>
      <c r="Y44" s="462"/>
      <c r="Z44" s="462"/>
      <c r="AA44" s="462"/>
      <c r="AB44" s="462"/>
      <c r="AC44" s="462"/>
      <c r="AD44" s="462"/>
      <c r="AE44" s="462"/>
      <c r="AF44" s="462"/>
      <c r="AG44" s="393"/>
      <c r="AH44" s="393"/>
      <c r="AI44" s="393"/>
      <c r="AJ44" s="393"/>
      <c r="AK44" s="393"/>
      <c r="AL44" s="393"/>
      <c r="AM44" s="393"/>
      <c r="AN44" s="393"/>
      <c r="AO44" s="393"/>
      <c r="AP44" s="393"/>
      <c r="AQ44" s="393"/>
      <c r="AR44" s="393"/>
      <c r="AS44" s="393"/>
      <c r="AT44" s="393"/>
      <c r="AU44" s="393"/>
      <c r="AV44" s="393"/>
      <c r="AW44" s="393"/>
      <c r="AX44" s="393"/>
      <c r="AY44" s="393"/>
      <c r="AZ44" s="393"/>
      <c r="BA44" s="393"/>
      <c r="BB44" s="393"/>
      <c r="BC44" s="393"/>
    </row>
    <row r="45" spans="1:55" ht="15.6">
      <c r="A45" s="1338">
        <f t="shared" si="2"/>
        <v>37</v>
      </c>
      <c r="B45" s="350" t="s">
        <v>210</v>
      </c>
      <c r="C45" s="611"/>
      <c r="D45" s="1332"/>
      <c r="E45" s="617"/>
      <c r="F45" s="1331"/>
      <c r="G45" s="1300"/>
      <c r="H45" s="462"/>
      <c r="I45" s="1331"/>
      <c r="J45" s="1354"/>
      <c r="K45" s="1367">
        <f t="shared" si="9"/>
        <v>0</v>
      </c>
      <c r="L45" s="1368">
        <f t="shared" si="10"/>
        <v>-1637231</v>
      </c>
      <c r="M45" s="115"/>
      <c r="N45" s="115"/>
      <c r="O45" s="462"/>
      <c r="P45" s="462"/>
      <c r="Q45" s="462"/>
      <c r="R45" s="462"/>
      <c r="S45" s="462"/>
      <c r="T45" s="462"/>
      <c r="U45" s="462"/>
      <c r="V45" s="462"/>
      <c r="W45" s="462"/>
      <c r="X45" s="462"/>
      <c r="Y45" s="462"/>
      <c r="Z45" s="462"/>
      <c r="AA45" s="462"/>
      <c r="AB45" s="462"/>
      <c r="AC45" s="462"/>
      <c r="AD45" s="462"/>
      <c r="AE45" s="462"/>
      <c r="AF45" s="462"/>
      <c r="AG45" s="393"/>
      <c r="AH45" s="393"/>
      <c r="AI45" s="393"/>
      <c r="AJ45" s="393"/>
      <c r="AK45" s="393"/>
      <c r="AL45" s="393"/>
      <c r="AM45" s="393"/>
      <c r="AN45" s="393"/>
      <c r="AO45" s="393"/>
      <c r="AP45" s="393"/>
      <c r="AQ45" s="393"/>
      <c r="AR45" s="393"/>
      <c r="AS45" s="393"/>
      <c r="AT45" s="393"/>
      <c r="AU45" s="393"/>
      <c r="AV45" s="393"/>
      <c r="AW45" s="393"/>
      <c r="AX45" s="393"/>
      <c r="AY45" s="393"/>
      <c r="AZ45" s="393"/>
      <c r="BA45" s="393"/>
      <c r="BB45" s="393"/>
      <c r="BC45" s="393"/>
    </row>
    <row r="46" spans="1:55" ht="15.6">
      <c r="A46" s="1338">
        <f t="shared" si="2"/>
        <v>38</v>
      </c>
      <c r="B46" s="612" t="s">
        <v>214</v>
      </c>
      <c r="C46" s="611" t="s">
        <v>512</v>
      </c>
      <c r="D46" s="1317">
        <v>-50951.985627060989</v>
      </c>
      <c r="E46" s="352">
        <v>95198.015657801065</v>
      </c>
      <c r="F46" s="1331">
        <f>ROUND((-+D46+(E46*$F$96))/$F$85,0)</f>
        <v>94338</v>
      </c>
      <c r="G46" s="1317">
        <f>'Adj Summary'!AF37</f>
        <v>-40411.096375000023</v>
      </c>
      <c r="H46" s="352">
        <f>'Adj Summary'!AF64</f>
        <v>7549.7848900000099</v>
      </c>
      <c r="I46" s="1331">
        <f>ROUND((-+G46+(H46*$J$96))/+$J$85,0)</f>
        <v>66112</v>
      </c>
      <c r="J46" s="1354">
        <f>+I46-F46</f>
        <v>-28226</v>
      </c>
      <c r="K46" s="1367">
        <f t="shared" si="9"/>
        <v>600915</v>
      </c>
      <c r="L46" s="1368">
        <f t="shared" si="10"/>
        <v>2365</v>
      </c>
      <c r="M46" s="115"/>
      <c r="N46" s="115"/>
      <c r="O46" s="462"/>
      <c r="P46" s="462"/>
      <c r="Q46" s="462"/>
      <c r="R46" s="462"/>
      <c r="S46" s="462"/>
      <c r="T46" s="462"/>
      <c r="U46" s="462"/>
      <c r="V46" s="462"/>
      <c r="W46" s="462"/>
      <c r="X46" s="462"/>
      <c r="Y46" s="462"/>
      <c r="Z46" s="462"/>
      <c r="AA46" s="462"/>
      <c r="AB46" s="462"/>
      <c r="AC46" s="462"/>
      <c r="AD46" s="462"/>
      <c r="AE46" s="462"/>
      <c r="AF46" s="462"/>
      <c r="AG46" s="393"/>
      <c r="AH46" s="393"/>
      <c r="AI46" s="393"/>
      <c r="AJ46" s="393"/>
      <c r="AK46" s="393"/>
      <c r="AL46" s="393"/>
      <c r="AM46" s="393"/>
      <c r="AN46" s="393"/>
      <c r="AO46" s="393"/>
      <c r="AP46" s="393"/>
      <c r="AQ46" s="393"/>
      <c r="AR46" s="393"/>
      <c r="AS46" s="393"/>
      <c r="AT46" s="393"/>
      <c r="AU46" s="393"/>
      <c r="AV46" s="393"/>
      <c r="AW46" s="393"/>
      <c r="AX46" s="393"/>
      <c r="AY46" s="393"/>
      <c r="AZ46" s="393"/>
      <c r="BA46" s="393"/>
      <c r="BB46" s="393"/>
      <c r="BC46" s="393"/>
    </row>
    <row r="47" spans="1:55" ht="15.6">
      <c r="A47" s="1338">
        <f t="shared" si="2"/>
        <v>39</v>
      </c>
      <c r="B47" s="612" t="s">
        <v>1093</v>
      </c>
      <c r="C47" s="611" t="s">
        <v>1034</v>
      </c>
      <c r="D47" s="1317"/>
      <c r="E47" s="352">
        <v>-12988907.103775986</v>
      </c>
      <c r="F47" s="1331">
        <f>ROUND((-+D47+(E47*$F$96))/$F$85,0)</f>
        <v>-1637231</v>
      </c>
      <c r="G47" s="1317"/>
      <c r="H47" s="352">
        <f>('Adj Summary'!AG64+'Adj Summary'!AH64)</f>
        <v>0</v>
      </c>
      <c r="I47" s="1331">
        <f>ROUND((-+G47+(H47*$J$96))/+$J$85,0)</f>
        <v>0</v>
      </c>
      <c r="J47" s="1354">
        <f>+I47-F47</f>
        <v>1637231</v>
      </c>
      <c r="K47" s="1367">
        <f t="shared" si="9"/>
        <v>-50487</v>
      </c>
      <c r="L47" s="1368">
        <f t="shared" si="10"/>
        <v>0</v>
      </c>
      <c r="M47" s="115"/>
      <c r="N47" s="115"/>
      <c r="O47" s="462"/>
      <c r="P47" s="462"/>
      <c r="Q47" s="462"/>
      <c r="R47" s="462"/>
      <c r="S47" s="462"/>
      <c r="T47" s="462"/>
      <c r="U47" s="462"/>
      <c r="V47" s="462"/>
      <c r="W47" s="462"/>
      <c r="X47" s="462"/>
      <c r="Y47" s="462"/>
      <c r="Z47" s="462"/>
      <c r="AA47" s="462"/>
      <c r="AB47" s="462"/>
      <c r="AC47" s="462"/>
      <c r="AD47" s="462"/>
      <c r="AE47" s="462"/>
      <c r="AF47" s="462"/>
      <c r="AG47" s="393"/>
      <c r="AH47" s="393"/>
      <c r="AI47" s="393"/>
      <c r="AJ47" s="393"/>
      <c r="AK47" s="393"/>
      <c r="AL47" s="393"/>
      <c r="AM47" s="393"/>
      <c r="AN47" s="393"/>
      <c r="AO47" s="393"/>
      <c r="AP47" s="393"/>
      <c r="AQ47" s="393"/>
      <c r="AR47" s="393"/>
      <c r="AS47" s="393"/>
      <c r="AT47" s="393"/>
      <c r="AU47" s="393"/>
      <c r="AV47" s="393"/>
      <c r="AW47" s="393"/>
      <c r="AX47" s="393"/>
      <c r="AY47" s="393"/>
      <c r="AZ47" s="393"/>
      <c r="BA47" s="393"/>
      <c r="BB47" s="393"/>
      <c r="BC47" s="393"/>
    </row>
    <row r="48" spans="1:55" ht="15.6">
      <c r="A48" s="1338">
        <f t="shared" si="2"/>
        <v>40</v>
      </c>
      <c r="B48" s="612" t="s">
        <v>896</v>
      </c>
      <c r="C48" s="611" t="s">
        <v>1035</v>
      </c>
      <c r="D48" s="1317">
        <v>-225013.05949502019</v>
      </c>
      <c r="E48" s="352">
        <v>1901316.3101523968</v>
      </c>
      <c r="F48" s="1331">
        <f>ROUND((-+D48+(E48*$F$96))/$F$85,0)</f>
        <v>603280</v>
      </c>
      <c r="G48" s="1317">
        <f>'Adj Summary'!AI37</f>
        <v>-223549.46956668142</v>
      </c>
      <c r="H48" s="352">
        <f>'Adj Summary'!AI64</f>
        <v>1901316.3101523968</v>
      </c>
      <c r="I48" s="1331">
        <f>ROUND((-+G48+(H48*$J$96))/+$J$85,0)</f>
        <v>576818</v>
      </c>
      <c r="J48" s="1354">
        <f>+I48-F48</f>
        <v>-26462</v>
      </c>
      <c r="K48" s="1367">
        <f t="shared" si="9"/>
        <v>0</v>
      </c>
      <c r="L48" s="1368">
        <f t="shared" si="10"/>
        <v>0</v>
      </c>
      <c r="M48" s="115"/>
      <c r="N48" s="115"/>
      <c r="O48" s="462"/>
      <c r="P48" s="462"/>
      <c r="Q48" s="462"/>
      <c r="R48" s="462"/>
      <c r="S48" s="462"/>
      <c r="T48" s="462"/>
      <c r="U48" s="462"/>
      <c r="V48" s="462"/>
      <c r="W48" s="462"/>
      <c r="X48" s="462"/>
      <c r="Y48" s="462"/>
      <c r="Z48" s="462"/>
      <c r="AA48" s="462"/>
      <c r="AB48" s="462"/>
      <c r="AC48" s="462"/>
      <c r="AD48" s="462"/>
      <c r="AE48" s="462"/>
      <c r="AF48" s="462"/>
      <c r="AG48" s="393"/>
      <c r="AH48" s="393"/>
      <c r="AI48" s="393"/>
      <c r="AJ48" s="393"/>
      <c r="AK48" s="393"/>
      <c r="AL48" s="393"/>
      <c r="AM48" s="393"/>
      <c r="AN48" s="393"/>
      <c r="AO48" s="393"/>
      <c r="AP48" s="393"/>
      <c r="AQ48" s="393"/>
      <c r="AR48" s="393"/>
      <c r="AS48" s="393"/>
      <c r="AT48" s="393"/>
      <c r="AU48" s="393"/>
      <c r="AV48" s="393"/>
      <c r="AW48" s="393"/>
      <c r="AX48" s="393"/>
      <c r="AY48" s="393"/>
      <c r="AZ48" s="393"/>
      <c r="BA48" s="393"/>
      <c r="BB48" s="393"/>
      <c r="BC48" s="393"/>
    </row>
    <row r="49" spans="1:55" ht="15.6">
      <c r="A49" s="1338">
        <f t="shared" si="2"/>
        <v>41</v>
      </c>
      <c r="B49" s="612" t="s">
        <v>898</v>
      </c>
      <c r="C49" s="611" t="s">
        <v>1035</v>
      </c>
      <c r="D49" s="1317"/>
      <c r="E49" s="352">
        <v>-400537.83989990689</v>
      </c>
      <c r="F49" s="1331">
        <f>ROUND((-+D49+(E49*$F$96))/$F$85,0)</f>
        <v>-50487</v>
      </c>
      <c r="G49" s="1317"/>
      <c r="H49" s="352">
        <f>'Adj Summary'!AJ64</f>
        <v>-400537.83989990689</v>
      </c>
      <c r="I49" s="1331">
        <f>ROUND((-+G49+(H49*$J$96))/+$J$85,0)</f>
        <v>-45469</v>
      </c>
      <c r="J49" s="1354">
        <f>+I49-F49</f>
        <v>5018</v>
      </c>
      <c r="K49" s="1367">
        <f t="shared" si="9"/>
        <v>0</v>
      </c>
      <c r="L49" s="1368">
        <f t="shared" si="10"/>
        <v>0</v>
      </c>
      <c r="M49" s="115"/>
      <c r="N49" s="115"/>
      <c r="O49" s="462"/>
      <c r="P49" s="462"/>
      <c r="Q49" s="462"/>
      <c r="R49" s="462"/>
      <c r="S49" s="462"/>
      <c r="T49" s="462"/>
      <c r="U49" s="462"/>
      <c r="V49" s="462"/>
      <c r="W49" s="462"/>
      <c r="X49" s="462"/>
      <c r="Y49" s="462"/>
      <c r="Z49" s="462"/>
      <c r="AA49" s="462"/>
      <c r="AB49" s="462"/>
      <c r="AC49" s="462"/>
      <c r="AD49" s="462"/>
      <c r="AE49" s="462"/>
      <c r="AF49" s="462"/>
      <c r="AG49" s="393"/>
      <c r="AH49" s="393"/>
      <c r="AI49" s="393"/>
      <c r="AJ49" s="393"/>
      <c r="AK49" s="393"/>
      <c r="AL49" s="393"/>
      <c r="AM49" s="393"/>
      <c r="AN49" s="393"/>
      <c r="AO49" s="393"/>
      <c r="AP49" s="393"/>
      <c r="AQ49" s="393"/>
      <c r="AR49" s="393"/>
      <c r="AS49" s="393"/>
      <c r="AT49" s="393"/>
      <c r="AU49" s="393"/>
      <c r="AV49" s="393"/>
      <c r="AW49" s="393"/>
      <c r="AX49" s="393"/>
      <c r="AY49" s="393"/>
      <c r="AZ49" s="393"/>
      <c r="BA49" s="393"/>
      <c r="BB49" s="393"/>
      <c r="BC49" s="393"/>
    </row>
    <row r="50" spans="1:55" ht="15.6">
      <c r="A50" s="1338">
        <f t="shared" si="2"/>
        <v>42</v>
      </c>
      <c r="B50" s="612"/>
      <c r="C50" s="611"/>
      <c r="D50" s="1317"/>
      <c r="E50" s="352"/>
      <c r="F50" s="1331"/>
      <c r="G50" s="1317"/>
      <c r="H50" s="352"/>
      <c r="I50" s="1331"/>
      <c r="J50" s="1354"/>
      <c r="K50" s="1367">
        <f t="shared" si="9"/>
        <v>-859425</v>
      </c>
      <c r="L50" s="1368">
        <f t="shared" si="10"/>
        <v>1434343</v>
      </c>
      <c r="M50" s="115"/>
      <c r="N50" s="115"/>
      <c r="O50" s="462"/>
      <c r="P50" s="462"/>
      <c r="Q50" s="462"/>
      <c r="R50" s="462"/>
      <c r="S50" s="462"/>
      <c r="T50" s="462"/>
      <c r="U50" s="462"/>
      <c r="V50" s="462"/>
      <c r="W50" s="462"/>
      <c r="X50" s="462"/>
      <c r="Y50" s="462"/>
      <c r="Z50" s="462"/>
      <c r="AA50" s="462"/>
      <c r="AB50" s="462"/>
      <c r="AC50" s="462"/>
      <c r="AD50" s="462"/>
      <c r="AE50" s="462"/>
      <c r="AF50" s="462"/>
      <c r="AG50" s="393"/>
      <c r="AH50" s="393"/>
      <c r="AI50" s="393"/>
      <c r="AJ50" s="393"/>
      <c r="AK50" s="393"/>
      <c r="AL50" s="393"/>
      <c r="AM50" s="393"/>
      <c r="AN50" s="393"/>
      <c r="AO50" s="393"/>
      <c r="AP50" s="393"/>
      <c r="AQ50" s="393"/>
      <c r="AR50" s="393"/>
      <c r="AS50" s="393"/>
      <c r="AT50" s="393"/>
      <c r="AU50" s="393"/>
      <c r="AV50" s="393"/>
      <c r="AW50" s="393"/>
      <c r="AX50" s="393"/>
      <c r="AY50" s="393"/>
      <c r="AZ50" s="393"/>
      <c r="BA50" s="393"/>
      <c r="BB50" s="393"/>
      <c r="BC50" s="393"/>
    </row>
    <row r="51" spans="1:55" ht="15.6">
      <c r="A51" s="1338">
        <f t="shared" si="2"/>
        <v>43</v>
      </c>
      <c r="B51" s="350" t="s">
        <v>179</v>
      </c>
      <c r="C51" s="611"/>
      <c r="D51" s="1317"/>
      <c r="E51" s="352"/>
      <c r="F51" s="1331"/>
      <c r="G51" s="1317"/>
      <c r="H51" s="352"/>
      <c r="I51" s="1331"/>
      <c r="J51" s="1354"/>
      <c r="K51" s="1367">
        <f t="shared" si="9"/>
        <v>0</v>
      </c>
      <c r="L51" s="1368">
        <f t="shared" si="10"/>
        <v>347139</v>
      </c>
      <c r="M51" s="115"/>
      <c r="N51" s="115"/>
      <c r="O51" s="462"/>
      <c r="P51" s="462"/>
      <c r="Q51" s="462"/>
      <c r="R51" s="462"/>
      <c r="S51" s="462"/>
      <c r="T51" s="462"/>
      <c r="U51" s="462"/>
      <c r="V51" s="462"/>
      <c r="W51" s="462"/>
      <c r="X51" s="462"/>
      <c r="Y51" s="462"/>
      <c r="Z51" s="462"/>
      <c r="AA51" s="462"/>
      <c r="AB51" s="462"/>
      <c r="AC51" s="462"/>
      <c r="AD51" s="462"/>
      <c r="AE51" s="462"/>
      <c r="AF51" s="462"/>
      <c r="AG51" s="393"/>
      <c r="AH51" s="393"/>
      <c r="AI51" s="393"/>
      <c r="AJ51" s="393"/>
      <c r="AK51" s="393"/>
      <c r="AL51" s="393"/>
      <c r="AM51" s="393"/>
      <c r="AN51" s="393"/>
      <c r="AO51" s="393"/>
      <c r="AP51" s="393"/>
      <c r="AQ51" s="393"/>
      <c r="AR51" s="393"/>
      <c r="AS51" s="393"/>
      <c r="AT51" s="393"/>
      <c r="AU51" s="393"/>
      <c r="AV51" s="393"/>
      <c r="AW51" s="393"/>
      <c r="AX51" s="393"/>
      <c r="AY51" s="393"/>
      <c r="AZ51" s="393"/>
      <c r="BA51" s="393"/>
      <c r="BB51" s="393"/>
      <c r="BC51" s="393"/>
    </row>
    <row r="52" spans="1:55" ht="15.6">
      <c r="A52" s="1338">
        <f t="shared" si="2"/>
        <v>44</v>
      </c>
      <c r="B52" s="612" t="s">
        <v>171</v>
      </c>
      <c r="C52" s="611">
        <v>7.1</v>
      </c>
      <c r="D52" s="1317">
        <v>-355765</v>
      </c>
      <c r="E52" s="352">
        <v>0</v>
      </c>
      <c r="F52" s="1331">
        <f t="shared" ref="F52:F61" si="11">ROUND((-+D52+(E52*$F$96))/$F$85,0)</f>
        <v>574918</v>
      </c>
      <c r="G52" s="1317">
        <f>'Adj Summary'!AK37</f>
        <v>531821</v>
      </c>
      <c r="H52" s="352">
        <f>'Adj Summary'!AK64</f>
        <v>0</v>
      </c>
      <c r="I52" s="1331">
        <f t="shared" ref="I52:I61" si="12">ROUND((-+G52+(H52*$J$96))/+$J$85,0)</f>
        <v>-858773</v>
      </c>
      <c r="J52" s="1354">
        <f t="shared" ref="J52:J61" si="13">+I52-F52</f>
        <v>-1433691</v>
      </c>
      <c r="K52" s="1367">
        <f t="shared" si="9"/>
        <v>981544</v>
      </c>
      <c r="L52" s="1368">
        <f t="shared" si="10"/>
        <v>-7604</v>
      </c>
      <c r="M52" s="115"/>
      <c r="N52" s="115"/>
      <c r="O52" s="462"/>
      <c r="P52" s="462"/>
      <c r="Q52" s="462"/>
      <c r="R52" s="462"/>
      <c r="S52" s="462"/>
      <c r="T52" s="462"/>
      <c r="U52" s="462"/>
      <c r="V52" s="462"/>
      <c r="W52" s="462"/>
      <c r="X52" s="462"/>
      <c r="Y52" s="462"/>
      <c r="Z52" s="462"/>
      <c r="AA52" s="462"/>
      <c r="AB52" s="462"/>
      <c r="AC52" s="462"/>
      <c r="AD52" s="462"/>
      <c r="AE52" s="462"/>
      <c r="AF52" s="462"/>
      <c r="AG52" s="393"/>
      <c r="AH52" s="393"/>
      <c r="AI52" s="393"/>
      <c r="AJ52" s="393"/>
      <c r="AK52" s="393"/>
      <c r="AL52" s="393"/>
      <c r="AM52" s="393"/>
      <c r="AN52" s="393"/>
      <c r="AO52" s="393"/>
      <c r="AP52" s="393"/>
      <c r="AQ52" s="393"/>
      <c r="AR52" s="393"/>
      <c r="AS52" s="393"/>
      <c r="AT52" s="393"/>
      <c r="AU52" s="393"/>
      <c r="AV52" s="393"/>
      <c r="AW52" s="393"/>
      <c r="AX52" s="393"/>
      <c r="AY52" s="393"/>
      <c r="AZ52" s="393"/>
      <c r="BA52" s="393"/>
      <c r="BB52" s="393"/>
      <c r="BC52" s="393"/>
    </row>
    <row r="53" spans="1:55" ht="15.6">
      <c r="A53" s="1338">
        <f t="shared" si="2"/>
        <v>45</v>
      </c>
      <c r="B53" s="612" t="s">
        <v>900</v>
      </c>
      <c r="C53" s="611">
        <v>7.2</v>
      </c>
      <c r="D53" s="1500">
        <v>-214813.25469389715</v>
      </c>
      <c r="E53" s="352"/>
      <c r="F53" s="1331">
        <f t="shared" si="11"/>
        <v>347139</v>
      </c>
      <c r="G53" s="1317">
        <f>'Adj Summary'!AL37</f>
        <v>0</v>
      </c>
      <c r="H53" s="352"/>
      <c r="I53" s="1331">
        <f t="shared" si="12"/>
        <v>0</v>
      </c>
      <c r="J53" s="1354">
        <f t="shared" si="13"/>
        <v>-347139</v>
      </c>
      <c r="K53" s="1367">
        <f t="shared" si="9"/>
        <v>551243</v>
      </c>
      <c r="L53" s="1368">
        <f t="shared" si="10"/>
        <v>-1499641</v>
      </c>
      <c r="M53" s="115"/>
      <c r="N53" s="115"/>
      <c r="O53" s="462"/>
      <c r="P53" s="462"/>
      <c r="Q53" s="462"/>
      <c r="R53" s="462"/>
      <c r="S53" s="462"/>
      <c r="T53" s="462"/>
      <c r="U53" s="462"/>
      <c r="V53" s="462"/>
      <c r="W53" s="462"/>
      <c r="X53" s="462"/>
      <c r="Y53" s="462"/>
      <c r="Z53" s="462"/>
      <c r="AA53" s="462"/>
      <c r="AB53" s="462"/>
      <c r="AC53" s="462"/>
      <c r="AD53" s="462"/>
      <c r="AE53" s="462"/>
      <c r="AF53" s="462"/>
      <c r="AG53" s="393"/>
      <c r="AH53" s="393"/>
      <c r="AI53" s="393"/>
      <c r="AJ53" s="393"/>
      <c r="AK53" s="393"/>
      <c r="AL53" s="393"/>
      <c r="AM53" s="393"/>
      <c r="AN53" s="393"/>
      <c r="AO53" s="393"/>
      <c r="AP53" s="393"/>
      <c r="AQ53" s="393"/>
      <c r="AR53" s="393"/>
      <c r="AS53" s="393"/>
      <c r="AT53" s="393"/>
      <c r="AU53" s="393"/>
      <c r="AV53" s="393"/>
      <c r="AW53" s="393"/>
      <c r="AX53" s="393"/>
      <c r="AY53" s="393"/>
      <c r="AZ53" s="393"/>
      <c r="BA53" s="393"/>
      <c r="BB53" s="393"/>
      <c r="BC53" s="393"/>
    </row>
    <row r="54" spans="1:55" ht="15.6">
      <c r="A54" s="1338">
        <f t="shared" si="2"/>
        <v>46</v>
      </c>
      <c r="B54" s="612" t="s">
        <v>213</v>
      </c>
      <c r="C54" s="611">
        <v>7.3</v>
      </c>
      <c r="D54" s="1317">
        <v>-602683.53272390738</v>
      </c>
      <c r="E54" s="352"/>
      <c r="F54" s="1331">
        <f t="shared" si="11"/>
        <v>973940</v>
      </c>
      <c r="G54" s="1317">
        <f>'Adj Summary'!AM37</f>
        <v>-607389.20972429495</v>
      </c>
      <c r="H54" s="352"/>
      <c r="I54" s="1331">
        <f t="shared" si="12"/>
        <v>980799</v>
      </c>
      <c r="J54" s="1354">
        <f t="shared" si="13"/>
        <v>6859</v>
      </c>
      <c r="K54" s="1367">
        <f t="shared" si="9"/>
        <v>-13805</v>
      </c>
      <c r="L54" s="1368">
        <f t="shared" si="10"/>
        <v>0</v>
      </c>
      <c r="M54" s="115"/>
      <c r="N54" s="115"/>
      <c r="O54" s="462"/>
      <c r="P54" s="462"/>
      <c r="Q54" s="462"/>
      <c r="R54" s="462"/>
      <c r="S54" s="462"/>
      <c r="T54" s="462"/>
      <c r="U54" s="462"/>
      <c r="V54" s="462"/>
      <c r="W54" s="462"/>
      <c r="X54" s="462"/>
      <c r="Y54" s="462"/>
      <c r="Z54" s="462"/>
      <c r="AA54" s="462"/>
      <c r="AB54" s="462"/>
      <c r="AC54" s="462"/>
      <c r="AD54" s="462"/>
      <c r="AE54" s="462"/>
      <c r="AF54" s="462"/>
      <c r="AG54" s="393"/>
      <c r="AH54" s="393"/>
      <c r="AI54" s="393"/>
      <c r="AJ54" s="393"/>
      <c r="AK54" s="393"/>
      <c r="AL54" s="393"/>
      <c r="AM54" s="393"/>
      <c r="AN54" s="393"/>
      <c r="AO54" s="393"/>
      <c r="AP54" s="393"/>
      <c r="AQ54" s="393"/>
      <c r="AR54" s="393"/>
      <c r="AS54" s="393"/>
      <c r="AT54" s="393"/>
      <c r="AU54" s="393"/>
      <c r="AV54" s="393"/>
      <c r="AW54" s="393"/>
      <c r="AX54" s="393"/>
      <c r="AY54" s="393"/>
      <c r="AZ54" s="393"/>
      <c r="BA54" s="393"/>
      <c r="BB54" s="393"/>
      <c r="BC54" s="393"/>
    </row>
    <row r="55" spans="1:55" ht="15.6">
      <c r="A55" s="1338">
        <f t="shared" si="2"/>
        <v>47</v>
      </c>
      <c r="B55" s="612" t="s">
        <v>1024</v>
      </c>
      <c r="C55" s="611">
        <v>7.4</v>
      </c>
      <c r="D55" s="1317"/>
      <c r="E55" s="352">
        <v>-7524077.2726434628</v>
      </c>
      <c r="F55" s="1331">
        <f t="shared" si="11"/>
        <v>-948398</v>
      </c>
      <c r="G55" s="1317"/>
      <c r="H55" s="352">
        <f>'Adj Summary'!AN64</f>
        <v>4373262.2418760639</v>
      </c>
      <c r="I55" s="1331">
        <f t="shared" si="12"/>
        <v>496448</v>
      </c>
      <c r="J55" s="1354">
        <f t="shared" si="13"/>
        <v>1444846</v>
      </c>
      <c r="K55" s="1367">
        <f t="shared" si="9"/>
        <v>-1151512</v>
      </c>
      <c r="L55" s="1368">
        <f t="shared" si="10"/>
        <v>-44</v>
      </c>
      <c r="M55" s="115"/>
      <c r="N55" s="115"/>
      <c r="O55" s="462"/>
      <c r="P55" s="462"/>
      <c r="Q55" s="462"/>
      <c r="R55" s="462"/>
      <c r="S55" s="462"/>
      <c r="T55" s="462"/>
      <c r="U55" s="462"/>
      <c r="V55" s="462"/>
      <c r="W55" s="462"/>
      <c r="X55" s="462"/>
      <c r="Y55" s="462"/>
      <c r="Z55" s="462"/>
      <c r="AA55" s="462"/>
      <c r="AB55" s="462"/>
      <c r="AC55" s="462"/>
      <c r="AD55" s="462"/>
      <c r="AE55" s="462"/>
      <c r="AF55" s="462"/>
      <c r="AG55" s="393"/>
      <c r="AH55" s="393"/>
      <c r="AI55" s="393"/>
      <c r="AJ55" s="393"/>
      <c r="AK55" s="393"/>
      <c r="AL55" s="393"/>
      <c r="AM55" s="393"/>
      <c r="AN55" s="393"/>
      <c r="AO55" s="393"/>
      <c r="AP55" s="393"/>
      <c r="AQ55" s="393"/>
      <c r="AR55" s="393"/>
      <c r="AS55" s="393"/>
      <c r="AT55" s="393"/>
      <c r="AU55" s="393"/>
      <c r="AV55" s="393"/>
      <c r="AW55" s="393"/>
      <c r="AX55" s="393"/>
      <c r="AY55" s="393"/>
      <c r="AZ55" s="393"/>
      <c r="BA55" s="393"/>
      <c r="BB55" s="393"/>
      <c r="BC55" s="393"/>
    </row>
    <row r="56" spans="1:55" ht="15.6">
      <c r="A56" s="1338">
        <f t="shared" si="2"/>
        <v>48</v>
      </c>
      <c r="B56" s="612" t="s">
        <v>903</v>
      </c>
      <c r="C56" s="611">
        <v>7.5</v>
      </c>
      <c r="D56" s="1317">
        <v>8542.8699999999953</v>
      </c>
      <c r="E56" s="352"/>
      <c r="F56" s="1331">
        <f t="shared" si="11"/>
        <v>-13805</v>
      </c>
      <c r="G56" s="1317">
        <f>'Adj Summary'!AO37</f>
        <v>8542.8699999999953</v>
      </c>
      <c r="H56" s="352"/>
      <c r="I56" s="1331">
        <f t="shared" si="12"/>
        <v>-13795</v>
      </c>
      <c r="J56" s="1354">
        <f t="shared" si="13"/>
        <v>10</v>
      </c>
      <c r="K56" s="1367">
        <f t="shared" si="9"/>
        <v>1896837</v>
      </c>
      <c r="L56" s="1368">
        <f t="shared" si="10"/>
        <v>40</v>
      </c>
      <c r="M56" s="115"/>
      <c r="N56" s="115"/>
      <c r="O56" s="462"/>
      <c r="P56" s="462"/>
      <c r="Q56" s="462"/>
      <c r="R56" s="462"/>
      <c r="S56" s="462"/>
      <c r="T56" s="462"/>
      <c r="U56" s="462"/>
      <c r="V56" s="462"/>
      <c r="W56" s="462"/>
      <c r="X56" s="462"/>
      <c r="Y56" s="462"/>
      <c r="Z56" s="462"/>
      <c r="AA56" s="462"/>
      <c r="AB56" s="462"/>
      <c r="AC56" s="462"/>
      <c r="AD56" s="462"/>
      <c r="AE56" s="462"/>
      <c r="AF56" s="462"/>
      <c r="AG56" s="393"/>
      <c r="AH56" s="393"/>
      <c r="AI56" s="393"/>
      <c r="AJ56" s="393"/>
      <c r="AK56" s="393"/>
      <c r="AL56" s="393"/>
      <c r="AM56" s="393"/>
      <c r="AN56" s="393"/>
      <c r="AO56" s="393"/>
      <c r="AP56" s="393"/>
      <c r="AQ56" s="393"/>
      <c r="AR56" s="393"/>
      <c r="AS56" s="393"/>
      <c r="AT56" s="393"/>
      <c r="AU56" s="393"/>
      <c r="AV56" s="393"/>
      <c r="AW56" s="393"/>
      <c r="AX56" s="393"/>
      <c r="AY56" s="393"/>
      <c r="AZ56" s="393"/>
      <c r="BA56" s="393"/>
      <c r="BB56" s="393"/>
      <c r="BC56" s="393"/>
    </row>
    <row r="57" spans="1:55" ht="15.6">
      <c r="A57" s="1338">
        <f t="shared" si="2"/>
        <v>49</v>
      </c>
      <c r="B57" s="462" t="s">
        <v>632</v>
      </c>
      <c r="C57" s="611">
        <v>7.6</v>
      </c>
      <c r="D57" s="1317">
        <v>0</v>
      </c>
      <c r="E57" s="352">
        <v>-9135824.9213735685</v>
      </c>
      <c r="F57" s="1331">
        <f t="shared" si="11"/>
        <v>-1151556</v>
      </c>
      <c r="G57" s="1317">
        <f>'Adj Summary'!AK42</f>
        <v>0</v>
      </c>
      <c r="H57" s="352">
        <f>'Adj Summary'!AP64</f>
        <v>-9135472.3032507263</v>
      </c>
      <c r="I57" s="1331">
        <f t="shared" si="12"/>
        <v>-1037049</v>
      </c>
      <c r="J57" s="1354">
        <f t="shared" si="13"/>
        <v>114507</v>
      </c>
      <c r="K57" s="1367">
        <f t="shared" si="9"/>
        <v>-2149311</v>
      </c>
      <c r="L57" s="1368">
        <f t="shared" si="10"/>
        <v>0</v>
      </c>
      <c r="M57" s="115"/>
      <c r="N57" s="115"/>
      <c r="O57" s="462"/>
      <c r="P57" s="462"/>
      <c r="Q57" s="462"/>
      <c r="R57" s="462"/>
      <c r="S57" s="462"/>
      <c r="T57" s="462"/>
      <c r="U57" s="462"/>
      <c r="V57" s="462"/>
      <c r="W57" s="462"/>
      <c r="X57" s="462"/>
      <c r="Y57" s="462"/>
      <c r="Z57" s="462"/>
      <c r="AA57" s="462"/>
      <c r="AB57" s="462"/>
      <c r="AC57" s="462"/>
      <c r="AD57" s="462"/>
      <c r="AE57" s="462"/>
      <c r="AF57" s="462"/>
      <c r="AG57" s="393"/>
      <c r="AH57" s="393"/>
      <c r="AI57" s="393"/>
      <c r="AJ57" s="393"/>
      <c r="AK57" s="393"/>
      <c r="AL57" s="393"/>
      <c r="AM57" s="393"/>
      <c r="AN57" s="393"/>
      <c r="AO57" s="393"/>
      <c r="AP57" s="393"/>
      <c r="AQ57" s="393"/>
      <c r="AR57" s="393"/>
      <c r="AS57" s="393"/>
      <c r="AT57" s="393"/>
      <c r="AU57" s="393"/>
      <c r="AV57" s="393"/>
      <c r="AW57" s="393"/>
      <c r="AX57" s="393"/>
      <c r="AY57" s="393"/>
      <c r="AZ57" s="393"/>
      <c r="BA57" s="393"/>
      <c r="BB57" s="393"/>
      <c r="BC57" s="393"/>
    </row>
    <row r="58" spans="1:55" ht="15.6">
      <c r="A58" s="1338">
        <f t="shared" si="2"/>
        <v>50</v>
      </c>
      <c r="B58" s="462" t="s">
        <v>653</v>
      </c>
      <c r="C58" s="611" t="s">
        <v>694</v>
      </c>
      <c r="D58" s="1317">
        <v>-1173806.3986257478</v>
      </c>
      <c r="E58" s="352">
        <v>0</v>
      </c>
      <c r="F58" s="1331">
        <f t="shared" si="11"/>
        <v>1896877</v>
      </c>
      <c r="G58" s="1317">
        <f>'Adj Summary'!AQ37</f>
        <v>-1173781.5262203203</v>
      </c>
      <c r="H58" s="352">
        <f>'Adj Summary'!AQ58</f>
        <v>0</v>
      </c>
      <c r="I58" s="1331">
        <f t="shared" si="12"/>
        <v>1895397</v>
      </c>
      <c r="J58" s="1354">
        <f t="shared" si="13"/>
        <v>-1480</v>
      </c>
      <c r="K58" s="1367">
        <f t="shared" si="9"/>
        <v>880317</v>
      </c>
      <c r="L58" s="1368">
        <f t="shared" si="10"/>
        <v>0</v>
      </c>
      <c r="M58" s="115"/>
      <c r="N58" s="115"/>
      <c r="O58" s="462"/>
      <c r="P58" s="462"/>
      <c r="Q58" s="462"/>
      <c r="R58" s="462"/>
      <c r="S58" s="462"/>
      <c r="T58" s="462"/>
      <c r="U58" s="462"/>
      <c r="V58" s="462"/>
      <c r="W58" s="462"/>
      <c r="X58" s="462"/>
      <c r="Y58" s="462"/>
      <c r="Z58" s="462"/>
      <c r="AA58" s="462"/>
      <c r="AB58" s="462"/>
      <c r="AC58" s="462"/>
      <c r="AD58" s="462"/>
      <c r="AE58" s="462"/>
      <c r="AF58" s="462"/>
      <c r="AG58" s="393"/>
      <c r="AH58" s="393"/>
      <c r="AI58" s="393"/>
      <c r="AJ58" s="393"/>
      <c r="AK58" s="393"/>
      <c r="AL58" s="393"/>
      <c r="AM58" s="393"/>
      <c r="AN58" s="393"/>
      <c r="AO58" s="393"/>
      <c r="AP58" s="393"/>
      <c r="AQ58" s="393"/>
      <c r="AR58" s="393"/>
      <c r="AS58" s="393"/>
      <c r="AT58" s="393"/>
      <c r="AU58" s="393"/>
      <c r="AV58" s="393"/>
      <c r="AW58" s="393"/>
      <c r="AX58" s="393"/>
      <c r="AY58" s="393"/>
      <c r="AZ58" s="393"/>
      <c r="BA58" s="393"/>
      <c r="BB58" s="393"/>
      <c r="BC58" s="393"/>
    </row>
    <row r="59" spans="1:55" ht="15.6">
      <c r="A59" s="1338">
        <f t="shared" si="2"/>
        <v>51</v>
      </c>
      <c r="B59" s="612" t="s">
        <v>518</v>
      </c>
      <c r="C59" s="611" t="s">
        <v>723</v>
      </c>
      <c r="D59" s="1317">
        <v>1383991</v>
      </c>
      <c r="E59" s="352">
        <v>691996</v>
      </c>
      <c r="F59" s="1331">
        <f t="shared" si="11"/>
        <v>-2149311</v>
      </c>
      <c r="G59" s="1317">
        <f>'Adj Summary'!AR37</f>
        <v>1383991</v>
      </c>
      <c r="H59" s="352">
        <f>'Adj Summary'!AR64</f>
        <v>691996</v>
      </c>
      <c r="I59" s="1331">
        <f t="shared" si="12"/>
        <v>-2156284</v>
      </c>
      <c r="J59" s="1354">
        <f t="shared" si="13"/>
        <v>-6973</v>
      </c>
      <c r="K59" s="1367">
        <f t="shared" si="9"/>
        <v>-107831</v>
      </c>
      <c r="L59" s="1368">
        <f t="shared" si="10"/>
        <v>0</v>
      </c>
      <c r="M59" s="115"/>
      <c r="N59" s="115"/>
      <c r="O59" s="462"/>
      <c r="P59" s="462"/>
      <c r="Q59" s="462"/>
      <c r="R59" s="462"/>
      <c r="S59" s="462"/>
      <c r="T59" s="462"/>
      <c r="U59" s="462"/>
      <c r="V59" s="462"/>
      <c r="W59" s="462"/>
      <c r="X59" s="462"/>
      <c r="Y59" s="462"/>
      <c r="Z59" s="462"/>
      <c r="AA59" s="462"/>
      <c r="AB59" s="462"/>
      <c r="AC59" s="462"/>
      <c r="AD59" s="462"/>
      <c r="AE59" s="462"/>
      <c r="AF59" s="462"/>
      <c r="AG59" s="393"/>
      <c r="AH59" s="393"/>
      <c r="AI59" s="393"/>
      <c r="AJ59" s="393"/>
      <c r="AK59" s="393"/>
      <c r="AL59" s="393"/>
      <c r="AM59" s="393"/>
      <c r="AN59" s="393"/>
      <c r="AO59" s="393"/>
      <c r="AP59" s="393"/>
      <c r="AQ59" s="393"/>
      <c r="AR59" s="393"/>
      <c r="AS59" s="393"/>
      <c r="AT59" s="393"/>
      <c r="AU59" s="393"/>
      <c r="AV59" s="393"/>
      <c r="AW59" s="393"/>
      <c r="AX59" s="393"/>
      <c r="AY59" s="393"/>
      <c r="AZ59" s="393"/>
      <c r="BA59" s="393"/>
      <c r="BB59" s="393"/>
      <c r="BC59" s="393"/>
    </row>
    <row r="60" spans="1:55" ht="15.6">
      <c r="A60" s="1338">
        <f t="shared" si="2"/>
        <v>52</v>
      </c>
      <c r="B60" s="612" t="s">
        <v>654</v>
      </c>
      <c r="C60" s="611">
        <v>7.4</v>
      </c>
      <c r="D60" s="1317">
        <v>-544749</v>
      </c>
      <c r="E60" s="352">
        <v>0</v>
      </c>
      <c r="F60" s="1331">
        <f t="shared" si="11"/>
        <v>880317</v>
      </c>
      <c r="G60" s="1317">
        <f>'Adj Summary'!AS37</f>
        <v>-544749</v>
      </c>
      <c r="H60" s="352">
        <f>'Adj Summary'!AS63</f>
        <v>0</v>
      </c>
      <c r="I60" s="1331">
        <f t="shared" si="12"/>
        <v>879649</v>
      </c>
      <c r="J60" s="1354">
        <f t="shared" si="13"/>
        <v>-668</v>
      </c>
      <c r="K60" s="1367">
        <f t="shared" si="9"/>
        <v>0</v>
      </c>
      <c r="L60" s="1368">
        <f t="shared" si="10"/>
        <v>0</v>
      </c>
      <c r="M60" s="115"/>
      <c r="N60" s="115"/>
      <c r="O60" s="462"/>
      <c r="P60" s="462"/>
      <c r="Q60" s="462"/>
      <c r="R60" s="462"/>
      <c r="S60" s="462"/>
      <c r="T60" s="462"/>
      <c r="U60" s="462"/>
      <c r="V60" s="462"/>
      <c r="W60" s="462"/>
      <c r="X60" s="462"/>
      <c r="Y60" s="462"/>
      <c r="Z60" s="462"/>
      <c r="AA60" s="462"/>
      <c r="AB60" s="462"/>
      <c r="AC60" s="462"/>
      <c r="AD60" s="462"/>
      <c r="AE60" s="462"/>
      <c r="AF60" s="462"/>
      <c r="AG60" s="393"/>
      <c r="AH60" s="393"/>
      <c r="AI60" s="393"/>
      <c r="AJ60" s="393"/>
      <c r="AK60" s="393"/>
      <c r="AL60" s="393"/>
      <c r="AM60" s="393"/>
      <c r="AN60" s="393"/>
      <c r="AO60" s="393"/>
      <c r="AP60" s="393"/>
      <c r="AQ60" s="393"/>
      <c r="AR60" s="393"/>
      <c r="AS60" s="393"/>
      <c r="AT60" s="393"/>
      <c r="AU60" s="393"/>
      <c r="AV60" s="393"/>
      <c r="AW60" s="393"/>
      <c r="AX60" s="393"/>
      <c r="AY60" s="393"/>
      <c r="AZ60" s="393"/>
      <c r="BA60" s="393"/>
      <c r="BB60" s="393"/>
      <c r="BC60" s="393"/>
    </row>
    <row r="61" spans="1:55" ht="15.6">
      <c r="A61" s="1338">
        <f t="shared" si="2"/>
        <v>53</v>
      </c>
      <c r="B61" s="612" t="s">
        <v>514</v>
      </c>
      <c r="C61" s="611">
        <v>7.5</v>
      </c>
      <c r="D61" s="1317">
        <v>66727</v>
      </c>
      <c r="E61" s="352">
        <v>0</v>
      </c>
      <c r="F61" s="1331">
        <f t="shared" si="11"/>
        <v>-107831</v>
      </c>
      <c r="G61" s="1317">
        <f>'Adj Summary'!AT37</f>
        <v>66727</v>
      </c>
      <c r="H61" s="352">
        <f>'Adj Summary'!AT63</f>
        <v>0</v>
      </c>
      <c r="I61" s="1331">
        <f t="shared" si="12"/>
        <v>-107749</v>
      </c>
      <c r="J61" s="1354">
        <f t="shared" si="13"/>
        <v>82</v>
      </c>
      <c r="K61" s="1367">
        <f t="shared" si="9"/>
        <v>0</v>
      </c>
      <c r="L61" s="1368">
        <f t="shared" si="10"/>
        <v>0</v>
      </c>
      <c r="M61" s="115"/>
      <c r="N61" s="115"/>
      <c r="O61" s="462"/>
      <c r="P61" s="462"/>
      <c r="Q61" s="462"/>
      <c r="R61" s="462"/>
      <c r="S61" s="462"/>
      <c r="T61" s="462"/>
      <c r="U61" s="462"/>
      <c r="V61" s="462"/>
      <c r="W61" s="462"/>
      <c r="X61" s="462"/>
      <c r="Y61" s="462"/>
      <c r="Z61" s="462"/>
      <c r="AA61" s="462"/>
      <c r="AB61" s="462"/>
      <c r="AC61" s="462"/>
      <c r="AD61" s="462"/>
      <c r="AE61" s="462"/>
      <c r="AF61" s="462"/>
      <c r="AG61" s="393"/>
      <c r="AH61" s="393"/>
      <c r="AI61" s="393"/>
      <c r="AJ61" s="393"/>
      <c r="AK61" s="393"/>
      <c r="AL61" s="393"/>
      <c r="AM61" s="393"/>
      <c r="AN61" s="393"/>
      <c r="AO61" s="393"/>
      <c r="AP61" s="393"/>
      <c r="AQ61" s="393"/>
      <c r="AR61" s="393"/>
      <c r="AS61" s="393"/>
      <c r="AT61" s="393"/>
      <c r="AU61" s="393"/>
      <c r="AV61" s="393"/>
      <c r="AW61" s="393"/>
      <c r="AX61" s="393"/>
      <c r="AY61" s="393"/>
      <c r="AZ61" s="393"/>
      <c r="BA61" s="393"/>
      <c r="BB61" s="393"/>
      <c r="BC61" s="393"/>
    </row>
    <row r="62" spans="1:55" ht="15.6">
      <c r="A62" s="1338">
        <f t="shared" si="2"/>
        <v>54</v>
      </c>
      <c r="B62" s="612"/>
      <c r="C62" s="611"/>
      <c r="D62" s="1317"/>
      <c r="E62" s="352"/>
      <c r="F62" s="1331"/>
      <c r="G62" s="1317"/>
      <c r="H62" s="352"/>
      <c r="I62" s="1331"/>
      <c r="J62" s="1354"/>
      <c r="K62" s="1367">
        <f t="shared" si="9"/>
        <v>4162774</v>
      </c>
      <c r="L62" s="1368">
        <f t="shared" si="10"/>
        <v>-650503</v>
      </c>
      <c r="M62" s="115"/>
      <c r="N62" s="115"/>
      <c r="O62" s="462"/>
      <c r="P62" s="462"/>
      <c r="Q62" s="462"/>
      <c r="R62" s="462"/>
      <c r="S62" s="462"/>
      <c r="T62" s="462"/>
      <c r="U62" s="462"/>
      <c r="V62" s="462"/>
      <c r="W62" s="462"/>
      <c r="X62" s="462"/>
      <c r="Y62" s="462"/>
      <c r="Z62" s="462"/>
      <c r="AA62" s="462"/>
      <c r="AB62" s="462"/>
      <c r="AC62" s="462"/>
      <c r="AD62" s="462"/>
      <c r="AE62" s="462"/>
      <c r="AF62" s="462"/>
      <c r="AG62" s="393"/>
      <c r="AH62" s="393"/>
      <c r="AI62" s="393"/>
      <c r="AJ62" s="393"/>
      <c r="AK62" s="393"/>
      <c r="AL62" s="393"/>
      <c r="AM62" s="393"/>
      <c r="AN62" s="393"/>
      <c r="AO62" s="393"/>
      <c r="AP62" s="393"/>
      <c r="AQ62" s="393"/>
      <c r="AR62" s="393"/>
      <c r="AS62" s="393"/>
      <c r="AT62" s="393"/>
      <c r="AU62" s="393"/>
      <c r="AV62" s="393"/>
      <c r="AW62" s="393"/>
      <c r="AX62" s="393"/>
      <c r="AY62" s="393"/>
      <c r="AZ62" s="393"/>
      <c r="BA62" s="393"/>
      <c r="BB62" s="393"/>
      <c r="BC62" s="393"/>
    </row>
    <row r="63" spans="1:55" ht="15.6">
      <c r="A63" s="1338">
        <f t="shared" si="2"/>
        <v>55</v>
      </c>
      <c r="B63" s="350" t="s">
        <v>180</v>
      </c>
      <c r="C63" s="611"/>
      <c r="D63" s="1317"/>
      <c r="E63" s="352"/>
      <c r="F63" s="1331"/>
      <c r="G63" s="1317"/>
      <c r="H63" s="352"/>
      <c r="I63" s="1331"/>
      <c r="J63" s="1354"/>
      <c r="K63" s="1367">
        <f t="shared" si="9"/>
        <v>265933</v>
      </c>
      <c r="L63" s="1368">
        <f t="shared" si="10"/>
        <v>0</v>
      </c>
      <c r="M63" s="115"/>
      <c r="N63" s="115"/>
      <c r="O63" s="462"/>
      <c r="P63" s="462"/>
      <c r="Q63" s="462"/>
      <c r="R63" s="462"/>
      <c r="S63" s="462"/>
      <c r="T63" s="462"/>
      <c r="U63" s="462"/>
      <c r="V63" s="462"/>
      <c r="W63" s="462"/>
      <c r="X63" s="462"/>
      <c r="Y63" s="462"/>
      <c r="Z63" s="462"/>
      <c r="AA63" s="462"/>
      <c r="AB63" s="462"/>
      <c r="AC63" s="462"/>
      <c r="AD63" s="462"/>
      <c r="AE63" s="462"/>
      <c r="AF63" s="462"/>
      <c r="AG63" s="393"/>
      <c r="AH63" s="393"/>
      <c r="AI63" s="393"/>
      <c r="AJ63" s="393"/>
      <c r="AK63" s="393"/>
      <c r="AL63" s="393"/>
      <c r="AM63" s="393"/>
      <c r="AN63" s="393"/>
      <c r="AO63" s="393"/>
      <c r="AP63" s="393"/>
      <c r="AQ63" s="393"/>
      <c r="AR63" s="393"/>
      <c r="AS63" s="393"/>
      <c r="AT63" s="393"/>
      <c r="AU63" s="393"/>
      <c r="AV63" s="393"/>
      <c r="AW63" s="393"/>
      <c r="AX63" s="393"/>
      <c r="AY63" s="393"/>
      <c r="AZ63" s="393"/>
      <c r="BA63" s="393"/>
      <c r="BB63" s="393"/>
      <c r="BC63" s="393"/>
    </row>
    <row r="64" spans="1:55" ht="15.6">
      <c r="A64" s="1338">
        <f t="shared" si="2"/>
        <v>56</v>
      </c>
      <c r="B64" s="612" t="s">
        <v>520</v>
      </c>
      <c r="C64" s="350">
        <v>8.1</v>
      </c>
      <c r="D64" s="1317">
        <v>0</v>
      </c>
      <c r="E64" s="352">
        <v>27864469.098960705</v>
      </c>
      <c r="F64" s="1331">
        <f t="shared" ref="F64:F77" si="14">ROUND((-+D64+(E64*$F$96))/$F$85,0)</f>
        <v>3512271</v>
      </c>
      <c r="G64" s="1317">
        <f>'Adj Summary'!AU37</f>
        <v>0</v>
      </c>
      <c r="H64" s="352">
        <f>'Adj Summary'!AU64</f>
        <v>33025204.613533031</v>
      </c>
      <c r="I64" s="1331">
        <f t="shared" ref="I64:I77" si="15">ROUND((-+G64+(H64*$J$96))/+$J$85,0)</f>
        <v>3748986</v>
      </c>
      <c r="J64" s="1354">
        <f t="shared" ref="J64:J77" si="16">+I64-F64</f>
        <v>236715</v>
      </c>
      <c r="K64" s="1367">
        <f t="shared" si="9"/>
        <v>-20107</v>
      </c>
      <c r="L64" s="1368">
        <f t="shared" si="10"/>
        <v>0</v>
      </c>
      <c r="M64" s="115"/>
      <c r="N64" s="115"/>
      <c r="O64" s="462"/>
      <c r="P64" s="462"/>
      <c r="Q64" s="462"/>
      <c r="R64" s="462"/>
      <c r="S64" s="462"/>
      <c r="T64" s="462"/>
      <c r="U64" s="462"/>
      <c r="V64" s="462"/>
      <c r="W64" s="462"/>
      <c r="X64" s="462"/>
      <c r="Y64" s="462"/>
      <c r="Z64" s="462"/>
      <c r="AA64" s="462"/>
      <c r="AB64" s="462"/>
      <c r="AC64" s="462"/>
      <c r="AD64" s="462"/>
      <c r="AE64" s="462"/>
      <c r="AF64" s="462"/>
      <c r="AG64" s="393"/>
      <c r="AH64" s="393"/>
      <c r="AI64" s="393"/>
      <c r="AJ64" s="393"/>
      <c r="AK64" s="393"/>
      <c r="AL64" s="393"/>
      <c r="AM64" s="393"/>
      <c r="AN64" s="393"/>
      <c r="AO64" s="393"/>
      <c r="AP64" s="393"/>
      <c r="AQ64" s="393"/>
      <c r="AR64" s="393"/>
      <c r="AS64" s="393"/>
      <c r="AT64" s="393"/>
      <c r="AU64" s="393"/>
      <c r="AV64" s="393"/>
      <c r="AW64" s="393"/>
      <c r="AX64" s="393"/>
      <c r="AY64" s="393"/>
      <c r="AZ64" s="393"/>
      <c r="BA64" s="393"/>
      <c r="BB64" s="393"/>
      <c r="BC64" s="393"/>
    </row>
    <row r="65" spans="1:55" ht="15.6">
      <c r="A65" s="1338">
        <f t="shared" si="2"/>
        <v>57</v>
      </c>
      <c r="B65" s="612" t="s">
        <v>549</v>
      </c>
      <c r="C65" s="611">
        <v>8.1999999999999993</v>
      </c>
      <c r="D65" s="1317">
        <v>-176089.62613229087</v>
      </c>
      <c r="E65" s="352">
        <v>-147786.98564235552</v>
      </c>
      <c r="F65" s="1331">
        <f t="shared" si="14"/>
        <v>265933</v>
      </c>
      <c r="G65" s="1317">
        <f>'Adj Summary'!AV37</f>
        <v>-176089.62613229087</v>
      </c>
      <c r="H65" s="352">
        <f>'Adj Summary'!AV64</f>
        <v>-147786.98564235552</v>
      </c>
      <c r="I65" s="1331">
        <f t="shared" si="15"/>
        <v>267569</v>
      </c>
      <c r="J65" s="1354">
        <f t="shared" si="16"/>
        <v>1636</v>
      </c>
      <c r="K65" s="1367">
        <f t="shared" si="9"/>
        <v>3175992</v>
      </c>
      <c r="L65" s="1368">
        <f t="shared" si="10"/>
        <v>3211504</v>
      </c>
      <c r="M65" s="115"/>
      <c r="N65" s="115"/>
      <c r="O65" s="462"/>
      <c r="P65" s="462"/>
      <c r="Q65" s="462"/>
      <c r="R65" s="462"/>
      <c r="S65" s="462"/>
      <c r="T65" s="462"/>
      <c r="U65" s="462"/>
      <c r="V65" s="462"/>
      <c r="W65" s="462"/>
      <c r="X65" s="462"/>
      <c r="Y65" s="462"/>
      <c r="Z65" s="462"/>
      <c r="AA65" s="462"/>
      <c r="AB65" s="462"/>
      <c r="AC65" s="462"/>
      <c r="AD65" s="462"/>
      <c r="AE65" s="462"/>
      <c r="AF65" s="462"/>
      <c r="AG65" s="393"/>
      <c r="AH65" s="393"/>
      <c r="AI65" s="393"/>
      <c r="AJ65" s="393"/>
      <c r="AK65" s="393"/>
      <c r="AL65" s="393"/>
      <c r="AM65" s="393"/>
      <c r="AN65" s="393"/>
      <c r="AO65" s="393"/>
      <c r="AP65" s="393"/>
      <c r="AQ65" s="393"/>
      <c r="AR65" s="393"/>
      <c r="AS65" s="393"/>
      <c r="AT65" s="393"/>
      <c r="AU65" s="393"/>
      <c r="AV65" s="393"/>
      <c r="AW65" s="393"/>
      <c r="AX65" s="393"/>
      <c r="AY65" s="393"/>
      <c r="AZ65" s="393"/>
      <c r="BA65" s="393"/>
      <c r="BB65" s="393"/>
      <c r="BC65" s="393"/>
    </row>
    <row r="66" spans="1:55" ht="15.6">
      <c r="A66" s="1338">
        <f t="shared" si="2"/>
        <v>58</v>
      </c>
      <c r="B66" s="612" t="s">
        <v>412</v>
      </c>
      <c r="C66" s="611">
        <v>8.3000000000000007</v>
      </c>
      <c r="D66" s="1317">
        <v>0</v>
      </c>
      <c r="E66" s="352">
        <v>-159521.36170739005</v>
      </c>
      <c r="F66" s="1331">
        <f t="shared" si="14"/>
        <v>-20107</v>
      </c>
      <c r="G66" s="1317">
        <f>'Adj Summary'!AW37</f>
        <v>0</v>
      </c>
      <c r="H66" s="352">
        <f>'Adj Summary'!AW64</f>
        <v>-159521.23765589096</v>
      </c>
      <c r="I66" s="1331">
        <f t="shared" si="15"/>
        <v>-18109</v>
      </c>
      <c r="J66" s="1354">
        <f t="shared" si="16"/>
        <v>1998</v>
      </c>
      <c r="K66" s="1367">
        <f t="shared" si="9"/>
        <v>-2428630</v>
      </c>
      <c r="L66" s="1368">
        <f t="shared" si="10"/>
        <v>-452</v>
      </c>
      <c r="M66" s="115"/>
      <c r="N66" s="115"/>
      <c r="O66" s="462"/>
      <c r="P66" s="462"/>
      <c r="Q66" s="462"/>
      <c r="R66" s="462"/>
      <c r="S66" s="462"/>
      <c r="T66" s="462"/>
      <c r="U66" s="462"/>
      <c r="V66" s="462"/>
      <c r="W66" s="462"/>
      <c r="X66" s="462"/>
      <c r="Y66" s="462"/>
      <c r="Z66" s="462"/>
      <c r="AA66" s="462"/>
      <c r="AB66" s="462"/>
      <c r="AC66" s="462"/>
      <c r="AD66" s="462"/>
      <c r="AE66" s="462"/>
      <c r="AF66" s="462"/>
      <c r="AG66" s="393"/>
      <c r="AH66" s="393"/>
      <c r="AI66" s="393"/>
      <c r="AJ66" s="393"/>
      <c r="AK66" s="393"/>
      <c r="AL66" s="393"/>
      <c r="AM66" s="393"/>
      <c r="AN66" s="393"/>
      <c r="AO66" s="393"/>
      <c r="AP66" s="393"/>
      <c r="AQ66" s="393"/>
      <c r="AR66" s="393"/>
      <c r="AS66" s="393"/>
      <c r="AT66" s="393"/>
      <c r="AU66" s="393"/>
      <c r="AV66" s="393"/>
      <c r="AW66" s="393"/>
      <c r="AX66" s="393"/>
      <c r="AY66" s="393"/>
      <c r="AZ66" s="393"/>
      <c r="BA66" s="393"/>
      <c r="BB66" s="393"/>
      <c r="BC66" s="393"/>
    </row>
    <row r="67" spans="1:55" ht="15.6">
      <c r="A67" s="1338">
        <f t="shared" si="2"/>
        <v>59</v>
      </c>
      <c r="B67" s="612" t="s">
        <v>624</v>
      </c>
      <c r="C67" s="611">
        <v>8.4</v>
      </c>
      <c r="D67" s="1317">
        <v>-949179.47810551501</v>
      </c>
      <c r="E67" s="352">
        <v>38505985.912364163</v>
      </c>
      <c r="F67" s="1331">
        <f t="shared" si="14"/>
        <v>6387496</v>
      </c>
      <c r="G67" s="1317">
        <f>'Adj Summary'!AX37</f>
        <v>-346931.29899499984</v>
      </c>
      <c r="H67" s="352">
        <f>'Adj Summary'!AX64</f>
        <v>20748775.104110003</v>
      </c>
      <c r="I67" s="1331">
        <f t="shared" si="15"/>
        <v>2915596</v>
      </c>
      <c r="J67" s="1354">
        <f t="shared" si="16"/>
        <v>-3471900</v>
      </c>
      <c r="K67" s="1367">
        <f t="shared" si="9"/>
        <v>-546458</v>
      </c>
      <c r="L67" s="1368">
        <f t="shared" si="10"/>
        <v>-89</v>
      </c>
      <c r="M67" s="115"/>
      <c r="N67" s="115"/>
      <c r="O67" s="462"/>
      <c r="P67" s="462"/>
      <c r="Q67" s="462"/>
      <c r="R67" s="462"/>
      <c r="S67" s="462"/>
      <c r="T67" s="462"/>
      <c r="U67" s="462"/>
      <c r="V67" s="462"/>
      <c r="W67" s="462"/>
      <c r="X67" s="462"/>
      <c r="Y67" s="462"/>
      <c r="Z67" s="462"/>
      <c r="AA67" s="462"/>
      <c r="AB67" s="462"/>
      <c r="AC67" s="462"/>
      <c r="AD67" s="462"/>
      <c r="AE67" s="462"/>
      <c r="AF67" s="462"/>
      <c r="AG67" s="393"/>
      <c r="AH67" s="393"/>
      <c r="AI67" s="393"/>
      <c r="AJ67" s="393"/>
      <c r="AK67" s="393"/>
      <c r="AL67" s="393"/>
      <c r="AM67" s="393"/>
      <c r="AN67" s="393"/>
      <c r="AO67" s="393"/>
      <c r="AP67" s="393"/>
      <c r="AQ67" s="393"/>
      <c r="AR67" s="393"/>
      <c r="AS67" s="393"/>
      <c r="AT67" s="393"/>
      <c r="AU67" s="393"/>
      <c r="AV67" s="393"/>
      <c r="AW67" s="393"/>
      <c r="AX67" s="393"/>
      <c r="AY67" s="393"/>
      <c r="AZ67" s="393"/>
      <c r="BA67" s="393"/>
      <c r="BB67" s="393"/>
      <c r="BC67" s="393"/>
    </row>
    <row r="68" spans="1:55" ht="15.6">
      <c r="A68" s="1338">
        <f t="shared" si="2"/>
        <v>60</v>
      </c>
      <c r="B68" s="612" t="s">
        <v>211</v>
      </c>
      <c r="C68" s="611">
        <v>8.5</v>
      </c>
      <c r="D68" s="1317">
        <v>0</v>
      </c>
      <c r="E68" s="352">
        <v>-19271027.694432613</v>
      </c>
      <c r="F68" s="1331">
        <f t="shared" si="14"/>
        <v>-2429082</v>
      </c>
      <c r="G68" s="1317">
        <f>'Adj Summary'!AY37</f>
        <v>0</v>
      </c>
      <c r="H68" s="352">
        <f>'Adj Summary'!AY64</f>
        <v>-19267442.147140212</v>
      </c>
      <c r="I68" s="1331">
        <f t="shared" si="15"/>
        <v>-2187219</v>
      </c>
      <c r="J68" s="1354">
        <f t="shared" si="16"/>
        <v>241863</v>
      </c>
      <c r="K68" s="1367">
        <f t="shared" si="9"/>
        <v>335678</v>
      </c>
      <c r="L68" s="1368">
        <f t="shared" si="10"/>
        <v>344</v>
      </c>
      <c r="M68" s="115"/>
      <c r="N68" s="115"/>
      <c r="O68" s="462"/>
      <c r="P68" s="462"/>
      <c r="Q68" s="462"/>
      <c r="R68" s="462"/>
      <c r="S68" s="462"/>
      <c r="T68" s="462"/>
      <c r="U68" s="462"/>
      <c r="V68" s="462"/>
      <c r="W68" s="462"/>
      <c r="X68" s="462"/>
      <c r="Y68" s="462"/>
      <c r="Z68" s="462"/>
      <c r="AA68" s="462"/>
      <c r="AB68" s="462"/>
      <c r="AC68" s="462"/>
      <c r="AD68" s="462"/>
      <c r="AE68" s="462"/>
      <c r="AF68" s="462"/>
      <c r="AG68" s="393"/>
      <c r="AH68" s="393"/>
      <c r="AI68" s="393"/>
      <c r="AJ68" s="393"/>
      <c r="AK68" s="393"/>
      <c r="AL68" s="393"/>
      <c r="AM68" s="393"/>
      <c r="AN68" s="393"/>
      <c r="AO68" s="393"/>
      <c r="AP68" s="393"/>
      <c r="AQ68" s="393"/>
      <c r="AR68" s="393"/>
      <c r="AS68" s="393"/>
      <c r="AT68" s="393"/>
      <c r="AU68" s="393"/>
      <c r="AV68" s="393"/>
      <c r="AW68" s="393"/>
      <c r="AX68" s="393"/>
      <c r="AY68" s="393"/>
      <c r="AZ68" s="393"/>
      <c r="BA68" s="393"/>
      <c r="BB68" s="393"/>
      <c r="BC68" s="393"/>
    </row>
    <row r="69" spans="1:55" ht="15.6">
      <c r="A69" s="1338">
        <f t="shared" si="2"/>
        <v>61</v>
      </c>
      <c r="B69" s="612" t="s">
        <v>564</v>
      </c>
      <c r="C69" s="611" t="s">
        <v>1017</v>
      </c>
      <c r="D69" s="1317">
        <v>127564</v>
      </c>
      <c r="E69" s="352">
        <v>-2700570.4447207432</v>
      </c>
      <c r="F69" s="1331">
        <f t="shared" si="14"/>
        <v>-546547</v>
      </c>
      <c r="G69" s="1317">
        <f>'Adj Summary'!AZ37</f>
        <v>127542</v>
      </c>
      <c r="H69" s="352">
        <f>'Adj Summary'!AZ64</f>
        <v>-2700151.5636691996</v>
      </c>
      <c r="I69" s="1331">
        <f t="shared" si="15"/>
        <v>-512470</v>
      </c>
      <c r="J69" s="1354">
        <f t="shared" si="16"/>
        <v>34077</v>
      </c>
      <c r="K69" s="1367">
        <f t="shared" si="9"/>
        <v>-77858</v>
      </c>
      <c r="L69" s="1368">
        <f t="shared" si="10"/>
        <v>0</v>
      </c>
      <c r="M69" s="115"/>
      <c r="N69" s="115"/>
      <c r="O69" s="462"/>
      <c r="P69" s="462"/>
      <c r="Q69" s="462"/>
      <c r="R69" s="462"/>
      <c r="S69" s="462"/>
      <c r="T69" s="462"/>
      <c r="U69" s="462"/>
      <c r="V69" s="462"/>
      <c r="W69" s="462"/>
      <c r="X69" s="462"/>
      <c r="Y69" s="462"/>
      <c r="Z69" s="462"/>
      <c r="AA69" s="462"/>
      <c r="AB69" s="462"/>
      <c r="AC69" s="462"/>
      <c r="AD69" s="462"/>
      <c r="AE69" s="462"/>
      <c r="AF69" s="462"/>
      <c r="AG69" s="393"/>
      <c r="AH69" s="393"/>
      <c r="AI69" s="393"/>
      <c r="AJ69" s="393"/>
      <c r="AK69" s="393"/>
      <c r="AL69" s="393"/>
      <c r="AM69" s="393"/>
      <c r="AN69" s="393"/>
      <c r="AO69" s="393"/>
      <c r="AP69" s="393"/>
      <c r="AQ69" s="393"/>
      <c r="AR69" s="393"/>
      <c r="AS69" s="393"/>
      <c r="AT69" s="393"/>
      <c r="AU69" s="393"/>
      <c r="AV69" s="393"/>
      <c r="AW69" s="393"/>
      <c r="AX69" s="393"/>
      <c r="AY69" s="393"/>
      <c r="AZ69" s="393"/>
      <c r="BA69" s="393"/>
      <c r="BB69" s="393"/>
      <c r="BC69" s="393"/>
    </row>
    <row r="70" spans="1:55" ht="15.6">
      <c r="A70" s="1338">
        <f t="shared" si="2"/>
        <v>62</v>
      </c>
      <c r="B70" s="612" t="s">
        <v>212</v>
      </c>
      <c r="C70" s="611" t="s">
        <v>1042</v>
      </c>
      <c r="D70" s="1317">
        <v>-203521.65954793358</v>
      </c>
      <c r="E70" s="352">
        <v>56565.920520561223</v>
      </c>
      <c r="F70" s="1331">
        <f t="shared" si="14"/>
        <v>336022</v>
      </c>
      <c r="G70" s="1317">
        <f>'Adj Summary'!BA37</f>
        <v>-203338.89546025009</v>
      </c>
      <c r="H70" s="352">
        <f>'Adj Summary'!BA64</f>
        <v>56179.62853408861</v>
      </c>
      <c r="I70" s="1331">
        <f t="shared" si="15"/>
        <v>334725</v>
      </c>
      <c r="J70" s="1354">
        <f t="shared" si="16"/>
        <v>-1297</v>
      </c>
      <c r="K70" s="1367">
        <f t="shared" si="9"/>
        <v>155456</v>
      </c>
      <c r="L70" s="1368">
        <f t="shared" si="10"/>
        <v>-1</v>
      </c>
      <c r="M70" s="115"/>
      <c r="N70" s="115"/>
      <c r="O70" s="462"/>
      <c r="P70" s="462"/>
      <c r="Q70" s="462"/>
      <c r="R70" s="462"/>
      <c r="S70" s="462"/>
      <c r="T70" s="462"/>
      <c r="U70" s="462"/>
      <c r="V70" s="462"/>
      <c r="W70" s="462"/>
      <c r="X70" s="462"/>
      <c r="Y70" s="462"/>
      <c r="Z70" s="462"/>
      <c r="AA70" s="462"/>
      <c r="AB70" s="462"/>
      <c r="AC70" s="462"/>
      <c r="AD70" s="462"/>
      <c r="AE70" s="462"/>
      <c r="AF70" s="462"/>
      <c r="AG70" s="393"/>
      <c r="AH70" s="393"/>
      <c r="AI70" s="393"/>
      <c r="AJ70" s="393"/>
      <c r="AK70" s="393"/>
      <c r="AL70" s="393"/>
      <c r="AM70" s="393"/>
      <c r="AN70" s="393"/>
      <c r="AO70" s="393"/>
      <c r="AP70" s="393"/>
      <c r="AQ70" s="393"/>
      <c r="AR70" s="393"/>
      <c r="AS70" s="393"/>
      <c r="AT70" s="393"/>
      <c r="AU70" s="393"/>
      <c r="AV70" s="393"/>
      <c r="AW70" s="393"/>
      <c r="AX70" s="393"/>
      <c r="AY70" s="393"/>
      <c r="AZ70" s="393"/>
      <c r="BA70" s="393"/>
      <c r="BB70" s="393"/>
      <c r="BC70" s="393"/>
    </row>
    <row r="71" spans="1:55" ht="15.6">
      <c r="A71" s="1338">
        <f t="shared" si="2"/>
        <v>63</v>
      </c>
      <c r="B71" s="462" t="s">
        <v>535</v>
      </c>
      <c r="C71" s="611">
        <v>8.6999999999999993</v>
      </c>
      <c r="D71" s="1317">
        <v>17990.552800000001</v>
      </c>
      <c r="E71" s="352">
        <v>-387034</v>
      </c>
      <c r="F71" s="1331">
        <f t="shared" si="14"/>
        <v>-77858</v>
      </c>
      <c r="G71" s="1317">
        <f>'Adj Summary'!BB37</f>
        <v>17990.552800000001</v>
      </c>
      <c r="H71" s="352">
        <f>'Adj Summary'!BB64</f>
        <v>-387034</v>
      </c>
      <c r="I71" s="1331">
        <f t="shared" si="15"/>
        <v>-72986</v>
      </c>
      <c r="J71" s="1354">
        <f t="shared" si="16"/>
        <v>4872</v>
      </c>
      <c r="K71" s="1367">
        <f t="shared" si="9"/>
        <v>-400853</v>
      </c>
      <c r="L71" s="1368">
        <f t="shared" si="10"/>
        <v>0</v>
      </c>
      <c r="M71" s="115"/>
      <c r="N71" s="115"/>
      <c r="O71" s="462"/>
      <c r="P71" s="462"/>
      <c r="Q71" s="462"/>
      <c r="R71" s="462"/>
      <c r="S71" s="462"/>
      <c r="T71" s="462"/>
      <c r="U71" s="462"/>
      <c r="V71" s="462"/>
      <c r="W71" s="462"/>
      <c r="X71" s="462"/>
      <c r="Y71" s="462"/>
      <c r="Z71" s="462"/>
      <c r="AA71" s="462"/>
      <c r="AB71" s="462"/>
      <c r="AC71" s="462"/>
      <c r="AD71" s="462"/>
      <c r="AE71" s="462"/>
      <c r="AF71" s="462"/>
      <c r="AG71" s="393"/>
      <c r="AH71" s="393"/>
      <c r="AI71" s="393"/>
      <c r="AJ71" s="393"/>
      <c r="AK71" s="393"/>
      <c r="AL71" s="393"/>
      <c r="AM71" s="393"/>
      <c r="AN71" s="393"/>
      <c r="AO71" s="393"/>
      <c r="AP71" s="393"/>
      <c r="AQ71" s="393"/>
      <c r="AR71" s="393"/>
      <c r="AS71" s="393"/>
      <c r="AT71" s="393"/>
      <c r="AU71" s="393"/>
      <c r="AV71" s="393"/>
      <c r="AW71" s="393"/>
      <c r="AX71" s="393"/>
      <c r="AY71" s="393"/>
      <c r="AZ71" s="393"/>
      <c r="BA71" s="393"/>
      <c r="BB71" s="393"/>
      <c r="BC71" s="393"/>
    </row>
    <row r="72" spans="1:55" ht="15.6">
      <c r="A72" s="1338">
        <f t="shared" si="2"/>
        <v>64</v>
      </c>
      <c r="B72" s="612" t="s">
        <v>540</v>
      </c>
      <c r="C72" s="611" t="s">
        <v>1043</v>
      </c>
      <c r="D72" s="1317">
        <v>-6989</v>
      </c>
      <c r="E72" s="352">
        <v>1143691.2676755022</v>
      </c>
      <c r="F72" s="1331">
        <f t="shared" si="14"/>
        <v>155455</v>
      </c>
      <c r="G72" s="1317">
        <f>'Adj Summary'!BC37</f>
        <v>-6990</v>
      </c>
      <c r="H72" s="352">
        <f>'Adj Summary'!BC64</f>
        <v>1143691.2676755022</v>
      </c>
      <c r="I72" s="1331">
        <f t="shared" si="15"/>
        <v>141118</v>
      </c>
      <c r="J72" s="1354">
        <f t="shared" si="16"/>
        <v>-14337</v>
      </c>
      <c r="K72" s="1367">
        <f t="shared" si="9"/>
        <v>3358886</v>
      </c>
      <c r="L72" s="1368">
        <f t="shared" si="10"/>
        <v>0</v>
      </c>
      <c r="M72" s="115"/>
      <c r="N72" s="115"/>
      <c r="O72" s="462"/>
      <c r="P72" s="462"/>
      <c r="Q72" s="462"/>
      <c r="R72" s="462"/>
      <c r="S72" s="462"/>
      <c r="T72" s="462"/>
      <c r="U72" s="462"/>
      <c r="V72" s="462"/>
      <c r="W72" s="462"/>
      <c r="X72" s="462"/>
      <c r="Y72" s="462"/>
      <c r="Z72" s="462"/>
      <c r="AA72" s="462"/>
      <c r="AB72" s="462"/>
      <c r="AC72" s="462"/>
      <c r="AD72" s="462"/>
      <c r="AE72" s="462"/>
      <c r="AF72" s="462"/>
      <c r="AG72" s="393"/>
      <c r="AH72" s="393"/>
      <c r="AI72" s="393"/>
      <c r="AJ72" s="393"/>
      <c r="AK72" s="393"/>
      <c r="AL72" s="393"/>
      <c r="AM72" s="393"/>
      <c r="AN72" s="393"/>
      <c r="AO72" s="393"/>
      <c r="AP72" s="393"/>
      <c r="AQ72" s="393"/>
      <c r="AR72" s="393"/>
      <c r="AS72" s="393"/>
      <c r="AT72" s="393"/>
      <c r="AU72" s="393"/>
      <c r="AV72" s="393"/>
      <c r="AW72" s="393"/>
      <c r="AX72" s="393"/>
      <c r="AY72" s="393"/>
      <c r="AZ72" s="393"/>
      <c r="BA72" s="393"/>
      <c r="BB72" s="393"/>
      <c r="BC72" s="393"/>
    </row>
    <row r="73" spans="1:55" ht="15.6">
      <c r="A73" s="1338">
        <f t="shared" si="2"/>
        <v>65</v>
      </c>
      <c r="B73" s="1296" t="s">
        <v>62</v>
      </c>
      <c r="C73" s="1307" t="s">
        <v>1044</v>
      </c>
      <c r="D73" s="1318">
        <v>-4404</v>
      </c>
      <c r="E73" s="1297">
        <v>-3236612</v>
      </c>
      <c r="F73" s="1331">
        <f t="shared" si="14"/>
        <v>-400853</v>
      </c>
      <c r="G73" s="1318">
        <f>'Adj Summary'!BD37</f>
        <v>-4404</v>
      </c>
      <c r="H73" s="1297">
        <f>'Adj Summary'!BD64</f>
        <v>-3236612</v>
      </c>
      <c r="I73" s="1331">
        <f t="shared" si="15"/>
        <v>-360305</v>
      </c>
      <c r="J73" s="1354">
        <f t="shared" si="16"/>
        <v>40548</v>
      </c>
      <c r="K73" s="1367">
        <f t="shared" si="9"/>
        <v>-574170</v>
      </c>
      <c r="L73" s="1368">
        <f t="shared" si="10"/>
        <v>-532</v>
      </c>
      <c r="M73" s="115"/>
      <c r="N73" s="115"/>
      <c r="O73" s="462"/>
      <c r="P73" s="462"/>
      <c r="Q73" s="462"/>
      <c r="R73" s="462"/>
      <c r="S73" s="462"/>
      <c r="T73" s="462"/>
      <c r="U73" s="462"/>
      <c r="V73" s="462"/>
      <c r="W73" s="462"/>
      <c r="X73" s="462"/>
      <c r="Y73" s="462"/>
      <c r="Z73" s="462"/>
      <c r="AA73" s="462"/>
      <c r="AB73" s="462"/>
      <c r="AC73" s="462"/>
      <c r="AD73" s="462"/>
      <c r="AE73" s="462"/>
      <c r="AF73" s="462"/>
      <c r="AG73" s="393"/>
      <c r="AH73" s="393"/>
      <c r="AI73" s="393"/>
      <c r="AJ73" s="393"/>
      <c r="AK73" s="393"/>
      <c r="AL73" s="393"/>
      <c r="AM73" s="393"/>
      <c r="AN73" s="393"/>
      <c r="AO73" s="393"/>
      <c r="AP73" s="393"/>
      <c r="AQ73" s="393"/>
      <c r="AR73" s="393"/>
      <c r="AS73" s="393"/>
      <c r="AT73" s="393"/>
      <c r="AU73" s="393"/>
      <c r="AV73" s="393"/>
      <c r="AW73" s="393"/>
      <c r="AX73" s="393"/>
      <c r="AY73" s="393"/>
      <c r="AZ73" s="393"/>
      <c r="BA73" s="393"/>
      <c r="BB73" s="393"/>
      <c r="BC73" s="393"/>
    </row>
    <row r="74" spans="1:55" ht="15.6">
      <c r="A74" s="1338">
        <f t="shared" si="2"/>
        <v>66</v>
      </c>
      <c r="B74" s="462" t="s">
        <v>637</v>
      </c>
      <c r="C74" s="611" t="s">
        <v>541</v>
      </c>
      <c r="D74" s="1317">
        <v>-1948685.8641284003</v>
      </c>
      <c r="E74" s="352">
        <v>1664438</v>
      </c>
      <c r="F74" s="1331">
        <f t="shared" si="14"/>
        <v>3358886</v>
      </c>
      <c r="G74" s="1317">
        <f>'Adj Summary'!BE37</f>
        <v>-1948685.8641284003</v>
      </c>
      <c r="H74" s="352">
        <f>'Adj Summary'!BE64</f>
        <v>1664438</v>
      </c>
      <c r="I74" s="1331">
        <f t="shared" si="15"/>
        <v>3335641</v>
      </c>
      <c r="J74" s="1354">
        <f t="shared" si="16"/>
        <v>-23245</v>
      </c>
      <c r="K74" s="1367">
        <f t="shared" ref="K74:K75" si="17">ROUND((-+G76+(H76*$F$96))/+$F$85,0)</f>
        <v>0</v>
      </c>
      <c r="L74" s="1368">
        <f t="shared" ref="L74:L75" si="18">+F76-K74</f>
        <v>2509870</v>
      </c>
      <c r="M74" s="115"/>
      <c r="N74" s="115"/>
      <c r="O74" s="462"/>
      <c r="P74" s="462"/>
      <c r="Q74" s="462"/>
      <c r="R74" s="462"/>
      <c r="S74" s="462"/>
      <c r="T74" s="462"/>
      <c r="U74" s="462"/>
      <c r="V74" s="462"/>
      <c r="W74" s="462"/>
      <c r="X74" s="462"/>
      <c r="Y74" s="462"/>
      <c r="Z74" s="462"/>
      <c r="AA74" s="462"/>
      <c r="AB74" s="462"/>
      <c r="AC74" s="462"/>
      <c r="AD74" s="462"/>
      <c r="AE74" s="462"/>
      <c r="AF74" s="462"/>
      <c r="AG74" s="393"/>
      <c r="AH74" s="393"/>
      <c r="AI74" s="393"/>
      <c r="AJ74" s="393"/>
      <c r="AK74" s="393"/>
      <c r="AL74" s="393"/>
      <c r="AM74" s="393"/>
      <c r="AN74" s="393"/>
      <c r="AO74" s="393"/>
      <c r="AP74" s="393"/>
      <c r="AQ74" s="393"/>
      <c r="AR74" s="393"/>
      <c r="AS74" s="393"/>
      <c r="AT74" s="393"/>
      <c r="AU74" s="393"/>
      <c r="AV74" s="393"/>
      <c r="AW74" s="393"/>
      <c r="AX74" s="393"/>
      <c r="AY74" s="393"/>
      <c r="AZ74" s="393"/>
      <c r="BA74" s="393"/>
      <c r="BB74" s="393"/>
      <c r="BC74" s="393"/>
    </row>
    <row r="75" spans="1:55" ht="15.6">
      <c r="A75" s="1338">
        <f t="shared" ref="A75:A104" si="19">+A74+1</f>
        <v>67</v>
      </c>
      <c r="B75" s="612" t="s">
        <v>936</v>
      </c>
      <c r="C75" s="611" t="s">
        <v>1045</v>
      </c>
      <c r="D75" s="1319">
        <v>342697.53885865689</v>
      </c>
      <c r="E75" s="352">
        <v>-165818.91150259296</v>
      </c>
      <c r="F75" s="1331">
        <f t="shared" si="14"/>
        <v>-574702</v>
      </c>
      <c r="G75" s="1319">
        <f>'Adj Summary'!BF37</f>
        <v>342380.44137000002</v>
      </c>
      <c r="H75" s="352">
        <f>'Adj Summary'!BF64</f>
        <v>-165665.08491500001</v>
      </c>
      <c r="I75" s="1331">
        <f t="shared" si="15"/>
        <v>-571675</v>
      </c>
      <c r="J75" s="1354">
        <f t="shared" si="16"/>
        <v>3027</v>
      </c>
      <c r="K75" s="1367">
        <f t="shared" si="17"/>
        <v>3591618</v>
      </c>
      <c r="L75" s="1368">
        <f t="shared" si="18"/>
        <v>0</v>
      </c>
      <c r="M75" s="115"/>
      <c r="N75" s="115"/>
      <c r="O75" s="462"/>
      <c r="P75" s="462"/>
      <c r="Q75" s="462"/>
      <c r="R75" s="462"/>
      <c r="S75" s="462"/>
      <c r="T75" s="462"/>
      <c r="U75" s="462"/>
      <c r="V75" s="462"/>
      <c r="W75" s="462"/>
      <c r="X75" s="462"/>
      <c r="Y75" s="462"/>
      <c r="Z75" s="462"/>
      <c r="AA75" s="462"/>
      <c r="AB75" s="462"/>
      <c r="AC75" s="462"/>
      <c r="AD75" s="462"/>
      <c r="AE75" s="462"/>
      <c r="AF75" s="462"/>
      <c r="AG75" s="393"/>
      <c r="AH75" s="393"/>
      <c r="AI75" s="393"/>
      <c r="AJ75" s="393"/>
      <c r="AK75" s="393"/>
      <c r="AL75" s="393"/>
      <c r="AM75" s="393"/>
      <c r="AN75" s="393"/>
      <c r="AO75" s="393"/>
      <c r="AP75" s="393"/>
      <c r="AQ75" s="393"/>
      <c r="AR75" s="393"/>
      <c r="AS75" s="393"/>
      <c r="AT75" s="393"/>
      <c r="AU75" s="393"/>
      <c r="AV75" s="393"/>
      <c r="AW75" s="393"/>
      <c r="AX75" s="393"/>
      <c r="AY75" s="393"/>
      <c r="AZ75" s="393"/>
      <c r="BA75" s="393"/>
      <c r="BB75" s="393"/>
      <c r="BC75" s="393"/>
    </row>
    <row r="76" spans="1:55" ht="15.6">
      <c r="A76" s="1338">
        <f t="shared" si="19"/>
        <v>68</v>
      </c>
      <c r="B76" s="612" t="s">
        <v>1092</v>
      </c>
      <c r="C76" s="611" t="s">
        <v>1046</v>
      </c>
      <c r="D76" s="1333"/>
      <c r="E76" s="1501">
        <v>19911959.034706865</v>
      </c>
      <c r="F76" s="1331">
        <f t="shared" si="14"/>
        <v>2509870</v>
      </c>
      <c r="G76" s="1100"/>
      <c r="H76" s="1501">
        <f>('Adj Summary'!BG64+'Adj Summary'!BH64+'Adj Summary'!BI64+'Adj Summary'!BJ64)</f>
        <v>0</v>
      </c>
      <c r="I76" s="1331">
        <f t="shared" si="15"/>
        <v>0</v>
      </c>
      <c r="J76" s="1354">
        <f t="shared" si="16"/>
        <v>-2509870</v>
      </c>
      <c r="K76" s="1367"/>
      <c r="L76" s="1368"/>
      <c r="M76" s="115"/>
      <c r="N76" s="115"/>
      <c r="O76" s="462"/>
      <c r="P76" s="462"/>
      <c r="Q76" s="462"/>
      <c r="R76" s="462"/>
      <c r="S76" s="462"/>
      <c r="T76" s="462"/>
      <c r="U76" s="462"/>
      <c r="V76" s="462"/>
      <c r="W76" s="462"/>
      <c r="X76" s="462"/>
      <c r="Y76" s="462"/>
      <c r="Z76" s="462"/>
      <c r="AA76" s="462"/>
      <c r="AB76" s="462"/>
      <c r="AC76" s="462"/>
      <c r="AD76" s="462"/>
      <c r="AE76" s="462"/>
      <c r="AF76" s="462"/>
      <c r="AG76" s="393"/>
      <c r="AH76" s="393"/>
      <c r="AI76" s="393"/>
      <c r="AJ76" s="393"/>
      <c r="AK76" s="393"/>
      <c r="AL76" s="393"/>
      <c r="AM76" s="393"/>
      <c r="AN76" s="393"/>
      <c r="AO76" s="393"/>
      <c r="AP76" s="393"/>
      <c r="AQ76" s="393"/>
      <c r="AR76" s="393"/>
      <c r="AS76" s="393"/>
      <c r="AT76" s="393"/>
      <c r="AU76" s="393"/>
      <c r="AV76" s="393"/>
      <c r="AW76" s="393"/>
      <c r="AX76" s="393"/>
      <c r="AY76" s="393"/>
      <c r="AZ76" s="393"/>
      <c r="BA76" s="393"/>
      <c r="BB76" s="393"/>
      <c r="BC76" s="393"/>
    </row>
    <row r="77" spans="1:55" ht="15.6">
      <c r="A77" s="1338">
        <f t="shared" si="19"/>
        <v>69</v>
      </c>
      <c r="B77" s="612" t="s">
        <v>1041</v>
      </c>
      <c r="C77" s="611" t="s">
        <v>1047</v>
      </c>
      <c r="D77" s="1319">
        <v>0</v>
      </c>
      <c r="E77" s="352">
        <v>28493963.911447942</v>
      </c>
      <c r="F77" s="1331">
        <f t="shared" si="14"/>
        <v>3591618</v>
      </c>
      <c r="G77" s="352">
        <f>'Adj Summary'!BK37</f>
        <v>0</v>
      </c>
      <c r="H77" s="352">
        <f>'Adj Summary'!BK64</f>
        <v>28493964</v>
      </c>
      <c r="I77" s="1331">
        <f t="shared" si="15"/>
        <v>3234604</v>
      </c>
      <c r="J77" s="1354">
        <f t="shared" si="16"/>
        <v>-357014</v>
      </c>
      <c r="K77" s="1367">
        <f>ROUND((-+G78+(H78*$F$96))/+$F$85,0)</f>
        <v>0</v>
      </c>
      <c r="L77" s="1368">
        <f>+F78-K77</f>
        <v>0</v>
      </c>
      <c r="M77" s="115"/>
      <c r="N77" s="115"/>
      <c r="O77" s="462"/>
      <c r="P77" s="462"/>
      <c r="Q77" s="462"/>
      <c r="R77" s="462"/>
      <c r="S77" s="462"/>
      <c r="T77" s="462"/>
      <c r="U77" s="462"/>
      <c r="V77" s="462"/>
      <c r="W77" s="462"/>
      <c r="X77" s="462"/>
      <c r="Y77" s="462"/>
      <c r="Z77" s="462"/>
      <c r="AA77" s="462"/>
      <c r="AB77" s="462"/>
      <c r="AC77" s="462"/>
      <c r="AD77" s="462"/>
      <c r="AE77" s="462"/>
      <c r="AF77" s="462"/>
      <c r="AG77" s="393"/>
      <c r="AH77" s="393"/>
      <c r="AI77" s="393"/>
      <c r="AJ77" s="393"/>
      <c r="AK77" s="393"/>
      <c r="AL77" s="393"/>
      <c r="AM77" s="393"/>
      <c r="AN77" s="393"/>
      <c r="AO77" s="393"/>
      <c r="AP77" s="393"/>
      <c r="AQ77" s="393"/>
      <c r="AR77" s="393"/>
      <c r="AS77" s="393"/>
      <c r="AT77" s="393"/>
      <c r="AU77" s="393"/>
      <c r="AV77" s="393"/>
      <c r="AW77" s="393"/>
      <c r="AX77" s="393"/>
      <c r="AY77" s="393"/>
      <c r="AZ77" s="393"/>
      <c r="BA77" s="393"/>
      <c r="BB77" s="393"/>
      <c r="BC77" s="393"/>
    </row>
    <row r="78" spans="1:55" ht="16.2" thickBot="1">
      <c r="A78" s="1338">
        <f>+A77+1</f>
        <v>70</v>
      </c>
      <c r="B78" s="612"/>
      <c r="C78" s="611"/>
      <c r="D78" s="1319"/>
      <c r="E78" s="352"/>
      <c r="F78" s="1331"/>
      <c r="G78" s="1319"/>
      <c r="H78" s="352"/>
      <c r="I78" s="1331"/>
      <c r="J78" s="1354"/>
      <c r="K78" s="1370">
        <f>SUM(K10:K77)</f>
        <v>-21626701</v>
      </c>
      <c r="L78" s="1370">
        <f>SUM(L10:L77)</f>
        <v>17659980</v>
      </c>
      <c r="Q78" s="462"/>
      <c r="R78" s="462"/>
      <c r="S78" s="462"/>
      <c r="T78" s="462"/>
      <c r="U78" s="462"/>
      <c r="V78" s="462"/>
      <c r="W78" s="462"/>
      <c r="X78" s="462"/>
      <c r="Y78" s="462"/>
      <c r="Z78" s="462"/>
      <c r="AA78" s="462"/>
      <c r="AB78" s="462"/>
      <c r="AC78" s="462"/>
      <c r="AD78" s="462"/>
      <c r="AE78" s="462"/>
      <c r="AF78" s="462"/>
      <c r="AG78" s="393"/>
      <c r="AH78" s="393"/>
      <c r="AI78" s="393"/>
      <c r="AJ78" s="393"/>
      <c r="AK78" s="393"/>
      <c r="AL78" s="393"/>
      <c r="AM78" s="393"/>
      <c r="AN78" s="393"/>
      <c r="AO78" s="393"/>
      <c r="AP78" s="393"/>
      <c r="AQ78" s="393"/>
      <c r="AR78" s="393"/>
      <c r="AS78" s="393"/>
      <c r="AT78" s="393"/>
      <c r="AU78" s="393"/>
      <c r="AV78" s="393"/>
      <c r="AW78" s="393"/>
      <c r="AX78" s="393"/>
      <c r="AY78" s="393"/>
      <c r="AZ78" s="393"/>
      <c r="BA78" s="393"/>
      <c r="BB78" s="393"/>
      <c r="BC78" s="393"/>
    </row>
    <row r="79" spans="1:55" ht="16.2" thickTop="1">
      <c r="A79" s="1338">
        <f t="shared" si="19"/>
        <v>71</v>
      </c>
      <c r="B79" s="462" t="s">
        <v>725</v>
      </c>
      <c r="C79" s="612" t="s">
        <v>724</v>
      </c>
      <c r="D79" s="1319">
        <v>-1535147.4757715538</v>
      </c>
      <c r="E79" s="352">
        <v>684251.35739239678</v>
      </c>
      <c r="F79" s="1331">
        <f>ROUND((-+D79+(E79*$F$96))/$F$85,0)</f>
        <v>2567055</v>
      </c>
      <c r="G79" s="1319">
        <f>'Adj Summary'!BL37</f>
        <v>-1373296.3154079064</v>
      </c>
      <c r="H79" s="352">
        <f>'Adj Summary'!BL64</f>
        <v>368705.65142000001</v>
      </c>
      <c r="I79" s="1331">
        <f>ROUND((-+G79+(H79*$J$96))/+$J$85,0)</f>
        <v>2259424</v>
      </c>
      <c r="J79" s="1354">
        <f>+I79-F79</f>
        <v>-307631</v>
      </c>
      <c r="P79" s="462"/>
      <c r="Q79" s="462"/>
      <c r="R79" s="462"/>
      <c r="S79" s="462"/>
      <c r="T79" s="462"/>
      <c r="U79" s="462"/>
      <c r="V79" s="462"/>
      <c r="W79" s="462"/>
      <c r="X79" s="462"/>
      <c r="Y79" s="462"/>
      <c r="Z79" s="462"/>
      <c r="AA79" s="462"/>
      <c r="AB79" s="462"/>
      <c r="AC79" s="462"/>
      <c r="AD79" s="462"/>
      <c r="AE79" s="462"/>
      <c r="AF79" s="462"/>
      <c r="AG79" s="393"/>
      <c r="AH79" s="393"/>
      <c r="AI79" s="393"/>
      <c r="AJ79" s="393"/>
      <c r="AK79" s="393"/>
      <c r="AL79" s="393"/>
      <c r="AM79" s="393"/>
      <c r="AN79" s="393"/>
      <c r="AO79" s="393"/>
      <c r="AP79" s="393"/>
      <c r="AQ79" s="393"/>
      <c r="AR79" s="393"/>
      <c r="AS79" s="393"/>
      <c r="AT79" s="393"/>
      <c r="AU79" s="393"/>
      <c r="AV79" s="393"/>
      <c r="AW79" s="393"/>
      <c r="AX79" s="393"/>
      <c r="AY79" s="393"/>
      <c r="AZ79" s="393"/>
      <c r="BA79" s="393"/>
      <c r="BB79" s="393"/>
      <c r="BC79" s="393"/>
    </row>
    <row r="80" spans="1:55" ht="16.2" thickBot="1">
      <c r="A80" s="1338">
        <f t="shared" si="19"/>
        <v>72</v>
      </c>
      <c r="B80" s="1308"/>
      <c r="C80" s="611"/>
      <c r="D80" s="1320">
        <f t="shared" ref="D80:J80" si="20">SUM(D12:D79)</f>
        <v>5151122.6991770444</v>
      </c>
      <c r="E80" s="697">
        <f t="shared" si="20"/>
        <v>54935841.45092997</v>
      </c>
      <c r="F80" s="1309">
        <f t="shared" si="20"/>
        <v>-1399666</v>
      </c>
      <c r="G80" s="1320">
        <f t="shared" si="20"/>
        <v>15640707.024185017</v>
      </c>
      <c r="H80" s="697">
        <f t="shared" si="20"/>
        <v>46922332.618682787</v>
      </c>
      <c r="I80" s="1330">
        <f>SUM(I12:I79)+3</f>
        <v>-19929700</v>
      </c>
      <c r="J80" s="1355">
        <f t="shared" si="20"/>
        <v>-18530037</v>
      </c>
      <c r="K80" s="1371">
        <f>K7+K78</f>
        <v>22573639</v>
      </c>
      <c r="L80" s="1371">
        <f>L7+L78</f>
        <v>17659980</v>
      </c>
      <c r="Q80" s="462"/>
      <c r="R80" s="462"/>
      <c r="S80" s="462"/>
      <c r="T80" s="462"/>
      <c r="U80" s="462"/>
      <c r="V80" s="462"/>
      <c r="W80" s="462"/>
      <c r="X80" s="462"/>
      <c r="Y80" s="462"/>
      <c r="Z80" s="462"/>
      <c r="AA80" s="462"/>
      <c r="AB80" s="462"/>
      <c r="AC80" s="462"/>
      <c r="AD80" s="462"/>
      <c r="AE80" s="462"/>
      <c r="AF80" s="462"/>
      <c r="AG80" s="393"/>
      <c r="AH80" s="393"/>
      <c r="AI80" s="393"/>
      <c r="AJ80" s="393"/>
      <c r="AK80" s="393"/>
      <c r="AL80" s="393"/>
      <c r="AM80" s="393"/>
      <c r="AN80" s="393"/>
      <c r="AO80" s="393"/>
      <c r="AP80" s="393"/>
      <c r="AQ80" s="393"/>
      <c r="AR80" s="393"/>
      <c r="AS80" s="393"/>
      <c r="AT80" s="393"/>
      <c r="AU80" s="393"/>
      <c r="AV80" s="393"/>
      <c r="AW80" s="393"/>
      <c r="AX80" s="393"/>
      <c r="AY80" s="393"/>
      <c r="AZ80" s="393"/>
      <c r="BA80" s="393"/>
      <c r="BB80" s="393"/>
      <c r="BC80" s="393"/>
    </row>
    <row r="81" spans="1:55" ht="16.2" thickTop="1">
      <c r="A81" s="1338">
        <f t="shared" si="19"/>
        <v>73</v>
      </c>
      <c r="B81" s="891"/>
      <c r="C81" s="891"/>
      <c r="D81" s="1100"/>
      <c r="E81" s="891"/>
      <c r="F81" s="1310"/>
      <c r="G81" s="1100"/>
      <c r="H81" s="891"/>
      <c r="I81" s="1310"/>
      <c r="P81" s="462"/>
      <c r="Q81" s="462"/>
      <c r="R81" s="462"/>
      <c r="S81" s="462"/>
      <c r="T81" s="462"/>
      <c r="U81" s="462"/>
      <c r="V81" s="462"/>
      <c r="W81" s="462"/>
      <c r="X81" s="462"/>
      <c r="Y81" s="462"/>
      <c r="Z81" s="462"/>
      <c r="AA81" s="462"/>
      <c r="AB81" s="462"/>
      <c r="AC81" s="462"/>
      <c r="AD81" s="462"/>
      <c r="AE81" s="462"/>
      <c r="AF81" s="462"/>
      <c r="AG81" s="393"/>
      <c r="AH81" s="393"/>
      <c r="AI81" s="393"/>
      <c r="AJ81" s="393"/>
      <c r="AK81" s="393"/>
      <c r="AL81" s="393"/>
      <c r="AM81" s="393"/>
      <c r="AN81" s="393"/>
      <c r="AO81" s="393"/>
      <c r="AP81" s="393"/>
      <c r="AQ81" s="393"/>
      <c r="AR81" s="393"/>
      <c r="AS81" s="393"/>
      <c r="AT81" s="393"/>
      <c r="AU81" s="393"/>
      <c r="AV81" s="393"/>
      <c r="AW81" s="393"/>
      <c r="AX81" s="393"/>
      <c r="AY81" s="393"/>
      <c r="AZ81" s="393"/>
      <c r="BA81" s="393"/>
      <c r="BB81" s="393"/>
      <c r="BC81" s="393"/>
    </row>
    <row r="82" spans="1:55" ht="15.6">
      <c r="A82" s="1311">
        <f t="shared" si="19"/>
        <v>74</v>
      </c>
      <c r="B82" s="1311" t="s">
        <v>80</v>
      </c>
      <c r="C82" s="1311"/>
      <c r="D82" s="1321">
        <f t="shared" ref="D82:J82" si="21">D9+D80</f>
        <v>38131962.218738154</v>
      </c>
      <c r="E82" s="1312">
        <f t="shared" si="21"/>
        <v>828428815.8496145</v>
      </c>
      <c r="F82" s="1313">
        <f t="shared" si="21"/>
        <v>42800674</v>
      </c>
      <c r="G82" s="1321">
        <f t="shared" si="21"/>
        <v>48621546.543746129</v>
      </c>
      <c r="H82" s="1312">
        <f t="shared" si="21"/>
        <v>820415307.01736724</v>
      </c>
      <c r="I82" s="1313">
        <f t="shared" si="21"/>
        <v>14619642</v>
      </c>
      <c r="J82" s="1313">
        <f t="shared" si="21"/>
        <v>-28181035</v>
      </c>
      <c r="K82" s="1368"/>
      <c r="O82" s="1347">
        <f>+J82</f>
        <v>-28181035</v>
      </c>
      <c r="P82" s="1388">
        <f>+I82-F82</f>
        <v>-28181032</v>
      </c>
      <c r="Q82" s="462"/>
      <c r="R82" s="462"/>
      <c r="S82" s="462"/>
      <c r="T82" s="462"/>
      <c r="U82" s="462"/>
      <c r="V82" s="462"/>
      <c r="W82" s="462"/>
      <c r="X82" s="462"/>
      <c r="Y82" s="462"/>
      <c r="Z82" s="462"/>
      <c r="AA82" s="462"/>
      <c r="AB82" s="462"/>
      <c r="AC82" s="462"/>
      <c r="AD82" s="462"/>
      <c r="AE82" s="462"/>
      <c r="AF82" s="462"/>
      <c r="AG82" s="393"/>
      <c r="AH82" s="393"/>
      <c r="AI82" s="393"/>
      <c r="AJ82" s="393"/>
      <c r="AK82" s="393"/>
      <c r="AL82" s="393"/>
      <c r="AM82" s="393"/>
      <c r="AN82" s="393"/>
      <c r="AO82" s="393"/>
      <c r="AP82" s="393"/>
      <c r="AQ82" s="393"/>
      <c r="AR82" s="393"/>
      <c r="AS82" s="393"/>
      <c r="AT82" s="393"/>
      <c r="AU82" s="393"/>
      <c r="AV82" s="393"/>
      <c r="AW82" s="393"/>
      <c r="AX82" s="393"/>
      <c r="AY82" s="393"/>
      <c r="AZ82" s="393"/>
      <c r="BA82" s="393"/>
      <c r="BB82" s="393"/>
      <c r="BC82" s="393"/>
    </row>
    <row r="83" spans="1:55" ht="15.6">
      <c r="A83" s="1338">
        <f t="shared" si="19"/>
        <v>75</v>
      </c>
      <c r="B83" s="612"/>
      <c r="F83" s="1324"/>
      <c r="O83" s="1350">
        <f>+N85</f>
        <v>-1</v>
      </c>
      <c r="P83" s="462"/>
      <c r="Q83" s="462"/>
      <c r="R83" s="462"/>
      <c r="S83" s="462"/>
      <c r="T83" s="462"/>
      <c r="U83" s="462"/>
      <c r="V83" s="462"/>
      <c r="W83" s="462"/>
      <c r="X83" s="462"/>
      <c r="Y83" s="462"/>
      <c r="Z83" s="462"/>
      <c r="AA83" s="462"/>
      <c r="AB83" s="462"/>
      <c r="AC83" s="462"/>
      <c r="AD83" s="462"/>
      <c r="AE83" s="462"/>
      <c r="AF83" s="462"/>
      <c r="AG83" s="393"/>
      <c r="AH83" s="393"/>
      <c r="AI83" s="393"/>
      <c r="AJ83" s="393"/>
      <c r="AK83" s="393"/>
      <c r="AL83" s="393"/>
      <c r="AM83" s="393"/>
      <c r="AN83" s="393"/>
      <c r="AO83" s="393"/>
      <c r="AP83" s="393"/>
      <c r="AQ83" s="393"/>
      <c r="AR83" s="393"/>
      <c r="AS83" s="393"/>
      <c r="AT83" s="393"/>
      <c r="AU83" s="393"/>
      <c r="AV83" s="393"/>
      <c r="AW83" s="393"/>
      <c r="AX83" s="393"/>
      <c r="AY83" s="393"/>
      <c r="AZ83" s="393"/>
      <c r="BA83" s="393"/>
      <c r="BB83" s="393"/>
      <c r="BC83" s="393"/>
    </row>
    <row r="84" spans="1:55" ht="15.6">
      <c r="A84" s="1338">
        <f t="shared" si="19"/>
        <v>76</v>
      </c>
      <c r="B84" s="619"/>
      <c r="F84" s="891"/>
      <c r="L84" s="1372"/>
      <c r="M84" s="301"/>
      <c r="N84" s="860">
        <f>+I82</f>
        <v>14619642</v>
      </c>
      <c r="O84" s="1351">
        <f>+O82-O83</f>
        <v>-28181034</v>
      </c>
      <c r="P84" s="462"/>
      <c r="Q84" s="462"/>
      <c r="R84" s="462"/>
      <c r="S84" s="462"/>
      <c r="T84" s="462"/>
      <c r="U84" s="462"/>
      <c r="V84" s="462"/>
      <c r="W84" s="462"/>
      <c r="X84" s="462"/>
      <c r="Y84" s="462"/>
      <c r="Z84" s="462"/>
      <c r="AA84" s="462"/>
      <c r="AB84" s="462"/>
      <c r="AC84" s="462"/>
      <c r="AD84" s="462"/>
      <c r="AE84" s="462"/>
      <c r="AF84" s="462"/>
      <c r="AG84" s="393"/>
      <c r="AH84" s="393"/>
      <c r="AI84" s="393"/>
      <c r="AJ84" s="393"/>
      <c r="AK84" s="393"/>
      <c r="AL84" s="393"/>
      <c r="AM84" s="393"/>
      <c r="AN84" s="393"/>
      <c r="AO84" s="393"/>
      <c r="AP84" s="393"/>
      <c r="AQ84" s="393"/>
      <c r="AR84" s="393"/>
      <c r="AS84" s="393"/>
      <c r="AT84" s="393"/>
      <c r="AU84" s="393"/>
      <c r="AV84" s="393"/>
      <c r="AW84" s="393"/>
      <c r="AX84" s="393"/>
      <c r="AY84" s="393"/>
      <c r="AZ84" s="393"/>
      <c r="BA84" s="393"/>
      <c r="BB84" s="393"/>
      <c r="BC84" s="393"/>
    </row>
    <row r="85" spans="1:55" ht="15.6">
      <c r="A85" s="1338">
        <f t="shared" si="19"/>
        <v>77</v>
      </c>
      <c r="B85" s="612" t="s">
        <v>89</v>
      </c>
      <c r="C85" s="610"/>
      <c r="D85" s="615"/>
      <c r="E85" s="301"/>
      <c r="F85" s="1389">
        <v>0.61880999999999997</v>
      </c>
      <c r="H85" s="615"/>
      <c r="I85" s="891"/>
      <c r="J85" s="861">
        <f>'Conversion factor-staff'!C20</f>
        <v>0.61928000000000005</v>
      </c>
      <c r="L85" s="1372"/>
      <c r="M85" s="1360" t="s">
        <v>1050</v>
      </c>
      <c r="N85" s="1348">
        <f>+RevReqCalc!D21-N84</f>
        <v>-1</v>
      </c>
      <c r="O85" s="462"/>
      <c r="P85" s="462"/>
      <c r="Q85" s="462"/>
      <c r="R85" s="462"/>
      <c r="S85" s="462"/>
      <c r="T85" s="462"/>
      <c r="U85" s="462"/>
      <c r="V85" s="462"/>
      <c r="W85" s="462"/>
      <c r="X85" s="462"/>
      <c r="Y85" s="462"/>
      <c r="Z85" s="462"/>
      <c r="AA85" s="462"/>
      <c r="AB85" s="462"/>
      <c r="AC85" s="462"/>
      <c r="AD85" s="462"/>
      <c r="AE85" s="462"/>
      <c r="AF85" s="462"/>
      <c r="AG85" s="393"/>
      <c r="AH85" s="393"/>
      <c r="AI85" s="393"/>
      <c r="AJ85" s="393"/>
      <c r="AK85" s="393"/>
      <c r="AL85" s="393"/>
      <c r="AM85" s="393"/>
      <c r="AN85" s="393"/>
      <c r="AO85" s="393"/>
      <c r="AP85" s="393"/>
      <c r="AQ85" s="393"/>
      <c r="AR85" s="393"/>
      <c r="AS85" s="393"/>
      <c r="AT85" s="393"/>
      <c r="AU85" s="393"/>
      <c r="AV85" s="393"/>
      <c r="AW85" s="393"/>
      <c r="AX85" s="393"/>
      <c r="AY85" s="393"/>
      <c r="AZ85" s="393"/>
      <c r="BA85" s="393"/>
      <c r="BB85" s="393"/>
      <c r="BC85" s="393"/>
    </row>
    <row r="86" spans="1:55" ht="16.2" thickBot="1">
      <c r="A86" s="1338">
        <f t="shared" si="19"/>
        <v>78</v>
      </c>
      <c r="B86" s="612" t="s">
        <v>177</v>
      </c>
      <c r="C86" s="610"/>
      <c r="D86" s="615"/>
      <c r="E86" s="301"/>
      <c r="F86" s="616">
        <f>+F82/RevReqSummary!G8</f>
        <v>0.14076242239237033</v>
      </c>
      <c r="H86" s="615"/>
      <c r="J86" s="616">
        <f>+I82/RevReqSummary!G8</f>
        <v>4.8080930277622211E-2</v>
      </c>
      <c r="L86" s="1373"/>
      <c r="M86" s="1340"/>
      <c r="N86" s="1341"/>
      <c r="O86" s="462"/>
      <c r="P86" s="462"/>
      <c r="Q86" s="462"/>
      <c r="R86" s="462"/>
      <c r="S86" s="462"/>
      <c r="T86" s="462"/>
      <c r="U86" s="462"/>
      <c r="V86" s="462"/>
      <c r="W86" s="462"/>
      <c r="X86" s="462"/>
      <c r="Y86" s="462"/>
      <c r="Z86" s="462"/>
      <c r="AA86" s="462"/>
      <c r="AB86" s="462"/>
      <c r="AC86" s="462"/>
      <c r="AD86" s="462"/>
      <c r="AE86" s="462"/>
      <c r="AF86" s="462"/>
      <c r="AG86" s="393"/>
      <c r="AH86" s="393"/>
      <c r="AI86" s="393"/>
      <c r="AJ86" s="393"/>
      <c r="AK86" s="393"/>
      <c r="AL86" s="393"/>
      <c r="AM86" s="393"/>
      <c r="AN86" s="393"/>
      <c r="AO86" s="393"/>
      <c r="AP86" s="393"/>
      <c r="AQ86" s="393"/>
      <c r="AR86" s="393"/>
      <c r="AS86" s="393"/>
      <c r="AT86" s="393"/>
      <c r="AU86" s="393"/>
      <c r="AV86" s="393"/>
      <c r="AW86" s="393"/>
      <c r="AX86" s="393"/>
      <c r="AY86" s="393"/>
      <c r="AZ86" s="393"/>
      <c r="BA86" s="393"/>
      <c r="BB86" s="393"/>
      <c r="BC86" s="393"/>
    </row>
    <row r="87" spans="1:55" ht="15.6">
      <c r="A87" s="1338">
        <f t="shared" si="19"/>
        <v>79</v>
      </c>
      <c r="B87" s="1356"/>
      <c r="C87" s="1357"/>
      <c r="D87" s="1358"/>
      <c r="E87" s="1358"/>
      <c r="F87" s="1359"/>
      <c r="G87" s="891"/>
      <c r="H87" s="1358"/>
      <c r="I87" s="1358"/>
      <c r="J87" s="1359"/>
      <c r="O87" s="462"/>
      <c r="P87" s="462"/>
      <c r="Q87" s="462"/>
      <c r="R87" s="462"/>
      <c r="S87" s="462"/>
      <c r="T87" s="462"/>
      <c r="U87" s="462"/>
      <c r="V87" s="462"/>
      <c r="W87" s="462"/>
      <c r="X87" s="462"/>
      <c r="Y87" s="462"/>
      <c r="Z87" s="462"/>
      <c r="AA87" s="462"/>
      <c r="AB87" s="462"/>
      <c r="AC87" s="462"/>
      <c r="AD87" s="462"/>
      <c r="AE87" s="462"/>
      <c r="AF87" s="462"/>
      <c r="AG87" s="393"/>
      <c r="AH87" s="393"/>
      <c r="AI87" s="393"/>
      <c r="AJ87" s="393"/>
      <c r="AK87" s="393"/>
      <c r="AL87" s="393"/>
      <c r="AM87" s="393"/>
      <c r="AN87" s="393"/>
      <c r="AO87" s="393"/>
      <c r="AP87" s="393"/>
      <c r="AQ87" s="393"/>
      <c r="AR87" s="393"/>
      <c r="AS87" s="393"/>
      <c r="AT87" s="393"/>
      <c r="AU87" s="393"/>
      <c r="AV87" s="393"/>
      <c r="AW87" s="393"/>
      <c r="AX87" s="393"/>
      <c r="AY87" s="393"/>
      <c r="AZ87" s="393"/>
      <c r="BA87" s="393"/>
      <c r="BB87" s="393"/>
      <c r="BC87" s="393"/>
    </row>
    <row r="88" spans="1:55" ht="15.6">
      <c r="A88" s="1338">
        <f t="shared" si="19"/>
        <v>80</v>
      </c>
      <c r="B88" s="618"/>
      <c r="C88" s="610"/>
      <c r="D88" s="390"/>
      <c r="E88" s="390"/>
      <c r="F88" s="859"/>
      <c r="H88" s="390"/>
      <c r="I88" s="390"/>
      <c r="J88" s="390"/>
      <c r="O88" s="462"/>
      <c r="P88" s="462"/>
      <c r="Q88" s="462"/>
      <c r="R88" s="462"/>
      <c r="S88" s="462"/>
      <c r="T88" s="462"/>
      <c r="U88" s="462"/>
      <c r="V88" s="462"/>
      <c r="W88" s="462"/>
      <c r="X88" s="462"/>
      <c r="Y88" s="462"/>
      <c r="Z88" s="462"/>
      <c r="AA88" s="462"/>
      <c r="AB88" s="462"/>
      <c r="AC88" s="462"/>
      <c r="AD88" s="462"/>
      <c r="AE88" s="462"/>
      <c r="AF88" s="462"/>
      <c r="AG88" s="393"/>
      <c r="AH88" s="393"/>
      <c r="AI88" s="393"/>
      <c r="AJ88" s="393"/>
      <c r="AK88" s="393"/>
      <c r="AL88" s="393"/>
      <c r="AM88" s="393"/>
      <c r="AN88" s="393"/>
      <c r="AO88" s="393"/>
      <c r="AP88" s="393"/>
      <c r="AQ88" s="393"/>
      <c r="AR88" s="393"/>
      <c r="AS88" s="393"/>
      <c r="AT88" s="393"/>
      <c r="AU88" s="393"/>
      <c r="AV88" s="393"/>
      <c r="AW88" s="393"/>
      <c r="AX88" s="393"/>
      <c r="AY88" s="393"/>
      <c r="AZ88" s="393"/>
      <c r="BA88" s="393"/>
      <c r="BB88" s="393"/>
      <c r="BC88" s="393"/>
    </row>
    <row r="89" spans="1:55" ht="15.6">
      <c r="A89" s="1338">
        <f t="shared" si="19"/>
        <v>81</v>
      </c>
      <c r="C89" s="301"/>
      <c r="D89" s="301"/>
      <c r="E89" s="301"/>
      <c r="F89" s="301"/>
      <c r="J89" s="301"/>
      <c r="K89" s="1361"/>
      <c r="M89" s="115"/>
      <c r="N89" s="115"/>
      <c r="O89" s="462"/>
      <c r="P89" s="462"/>
      <c r="Q89" s="462"/>
      <c r="R89" s="462"/>
      <c r="S89" s="462"/>
      <c r="T89" s="462"/>
      <c r="U89" s="462"/>
      <c r="V89" s="462"/>
      <c r="W89" s="462"/>
      <c r="X89" s="462"/>
      <c r="Y89" s="462"/>
      <c r="Z89" s="462"/>
      <c r="AA89" s="462"/>
      <c r="AB89" s="462"/>
      <c r="AC89" s="462"/>
      <c r="AD89" s="462"/>
      <c r="AE89" s="462"/>
      <c r="AF89" s="462"/>
      <c r="AG89" s="393"/>
      <c r="AH89" s="393"/>
      <c r="AI89" s="393"/>
      <c r="AJ89" s="393"/>
      <c r="AK89" s="393"/>
      <c r="AL89" s="393"/>
      <c r="AM89" s="393"/>
      <c r="AN89" s="393"/>
      <c r="AO89" s="393"/>
      <c r="AP89" s="393"/>
      <c r="AQ89" s="393"/>
      <c r="AR89" s="393"/>
      <c r="AS89" s="393"/>
      <c r="AT89" s="393"/>
      <c r="AU89" s="393"/>
      <c r="AV89" s="393"/>
      <c r="AW89" s="393"/>
      <c r="AX89" s="393"/>
      <c r="AY89" s="393"/>
      <c r="AZ89" s="393"/>
      <c r="BA89" s="393"/>
      <c r="BB89" s="393"/>
      <c r="BC89" s="393"/>
    </row>
    <row r="90" spans="1:55" s="81" customFormat="1" ht="15.6">
      <c r="A90" s="1338">
        <f t="shared" si="19"/>
        <v>82</v>
      </c>
      <c r="B90" s="618" t="s">
        <v>176</v>
      </c>
      <c r="C90" s="619"/>
      <c r="D90" s="610"/>
      <c r="E90" s="390"/>
      <c r="F90" s="390" t="s">
        <v>122</v>
      </c>
      <c r="G90" s="301"/>
      <c r="H90" s="610"/>
      <c r="I90" s="390"/>
      <c r="J90" s="390" t="s">
        <v>172</v>
      </c>
      <c r="K90" s="1361"/>
      <c r="L90" s="1363"/>
      <c r="M90" s="115"/>
      <c r="N90" s="115"/>
      <c r="O90" s="115"/>
      <c r="P90" s="115"/>
      <c r="Q90" s="115"/>
      <c r="R90" s="115"/>
      <c r="S90" s="115"/>
      <c r="T90" s="115"/>
      <c r="U90" s="115"/>
      <c r="V90" s="115"/>
      <c r="W90" s="115"/>
      <c r="X90" s="115"/>
      <c r="Y90" s="115"/>
      <c r="Z90" s="115"/>
      <c r="AA90" s="115"/>
      <c r="AB90" s="115"/>
      <c r="AC90" s="115"/>
      <c r="AD90" s="115"/>
      <c r="AE90" s="115"/>
      <c r="AF90" s="115"/>
    </row>
    <row r="91" spans="1:55" ht="15.6">
      <c r="A91" s="1338">
        <f t="shared" si="19"/>
        <v>83</v>
      </c>
      <c r="B91" s="148" t="s">
        <v>108</v>
      </c>
      <c r="D91" s="148" t="s">
        <v>143</v>
      </c>
      <c r="E91" s="626"/>
      <c r="F91" s="148" t="s">
        <v>86</v>
      </c>
      <c r="H91" s="148" t="s">
        <v>143</v>
      </c>
      <c r="I91" s="626"/>
      <c r="J91" s="148" t="s">
        <v>86</v>
      </c>
    </row>
    <row r="92" spans="1:55" s="81" customFormat="1" ht="15.6">
      <c r="A92" s="1338">
        <f t="shared" si="19"/>
        <v>84</v>
      </c>
      <c r="B92" s="627" t="s">
        <v>87</v>
      </c>
      <c r="D92" s="690">
        <v>0.47210000000000002</v>
      </c>
      <c r="E92" s="690">
        <v>5.3719999999999997E-2</v>
      </c>
      <c r="F92" s="1288">
        <f>E92*D92</f>
        <v>2.5361212000000001E-2</v>
      </c>
      <c r="H92" s="690">
        <v>0.53720000000000001</v>
      </c>
      <c r="I92" s="690">
        <v>5.3600000000000002E-2</v>
      </c>
      <c r="J92" s="1288">
        <f>+H92*I92</f>
        <v>2.8793920000000001E-2</v>
      </c>
      <c r="K92" s="1361"/>
      <c r="L92" s="1363"/>
      <c r="M92" s="115"/>
      <c r="N92" s="115"/>
      <c r="O92" s="115"/>
      <c r="P92" s="115"/>
      <c r="Q92" s="115"/>
      <c r="R92" s="115"/>
      <c r="S92" s="115"/>
      <c r="T92" s="115"/>
      <c r="U92" s="115"/>
      <c r="V92" s="115"/>
      <c r="W92" s="115"/>
      <c r="X92" s="115"/>
      <c r="Y92" s="115"/>
      <c r="Z92" s="115"/>
      <c r="AA92" s="115"/>
      <c r="AB92" s="115"/>
      <c r="AC92" s="115"/>
      <c r="AD92" s="115"/>
      <c r="AE92" s="115"/>
      <c r="AF92" s="115"/>
    </row>
    <row r="93" spans="1:55" s="81" customFormat="1" ht="15.6">
      <c r="A93" s="1338">
        <f t="shared" si="19"/>
        <v>85</v>
      </c>
      <c r="B93" s="151" t="s">
        <v>88</v>
      </c>
      <c r="C93" s="619"/>
      <c r="D93" s="690">
        <v>0</v>
      </c>
      <c r="E93" s="690">
        <v>0</v>
      </c>
      <c r="F93" s="1288">
        <f>E93*D93</f>
        <v>0</v>
      </c>
      <c r="G93" s="301"/>
      <c r="H93" s="690">
        <v>0</v>
      </c>
      <c r="I93" s="690">
        <v>0</v>
      </c>
      <c r="J93" s="1288">
        <f>+H93*I93</f>
        <v>0</v>
      </c>
      <c r="K93" s="1361"/>
      <c r="L93" s="1363"/>
      <c r="M93" s="115"/>
      <c r="N93" s="115"/>
      <c r="O93" s="115"/>
      <c r="P93" s="115"/>
      <c r="Q93" s="115"/>
      <c r="R93" s="115"/>
      <c r="S93" s="115"/>
      <c r="T93" s="115"/>
      <c r="U93" s="115"/>
      <c r="V93" s="115"/>
      <c r="W93" s="115"/>
      <c r="X93" s="115"/>
      <c r="Y93" s="115"/>
      <c r="Z93" s="115"/>
      <c r="AA93" s="115"/>
      <c r="AB93" s="115"/>
      <c r="AC93" s="115"/>
      <c r="AD93" s="115"/>
      <c r="AE93" s="115"/>
      <c r="AF93" s="115"/>
    </row>
    <row r="94" spans="1:55" s="81" customFormat="1" ht="15.6">
      <c r="A94" s="1338">
        <f t="shared" si="19"/>
        <v>86</v>
      </c>
      <c r="B94" s="627" t="s">
        <v>109</v>
      </c>
      <c r="D94" s="690">
        <v>2.8E-3</v>
      </c>
      <c r="E94" s="690">
        <v>5.4269999999999999E-2</v>
      </c>
      <c r="F94" s="1288">
        <f>E94*D94</f>
        <v>1.5195599999999999E-4</v>
      </c>
      <c r="H94" s="690">
        <v>2.8E-3</v>
      </c>
      <c r="I94" s="690">
        <v>5.4269999999999999E-2</v>
      </c>
      <c r="J94" s="1288">
        <f>+H94*I94</f>
        <v>1.5195599999999999E-4</v>
      </c>
      <c r="K94" s="1361"/>
      <c r="L94" s="1363"/>
      <c r="M94" s="115"/>
      <c r="N94" s="115"/>
      <c r="O94" s="115"/>
      <c r="P94" s="115"/>
      <c r="Q94" s="115"/>
      <c r="R94" s="115"/>
      <c r="S94" s="115"/>
      <c r="T94" s="115"/>
      <c r="U94" s="115"/>
      <c r="V94" s="115"/>
      <c r="W94" s="115"/>
      <c r="X94" s="115"/>
      <c r="Y94" s="115"/>
      <c r="Z94" s="115"/>
      <c r="AA94" s="115"/>
      <c r="AB94" s="115"/>
      <c r="AC94" s="115"/>
      <c r="AD94" s="115"/>
      <c r="AE94" s="115"/>
      <c r="AF94" s="115"/>
    </row>
    <row r="95" spans="1:55" s="81" customFormat="1" ht="15.6">
      <c r="A95" s="1338">
        <f t="shared" si="19"/>
        <v>87</v>
      </c>
      <c r="B95" s="629" t="s">
        <v>110</v>
      </c>
      <c r="D95" s="690">
        <v>0.52510000000000001</v>
      </c>
      <c r="E95" s="632">
        <v>0.1</v>
      </c>
      <c r="F95" s="1288">
        <f>E95*D95</f>
        <v>5.2510000000000001E-2</v>
      </c>
      <c r="H95" s="690">
        <v>0.46</v>
      </c>
      <c r="I95" s="632">
        <v>0.09</v>
      </c>
      <c r="J95" s="1288">
        <f>+H95*I95</f>
        <v>4.1399999999999999E-2</v>
      </c>
      <c r="K95" s="1361"/>
      <c r="L95" s="1363"/>
      <c r="M95" s="115"/>
      <c r="N95" s="115"/>
      <c r="O95" s="115"/>
      <c r="P95" s="115"/>
      <c r="Q95" s="115"/>
      <c r="R95" s="115"/>
      <c r="S95" s="115"/>
      <c r="T95" s="115"/>
      <c r="U95" s="115"/>
      <c r="V95" s="115"/>
      <c r="W95" s="115"/>
      <c r="X95" s="115"/>
      <c r="Y95" s="115"/>
      <c r="Z95" s="115"/>
      <c r="AA95" s="115"/>
      <c r="AB95" s="115"/>
      <c r="AC95" s="115"/>
      <c r="AD95" s="115"/>
      <c r="AE95" s="115"/>
      <c r="AF95" s="115"/>
    </row>
    <row r="96" spans="1:55" ht="16.2" thickBot="1">
      <c r="A96" s="1338">
        <f t="shared" si="19"/>
        <v>88</v>
      </c>
      <c r="B96" s="631" t="s">
        <v>101</v>
      </c>
      <c r="C96" s="81"/>
      <c r="D96" s="1299">
        <f>SUM(D92:D95)</f>
        <v>1</v>
      </c>
      <c r="E96" s="630"/>
      <c r="F96" s="1287">
        <f>ROUND(SUM(F92:F95),4)</f>
        <v>7.8E-2</v>
      </c>
      <c r="G96" s="81"/>
      <c r="H96" s="1299">
        <f>SUM(H92:H95)</f>
        <v>1</v>
      </c>
      <c r="I96" s="630"/>
      <c r="J96" s="1287">
        <f>ROUND(SUM(J92:J95),4)</f>
        <v>7.0300000000000001E-2</v>
      </c>
      <c r="M96" s="115"/>
      <c r="N96" s="115"/>
    </row>
    <row r="97" spans="1:14" ht="16.2" thickTop="1">
      <c r="A97" s="1338">
        <f t="shared" si="19"/>
        <v>89</v>
      </c>
      <c r="B97" s="631"/>
      <c r="C97" s="1328"/>
      <c r="D97" s="1328"/>
      <c r="E97" s="1328"/>
      <c r="F97" s="1328"/>
      <c r="G97" s="630"/>
      <c r="H97" s="1329"/>
      <c r="I97" s="81"/>
      <c r="J97" s="462"/>
      <c r="M97" s="115"/>
      <c r="N97" s="115"/>
    </row>
    <row r="98" spans="1:14" ht="15.6">
      <c r="A98" s="1338">
        <f t="shared" si="19"/>
        <v>90</v>
      </c>
      <c r="B98" s="1353" t="s">
        <v>1051</v>
      </c>
      <c r="C98" s="1325"/>
      <c r="D98" s="1325"/>
      <c r="E98" s="1326">
        <f>+'cost of capital'!E23</f>
        <v>7.0300000000000001E-2</v>
      </c>
      <c r="M98" s="115"/>
      <c r="N98" s="115"/>
    </row>
    <row r="99" spans="1:14" ht="15.6">
      <c r="A99" s="1338">
        <f t="shared" si="19"/>
        <v>91</v>
      </c>
      <c r="B99" s="1353" t="s">
        <v>1052</v>
      </c>
      <c r="C99" s="1325"/>
      <c r="D99" s="1325"/>
      <c r="E99" s="1326">
        <f>+F96</f>
        <v>7.8E-2</v>
      </c>
      <c r="M99" s="115"/>
      <c r="N99" s="115"/>
    </row>
    <row r="100" spans="1:14" ht="15.6">
      <c r="A100" s="1338">
        <f t="shared" si="19"/>
        <v>92</v>
      </c>
      <c r="B100" s="1353" t="s">
        <v>1053</v>
      </c>
      <c r="C100" s="1325"/>
      <c r="D100" s="1325"/>
      <c r="E100" s="1327">
        <f>+E98-E99</f>
        <v>-7.6999999999999985E-3</v>
      </c>
      <c r="M100" s="115"/>
      <c r="N100" s="115"/>
    </row>
    <row r="101" spans="1:14" ht="15.6">
      <c r="A101" s="1338">
        <f t="shared" si="19"/>
        <v>93</v>
      </c>
      <c r="B101" s="1353" t="s">
        <v>1054</v>
      </c>
      <c r="C101" s="1325"/>
      <c r="D101" s="1325"/>
      <c r="E101" s="1346">
        <f>+H82</f>
        <v>820415307.01736724</v>
      </c>
      <c r="M101" s="115"/>
      <c r="N101" s="115"/>
    </row>
    <row r="102" spans="1:14" ht="15.6">
      <c r="A102" s="1338">
        <f t="shared" si="19"/>
        <v>94</v>
      </c>
      <c r="B102" s="1353" t="s">
        <v>1055</v>
      </c>
      <c r="C102" s="1325"/>
      <c r="D102" s="1325"/>
      <c r="E102" s="1346">
        <f>+E100*E101</f>
        <v>-6317197.864033727</v>
      </c>
      <c r="F102" s="621"/>
      <c r="G102" s="620"/>
      <c r="H102" s="620"/>
      <c r="I102" s="620"/>
      <c r="M102" s="115"/>
      <c r="N102" s="115"/>
    </row>
    <row r="103" spans="1:14" ht="15.6">
      <c r="A103" s="1338">
        <f t="shared" si="19"/>
        <v>95</v>
      </c>
      <c r="B103" s="1353" t="s">
        <v>89</v>
      </c>
      <c r="C103" s="1325"/>
      <c r="D103" s="1325"/>
      <c r="E103" s="1326">
        <f>+J85</f>
        <v>0.61928000000000005</v>
      </c>
    </row>
    <row r="104" spans="1:14" ht="15.6">
      <c r="A104" s="1338">
        <f t="shared" si="19"/>
        <v>96</v>
      </c>
      <c r="B104" s="1353" t="s">
        <v>1056</v>
      </c>
      <c r="C104" s="1325"/>
      <c r="D104" s="1325"/>
      <c r="E104" s="1346">
        <f>+E102/E103</f>
        <v>-10200874.99036579</v>
      </c>
    </row>
  </sheetData>
  <phoneticPr fontId="0" type="noConversion"/>
  <pageMargins left="0.5" right="0.5" top="0.53" bottom="0" header="0.36" footer="0.25"/>
  <pageSetup scale="57" fitToWidth="0" orientation="portrait" r:id="rId1"/>
  <headerFooter scaleWithDoc="0" alignWithMargins="0">
    <oddHeader>&amp;R&amp;"Times New Roman,Regular"&amp;8PacifiCorp Docket UE-130043
Exhibit No. ___ (JH-2)
Page &amp;P of &amp;N</oddHeader>
  </headerFooter>
  <rowBreaks count="1" manualBreakCount="1">
    <brk id="59" max="16383" man="1"/>
  </rowBreaks>
  <ignoredErrors>
    <ignoredError sqref="C23:C24 C41:C43 C46 C12:C18 C22 C26:C27" numberStoredAsText="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workbookViewId="0">
      <selection activeCell="B1" sqref="B1:I58"/>
    </sheetView>
  </sheetViews>
  <sheetFormatPr defaultColWidth="8.88671875" defaultRowHeight="13.8"/>
  <cols>
    <col min="1" max="1" width="9.6640625" style="81" customWidth="1"/>
    <col min="2" max="2" width="34.33203125" style="81" bestFit="1" customWidth="1"/>
    <col min="3" max="3" width="6.109375" style="81" customWidth="1"/>
    <col min="4" max="4" width="9.44140625" style="81" customWidth="1"/>
    <col min="5" max="5" width="8.21875" style="81" customWidth="1"/>
    <col min="6" max="6" width="11.21875" style="81" customWidth="1"/>
    <col min="7" max="7" width="8.6640625" style="81" customWidth="1"/>
    <col min="8" max="8" width="13.109375" style="81" customWidth="1"/>
    <col min="9" max="9" width="13.33203125" style="81" customWidth="1"/>
    <col min="10" max="10" width="9.109375" style="146" customWidth="1"/>
    <col min="11" max="11" width="8.88671875" style="81"/>
    <col min="12" max="12" width="9.109375" style="81" bestFit="1" customWidth="1"/>
    <col min="13" max="256" width="8.88671875" style="81"/>
    <col min="257" max="257" width="2.33203125" style="81" customWidth="1"/>
    <col min="258" max="258" width="11.88671875" style="81" customWidth="1"/>
    <col min="259" max="259" width="13.33203125" style="81" customWidth="1"/>
    <col min="260" max="260" width="8.109375" style="81" bestFit="1" customWidth="1"/>
    <col min="261" max="261" width="4.6640625" style="81" bestFit="1" customWidth="1"/>
    <col min="262" max="262" width="10.5546875" style="81" bestFit="1" customWidth="1"/>
    <col min="263" max="263" width="8.88671875" style="81" customWidth="1"/>
    <col min="264" max="264" width="13.33203125" style="81" bestFit="1" customWidth="1"/>
    <col min="265" max="265" width="10.33203125" style="81" customWidth="1"/>
    <col min="266" max="266" width="11.33203125" style="81" customWidth="1"/>
    <col min="267" max="512" width="8.88671875" style="81"/>
    <col min="513" max="513" width="2.33203125" style="81" customWidth="1"/>
    <col min="514" max="514" width="11.88671875" style="81" customWidth="1"/>
    <col min="515" max="515" width="13.33203125" style="81" customWidth="1"/>
    <col min="516" max="516" width="8.109375" style="81" bestFit="1" customWidth="1"/>
    <col min="517" max="517" width="4.6640625" style="81" bestFit="1" customWidth="1"/>
    <col min="518" max="518" width="10.5546875" style="81" bestFit="1" customWidth="1"/>
    <col min="519" max="519" width="8.88671875" style="81" customWidth="1"/>
    <col min="520" max="520" width="13.33203125" style="81" bestFit="1" customWidth="1"/>
    <col min="521" max="521" width="10.33203125" style="81" customWidth="1"/>
    <col min="522" max="522" width="11.33203125" style="81" customWidth="1"/>
    <col min="523" max="768" width="8.88671875" style="81"/>
    <col min="769" max="769" width="2.33203125" style="81" customWidth="1"/>
    <col min="770" max="770" width="11.88671875" style="81" customWidth="1"/>
    <col min="771" max="771" width="13.33203125" style="81" customWidth="1"/>
    <col min="772" max="772" width="8.109375" style="81" bestFit="1" customWidth="1"/>
    <col min="773" max="773" width="4.6640625" style="81" bestFit="1" customWidth="1"/>
    <col min="774" max="774" width="10.5546875" style="81" bestFit="1" customWidth="1"/>
    <col min="775" max="775" width="8.88671875" style="81" customWidth="1"/>
    <col min="776" max="776" width="13.33203125" style="81" bestFit="1" customWidth="1"/>
    <col min="777" max="777" width="10.33203125" style="81" customWidth="1"/>
    <col min="778" max="778" width="11.33203125" style="81" customWidth="1"/>
    <col min="779" max="1024" width="8.88671875" style="81"/>
    <col min="1025" max="1025" width="2.33203125" style="81" customWidth="1"/>
    <col min="1026" max="1026" width="11.88671875" style="81" customWidth="1"/>
    <col min="1027" max="1027" width="13.33203125" style="81" customWidth="1"/>
    <col min="1028" max="1028" width="8.109375" style="81" bestFit="1" customWidth="1"/>
    <col min="1029" max="1029" width="4.6640625" style="81" bestFit="1" customWidth="1"/>
    <col min="1030" max="1030" width="10.5546875" style="81" bestFit="1" customWidth="1"/>
    <col min="1031" max="1031" width="8.88671875" style="81" customWidth="1"/>
    <col min="1032" max="1032" width="13.33203125" style="81" bestFit="1" customWidth="1"/>
    <col min="1033" max="1033" width="10.33203125" style="81" customWidth="1"/>
    <col min="1034" max="1034" width="11.33203125" style="81" customWidth="1"/>
    <col min="1035" max="1280" width="8.88671875" style="81"/>
    <col min="1281" max="1281" width="2.33203125" style="81" customWidth="1"/>
    <col min="1282" max="1282" width="11.88671875" style="81" customWidth="1"/>
    <col min="1283" max="1283" width="13.33203125" style="81" customWidth="1"/>
    <col min="1284" max="1284" width="8.109375" style="81" bestFit="1" customWidth="1"/>
    <col min="1285" max="1285" width="4.6640625" style="81" bestFit="1" customWidth="1"/>
    <col min="1286" max="1286" width="10.5546875" style="81" bestFit="1" customWidth="1"/>
    <col min="1287" max="1287" width="8.88671875" style="81" customWidth="1"/>
    <col min="1288" max="1288" width="13.33203125" style="81" bestFit="1" customWidth="1"/>
    <col min="1289" max="1289" width="10.33203125" style="81" customWidth="1"/>
    <col min="1290" max="1290" width="11.33203125" style="81" customWidth="1"/>
    <col min="1291" max="1536" width="8.88671875" style="81"/>
    <col min="1537" max="1537" width="2.33203125" style="81" customWidth="1"/>
    <col min="1538" max="1538" width="11.88671875" style="81" customWidth="1"/>
    <col min="1539" max="1539" width="13.33203125" style="81" customWidth="1"/>
    <col min="1540" max="1540" width="8.109375" style="81" bestFit="1" customWidth="1"/>
    <col min="1541" max="1541" width="4.6640625" style="81" bestFit="1" customWidth="1"/>
    <col min="1542" max="1542" width="10.5546875" style="81" bestFit="1" customWidth="1"/>
    <col min="1543" max="1543" width="8.88671875" style="81" customWidth="1"/>
    <col min="1544" max="1544" width="13.33203125" style="81" bestFit="1" customWidth="1"/>
    <col min="1545" max="1545" width="10.33203125" style="81" customWidth="1"/>
    <col min="1546" max="1546" width="11.33203125" style="81" customWidth="1"/>
    <col min="1547" max="1792" width="8.88671875" style="81"/>
    <col min="1793" max="1793" width="2.33203125" style="81" customWidth="1"/>
    <col min="1794" max="1794" width="11.88671875" style="81" customWidth="1"/>
    <col min="1795" max="1795" width="13.33203125" style="81" customWidth="1"/>
    <col min="1796" max="1796" width="8.109375" style="81" bestFit="1" customWidth="1"/>
    <col min="1797" max="1797" width="4.6640625" style="81" bestFit="1" customWidth="1"/>
    <col min="1798" max="1798" width="10.5546875" style="81" bestFit="1" customWidth="1"/>
    <col min="1799" max="1799" width="8.88671875" style="81" customWidth="1"/>
    <col min="1800" max="1800" width="13.33203125" style="81" bestFit="1" customWidth="1"/>
    <col min="1801" max="1801" width="10.33203125" style="81" customWidth="1"/>
    <col min="1802" max="1802" width="11.33203125" style="81" customWidth="1"/>
    <col min="1803" max="2048" width="8.88671875" style="81"/>
    <col min="2049" max="2049" width="2.33203125" style="81" customWidth="1"/>
    <col min="2050" max="2050" width="11.88671875" style="81" customWidth="1"/>
    <col min="2051" max="2051" width="13.33203125" style="81" customWidth="1"/>
    <col min="2052" max="2052" width="8.109375" style="81" bestFit="1" customWidth="1"/>
    <col min="2053" max="2053" width="4.6640625" style="81" bestFit="1" customWidth="1"/>
    <col min="2054" max="2054" width="10.5546875" style="81" bestFit="1" customWidth="1"/>
    <col min="2055" max="2055" width="8.88671875" style="81" customWidth="1"/>
    <col min="2056" max="2056" width="13.33203125" style="81" bestFit="1" customWidth="1"/>
    <col min="2057" max="2057" width="10.33203125" style="81" customWidth="1"/>
    <col min="2058" max="2058" width="11.33203125" style="81" customWidth="1"/>
    <col min="2059" max="2304" width="8.88671875" style="81"/>
    <col min="2305" max="2305" width="2.33203125" style="81" customWidth="1"/>
    <col min="2306" max="2306" width="11.88671875" style="81" customWidth="1"/>
    <col min="2307" max="2307" width="13.33203125" style="81" customWidth="1"/>
    <col min="2308" max="2308" width="8.109375" style="81" bestFit="1" customWidth="1"/>
    <col min="2309" max="2309" width="4.6640625" style="81" bestFit="1" customWidth="1"/>
    <col min="2310" max="2310" width="10.5546875" style="81" bestFit="1" customWidth="1"/>
    <col min="2311" max="2311" width="8.88671875" style="81" customWidth="1"/>
    <col min="2312" max="2312" width="13.33203125" style="81" bestFit="1" customWidth="1"/>
    <col min="2313" max="2313" width="10.33203125" style="81" customWidth="1"/>
    <col min="2314" max="2314" width="11.33203125" style="81" customWidth="1"/>
    <col min="2315" max="2560" width="8.88671875" style="81"/>
    <col min="2561" max="2561" width="2.33203125" style="81" customWidth="1"/>
    <col min="2562" max="2562" width="11.88671875" style="81" customWidth="1"/>
    <col min="2563" max="2563" width="13.33203125" style="81" customWidth="1"/>
    <col min="2564" max="2564" width="8.109375" style="81" bestFit="1" customWidth="1"/>
    <col min="2565" max="2565" width="4.6640625" style="81" bestFit="1" customWidth="1"/>
    <col min="2566" max="2566" width="10.5546875" style="81" bestFit="1" customWidth="1"/>
    <col min="2567" max="2567" width="8.88671875" style="81" customWidth="1"/>
    <col min="2568" max="2568" width="13.33203125" style="81" bestFit="1" customWidth="1"/>
    <col min="2569" max="2569" width="10.33203125" style="81" customWidth="1"/>
    <col min="2570" max="2570" width="11.33203125" style="81" customWidth="1"/>
    <col min="2571" max="2816" width="8.88671875" style="81"/>
    <col min="2817" max="2817" width="2.33203125" style="81" customWidth="1"/>
    <col min="2818" max="2818" width="11.88671875" style="81" customWidth="1"/>
    <col min="2819" max="2819" width="13.33203125" style="81" customWidth="1"/>
    <col min="2820" max="2820" width="8.109375" style="81" bestFit="1" customWidth="1"/>
    <col min="2821" max="2821" width="4.6640625" style="81" bestFit="1" customWidth="1"/>
    <col min="2822" max="2822" width="10.5546875" style="81" bestFit="1" customWidth="1"/>
    <col min="2823" max="2823" width="8.88671875" style="81" customWidth="1"/>
    <col min="2824" max="2824" width="13.33203125" style="81" bestFit="1" customWidth="1"/>
    <col min="2825" max="2825" width="10.33203125" style="81" customWidth="1"/>
    <col min="2826" max="2826" width="11.33203125" style="81" customWidth="1"/>
    <col min="2827" max="3072" width="8.88671875" style="81"/>
    <col min="3073" max="3073" width="2.33203125" style="81" customWidth="1"/>
    <col min="3074" max="3074" width="11.88671875" style="81" customWidth="1"/>
    <col min="3075" max="3075" width="13.33203125" style="81" customWidth="1"/>
    <col min="3076" max="3076" width="8.109375" style="81" bestFit="1" customWidth="1"/>
    <col min="3077" max="3077" width="4.6640625" style="81" bestFit="1" customWidth="1"/>
    <col min="3078" max="3078" width="10.5546875" style="81" bestFit="1" customWidth="1"/>
    <col min="3079" max="3079" width="8.88671875" style="81" customWidth="1"/>
    <col min="3080" max="3080" width="13.33203125" style="81" bestFit="1" customWidth="1"/>
    <col min="3081" max="3081" width="10.33203125" style="81" customWidth="1"/>
    <col min="3082" max="3082" width="11.33203125" style="81" customWidth="1"/>
    <col min="3083" max="3328" width="8.88671875" style="81"/>
    <col min="3329" max="3329" width="2.33203125" style="81" customWidth="1"/>
    <col min="3330" max="3330" width="11.88671875" style="81" customWidth="1"/>
    <col min="3331" max="3331" width="13.33203125" style="81" customWidth="1"/>
    <col min="3332" max="3332" width="8.109375" style="81" bestFit="1" customWidth="1"/>
    <col min="3333" max="3333" width="4.6640625" style="81" bestFit="1" customWidth="1"/>
    <col min="3334" max="3334" width="10.5546875" style="81" bestFit="1" customWidth="1"/>
    <col min="3335" max="3335" width="8.88671875" style="81" customWidth="1"/>
    <col min="3336" max="3336" width="13.33203125" style="81" bestFit="1" customWidth="1"/>
    <col min="3337" max="3337" width="10.33203125" style="81" customWidth="1"/>
    <col min="3338" max="3338" width="11.33203125" style="81" customWidth="1"/>
    <col min="3339" max="3584" width="8.88671875" style="81"/>
    <col min="3585" max="3585" width="2.33203125" style="81" customWidth="1"/>
    <col min="3586" max="3586" width="11.88671875" style="81" customWidth="1"/>
    <col min="3587" max="3587" width="13.33203125" style="81" customWidth="1"/>
    <col min="3588" max="3588" width="8.109375" style="81" bestFit="1" customWidth="1"/>
    <col min="3589" max="3589" width="4.6640625" style="81" bestFit="1" customWidth="1"/>
    <col min="3590" max="3590" width="10.5546875" style="81" bestFit="1" customWidth="1"/>
    <col min="3591" max="3591" width="8.88671875" style="81" customWidth="1"/>
    <col min="3592" max="3592" width="13.33203125" style="81" bestFit="1" customWidth="1"/>
    <col min="3593" max="3593" width="10.33203125" style="81" customWidth="1"/>
    <col min="3594" max="3594" width="11.33203125" style="81" customWidth="1"/>
    <col min="3595" max="3840" width="8.88671875" style="81"/>
    <col min="3841" max="3841" width="2.33203125" style="81" customWidth="1"/>
    <col min="3842" max="3842" width="11.88671875" style="81" customWidth="1"/>
    <col min="3843" max="3843" width="13.33203125" style="81" customWidth="1"/>
    <col min="3844" max="3844" width="8.109375" style="81" bestFit="1" customWidth="1"/>
    <col min="3845" max="3845" width="4.6640625" style="81" bestFit="1" customWidth="1"/>
    <col min="3846" max="3846" width="10.5546875" style="81" bestFit="1" customWidth="1"/>
    <col min="3847" max="3847" width="8.88671875" style="81" customWidth="1"/>
    <col min="3848" max="3848" width="13.33203125" style="81" bestFit="1" customWidth="1"/>
    <col min="3849" max="3849" width="10.33203125" style="81" customWidth="1"/>
    <col min="3850" max="3850" width="11.33203125" style="81" customWidth="1"/>
    <col min="3851" max="4096" width="8.88671875" style="81"/>
    <col min="4097" max="4097" width="2.33203125" style="81" customWidth="1"/>
    <col min="4098" max="4098" width="11.88671875" style="81" customWidth="1"/>
    <col min="4099" max="4099" width="13.33203125" style="81" customWidth="1"/>
    <col min="4100" max="4100" width="8.109375" style="81" bestFit="1" customWidth="1"/>
    <col min="4101" max="4101" width="4.6640625" style="81" bestFit="1" customWidth="1"/>
    <col min="4102" max="4102" width="10.5546875" style="81" bestFit="1" customWidth="1"/>
    <col min="4103" max="4103" width="8.88671875" style="81" customWidth="1"/>
    <col min="4104" max="4104" width="13.33203125" style="81" bestFit="1" customWidth="1"/>
    <col min="4105" max="4105" width="10.33203125" style="81" customWidth="1"/>
    <col min="4106" max="4106" width="11.33203125" style="81" customWidth="1"/>
    <col min="4107" max="4352" width="8.88671875" style="81"/>
    <col min="4353" max="4353" width="2.33203125" style="81" customWidth="1"/>
    <col min="4354" max="4354" width="11.88671875" style="81" customWidth="1"/>
    <col min="4355" max="4355" width="13.33203125" style="81" customWidth="1"/>
    <col min="4356" max="4356" width="8.109375" style="81" bestFit="1" customWidth="1"/>
    <col min="4357" max="4357" width="4.6640625" style="81" bestFit="1" customWidth="1"/>
    <col min="4358" max="4358" width="10.5546875" style="81" bestFit="1" customWidth="1"/>
    <col min="4359" max="4359" width="8.88671875" style="81" customWidth="1"/>
    <col min="4360" max="4360" width="13.33203125" style="81" bestFit="1" customWidth="1"/>
    <col min="4361" max="4361" width="10.33203125" style="81" customWidth="1"/>
    <col min="4362" max="4362" width="11.33203125" style="81" customWidth="1"/>
    <col min="4363" max="4608" width="8.88671875" style="81"/>
    <col min="4609" max="4609" width="2.33203125" style="81" customWidth="1"/>
    <col min="4610" max="4610" width="11.88671875" style="81" customWidth="1"/>
    <col min="4611" max="4611" width="13.33203125" style="81" customWidth="1"/>
    <col min="4612" max="4612" width="8.109375" style="81" bestFit="1" customWidth="1"/>
    <col min="4613" max="4613" width="4.6640625" style="81" bestFit="1" customWidth="1"/>
    <col min="4614" max="4614" width="10.5546875" style="81" bestFit="1" customWidth="1"/>
    <col min="4615" max="4615" width="8.88671875" style="81" customWidth="1"/>
    <col min="4616" max="4616" width="13.33203125" style="81" bestFit="1" customWidth="1"/>
    <col min="4617" max="4617" width="10.33203125" style="81" customWidth="1"/>
    <col min="4618" max="4618" width="11.33203125" style="81" customWidth="1"/>
    <col min="4619" max="4864" width="8.88671875" style="81"/>
    <col min="4865" max="4865" width="2.33203125" style="81" customWidth="1"/>
    <col min="4866" max="4866" width="11.88671875" style="81" customWidth="1"/>
    <col min="4867" max="4867" width="13.33203125" style="81" customWidth="1"/>
    <col min="4868" max="4868" width="8.109375" style="81" bestFit="1" customWidth="1"/>
    <col min="4869" max="4869" width="4.6640625" style="81" bestFit="1" customWidth="1"/>
    <col min="4870" max="4870" width="10.5546875" style="81" bestFit="1" customWidth="1"/>
    <col min="4871" max="4871" width="8.88671875" style="81" customWidth="1"/>
    <col min="4872" max="4872" width="13.33203125" style="81" bestFit="1" customWidth="1"/>
    <col min="4873" max="4873" width="10.33203125" style="81" customWidth="1"/>
    <col min="4874" max="4874" width="11.33203125" style="81" customWidth="1"/>
    <col min="4875" max="5120" width="8.88671875" style="81"/>
    <col min="5121" max="5121" width="2.33203125" style="81" customWidth="1"/>
    <col min="5122" max="5122" width="11.88671875" style="81" customWidth="1"/>
    <col min="5123" max="5123" width="13.33203125" style="81" customWidth="1"/>
    <col min="5124" max="5124" width="8.109375" style="81" bestFit="1" customWidth="1"/>
    <col min="5125" max="5125" width="4.6640625" style="81" bestFit="1" customWidth="1"/>
    <col min="5126" max="5126" width="10.5546875" style="81" bestFit="1" customWidth="1"/>
    <col min="5127" max="5127" width="8.88671875" style="81" customWidth="1"/>
    <col min="5128" max="5128" width="13.33203125" style="81" bestFit="1" customWidth="1"/>
    <col min="5129" max="5129" width="10.33203125" style="81" customWidth="1"/>
    <col min="5130" max="5130" width="11.33203125" style="81" customWidth="1"/>
    <col min="5131" max="5376" width="8.88671875" style="81"/>
    <col min="5377" max="5377" width="2.33203125" style="81" customWidth="1"/>
    <col min="5378" max="5378" width="11.88671875" style="81" customWidth="1"/>
    <col min="5379" max="5379" width="13.33203125" style="81" customWidth="1"/>
    <col min="5380" max="5380" width="8.109375" style="81" bestFit="1" customWidth="1"/>
    <col min="5381" max="5381" width="4.6640625" style="81" bestFit="1" customWidth="1"/>
    <col min="5382" max="5382" width="10.5546875" style="81" bestFit="1" customWidth="1"/>
    <col min="5383" max="5383" width="8.88671875" style="81" customWidth="1"/>
    <col min="5384" max="5384" width="13.33203125" style="81" bestFit="1" customWidth="1"/>
    <col min="5385" max="5385" width="10.33203125" style="81" customWidth="1"/>
    <col min="5386" max="5386" width="11.33203125" style="81" customWidth="1"/>
    <col min="5387" max="5632" width="8.88671875" style="81"/>
    <col min="5633" max="5633" width="2.33203125" style="81" customWidth="1"/>
    <col min="5634" max="5634" width="11.88671875" style="81" customWidth="1"/>
    <col min="5635" max="5635" width="13.33203125" style="81" customWidth="1"/>
    <col min="5636" max="5636" width="8.109375" style="81" bestFit="1" customWidth="1"/>
    <col min="5637" max="5637" width="4.6640625" style="81" bestFit="1" customWidth="1"/>
    <col min="5638" max="5638" width="10.5546875" style="81" bestFit="1" customWidth="1"/>
    <col min="5639" max="5639" width="8.88671875" style="81" customWidth="1"/>
    <col min="5640" max="5640" width="13.33203125" style="81" bestFit="1" customWidth="1"/>
    <col min="5641" max="5641" width="10.33203125" style="81" customWidth="1"/>
    <col min="5642" max="5642" width="11.33203125" style="81" customWidth="1"/>
    <col min="5643" max="5888" width="8.88671875" style="81"/>
    <col min="5889" max="5889" width="2.33203125" style="81" customWidth="1"/>
    <col min="5890" max="5890" width="11.88671875" style="81" customWidth="1"/>
    <col min="5891" max="5891" width="13.33203125" style="81" customWidth="1"/>
    <col min="5892" max="5892" width="8.109375" style="81" bestFit="1" customWidth="1"/>
    <col min="5893" max="5893" width="4.6640625" style="81" bestFit="1" customWidth="1"/>
    <col min="5894" max="5894" width="10.5546875" style="81" bestFit="1" customWidth="1"/>
    <col min="5895" max="5895" width="8.88671875" style="81" customWidth="1"/>
    <col min="5896" max="5896" width="13.33203125" style="81" bestFit="1" customWidth="1"/>
    <col min="5897" max="5897" width="10.33203125" style="81" customWidth="1"/>
    <col min="5898" max="5898" width="11.33203125" style="81" customWidth="1"/>
    <col min="5899" max="6144" width="8.88671875" style="81"/>
    <col min="6145" max="6145" width="2.33203125" style="81" customWidth="1"/>
    <col min="6146" max="6146" width="11.88671875" style="81" customWidth="1"/>
    <col min="6147" max="6147" width="13.33203125" style="81" customWidth="1"/>
    <col min="6148" max="6148" width="8.109375" style="81" bestFit="1" customWidth="1"/>
    <col min="6149" max="6149" width="4.6640625" style="81" bestFit="1" customWidth="1"/>
    <col min="6150" max="6150" width="10.5546875" style="81" bestFit="1" customWidth="1"/>
    <col min="6151" max="6151" width="8.88671875" style="81" customWidth="1"/>
    <col min="6152" max="6152" width="13.33203125" style="81" bestFit="1" customWidth="1"/>
    <col min="6153" max="6153" width="10.33203125" style="81" customWidth="1"/>
    <col min="6154" max="6154" width="11.33203125" style="81" customWidth="1"/>
    <col min="6155" max="6400" width="8.88671875" style="81"/>
    <col min="6401" max="6401" width="2.33203125" style="81" customWidth="1"/>
    <col min="6402" max="6402" width="11.88671875" style="81" customWidth="1"/>
    <col min="6403" max="6403" width="13.33203125" style="81" customWidth="1"/>
    <col min="6404" max="6404" width="8.109375" style="81" bestFit="1" customWidth="1"/>
    <col min="6405" max="6405" width="4.6640625" style="81" bestFit="1" customWidth="1"/>
    <col min="6406" max="6406" width="10.5546875" style="81" bestFit="1" customWidth="1"/>
    <col min="6407" max="6407" width="8.88671875" style="81" customWidth="1"/>
    <col min="6408" max="6408" width="13.33203125" style="81" bestFit="1" customWidth="1"/>
    <col min="6409" max="6409" width="10.33203125" style="81" customWidth="1"/>
    <col min="6410" max="6410" width="11.33203125" style="81" customWidth="1"/>
    <col min="6411" max="6656" width="8.88671875" style="81"/>
    <col min="6657" max="6657" width="2.33203125" style="81" customWidth="1"/>
    <col min="6658" max="6658" width="11.88671875" style="81" customWidth="1"/>
    <col min="6659" max="6659" width="13.33203125" style="81" customWidth="1"/>
    <col min="6660" max="6660" width="8.109375" style="81" bestFit="1" customWidth="1"/>
    <col min="6661" max="6661" width="4.6640625" style="81" bestFit="1" customWidth="1"/>
    <col min="6662" max="6662" width="10.5546875" style="81" bestFit="1" customWidth="1"/>
    <col min="6663" max="6663" width="8.88671875" style="81" customWidth="1"/>
    <col min="6664" max="6664" width="13.33203125" style="81" bestFit="1" customWidth="1"/>
    <col min="6665" max="6665" width="10.33203125" style="81" customWidth="1"/>
    <col min="6666" max="6666" width="11.33203125" style="81" customWidth="1"/>
    <col min="6667" max="6912" width="8.88671875" style="81"/>
    <col min="6913" max="6913" width="2.33203125" style="81" customWidth="1"/>
    <col min="6914" max="6914" width="11.88671875" style="81" customWidth="1"/>
    <col min="6915" max="6915" width="13.33203125" style="81" customWidth="1"/>
    <col min="6916" max="6916" width="8.109375" style="81" bestFit="1" customWidth="1"/>
    <col min="6917" max="6917" width="4.6640625" style="81" bestFit="1" customWidth="1"/>
    <col min="6918" max="6918" width="10.5546875" style="81" bestFit="1" customWidth="1"/>
    <col min="6919" max="6919" width="8.88671875" style="81" customWidth="1"/>
    <col min="6920" max="6920" width="13.33203125" style="81" bestFit="1" customWidth="1"/>
    <col min="6921" max="6921" width="10.33203125" style="81" customWidth="1"/>
    <col min="6922" max="6922" width="11.33203125" style="81" customWidth="1"/>
    <col min="6923" max="7168" width="8.88671875" style="81"/>
    <col min="7169" max="7169" width="2.33203125" style="81" customWidth="1"/>
    <col min="7170" max="7170" width="11.88671875" style="81" customWidth="1"/>
    <col min="7171" max="7171" width="13.33203125" style="81" customWidth="1"/>
    <col min="7172" max="7172" width="8.109375" style="81" bestFit="1" customWidth="1"/>
    <col min="7173" max="7173" width="4.6640625" style="81" bestFit="1" customWidth="1"/>
    <col min="7174" max="7174" width="10.5546875" style="81" bestFit="1" customWidth="1"/>
    <col min="7175" max="7175" width="8.88671875" style="81" customWidth="1"/>
    <col min="7176" max="7176" width="13.33203125" style="81" bestFit="1" customWidth="1"/>
    <col min="7177" max="7177" width="10.33203125" style="81" customWidth="1"/>
    <col min="7178" max="7178" width="11.33203125" style="81" customWidth="1"/>
    <col min="7179" max="7424" width="8.88671875" style="81"/>
    <col min="7425" max="7425" width="2.33203125" style="81" customWidth="1"/>
    <col min="7426" max="7426" width="11.88671875" style="81" customWidth="1"/>
    <col min="7427" max="7427" width="13.33203125" style="81" customWidth="1"/>
    <col min="7428" max="7428" width="8.109375" style="81" bestFit="1" customWidth="1"/>
    <col min="7429" max="7429" width="4.6640625" style="81" bestFit="1" customWidth="1"/>
    <col min="7430" max="7430" width="10.5546875" style="81" bestFit="1" customWidth="1"/>
    <col min="7431" max="7431" width="8.88671875" style="81" customWidth="1"/>
    <col min="7432" max="7432" width="13.33203125" style="81" bestFit="1" customWidth="1"/>
    <col min="7433" max="7433" width="10.33203125" style="81" customWidth="1"/>
    <col min="7434" max="7434" width="11.33203125" style="81" customWidth="1"/>
    <col min="7435" max="7680" width="8.88671875" style="81"/>
    <col min="7681" max="7681" width="2.33203125" style="81" customWidth="1"/>
    <col min="7682" max="7682" width="11.88671875" style="81" customWidth="1"/>
    <col min="7683" max="7683" width="13.33203125" style="81" customWidth="1"/>
    <col min="7684" max="7684" width="8.109375" style="81" bestFit="1" customWidth="1"/>
    <col min="7685" max="7685" width="4.6640625" style="81" bestFit="1" customWidth="1"/>
    <col min="7686" max="7686" width="10.5546875" style="81" bestFit="1" customWidth="1"/>
    <col min="7687" max="7687" width="8.88671875" style="81" customWidth="1"/>
    <col min="7688" max="7688" width="13.33203125" style="81" bestFit="1" customWidth="1"/>
    <col min="7689" max="7689" width="10.33203125" style="81" customWidth="1"/>
    <col min="7690" max="7690" width="11.33203125" style="81" customWidth="1"/>
    <col min="7691" max="7936" width="8.88671875" style="81"/>
    <col min="7937" max="7937" width="2.33203125" style="81" customWidth="1"/>
    <col min="7938" max="7938" width="11.88671875" style="81" customWidth="1"/>
    <col min="7939" max="7939" width="13.33203125" style="81" customWidth="1"/>
    <col min="7940" max="7940" width="8.109375" style="81" bestFit="1" customWidth="1"/>
    <col min="7941" max="7941" width="4.6640625" style="81" bestFit="1" customWidth="1"/>
    <col min="7942" max="7942" width="10.5546875" style="81" bestFit="1" customWidth="1"/>
    <col min="7943" max="7943" width="8.88671875" style="81" customWidth="1"/>
    <col min="7944" max="7944" width="13.33203125" style="81" bestFit="1" customWidth="1"/>
    <col min="7945" max="7945" width="10.33203125" style="81" customWidth="1"/>
    <col min="7946" max="7946" width="11.33203125" style="81" customWidth="1"/>
    <col min="7947" max="8192" width="8.88671875" style="81"/>
    <col min="8193" max="8193" width="2.33203125" style="81" customWidth="1"/>
    <col min="8194" max="8194" width="11.88671875" style="81" customWidth="1"/>
    <col min="8195" max="8195" width="13.33203125" style="81" customWidth="1"/>
    <col min="8196" max="8196" width="8.109375" style="81" bestFit="1" customWidth="1"/>
    <col min="8197" max="8197" width="4.6640625" style="81" bestFit="1" customWidth="1"/>
    <col min="8198" max="8198" width="10.5546875" style="81" bestFit="1" customWidth="1"/>
    <col min="8199" max="8199" width="8.88671875" style="81" customWidth="1"/>
    <col min="8200" max="8200" width="13.33203125" style="81" bestFit="1" customWidth="1"/>
    <col min="8201" max="8201" width="10.33203125" style="81" customWidth="1"/>
    <col min="8202" max="8202" width="11.33203125" style="81" customWidth="1"/>
    <col min="8203" max="8448" width="8.88671875" style="81"/>
    <col min="8449" max="8449" width="2.33203125" style="81" customWidth="1"/>
    <col min="8450" max="8450" width="11.88671875" style="81" customWidth="1"/>
    <col min="8451" max="8451" width="13.33203125" style="81" customWidth="1"/>
    <col min="8452" max="8452" width="8.109375" style="81" bestFit="1" customWidth="1"/>
    <col min="8453" max="8453" width="4.6640625" style="81" bestFit="1" customWidth="1"/>
    <col min="8454" max="8454" width="10.5546875" style="81" bestFit="1" customWidth="1"/>
    <col min="8455" max="8455" width="8.88671875" style="81" customWidth="1"/>
    <col min="8456" max="8456" width="13.33203125" style="81" bestFit="1" customWidth="1"/>
    <col min="8457" max="8457" width="10.33203125" style="81" customWidth="1"/>
    <col min="8458" max="8458" width="11.33203125" style="81" customWidth="1"/>
    <col min="8459" max="8704" width="8.88671875" style="81"/>
    <col min="8705" max="8705" width="2.33203125" style="81" customWidth="1"/>
    <col min="8706" max="8706" width="11.88671875" style="81" customWidth="1"/>
    <col min="8707" max="8707" width="13.33203125" style="81" customWidth="1"/>
    <col min="8708" max="8708" width="8.109375" style="81" bestFit="1" customWidth="1"/>
    <col min="8709" max="8709" width="4.6640625" style="81" bestFit="1" customWidth="1"/>
    <col min="8710" max="8710" width="10.5546875" style="81" bestFit="1" customWidth="1"/>
    <col min="8711" max="8711" width="8.88671875" style="81" customWidth="1"/>
    <col min="8712" max="8712" width="13.33203125" style="81" bestFit="1" customWidth="1"/>
    <col min="8713" max="8713" width="10.33203125" style="81" customWidth="1"/>
    <col min="8714" max="8714" width="11.33203125" style="81" customWidth="1"/>
    <col min="8715" max="8960" width="8.88671875" style="81"/>
    <col min="8961" max="8961" width="2.33203125" style="81" customWidth="1"/>
    <col min="8962" max="8962" width="11.88671875" style="81" customWidth="1"/>
    <col min="8963" max="8963" width="13.33203125" style="81" customWidth="1"/>
    <col min="8964" max="8964" width="8.109375" style="81" bestFit="1" customWidth="1"/>
    <col min="8965" max="8965" width="4.6640625" style="81" bestFit="1" customWidth="1"/>
    <col min="8966" max="8966" width="10.5546875" style="81" bestFit="1" customWidth="1"/>
    <col min="8967" max="8967" width="8.88671875" style="81" customWidth="1"/>
    <col min="8968" max="8968" width="13.33203125" style="81" bestFit="1" customWidth="1"/>
    <col min="8969" max="8969" width="10.33203125" style="81" customWidth="1"/>
    <col min="8970" max="8970" width="11.33203125" style="81" customWidth="1"/>
    <col min="8971" max="9216" width="8.88671875" style="81"/>
    <col min="9217" max="9217" width="2.33203125" style="81" customWidth="1"/>
    <col min="9218" max="9218" width="11.88671875" style="81" customWidth="1"/>
    <col min="9219" max="9219" width="13.33203125" style="81" customWidth="1"/>
    <col min="9220" max="9220" width="8.109375" style="81" bestFit="1" customWidth="1"/>
    <col min="9221" max="9221" width="4.6640625" style="81" bestFit="1" customWidth="1"/>
    <col min="9222" max="9222" width="10.5546875" style="81" bestFit="1" customWidth="1"/>
    <col min="9223" max="9223" width="8.88671875" style="81" customWidth="1"/>
    <col min="9224" max="9224" width="13.33203125" style="81" bestFit="1" customWidth="1"/>
    <col min="9225" max="9225" width="10.33203125" style="81" customWidth="1"/>
    <col min="9226" max="9226" width="11.33203125" style="81" customWidth="1"/>
    <col min="9227" max="9472" width="8.88671875" style="81"/>
    <col min="9473" max="9473" width="2.33203125" style="81" customWidth="1"/>
    <col min="9474" max="9474" width="11.88671875" style="81" customWidth="1"/>
    <col min="9475" max="9475" width="13.33203125" style="81" customWidth="1"/>
    <col min="9476" max="9476" width="8.109375" style="81" bestFit="1" customWidth="1"/>
    <col min="9477" max="9477" width="4.6640625" style="81" bestFit="1" customWidth="1"/>
    <col min="9478" max="9478" width="10.5546875" style="81" bestFit="1" customWidth="1"/>
    <col min="9479" max="9479" width="8.88671875" style="81" customWidth="1"/>
    <col min="9480" max="9480" width="13.33203125" style="81" bestFit="1" customWidth="1"/>
    <col min="9481" max="9481" width="10.33203125" style="81" customWidth="1"/>
    <col min="9482" max="9482" width="11.33203125" style="81" customWidth="1"/>
    <col min="9483" max="9728" width="8.88671875" style="81"/>
    <col min="9729" max="9729" width="2.33203125" style="81" customWidth="1"/>
    <col min="9730" max="9730" width="11.88671875" style="81" customWidth="1"/>
    <col min="9731" max="9731" width="13.33203125" style="81" customWidth="1"/>
    <col min="9732" max="9732" width="8.109375" style="81" bestFit="1" customWidth="1"/>
    <col min="9733" max="9733" width="4.6640625" style="81" bestFit="1" customWidth="1"/>
    <col min="9734" max="9734" width="10.5546875" style="81" bestFit="1" customWidth="1"/>
    <col min="9735" max="9735" width="8.88671875" style="81" customWidth="1"/>
    <col min="9736" max="9736" width="13.33203125" style="81" bestFit="1" customWidth="1"/>
    <col min="9737" max="9737" width="10.33203125" style="81" customWidth="1"/>
    <col min="9738" max="9738" width="11.33203125" style="81" customWidth="1"/>
    <col min="9739" max="9984" width="8.88671875" style="81"/>
    <col min="9985" max="9985" width="2.33203125" style="81" customWidth="1"/>
    <col min="9986" max="9986" width="11.88671875" style="81" customWidth="1"/>
    <col min="9987" max="9987" width="13.33203125" style="81" customWidth="1"/>
    <col min="9988" max="9988" width="8.109375" style="81" bestFit="1" customWidth="1"/>
    <col min="9989" max="9989" width="4.6640625" style="81" bestFit="1" customWidth="1"/>
    <col min="9990" max="9990" width="10.5546875" style="81" bestFit="1" customWidth="1"/>
    <col min="9991" max="9991" width="8.88671875" style="81" customWidth="1"/>
    <col min="9992" max="9992" width="13.33203125" style="81" bestFit="1" customWidth="1"/>
    <col min="9993" max="9993" width="10.33203125" style="81" customWidth="1"/>
    <col min="9994" max="9994" width="11.33203125" style="81" customWidth="1"/>
    <col min="9995" max="10240" width="8.88671875" style="81"/>
    <col min="10241" max="10241" width="2.33203125" style="81" customWidth="1"/>
    <col min="10242" max="10242" width="11.88671875" style="81" customWidth="1"/>
    <col min="10243" max="10243" width="13.33203125" style="81" customWidth="1"/>
    <col min="10244" max="10244" width="8.109375" style="81" bestFit="1" customWidth="1"/>
    <col min="10245" max="10245" width="4.6640625" style="81" bestFit="1" customWidth="1"/>
    <col min="10246" max="10246" width="10.5546875" style="81" bestFit="1" customWidth="1"/>
    <col min="10247" max="10247" width="8.88671875" style="81" customWidth="1"/>
    <col min="10248" max="10248" width="13.33203125" style="81" bestFit="1" customWidth="1"/>
    <col min="10249" max="10249" width="10.33203125" style="81" customWidth="1"/>
    <col min="10250" max="10250" width="11.33203125" style="81" customWidth="1"/>
    <col min="10251" max="10496" width="8.88671875" style="81"/>
    <col min="10497" max="10497" width="2.33203125" style="81" customWidth="1"/>
    <col min="10498" max="10498" width="11.88671875" style="81" customWidth="1"/>
    <col min="10499" max="10499" width="13.33203125" style="81" customWidth="1"/>
    <col min="10500" max="10500" width="8.109375" style="81" bestFit="1" customWidth="1"/>
    <col min="10501" max="10501" width="4.6640625" style="81" bestFit="1" customWidth="1"/>
    <col min="10502" max="10502" width="10.5546875" style="81" bestFit="1" customWidth="1"/>
    <col min="10503" max="10503" width="8.88671875" style="81" customWidth="1"/>
    <col min="10504" max="10504" width="13.33203125" style="81" bestFit="1" customWidth="1"/>
    <col min="10505" max="10505" width="10.33203125" style="81" customWidth="1"/>
    <col min="10506" max="10506" width="11.33203125" style="81" customWidth="1"/>
    <col min="10507" max="10752" width="8.88671875" style="81"/>
    <col min="10753" max="10753" width="2.33203125" style="81" customWidth="1"/>
    <col min="10754" max="10754" width="11.88671875" style="81" customWidth="1"/>
    <col min="10755" max="10755" width="13.33203125" style="81" customWidth="1"/>
    <col min="10756" max="10756" width="8.109375" style="81" bestFit="1" customWidth="1"/>
    <col min="10757" max="10757" width="4.6640625" style="81" bestFit="1" customWidth="1"/>
    <col min="10758" max="10758" width="10.5546875" style="81" bestFit="1" customWidth="1"/>
    <col min="10759" max="10759" width="8.88671875" style="81" customWidth="1"/>
    <col min="10760" max="10760" width="13.33203125" style="81" bestFit="1" customWidth="1"/>
    <col min="10761" max="10761" width="10.33203125" style="81" customWidth="1"/>
    <col min="10762" max="10762" width="11.33203125" style="81" customWidth="1"/>
    <col min="10763" max="11008" width="8.88671875" style="81"/>
    <col min="11009" max="11009" width="2.33203125" style="81" customWidth="1"/>
    <col min="11010" max="11010" width="11.88671875" style="81" customWidth="1"/>
    <col min="11011" max="11011" width="13.33203125" style="81" customWidth="1"/>
    <col min="11012" max="11012" width="8.109375" style="81" bestFit="1" customWidth="1"/>
    <col min="11013" max="11013" width="4.6640625" style="81" bestFit="1" customWidth="1"/>
    <col min="11014" max="11014" width="10.5546875" style="81" bestFit="1" customWidth="1"/>
    <col min="11015" max="11015" width="8.88671875" style="81" customWidth="1"/>
    <col min="11016" max="11016" width="13.33203125" style="81" bestFit="1" customWidth="1"/>
    <col min="11017" max="11017" width="10.33203125" style="81" customWidth="1"/>
    <col min="11018" max="11018" width="11.33203125" style="81" customWidth="1"/>
    <col min="11019" max="11264" width="8.88671875" style="81"/>
    <col min="11265" max="11265" width="2.33203125" style="81" customWidth="1"/>
    <col min="11266" max="11266" width="11.88671875" style="81" customWidth="1"/>
    <col min="11267" max="11267" width="13.33203125" style="81" customWidth="1"/>
    <col min="11268" max="11268" width="8.109375" style="81" bestFit="1" customWidth="1"/>
    <col min="11269" max="11269" width="4.6640625" style="81" bestFit="1" customWidth="1"/>
    <col min="11270" max="11270" width="10.5546875" style="81" bestFit="1" customWidth="1"/>
    <col min="11271" max="11271" width="8.88671875" style="81" customWidth="1"/>
    <col min="11272" max="11272" width="13.33203125" style="81" bestFit="1" customWidth="1"/>
    <col min="11273" max="11273" width="10.33203125" style="81" customWidth="1"/>
    <col min="11274" max="11274" width="11.33203125" style="81" customWidth="1"/>
    <col min="11275" max="11520" width="8.88671875" style="81"/>
    <col min="11521" max="11521" width="2.33203125" style="81" customWidth="1"/>
    <col min="11522" max="11522" width="11.88671875" style="81" customWidth="1"/>
    <col min="11523" max="11523" width="13.33203125" style="81" customWidth="1"/>
    <col min="11524" max="11524" width="8.109375" style="81" bestFit="1" customWidth="1"/>
    <col min="11525" max="11525" width="4.6640625" style="81" bestFit="1" customWidth="1"/>
    <col min="11526" max="11526" width="10.5546875" style="81" bestFit="1" customWidth="1"/>
    <col min="11527" max="11527" width="8.88671875" style="81" customWidth="1"/>
    <col min="11528" max="11528" width="13.33203125" style="81" bestFit="1" customWidth="1"/>
    <col min="11529" max="11529" width="10.33203125" style="81" customWidth="1"/>
    <col min="11530" max="11530" width="11.33203125" style="81" customWidth="1"/>
    <col min="11531" max="11776" width="8.88671875" style="81"/>
    <col min="11777" max="11777" width="2.33203125" style="81" customWidth="1"/>
    <col min="11778" max="11778" width="11.88671875" style="81" customWidth="1"/>
    <col min="11779" max="11779" width="13.33203125" style="81" customWidth="1"/>
    <col min="11780" max="11780" width="8.109375" style="81" bestFit="1" customWidth="1"/>
    <col min="11781" max="11781" width="4.6640625" style="81" bestFit="1" customWidth="1"/>
    <col min="11782" max="11782" width="10.5546875" style="81" bestFit="1" customWidth="1"/>
    <col min="11783" max="11783" width="8.88671875" style="81" customWidth="1"/>
    <col min="11784" max="11784" width="13.33203125" style="81" bestFit="1" customWidth="1"/>
    <col min="11785" max="11785" width="10.33203125" style="81" customWidth="1"/>
    <col min="11786" max="11786" width="11.33203125" style="81" customWidth="1"/>
    <col min="11787" max="12032" width="8.88671875" style="81"/>
    <col min="12033" max="12033" width="2.33203125" style="81" customWidth="1"/>
    <col min="12034" max="12034" width="11.88671875" style="81" customWidth="1"/>
    <col min="12035" max="12035" width="13.33203125" style="81" customWidth="1"/>
    <col min="12036" max="12036" width="8.109375" style="81" bestFit="1" customWidth="1"/>
    <col min="12037" max="12037" width="4.6640625" style="81" bestFit="1" customWidth="1"/>
    <col min="12038" max="12038" width="10.5546875" style="81" bestFit="1" customWidth="1"/>
    <col min="12039" max="12039" width="8.88671875" style="81" customWidth="1"/>
    <col min="12040" max="12040" width="13.33203125" style="81" bestFit="1" customWidth="1"/>
    <col min="12041" max="12041" width="10.33203125" style="81" customWidth="1"/>
    <col min="12042" max="12042" width="11.33203125" style="81" customWidth="1"/>
    <col min="12043" max="12288" width="8.88671875" style="81"/>
    <col min="12289" max="12289" width="2.33203125" style="81" customWidth="1"/>
    <col min="12290" max="12290" width="11.88671875" style="81" customWidth="1"/>
    <col min="12291" max="12291" width="13.33203125" style="81" customWidth="1"/>
    <col min="12292" max="12292" width="8.109375" style="81" bestFit="1" customWidth="1"/>
    <col min="12293" max="12293" width="4.6640625" style="81" bestFit="1" customWidth="1"/>
    <col min="12294" max="12294" width="10.5546875" style="81" bestFit="1" customWidth="1"/>
    <col min="12295" max="12295" width="8.88671875" style="81" customWidth="1"/>
    <col min="12296" max="12296" width="13.33203125" style="81" bestFit="1" customWidth="1"/>
    <col min="12297" max="12297" width="10.33203125" style="81" customWidth="1"/>
    <col min="12298" max="12298" width="11.33203125" style="81" customWidth="1"/>
    <col min="12299" max="12544" width="8.88671875" style="81"/>
    <col min="12545" max="12545" width="2.33203125" style="81" customWidth="1"/>
    <col min="12546" max="12546" width="11.88671875" style="81" customWidth="1"/>
    <col min="12547" max="12547" width="13.33203125" style="81" customWidth="1"/>
    <col min="12548" max="12548" width="8.109375" style="81" bestFit="1" customWidth="1"/>
    <col min="12549" max="12549" width="4.6640625" style="81" bestFit="1" customWidth="1"/>
    <col min="12550" max="12550" width="10.5546875" style="81" bestFit="1" customWidth="1"/>
    <col min="12551" max="12551" width="8.88671875" style="81" customWidth="1"/>
    <col min="12552" max="12552" width="13.33203125" style="81" bestFit="1" customWidth="1"/>
    <col min="12553" max="12553" width="10.33203125" style="81" customWidth="1"/>
    <col min="12554" max="12554" width="11.33203125" style="81" customWidth="1"/>
    <col min="12555" max="12800" width="8.88671875" style="81"/>
    <col min="12801" max="12801" width="2.33203125" style="81" customWidth="1"/>
    <col min="12802" max="12802" width="11.88671875" style="81" customWidth="1"/>
    <col min="12803" max="12803" width="13.33203125" style="81" customWidth="1"/>
    <col min="12804" max="12804" width="8.109375" style="81" bestFit="1" customWidth="1"/>
    <col min="12805" max="12805" width="4.6640625" style="81" bestFit="1" customWidth="1"/>
    <col min="12806" max="12806" width="10.5546875" style="81" bestFit="1" customWidth="1"/>
    <col min="12807" max="12807" width="8.88671875" style="81" customWidth="1"/>
    <col min="12808" max="12808" width="13.33203125" style="81" bestFit="1" customWidth="1"/>
    <col min="12809" max="12809" width="10.33203125" style="81" customWidth="1"/>
    <col min="12810" max="12810" width="11.33203125" style="81" customWidth="1"/>
    <col min="12811" max="13056" width="8.88671875" style="81"/>
    <col min="13057" max="13057" width="2.33203125" style="81" customWidth="1"/>
    <col min="13058" max="13058" width="11.88671875" style="81" customWidth="1"/>
    <col min="13059" max="13059" width="13.33203125" style="81" customWidth="1"/>
    <col min="13060" max="13060" width="8.109375" style="81" bestFit="1" customWidth="1"/>
    <col min="13061" max="13061" width="4.6640625" style="81" bestFit="1" customWidth="1"/>
    <col min="13062" max="13062" width="10.5546875" style="81" bestFit="1" customWidth="1"/>
    <col min="13063" max="13063" width="8.88671875" style="81" customWidth="1"/>
    <col min="13064" max="13064" width="13.33203125" style="81" bestFit="1" customWidth="1"/>
    <col min="13065" max="13065" width="10.33203125" style="81" customWidth="1"/>
    <col min="13066" max="13066" width="11.33203125" style="81" customWidth="1"/>
    <col min="13067" max="13312" width="8.88671875" style="81"/>
    <col min="13313" max="13313" width="2.33203125" style="81" customWidth="1"/>
    <col min="13314" max="13314" width="11.88671875" style="81" customWidth="1"/>
    <col min="13315" max="13315" width="13.33203125" style="81" customWidth="1"/>
    <col min="13316" max="13316" width="8.109375" style="81" bestFit="1" customWidth="1"/>
    <col min="13317" max="13317" width="4.6640625" style="81" bestFit="1" customWidth="1"/>
    <col min="13318" max="13318" width="10.5546875" style="81" bestFit="1" customWidth="1"/>
    <col min="13319" max="13319" width="8.88671875" style="81" customWidth="1"/>
    <col min="13320" max="13320" width="13.33203125" style="81" bestFit="1" customWidth="1"/>
    <col min="13321" max="13321" width="10.33203125" style="81" customWidth="1"/>
    <col min="13322" max="13322" width="11.33203125" style="81" customWidth="1"/>
    <col min="13323" max="13568" width="8.88671875" style="81"/>
    <col min="13569" max="13569" width="2.33203125" style="81" customWidth="1"/>
    <col min="13570" max="13570" width="11.88671875" style="81" customWidth="1"/>
    <col min="13571" max="13571" width="13.33203125" style="81" customWidth="1"/>
    <col min="13572" max="13572" width="8.109375" style="81" bestFit="1" customWidth="1"/>
    <col min="13573" max="13573" width="4.6640625" style="81" bestFit="1" customWidth="1"/>
    <col min="13574" max="13574" width="10.5546875" style="81" bestFit="1" customWidth="1"/>
    <col min="13575" max="13575" width="8.88671875" style="81" customWidth="1"/>
    <col min="13576" max="13576" width="13.33203125" style="81" bestFit="1" customWidth="1"/>
    <col min="13577" max="13577" width="10.33203125" style="81" customWidth="1"/>
    <col min="13578" max="13578" width="11.33203125" style="81" customWidth="1"/>
    <col min="13579" max="13824" width="8.88671875" style="81"/>
    <col min="13825" max="13825" width="2.33203125" style="81" customWidth="1"/>
    <col min="13826" max="13826" width="11.88671875" style="81" customWidth="1"/>
    <col min="13827" max="13827" width="13.33203125" style="81" customWidth="1"/>
    <col min="13828" max="13828" width="8.109375" style="81" bestFit="1" customWidth="1"/>
    <col min="13829" max="13829" width="4.6640625" style="81" bestFit="1" customWidth="1"/>
    <col min="13830" max="13830" width="10.5546875" style="81" bestFit="1" customWidth="1"/>
    <col min="13831" max="13831" width="8.88671875" style="81" customWidth="1"/>
    <col min="13832" max="13832" width="13.33203125" style="81" bestFit="1" customWidth="1"/>
    <col min="13833" max="13833" width="10.33203125" style="81" customWidth="1"/>
    <col min="13834" max="13834" width="11.33203125" style="81" customWidth="1"/>
    <col min="13835" max="14080" width="8.88671875" style="81"/>
    <col min="14081" max="14081" width="2.33203125" style="81" customWidth="1"/>
    <col min="14082" max="14082" width="11.88671875" style="81" customWidth="1"/>
    <col min="14083" max="14083" width="13.33203125" style="81" customWidth="1"/>
    <col min="14084" max="14084" width="8.109375" style="81" bestFit="1" customWidth="1"/>
    <col min="14085" max="14085" width="4.6640625" style="81" bestFit="1" customWidth="1"/>
    <col min="14086" max="14086" width="10.5546875" style="81" bestFit="1" customWidth="1"/>
    <col min="14087" max="14087" width="8.88671875" style="81" customWidth="1"/>
    <col min="14088" max="14088" width="13.33203125" style="81" bestFit="1" customWidth="1"/>
    <col min="14089" max="14089" width="10.33203125" style="81" customWidth="1"/>
    <col min="14090" max="14090" width="11.33203125" style="81" customWidth="1"/>
    <col min="14091" max="14336" width="8.88671875" style="81"/>
    <col min="14337" max="14337" width="2.33203125" style="81" customWidth="1"/>
    <col min="14338" max="14338" width="11.88671875" style="81" customWidth="1"/>
    <col min="14339" max="14339" width="13.33203125" style="81" customWidth="1"/>
    <col min="14340" max="14340" width="8.109375" style="81" bestFit="1" customWidth="1"/>
    <col min="14341" max="14341" width="4.6640625" style="81" bestFit="1" customWidth="1"/>
    <col min="14342" max="14342" width="10.5546875" style="81" bestFit="1" customWidth="1"/>
    <col min="14343" max="14343" width="8.88671875" style="81" customWidth="1"/>
    <col min="14344" max="14344" width="13.33203125" style="81" bestFit="1" customWidth="1"/>
    <col min="14345" max="14345" width="10.33203125" style="81" customWidth="1"/>
    <col min="14346" max="14346" width="11.33203125" style="81" customWidth="1"/>
    <col min="14347" max="14592" width="8.88671875" style="81"/>
    <col min="14593" max="14593" width="2.33203125" style="81" customWidth="1"/>
    <col min="14594" max="14594" width="11.88671875" style="81" customWidth="1"/>
    <col min="14595" max="14595" width="13.33203125" style="81" customWidth="1"/>
    <col min="14596" max="14596" width="8.109375" style="81" bestFit="1" customWidth="1"/>
    <col min="14597" max="14597" width="4.6640625" style="81" bestFit="1" customWidth="1"/>
    <col min="14598" max="14598" width="10.5546875" style="81" bestFit="1" customWidth="1"/>
    <col min="14599" max="14599" width="8.88671875" style="81" customWidth="1"/>
    <col min="14600" max="14600" width="13.33203125" style="81" bestFit="1" customWidth="1"/>
    <col min="14601" max="14601" width="10.33203125" style="81" customWidth="1"/>
    <col min="14602" max="14602" width="11.33203125" style="81" customWidth="1"/>
    <col min="14603" max="14848" width="8.88671875" style="81"/>
    <col min="14849" max="14849" width="2.33203125" style="81" customWidth="1"/>
    <col min="14850" max="14850" width="11.88671875" style="81" customWidth="1"/>
    <col min="14851" max="14851" width="13.33203125" style="81" customWidth="1"/>
    <col min="14852" max="14852" width="8.109375" style="81" bestFit="1" customWidth="1"/>
    <col min="14853" max="14853" width="4.6640625" style="81" bestFit="1" customWidth="1"/>
    <col min="14854" max="14854" width="10.5546875" style="81" bestFit="1" customWidth="1"/>
    <col min="14855" max="14855" width="8.88671875" style="81" customWidth="1"/>
    <col min="14856" max="14856" width="13.33203125" style="81" bestFit="1" customWidth="1"/>
    <col min="14857" max="14857" width="10.33203125" style="81" customWidth="1"/>
    <col min="14858" max="14858" width="11.33203125" style="81" customWidth="1"/>
    <col min="14859" max="15104" width="8.88671875" style="81"/>
    <col min="15105" max="15105" width="2.33203125" style="81" customWidth="1"/>
    <col min="15106" max="15106" width="11.88671875" style="81" customWidth="1"/>
    <col min="15107" max="15107" width="13.33203125" style="81" customWidth="1"/>
    <col min="15108" max="15108" width="8.109375" style="81" bestFit="1" customWidth="1"/>
    <col min="15109" max="15109" width="4.6640625" style="81" bestFit="1" customWidth="1"/>
    <col min="15110" max="15110" width="10.5546875" style="81" bestFit="1" customWidth="1"/>
    <col min="15111" max="15111" width="8.88671875" style="81" customWidth="1"/>
    <col min="15112" max="15112" width="13.33203125" style="81" bestFit="1" customWidth="1"/>
    <col min="15113" max="15113" width="10.33203125" style="81" customWidth="1"/>
    <col min="15114" max="15114" width="11.33203125" style="81" customWidth="1"/>
    <col min="15115" max="15360" width="8.88671875" style="81"/>
    <col min="15361" max="15361" width="2.33203125" style="81" customWidth="1"/>
    <col min="15362" max="15362" width="11.88671875" style="81" customWidth="1"/>
    <col min="15363" max="15363" width="13.33203125" style="81" customWidth="1"/>
    <col min="15364" max="15364" width="8.109375" style="81" bestFit="1" customWidth="1"/>
    <col min="15365" max="15365" width="4.6640625" style="81" bestFit="1" customWidth="1"/>
    <col min="15366" max="15366" width="10.5546875" style="81" bestFit="1" customWidth="1"/>
    <col min="15367" max="15367" width="8.88671875" style="81" customWidth="1"/>
    <col min="15368" max="15368" width="13.33203125" style="81" bestFit="1" customWidth="1"/>
    <col min="15369" max="15369" width="10.33203125" style="81" customWidth="1"/>
    <col min="15370" max="15370" width="11.33203125" style="81" customWidth="1"/>
    <col min="15371" max="15616" width="8.88671875" style="81"/>
    <col min="15617" max="15617" width="2.33203125" style="81" customWidth="1"/>
    <col min="15618" max="15618" width="11.88671875" style="81" customWidth="1"/>
    <col min="15619" max="15619" width="13.33203125" style="81" customWidth="1"/>
    <col min="15620" max="15620" width="8.109375" style="81" bestFit="1" customWidth="1"/>
    <col min="15621" max="15621" width="4.6640625" style="81" bestFit="1" customWidth="1"/>
    <col min="15622" max="15622" width="10.5546875" style="81" bestFit="1" customWidth="1"/>
    <col min="15623" max="15623" width="8.88671875" style="81" customWidth="1"/>
    <col min="15624" max="15624" width="13.33203125" style="81" bestFit="1" customWidth="1"/>
    <col min="15625" max="15625" width="10.33203125" style="81" customWidth="1"/>
    <col min="15626" max="15626" width="11.33203125" style="81" customWidth="1"/>
    <col min="15627" max="15872" width="8.88671875" style="81"/>
    <col min="15873" max="15873" width="2.33203125" style="81" customWidth="1"/>
    <col min="15874" max="15874" width="11.88671875" style="81" customWidth="1"/>
    <col min="15875" max="15875" width="13.33203125" style="81" customWidth="1"/>
    <col min="15876" max="15876" width="8.109375" style="81" bestFit="1" customWidth="1"/>
    <col min="15877" max="15877" width="4.6640625" style="81" bestFit="1" customWidth="1"/>
    <col min="15878" max="15878" width="10.5546875" style="81" bestFit="1" customWidth="1"/>
    <col min="15879" max="15879" width="8.88671875" style="81" customWidth="1"/>
    <col min="15880" max="15880" width="13.33203125" style="81" bestFit="1" customWidth="1"/>
    <col min="15881" max="15881" width="10.33203125" style="81" customWidth="1"/>
    <col min="15882" max="15882" width="11.33203125" style="81" customWidth="1"/>
    <col min="15883" max="16128" width="8.88671875" style="81"/>
    <col min="16129" max="16129" width="2.33203125" style="81" customWidth="1"/>
    <col min="16130" max="16130" width="11.88671875" style="81" customWidth="1"/>
    <col min="16131" max="16131" width="13.33203125" style="81" customWidth="1"/>
    <col min="16132" max="16132" width="8.109375" style="81" bestFit="1" customWidth="1"/>
    <col min="16133" max="16133" width="4.6640625" style="81" bestFit="1" customWidth="1"/>
    <col min="16134" max="16134" width="10.5546875" style="81" bestFit="1" customWidth="1"/>
    <col min="16135" max="16135" width="8.88671875" style="81" customWidth="1"/>
    <col min="16136" max="16136" width="13.33203125" style="81" bestFit="1" customWidth="1"/>
    <col min="16137" max="16137" width="10.33203125" style="81" customWidth="1"/>
    <col min="16138" max="16138" width="11.33203125" style="81" customWidth="1"/>
    <col min="16139" max="16384" width="8.88671875" style="81"/>
  </cols>
  <sheetData>
    <row r="1" spans="2:10">
      <c r="B1" s="278" t="s">
        <v>122</v>
      </c>
      <c r="E1" s="1294"/>
      <c r="H1" s="279"/>
      <c r="I1" s="166"/>
      <c r="J1" s="280"/>
    </row>
    <row r="2" spans="2:10">
      <c r="B2" s="152" t="s">
        <v>913</v>
      </c>
      <c r="E2" s="1294"/>
      <c r="H2" s="279"/>
      <c r="I2" s="281"/>
    </row>
    <row r="3" spans="2:10">
      <c r="B3" s="152" t="s">
        <v>914</v>
      </c>
      <c r="E3" s="1294"/>
      <c r="H3" s="279"/>
      <c r="I3" s="279"/>
      <c r="J3" s="282"/>
    </row>
    <row r="4" spans="2:10">
      <c r="B4" s="145" t="s">
        <v>1096</v>
      </c>
      <c r="E4" s="1294"/>
      <c r="H4" s="279"/>
      <c r="I4" s="279"/>
      <c r="J4" s="282"/>
    </row>
    <row r="5" spans="2:10">
      <c r="E5" s="1294"/>
      <c r="I5" s="1294"/>
    </row>
    <row r="6" spans="2:10">
      <c r="D6" s="1294"/>
      <c r="E6" s="1294"/>
      <c r="F6" s="1294" t="s">
        <v>226</v>
      </c>
      <c r="G6" s="1294"/>
      <c r="H6" s="1294"/>
      <c r="I6" s="1294" t="s">
        <v>376</v>
      </c>
    </row>
    <row r="7" spans="2:10">
      <c r="D7" s="148" t="s">
        <v>227</v>
      </c>
      <c r="E7" s="283" t="s">
        <v>228</v>
      </c>
      <c r="F7" s="148" t="s">
        <v>229</v>
      </c>
      <c r="G7" s="148" t="s">
        <v>230</v>
      </c>
      <c r="H7" s="283" t="s">
        <v>231</v>
      </c>
      <c r="I7" s="148" t="s">
        <v>232</v>
      </c>
      <c r="J7" s="148"/>
    </row>
    <row r="8" spans="2:10">
      <c r="B8" s="145" t="s">
        <v>356</v>
      </c>
      <c r="E8" s="1294"/>
    </row>
    <row r="9" spans="2:10">
      <c r="B9" s="284" t="s">
        <v>521</v>
      </c>
      <c r="D9" s="1294">
        <v>925</v>
      </c>
      <c r="E9" s="1294" t="s">
        <v>236</v>
      </c>
      <c r="F9" s="215">
        <v>-1989220</v>
      </c>
      <c r="G9" s="285" t="s">
        <v>223</v>
      </c>
      <c r="H9" s="149">
        <f>'WCA Allocation Factors'!E12</f>
        <v>6.8509279244491156E-2</v>
      </c>
      <c r="I9" s="121">
        <f>+H9*F9</f>
        <v>-136280.02845872671</v>
      </c>
    </row>
    <row r="10" spans="2:10">
      <c r="B10" s="115" t="s">
        <v>522</v>
      </c>
      <c r="C10" s="115"/>
      <c r="D10" s="116">
        <v>925</v>
      </c>
      <c r="E10" s="269" t="s">
        <v>236</v>
      </c>
      <c r="F10" s="143">
        <v>343657</v>
      </c>
      <c r="G10" s="116" t="s">
        <v>223</v>
      </c>
      <c r="H10" s="149">
        <f>'WCA Allocation Factors'!E12</f>
        <v>6.8509279244491156E-2</v>
      </c>
      <c r="I10" s="121">
        <f t="shared" ref="I10:I11" si="0">+H10*F10</f>
        <v>23543.693377324096</v>
      </c>
      <c r="J10" s="116"/>
    </row>
    <row r="11" spans="2:10">
      <c r="B11" s="115" t="s">
        <v>523</v>
      </c>
      <c r="C11" s="115"/>
      <c r="D11" s="116">
        <v>925</v>
      </c>
      <c r="E11" s="269" t="s">
        <v>236</v>
      </c>
      <c r="F11" s="143">
        <v>3095610</v>
      </c>
      <c r="G11" s="116" t="s">
        <v>223</v>
      </c>
      <c r="H11" s="149">
        <f>'WCA Allocation Factors'!E12</f>
        <v>6.8509279244491156E-2</v>
      </c>
      <c r="I11" s="121">
        <f t="shared" si="0"/>
        <v>212078.00992203926</v>
      </c>
      <c r="J11" s="116"/>
    </row>
    <row r="12" spans="2:10" ht="14.4" thickBot="1">
      <c r="B12" s="115" t="s">
        <v>415</v>
      </c>
      <c r="C12" s="115"/>
      <c r="D12" s="116"/>
      <c r="E12" s="116"/>
      <c r="F12" s="1635">
        <f>SUM(F9:F11)</f>
        <v>1450047</v>
      </c>
      <c r="G12" s="116"/>
      <c r="H12" s="120"/>
      <c r="I12" s="1635">
        <f>SUM(I9:I11)</f>
        <v>99341.674840636639</v>
      </c>
      <c r="J12" s="116"/>
    </row>
    <row r="13" spans="2:10" ht="14.4" thickTop="1">
      <c r="B13" s="278"/>
      <c r="C13" s="115"/>
      <c r="D13" s="116"/>
      <c r="E13" s="116"/>
      <c r="F13" s="125"/>
      <c r="G13" s="116"/>
      <c r="H13" s="120"/>
      <c r="I13" s="143"/>
      <c r="J13" s="116"/>
    </row>
    <row r="14" spans="2:10">
      <c r="B14" s="115" t="s">
        <v>357</v>
      </c>
      <c r="C14" s="115"/>
      <c r="D14" s="116"/>
      <c r="E14" s="269"/>
      <c r="F14" s="215"/>
      <c r="G14" s="116"/>
      <c r="H14" s="149"/>
      <c r="I14" s="121"/>
      <c r="J14" s="116"/>
    </row>
    <row r="15" spans="2:10">
      <c r="B15" s="115" t="s">
        <v>524</v>
      </c>
      <c r="C15" s="115"/>
      <c r="D15" s="116" t="s">
        <v>286</v>
      </c>
      <c r="E15" s="116" t="s">
        <v>236</v>
      </c>
      <c r="F15" s="286">
        <v>-9497889</v>
      </c>
      <c r="G15" s="285" t="s">
        <v>223</v>
      </c>
      <c r="H15" s="149">
        <f>'WCA Allocation Factors'!E12</f>
        <v>6.8509279244491156E-2</v>
      </c>
      <c r="I15" s="121">
        <f>+H15*F15</f>
        <v>-650693.52973418089</v>
      </c>
    </row>
    <row r="16" spans="2:10">
      <c r="B16" s="115" t="s">
        <v>524</v>
      </c>
      <c r="C16" s="115"/>
      <c r="D16" s="116" t="s">
        <v>286</v>
      </c>
      <c r="E16" s="116" t="s">
        <v>236</v>
      </c>
      <c r="F16" s="215">
        <v>735851</v>
      </c>
      <c r="G16" s="116" t="s">
        <v>237</v>
      </c>
      <c r="H16" s="149" t="s">
        <v>238</v>
      </c>
      <c r="I16" s="121">
        <f>F16</f>
        <v>735851</v>
      </c>
      <c r="J16" s="116"/>
    </row>
    <row r="17" spans="1:12">
      <c r="B17" s="115" t="s">
        <v>525</v>
      </c>
      <c r="C17" s="115"/>
      <c r="D17" s="116" t="s">
        <v>286</v>
      </c>
      <c r="E17" s="116" t="s">
        <v>236</v>
      </c>
      <c r="F17" s="215">
        <v>808588</v>
      </c>
      <c r="G17" s="116" t="s">
        <v>223</v>
      </c>
      <c r="H17" s="149">
        <f>'WCA Allocation Factors'!E12</f>
        <v>6.8509279244491156E-2</v>
      </c>
      <c r="I17" s="121">
        <f>+H17*F17</f>
        <v>55395.781085744617</v>
      </c>
      <c r="J17" s="116"/>
    </row>
    <row r="18" spans="1:12" ht="14.4" thickBot="1">
      <c r="B18" s="115"/>
      <c r="C18" s="115"/>
      <c r="D18" s="116"/>
      <c r="E18" s="116"/>
      <c r="F18" s="287">
        <f>SUM(F15:F17)</f>
        <v>-7953450</v>
      </c>
      <c r="G18" s="116"/>
      <c r="H18" s="120"/>
      <c r="I18" s="287">
        <f>SUM(I15:I17)</f>
        <v>140553.25135156373</v>
      </c>
      <c r="J18" s="116"/>
    </row>
    <row r="19" spans="1:12" ht="14.4" thickTop="1">
      <c r="B19" s="145" t="s">
        <v>373</v>
      </c>
      <c r="D19" s="1294"/>
      <c r="E19" s="1294"/>
      <c r="F19" s="215"/>
      <c r="G19" s="1294"/>
      <c r="H19" s="288"/>
      <c r="I19" s="215"/>
    </row>
    <row r="20" spans="1:12">
      <c r="B20" s="122" t="s">
        <v>358</v>
      </c>
      <c r="C20" s="115"/>
      <c r="D20" s="116" t="s">
        <v>327</v>
      </c>
      <c r="E20" s="116" t="s">
        <v>236</v>
      </c>
      <c r="F20" s="142">
        <v>-4556435</v>
      </c>
      <c r="G20" s="116" t="s">
        <v>223</v>
      </c>
      <c r="H20" s="120">
        <f>'WCA Allocation Factors'!E12</f>
        <v>6.8509279244491156E-2</v>
      </c>
      <c r="I20" s="121">
        <f t="shared" ref="I20" si="1">+H20*F20</f>
        <v>-312158.07777437306</v>
      </c>
    </row>
    <row r="21" spans="1:12" ht="13.2" customHeight="1">
      <c r="B21" s="81" t="s">
        <v>358</v>
      </c>
      <c r="D21" s="1294" t="s">
        <v>324</v>
      </c>
      <c r="E21" s="116" t="s">
        <v>236</v>
      </c>
      <c r="F21" s="215">
        <v>-100170</v>
      </c>
      <c r="G21" s="1294" t="s">
        <v>237</v>
      </c>
      <c r="H21" s="288" t="s">
        <v>238</v>
      </c>
      <c r="I21" s="289">
        <f>F21</f>
        <v>-100170</v>
      </c>
    </row>
    <row r="22" spans="1:12" ht="13.2" customHeight="1">
      <c r="B22" s="81" t="s">
        <v>377</v>
      </c>
      <c r="C22" s="115"/>
      <c r="D22" s="116">
        <v>41110</v>
      </c>
      <c r="E22" s="116" t="s">
        <v>236</v>
      </c>
      <c r="F22" s="121">
        <v>38016</v>
      </c>
      <c r="G22" s="116" t="s">
        <v>237</v>
      </c>
      <c r="H22" s="149" t="s">
        <v>238</v>
      </c>
      <c r="I22" s="121">
        <f>F22</f>
        <v>38016</v>
      </c>
    </row>
    <row r="23" spans="1:12" ht="13.95" customHeight="1">
      <c r="B23" s="81" t="s">
        <v>489</v>
      </c>
      <c r="C23" s="115"/>
      <c r="D23" s="116">
        <v>283</v>
      </c>
      <c r="E23" s="116" t="s">
        <v>236</v>
      </c>
      <c r="F23" s="121">
        <v>-267317</v>
      </c>
      <c r="G23" s="116" t="s">
        <v>237</v>
      </c>
      <c r="H23" s="149" t="s">
        <v>238</v>
      </c>
      <c r="I23" s="890">
        <f>F23</f>
        <v>-267317</v>
      </c>
    </row>
    <row r="24" spans="1:12">
      <c r="B24" s="81" t="s">
        <v>358</v>
      </c>
      <c r="D24" s="1294" t="s">
        <v>324</v>
      </c>
      <c r="E24" s="116" t="s">
        <v>236</v>
      </c>
      <c r="F24" s="216">
        <v>343667</v>
      </c>
      <c r="G24" s="1294" t="s">
        <v>223</v>
      </c>
      <c r="H24" s="288">
        <f>'WCA Allocation Factors'!E12</f>
        <v>6.8509279244491156E-2</v>
      </c>
      <c r="I24" s="890">
        <f>+H24*F24</f>
        <v>23544.378470116542</v>
      </c>
      <c r="J24" s="81"/>
      <c r="L24" s="215"/>
    </row>
    <row r="25" spans="1:12">
      <c r="B25" s="81" t="s">
        <v>377</v>
      </c>
      <c r="D25" s="1294">
        <v>41110</v>
      </c>
      <c r="E25" s="116" t="s">
        <v>236</v>
      </c>
      <c r="F25" s="290">
        <v>-130421</v>
      </c>
      <c r="G25" s="1294" t="s">
        <v>223</v>
      </c>
      <c r="H25" s="288">
        <f>'WCA Allocation Factors'!E12</f>
        <v>6.8509279244491156E-2</v>
      </c>
      <c r="I25" s="890">
        <f>+H25*F25</f>
        <v>-8935.0487083457811</v>
      </c>
    </row>
    <row r="26" spans="1:12">
      <c r="A26" s="115"/>
      <c r="B26" s="114" t="s">
        <v>489</v>
      </c>
      <c r="C26" s="115"/>
      <c r="D26" s="116">
        <v>283</v>
      </c>
      <c r="E26" s="116" t="s">
        <v>236</v>
      </c>
      <c r="F26" s="291">
        <v>-306867</v>
      </c>
      <c r="G26" s="116" t="s">
        <v>223</v>
      </c>
      <c r="H26" s="288">
        <f>'WCA Allocation Factors'!E12</f>
        <v>6.8509279244491156E-2</v>
      </c>
      <c r="I26" s="890">
        <f t="shared" ref="I26" si="2">+H26*F26</f>
        <v>-21023.236993919269</v>
      </c>
      <c r="J26" s="132"/>
    </row>
    <row r="27" spans="1:12">
      <c r="D27" s="1294"/>
      <c r="G27" s="1294"/>
      <c r="I27" s="301"/>
    </row>
    <row r="29" spans="1:12">
      <c r="B29" s="145" t="s">
        <v>350</v>
      </c>
      <c r="K29" s="115"/>
    </row>
    <row r="30" spans="1:12">
      <c r="B30" s="115"/>
      <c r="C30" s="115"/>
      <c r="D30" s="115"/>
      <c r="E30" s="115"/>
      <c r="F30" s="115"/>
      <c r="G30" s="115"/>
      <c r="H30" s="115"/>
      <c r="I30" s="115"/>
      <c r="J30" s="116"/>
      <c r="K30" s="115"/>
    </row>
    <row r="31" spans="1:12">
      <c r="A31" s="115"/>
      <c r="B31" s="785"/>
      <c r="C31" s="784"/>
      <c r="D31" s="784"/>
      <c r="E31" s="782"/>
      <c r="F31" s="779"/>
      <c r="G31" s="782"/>
      <c r="H31" s="782"/>
      <c r="I31" s="787"/>
      <c r="J31" s="116"/>
      <c r="K31" s="115"/>
    </row>
    <row r="32" spans="1:12">
      <c r="A32" s="115"/>
      <c r="B32" s="780"/>
      <c r="C32" s="115"/>
      <c r="D32" s="115"/>
      <c r="E32" s="116"/>
      <c r="F32" s="143"/>
      <c r="G32" s="116"/>
      <c r="H32" s="116"/>
      <c r="I32" s="138"/>
      <c r="J32" s="116"/>
    </row>
    <row r="33" spans="1:10">
      <c r="A33" s="115"/>
      <c r="B33" s="780"/>
      <c r="C33" s="115"/>
      <c r="D33" s="115"/>
      <c r="E33" s="116"/>
      <c r="F33" s="115"/>
      <c r="G33" s="116"/>
      <c r="H33" s="116"/>
      <c r="I33" s="138"/>
      <c r="J33" s="116"/>
    </row>
    <row r="34" spans="1:10" ht="17.399999999999999">
      <c r="A34" s="115"/>
      <c r="B34" s="780"/>
      <c r="C34" s="115"/>
      <c r="D34" s="115"/>
      <c r="E34" s="116"/>
      <c r="F34" s="115"/>
      <c r="G34" s="116"/>
      <c r="H34" s="116"/>
      <c r="I34" s="138"/>
      <c r="J34" s="897"/>
    </row>
    <row r="35" spans="1:10">
      <c r="A35" s="115"/>
      <c r="B35" s="780"/>
      <c r="C35" s="115"/>
      <c r="D35" s="115"/>
      <c r="E35" s="116"/>
      <c r="F35" s="115"/>
      <c r="G35" s="115"/>
      <c r="H35" s="115"/>
      <c r="I35" s="292"/>
      <c r="J35" s="116"/>
    </row>
    <row r="36" spans="1:10">
      <c r="A36" s="115"/>
      <c r="B36" s="780"/>
      <c r="C36" s="115"/>
      <c r="D36" s="115"/>
      <c r="E36" s="116"/>
      <c r="F36" s="115"/>
      <c r="G36" s="115"/>
      <c r="H36" s="115"/>
      <c r="I36" s="292"/>
      <c r="J36" s="116"/>
    </row>
    <row r="37" spans="1:10">
      <c r="A37" s="115"/>
      <c r="B37" s="780"/>
      <c r="C37" s="115"/>
      <c r="D37" s="115"/>
      <c r="E37" s="116"/>
      <c r="F37" s="115"/>
      <c r="G37" s="115"/>
      <c r="H37" s="115"/>
      <c r="I37" s="292"/>
      <c r="J37" s="116"/>
    </row>
    <row r="38" spans="1:10">
      <c r="A38" s="115"/>
      <c r="B38" s="780"/>
      <c r="C38" s="115"/>
      <c r="D38" s="115"/>
      <c r="E38" s="116"/>
      <c r="F38" s="115"/>
      <c r="G38" s="115"/>
      <c r="H38" s="115"/>
      <c r="I38" s="292"/>
      <c r="J38" s="116"/>
    </row>
    <row r="39" spans="1:10">
      <c r="A39" s="115"/>
      <c r="B39" s="780"/>
      <c r="C39" s="115"/>
      <c r="D39" s="115"/>
      <c r="E39" s="116"/>
      <c r="F39" s="115"/>
      <c r="G39" s="115"/>
      <c r="H39" s="115"/>
      <c r="I39" s="292"/>
      <c r="J39" s="116"/>
    </row>
    <row r="40" spans="1:10">
      <c r="A40" s="115"/>
      <c r="B40" s="780"/>
      <c r="C40" s="115"/>
      <c r="D40" s="115"/>
      <c r="E40" s="115"/>
      <c r="F40" s="115"/>
      <c r="G40" s="115"/>
      <c r="H40" s="115"/>
      <c r="I40" s="292"/>
      <c r="J40" s="116"/>
    </row>
    <row r="41" spans="1:10">
      <c r="A41" s="115"/>
      <c r="B41" s="788"/>
      <c r="C41" s="781"/>
      <c r="D41" s="781"/>
      <c r="E41" s="781"/>
      <c r="F41" s="781"/>
      <c r="G41" s="781"/>
      <c r="H41" s="781"/>
      <c r="I41" s="783"/>
      <c r="J41" s="116"/>
    </row>
    <row r="42" spans="1:10">
      <c r="A42" s="115"/>
      <c r="B42" s="115"/>
      <c r="C42" s="115"/>
      <c r="D42" s="115"/>
      <c r="E42" s="115"/>
      <c r="F42" s="115"/>
      <c r="G42" s="115"/>
      <c r="H42" s="115"/>
      <c r="I42" s="115"/>
      <c r="J42" s="116"/>
    </row>
    <row r="43" spans="1:10">
      <c r="A43" s="115"/>
      <c r="B43" s="115"/>
      <c r="C43" s="115"/>
      <c r="D43" s="115"/>
      <c r="E43" s="115"/>
      <c r="F43" s="115"/>
      <c r="G43" s="115"/>
      <c r="H43" s="115"/>
      <c r="I43" s="115"/>
      <c r="J43" s="116"/>
    </row>
  </sheetData>
  <conditionalFormatting sqref="B22:B23">
    <cfRule type="cellIs" dxfId="20" priority="2" stopIfTrue="1" operator="equal">
      <formula>"Title"</formula>
    </cfRule>
  </conditionalFormatting>
  <conditionalFormatting sqref="B20">
    <cfRule type="cellIs" dxfId="19" priority="1" stopIfTrue="1" operator="equal">
      <formula>"Adjustment to Income/Expense/Rate Base:"</formula>
    </cfRule>
  </conditionalFormatting>
  <dataValidations count="5">
    <dataValidation type="list" allowBlank="1" showInputMessage="1" showErrorMessage="1" errorTitle="Adjsutment Type Input Error" error="An invalid adjustment type was entered._x000a__x000a_Valid values are 1, 2, or 3." sqref="E31:E39 E65554:E65564 JA65554:JA65564 SW65554:SW65564 ACS65554:ACS65564 AMO65554:AMO65564 AWK65554:AWK65564 BGG65554:BGG65564 BQC65554:BQC65564 BZY65554:BZY65564 CJU65554:CJU65564 CTQ65554:CTQ65564 DDM65554:DDM65564 DNI65554:DNI65564 DXE65554:DXE65564 EHA65554:EHA65564 EQW65554:EQW65564 FAS65554:FAS65564 FKO65554:FKO65564 FUK65554:FUK65564 GEG65554:GEG65564 GOC65554:GOC65564 GXY65554:GXY65564 HHU65554:HHU65564 HRQ65554:HRQ65564 IBM65554:IBM65564 ILI65554:ILI65564 IVE65554:IVE65564 JFA65554:JFA65564 JOW65554:JOW65564 JYS65554:JYS65564 KIO65554:KIO65564 KSK65554:KSK65564 LCG65554:LCG65564 LMC65554:LMC65564 LVY65554:LVY65564 MFU65554:MFU65564 MPQ65554:MPQ65564 MZM65554:MZM65564 NJI65554:NJI65564 NTE65554:NTE65564 ODA65554:ODA65564 OMW65554:OMW65564 OWS65554:OWS65564 PGO65554:PGO65564 PQK65554:PQK65564 QAG65554:QAG65564 QKC65554:QKC65564 QTY65554:QTY65564 RDU65554:RDU65564 RNQ65554:RNQ65564 RXM65554:RXM65564 SHI65554:SHI65564 SRE65554:SRE65564 TBA65554:TBA65564 TKW65554:TKW65564 TUS65554:TUS65564 UEO65554:UEO65564 UOK65554:UOK65564 UYG65554:UYG65564 VIC65554:VIC65564 VRY65554:VRY65564 WBU65554:WBU65564 WLQ65554:WLQ65564 WVM65554:WVM65564 E131090:E131100 JA131090:JA131100 SW131090:SW131100 ACS131090:ACS131100 AMO131090:AMO131100 AWK131090:AWK131100 BGG131090:BGG131100 BQC131090:BQC131100 BZY131090:BZY131100 CJU131090:CJU131100 CTQ131090:CTQ131100 DDM131090:DDM131100 DNI131090:DNI131100 DXE131090:DXE131100 EHA131090:EHA131100 EQW131090:EQW131100 FAS131090:FAS131100 FKO131090:FKO131100 FUK131090:FUK131100 GEG131090:GEG131100 GOC131090:GOC131100 GXY131090:GXY131100 HHU131090:HHU131100 HRQ131090:HRQ131100 IBM131090:IBM131100 ILI131090:ILI131100 IVE131090:IVE131100 JFA131090:JFA131100 JOW131090:JOW131100 JYS131090:JYS131100 KIO131090:KIO131100 KSK131090:KSK131100 LCG131090:LCG131100 LMC131090:LMC131100 LVY131090:LVY131100 MFU131090:MFU131100 MPQ131090:MPQ131100 MZM131090:MZM131100 NJI131090:NJI131100 NTE131090:NTE131100 ODA131090:ODA131100 OMW131090:OMW131100 OWS131090:OWS131100 PGO131090:PGO131100 PQK131090:PQK131100 QAG131090:QAG131100 QKC131090:QKC131100 QTY131090:QTY131100 RDU131090:RDU131100 RNQ131090:RNQ131100 RXM131090:RXM131100 SHI131090:SHI131100 SRE131090:SRE131100 TBA131090:TBA131100 TKW131090:TKW131100 TUS131090:TUS131100 UEO131090:UEO131100 UOK131090:UOK131100 UYG131090:UYG131100 VIC131090:VIC131100 VRY131090:VRY131100 WBU131090:WBU131100 WLQ131090:WLQ131100 WVM131090:WVM131100 E196626:E196636 JA196626:JA196636 SW196626:SW196636 ACS196626:ACS196636 AMO196626:AMO196636 AWK196626:AWK196636 BGG196626:BGG196636 BQC196626:BQC196636 BZY196626:BZY196636 CJU196626:CJU196636 CTQ196626:CTQ196636 DDM196626:DDM196636 DNI196626:DNI196636 DXE196626:DXE196636 EHA196626:EHA196636 EQW196626:EQW196636 FAS196626:FAS196636 FKO196626:FKO196636 FUK196626:FUK196636 GEG196626:GEG196636 GOC196626:GOC196636 GXY196626:GXY196636 HHU196626:HHU196636 HRQ196626:HRQ196636 IBM196626:IBM196636 ILI196626:ILI196636 IVE196626:IVE196636 JFA196626:JFA196636 JOW196626:JOW196636 JYS196626:JYS196636 KIO196626:KIO196636 KSK196626:KSK196636 LCG196626:LCG196636 LMC196626:LMC196636 LVY196626:LVY196636 MFU196626:MFU196636 MPQ196626:MPQ196636 MZM196626:MZM196636 NJI196626:NJI196636 NTE196626:NTE196636 ODA196626:ODA196636 OMW196626:OMW196636 OWS196626:OWS196636 PGO196626:PGO196636 PQK196626:PQK196636 QAG196626:QAG196636 QKC196626:QKC196636 QTY196626:QTY196636 RDU196626:RDU196636 RNQ196626:RNQ196636 RXM196626:RXM196636 SHI196626:SHI196636 SRE196626:SRE196636 TBA196626:TBA196636 TKW196626:TKW196636 TUS196626:TUS196636 UEO196626:UEO196636 UOK196626:UOK196636 UYG196626:UYG196636 VIC196626:VIC196636 VRY196626:VRY196636 WBU196626:WBU196636 WLQ196626:WLQ196636 WVM196626:WVM196636 E262162:E262172 JA262162:JA262172 SW262162:SW262172 ACS262162:ACS262172 AMO262162:AMO262172 AWK262162:AWK262172 BGG262162:BGG262172 BQC262162:BQC262172 BZY262162:BZY262172 CJU262162:CJU262172 CTQ262162:CTQ262172 DDM262162:DDM262172 DNI262162:DNI262172 DXE262162:DXE262172 EHA262162:EHA262172 EQW262162:EQW262172 FAS262162:FAS262172 FKO262162:FKO262172 FUK262162:FUK262172 GEG262162:GEG262172 GOC262162:GOC262172 GXY262162:GXY262172 HHU262162:HHU262172 HRQ262162:HRQ262172 IBM262162:IBM262172 ILI262162:ILI262172 IVE262162:IVE262172 JFA262162:JFA262172 JOW262162:JOW262172 JYS262162:JYS262172 KIO262162:KIO262172 KSK262162:KSK262172 LCG262162:LCG262172 LMC262162:LMC262172 LVY262162:LVY262172 MFU262162:MFU262172 MPQ262162:MPQ262172 MZM262162:MZM262172 NJI262162:NJI262172 NTE262162:NTE262172 ODA262162:ODA262172 OMW262162:OMW262172 OWS262162:OWS262172 PGO262162:PGO262172 PQK262162:PQK262172 QAG262162:QAG262172 QKC262162:QKC262172 QTY262162:QTY262172 RDU262162:RDU262172 RNQ262162:RNQ262172 RXM262162:RXM262172 SHI262162:SHI262172 SRE262162:SRE262172 TBA262162:TBA262172 TKW262162:TKW262172 TUS262162:TUS262172 UEO262162:UEO262172 UOK262162:UOK262172 UYG262162:UYG262172 VIC262162:VIC262172 VRY262162:VRY262172 WBU262162:WBU262172 WLQ262162:WLQ262172 WVM262162:WVM262172 E327698:E327708 JA327698:JA327708 SW327698:SW327708 ACS327698:ACS327708 AMO327698:AMO327708 AWK327698:AWK327708 BGG327698:BGG327708 BQC327698:BQC327708 BZY327698:BZY327708 CJU327698:CJU327708 CTQ327698:CTQ327708 DDM327698:DDM327708 DNI327698:DNI327708 DXE327698:DXE327708 EHA327698:EHA327708 EQW327698:EQW327708 FAS327698:FAS327708 FKO327698:FKO327708 FUK327698:FUK327708 GEG327698:GEG327708 GOC327698:GOC327708 GXY327698:GXY327708 HHU327698:HHU327708 HRQ327698:HRQ327708 IBM327698:IBM327708 ILI327698:ILI327708 IVE327698:IVE327708 JFA327698:JFA327708 JOW327698:JOW327708 JYS327698:JYS327708 KIO327698:KIO327708 KSK327698:KSK327708 LCG327698:LCG327708 LMC327698:LMC327708 LVY327698:LVY327708 MFU327698:MFU327708 MPQ327698:MPQ327708 MZM327698:MZM327708 NJI327698:NJI327708 NTE327698:NTE327708 ODA327698:ODA327708 OMW327698:OMW327708 OWS327698:OWS327708 PGO327698:PGO327708 PQK327698:PQK327708 QAG327698:QAG327708 QKC327698:QKC327708 QTY327698:QTY327708 RDU327698:RDU327708 RNQ327698:RNQ327708 RXM327698:RXM327708 SHI327698:SHI327708 SRE327698:SRE327708 TBA327698:TBA327708 TKW327698:TKW327708 TUS327698:TUS327708 UEO327698:UEO327708 UOK327698:UOK327708 UYG327698:UYG327708 VIC327698:VIC327708 VRY327698:VRY327708 WBU327698:WBU327708 WLQ327698:WLQ327708 WVM327698:WVM327708 E393234:E393244 JA393234:JA393244 SW393234:SW393244 ACS393234:ACS393244 AMO393234:AMO393244 AWK393234:AWK393244 BGG393234:BGG393244 BQC393234:BQC393244 BZY393234:BZY393244 CJU393234:CJU393244 CTQ393234:CTQ393244 DDM393234:DDM393244 DNI393234:DNI393244 DXE393234:DXE393244 EHA393234:EHA393244 EQW393234:EQW393244 FAS393234:FAS393244 FKO393234:FKO393244 FUK393234:FUK393244 GEG393234:GEG393244 GOC393234:GOC393244 GXY393234:GXY393244 HHU393234:HHU393244 HRQ393234:HRQ393244 IBM393234:IBM393244 ILI393234:ILI393244 IVE393234:IVE393244 JFA393234:JFA393244 JOW393234:JOW393244 JYS393234:JYS393244 KIO393234:KIO393244 KSK393234:KSK393244 LCG393234:LCG393244 LMC393234:LMC393244 LVY393234:LVY393244 MFU393234:MFU393244 MPQ393234:MPQ393244 MZM393234:MZM393244 NJI393234:NJI393244 NTE393234:NTE393244 ODA393234:ODA393244 OMW393234:OMW393244 OWS393234:OWS393244 PGO393234:PGO393244 PQK393234:PQK393244 QAG393234:QAG393244 QKC393234:QKC393244 QTY393234:QTY393244 RDU393234:RDU393244 RNQ393234:RNQ393244 RXM393234:RXM393244 SHI393234:SHI393244 SRE393234:SRE393244 TBA393234:TBA393244 TKW393234:TKW393244 TUS393234:TUS393244 UEO393234:UEO393244 UOK393234:UOK393244 UYG393234:UYG393244 VIC393234:VIC393244 VRY393234:VRY393244 WBU393234:WBU393244 WLQ393234:WLQ393244 WVM393234:WVM393244 E458770:E458780 JA458770:JA458780 SW458770:SW458780 ACS458770:ACS458780 AMO458770:AMO458780 AWK458770:AWK458780 BGG458770:BGG458780 BQC458770:BQC458780 BZY458770:BZY458780 CJU458770:CJU458780 CTQ458770:CTQ458780 DDM458770:DDM458780 DNI458770:DNI458780 DXE458770:DXE458780 EHA458770:EHA458780 EQW458770:EQW458780 FAS458770:FAS458780 FKO458770:FKO458780 FUK458770:FUK458780 GEG458770:GEG458780 GOC458770:GOC458780 GXY458770:GXY458780 HHU458770:HHU458780 HRQ458770:HRQ458780 IBM458770:IBM458780 ILI458770:ILI458780 IVE458770:IVE458780 JFA458770:JFA458780 JOW458770:JOW458780 JYS458770:JYS458780 KIO458770:KIO458780 KSK458770:KSK458780 LCG458770:LCG458780 LMC458770:LMC458780 LVY458770:LVY458780 MFU458770:MFU458780 MPQ458770:MPQ458780 MZM458770:MZM458780 NJI458770:NJI458780 NTE458770:NTE458780 ODA458770:ODA458780 OMW458770:OMW458780 OWS458770:OWS458780 PGO458770:PGO458780 PQK458770:PQK458780 QAG458770:QAG458780 QKC458770:QKC458780 QTY458770:QTY458780 RDU458770:RDU458780 RNQ458770:RNQ458780 RXM458770:RXM458780 SHI458770:SHI458780 SRE458770:SRE458780 TBA458770:TBA458780 TKW458770:TKW458780 TUS458770:TUS458780 UEO458770:UEO458780 UOK458770:UOK458780 UYG458770:UYG458780 VIC458770:VIC458780 VRY458770:VRY458780 WBU458770:WBU458780 WLQ458770:WLQ458780 WVM458770:WVM458780 E524306:E524316 JA524306:JA524316 SW524306:SW524316 ACS524306:ACS524316 AMO524306:AMO524316 AWK524306:AWK524316 BGG524306:BGG524316 BQC524306:BQC524316 BZY524306:BZY524316 CJU524306:CJU524316 CTQ524306:CTQ524316 DDM524306:DDM524316 DNI524306:DNI524316 DXE524306:DXE524316 EHA524306:EHA524316 EQW524306:EQW524316 FAS524306:FAS524316 FKO524306:FKO524316 FUK524306:FUK524316 GEG524306:GEG524316 GOC524306:GOC524316 GXY524306:GXY524316 HHU524306:HHU524316 HRQ524306:HRQ524316 IBM524306:IBM524316 ILI524306:ILI524316 IVE524306:IVE524316 JFA524306:JFA524316 JOW524306:JOW524316 JYS524306:JYS524316 KIO524306:KIO524316 KSK524306:KSK524316 LCG524306:LCG524316 LMC524306:LMC524316 LVY524306:LVY524316 MFU524306:MFU524316 MPQ524306:MPQ524316 MZM524306:MZM524316 NJI524306:NJI524316 NTE524306:NTE524316 ODA524306:ODA524316 OMW524306:OMW524316 OWS524306:OWS524316 PGO524306:PGO524316 PQK524306:PQK524316 QAG524306:QAG524316 QKC524306:QKC524316 QTY524306:QTY524316 RDU524306:RDU524316 RNQ524306:RNQ524316 RXM524306:RXM524316 SHI524306:SHI524316 SRE524306:SRE524316 TBA524306:TBA524316 TKW524306:TKW524316 TUS524306:TUS524316 UEO524306:UEO524316 UOK524306:UOK524316 UYG524306:UYG524316 VIC524306:VIC524316 VRY524306:VRY524316 WBU524306:WBU524316 WLQ524306:WLQ524316 WVM524306:WVM524316 E589842:E589852 JA589842:JA589852 SW589842:SW589852 ACS589842:ACS589852 AMO589842:AMO589852 AWK589842:AWK589852 BGG589842:BGG589852 BQC589842:BQC589852 BZY589842:BZY589852 CJU589842:CJU589852 CTQ589842:CTQ589852 DDM589842:DDM589852 DNI589842:DNI589852 DXE589842:DXE589852 EHA589842:EHA589852 EQW589842:EQW589852 FAS589842:FAS589852 FKO589842:FKO589852 FUK589842:FUK589852 GEG589842:GEG589852 GOC589842:GOC589852 GXY589842:GXY589852 HHU589842:HHU589852 HRQ589842:HRQ589852 IBM589842:IBM589852 ILI589842:ILI589852 IVE589842:IVE589852 JFA589842:JFA589852 JOW589842:JOW589852 JYS589842:JYS589852 KIO589842:KIO589852 KSK589842:KSK589852 LCG589842:LCG589852 LMC589842:LMC589852 LVY589842:LVY589852 MFU589842:MFU589852 MPQ589842:MPQ589852 MZM589842:MZM589852 NJI589842:NJI589852 NTE589842:NTE589852 ODA589842:ODA589852 OMW589842:OMW589852 OWS589842:OWS589852 PGO589842:PGO589852 PQK589842:PQK589852 QAG589842:QAG589852 QKC589842:QKC589852 QTY589842:QTY589852 RDU589842:RDU589852 RNQ589842:RNQ589852 RXM589842:RXM589852 SHI589842:SHI589852 SRE589842:SRE589852 TBA589842:TBA589852 TKW589842:TKW589852 TUS589842:TUS589852 UEO589842:UEO589852 UOK589842:UOK589852 UYG589842:UYG589852 VIC589842:VIC589852 VRY589842:VRY589852 WBU589842:WBU589852 WLQ589842:WLQ589852 WVM589842:WVM589852 E655378:E655388 JA655378:JA655388 SW655378:SW655388 ACS655378:ACS655388 AMO655378:AMO655388 AWK655378:AWK655388 BGG655378:BGG655388 BQC655378:BQC655388 BZY655378:BZY655388 CJU655378:CJU655388 CTQ655378:CTQ655388 DDM655378:DDM655388 DNI655378:DNI655388 DXE655378:DXE655388 EHA655378:EHA655388 EQW655378:EQW655388 FAS655378:FAS655388 FKO655378:FKO655388 FUK655378:FUK655388 GEG655378:GEG655388 GOC655378:GOC655388 GXY655378:GXY655388 HHU655378:HHU655388 HRQ655378:HRQ655388 IBM655378:IBM655388 ILI655378:ILI655388 IVE655378:IVE655388 JFA655378:JFA655388 JOW655378:JOW655388 JYS655378:JYS655388 KIO655378:KIO655388 KSK655378:KSK655388 LCG655378:LCG655388 LMC655378:LMC655388 LVY655378:LVY655388 MFU655378:MFU655388 MPQ655378:MPQ655388 MZM655378:MZM655388 NJI655378:NJI655388 NTE655378:NTE655388 ODA655378:ODA655388 OMW655378:OMW655388 OWS655378:OWS655388 PGO655378:PGO655388 PQK655378:PQK655388 QAG655378:QAG655388 QKC655378:QKC655388 QTY655378:QTY655388 RDU655378:RDU655388 RNQ655378:RNQ655388 RXM655378:RXM655388 SHI655378:SHI655388 SRE655378:SRE655388 TBA655378:TBA655388 TKW655378:TKW655388 TUS655378:TUS655388 UEO655378:UEO655388 UOK655378:UOK655388 UYG655378:UYG655388 VIC655378:VIC655388 VRY655378:VRY655388 WBU655378:WBU655388 WLQ655378:WLQ655388 WVM655378:WVM655388 E720914:E720924 JA720914:JA720924 SW720914:SW720924 ACS720914:ACS720924 AMO720914:AMO720924 AWK720914:AWK720924 BGG720914:BGG720924 BQC720914:BQC720924 BZY720914:BZY720924 CJU720914:CJU720924 CTQ720914:CTQ720924 DDM720914:DDM720924 DNI720914:DNI720924 DXE720914:DXE720924 EHA720914:EHA720924 EQW720914:EQW720924 FAS720914:FAS720924 FKO720914:FKO720924 FUK720914:FUK720924 GEG720914:GEG720924 GOC720914:GOC720924 GXY720914:GXY720924 HHU720914:HHU720924 HRQ720914:HRQ720924 IBM720914:IBM720924 ILI720914:ILI720924 IVE720914:IVE720924 JFA720914:JFA720924 JOW720914:JOW720924 JYS720914:JYS720924 KIO720914:KIO720924 KSK720914:KSK720924 LCG720914:LCG720924 LMC720914:LMC720924 LVY720914:LVY720924 MFU720914:MFU720924 MPQ720914:MPQ720924 MZM720914:MZM720924 NJI720914:NJI720924 NTE720914:NTE720924 ODA720914:ODA720924 OMW720914:OMW720924 OWS720914:OWS720924 PGO720914:PGO720924 PQK720914:PQK720924 QAG720914:QAG720924 QKC720914:QKC720924 QTY720914:QTY720924 RDU720914:RDU720924 RNQ720914:RNQ720924 RXM720914:RXM720924 SHI720914:SHI720924 SRE720914:SRE720924 TBA720914:TBA720924 TKW720914:TKW720924 TUS720914:TUS720924 UEO720914:UEO720924 UOK720914:UOK720924 UYG720914:UYG720924 VIC720914:VIC720924 VRY720914:VRY720924 WBU720914:WBU720924 WLQ720914:WLQ720924 WVM720914:WVM720924 E786450:E786460 JA786450:JA786460 SW786450:SW786460 ACS786450:ACS786460 AMO786450:AMO786460 AWK786450:AWK786460 BGG786450:BGG786460 BQC786450:BQC786460 BZY786450:BZY786460 CJU786450:CJU786460 CTQ786450:CTQ786460 DDM786450:DDM786460 DNI786450:DNI786460 DXE786450:DXE786460 EHA786450:EHA786460 EQW786450:EQW786460 FAS786450:FAS786460 FKO786450:FKO786460 FUK786450:FUK786460 GEG786450:GEG786460 GOC786450:GOC786460 GXY786450:GXY786460 HHU786450:HHU786460 HRQ786450:HRQ786460 IBM786450:IBM786460 ILI786450:ILI786460 IVE786450:IVE786460 JFA786450:JFA786460 JOW786450:JOW786460 JYS786450:JYS786460 KIO786450:KIO786460 KSK786450:KSK786460 LCG786450:LCG786460 LMC786450:LMC786460 LVY786450:LVY786460 MFU786450:MFU786460 MPQ786450:MPQ786460 MZM786450:MZM786460 NJI786450:NJI786460 NTE786450:NTE786460 ODA786450:ODA786460 OMW786450:OMW786460 OWS786450:OWS786460 PGO786450:PGO786460 PQK786450:PQK786460 QAG786450:QAG786460 QKC786450:QKC786460 QTY786450:QTY786460 RDU786450:RDU786460 RNQ786450:RNQ786460 RXM786450:RXM786460 SHI786450:SHI786460 SRE786450:SRE786460 TBA786450:TBA786460 TKW786450:TKW786460 TUS786450:TUS786460 UEO786450:UEO786460 UOK786450:UOK786460 UYG786450:UYG786460 VIC786450:VIC786460 VRY786450:VRY786460 WBU786450:WBU786460 WLQ786450:WLQ786460 WVM786450:WVM786460 E851986:E851996 JA851986:JA851996 SW851986:SW851996 ACS851986:ACS851996 AMO851986:AMO851996 AWK851986:AWK851996 BGG851986:BGG851996 BQC851986:BQC851996 BZY851986:BZY851996 CJU851986:CJU851996 CTQ851986:CTQ851996 DDM851986:DDM851996 DNI851986:DNI851996 DXE851986:DXE851996 EHA851986:EHA851996 EQW851986:EQW851996 FAS851986:FAS851996 FKO851986:FKO851996 FUK851986:FUK851996 GEG851986:GEG851996 GOC851986:GOC851996 GXY851986:GXY851996 HHU851986:HHU851996 HRQ851986:HRQ851996 IBM851986:IBM851996 ILI851986:ILI851996 IVE851986:IVE851996 JFA851986:JFA851996 JOW851986:JOW851996 JYS851986:JYS851996 KIO851986:KIO851996 KSK851986:KSK851996 LCG851986:LCG851996 LMC851986:LMC851996 LVY851986:LVY851996 MFU851986:MFU851996 MPQ851986:MPQ851996 MZM851986:MZM851996 NJI851986:NJI851996 NTE851986:NTE851996 ODA851986:ODA851996 OMW851986:OMW851996 OWS851986:OWS851996 PGO851986:PGO851996 PQK851986:PQK851996 QAG851986:QAG851996 QKC851986:QKC851996 QTY851986:QTY851996 RDU851986:RDU851996 RNQ851986:RNQ851996 RXM851986:RXM851996 SHI851986:SHI851996 SRE851986:SRE851996 TBA851986:TBA851996 TKW851986:TKW851996 TUS851986:TUS851996 UEO851986:UEO851996 UOK851986:UOK851996 UYG851986:UYG851996 VIC851986:VIC851996 VRY851986:VRY851996 WBU851986:WBU851996 WLQ851986:WLQ851996 WVM851986:WVM851996 E917522:E917532 JA917522:JA917532 SW917522:SW917532 ACS917522:ACS917532 AMO917522:AMO917532 AWK917522:AWK917532 BGG917522:BGG917532 BQC917522:BQC917532 BZY917522:BZY917532 CJU917522:CJU917532 CTQ917522:CTQ917532 DDM917522:DDM917532 DNI917522:DNI917532 DXE917522:DXE917532 EHA917522:EHA917532 EQW917522:EQW917532 FAS917522:FAS917532 FKO917522:FKO917532 FUK917522:FUK917532 GEG917522:GEG917532 GOC917522:GOC917532 GXY917522:GXY917532 HHU917522:HHU917532 HRQ917522:HRQ917532 IBM917522:IBM917532 ILI917522:ILI917532 IVE917522:IVE917532 JFA917522:JFA917532 JOW917522:JOW917532 JYS917522:JYS917532 KIO917522:KIO917532 KSK917522:KSK917532 LCG917522:LCG917532 LMC917522:LMC917532 LVY917522:LVY917532 MFU917522:MFU917532 MPQ917522:MPQ917532 MZM917522:MZM917532 NJI917522:NJI917532 NTE917522:NTE917532 ODA917522:ODA917532 OMW917522:OMW917532 OWS917522:OWS917532 PGO917522:PGO917532 PQK917522:PQK917532 QAG917522:QAG917532 QKC917522:QKC917532 QTY917522:QTY917532 RDU917522:RDU917532 RNQ917522:RNQ917532 RXM917522:RXM917532 SHI917522:SHI917532 SRE917522:SRE917532 TBA917522:TBA917532 TKW917522:TKW917532 TUS917522:TUS917532 UEO917522:UEO917532 UOK917522:UOK917532 UYG917522:UYG917532 VIC917522:VIC917532 VRY917522:VRY917532 WBU917522:WBU917532 WLQ917522:WLQ917532 WVM917522:WVM917532 E983058:E983068 JA983058:JA983068 SW983058:SW983068 ACS983058:ACS983068 AMO983058:AMO983068 AWK983058:AWK983068 BGG983058:BGG983068 BQC983058:BQC983068 BZY983058:BZY983068 CJU983058:CJU983068 CTQ983058:CTQ983068 DDM983058:DDM983068 DNI983058:DNI983068 DXE983058:DXE983068 EHA983058:EHA983068 EQW983058:EQW983068 FAS983058:FAS983068 FKO983058:FKO983068 FUK983058:FUK983068 GEG983058:GEG983068 GOC983058:GOC983068 GXY983058:GXY983068 HHU983058:HHU983068 HRQ983058:HRQ983068 IBM983058:IBM983068 ILI983058:ILI983068 IVE983058:IVE983068 JFA983058:JFA983068 JOW983058:JOW983068 JYS983058:JYS983068 KIO983058:KIO983068 KSK983058:KSK983068 LCG983058:LCG983068 LMC983058:LMC983068 LVY983058:LVY983068 MFU983058:MFU983068 MPQ983058:MPQ983068 MZM983058:MZM983068 NJI983058:NJI983068 NTE983058:NTE983068 ODA983058:ODA983068 OMW983058:OMW983068 OWS983058:OWS983068 PGO983058:PGO983068 PQK983058:PQK983068 QAG983058:QAG983068 QKC983058:QKC983068 QTY983058:QTY983068 RDU983058:RDU983068 RNQ983058:RNQ983068 RXM983058:RXM983068 SHI983058:SHI983068 SRE983058:SRE983068 TBA983058:TBA983068 TKW983058:TKW983068 TUS983058:TUS983068 UEO983058:UEO983068 UOK983058:UOK983068 UYG983058:UYG983068 VIC983058:VIC983068 VRY983058:VRY983068 WBU983058:WBU983068 WLQ983058:WLQ983068 WVM983058:WVM983068 E65535:E65536 JA65535:JA65536 SW65535:SW65536 ACS65535:ACS65536 AMO65535:AMO65536 AWK65535:AWK65536 BGG65535:BGG65536 BQC65535:BQC65536 BZY65535:BZY65536 CJU65535:CJU65536 CTQ65535:CTQ65536 DDM65535:DDM65536 DNI65535:DNI65536 DXE65535:DXE65536 EHA65535:EHA65536 EQW65535:EQW65536 FAS65535:FAS65536 FKO65535:FKO65536 FUK65535:FUK65536 GEG65535:GEG65536 GOC65535:GOC65536 GXY65535:GXY65536 HHU65535:HHU65536 HRQ65535:HRQ65536 IBM65535:IBM65536 ILI65535:ILI65536 IVE65535:IVE65536 JFA65535:JFA65536 JOW65535:JOW65536 JYS65535:JYS65536 KIO65535:KIO65536 KSK65535:KSK65536 LCG65535:LCG65536 LMC65535:LMC65536 LVY65535:LVY65536 MFU65535:MFU65536 MPQ65535:MPQ65536 MZM65535:MZM65536 NJI65535:NJI65536 NTE65535:NTE65536 ODA65535:ODA65536 OMW65535:OMW65536 OWS65535:OWS65536 PGO65535:PGO65536 PQK65535:PQK65536 QAG65535:QAG65536 QKC65535:QKC65536 QTY65535:QTY65536 RDU65535:RDU65536 RNQ65535:RNQ65536 RXM65535:RXM65536 SHI65535:SHI65536 SRE65535:SRE65536 TBA65535:TBA65536 TKW65535:TKW65536 TUS65535:TUS65536 UEO65535:UEO65536 UOK65535:UOK65536 UYG65535:UYG65536 VIC65535:VIC65536 VRY65535:VRY65536 WBU65535:WBU65536 WLQ65535:WLQ65536 WVM65535:WVM65536 E131071:E131072 JA131071:JA131072 SW131071:SW131072 ACS131071:ACS131072 AMO131071:AMO131072 AWK131071:AWK131072 BGG131071:BGG131072 BQC131071:BQC131072 BZY131071:BZY131072 CJU131071:CJU131072 CTQ131071:CTQ131072 DDM131071:DDM131072 DNI131071:DNI131072 DXE131071:DXE131072 EHA131071:EHA131072 EQW131071:EQW131072 FAS131071:FAS131072 FKO131071:FKO131072 FUK131071:FUK131072 GEG131071:GEG131072 GOC131071:GOC131072 GXY131071:GXY131072 HHU131071:HHU131072 HRQ131071:HRQ131072 IBM131071:IBM131072 ILI131071:ILI131072 IVE131071:IVE131072 JFA131071:JFA131072 JOW131071:JOW131072 JYS131071:JYS131072 KIO131071:KIO131072 KSK131071:KSK131072 LCG131071:LCG131072 LMC131071:LMC131072 LVY131071:LVY131072 MFU131071:MFU131072 MPQ131071:MPQ131072 MZM131071:MZM131072 NJI131071:NJI131072 NTE131071:NTE131072 ODA131071:ODA131072 OMW131071:OMW131072 OWS131071:OWS131072 PGO131071:PGO131072 PQK131071:PQK131072 QAG131071:QAG131072 QKC131071:QKC131072 QTY131071:QTY131072 RDU131071:RDU131072 RNQ131071:RNQ131072 RXM131071:RXM131072 SHI131071:SHI131072 SRE131071:SRE131072 TBA131071:TBA131072 TKW131071:TKW131072 TUS131071:TUS131072 UEO131071:UEO131072 UOK131071:UOK131072 UYG131071:UYG131072 VIC131071:VIC131072 VRY131071:VRY131072 WBU131071:WBU131072 WLQ131071:WLQ131072 WVM131071:WVM131072 E196607:E196608 JA196607:JA196608 SW196607:SW196608 ACS196607:ACS196608 AMO196607:AMO196608 AWK196607:AWK196608 BGG196607:BGG196608 BQC196607:BQC196608 BZY196607:BZY196608 CJU196607:CJU196608 CTQ196607:CTQ196608 DDM196607:DDM196608 DNI196607:DNI196608 DXE196607:DXE196608 EHA196607:EHA196608 EQW196607:EQW196608 FAS196607:FAS196608 FKO196607:FKO196608 FUK196607:FUK196608 GEG196607:GEG196608 GOC196607:GOC196608 GXY196607:GXY196608 HHU196607:HHU196608 HRQ196607:HRQ196608 IBM196607:IBM196608 ILI196607:ILI196608 IVE196607:IVE196608 JFA196607:JFA196608 JOW196607:JOW196608 JYS196607:JYS196608 KIO196607:KIO196608 KSK196607:KSK196608 LCG196607:LCG196608 LMC196607:LMC196608 LVY196607:LVY196608 MFU196607:MFU196608 MPQ196607:MPQ196608 MZM196607:MZM196608 NJI196607:NJI196608 NTE196607:NTE196608 ODA196607:ODA196608 OMW196607:OMW196608 OWS196607:OWS196608 PGO196607:PGO196608 PQK196607:PQK196608 QAG196607:QAG196608 QKC196607:QKC196608 QTY196607:QTY196608 RDU196607:RDU196608 RNQ196607:RNQ196608 RXM196607:RXM196608 SHI196607:SHI196608 SRE196607:SRE196608 TBA196607:TBA196608 TKW196607:TKW196608 TUS196607:TUS196608 UEO196607:UEO196608 UOK196607:UOK196608 UYG196607:UYG196608 VIC196607:VIC196608 VRY196607:VRY196608 WBU196607:WBU196608 WLQ196607:WLQ196608 WVM196607:WVM196608 E262143:E262144 JA262143:JA262144 SW262143:SW262144 ACS262143:ACS262144 AMO262143:AMO262144 AWK262143:AWK262144 BGG262143:BGG262144 BQC262143:BQC262144 BZY262143:BZY262144 CJU262143:CJU262144 CTQ262143:CTQ262144 DDM262143:DDM262144 DNI262143:DNI262144 DXE262143:DXE262144 EHA262143:EHA262144 EQW262143:EQW262144 FAS262143:FAS262144 FKO262143:FKO262144 FUK262143:FUK262144 GEG262143:GEG262144 GOC262143:GOC262144 GXY262143:GXY262144 HHU262143:HHU262144 HRQ262143:HRQ262144 IBM262143:IBM262144 ILI262143:ILI262144 IVE262143:IVE262144 JFA262143:JFA262144 JOW262143:JOW262144 JYS262143:JYS262144 KIO262143:KIO262144 KSK262143:KSK262144 LCG262143:LCG262144 LMC262143:LMC262144 LVY262143:LVY262144 MFU262143:MFU262144 MPQ262143:MPQ262144 MZM262143:MZM262144 NJI262143:NJI262144 NTE262143:NTE262144 ODA262143:ODA262144 OMW262143:OMW262144 OWS262143:OWS262144 PGO262143:PGO262144 PQK262143:PQK262144 QAG262143:QAG262144 QKC262143:QKC262144 QTY262143:QTY262144 RDU262143:RDU262144 RNQ262143:RNQ262144 RXM262143:RXM262144 SHI262143:SHI262144 SRE262143:SRE262144 TBA262143:TBA262144 TKW262143:TKW262144 TUS262143:TUS262144 UEO262143:UEO262144 UOK262143:UOK262144 UYG262143:UYG262144 VIC262143:VIC262144 VRY262143:VRY262144 WBU262143:WBU262144 WLQ262143:WLQ262144 WVM262143:WVM262144 E327679:E327680 JA327679:JA327680 SW327679:SW327680 ACS327679:ACS327680 AMO327679:AMO327680 AWK327679:AWK327680 BGG327679:BGG327680 BQC327679:BQC327680 BZY327679:BZY327680 CJU327679:CJU327680 CTQ327679:CTQ327680 DDM327679:DDM327680 DNI327679:DNI327680 DXE327679:DXE327680 EHA327679:EHA327680 EQW327679:EQW327680 FAS327679:FAS327680 FKO327679:FKO327680 FUK327679:FUK327680 GEG327679:GEG327680 GOC327679:GOC327680 GXY327679:GXY327680 HHU327679:HHU327680 HRQ327679:HRQ327680 IBM327679:IBM327680 ILI327679:ILI327680 IVE327679:IVE327680 JFA327679:JFA327680 JOW327679:JOW327680 JYS327679:JYS327680 KIO327679:KIO327680 KSK327679:KSK327680 LCG327679:LCG327680 LMC327679:LMC327680 LVY327679:LVY327680 MFU327679:MFU327680 MPQ327679:MPQ327680 MZM327679:MZM327680 NJI327679:NJI327680 NTE327679:NTE327680 ODA327679:ODA327680 OMW327679:OMW327680 OWS327679:OWS327680 PGO327679:PGO327680 PQK327679:PQK327680 QAG327679:QAG327680 QKC327679:QKC327680 QTY327679:QTY327680 RDU327679:RDU327680 RNQ327679:RNQ327680 RXM327679:RXM327680 SHI327679:SHI327680 SRE327679:SRE327680 TBA327679:TBA327680 TKW327679:TKW327680 TUS327679:TUS327680 UEO327679:UEO327680 UOK327679:UOK327680 UYG327679:UYG327680 VIC327679:VIC327680 VRY327679:VRY327680 WBU327679:WBU327680 WLQ327679:WLQ327680 WVM327679:WVM327680 E393215:E393216 JA393215:JA393216 SW393215:SW393216 ACS393215:ACS393216 AMO393215:AMO393216 AWK393215:AWK393216 BGG393215:BGG393216 BQC393215:BQC393216 BZY393215:BZY393216 CJU393215:CJU393216 CTQ393215:CTQ393216 DDM393215:DDM393216 DNI393215:DNI393216 DXE393215:DXE393216 EHA393215:EHA393216 EQW393215:EQW393216 FAS393215:FAS393216 FKO393215:FKO393216 FUK393215:FUK393216 GEG393215:GEG393216 GOC393215:GOC393216 GXY393215:GXY393216 HHU393215:HHU393216 HRQ393215:HRQ393216 IBM393215:IBM393216 ILI393215:ILI393216 IVE393215:IVE393216 JFA393215:JFA393216 JOW393215:JOW393216 JYS393215:JYS393216 KIO393215:KIO393216 KSK393215:KSK393216 LCG393215:LCG393216 LMC393215:LMC393216 LVY393215:LVY393216 MFU393215:MFU393216 MPQ393215:MPQ393216 MZM393215:MZM393216 NJI393215:NJI393216 NTE393215:NTE393216 ODA393215:ODA393216 OMW393215:OMW393216 OWS393215:OWS393216 PGO393215:PGO393216 PQK393215:PQK393216 QAG393215:QAG393216 QKC393215:QKC393216 QTY393215:QTY393216 RDU393215:RDU393216 RNQ393215:RNQ393216 RXM393215:RXM393216 SHI393215:SHI393216 SRE393215:SRE393216 TBA393215:TBA393216 TKW393215:TKW393216 TUS393215:TUS393216 UEO393215:UEO393216 UOK393215:UOK393216 UYG393215:UYG393216 VIC393215:VIC393216 VRY393215:VRY393216 WBU393215:WBU393216 WLQ393215:WLQ393216 WVM393215:WVM393216 E458751:E458752 JA458751:JA458752 SW458751:SW458752 ACS458751:ACS458752 AMO458751:AMO458752 AWK458751:AWK458752 BGG458751:BGG458752 BQC458751:BQC458752 BZY458751:BZY458752 CJU458751:CJU458752 CTQ458751:CTQ458752 DDM458751:DDM458752 DNI458751:DNI458752 DXE458751:DXE458752 EHA458751:EHA458752 EQW458751:EQW458752 FAS458751:FAS458752 FKO458751:FKO458752 FUK458751:FUK458752 GEG458751:GEG458752 GOC458751:GOC458752 GXY458751:GXY458752 HHU458751:HHU458752 HRQ458751:HRQ458752 IBM458751:IBM458752 ILI458751:ILI458752 IVE458751:IVE458752 JFA458751:JFA458752 JOW458751:JOW458752 JYS458751:JYS458752 KIO458751:KIO458752 KSK458751:KSK458752 LCG458751:LCG458752 LMC458751:LMC458752 LVY458751:LVY458752 MFU458751:MFU458752 MPQ458751:MPQ458752 MZM458751:MZM458752 NJI458751:NJI458752 NTE458751:NTE458752 ODA458751:ODA458752 OMW458751:OMW458752 OWS458751:OWS458752 PGO458751:PGO458752 PQK458751:PQK458752 QAG458751:QAG458752 QKC458751:QKC458752 QTY458751:QTY458752 RDU458751:RDU458752 RNQ458751:RNQ458752 RXM458751:RXM458752 SHI458751:SHI458752 SRE458751:SRE458752 TBA458751:TBA458752 TKW458751:TKW458752 TUS458751:TUS458752 UEO458751:UEO458752 UOK458751:UOK458752 UYG458751:UYG458752 VIC458751:VIC458752 VRY458751:VRY458752 WBU458751:WBU458752 WLQ458751:WLQ458752 WVM458751:WVM458752 E524287:E524288 JA524287:JA524288 SW524287:SW524288 ACS524287:ACS524288 AMO524287:AMO524288 AWK524287:AWK524288 BGG524287:BGG524288 BQC524287:BQC524288 BZY524287:BZY524288 CJU524287:CJU524288 CTQ524287:CTQ524288 DDM524287:DDM524288 DNI524287:DNI524288 DXE524287:DXE524288 EHA524287:EHA524288 EQW524287:EQW524288 FAS524287:FAS524288 FKO524287:FKO524288 FUK524287:FUK524288 GEG524287:GEG524288 GOC524287:GOC524288 GXY524287:GXY524288 HHU524287:HHU524288 HRQ524287:HRQ524288 IBM524287:IBM524288 ILI524287:ILI524288 IVE524287:IVE524288 JFA524287:JFA524288 JOW524287:JOW524288 JYS524287:JYS524288 KIO524287:KIO524288 KSK524287:KSK524288 LCG524287:LCG524288 LMC524287:LMC524288 LVY524287:LVY524288 MFU524287:MFU524288 MPQ524287:MPQ524288 MZM524287:MZM524288 NJI524287:NJI524288 NTE524287:NTE524288 ODA524287:ODA524288 OMW524287:OMW524288 OWS524287:OWS524288 PGO524287:PGO524288 PQK524287:PQK524288 QAG524287:QAG524288 QKC524287:QKC524288 QTY524287:QTY524288 RDU524287:RDU524288 RNQ524287:RNQ524288 RXM524287:RXM524288 SHI524287:SHI524288 SRE524287:SRE524288 TBA524287:TBA524288 TKW524287:TKW524288 TUS524287:TUS524288 UEO524287:UEO524288 UOK524287:UOK524288 UYG524287:UYG524288 VIC524287:VIC524288 VRY524287:VRY524288 WBU524287:WBU524288 WLQ524287:WLQ524288 WVM524287:WVM524288 E589823:E589824 JA589823:JA589824 SW589823:SW589824 ACS589823:ACS589824 AMO589823:AMO589824 AWK589823:AWK589824 BGG589823:BGG589824 BQC589823:BQC589824 BZY589823:BZY589824 CJU589823:CJU589824 CTQ589823:CTQ589824 DDM589823:DDM589824 DNI589823:DNI589824 DXE589823:DXE589824 EHA589823:EHA589824 EQW589823:EQW589824 FAS589823:FAS589824 FKO589823:FKO589824 FUK589823:FUK589824 GEG589823:GEG589824 GOC589823:GOC589824 GXY589823:GXY589824 HHU589823:HHU589824 HRQ589823:HRQ589824 IBM589823:IBM589824 ILI589823:ILI589824 IVE589823:IVE589824 JFA589823:JFA589824 JOW589823:JOW589824 JYS589823:JYS589824 KIO589823:KIO589824 KSK589823:KSK589824 LCG589823:LCG589824 LMC589823:LMC589824 LVY589823:LVY589824 MFU589823:MFU589824 MPQ589823:MPQ589824 MZM589823:MZM589824 NJI589823:NJI589824 NTE589823:NTE589824 ODA589823:ODA589824 OMW589823:OMW589824 OWS589823:OWS589824 PGO589823:PGO589824 PQK589823:PQK589824 QAG589823:QAG589824 QKC589823:QKC589824 QTY589823:QTY589824 RDU589823:RDU589824 RNQ589823:RNQ589824 RXM589823:RXM589824 SHI589823:SHI589824 SRE589823:SRE589824 TBA589823:TBA589824 TKW589823:TKW589824 TUS589823:TUS589824 UEO589823:UEO589824 UOK589823:UOK589824 UYG589823:UYG589824 VIC589823:VIC589824 VRY589823:VRY589824 WBU589823:WBU589824 WLQ589823:WLQ589824 WVM589823:WVM589824 E655359:E655360 JA655359:JA655360 SW655359:SW655360 ACS655359:ACS655360 AMO655359:AMO655360 AWK655359:AWK655360 BGG655359:BGG655360 BQC655359:BQC655360 BZY655359:BZY655360 CJU655359:CJU655360 CTQ655359:CTQ655360 DDM655359:DDM655360 DNI655359:DNI655360 DXE655359:DXE655360 EHA655359:EHA655360 EQW655359:EQW655360 FAS655359:FAS655360 FKO655359:FKO655360 FUK655359:FUK655360 GEG655359:GEG655360 GOC655359:GOC655360 GXY655359:GXY655360 HHU655359:HHU655360 HRQ655359:HRQ655360 IBM655359:IBM655360 ILI655359:ILI655360 IVE655359:IVE655360 JFA655359:JFA655360 JOW655359:JOW655360 JYS655359:JYS655360 KIO655359:KIO655360 KSK655359:KSK655360 LCG655359:LCG655360 LMC655359:LMC655360 LVY655359:LVY655360 MFU655359:MFU655360 MPQ655359:MPQ655360 MZM655359:MZM655360 NJI655359:NJI655360 NTE655359:NTE655360 ODA655359:ODA655360 OMW655359:OMW655360 OWS655359:OWS655360 PGO655359:PGO655360 PQK655359:PQK655360 QAG655359:QAG655360 QKC655359:QKC655360 QTY655359:QTY655360 RDU655359:RDU655360 RNQ655359:RNQ655360 RXM655359:RXM655360 SHI655359:SHI655360 SRE655359:SRE655360 TBA655359:TBA655360 TKW655359:TKW655360 TUS655359:TUS655360 UEO655359:UEO655360 UOK655359:UOK655360 UYG655359:UYG655360 VIC655359:VIC655360 VRY655359:VRY655360 WBU655359:WBU655360 WLQ655359:WLQ655360 WVM655359:WVM655360 E720895:E720896 JA720895:JA720896 SW720895:SW720896 ACS720895:ACS720896 AMO720895:AMO720896 AWK720895:AWK720896 BGG720895:BGG720896 BQC720895:BQC720896 BZY720895:BZY720896 CJU720895:CJU720896 CTQ720895:CTQ720896 DDM720895:DDM720896 DNI720895:DNI720896 DXE720895:DXE720896 EHA720895:EHA720896 EQW720895:EQW720896 FAS720895:FAS720896 FKO720895:FKO720896 FUK720895:FUK720896 GEG720895:GEG720896 GOC720895:GOC720896 GXY720895:GXY720896 HHU720895:HHU720896 HRQ720895:HRQ720896 IBM720895:IBM720896 ILI720895:ILI720896 IVE720895:IVE720896 JFA720895:JFA720896 JOW720895:JOW720896 JYS720895:JYS720896 KIO720895:KIO720896 KSK720895:KSK720896 LCG720895:LCG720896 LMC720895:LMC720896 LVY720895:LVY720896 MFU720895:MFU720896 MPQ720895:MPQ720896 MZM720895:MZM720896 NJI720895:NJI720896 NTE720895:NTE720896 ODA720895:ODA720896 OMW720895:OMW720896 OWS720895:OWS720896 PGO720895:PGO720896 PQK720895:PQK720896 QAG720895:QAG720896 QKC720895:QKC720896 QTY720895:QTY720896 RDU720895:RDU720896 RNQ720895:RNQ720896 RXM720895:RXM720896 SHI720895:SHI720896 SRE720895:SRE720896 TBA720895:TBA720896 TKW720895:TKW720896 TUS720895:TUS720896 UEO720895:UEO720896 UOK720895:UOK720896 UYG720895:UYG720896 VIC720895:VIC720896 VRY720895:VRY720896 WBU720895:WBU720896 WLQ720895:WLQ720896 WVM720895:WVM720896 E786431:E786432 JA786431:JA786432 SW786431:SW786432 ACS786431:ACS786432 AMO786431:AMO786432 AWK786431:AWK786432 BGG786431:BGG786432 BQC786431:BQC786432 BZY786431:BZY786432 CJU786431:CJU786432 CTQ786431:CTQ786432 DDM786431:DDM786432 DNI786431:DNI786432 DXE786431:DXE786432 EHA786431:EHA786432 EQW786431:EQW786432 FAS786431:FAS786432 FKO786431:FKO786432 FUK786431:FUK786432 GEG786431:GEG786432 GOC786431:GOC786432 GXY786431:GXY786432 HHU786431:HHU786432 HRQ786431:HRQ786432 IBM786431:IBM786432 ILI786431:ILI786432 IVE786431:IVE786432 JFA786431:JFA786432 JOW786431:JOW786432 JYS786431:JYS786432 KIO786431:KIO786432 KSK786431:KSK786432 LCG786431:LCG786432 LMC786431:LMC786432 LVY786431:LVY786432 MFU786431:MFU786432 MPQ786431:MPQ786432 MZM786431:MZM786432 NJI786431:NJI786432 NTE786431:NTE786432 ODA786431:ODA786432 OMW786431:OMW786432 OWS786431:OWS786432 PGO786431:PGO786432 PQK786431:PQK786432 QAG786431:QAG786432 QKC786431:QKC786432 QTY786431:QTY786432 RDU786431:RDU786432 RNQ786431:RNQ786432 RXM786431:RXM786432 SHI786431:SHI786432 SRE786431:SRE786432 TBA786431:TBA786432 TKW786431:TKW786432 TUS786431:TUS786432 UEO786431:UEO786432 UOK786431:UOK786432 UYG786431:UYG786432 VIC786431:VIC786432 VRY786431:VRY786432 WBU786431:WBU786432 WLQ786431:WLQ786432 WVM786431:WVM786432 E851967:E851968 JA851967:JA851968 SW851967:SW851968 ACS851967:ACS851968 AMO851967:AMO851968 AWK851967:AWK851968 BGG851967:BGG851968 BQC851967:BQC851968 BZY851967:BZY851968 CJU851967:CJU851968 CTQ851967:CTQ851968 DDM851967:DDM851968 DNI851967:DNI851968 DXE851967:DXE851968 EHA851967:EHA851968 EQW851967:EQW851968 FAS851967:FAS851968 FKO851967:FKO851968 FUK851967:FUK851968 GEG851967:GEG851968 GOC851967:GOC851968 GXY851967:GXY851968 HHU851967:HHU851968 HRQ851967:HRQ851968 IBM851967:IBM851968 ILI851967:ILI851968 IVE851967:IVE851968 JFA851967:JFA851968 JOW851967:JOW851968 JYS851967:JYS851968 KIO851967:KIO851968 KSK851967:KSK851968 LCG851967:LCG851968 LMC851967:LMC851968 LVY851967:LVY851968 MFU851967:MFU851968 MPQ851967:MPQ851968 MZM851967:MZM851968 NJI851967:NJI851968 NTE851967:NTE851968 ODA851967:ODA851968 OMW851967:OMW851968 OWS851967:OWS851968 PGO851967:PGO851968 PQK851967:PQK851968 QAG851967:QAG851968 QKC851967:QKC851968 QTY851967:QTY851968 RDU851967:RDU851968 RNQ851967:RNQ851968 RXM851967:RXM851968 SHI851967:SHI851968 SRE851967:SRE851968 TBA851967:TBA851968 TKW851967:TKW851968 TUS851967:TUS851968 UEO851967:UEO851968 UOK851967:UOK851968 UYG851967:UYG851968 VIC851967:VIC851968 VRY851967:VRY851968 WBU851967:WBU851968 WLQ851967:WLQ851968 WVM851967:WVM851968 E917503:E917504 JA917503:JA917504 SW917503:SW917504 ACS917503:ACS917504 AMO917503:AMO917504 AWK917503:AWK917504 BGG917503:BGG917504 BQC917503:BQC917504 BZY917503:BZY917504 CJU917503:CJU917504 CTQ917503:CTQ917504 DDM917503:DDM917504 DNI917503:DNI917504 DXE917503:DXE917504 EHA917503:EHA917504 EQW917503:EQW917504 FAS917503:FAS917504 FKO917503:FKO917504 FUK917503:FUK917504 GEG917503:GEG917504 GOC917503:GOC917504 GXY917503:GXY917504 HHU917503:HHU917504 HRQ917503:HRQ917504 IBM917503:IBM917504 ILI917503:ILI917504 IVE917503:IVE917504 JFA917503:JFA917504 JOW917503:JOW917504 JYS917503:JYS917504 KIO917503:KIO917504 KSK917503:KSK917504 LCG917503:LCG917504 LMC917503:LMC917504 LVY917503:LVY917504 MFU917503:MFU917504 MPQ917503:MPQ917504 MZM917503:MZM917504 NJI917503:NJI917504 NTE917503:NTE917504 ODA917503:ODA917504 OMW917503:OMW917504 OWS917503:OWS917504 PGO917503:PGO917504 PQK917503:PQK917504 QAG917503:QAG917504 QKC917503:QKC917504 QTY917503:QTY917504 RDU917503:RDU917504 RNQ917503:RNQ917504 RXM917503:RXM917504 SHI917503:SHI917504 SRE917503:SRE917504 TBA917503:TBA917504 TKW917503:TKW917504 TUS917503:TUS917504 UEO917503:UEO917504 UOK917503:UOK917504 UYG917503:UYG917504 VIC917503:VIC917504 VRY917503:VRY917504 WBU917503:WBU917504 WLQ917503:WLQ917504 WVM917503:WVM917504 E983039:E983040 JA983039:JA983040 SW983039:SW983040 ACS983039:ACS983040 AMO983039:AMO983040 AWK983039:AWK983040 BGG983039:BGG983040 BQC983039:BQC983040 BZY983039:BZY983040 CJU983039:CJU983040 CTQ983039:CTQ983040 DDM983039:DDM983040 DNI983039:DNI983040 DXE983039:DXE983040 EHA983039:EHA983040 EQW983039:EQW983040 FAS983039:FAS983040 FKO983039:FKO983040 FUK983039:FUK983040 GEG983039:GEG983040 GOC983039:GOC983040 GXY983039:GXY983040 HHU983039:HHU983040 HRQ983039:HRQ983040 IBM983039:IBM983040 ILI983039:ILI983040 IVE983039:IVE983040 JFA983039:JFA983040 JOW983039:JOW983040 JYS983039:JYS983040 KIO983039:KIO983040 KSK983039:KSK983040 LCG983039:LCG983040 LMC983039:LMC983040 LVY983039:LVY983040 MFU983039:MFU983040 MPQ983039:MPQ983040 MZM983039:MZM983040 NJI983039:NJI983040 NTE983039:NTE983040 ODA983039:ODA983040 OMW983039:OMW983040 OWS983039:OWS983040 PGO983039:PGO983040 PQK983039:PQK983040 QAG983039:QAG983040 QKC983039:QKC983040 QTY983039:QTY983040 RDU983039:RDU983040 RNQ983039:RNQ983040 RXM983039:RXM983040 SHI983039:SHI983040 SRE983039:SRE983040 TBA983039:TBA983040 TKW983039:TKW983040 TUS983039:TUS983040 UEO983039:UEO983040 UOK983039:UOK983040 UYG983039:UYG983040 VIC983039:VIC983040 VRY983039:VRY983040 WBU983039:WBU983040 WLQ983039:WLQ983040 WVM983039:WVM983040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E65541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D65527:D65537 IZ65527:IZ65537 SV65527:SV65537 ACR65527:ACR65537 AMN65527:AMN65537 AWJ65527:AWJ65537 BGF65527:BGF65537 BQB65527:BQB65537 BZX65527:BZX65537 CJT65527:CJT65537 CTP65527:CTP65537 DDL65527:DDL65537 DNH65527:DNH65537 DXD65527:DXD65537 EGZ65527:EGZ65537 EQV65527:EQV65537 FAR65527:FAR65537 FKN65527:FKN65537 FUJ65527:FUJ65537 GEF65527:GEF65537 GOB65527:GOB65537 GXX65527:GXX65537 HHT65527:HHT65537 HRP65527:HRP65537 IBL65527:IBL65537 ILH65527:ILH65537 IVD65527:IVD65537 JEZ65527:JEZ65537 JOV65527:JOV65537 JYR65527:JYR65537 KIN65527:KIN65537 KSJ65527:KSJ65537 LCF65527:LCF65537 LMB65527:LMB65537 LVX65527:LVX65537 MFT65527:MFT65537 MPP65527:MPP65537 MZL65527:MZL65537 NJH65527:NJH65537 NTD65527:NTD65537 OCZ65527:OCZ65537 OMV65527:OMV65537 OWR65527:OWR65537 PGN65527:PGN65537 PQJ65527:PQJ65537 QAF65527:QAF65537 QKB65527:QKB65537 QTX65527:QTX65537 RDT65527:RDT65537 RNP65527:RNP65537 RXL65527:RXL65537 SHH65527:SHH65537 SRD65527:SRD65537 TAZ65527:TAZ65537 TKV65527:TKV65537 TUR65527:TUR65537 UEN65527:UEN65537 UOJ65527:UOJ65537 UYF65527:UYF65537 VIB65527:VIB65537 VRX65527:VRX65537 WBT65527:WBT65537 WLP65527:WLP65537 WVL65527:WVL65537 D131063:D131073 IZ131063:IZ131073 SV131063:SV131073 ACR131063:ACR131073 AMN131063:AMN131073 AWJ131063:AWJ131073 BGF131063:BGF131073 BQB131063:BQB131073 BZX131063:BZX131073 CJT131063:CJT131073 CTP131063:CTP131073 DDL131063:DDL131073 DNH131063:DNH131073 DXD131063:DXD131073 EGZ131063:EGZ131073 EQV131063:EQV131073 FAR131063:FAR131073 FKN131063:FKN131073 FUJ131063:FUJ131073 GEF131063:GEF131073 GOB131063:GOB131073 GXX131063:GXX131073 HHT131063:HHT131073 HRP131063:HRP131073 IBL131063:IBL131073 ILH131063:ILH131073 IVD131063:IVD131073 JEZ131063:JEZ131073 JOV131063:JOV131073 JYR131063:JYR131073 KIN131063:KIN131073 KSJ131063:KSJ131073 LCF131063:LCF131073 LMB131063:LMB131073 LVX131063:LVX131073 MFT131063:MFT131073 MPP131063:MPP131073 MZL131063:MZL131073 NJH131063:NJH131073 NTD131063:NTD131073 OCZ131063:OCZ131073 OMV131063:OMV131073 OWR131063:OWR131073 PGN131063:PGN131073 PQJ131063:PQJ131073 QAF131063:QAF131073 QKB131063:QKB131073 QTX131063:QTX131073 RDT131063:RDT131073 RNP131063:RNP131073 RXL131063:RXL131073 SHH131063:SHH131073 SRD131063:SRD131073 TAZ131063:TAZ131073 TKV131063:TKV131073 TUR131063:TUR131073 UEN131063:UEN131073 UOJ131063:UOJ131073 UYF131063:UYF131073 VIB131063:VIB131073 VRX131063:VRX131073 WBT131063:WBT131073 WLP131063:WLP131073 WVL131063:WVL131073 D196599:D196609 IZ196599:IZ196609 SV196599:SV196609 ACR196599:ACR196609 AMN196599:AMN196609 AWJ196599:AWJ196609 BGF196599:BGF196609 BQB196599:BQB196609 BZX196599:BZX196609 CJT196599:CJT196609 CTP196599:CTP196609 DDL196599:DDL196609 DNH196599:DNH196609 DXD196599:DXD196609 EGZ196599:EGZ196609 EQV196599:EQV196609 FAR196599:FAR196609 FKN196599:FKN196609 FUJ196599:FUJ196609 GEF196599:GEF196609 GOB196599:GOB196609 GXX196599:GXX196609 HHT196599:HHT196609 HRP196599:HRP196609 IBL196599:IBL196609 ILH196599:ILH196609 IVD196599:IVD196609 JEZ196599:JEZ196609 JOV196599:JOV196609 JYR196599:JYR196609 KIN196599:KIN196609 KSJ196599:KSJ196609 LCF196599:LCF196609 LMB196599:LMB196609 LVX196599:LVX196609 MFT196599:MFT196609 MPP196599:MPP196609 MZL196599:MZL196609 NJH196599:NJH196609 NTD196599:NTD196609 OCZ196599:OCZ196609 OMV196599:OMV196609 OWR196599:OWR196609 PGN196599:PGN196609 PQJ196599:PQJ196609 QAF196599:QAF196609 QKB196599:QKB196609 QTX196599:QTX196609 RDT196599:RDT196609 RNP196599:RNP196609 RXL196599:RXL196609 SHH196599:SHH196609 SRD196599:SRD196609 TAZ196599:TAZ196609 TKV196599:TKV196609 TUR196599:TUR196609 UEN196599:UEN196609 UOJ196599:UOJ196609 UYF196599:UYF196609 VIB196599:VIB196609 VRX196599:VRX196609 WBT196599:WBT196609 WLP196599:WLP196609 WVL196599:WVL196609 D262135:D262145 IZ262135:IZ262145 SV262135:SV262145 ACR262135:ACR262145 AMN262135:AMN262145 AWJ262135:AWJ262145 BGF262135:BGF262145 BQB262135:BQB262145 BZX262135:BZX262145 CJT262135:CJT262145 CTP262135:CTP262145 DDL262135:DDL262145 DNH262135:DNH262145 DXD262135:DXD262145 EGZ262135:EGZ262145 EQV262135:EQV262145 FAR262135:FAR262145 FKN262135:FKN262145 FUJ262135:FUJ262145 GEF262135:GEF262145 GOB262135:GOB262145 GXX262135:GXX262145 HHT262135:HHT262145 HRP262135:HRP262145 IBL262135:IBL262145 ILH262135:ILH262145 IVD262135:IVD262145 JEZ262135:JEZ262145 JOV262135:JOV262145 JYR262135:JYR262145 KIN262135:KIN262145 KSJ262135:KSJ262145 LCF262135:LCF262145 LMB262135:LMB262145 LVX262135:LVX262145 MFT262135:MFT262145 MPP262135:MPP262145 MZL262135:MZL262145 NJH262135:NJH262145 NTD262135:NTD262145 OCZ262135:OCZ262145 OMV262135:OMV262145 OWR262135:OWR262145 PGN262135:PGN262145 PQJ262135:PQJ262145 QAF262135:QAF262145 QKB262135:QKB262145 QTX262135:QTX262145 RDT262135:RDT262145 RNP262135:RNP262145 RXL262135:RXL262145 SHH262135:SHH262145 SRD262135:SRD262145 TAZ262135:TAZ262145 TKV262135:TKV262145 TUR262135:TUR262145 UEN262135:UEN262145 UOJ262135:UOJ262145 UYF262135:UYF262145 VIB262135:VIB262145 VRX262135:VRX262145 WBT262135:WBT262145 WLP262135:WLP262145 WVL262135:WVL262145 D327671:D327681 IZ327671:IZ327681 SV327671:SV327681 ACR327671:ACR327681 AMN327671:AMN327681 AWJ327671:AWJ327681 BGF327671:BGF327681 BQB327671:BQB327681 BZX327671:BZX327681 CJT327671:CJT327681 CTP327671:CTP327681 DDL327671:DDL327681 DNH327671:DNH327681 DXD327671:DXD327681 EGZ327671:EGZ327681 EQV327671:EQV327681 FAR327671:FAR327681 FKN327671:FKN327681 FUJ327671:FUJ327681 GEF327671:GEF327681 GOB327671:GOB327681 GXX327671:GXX327681 HHT327671:HHT327681 HRP327671:HRP327681 IBL327671:IBL327681 ILH327671:ILH327681 IVD327671:IVD327681 JEZ327671:JEZ327681 JOV327671:JOV327681 JYR327671:JYR327681 KIN327671:KIN327681 KSJ327671:KSJ327681 LCF327671:LCF327681 LMB327671:LMB327681 LVX327671:LVX327681 MFT327671:MFT327681 MPP327671:MPP327681 MZL327671:MZL327681 NJH327671:NJH327681 NTD327671:NTD327681 OCZ327671:OCZ327681 OMV327671:OMV327681 OWR327671:OWR327681 PGN327671:PGN327681 PQJ327671:PQJ327681 QAF327671:QAF327681 QKB327671:QKB327681 QTX327671:QTX327681 RDT327671:RDT327681 RNP327671:RNP327681 RXL327671:RXL327681 SHH327671:SHH327681 SRD327671:SRD327681 TAZ327671:TAZ327681 TKV327671:TKV327681 TUR327671:TUR327681 UEN327671:UEN327681 UOJ327671:UOJ327681 UYF327671:UYF327681 VIB327671:VIB327681 VRX327671:VRX327681 WBT327671:WBT327681 WLP327671:WLP327681 WVL327671:WVL327681 D393207:D393217 IZ393207:IZ393217 SV393207:SV393217 ACR393207:ACR393217 AMN393207:AMN393217 AWJ393207:AWJ393217 BGF393207:BGF393217 BQB393207:BQB393217 BZX393207:BZX393217 CJT393207:CJT393217 CTP393207:CTP393217 DDL393207:DDL393217 DNH393207:DNH393217 DXD393207:DXD393217 EGZ393207:EGZ393217 EQV393207:EQV393217 FAR393207:FAR393217 FKN393207:FKN393217 FUJ393207:FUJ393217 GEF393207:GEF393217 GOB393207:GOB393217 GXX393207:GXX393217 HHT393207:HHT393217 HRP393207:HRP393217 IBL393207:IBL393217 ILH393207:ILH393217 IVD393207:IVD393217 JEZ393207:JEZ393217 JOV393207:JOV393217 JYR393207:JYR393217 KIN393207:KIN393217 KSJ393207:KSJ393217 LCF393207:LCF393217 LMB393207:LMB393217 LVX393207:LVX393217 MFT393207:MFT393217 MPP393207:MPP393217 MZL393207:MZL393217 NJH393207:NJH393217 NTD393207:NTD393217 OCZ393207:OCZ393217 OMV393207:OMV393217 OWR393207:OWR393217 PGN393207:PGN393217 PQJ393207:PQJ393217 QAF393207:QAF393217 QKB393207:QKB393217 QTX393207:QTX393217 RDT393207:RDT393217 RNP393207:RNP393217 RXL393207:RXL393217 SHH393207:SHH393217 SRD393207:SRD393217 TAZ393207:TAZ393217 TKV393207:TKV393217 TUR393207:TUR393217 UEN393207:UEN393217 UOJ393207:UOJ393217 UYF393207:UYF393217 VIB393207:VIB393217 VRX393207:VRX393217 WBT393207:WBT393217 WLP393207:WLP393217 WVL393207:WVL393217 D458743:D458753 IZ458743:IZ458753 SV458743:SV458753 ACR458743:ACR458753 AMN458743:AMN458753 AWJ458743:AWJ458753 BGF458743:BGF458753 BQB458743:BQB458753 BZX458743:BZX458753 CJT458743:CJT458753 CTP458743:CTP458753 DDL458743:DDL458753 DNH458743:DNH458753 DXD458743:DXD458753 EGZ458743:EGZ458753 EQV458743:EQV458753 FAR458743:FAR458753 FKN458743:FKN458753 FUJ458743:FUJ458753 GEF458743:GEF458753 GOB458743:GOB458753 GXX458743:GXX458753 HHT458743:HHT458753 HRP458743:HRP458753 IBL458743:IBL458753 ILH458743:ILH458753 IVD458743:IVD458753 JEZ458743:JEZ458753 JOV458743:JOV458753 JYR458743:JYR458753 KIN458743:KIN458753 KSJ458743:KSJ458753 LCF458743:LCF458753 LMB458743:LMB458753 LVX458743:LVX458753 MFT458743:MFT458753 MPP458743:MPP458753 MZL458743:MZL458753 NJH458743:NJH458753 NTD458743:NTD458753 OCZ458743:OCZ458753 OMV458743:OMV458753 OWR458743:OWR458753 PGN458743:PGN458753 PQJ458743:PQJ458753 QAF458743:QAF458753 QKB458743:QKB458753 QTX458743:QTX458753 RDT458743:RDT458753 RNP458743:RNP458753 RXL458743:RXL458753 SHH458743:SHH458753 SRD458743:SRD458753 TAZ458743:TAZ458753 TKV458743:TKV458753 TUR458743:TUR458753 UEN458743:UEN458753 UOJ458743:UOJ458753 UYF458743:UYF458753 VIB458743:VIB458753 VRX458743:VRX458753 WBT458743:WBT458753 WLP458743:WLP458753 WVL458743:WVL458753 D524279:D524289 IZ524279:IZ524289 SV524279:SV524289 ACR524279:ACR524289 AMN524279:AMN524289 AWJ524279:AWJ524289 BGF524279:BGF524289 BQB524279:BQB524289 BZX524279:BZX524289 CJT524279:CJT524289 CTP524279:CTP524289 DDL524279:DDL524289 DNH524279:DNH524289 DXD524279:DXD524289 EGZ524279:EGZ524289 EQV524279:EQV524289 FAR524279:FAR524289 FKN524279:FKN524289 FUJ524279:FUJ524289 GEF524279:GEF524289 GOB524279:GOB524289 GXX524279:GXX524289 HHT524279:HHT524289 HRP524279:HRP524289 IBL524279:IBL524289 ILH524279:ILH524289 IVD524279:IVD524289 JEZ524279:JEZ524289 JOV524279:JOV524289 JYR524279:JYR524289 KIN524279:KIN524289 KSJ524279:KSJ524289 LCF524279:LCF524289 LMB524279:LMB524289 LVX524279:LVX524289 MFT524279:MFT524289 MPP524279:MPP524289 MZL524279:MZL524289 NJH524279:NJH524289 NTD524279:NTD524289 OCZ524279:OCZ524289 OMV524279:OMV524289 OWR524279:OWR524289 PGN524279:PGN524289 PQJ524279:PQJ524289 QAF524279:QAF524289 QKB524279:QKB524289 QTX524279:QTX524289 RDT524279:RDT524289 RNP524279:RNP524289 RXL524279:RXL524289 SHH524279:SHH524289 SRD524279:SRD524289 TAZ524279:TAZ524289 TKV524279:TKV524289 TUR524279:TUR524289 UEN524279:UEN524289 UOJ524279:UOJ524289 UYF524279:UYF524289 VIB524279:VIB524289 VRX524279:VRX524289 WBT524279:WBT524289 WLP524279:WLP524289 WVL524279:WVL524289 D589815:D589825 IZ589815:IZ589825 SV589815:SV589825 ACR589815:ACR589825 AMN589815:AMN589825 AWJ589815:AWJ589825 BGF589815:BGF589825 BQB589815:BQB589825 BZX589815:BZX589825 CJT589815:CJT589825 CTP589815:CTP589825 DDL589815:DDL589825 DNH589815:DNH589825 DXD589815:DXD589825 EGZ589815:EGZ589825 EQV589815:EQV589825 FAR589815:FAR589825 FKN589815:FKN589825 FUJ589815:FUJ589825 GEF589815:GEF589825 GOB589815:GOB589825 GXX589815:GXX589825 HHT589815:HHT589825 HRP589815:HRP589825 IBL589815:IBL589825 ILH589815:ILH589825 IVD589815:IVD589825 JEZ589815:JEZ589825 JOV589815:JOV589825 JYR589815:JYR589825 KIN589815:KIN589825 KSJ589815:KSJ589825 LCF589815:LCF589825 LMB589815:LMB589825 LVX589815:LVX589825 MFT589815:MFT589825 MPP589815:MPP589825 MZL589815:MZL589825 NJH589815:NJH589825 NTD589815:NTD589825 OCZ589815:OCZ589825 OMV589815:OMV589825 OWR589815:OWR589825 PGN589815:PGN589825 PQJ589815:PQJ589825 QAF589815:QAF589825 QKB589815:QKB589825 QTX589815:QTX589825 RDT589815:RDT589825 RNP589815:RNP589825 RXL589815:RXL589825 SHH589815:SHH589825 SRD589815:SRD589825 TAZ589815:TAZ589825 TKV589815:TKV589825 TUR589815:TUR589825 UEN589815:UEN589825 UOJ589815:UOJ589825 UYF589815:UYF589825 VIB589815:VIB589825 VRX589815:VRX589825 WBT589815:WBT589825 WLP589815:WLP589825 WVL589815:WVL589825 D655351:D655361 IZ655351:IZ655361 SV655351:SV655361 ACR655351:ACR655361 AMN655351:AMN655361 AWJ655351:AWJ655361 BGF655351:BGF655361 BQB655351:BQB655361 BZX655351:BZX655361 CJT655351:CJT655361 CTP655351:CTP655361 DDL655351:DDL655361 DNH655351:DNH655361 DXD655351:DXD655361 EGZ655351:EGZ655361 EQV655351:EQV655361 FAR655351:FAR655361 FKN655351:FKN655361 FUJ655351:FUJ655361 GEF655351:GEF655361 GOB655351:GOB655361 GXX655351:GXX655361 HHT655351:HHT655361 HRP655351:HRP655361 IBL655351:IBL655361 ILH655351:ILH655361 IVD655351:IVD655361 JEZ655351:JEZ655361 JOV655351:JOV655361 JYR655351:JYR655361 KIN655351:KIN655361 KSJ655351:KSJ655361 LCF655351:LCF655361 LMB655351:LMB655361 LVX655351:LVX655361 MFT655351:MFT655361 MPP655351:MPP655361 MZL655351:MZL655361 NJH655351:NJH655361 NTD655351:NTD655361 OCZ655351:OCZ655361 OMV655351:OMV655361 OWR655351:OWR655361 PGN655351:PGN655361 PQJ655351:PQJ655361 QAF655351:QAF655361 QKB655351:QKB655361 QTX655351:QTX655361 RDT655351:RDT655361 RNP655351:RNP655361 RXL655351:RXL655361 SHH655351:SHH655361 SRD655351:SRD655361 TAZ655351:TAZ655361 TKV655351:TKV655361 TUR655351:TUR655361 UEN655351:UEN655361 UOJ655351:UOJ655361 UYF655351:UYF655361 VIB655351:VIB655361 VRX655351:VRX655361 WBT655351:WBT655361 WLP655351:WLP655361 WVL655351:WVL655361 D720887:D720897 IZ720887:IZ720897 SV720887:SV720897 ACR720887:ACR720897 AMN720887:AMN720897 AWJ720887:AWJ720897 BGF720887:BGF720897 BQB720887:BQB720897 BZX720887:BZX720897 CJT720887:CJT720897 CTP720887:CTP720897 DDL720887:DDL720897 DNH720887:DNH720897 DXD720887:DXD720897 EGZ720887:EGZ720897 EQV720887:EQV720897 FAR720887:FAR720897 FKN720887:FKN720897 FUJ720887:FUJ720897 GEF720887:GEF720897 GOB720887:GOB720897 GXX720887:GXX720897 HHT720887:HHT720897 HRP720887:HRP720897 IBL720887:IBL720897 ILH720887:ILH720897 IVD720887:IVD720897 JEZ720887:JEZ720897 JOV720887:JOV720897 JYR720887:JYR720897 KIN720887:KIN720897 KSJ720887:KSJ720897 LCF720887:LCF720897 LMB720887:LMB720897 LVX720887:LVX720897 MFT720887:MFT720897 MPP720887:MPP720897 MZL720887:MZL720897 NJH720887:NJH720897 NTD720887:NTD720897 OCZ720887:OCZ720897 OMV720887:OMV720897 OWR720887:OWR720897 PGN720887:PGN720897 PQJ720887:PQJ720897 QAF720887:QAF720897 QKB720887:QKB720897 QTX720887:QTX720897 RDT720887:RDT720897 RNP720887:RNP720897 RXL720887:RXL720897 SHH720887:SHH720897 SRD720887:SRD720897 TAZ720887:TAZ720897 TKV720887:TKV720897 TUR720887:TUR720897 UEN720887:UEN720897 UOJ720887:UOJ720897 UYF720887:UYF720897 VIB720887:VIB720897 VRX720887:VRX720897 WBT720887:WBT720897 WLP720887:WLP720897 WVL720887:WVL720897 D786423:D786433 IZ786423:IZ786433 SV786423:SV786433 ACR786423:ACR786433 AMN786423:AMN786433 AWJ786423:AWJ786433 BGF786423:BGF786433 BQB786423:BQB786433 BZX786423:BZX786433 CJT786423:CJT786433 CTP786423:CTP786433 DDL786423:DDL786433 DNH786423:DNH786433 DXD786423:DXD786433 EGZ786423:EGZ786433 EQV786423:EQV786433 FAR786423:FAR786433 FKN786423:FKN786433 FUJ786423:FUJ786433 GEF786423:GEF786433 GOB786423:GOB786433 GXX786423:GXX786433 HHT786423:HHT786433 HRP786423:HRP786433 IBL786423:IBL786433 ILH786423:ILH786433 IVD786423:IVD786433 JEZ786423:JEZ786433 JOV786423:JOV786433 JYR786423:JYR786433 KIN786423:KIN786433 KSJ786423:KSJ786433 LCF786423:LCF786433 LMB786423:LMB786433 LVX786423:LVX786433 MFT786423:MFT786433 MPP786423:MPP786433 MZL786423:MZL786433 NJH786423:NJH786433 NTD786423:NTD786433 OCZ786423:OCZ786433 OMV786423:OMV786433 OWR786423:OWR786433 PGN786423:PGN786433 PQJ786423:PQJ786433 QAF786423:QAF786433 QKB786423:QKB786433 QTX786423:QTX786433 RDT786423:RDT786433 RNP786423:RNP786433 RXL786423:RXL786433 SHH786423:SHH786433 SRD786423:SRD786433 TAZ786423:TAZ786433 TKV786423:TKV786433 TUR786423:TUR786433 UEN786423:UEN786433 UOJ786423:UOJ786433 UYF786423:UYF786433 VIB786423:VIB786433 VRX786423:VRX786433 WBT786423:WBT786433 WLP786423:WLP786433 WVL786423:WVL786433 D851959:D851969 IZ851959:IZ851969 SV851959:SV851969 ACR851959:ACR851969 AMN851959:AMN851969 AWJ851959:AWJ851969 BGF851959:BGF851969 BQB851959:BQB851969 BZX851959:BZX851969 CJT851959:CJT851969 CTP851959:CTP851969 DDL851959:DDL851969 DNH851959:DNH851969 DXD851959:DXD851969 EGZ851959:EGZ851969 EQV851959:EQV851969 FAR851959:FAR851969 FKN851959:FKN851969 FUJ851959:FUJ851969 GEF851959:GEF851969 GOB851959:GOB851969 GXX851959:GXX851969 HHT851959:HHT851969 HRP851959:HRP851969 IBL851959:IBL851969 ILH851959:ILH851969 IVD851959:IVD851969 JEZ851959:JEZ851969 JOV851959:JOV851969 JYR851959:JYR851969 KIN851959:KIN851969 KSJ851959:KSJ851969 LCF851959:LCF851969 LMB851959:LMB851969 LVX851959:LVX851969 MFT851959:MFT851969 MPP851959:MPP851969 MZL851959:MZL851969 NJH851959:NJH851969 NTD851959:NTD851969 OCZ851959:OCZ851969 OMV851959:OMV851969 OWR851959:OWR851969 PGN851959:PGN851969 PQJ851959:PQJ851969 QAF851959:QAF851969 QKB851959:QKB851969 QTX851959:QTX851969 RDT851959:RDT851969 RNP851959:RNP851969 RXL851959:RXL851969 SHH851959:SHH851969 SRD851959:SRD851969 TAZ851959:TAZ851969 TKV851959:TKV851969 TUR851959:TUR851969 UEN851959:UEN851969 UOJ851959:UOJ851969 UYF851959:UYF851969 VIB851959:VIB851969 VRX851959:VRX851969 WBT851959:WBT851969 WLP851959:WLP851969 WVL851959:WVL851969 D917495:D917505 IZ917495:IZ917505 SV917495:SV917505 ACR917495:ACR917505 AMN917495:AMN917505 AWJ917495:AWJ917505 BGF917495:BGF917505 BQB917495:BQB917505 BZX917495:BZX917505 CJT917495:CJT917505 CTP917495:CTP917505 DDL917495:DDL917505 DNH917495:DNH917505 DXD917495:DXD917505 EGZ917495:EGZ917505 EQV917495:EQV917505 FAR917495:FAR917505 FKN917495:FKN917505 FUJ917495:FUJ917505 GEF917495:GEF917505 GOB917495:GOB917505 GXX917495:GXX917505 HHT917495:HHT917505 HRP917495:HRP917505 IBL917495:IBL917505 ILH917495:ILH917505 IVD917495:IVD917505 JEZ917495:JEZ917505 JOV917495:JOV917505 JYR917495:JYR917505 KIN917495:KIN917505 KSJ917495:KSJ917505 LCF917495:LCF917505 LMB917495:LMB917505 LVX917495:LVX917505 MFT917495:MFT917505 MPP917495:MPP917505 MZL917495:MZL917505 NJH917495:NJH917505 NTD917495:NTD917505 OCZ917495:OCZ917505 OMV917495:OMV917505 OWR917495:OWR917505 PGN917495:PGN917505 PQJ917495:PQJ917505 QAF917495:QAF917505 QKB917495:QKB917505 QTX917495:QTX917505 RDT917495:RDT917505 RNP917495:RNP917505 RXL917495:RXL917505 SHH917495:SHH917505 SRD917495:SRD917505 TAZ917495:TAZ917505 TKV917495:TKV917505 TUR917495:TUR917505 UEN917495:UEN917505 UOJ917495:UOJ917505 UYF917495:UYF917505 VIB917495:VIB917505 VRX917495:VRX917505 WBT917495:WBT917505 WLP917495:WLP917505 WVL917495:WVL917505 D983031:D983041 IZ983031:IZ983041 SV983031:SV983041 ACR983031:ACR983041 AMN983031:AMN983041 AWJ983031:AWJ983041 BGF983031:BGF983041 BQB983031:BQB983041 BZX983031:BZX983041 CJT983031:CJT983041 CTP983031:CTP983041 DDL983031:DDL983041 DNH983031:DNH983041 DXD983031:DXD983041 EGZ983031:EGZ983041 EQV983031:EQV983041 FAR983031:FAR983041 FKN983031:FKN983041 FUJ983031:FUJ983041 GEF983031:GEF983041 GOB983031:GOB983041 GXX983031:GXX983041 HHT983031:HHT983041 HRP983031:HRP983041 IBL983031:IBL983041 ILH983031:ILH983041 IVD983031:IVD983041 JEZ983031:JEZ983041 JOV983031:JOV983041 JYR983031:JYR983041 KIN983031:KIN983041 KSJ983031:KSJ983041 LCF983031:LCF983041 LMB983031:LMB983041 LVX983031:LVX983041 MFT983031:MFT983041 MPP983031:MPP983041 MZL983031:MZL983041 NJH983031:NJH983041 NTD983031:NTD983041 OCZ983031:OCZ983041 OMV983031:OMV983041 OWR983031:OWR983041 PGN983031:PGN983041 PQJ983031:PQJ983041 QAF983031:QAF983041 QKB983031:QKB983041 QTX983031:QTX983041 RDT983031:RDT983041 RNP983031:RNP983041 RXL983031:RXL983041 SHH983031:SHH983041 SRD983031:SRD983041 TAZ983031:TAZ983041 TKV983031:TKV983041 TUR983031:TUR983041 UEN983031:UEN983041 UOJ983031:UOJ983041 UYF983031:UYF983041 VIB983031:VIB983041 VRX983031:VRX983041 WBT983031:WBT983041 WLP983031:WLP983041 WVL983031:WVL983041 E65531 JA65531 SW65531 ACS65531 AMO65531 AWK65531 BGG65531 BQC65531 BZY65531 CJU65531 CTQ65531 DDM65531 DNI65531 DXE65531 EHA65531 EQW65531 FAS65531 FKO65531 FUK65531 GEG65531 GOC65531 GXY65531 HHU65531 HRQ65531 IBM65531 ILI65531 IVE65531 JFA65531 JOW65531 JYS65531 KIO65531 KSK65531 LCG65531 LMC65531 LVY65531 MFU65531 MPQ65531 MZM65531 NJI65531 NTE65531 ODA65531 OMW65531 OWS65531 PGO65531 PQK65531 QAG65531 QKC65531 QTY65531 RDU65531 RNQ65531 RXM65531 SHI65531 SRE65531 TBA65531 TKW65531 TUS65531 UEO65531 UOK65531 UYG65531 VIC65531 VRY65531 WBU65531 WLQ65531 WVM65531 E131067 JA131067 SW131067 ACS131067 AMO131067 AWK131067 BGG131067 BQC131067 BZY131067 CJU131067 CTQ131067 DDM131067 DNI131067 DXE131067 EHA131067 EQW131067 FAS131067 FKO131067 FUK131067 GEG131067 GOC131067 GXY131067 HHU131067 HRQ131067 IBM131067 ILI131067 IVE131067 JFA131067 JOW131067 JYS131067 KIO131067 KSK131067 LCG131067 LMC131067 LVY131067 MFU131067 MPQ131067 MZM131067 NJI131067 NTE131067 ODA131067 OMW131067 OWS131067 PGO131067 PQK131067 QAG131067 QKC131067 QTY131067 RDU131067 RNQ131067 RXM131067 SHI131067 SRE131067 TBA131067 TKW131067 TUS131067 UEO131067 UOK131067 UYG131067 VIC131067 VRY131067 WBU131067 WLQ131067 WVM131067 E196603 JA196603 SW196603 ACS196603 AMO196603 AWK196603 BGG196603 BQC196603 BZY196603 CJU196603 CTQ196603 DDM196603 DNI196603 DXE196603 EHA196603 EQW196603 FAS196603 FKO196603 FUK196603 GEG196603 GOC196603 GXY196603 HHU196603 HRQ196603 IBM196603 ILI196603 IVE196603 JFA196603 JOW196603 JYS196603 KIO196603 KSK196603 LCG196603 LMC196603 LVY196603 MFU196603 MPQ196603 MZM196603 NJI196603 NTE196603 ODA196603 OMW196603 OWS196603 PGO196603 PQK196603 QAG196603 QKC196603 QTY196603 RDU196603 RNQ196603 RXM196603 SHI196603 SRE196603 TBA196603 TKW196603 TUS196603 UEO196603 UOK196603 UYG196603 VIC196603 VRY196603 WBU196603 WLQ196603 WVM196603 E262139 JA262139 SW262139 ACS262139 AMO262139 AWK262139 BGG262139 BQC262139 BZY262139 CJU262139 CTQ262139 DDM262139 DNI262139 DXE262139 EHA262139 EQW262139 FAS262139 FKO262139 FUK262139 GEG262139 GOC262139 GXY262139 HHU262139 HRQ262139 IBM262139 ILI262139 IVE262139 JFA262139 JOW262139 JYS262139 KIO262139 KSK262139 LCG262139 LMC262139 LVY262139 MFU262139 MPQ262139 MZM262139 NJI262139 NTE262139 ODA262139 OMW262139 OWS262139 PGO262139 PQK262139 QAG262139 QKC262139 QTY262139 RDU262139 RNQ262139 RXM262139 SHI262139 SRE262139 TBA262139 TKW262139 TUS262139 UEO262139 UOK262139 UYG262139 VIC262139 VRY262139 WBU262139 WLQ262139 WVM262139 E327675 JA327675 SW327675 ACS327675 AMO327675 AWK327675 BGG327675 BQC327675 BZY327675 CJU327675 CTQ327675 DDM327675 DNI327675 DXE327675 EHA327675 EQW327675 FAS327675 FKO327675 FUK327675 GEG327675 GOC327675 GXY327675 HHU327675 HRQ327675 IBM327675 ILI327675 IVE327675 JFA327675 JOW327675 JYS327675 KIO327675 KSK327675 LCG327675 LMC327675 LVY327675 MFU327675 MPQ327675 MZM327675 NJI327675 NTE327675 ODA327675 OMW327675 OWS327675 PGO327675 PQK327675 QAG327675 QKC327675 QTY327675 RDU327675 RNQ327675 RXM327675 SHI327675 SRE327675 TBA327675 TKW327675 TUS327675 UEO327675 UOK327675 UYG327675 VIC327675 VRY327675 WBU327675 WLQ327675 WVM327675 E393211 JA393211 SW393211 ACS393211 AMO393211 AWK393211 BGG393211 BQC393211 BZY393211 CJU393211 CTQ393211 DDM393211 DNI393211 DXE393211 EHA393211 EQW393211 FAS393211 FKO393211 FUK393211 GEG393211 GOC393211 GXY393211 HHU393211 HRQ393211 IBM393211 ILI393211 IVE393211 JFA393211 JOW393211 JYS393211 KIO393211 KSK393211 LCG393211 LMC393211 LVY393211 MFU393211 MPQ393211 MZM393211 NJI393211 NTE393211 ODA393211 OMW393211 OWS393211 PGO393211 PQK393211 QAG393211 QKC393211 QTY393211 RDU393211 RNQ393211 RXM393211 SHI393211 SRE393211 TBA393211 TKW393211 TUS393211 UEO393211 UOK393211 UYG393211 VIC393211 VRY393211 WBU393211 WLQ393211 WVM393211 E458747 JA458747 SW458747 ACS458747 AMO458747 AWK458747 BGG458747 BQC458747 BZY458747 CJU458747 CTQ458747 DDM458747 DNI458747 DXE458747 EHA458747 EQW458747 FAS458747 FKO458747 FUK458747 GEG458747 GOC458747 GXY458747 HHU458747 HRQ458747 IBM458747 ILI458747 IVE458747 JFA458747 JOW458747 JYS458747 KIO458747 KSK458747 LCG458747 LMC458747 LVY458747 MFU458747 MPQ458747 MZM458747 NJI458747 NTE458747 ODA458747 OMW458747 OWS458747 PGO458747 PQK458747 QAG458747 QKC458747 QTY458747 RDU458747 RNQ458747 RXM458747 SHI458747 SRE458747 TBA458747 TKW458747 TUS458747 UEO458747 UOK458747 UYG458747 VIC458747 VRY458747 WBU458747 WLQ458747 WVM458747 E524283 JA524283 SW524283 ACS524283 AMO524283 AWK524283 BGG524283 BQC524283 BZY524283 CJU524283 CTQ524283 DDM524283 DNI524283 DXE524283 EHA524283 EQW524283 FAS524283 FKO524283 FUK524283 GEG524283 GOC524283 GXY524283 HHU524283 HRQ524283 IBM524283 ILI524283 IVE524283 JFA524283 JOW524283 JYS524283 KIO524283 KSK524283 LCG524283 LMC524283 LVY524283 MFU524283 MPQ524283 MZM524283 NJI524283 NTE524283 ODA524283 OMW524283 OWS524283 PGO524283 PQK524283 QAG524283 QKC524283 QTY524283 RDU524283 RNQ524283 RXM524283 SHI524283 SRE524283 TBA524283 TKW524283 TUS524283 UEO524283 UOK524283 UYG524283 VIC524283 VRY524283 WBU524283 WLQ524283 WVM524283 E589819 JA589819 SW589819 ACS589819 AMO589819 AWK589819 BGG589819 BQC589819 BZY589819 CJU589819 CTQ589819 DDM589819 DNI589819 DXE589819 EHA589819 EQW589819 FAS589819 FKO589819 FUK589819 GEG589819 GOC589819 GXY589819 HHU589819 HRQ589819 IBM589819 ILI589819 IVE589819 JFA589819 JOW589819 JYS589819 KIO589819 KSK589819 LCG589819 LMC589819 LVY589819 MFU589819 MPQ589819 MZM589819 NJI589819 NTE589819 ODA589819 OMW589819 OWS589819 PGO589819 PQK589819 QAG589819 QKC589819 QTY589819 RDU589819 RNQ589819 RXM589819 SHI589819 SRE589819 TBA589819 TKW589819 TUS589819 UEO589819 UOK589819 UYG589819 VIC589819 VRY589819 WBU589819 WLQ589819 WVM589819 E655355 JA655355 SW655355 ACS655355 AMO655355 AWK655355 BGG655355 BQC655355 BZY655355 CJU655355 CTQ655355 DDM655355 DNI655355 DXE655355 EHA655355 EQW655355 FAS655355 FKO655355 FUK655355 GEG655355 GOC655355 GXY655355 HHU655355 HRQ655355 IBM655355 ILI655355 IVE655355 JFA655355 JOW655355 JYS655355 KIO655355 KSK655355 LCG655355 LMC655355 LVY655355 MFU655355 MPQ655355 MZM655355 NJI655355 NTE655355 ODA655355 OMW655355 OWS655355 PGO655355 PQK655355 QAG655355 QKC655355 QTY655355 RDU655355 RNQ655355 RXM655355 SHI655355 SRE655355 TBA655355 TKW655355 TUS655355 UEO655355 UOK655355 UYG655355 VIC655355 VRY655355 WBU655355 WLQ655355 WVM655355 E720891 JA720891 SW720891 ACS720891 AMO720891 AWK720891 BGG720891 BQC720891 BZY720891 CJU720891 CTQ720891 DDM720891 DNI720891 DXE720891 EHA720891 EQW720891 FAS720891 FKO720891 FUK720891 GEG720891 GOC720891 GXY720891 HHU720891 HRQ720891 IBM720891 ILI720891 IVE720891 JFA720891 JOW720891 JYS720891 KIO720891 KSK720891 LCG720891 LMC720891 LVY720891 MFU720891 MPQ720891 MZM720891 NJI720891 NTE720891 ODA720891 OMW720891 OWS720891 PGO720891 PQK720891 QAG720891 QKC720891 QTY720891 RDU720891 RNQ720891 RXM720891 SHI720891 SRE720891 TBA720891 TKW720891 TUS720891 UEO720891 UOK720891 UYG720891 VIC720891 VRY720891 WBU720891 WLQ720891 WVM720891 E786427 JA786427 SW786427 ACS786427 AMO786427 AWK786427 BGG786427 BQC786427 BZY786427 CJU786427 CTQ786427 DDM786427 DNI786427 DXE786427 EHA786427 EQW786427 FAS786427 FKO786427 FUK786427 GEG786427 GOC786427 GXY786427 HHU786427 HRQ786427 IBM786427 ILI786427 IVE786427 JFA786427 JOW786427 JYS786427 KIO786427 KSK786427 LCG786427 LMC786427 LVY786427 MFU786427 MPQ786427 MZM786427 NJI786427 NTE786427 ODA786427 OMW786427 OWS786427 PGO786427 PQK786427 QAG786427 QKC786427 QTY786427 RDU786427 RNQ786427 RXM786427 SHI786427 SRE786427 TBA786427 TKW786427 TUS786427 UEO786427 UOK786427 UYG786427 VIC786427 VRY786427 WBU786427 WLQ786427 WVM786427 E851963 JA851963 SW851963 ACS851963 AMO851963 AWK851963 BGG851963 BQC851963 BZY851963 CJU851963 CTQ851963 DDM851963 DNI851963 DXE851963 EHA851963 EQW851963 FAS851963 FKO851963 FUK851963 GEG851963 GOC851963 GXY851963 HHU851963 HRQ851963 IBM851963 ILI851963 IVE851963 JFA851963 JOW851963 JYS851963 KIO851963 KSK851963 LCG851963 LMC851963 LVY851963 MFU851963 MPQ851963 MZM851963 NJI851963 NTE851963 ODA851963 OMW851963 OWS851963 PGO851963 PQK851963 QAG851963 QKC851963 QTY851963 RDU851963 RNQ851963 RXM851963 SHI851963 SRE851963 TBA851963 TKW851963 TUS851963 UEO851963 UOK851963 UYG851963 VIC851963 VRY851963 WBU851963 WLQ851963 WVM851963 E917499 JA917499 SW917499 ACS917499 AMO917499 AWK917499 BGG917499 BQC917499 BZY917499 CJU917499 CTQ917499 DDM917499 DNI917499 DXE917499 EHA917499 EQW917499 FAS917499 FKO917499 FUK917499 GEG917499 GOC917499 GXY917499 HHU917499 HRQ917499 IBM917499 ILI917499 IVE917499 JFA917499 JOW917499 JYS917499 KIO917499 KSK917499 LCG917499 LMC917499 LVY917499 MFU917499 MPQ917499 MZM917499 NJI917499 NTE917499 ODA917499 OMW917499 OWS917499 PGO917499 PQK917499 QAG917499 QKC917499 QTY917499 RDU917499 RNQ917499 RXM917499 SHI917499 SRE917499 TBA917499 TKW917499 TUS917499 UEO917499 UOK917499 UYG917499 VIC917499 VRY917499 WBU917499 WLQ917499 WVM917499 E983035 JA983035 SW983035 ACS983035 AMO983035 AWK983035 BGG983035 BQC983035 BZY983035 CJU983035 CTQ983035 DDM983035 DNI983035 DXE983035 EHA983035 EQW983035 FAS983035 FKO983035 FUK983035 GEG983035 GOC983035 GXY983035 HHU983035 HRQ983035 IBM983035 ILI983035 IVE983035 JFA983035 JOW983035 JYS983035 KIO983035 KSK983035 LCG983035 LMC983035 LVY983035 MFU983035 MPQ983035 MZM983035 NJI983035 NTE983035 ODA983035 OMW983035 OWS983035 PGO983035 PQK983035 QAG983035 QKC983035 QTY983035 RDU983035 RNQ983035 RXM983035 SHI983035 SRE983035 TBA983035 TKW983035 TUS983035 UEO983035 UOK983035 UYG983035 VIC983035 VRY983035 WBU983035 WLQ983035 WVM983035 D4:D8 WVM8 WLQ8 WBU8 VRY8 VIC8 UYG8 UOK8 UEO8 TUS8 TKW8 TBA8 SRE8 SHI8 RXM8 RNQ8 RDU8 QTY8 QKC8 QAG8 PQK8 PGO8 OWS8 OMW8 ODA8 NTE8 NJI8 MZM8 MPQ8 MFU8 LVY8 LMC8 LCG8 KSK8 KIO8 JYS8 JOW8 JFA8 IVE8 ILI8 IBM8 HRQ8 HHU8 GXY8 GOC8 GEG8 FUK8 FKO8 FAS8 EQW8 EHA8 DXE8 DNI8 DDM8 CTQ8 CJU8 BZY8 BQC8 BGG8 AWK8 AMO8 ACS8 SW8 JA8 E8 WVL4:WVL14 WLP4:WLP14 WBT4:WBT14 VRX4:VRX14 VIB4:VIB14 UYF4:UYF14 UOJ4:UOJ14 UEN4:UEN14 TUR4:TUR14 TKV4:TKV14 TAZ4:TAZ14 SRD4:SRD14 SHH4:SHH14 RXL4:RXL14 RNP4:RNP14 RDT4:RDT14 QTX4:QTX14 QKB4:QKB14 QAF4:QAF14 PQJ4:PQJ14 PGN4:PGN14 OWR4:OWR14 OMV4:OMV14 OCZ4:OCZ14 NTD4:NTD14 NJH4:NJH14 MZL4:MZL14 MPP4:MPP14 MFT4:MFT14 LVX4:LVX14 LMB4:LMB14 LCF4:LCF14 KSJ4:KSJ14 KIN4:KIN14 JYR4:JYR14 JOV4:JOV14 JEZ4:JEZ14 IVD4:IVD14 ILH4:ILH14 IBL4:IBL14 HRP4:HRP14 HHT4:HHT14 GXX4:GXX14 GOB4:GOB14 GEF4:GEF14 FUJ4:FUJ14 FKN4:FKN14 FAR4:FAR14 EQV4:EQV14 EGZ4:EGZ14 DXD4:DXD14 DNH4:DNH14 DDL4:DDL14 CTP4:CTP14 CJT4:CJT14 BZX4:BZX14 BQB4:BQB14 BGF4:BGF14 AWJ4:AWJ14 AMN4:AMN14 ACR4:ACR14 SV4:SV14 IZ4:IZ14 WVM18 WLQ18 WBU18 VRY18 VIC18 UYG18 UOK18 UEO18 TUS18 TKW18 TBA18 SRE18 SHI18 RXM18 RNQ18 RDU18 QTY18 QKC18 QAG18 PQK18 PGO18 OWS18 OMW18 ODA18 NTE18 NJI18 MZM18 MPQ18 MFU18 LVY18 LMC18 LCG18 KSK18 KIO18 JYS18 JOW18 JFA18 IVE18 ILI18 IBM18 HRQ18 HHU18 GXY18 GOC18 GEG18 FUK18 FKO18 FAS18 EQW18 EHA18 DXE18 DNI18 DDM18 CTQ18 CJU18 BZY18 BQC18 BGG18 AWK18 AMO18 ACS18 SW18 JA18 WVM15 WLQ15 WBU15 VRY15 VIC15 UYG15 UOK15 UEO15 TUS15 TKW15 TBA15 SRE15 SHI15 RXM15 RNQ15 RDU15 QTY15 QKC15 QAG15 PQK15 PGO15 OWS15 OMW15 ODA15 NTE15 NJI15 MZM15 MPQ15 MFU15 LVY15 LMC15 LCG15 KSK15 KIO15 JYS15 JOW15 JFA15 IVE15 ILI15 IBM15 HRQ15 HHU15 GXY15 GOC15 GEG15 FUK15 FKO15 FAS15 EQW15 EHA15 DXE15 DNI15 DDM15 CTQ15 CJU15 BZY15 BQC15 BGG15 AWK15 AMO15 ACS15 SW15 JA15 WVM12:WVM13 WLQ12:WLQ13 WBU12:WBU13 VRY12:VRY13 VIC12:VIC13 UYG12:UYG13 UOK12:UOK13 UEO12:UEO13 TUS12:TUS13 TKW12:TKW13 TBA12:TBA13 SRE12:SRE13 SHI12:SHI13 RXM12:RXM13 RNQ12:RNQ13 RDU12:RDU13 QTY12:QTY13 QKC12:QKC13 QAG12:QAG13 PQK12:PQK13 PGO12:PGO13 OWS12:OWS13 OMW12:OMW13 ODA12:ODA13 NTE12:NTE13 NJI12:NJI13 MZM12:MZM13 MPQ12:MPQ13 MFU12:MFU13 LVY12:LVY13 LMC12:LMC13 LCG12:LCG13 KSK12:KSK13 KIO12:KIO13 JYS12:JYS13 JOW12:JOW13 JFA12:JFA13 IVE12:IVE13 ILI12:ILI13 IBM12:IBM13 HRQ12:HRQ13 HHU12:HHU13 GXY12:GXY13 GOC12:GOC13 GEG12:GEG13 FUK12:FUK13 FKO12:FKO13 FAS12:FAS13 EQW12:EQW13 EHA12:EHA13 DXE12:DXE13 DNI12:DNI13 DDM12:DDM13 CTQ12:CTQ13 CJU12:CJU13 BZY12:BZY13 BQC12:BQC13 BGG12:BGG13 AWK12:AWK13 AMO12:AMO13 ACS12:ACS13 SW12:SW13 JA12:JA13 IZ16:IZ17 SV16:SV17 ACR16:ACR17 AMN16:AMN17 AWJ16:AWJ17 BGF16:BGF17 BQB16:BQB17 BZX16:BZX17 CJT16:CJT17 CTP16:CTP17 DDL16:DDL17 DNH16:DNH17 DXD16:DXD17 EGZ16:EGZ17 EQV16:EQV17 FAR16:FAR17 FKN16:FKN17 FUJ16:FUJ17 GEF16:GEF17 GOB16:GOB17 GXX16:GXX17 HHT16:HHT17 HRP16:HRP17 IBL16:IBL17 ILH16:ILH17 IVD16:IVD17 JEZ16:JEZ17 JOV16:JOV17 JYR16:JYR17 KIN16:KIN17 KSJ16:KSJ17 LCF16:LCF17 LMB16:LMB17 LVX16:LVX17 MFT16:MFT17 MPP16:MPP17 MZL16:MZL17 NJH16:NJH17 NTD16:NTD17 OCZ16:OCZ17 OMV16:OMV17 OWR16:OWR17 PGN16:PGN17 PQJ16:PQJ17 QAF16:QAF17 QKB16:QKB17 QTX16:QTX17 RDT16:RDT17 RNP16:RNP17 RXL16:RXL17 SHH16:SHH17 SRD16:SRD17 TAZ16:TAZ17 TKV16:TKV17 TUR16:TUR17 UEN16:UEN17 UOJ16:UOJ17 UYF16:UYF17 VIB16:VIB17 VRX16:VRX17 WBT16:WBT17 WLP16:WLP17 WVL16:WVL17 AWK26:AWK28 AMO26:AMO28 ACS26:ACS28 SW26:SW28 JA26:JA28 WVM26:WVM28 WLQ26:WLQ28 WBU26:WBU28 VRY26:VRY28 VIC26:VIC28 UYG26:UYG28 UOK26:UOK28 UEO26:UEO28 TUS26:TUS28 TKW26:TKW28 TBA26:TBA28 SRE26:SRE28 SHI26:SHI28 RXM26:RXM28 RNQ26:RNQ28 RDU26:RDU28 QTY26:QTY28 QKC26:QKC28 QAG26:QAG28 PQK26:PQK28 PGO26:PGO28 OWS26:OWS28 OMW26:OMW28 ODA26:ODA28 NTE26:NTE28 NJI26:NJI28 MZM26:MZM28 MPQ26:MPQ28 MFU26:MFU28 LVY26:LVY28 LMC26:LMC28 LCG26:LCG28 KSK26:KSK28 KIO26:KIO28 JYS26:JYS28 JOW26:JOW28 JFA26:JFA28 IVE26:IVE28 ILI26:ILI28 IBM26:IBM28 HRQ26:HRQ28 HHU26:HHU28 GXY26:GXY28 GOC26:GOC28 GEG26:GEG28 FUK26:FUK28 FKO26:FKO28 FAS26:FAS28 EQW26:EQW28 EHA26:EHA28 DXE26:DXE28 DNI26:DNI28 DDM26:DDM28 CTQ26:CTQ28 CJU26:CJU28 BZY26:BZY28 BQC26:BQC28 BGG26:BGG28">
      <formula1>"1,2,3"</formula1>
    </dataValidation>
    <dataValidation type="list" allowBlank="1" showInputMessage="1" showErrorMessage="1" errorTitle="Account Input Error" error="The account number entered is not valid." sqref="D31:D39 D65554:D65564 IZ65554:IZ65564 SV65554:SV65564 ACR65554:ACR65564 AMN65554:AMN65564 AWJ65554:AWJ65564 BGF65554:BGF65564 BQB65554:BQB65564 BZX65554:BZX65564 CJT65554:CJT65564 CTP65554:CTP65564 DDL65554:DDL65564 DNH65554:DNH65564 DXD65554:DXD65564 EGZ65554:EGZ65564 EQV65554:EQV65564 FAR65554:FAR65564 FKN65554:FKN65564 FUJ65554:FUJ65564 GEF65554:GEF65564 GOB65554:GOB65564 GXX65554:GXX65564 HHT65554:HHT65564 HRP65554:HRP65564 IBL65554:IBL65564 ILH65554:ILH65564 IVD65554:IVD65564 JEZ65554:JEZ65564 JOV65554:JOV65564 JYR65554:JYR65564 KIN65554:KIN65564 KSJ65554:KSJ65564 LCF65554:LCF65564 LMB65554:LMB65564 LVX65554:LVX65564 MFT65554:MFT65564 MPP65554:MPP65564 MZL65554:MZL65564 NJH65554:NJH65564 NTD65554:NTD65564 OCZ65554:OCZ65564 OMV65554:OMV65564 OWR65554:OWR65564 PGN65554:PGN65564 PQJ65554:PQJ65564 QAF65554:QAF65564 QKB65554:QKB65564 QTX65554:QTX65564 RDT65554:RDT65564 RNP65554:RNP65564 RXL65554:RXL65564 SHH65554:SHH65564 SRD65554:SRD65564 TAZ65554:TAZ65564 TKV65554:TKV65564 TUR65554:TUR65564 UEN65554:UEN65564 UOJ65554:UOJ65564 UYF65554:UYF65564 VIB65554:VIB65564 VRX65554:VRX65564 WBT65554:WBT65564 WLP65554:WLP65564 WVL65554:WVL65564 D131090:D131100 IZ131090:IZ131100 SV131090:SV131100 ACR131090:ACR131100 AMN131090:AMN131100 AWJ131090:AWJ131100 BGF131090:BGF131100 BQB131090:BQB131100 BZX131090:BZX131100 CJT131090:CJT131100 CTP131090:CTP131100 DDL131090:DDL131100 DNH131090:DNH131100 DXD131090:DXD131100 EGZ131090:EGZ131100 EQV131090:EQV131100 FAR131090:FAR131100 FKN131090:FKN131100 FUJ131090:FUJ131100 GEF131090:GEF131100 GOB131090:GOB131100 GXX131090:GXX131100 HHT131090:HHT131100 HRP131090:HRP131100 IBL131090:IBL131100 ILH131090:ILH131100 IVD131090:IVD131100 JEZ131090:JEZ131100 JOV131090:JOV131100 JYR131090:JYR131100 KIN131090:KIN131100 KSJ131090:KSJ131100 LCF131090:LCF131100 LMB131090:LMB131100 LVX131090:LVX131100 MFT131090:MFT131100 MPP131090:MPP131100 MZL131090:MZL131100 NJH131090:NJH131100 NTD131090:NTD131100 OCZ131090:OCZ131100 OMV131090:OMV131100 OWR131090:OWR131100 PGN131090:PGN131100 PQJ131090:PQJ131100 QAF131090:QAF131100 QKB131090:QKB131100 QTX131090:QTX131100 RDT131090:RDT131100 RNP131090:RNP131100 RXL131090:RXL131100 SHH131090:SHH131100 SRD131090:SRD131100 TAZ131090:TAZ131100 TKV131090:TKV131100 TUR131090:TUR131100 UEN131090:UEN131100 UOJ131090:UOJ131100 UYF131090:UYF131100 VIB131090:VIB131100 VRX131090:VRX131100 WBT131090:WBT131100 WLP131090:WLP131100 WVL131090:WVL131100 D196626:D196636 IZ196626:IZ196636 SV196626:SV196636 ACR196626:ACR196636 AMN196626:AMN196636 AWJ196626:AWJ196636 BGF196626:BGF196636 BQB196626:BQB196636 BZX196626:BZX196636 CJT196626:CJT196636 CTP196626:CTP196636 DDL196626:DDL196636 DNH196626:DNH196636 DXD196626:DXD196636 EGZ196626:EGZ196636 EQV196626:EQV196636 FAR196626:FAR196636 FKN196626:FKN196636 FUJ196626:FUJ196636 GEF196626:GEF196636 GOB196626:GOB196636 GXX196626:GXX196636 HHT196626:HHT196636 HRP196626:HRP196636 IBL196626:IBL196636 ILH196626:ILH196636 IVD196626:IVD196636 JEZ196626:JEZ196636 JOV196626:JOV196636 JYR196626:JYR196636 KIN196626:KIN196636 KSJ196626:KSJ196636 LCF196626:LCF196636 LMB196626:LMB196636 LVX196626:LVX196636 MFT196626:MFT196636 MPP196626:MPP196636 MZL196626:MZL196636 NJH196626:NJH196636 NTD196626:NTD196636 OCZ196626:OCZ196636 OMV196626:OMV196636 OWR196626:OWR196636 PGN196626:PGN196636 PQJ196626:PQJ196636 QAF196626:QAF196636 QKB196626:QKB196636 QTX196626:QTX196636 RDT196626:RDT196636 RNP196626:RNP196636 RXL196626:RXL196636 SHH196626:SHH196636 SRD196626:SRD196636 TAZ196626:TAZ196636 TKV196626:TKV196636 TUR196626:TUR196636 UEN196626:UEN196636 UOJ196626:UOJ196636 UYF196626:UYF196636 VIB196626:VIB196636 VRX196626:VRX196636 WBT196626:WBT196636 WLP196626:WLP196636 WVL196626:WVL196636 D262162:D262172 IZ262162:IZ262172 SV262162:SV262172 ACR262162:ACR262172 AMN262162:AMN262172 AWJ262162:AWJ262172 BGF262162:BGF262172 BQB262162:BQB262172 BZX262162:BZX262172 CJT262162:CJT262172 CTP262162:CTP262172 DDL262162:DDL262172 DNH262162:DNH262172 DXD262162:DXD262172 EGZ262162:EGZ262172 EQV262162:EQV262172 FAR262162:FAR262172 FKN262162:FKN262172 FUJ262162:FUJ262172 GEF262162:GEF262172 GOB262162:GOB262172 GXX262162:GXX262172 HHT262162:HHT262172 HRP262162:HRP262172 IBL262162:IBL262172 ILH262162:ILH262172 IVD262162:IVD262172 JEZ262162:JEZ262172 JOV262162:JOV262172 JYR262162:JYR262172 KIN262162:KIN262172 KSJ262162:KSJ262172 LCF262162:LCF262172 LMB262162:LMB262172 LVX262162:LVX262172 MFT262162:MFT262172 MPP262162:MPP262172 MZL262162:MZL262172 NJH262162:NJH262172 NTD262162:NTD262172 OCZ262162:OCZ262172 OMV262162:OMV262172 OWR262162:OWR262172 PGN262162:PGN262172 PQJ262162:PQJ262172 QAF262162:QAF262172 QKB262162:QKB262172 QTX262162:QTX262172 RDT262162:RDT262172 RNP262162:RNP262172 RXL262162:RXL262172 SHH262162:SHH262172 SRD262162:SRD262172 TAZ262162:TAZ262172 TKV262162:TKV262172 TUR262162:TUR262172 UEN262162:UEN262172 UOJ262162:UOJ262172 UYF262162:UYF262172 VIB262162:VIB262172 VRX262162:VRX262172 WBT262162:WBT262172 WLP262162:WLP262172 WVL262162:WVL262172 D327698:D327708 IZ327698:IZ327708 SV327698:SV327708 ACR327698:ACR327708 AMN327698:AMN327708 AWJ327698:AWJ327708 BGF327698:BGF327708 BQB327698:BQB327708 BZX327698:BZX327708 CJT327698:CJT327708 CTP327698:CTP327708 DDL327698:DDL327708 DNH327698:DNH327708 DXD327698:DXD327708 EGZ327698:EGZ327708 EQV327698:EQV327708 FAR327698:FAR327708 FKN327698:FKN327708 FUJ327698:FUJ327708 GEF327698:GEF327708 GOB327698:GOB327708 GXX327698:GXX327708 HHT327698:HHT327708 HRP327698:HRP327708 IBL327698:IBL327708 ILH327698:ILH327708 IVD327698:IVD327708 JEZ327698:JEZ327708 JOV327698:JOV327708 JYR327698:JYR327708 KIN327698:KIN327708 KSJ327698:KSJ327708 LCF327698:LCF327708 LMB327698:LMB327708 LVX327698:LVX327708 MFT327698:MFT327708 MPP327698:MPP327708 MZL327698:MZL327708 NJH327698:NJH327708 NTD327698:NTD327708 OCZ327698:OCZ327708 OMV327698:OMV327708 OWR327698:OWR327708 PGN327698:PGN327708 PQJ327698:PQJ327708 QAF327698:QAF327708 QKB327698:QKB327708 QTX327698:QTX327708 RDT327698:RDT327708 RNP327698:RNP327708 RXL327698:RXL327708 SHH327698:SHH327708 SRD327698:SRD327708 TAZ327698:TAZ327708 TKV327698:TKV327708 TUR327698:TUR327708 UEN327698:UEN327708 UOJ327698:UOJ327708 UYF327698:UYF327708 VIB327698:VIB327708 VRX327698:VRX327708 WBT327698:WBT327708 WLP327698:WLP327708 WVL327698:WVL327708 D393234:D393244 IZ393234:IZ393244 SV393234:SV393244 ACR393234:ACR393244 AMN393234:AMN393244 AWJ393234:AWJ393244 BGF393234:BGF393244 BQB393234:BQB393244 BZX393234:BZX393244 CJT393234:CJT393244 CTP393234:CTP393244 DDL393234:DDL393244 DNH393234:DNH393244 DXD393234:DXD393244 EGZ393234:EGZ393244 EQV393234:EQV393244 FAR393234:FAR393244 FKN393234:FKN393244 FUJ393234:FUJ393244 GEF393234:GEF393244 GOB393234:GOB393244 GXX393234:GXX393244 HHT393234:HHT393244 HRP393234:HRP393244 IBL393234:IBL393244 ILH393234:ILH393244 IVD393234:IVD393244 JEZ393234:JEZ393244 JOV393234:JOV393244 JYR393234:JYR393244 KIN393234:KIN393244 KSJ393234:KSJ393244 LCF393234:LCF393244 LMB393234:LMB393244 LVX393234:LVX393244 MFT393234:MFT393244 MPP393234:MPP393244 MZL393234:MZL393244 NJH393234:NJH393244 NTD393234:NTD393244 OCZ393234:OCZ393244 OMV393234:OMV393244 OWR393234:OWR393244 PGN393234:PGN393244 PQJ393234:PQJ393244 QAF393234:QAF393244 QKB393234:QKB393244 QTX393234:QTX393244 RDT393234:RDT393244 RNP393234:RNP393244 RXL393234:RXL393244 SHH393234:SHH393244 SRD393234:SRD393244 TAZ393234:TAZ393244 TKV393234:TKV393244 TUR393234:TUR393244 UEN393234:UEN393244 UOJ393234:UOJ393244 UYF393234:UYF393244 VIB393234:VIB393244 VRX393234:VRX393244 WBT393234:WBT393244 WLP393234:WLP393244 WVL393234:WVL393244 D458770:D458780 IZ458770:IZ458780 SV458770:SV458780 ACR458770:ACR458780 AMN458770:AMN458780 AWJ458770:AWJ458780 BGF458770:BGF458780 BQB458770:BQB458780 BZX458770:BZX458780 CJT458770:CJT458780 CTP458770:CTP458780 DDL458770:DDL458780 DNH458770:DNH458780 DXD458770:DXD458780 EGZ458770:EGZ458780 EQV458770:EQV458780 FAR458770:FAR458780 FKN458770:FKN458780 FUJ458770:FUJ458780 GEF458770:GEF458780 GOB458770:GOB458780 GXX458770:GXX458780 HHT458770:HHT458780 HRP458770:HRP458780 IBL458770:IBL458780 ILH458770:ILH458780 IVD458770:IVD458780 JEZ458770:JEZ458780 JOV458770:JOV458780 JYR458770:JYR458780 KIN458770:KIN458780 KSJ458770:KSJ458780 LCF458770:LCF458780 LMB458770:LMB458780 LVX458770:LVX458780 MFT458770:MFT458780 MPP458770:MPP458780 MZL458770:MZL458780 NJH458770:NJH458780 NTD458770:NTD458780 OCZ458770:OCZ458780 OMV458770:OMV458780 OWR458770:OWR458780 PGN458770:PGN458780 PQJ458770:PQJ458780 QAF458770:QAF458780 QKB458770:QKB458780 QTX458770:QTX458780 RDT458770:RDT458780 RNP458770:RNP458780 RXL458770:RXL458780 SHH458770:SHH458780 SRD458770:SRD458780 TAZ458770:TAZ458780 TKV458770:TKV458780 TUR458770:TUR458780 UEN458770:UEN458780 UOJ458770:UOJ458780 UYF458770:UYF458780 VIB458770:VIB458780 VRX458770:VRX458780 WBT458770:WBT458780 WLP458770:WLP458780 WVL458770:WVL458780 D524306:D524316 IZ524306:IZ524316 SV524306:SV524316 ACR524306:ACR524316 AMN524306:AMN524316 AWJ524306:AWJ524316 BGF524306:BGF524316 BQB524306:BQB524316 BZX524306:BZX524316 CJT524306:CJT524316 CTP524306:CTP524316 DDL524306:DDL524316 DNH524306:DNH524316 DXD524306:DXD524316 EGZ524306:EGZ524316 EQV524306:EQV524316 FAR524306:FAR524316 FKN524306:FKN524316 FUJ524306:FUJ524316 GEF524306:GEF524316 GOB524306:GOB524316 GXX524306:GXX524316 HHT524306:HHT524316 HRP524306:HRP524316 IBL524306:IBL524316 ILH524306:ILH524316 IVD524306:IVD524316 JEZ524306:JEZ524316 JOV524306:JOV524316 JYR524306:JYR524316 KIN524306:KIN524316 KSJ524306:KSJ524316 LCF524306:LCF524316 LMB524306:LMB524316 LVX524306:LVX524316 MFT524306:MFT524316 MPP524306:MPP524316 MZL524306:MZL524316 NJH524306:NJH524316 NTD524306:NTD524316 OCZ524306:OCZ524316 OMV524306:OMV524316 OWR524306:OWR524316 PGN524306:PGN524316 PQJ524306:PQJ524316 QAF524306:QAF524316 QKB524306:QKB524316 QTX524306:QTX524316 RDT524306:RDT524316 RNP524306:RNP524316 RXL524306:RXL524316 SHH524306:SHH524316 SRD524306:SRD524316 TAZ524306:TAZ524316 TKV524306:TKV524316 TUR524306:TUR524316 UEN524306:UEN524316 UOJ524306:UOJ524316 UYF524306:UYF524316 VIB524306:VIB524316 VRX524306:VRX524316 WBT524306:WBT524316 WLP524306:WLP524316 WVL524306:WVL524316 D589842:D589852 IZ589842:IZ589852 SV589842:SV589852 ACR589842:ACR589852 AMN589842:AMN589852 AWJ589842:AWJ589852 BGF589842:BGF589852 BQB589842:BQB589852 BZX589842:BZX589852 CJT589842:CJT589852 CTP589842:CTP589852 DDL589842:DDL589852 DNH589842:DNH589852 DXD589842:DXD589852 EGZ589842:EGZ589852 EQV589842:EQV589852 FAR589842:FAR589852 FKN589842:FKN589852 FUJ589842:FUJ589852 GEF589842:GEF589852 GOB589842:GOB589852 GXX589842:GXX589852 HHT589842:HHT589852 HRP589842:HRP589852 IBL589842:IBL589852 ILH589842:ILH589852 IVD589842:IVD589852 JEZ589842:JEZ589852 JOV589842:JOV589852 JYR589842:JYR589852 KIN589842:KIN589852 KSJ589842:KSJ589852 LCF589842:LCF589852 LMB589842:LMB589852 LVX589842:LVX589852 MFT589842:MFT589852 MPP589842:MPP589852 MZL589842:MZL589852 NJH589842:NJH589852 NTD589842:NTD589852 OCZ589842:OCZ589852 OMV589842:OMV589852 OWR589842:OWR589852 PGN589842:PGN589852 PQJ589842:PQJ589852 QAF589842:QAF589852 QKB589842:QKB589852 QTX589842:QTX589852 RDT589842:RDT589852 RNP589842:RNP589852 RXL589842:RXL589852 SHH589842:SHH589852 SRD589842:SRD589852 TAZ589842:TAZ589852 TKV589842:TKV589852 TUR589842:TUR589852 UEN589842:UEN589852 UOJ589842:UOJ589852 UYF589842:UYF589852 VIB589842:VIB589852 VRX589842:VRX589852 WBT589842:WBT589852 WLP589842:WLP589852 WVL589842:WVL589852 D655378:D655388 IZ655378:IZ655388 SV655378:SV655388 ACR655378:ACR655388 AMN655378:AMN655388 AWJ655378:AWJ655388 BGF655378:BGF655388 BQB655378:BQB655388 BZX655378:BZX655388 CJT655378:CJT655388 CTP655378:CTP655388 DDL655378:DDL655388 DNH655378:DNH655388 DXD655378:DXD655388 EGZ655378:EGZ655388 EQV655378:EQV655388 FAR655378:FAR655388 FKN655378:FKN655388 FUJ655378:FUJ655388 GEF655378:GEF655388 GOB655378:GOB655388 GXX655378:GXX655388 HHT655378:HHT655388 HRP655378:HRP655388 IBL655378:IBL655388 ILH655378:ILH655388 IVD655378:IVD655388 JEZ655378:JEZ655388 JOV655378:JOV655388 JYR655378:JYR655388 KIN655378:KIN655388 KSJ655378:KSJ655388 LCF655378:LCF655388 LMB655378:LMB655388 LVX655378:LVX655388 MFT655378:MFT655388 MPP655378:MPP655388 MZL655378:MZL655388 NJH655378:NJH655388 NTD655378:NTD655388 OCZ655378:OCZ655388 OMV655378:OMV655388 OWR655378:OWR655388 PGN655378:PGN655388 PQJ655378:PQJ655388 QAF655378:QAF655388 QKB655378:QKB655388 QTX655378:QTX655388 RDT655378:RDT655388 RNP655378:RNP655388 RXL655378:RXL655388 SHH655378:SHH655388 SRD655378:SRD655388 TAZ655378:TAZ655388 TKV655378:TKV655388 TUR655378:TUR655388 UEN655378:UEN655388 UOJ655378:UOJ655388 UYF655378:UYF655388 VIB655378:VIB655388 VRX655378:VRX655388 WBT655378:WBT655388 WLP655378:WLP655388 WVL655378:WVL655388 D720914:D720924 IZ720914:IZ720924 SV720914:SV720924 ACR720914:ACR720924 AMN720914:AMN720924 AWJ720914:AWJ720924 BGF720914:BGF720924 BQB720914:BQB720924 BZX720914:BZX720924 CJT720914:CJT720924 CTP720914:CTP720924 DDL720914:DDL720924 DNH720914:DNH720924 DXD720914:DXD720924 EGZ720914:EGZ720924 EQV720914:EQV720924 FAR720914:FAR720924 FKN720914:FKN720924 FUJ720914:FUJ720924 GEF720914:GEF720924 GOB720914:GOB720924 GXX720914:GXX720924 HHT720914:HHT720924 HRP720914:HRP720924 IBL720914:IBL720924 ILH720914:ILH720924 IVD720914:IVD720924 JEZ720914:JEZ720924 JOV720914:JOV720924 JYR720914:JYR720924 KIN720914:KIN720924 KSJ720914:KSJ720924 LCF720914:LCF720924 LMB720914:LMB720924 LVX720914:LVX720924 MFT720914:MFT720924 MPP720914:MPP720924 MZL720914:MZL720924 NJH720914:NJH720924 NTD720914:NTD720924 OCZ720914:OCZ720924 OMV720914:OMV720924 OWR720914:OWR720924 PGN720914:PGN720924 PQJ720914:PQJ720924 QAF720914:QAF720924 QKB720914:QKB720924 QTX720914:QTX720924 RDT720914:RDT720924 RNP720914:RNP720924 RXL720914:RXL720924 SHH720914:SHH720924 SRD720914:SRD720924 TAZ720914:TAZ720924 TKV720914:TKV720924 TUR720914:TUR720924 UEN720914:UEN720924 UOJ720914:UOJ720924 UYF720914:UYF720924 VIB720914:VIB720924 VRX720914:VRX720924 WBT720914:WBT720924 WLP720914:WLP720924 WVL720914:WVL720924 D786450:D786460 IZ786450:IZ786460 SV786450:SV786460 ACR786450:ACR786460 AMN786450:AMN786460 AWJ786450:AWJ786460 BGF786450:BGF786460 BQB786450:BQB786460 BZX786450:BZX786460 CJT786450:CJT786460 CTP786450:CTP786460 DDL786450:DDL786460 DNH786450:DNH786460 DXD786450:DXD786460 EGZ786450:EGZ786460 EQV786450:EQV786460 FAR786450:FAR786460 FKN786450:FKN786460 FUJ786450:FUJ786460 GEF786450:GEF786460 GOB786450:GOB786460 GXX786450:GXX786460 HHT786450:HHT786460 HRP786450:HRP786460 IBL786450:IBL786460 ILH786450:ILH786460 IVD786450:IVD786460 JEZ786450:JEZ786460 JOV786450:JOV786460 JYR786450:JYR786460 KIN786450:KIN786460 KSJ786450:KSJ786460 LCF786450:LCF786460 LMB786450:LMB786460 LVX786450:LVX786460 MFT786450:MFT786460 MPP786450:MPP786460 MZL786450:MZL786460 NJH786450:NJH786460 NTD786450:NTD786460 OCZ786450:OCZ786460 OMV786450:OMV786460 OWR786450:OWR786460 PGN786450:PGN786460 PQJ786450:PQJ786460 QAF786450:QAF786460 QKB786450:QKB786460 QTX786450:QTX786460 RDT786450:RDT786460 RNP786450:RNP786460 RXL786450:RXL786460 SHH786450:SHH786460 SRD786450:SRD786460 TAZ786450:TAZ786460 TKV786450:TKV786460 TUR786450:TUR786460 UEN786450:UEN786460 UOJ786450:UOJ786460 UYF786450:UYF786460 VIB786450:VIB786460 VRX786450:VRX786460 WBT786450:WBT786460 WLP786450:WLP786460 WVL786450:WVL786460 D851986:D851996 IZ851986:IZ851996 SV851986:SV851996 ACR851986:ACR851996 AMN851986:AMN851996 AWJ851986:AWJ851996 BGF851986:BGF851996 BQB851986:BQB851996 BZX851986:BZX851996 CJT851986:CJT851996 CTP851986:CTP851996 DDL851986:DDL851996 DNH851986:DNH851996 DXD851986:DXD851996 EGZ851986:EGZ851996 EQV851986:EQV851996 FAR851986:FAR851996 FKN851986:FKN851996 FUJ851986:FUJ851996 GEF851986:GEF851996 GOB851986:GOB851996 GXX851986:GXX851996 HHT851986:HHT851996 HRP851986:HRP851996 IBL851986:IBL851996 ILH851986:ILH851996 IVD851986:IVD851996 JEZ851986:JEZ851996 JOV851986:JOV851996 JYR851986:JYR851996 KIN851986:KIN851996 KSJ851986:KSJ851996 LCF851986:LCF851996 LMB851986:LMB851996 LVX851986:LVX851996 MFT851986:MFT851996 MPP851986:MPP851996 MZL851986:MZL851996 NJH851986:NJH851996 NTD851986:NTD851996 OCZ851986:OCZ851996 OMV851986:OMV851996 OWR851986:OWR851996 PGN851986:PGN851996 PQJ851986:PQJ851996 QAF851986:QAF851996 QKB851986:QKB851996 QTX851986:QTX851996 RDT851986:RDT851996 RNP851986:RNP851996 RXL851986:RXL851996 SHH851986:SHH851996 SRD851986:SRD851996 TAZ851986:TAZ851996 TKV851986:TKV851996 TUR851986:TUR851996 UEN851986:UEN851996 UOJ851986:UOJ851996 UYF851986:UYF851996 VIB851986:VIB851996 VRX851986:VRX851996 WBT851986:WBT851996 WLP851986:WLP851996 WVL851986:WVL851996 D917522:D917532 IZ917522:IZ917532 SV917522:SV917532 ACR917522:ACR917532 AMN917522:AMN917532 AWJ917522:AWJ917532 BGF917522:BGF917532 BQB917522:BQB917532 BZX917522:BZX917532 CJT917522:CJT917532 CTP917522:CTP917532 DDL917522:DDL917532 DNH917522:DNH917532 DXD917522:DXD917532 EGZ917522:EGZ917532 EQV917522:EQV917532 FAR917522:FAR917532 FKN917522:FKN917532 FUJ917522:FUJ917532 GEF917522:GEF917532 GOB917522:GOB917532 GXX917522:GXX917532 HHT917522:HHT917532 HRP917522:HRP917532 IBL917522:IBL917532 ILH917522:ILH917532 IVD917522:IVD917532 JEZ917522:JEZ917532 JOV917522:JOV917532 JYR917522:JYR917532 KIN917522:KIN917532 KSJ917522:KSJ917532 LCF917522:LCF917532 LMB917522:LMB917532 LVX917522:LVX917532 MFT917522:MFT917532 MPP917522:MPP917532 MZL917522:MZL917532 NJH917522:NJH917532 NTD917522:NTD917532 OCZ917522:OCZ917532 OMV917522:OMV917532 OWR917522:OWR917532 PGN917522:PGN917532 PQJ917522:PQJ917532 QAF917522:QAF917532 QKB917522:QKB917532 QTX917522:QTX917532 RDT917522:RDT917532 RNP917522:RNP917532 RXL917522:RXL917532 SHH917522:SHH917532 SRD917522:SRD917532 TAZ917522:TAZ917532 TKV917522:TKV917532 TUR917522:TUR917532 UEN917522:UEN917532 UOJ917522:UOJ917532 UYF917522:UYF917532 VIB917522:VIB917532 VRX917522:VRX917532 WBT917522:WBT917532 WLP917522:WLP917532 WVL917522:WVL917532 D983058:D983068 IZ983058:IZ983068 SV983058:SV983068 ACR983058:ACR983068 AMN983058:AMN983068 AWJ983058:AWJ983068 BGF983058:BGF983068 BQB983058:BQB983068 BZX983058:BZX983068 CJT983058:CJT983068 CTP983058:CTP983068 DDL983058:DDL983068 DNH983058:DNH983068 DXD983058:DXD983068 EGZ983058:EGZ983068 EQV983058:EQV983068 FAR983058:FAR983068 FKN983058:FKN983068 FUJ983058:FUJ983068 GEF983058:GEF983068 GOB983058:GOB983068 GXX983058:GXX983068 HHT983058:HHT983068 HRP983058:HRP983068 IBL983058:IBL983068 ILH983058:ILH983068 IVD983058:IVD983068 JEZ983058:JEZ983068 JOV983058:JOV983068 JYR983058:JYR983068 KIN983058:KIN983068 KSJ983058:KSJ983068 LCF983058:LCF983068 LMB983058:LMB983068 LVX983058:LVX983068 MFT983058:MFT983068 MPP983058:MPP983068 MZL983058:MZL983068 NJH983058:NJH983068 NTD983058:NTD983068 OCZ983058:OCZ983068 OMV983058:OMV983068 OWR983058:OWR983068 PGN983058:PGN983068 PQJ983058:PQJ983068 QAF983058:QAF983068 QKB983058:QKB983068 QTX983058:QTX983068 RDT983058:RDT983068 RNP983058:RNP983068 RXL983058:RXL983068 SHH983058:SHH983068 SRD983058:SRD983068 TAZ983058:TAZ983068 TKV983058:TKV983068 TUR983058:TUR983068 UEN983058:UEN983068 UOJ983058:UOJ983068 UYF983058:UYF983068 VIB983058:VIB983068 VRX983058:VRX983068 WBT983058:WBT983068 WLP983058:WLP983068 WVL983058:WVL983068 D65533:D65541 IZ65533:IZ65541 SV65533:SV65541 ACR65533:ACR65541 AMN65533:AMN65541 AWJ65533:AWJ65541 BGF65533:BGF65541 BQB65533:BQB65541 BZX65533:BZX65541 CJT65533:CJT65541 CTP65533:CTP65541 DDL65533:DDL65541 DNH65533:DNH65541 DXD65533:DXD65541 EGZ65533:EGZ65541 EQV65533:EQV65541 FAR65533:FAR65541 FKN65533:FKN65541 FUJ65533:FUJ65541 GEF65533:GEF65541 GOB65533:GOB65541 GXX65533:GXX65541 HHT65533:HHT65541 HRP65533:HRP65541 IBL65533:IBL65541 ILH65533:ILH65541 IVD65533:IVD65541 JEZ65533:JEZ65541 JOV65533:JOV65541 JYR65533:JYR65541 KIN65533:KIN65541 KSJ65533:KSJ65541 LCF65533:LCF65541 LMB65533:LMB65541 LVX65533:LVX65541 MFT65533:MFT65541 MPP65533:MPP65541 MZL65533:MZL65541 NJH65533:NJH65541 NTD65533:NTD65541 OCZ65533:OCZ65541 OMV65533:OMV65541 OWR65533:OWR65541 PGN65533:PGN65541 PQJ65533:PQJ65541 QAF65533:QAF65541 QKB65533:QKB65541 QTX65533:QTX65541 RDT65533:RDT65541 RNP65533:RNP65541 RXL65533:RXL65541 SHH65533:SHH65541 SRD65533:SRD65541 TAZ65533:TAZ65541 TKV65533:TKV65541 TUR65533:TUR65541 UEN65533:UEN65541 UOJ65533:UOJ65541 UYF65533:UYF65541 VIB65533:VIB65541 VRX65533:VRX65541 WBT65533:WBT65541 WLP65533:WLP65541 WVL65533:WVL65541 D131069:D131077 IZ131069:IZ131077 SV131069:SV131077 ACR131069:ACR131077 AMN131069:AMN131077 AWJ131069:AWJ131077 BGF131069:BGF131077 BQB131069:BQB131077 BZX131069:BZX131077 CJT131069:CJT131077 CTP131069:CTP131077 DDL131069:DDL131077 DNH131069:DNH131077 DXD131069:DXD131077 EGZ131069:EGZ131077 EQV131069:EQV131077 FAR131069:FAR131077 FKN131069:FKN131077 FUJ131069:FUJ131077 GEF131069:GEF131077 GOB131069:GOB131077 GXX131069:GXX131077 HHT131069:HHT131077 HRP131069:HRP131077 IBL131069:IBL131077 ILH131069:ILH131077 IVD131069:IVD131077 JEZ131069:JEZ131077 JOV131069:JOV131077 JYR131069:JYR131077 KIN131069:KIN131077 KSJ131069:KSJ131077 LCF131069:LCF131077 LMB131069:LMB131077 LVX131069:LVX131077 MFT131069:MFT131077 MPP131069:MPP131077 MZL131069:MZL131077 NJH131069:NJH131077 NTD131069:NTD131077 OCZ131069:OCZ131077 OMV131069:OMV131077 OWR131069:OWR131077 PGN131069:PGN131077 PQJ131069:PQJ131077 QAF131069:QAF131077 QKB131069:QKB131077 QTX131069:QTX131077 RDT131069:RDT131077 RNP131069:RNP131077 RXL131069:RXL131077 SHH131069:SHH131077 SRD131069:SRD131077 TAZ131069:TAZ131077 TKV131069:TKV131077 TUR131069:TUR131077 UEN131069:UEN131077 UOJ131069:UOJ131077 UYF131069:UYF131077 VIB131069:VIB131077 VRX131069:VRX131077 WBT131069:WBT131077 WLP131069:WLP131077 WVL131069:WVL131077 D196605:D196613 IZ196605:IZ196613 SV196605:SV196613 ACR196605:ACR196613 AMN196605:AMN196613 AWJ196605:AWJ196613 BGF196605:BGF196613 BQB196605:BQB196613 BZX196605:BZX196613 CJT196605:CJT196613 CTP196605:CTP196613 DDL196605:DDL196613 DNH196605:DNH196613 DXD196605:DXD196613 EGZ196605:EGZ196613 EQV196605:EQV196613 FAR196605:FAR196613 FKN196605:FKN196613 FUJ196605:FUJ196613 GEF196605:GEF196613 GOB196605:GOB196613 GXX196605:GXX196613 HHT196605:HHT196613 HRP196605:HRP196613 IBL196605:IBL196613 ILH196605:ILH196613 IVD196605:IVD196613 JEZ196605:JEZ196613 JOV196605:JOV196613 JYR196605:JYR196613 KIN196605:KIN196613 KSJ196605:KSJ196613 LCF196605:LCF196613 LMB196605:LMB196613 LVX196605:LVX196613 MFT196605:MFT196613 MPP196605:MPP196613 MZL196605:MZL196613 NJH196605:NJH196613 NTD196605:NTD196613 OCZ196605:OCZ196613 OMV196605:OMV196613 OWR196605:OWR196613 PGN196605:PGN196613 PQJ196605:PQJ196613 QAF196605:QAF196613 QKB196605:QKB196613 QTX196605:QTX196613 RDT196605:RDT196613 RNP196605:RNP196613 RXL196605:RXL196613 SHH196605:SHH196613 SRD196605:SRD196613 TAZ196605:TAZ196613 TKV196605:TKV196613 TUR196605:TUR196613 UEN196605:UEN196613 UOJ196605:UOJ196613 UYF196605:UYF196613 VIB196605:VIB196613 VRX196605:VRX196613 WBT196605:WBT196613 WLP196605:WLP196613 WVL196605:WVL196613 D262141:D262149 IZ262141:IZ262149 SV262141:SV262149 ACR262141:ACR262149 AMN262141:AMN262149 AWJ262141:AWJ262149 BGF262141:BGF262149 BQB262141:BQB262149 BZX262141:BZX262149 CJT262141:CJT262149 CTP262141:CTP262149 DDL262141:DDL262149 DNH262141:DNH262149 DXD262141:DXD262149 EGZ262141:EGZ262149 EQV262141:EQV262149 FAR262141:FAR262149 FKN262141:FKN262149 FUJ262141:FUJ262149 GEF262141:GEF262149 GOB262141:GOB262149 GXX262141:GXX262149 HHT262141:HHT262149 HRP262141:HRP262149 IBL262141:IBL262149 ILH262141:ILH262149 IVD262141:IVD262149 JEZ262141:JEZ262149 JOV262141:JOV262149 JYR262141:JYR262149 KIN262141:KIN262149 KSJ262141:KSJ262149 LCF262141:LCF262149 LMB262141:LMB262149 LVX262141:LVX262149 MFT262141:MFT262149 MPP262141:MPP262149 MZL262141:MZL262149 NJH262141:NJH262149 NTD262141:NTD262149 OCZ262141:OCZ262149 OMV262141:OMV262149 OWR262141:OWR262149 PGN262141:PGN262149 PQJ262141:PQJ262149 QAF262141:QAF262149 QKB262141:QKB262149 QTX262141:QTX262149 RDT262141:RDT262149 RNP262141:RNP262149 RXL262141:RXL262149 SHH262141:SHH262149 SRD262141:SRD262149 TAZ262141:TAZ262149 TKV262141:TKV262149 TUR262141:TUR262149 UEN262141:UEN262149 UOJ262141:UOJ262149 UYF262141:UYF262149 VIB262141:VIB262149 VRX262141:VRX262149 WBT262141:WBT262149 WLP262141:WLP262149 WVL262141:WVL262149 D327677:D327685 IZ327677:IZ327685 SV327677:SV327685 ACR327677:ACR327685 AMN327677:AMN327685 AWJ327677:AWJ327685 BGF327677:BGF327685 BQB327677:BQB327685 BZX327677:BZX327685 CJT327677:CJT327685 CTP327677:CTP327685 DDL327677:DDL327685 DNH327677:DNH327685 DXD327677:DXD327685 EGZ327677:EGZ327685 EQV327677:EQV327685 FAR327677:FAR327685 FKN327677:FKN327685 FUJ327677:FUJ327685 GEF327677:GEF327685 GOB327677:GOB327685 GXX327677:GXX327685 HHT327677:HHT327685 HRP327677:HRP327685 IBL327677:IBL327685 ILH327677:ILH327685 IVD327677:IVD327685 JEZ327677:JEZ327685 JOV327677:JOV327685 JYR327677:JYR327685 KIN327677:KIN327685 KSJ327677:KSJ327685 LCF327677:LCF327685 LMB327677:LMB327685 LVX327677:LVX327685 MFT327677:MFT327685 MPP327677:MPP327685 MZL327677:MZL327685 NJH327677:NJH327685 NTD327677:NTD327685 OCZ327677:OCZ327685 OMV327677:OMV327685 OWR327677:OWR327685 PGN327677:PGN327685 PQJ327677:PQJ327685 QAF327677:QAF327685 QKB327677:QKB327685 QTX327677:QTX327685 RDT327677:RDT327685 RNP327677:RNP327685 RXL327677:RXL327685 SHH327677:SHH327685 SRD327677:SRD327685 TAZ327677:TAZ327685 TKV327677:TKV327685 TUR327677:TUR327685 UEN327677:UEN327685 UOJ327677:UOJ327685 UYF327677:UYF327685 VIB327677:VIB327685 VRX327677:VRX327685 WBT327677:WBT327685 WLP327677:WLP327685 WVL327677:WVL327685 D393213:D393221 IZ393213:IZ393221 SV393213:SV393221 ACR393213:ACR393221 AMN393213:AMN393221 AWJ393213:AWJ393221 BGF393213:BGF393221 BQB393213:BQB393221 BZX393213:BZX393221 CJT393213:CJT393221 CTP393213:CTP393221 DDL393213:DDL393221 DNH393213:DNH393221 DXD393213:DXD393221 EGZ393213:EGZ393221 EQV393213:EQV393221 FAR393213:FAR393221 FKN393213:FKN393221 FUJ393213:FUJ393221 GEF393213:GEF393221 GOB393213:GOB393221 GXX393213:GXX393221 HHT393213:HHT393221 HRP393213:HRP393221 IBL393213:IBL393221 ILH393213:ILH393221 IVD393213:IVD393221 JEZ393213:JEZ393221 JOV393213:JOV393221 JYR393213:JYR393221 KIN393213:KIN393221 KSJ393213:KSJ393221 LCF393213:LCF393221 LMB393213:LMB393221 LVX393213:LVX393221 MFT393213:MFT393221 MPP393213:MPP393221 MZL393213:MZL393221 NJH393213:NJH393221 NTD393213:NTD393221 OCZ393213:OCZ393221 OMV393213:OMV393221 OWR393213:OWR393221 PGN393213:PGN393221 PQJ393213:PQJ393221 QAF393213:QAF393221 QKB393213:QKB393221 QTX393213:QTX393221 RDT393213:RDT393221 RNP393213:RNP393221 RXL393213:RXL393221 SHH393213:SHH393221 SRD393213:SRD393221 TAZ393213:TAZ393221 TKV393213:TKV393221 TUR393213:TUR393221 UEN393213:UEN393221 UOJ393213:UOJ393221 UYF393213:UYF393221 VIB393213:VIB393221 VRX393213:VRX393221 WBT393213:WBT393221 WLP393213:WLP393221 WVL393213:WVL393221 D458749:D458757 IZ458749:IZ458757 SV458749:SV458757 ACR458749:ACR458757 AMN458749:AMN458757 AWJ458749:AWJ458757 BGF458749:BGF458757 BQB458749:BQB458757 BZX458749:BZX458757 CJT458749:CJT458757 CTP458749:CTP458757 DDL458749:DDL458757 DNH458749:DNH458757 DXD458749:DXD458757 EGZ458749:EGZ458757 EQV458749:EQV458757 FAR458749:FAR458757 FKN458749:FKN458757 FUJ458749:FUJ458757 GEF458749:GEF458757 GOB458749:GOB458757 GXX458749:GXX458757 HHT458749:HHT458757 HRP458749:HRP458757 IBL458749:IBL458757 ILH458749:ILH458757 IVD458749:IVD458757 JEZ458749:JEZ458757 JOV458749:JOV458757 JYR458749:JYR458757 KIN458749:KIN458757 KSJ458749:KSJ458757 LCF458749:LCF458757 LMB458749:LMB458757 LVX458749:LVX458757 MFT458749:MFT458757 MPP458749:MPP458757 MZL458749:MZL458757 NJH458749:NJH458757 NTD458749:NTD458757 OCZ458749:OCZ458757 OMV458749:OMV458757 OWR458749:OWR458757 PGN458749:PGN458757 PQJ458749:PQJ458757 QAF458749:QAF458757 QKB458749:QKB458757 QTX458749:QTX458757 RDT458749:RDT458757 RNP458749:RNP458757 RXL458749:RXL458757 SHH458749:SHH458757 SRD458749:SRD458757 TAZ458749:TAZ458757 TKV458749:TKV458757 TUR458749:TUR458757 UEN458749:UEN458757 UOJ458749:UOJ458757 UYF458749:UYF458757 VIB458749:VIB458757 VRX458749:VRX458757 WBT458749:WBT458757 WLP458749:WLP458757 WVL458749:WVL458757 D524285:D524293 IZ524285:IZ524293 SV524285:SV524293 ACR524285:ACR524293 AMN524285:AMN524293 AWJ524285:AWJ524293 BGF524285:BGF524293 BQB524285:BQB524293 BZX524285:BZX524293 CJT524285:CJT524293 CTP524285:CTP524293 DDL524285:DDL524293 DNH524285:DNH524293 DXD524285:DXD524293 EGZ524285:EGZ524293 EQV524285:EQV524293 FAR524285:FAR524293 FKN524285:FKN524293 FUJ524285:FUJ524293 GEF524285:GEF524293 GOB524285:GOB524293 GXX524285:GXX524293 HHT524285:HHT524293 HRP524285:HRP524293 IBL524285:IBL524293 ILH524285:ILH524293 IVD524285:IVD524293 JEZ524285:JEZ524293 JOV524285:JOV524293 JYR524285:JYR524293 KIN524285:KIN524293 KSJ524285:KSJ524293 LCF524285:LCF524293 LMB524285:LMB524293 LVX524285:LVX524293 MFT524285:MFT524293 MPP524285:MPP524293 MZL524285:MZL524293 NJH524285:NJH524293 NTD524285:NTD524293 OCZ524285:OCZ524293 OMV524285:OMV524293 OWR524285:OWR524293 PGN524285:PGN524293 PQJ524285:PQJ524293 QAF524285:QAF524293 QKB524285:QKB524293 QTX524285:QTX524293 RDT524285:RDT524293 RNP524285:RNP524293 RXL524285:RXL524293 SHH524285:SHH524293 SRD524285:SRD524293 TAZ524285:TAZ524293 TKV524285:TKV524293 TUR524285:TUR524293 UEN524285:UEN524293 UOJ524285:UOJ524293 UYF524285:UYF524293 VIB524285:VIB524293 VRX524285:VRX524293 WBT524285:WBT524293 WLP524285:WLP524293 WVL524285:WVL524293 D589821:D589829 IZ589821:IZ589829 SV589821:SV589829 ACR589821:ACR589829 AMN589821:AMN589829 AWJ589821:AWJ589829 BGF589821:BGF589829 BQB589821:BQB589829 BZX589821:BZX589829 CJT589821:CJT589829 CTP589821:CTP589829 DDL589821:DDL589829 DNH589821:DNH589829 DXD589821:DXD589829 EGZ589821:EGZ589829 EQV589821:EQV589829 FAR589821:FAR589829 FKN589821:FKN589829 FUJ589821:FUJ589829 GEF589821:GEF589829 GOB589821:GOB589829 GXX589821:GXX589829 HHT589821:HHT589829 HRP589821:HRP589829 IBL589821:IBL589829 ILH589821:ILH589829 IVD589821:IVD589829 JEZ589821:JEZ589829 JOV589821:JOV589829 JYR589821:JYR589829 KIN589821:KIN589829 KSJ589821:KSJ589829 LCF589821:LCF589829 LMB589821:LMB589829 LVX589821:LVX589829 MFT589821:MFT589829 MPP589821:MPP589829 MZL589821:MZL589829 NJH589821:NJH589829 NTD589821:NTD589829 OCZ589821:OCZ589829 OMV589821:OMV589829 OWR589821:OWR589829 PGN589821:PGN589829 PQJ589821:PQJ589829 QAF589821:QAF589829 QKB589821:QKB589829 QTX589821:QTX589829 RDT589821:RDT589829 RNP589821:RNP589829 RXL589821:RXL589829 SHH589821:SHH589829 SRD589821:SRD589829 TAZ589821:TAZ589829 TKV589821:TKV589829 TUR589821:TUR589829 UEN589821:UEN589829 UOJ589821:UOJ589829 UYF589821:UYF589829 VIB589821:VIB589829 VRX589821:VRX589829 WBT589821:WBT589829 WLP589821:WLP589829 WVL589821:WVL589829 D655357:D655365 IZ655357:IZ655365 SV655357:SV655365 ACR655357:ACR655365 AMN655357:AMN655365 AWJ655357:AWJ655365 BGF655357:BGF655365 BQB655357:BQB655365 BZX655357:BZX655365 CJT655357:CJT655365 CTP655357:CTP655365 DDL655357:DDL655365 DNH655357:DNH655365 DXD655357:DXD655365 EGZ655357:EGZ655365 EQV655357:EQV655365 FAR655357:FAR655365 FKN655357:FKN655365 FUJ655357:FUJ655365 GEF655357:GEF655365 GOB655357:GOB655365 GXX655357:GXX655365 HHT655357:HHT655365 HRP655357:HRP655365 IBL655357:IBL655365 ILH655357:ILH655365 IVD655357:IVD655365 JEZ655357:JEZ655365 JOV655357:JOV655365 JYR655357:JYR655365 KIN655357:KIN655365 KSJ655357:KSJ655365 LCF655357:LCF655365 LMB655357:LMB655365 LVX655357:LVX655365 MFT655357:MFT655365 MPP655357:MPP655365 MZL655357:MZL655365 NJH655357:NJH655365 NTD655357:NTD655365 OCZ655357:OCZ655365 OMV655357:OMV655365 OWR655357:OWR655365 PGN655357:PGN655365 PQJ655357:PQJ655365 QAF655357:QAF655365 QKB655357:QKB655365 QTX655357:QTX655365 RDT655357:RDT655365 RNP655357:RNP655365 RXL655357:RXL655365 SHH655357:SHH655365 SRD655357:SRD655365 TAZ655357:TAZ655365 TKV655357:TKV655365 TUR655357:TUR655365 UEN655357:UEN655365 UOJ655357:UOJ655365 UYF655357:UYF655365 VIB655357:VIB655365 VRX655357:VRX655365 WBT655357:WBT655365 WLP655357:WLP655365 WVL655357:WVL655365 D720893:D720901 IZ720893:IZ720901 SV720893:SV720901 ACR720893:ACR720901 AMN720893:AMN720901 AWJ720893:AWJ720901 BGF720893:BGF720901 BQB720893:BQB720901 BZX720893:BZX720901 CJT720893:CJT720901 CTP720893:CTP720901 DDL720893:DDL720901 DNH720893:DNH720901 DXD720893:DXD720901 EGZ720893:EGZ720901 EQV720893:EQV720901 FAR720893:FAR720901 FKN720893:FKN720901 FUJ720893:FUJ720901 GEF720893:GEF720901 GOB720893:GOB720901 GXX720893:GXX720901 HHT720893:HHT720901 HRP720893:HRP720901 IBL720893:IBL720901 ILH720893:ILH720901 IVD720893:IVD720901 JEZ720893:JEZ720901 JOV720893:JOV720901 JYR720893:JYR720901 KIN720893:KIN720901 KSJ720893:KSJ720901 LCF720893:LCF720901 LMB720893:LMB720901 LVX720893:LVX720901 MFT720893:MFT720901 MPP720893:MPP720901 MZL720893:MZL720901 NJH720893:NJH720901 NTD720893:NTD720901 OCZ720893:OCZ720901 OMV720893:OMV720901 OWR720893:OWR720901 PGN720893:PGN720901 PQJ720893:PQJ720901 QAF720893:QAF720901 QKB720893:QKB720901 QTX720893:QTX720901 RDT720893:RDT720901 RNP720893:RNP720901 RXL720893:RXL720901 SHH720893:SHH720901 SRD720893:SRD720901 TAZ720893:TAZ720901 TKV720893:TKV720901 TUR720893:TUR720901 UEN720893:UEN720901 UOJ720893:UOJ720901 UYF720893:UYF720901 VIB720893:VIB720901 VRX720893:VRX720901 WBT720893:WBT720901 WLP720893:WLP720901 WVL720893:WVL720901 D786429:D786437 IZ786429:IZ786437 SV786429:SV786437 ACR786429:ACR786437 AMN786429:AMN786437 AWJ786429:AWJ786437 BGF786429:BGF786437 BQB786429:BQB786437 BZX786429:BZX786437 CJT786429:CJT786437 CTP786429:CTP786437 DDL786429:DDL786437 DNH786429:DNH786437 DXD786429:DXD786437 EGZ786429:EGZ786437 EQV786429:EQV786437 FAR786429:FAR786437 FKN786429:FKN786437 FUJ786429:FUJ786437 GEF786429:GEF786437 GOB786429:GOB786437 GXX786429:GXX786437 HHT786429:HHT786437 HRP786429:HRP786437 IBL786429:IBL786437 ILH786429:ILH786437 IVD786429:IVD786437 JEZ786429:JEZ786437 JOV786429:JOV786437 JYR786429:JYR786437 KIN786429:KIN786437 KSJ786429:KSJ786437 LCF786429:LCF786437 LMB786429:LMB786437 LVX786429:LVX786437 MFT786429:MFT786437 MPP786429:MPP786437 MZL786429:MZL786437 NJH786429:NJH786437 NTD786429:NTD786437 OCZ786429:OCZ786437 OMV786429:OMV786437 OWR786429:OWR786437 PGN786429:PGN786437 PQJ786429:PQJ786437 QAF786429:QAF786437 QKB786429:QKB786437 QTX786429:QTX786437 RDT786429:RDT786437 RNP786429:RNP786437 RXL786429:RXL786437 SHH786429:SHH786437 SRD786429:SRD786437 TAZ786429:TAZ786437 TKV786429:TKV786437 TUR786429:TUR786437 UEN786429:UEN786437 UOJ786429:UOJ786437 UYF786429:UYF786437 VIB786429:VIB786437 VRX786429:VRX786437 WBT786429:WBT786437 WLP786429:WLP786437 WVL786429:WVL786437 D851965:D851973 IZ851965:IZ851973 SV851965:SV851973 ACR851965:ACR851973 AMN851965:AMN851973 AWJ851965:AWJ851973 BGF851965:BGF851973 BQB851965:BQB851973 BZX851965:BZX851973 CJT851965:CJT851973 CTP851965:CTP851973 DDL851965:DDL851973 DNH851965:DNH851973 DXD851965:DXD851973 EGZ851965:EGZ851973 EQV851965:EQV851973 FAR851965:FAR851973 FKN851965:FKN851973 FUJ851965:FUJ851973 GEF851965:GEF851973 GOB851965:GOB851973 GXX851965:GXX851973 HHT851965:HHT851973 HRP851965:HRP851973 IBL851965:IBL851973 ILH851965:ILH851973 IVD851965:IVD851973 JEZ851965:JEZ851973 JOV851965:JOV851973 JYR851965:JYR851973 KIN851965:KIN851973 KSJ851965:KSJ851973 LCF851965:LCF851973 LMB851965:LMB851973 LVX851965:LVX851973 MFT851965:MFT851973 MPP851965:MPP851973 MZL851965:MZL851973 NJH851965:NJH851973 NTD851965:NTD851973 OCZ851965:OCZ851973 OMV851965:OMV851973 OWR851965:OWR851973 PGN851965:PGN851973 PQJ851965:PQJ851973 QAF851965:QAF851973 QKB851965:QKB851973 QTX851965:QTX851973 RDT851965:RDT851973 RNP851965:RNP851973 RXL851965:RXL851973 SHH851965:SHH851973 SRD851965:SRD851973 TAZ851965:TAZ851973 TKV851965:TKV851973 TUR851965:TUR851973 UEN851965:UEN851973 UOJ851965:UOJ851973 UYF851965:UYF851973 VIB851965:VIB851973 VRX851965:VRX851973 WBT851965:WBT851973 WLP851965:WLP851973 WVL851965:WVL851973 D917501:D917509 IZ917501:IZ917509 SV917501:SV917509 ACR917501:ACR917509 AMN917501:AMN917509 AWJ917501:AWJ917509 BGF917501:BGF917509 BQB917501:BQB917509 BZX917501:BZX917509 CJT917501:CJT917509 CTP917501:CTP917509 DDL917501:DDL917509 DNH917501:DNH917509 DXD917501:DXD917509 EGZ917501:EGZ917509 EQV917501:EQV917509 FAR917501:FAR917509 FKN917501:FKN917509 FUJ917501:FUJ917509 GEF917501:GEF917509 GOB917501:GOB917509 GXX917501:GXX917509 HHT917501:HHT917509 HRP917501:HRP917509 IBL917501:IBL917509 ILH917501:ILH917509 IVD917501:IVD917509 JEZ917501:JEZ917509 JOV917501:JOV917509 JYR917501:JYR917509 KIN917501:KIN917509 KSJ917501:KSJ917509 LCF917501:LCF917509 LMB917501:LMB917509 LVX917501:LVX917509 MFT917501:MFT917509 MPP917501:MPP917509 MZL917501:MZL917509 NJH917501:NJH917509 NTD917501:NTD917509 OCZ917501:OCZ917509 OMV917501:OMV917509 OWR917501:OWR917509 PGN917501:PGN917509 PQJ917501:PQJ917509 QAF917501:QAF917509 QKB917501:QKB917509 QTX917501:QTX917509 RDT917501:RDT917509 RNP917501:RNP917509 RXL917501:RXL917509 SHH917501:SHH917509 SRD917501:SRD917509 TAZ917501:TAZ917509 TKV917501:TKV917509 TUR917501:TUR917509 UEN917501:UEN917509 UOJ917501:UOJ917509 UYF917501:UYF917509 VIB917501:VIB917509 VRX917501:VRX917509 WBT917501:WBT917509 WLP917501:WLP917509 WVL917501:WVL917509 D983037:D983045 IZ983037:IZ983045 SV983037:SV983045 ACR983037:ACR983045 AMN983037:AMN983045 AWJ983037:AWJ983045 BGF983037:BGF983045 BQB983037:BQB983045 BZX983037:BZX983045 CJT983037:CJT983045 CTP983037:CTP983045 DDL983037:DDL983045 DNH983037:DNH983045 DXD983037:DXD983045 EGZ983037:EGZ983045 EQV983037:EQV983045 FAR983037:FAR983045 FKN983037:FKN983045 FUJ983037:FUJ983045 GEF983037:GEF983045 GOB983037:GOB983045 GXX983037:GXX983045 HHT983037:HHT983045 HRP983037:HRP983045 IBL983037:IBL983045 ILH983037:ILH983045 IVD983037:IVD983045 JEZ983037:JEZ983045 JOV983037:JOV983045 JYR983037:JYR983045 KIN983037:KIN983045 KSJ983037:KSJ983045 LCF983037:LCF983045 LMB983037:LMB983045 LVX983037:LVX983045 MFT983037:MFT983045 MPP983037:MPP983045 MZL983037:MZL983045 NJH983037:NJH983045 NTD983037:NTD983045 OCZ983037:OCZ983045 OMV983037:OMV983045 OWR983037:OWR983045 PGN983037:PGN983045 PQJ983037:PQJ983045 QAF983037:QAF983045 QKB983037:QKB983045 QTX983037:QTX983045 RDT983037:RDT983045 RNP983037:RNP983045 RXL983037:RXL983045 SHH983037:SHH983045 SRD983037:SRD983045 TAZ983037:TAZ983045 TKV983037:TKV983045 TUR983037:TUR983045 UEN983037:UEN983045 UOJ983037:UOJ983045 UYF983037:UYF983045 VIB983037:VIB983045 VRX983037:VRX983045 WBT983037:WBT983045 WLP983037:WLP983045 WVL983037:WVL983045 C65539:C65540 IY65539:IY65540 SU65539:SU65540 ACQ65539:ACQ65540 AMM65539:AMM65540 AWI65539:AWI65540 BGE65539:BGE65540 BQA65539:BQA65540 BZW65539:BZW65540 CJS65539:CJS65540 CTO65539:CTO65540 DDK65539:DDK65540 DNG65539:DNG65540 DXC65539:DXC65540 EGY65539:EGY65540 EQU65539:EQU65540 FAQ65539:FAQ65540 FKM65539:FKM65540 FUI65539:FUI65540 GEE65539:GEE65540 GOA65539:GOA65540 GXW65539:GXW65540 HHS65539:HHS65540 HRO65539:HRO65540 IBK65539:IBK65540 ILG65539:ILG65540 IVC65539:IVC65540 JEY65539:JEY65540 JOU65539:JOU65540 JYQ65539:JYQ65540 KIM65539:KIM65540 KSI65539:KSI65540 LCE65539:LCE65540 LMA65539:LMA65540 LVW65539:LVW65540 MFS65539:MFS65540 MPO65539:MPO65540 MZK65539:MZK65540 NJG65539:NJG65540 NTC65539:NTC65540 OCY65539:OCY65540 OMU65539:OMU65540 OWQ65539:OWQ65540 PGM65539:PGM65540 PQI65539:PQI65540 QAE65539:QAE65540 QKA65539:QKA65540 QTW65539:QTW65540 RDS65539:RDS65540 RNO65539:RNO65540 RXK65539:RXK65540 SHG65539:SHG65540 SRC65539:SRC65540 TAY65539:TAY65540 TKU65539:TKU65540 TUQ65539:TUQ65540 UEM65539:UEM65540 UOI65539:UOI65540 UYE65539:UYE65540 VIA65539:VIA65540 VRW65539:VRW65540 WBS65539:WBS65540 WLO65539:WLO65540 WVK65539:WVK65540 C131075:C131076 IY131075:IY131076 SU131075:SU131076 ACQ131075:ACQ131076 AMM131075:AMM131076 AWI131075:AWI131076 BGE131075:BGE131076 BQA131075:BQA131076 BZW131075:BZW131076 CJS131075:CJS131076 CTO131075:CTO131076 DDK131075:DDK131076 DNG131075:DNG131076 DXC131075:DXC131076 EGY131075:EGY131076 EQU131075:EQU131076 FAQ131075:FAQ131076 FKM131075:FKM131076 FUI131075:FUI131076 GEE131075:GEE131076 GOA131075:GOA131076 GXW131075:GXW131076 HHS131075:HHS131076 HRO131075:HRO131076 IBK131075:IBK131076 ILG131075:ILG131076 IVC131075:IVC131076 JEY131075:JEY131076 JOU131075:JOU131076 JYQ131075:JYQ131076 KIM131075:KIM131076 KSI131075:KSI131076 LCE131075:LCE131076 LMA131075:LMA131076 LVW131075:LVW131076 MFS131075:MFS131076 MPO131075:MPO131076 MZK131075:MZK131076 NJG131075:NJG131076 NTC131075:NTC131076 OCY131075:OCY131076 OMU131075:OMU131076 OWQ131075:OWQ131076 PGM131075:PGM131076 PQI131075:PQI131076 QAE131075:QAE131076 QKA131075:QKA131076 QTW131075:QTW131076 RDS131075:RDS131076 RNO131075:RNO131076 RXK131075:RXK131076 SHG131075:SHG131076 SRC131075:SRC131076 TAY131075:TAY131076 TKU131075:TKU131076 TUQ131075:TUQ131076 UEM131075:UEM131076 UOI131075:UOI131076 UYE131075:UYE131076 VIA131075:VIA131076 VRW131075:VRW131076 WBS131075:WBS131076 WLO131075:WLO131076 WVK131075:WVK131076 C196611:C196612 IY196611:IY196612 SU196611:SU196612 ACQ196611:ACQ196612 AMM196611:AMM196612 AWI196611:AWI196612 BGE196611:BGE196612 BQA196611:BQA196612 BZW196611:BZW196612 CJS196611:CJS196612 CTO196611:CTO196612 DDK196611:DDK196612 DNG196611:DNG196612 DXC196611:DXC196612 EGY196611:EGY196612 EQU196611:EQU196612 FAQ196611:FAQ196612 FKM196611:FKM196612 FUI196611:FUI196612 GEE196611:GEE196612 GOA196611:GOA196612 GXW196611:GXW196612 HHS196611:HHS196612 HRO196611:HRO196612 IBK196611:IBK196612 ILG196611:ILG196612 IVC196611:IVC196612 JEY196611:JEY196612 JOU196611:JOU196612 JYQ196611:JYQ196612 KIM196611:KIM196612 KSI196611:KSI196612 LCE196611:LCE196612 LMA196611:LMA196612 LVW196611:LVW196612 MFS196611:MFS196612 MPO196611:MPO196612 MZK196611:MZK196612 NJG196611:NJG196612 NTC196611:NTC196612 OCY196611:OCY196612 OMU196611:OMU196612 OWQ196611:OWQ196612 PGM196611:PGM196612 PQI196611:PQI196612 QAE196611:QAE196612 QKA196611:QKA196612 QTW196611:QTW196612 RDS196611:RDS196612 RNO196611:RNO196612 RXK196611:RXK196612 SHG196611:SHG196612 SRC196611:SRC196612 TAY196611:TAY196612 TKU196611:TKU196612 TUQ196611:TUQ196612 UEM196611:UEM196612 UOI196611:UOI196612 UYE196611:UYE196612 VIA196611:VIA196612 VRW196611:VRW196612 WBS196611:WBS196612 WLO196611:WLO196612 WVK196611:WVK196612 C262147:C262148 IY262147:IY262148 SU262147:SU262148 ACQ262147:ACQ262148 AMM262147:AMM262148 AWI262147:AWI262148 BGE262147:BGE262148 BQA262147:BQA262148 BZW262147:BZW262148 CJS262147:CJS262148 CTO262147:CTO262148 DDK262147:DDK262148 DNG262147:DNG262148 DXC262147:DXC262148 EGY262147:EGY262148 EQU262147:EQU262148 FAQ262147:FAQ262148 FKM262147:FKM262148 FUI262147:FUI262148 GEE262147:GEE262148 GOA262147:GOA262148 GXW262147:GXW262148 HHS262147:HHS262148 HRO262147:HRO262148 IBK262147:IBK262148 ILG262147:ILG262148 IVC262147:IVC262148 JEY262147:JEY262148 JOU262147:JOU262148 JYQ262147:JYQ262148 KIM262147:KIM262148 KSI262147:KSI262148 LCE262147:LCE262148 LMA262147:LMA262148 LVW262147:LVW262148 MFS262147:MFS262148 MPO262147:MPO262148 MZK262147:MZK262148 NJG262147:NJG262148 NTC262147:NTC262148 OCY262147:OCY262148 OMU262147:OMU262148 OWQ262147:OWQ262148 PGM262147:PGM262148 PQI262147:PQI262148 QAE262147:QAE262148 QKA262147:QKA262148 QTW262147:QTW262148 RDS262147:RDS262148 RNO262147:RNO262148 RXK262147:RXK262148 SHG262147:SHG262148 SRC262147:SRC262148 TAY262147:TAY262148 TKU262147:TKU262148 TUQ262147:TUQ262148 UEM262147:UEM262148 UOI262147:UOI262148 UYE262147:UYE262148 VIA262147:VIA262148 VRW262147:VRW262148 WBS262147:WBS262148 WLO262147:WLO262148 WVK262147:WVK262148 C327683:C327684 IY327683:IY327684 SU327683:SU327684 ACQ327683:ACQ327684 AMM327683:AMM327684 AWI327683:AWI327684 BGE327683:BGE327684 BQA327683:BQA327684 BZW327683:BZW327684 CJS327683:CJS327684 CTO327683:CTO327684 DDK327683:DDK327684 DNG327683:DNG327684 DXC327683:DXC327684 EGY327683:EGY327684 EQU327683:EQU327684 FAQ327683:FAQ327684 FKM327683:FKM327684 FUI327683:FUI327684 GEE327683:GEE327684 GOA327683:GOA327684 GXW327683:GXW327684 HHS327683:HHS327684 HRO327683:HRO327684 IBK327683:IBK327684 ILG327683:ILG327684 IVC327683:IVC327684 JEY327683:JEY327684 JOU327683:JOU327684 JYQ327683:JYQ327684 KIM327683:KIM327684 KSI327683:KSI327684 LCE327683:LCE327684 LMA327683:LMA327684 LVW327683:LVW327684 MFS327683:MFS327684 MPO327683:MPO327684 MZK327683:MZK327684 NJG327683:NJG327684 NTC327683:NTC327684 OCY327683:OCY327684 OMU327683:OMU327684 OWQ327683:OWQ327684 PGM327683:PGM327684 PQI327683:PQI327684 QAE327683:QAE327684 QKA327683:QKA327684 QTW327683:QTW327684 RDS327683:RDS327684 RNO327683:RNO327684 RXK327683:RXK327684 SHG327683:SHG327684 SRC327683:SRC327684 TAY327683:TAY327684 TKU327683:TKU327684 TUQ327683:TUQ327684 UEM327683:UEM327684 UOI327683:UOI327684 UYE327683:UYE327684 VIA327683:VIA327684 VRW327683:VRW327684 WBS327683:WBS327684 WLO327683:WLO327684 WVK327683:WVK327684 C393219:C393220 IY393219:IY393220 SU393219:SU393220 ACQ393219:ACQ393220 AMM393219:AMM393220 AWI393219:AWI393220 BGE393219:BGE393220 BQA393219:BQA393220 BZW393219:BZW393220 CJS393219:CJS393220 CTO393219:CTO393220 DDK393219:DDK393220 DNG393219:DNG393220 DXC393219:DXC393220 EGY393219:EGY393220 EQU393219:EQU393220 FAQ393219:FAQ393220 FKM393219:FKM393220 FUI393219:FUI393220 GEE393219:GEE393220 GOA393219:GOA393220 GXW393219:GXW393220 HHS393219:HHS393220 HRO393219:HRO393220 IBK393219:IBK393220 ILG393219:ILG393220 IVC393219:IVC393220 JEY393219:JEY393220 JOU393219:JOU393220 JYQ393219:JYQ393220 KIM393219:KIM393220 KSI393219:KSI393220 LCE393219:LCE393220 LMA393219:LMA393220 LVW393219:LVW393220 MFS393219:MFS393220 MPO393219:MPO393220 MZK393219:MZK393220 NJG393219:NJG393220 NTC393219:NTC393220 OCY393219:OCY393220 OMU393219:OMU393220 OWQ393219:OWQ393220 PGM393219:PGM393220 PQI393219:PQI393220 QAE393219:QAE393220 QKA393219:QKA393220 QTW393219:QTW393220 RDS393219:RDS393220 RNO393219:RNO393220 RXK393219:RXK393220 SHG393219:SHG393220 SRC393219:SRC393220 TAY393219:TAY393220 TKU393219:TKU393220 TUQ393219:TUQ393220 UEM393219:UEM393220 UOI393219:UOI393220 UYE393219:UYE393220 VIA393219:VIA393220 VRW393219:VRW393220 WBS393219:WBS393220 WLO393219:WLO393220 WVK393219:WVK393220 C458755:C458756 IY458755:IY458756 SU458755:SU458756 ACQ458755:ACQ458756 AMM458755:AMM458756 AWI458755:AWI458756 BGE458755:BGE458756 BQA458755:BQA458756 BZW458755:BZW458756 CJS458755:CJS458756 CTO458755:CTO458756 DDK458755:DDK458756 DNG458755:DNG458756 DXC458755:DXC458756 EGY458755:EGY458756 EQU458755:EQU458756 FAQ458755:FAQ458756 FKM458755:FKM458756 FUI458755:FUI458756 GEE458755:GEE458756 GOA458755:GOA458756 GXW458755:GXW458756 HHS458755:HHS458756 HRO458755:HRO458756 IBK458755:IBK458756 ILG458755:ILG458756 IVC458755:IVC458756 JEY458755:JEY458756 JOU458755:JOU458756 JYQ458755:JYQ458756 KIM458755:KIM458756 KSI458755:KSI458756 LCE458755:LCE458756 LMA458755:LMA458756 LVW458755:LVW458756 MFS458755:MFS458756 MPO458755:MPO458756 MZK458755:MZK458756 NJG458755:NJG458756 NTC458755:NTC458756 OCY458755:OCY458756 OMU458755:OMU458756 OWQ458755:OWQ458756 PGM458755:PGM458756 PQI458755:PQI458756 QAE458755:QAE458756 QKA458755:QKA458756 QTW458755:QTW458756 RDS458755:RDS458756 RNO458755:RNO458756 RXK458755:RXK458756 SHG458755:SHG458756 SRC458755:SRC458756 TAY458755:TAY458756 TKU458755:TKU458756 TUQ458755:TUQ458756 UEM458755:UEM458756 UOI458755:UOI458756 UYE458755:UYE458756 VIA458755:VIA458756 VRW458755:VRW458756 WBS458755:WBS458756 WLO458755:WLO458756 WVK458755:WVK458756 C524291:C524292 IY524291:IY524292 SU524291:SU524292 ACQ524291:ACQ524292 AMM524291:AMM524292 AWI524291:AWI524292 BGE524291:BGE524292 BQA524291:BQA524292 BZW524291:BZW524292 CJS524291:CJS524292 CTO524291:CTO524292 DDK524291:DDK524292 DNG524291:DNG524292 DXC524291:DXC524292 EGY524291:EGY524292 EQU524291:EQU524292 FAQ524291:FAQ524292 FKM524291:FKM524292 FUI524291:FUI524292 GEE524291:GEE524292 GOA524291:GOA524292 GXW524291:GXW524292 HHS524291:HHS524292 HRO524291:HRO524292 IBK524291:IBK524292 ILG524291:ILG524292 IVC524291:IVC524292 JEY524291:JEY524292 JOU524291:JOU524292 JYQ524291:JYQ524292 KIM524291:KIM524292 KSI524291:KSI524292 LCE524291:LCE524292 LMA524291:LMA524292 LVW524291:LVW524292 MFS524291:MFS524292 MPO524291:MPO524292 MZK524291:MZK524292 NJG524291:NJG524292 NTC524291:NTC524292 OCY524291:OCY524292 OMU524291:OMU524292 OWQ524291:OWQ524292 PGM524291:PGM524292 PQI524291:PQI524292 QAE524291:QAE524292 QKA524291:QKA524292 QTW524291:QTW524292 RDS524291:RDS524292 RNO524291:RNO524292 RXK524291:RXK524292 SHG524291:SHG524292 SRC524291:SRC524292 TAY524291:TAY524292 TKU524291:TKU524292 TUQ524291:TUQ524292 UEM524291:UEM524292 UOI524291:UOI524292 UYE524291:UYE524292 VIA524291:VIA524292 VRW524291:VRW524292 WBS524291:WBS524292 WLO524291:WLO524292 WVK524291:WVK524292 C589827:C589828 IY589827:IY589828 SU589827:SU589828 ACQ589827:ACQ589828 AMM589827:AMM589828 AWI589827:AWI589828 BGE589827:BGE589828 BQA589827:BQA589828 BZW589827:BZW589828 CJS589827:CJS589828 CTO589827:CTO589828 DDK589827:DDK589828 DNG589827:DNG589828 DXC589827:DXC589828 EGY589827:EGY589828 EQU589827:EQU589828 FAQ589827:FAQ589828 FKM589827:FKM589828 FUI589827:FUI589828 GEE589827:GEE589828 GOA589827:GOA589828 GXW589827:GXW589828 HHS589827:HHS589828 HRO589827:HRO589828 IBK589827:IBK589828 ILG589827:ILG589828 IVC589827:IVC589828 JEY589827:JEY589828 JOU589827:JOU589828 JYQ589827:JYQ589828 KIM589827:KIM589828 KSI589827:KSI589828 LCE589827:LCE589828 LMA589827:LMA589828 LVW589827:LVW589828 MFS589827:MFS589828 MPO589827:MPO589828 MZK589827:MZK589828 NJG589827:NJG589828 NTC589827:NTC589828 OCY589827:OCY589828 OMU589827:OMU589828 OWQ589827:OWQ589828 PGM589827:PGM589828 PQI589827:PQI589828 QAE589827:QAE589828 QKA589827:QKA589828 QTW589827:QTW589828 RDS589827:RDS589828 RNO589827:RNO589828 RXK589827:RXK589828 SHG589827:SHG589828 SRC589827:SRC589828 TAY589827:TAY589828 TKU589827:TKU589828 TUQ589827:TUQ589828 UEM589827:UEM589828 UOI589827:UOI589828 UYE589827:UYE589828 VIA589827:VIA589828 VRW589827:VRW589828 WBS589827:WBS589828 WLO589827:WLO589828 WVK589827:WVK589828 C655363:C655364 IY655363:IY655364 SU655363:SU655364 ACQ655363:ACQ655364 AMM655363:AMM655364 AWI655363:AWI655364 BGE655363:BGE655364 BQA655363:BQA655364 BZW655363:BZW655364 CJS655363:CJS655364 CTO655363:CTO655364 DDK655363:DDK655364 DNG655363:DNG655364 DXC655363:DXC655364 EGY655363:EGY655364 EQU655363:EQU655364 FAQ655363:FAQ655364 FKM655363:FKM655364 FUI655363:FUI655364 GEE655363:GEE655364 GOA655363:GOA655364 GXW655363:GXW655364 HHS655363:HHS655364 HRO655363:HRO655364 IBK655363:IBK655364 ILG655363:ILG655364 IVC655363:IVC655364 JEY655363:JEY655364 JOU655363:JOU655364 JYQ655363:JYQ655364 KIM655363:KIM655364 KSI655363:KSI655364 LCE655363:LCE655364 LMA655363:LMA655364 LVW655363:LVW655364 MFS655363:MFS655364 MPO655363:MPO655364 MZK655363:MZK655364 NJG655363:NJG655364 NTC655363:NTC655364 OCY655363:OCY655364 OMU655363:OMU655364 OWQ655363:OWQ655364 PGM655363:PGM655364 PQI655363:PQI655364 QAE655363:QAE655364 QKA655363:QKA655364 QTW655363:QTW655364 RDS655363:RDS655364 RNO655363:RNO655364 RXK655363:RXK655364 SHG655363:SHG655364 SRC655363:SRC655364 TAY655363:TAY655364 TKU655363:TKU655364 TUQ655363:TUQ655364 UEM655363:UEM655364 UOI655363:UOI655364 UYE655363:UYE655364 VIA655363:VIA655364 VRW655363:VRW655364 WBS655363:WBS655364 WLO655363:WLO655364 WVK655363:WVK655364 C720899:C720900 IY720899:IY720900 SU720899:SU720900 ACQ720899:ACQ720900 AMM720899:AMM720900 AWI720899:AWI720900 BGE720899:BGE720900 BQA720899:BQA720900 BZW720899:BZW720900 CJS720899:CJS720900 CTO720899:CTO720900 DDK720899:DDK720900 DNG720899:DNG720900 DXC720899:DXC720900 EGY720899:EGY720900 EQU720899:EQU720900 FAQ720899:FAQ720900 FKM720899:FKM720900 FUI720899:FUI720900 GEE720899:GEE720900 GOA720899:GOA720900 GXW720899:GXW720900 HHS720899:HHS720900 HRO720899:HRO720900 IBK720899:IBK720900 ILG720899:ILG720900 IVC720899:IVC720900 JEY720899:JEY720900 JOU720899:JOU720900 JYQ720899:JYQ720900 KIM720899:KIM720900 KSI720899:KSI720900 LCE720899:LCE720900 LMA720899:LMA720900 LVW720899:LVW720900 MFS720899:MFS720900 MPO720899:MPO720900 MZK720899:MZK720900 NJG720899:NJG720900 NTC720899:NTC720900 OCY720899:OCY720900 OMU720899:OMU720900 OWQ720899:OWQ720900 PGM720899:PGM720900 PQI720899:PQI720900 QAE720899:QAE720900 QKA720899:QKA720900 QTW720899:QTW720900 RDS720899:RDS720900 RNO720899:RNO720900 RXK720899:RXK720900 SHG720899:SHG720900 SRC720899:SRC720900 TAY720899:TAY720900 TKU720899:TKU720900 TUQ720899:TUQ720900 UEM720899:UEM720900 UOI720899:UOI720900 UYE720899:UYE720900 VIA720899:VIA720900 VRW720899:VRW720900 WBS720899:WBS720900 WLO720899:WLO720900 WVK720899:WVK720900 C786435:C786436 IY786435:IY786436 SU786435:SU786436 ACQ786435:ACQ786436 AMM786435:AMM786436 AWI786435:AWI786436 BGE786435:BGE786436 BQA786435:BQA786436 BZW786435:BZW786436 CJS786435:CJS786436 CTO786435:CTO786436 DDK786435:DDK786436 DNG786435:DNG786436 DXC786435:DXC786436 EGY786435:EGY786436 EQU786435:EQU786436 FAQ786435:FAQ786436 FKM786435:FKM786436 FUI786435:FUI786436 GEE786435:GEE786436 GOA786435:GOA786436 GXW786435:GXW786436 HHS786435:HHS786436 HRO786435:HRO786436 IBK786435:IBK786436 ILG786435:ILG786436 IVC786435:IVC786436 JEY786435:JEY786436 JOU786435:JOU786436 JYQ786435:JYQ786436 KIM786435:KIM786436 KSI786435:KSI786436 LCE786435:LCE786436 LMA786435:LMA786436 LVW786435:LVW786436 MFS786435:MFS786436 MPO786435:MPO786436 MZK786435:MZK786436 NJG786435:NJG786436 NTC786435:NTC786436 OCY786435:OCY786436 OMU786435:OMU786436 OWQ786435:OWQ786436 PGM786435:PGM786436 PQI786435:PQI786436 QAE786435:QAE786436 QKA786435:QKA786436 QTW786435:QTW786436 RDS786435:RDS786436 RNO786435:RNO786436 RXK786435:RXK786436 SHG786435:SHG786436 SRC786435:SRC786436 TAY786435:TAY786436 TKU786435:TKU786436 TUQ786435:TUQ786436 UEM786435:UEM786436 UOI786435:UOI786436 UYE786435:UYE786436 VIA786435:VIA786436 VRW786435:VRW786436 WBS786435:WBS786436 WLO786435:WLO786436 WVK786435:WVK786436 C851971:C851972 IY851971:IY851972 SU851971:SU851972 ACQ851971:ACQ851972 AMM851971:AMM851972 AWI851971:AWI851972 BGE851971:BGE851972 BQA851971:BQA851972 BZW851971:BZW851972 CJS851971:CJS851972 CTO851971:CTO851972 DDK851971:DDK851972 DNG851971:DNG851972 DXC851971:DXC851972 EGY851971:EGY851972 EQU851971:EQU851972 FAQ851971:FAQ851972 FKM851971:FKM851972 FUI851971:FUI851972 GEE851971:GEE851972 GOA851971:GOA851972 GXW851971:GXW851972 HHS851971:HHS851972 HRO851971:HRO851972 IBK851971:IBK851972 ILG851971:ILG851972 IVC851971:IVC851972 JEY851971:JEY851972 JOU851971:JOU851972 JYQ851971:JYQ851972 KIM851971:KIM851972 KSI851971:KSI851972 LCE851971:LCE851972 LMA851971:LMA851972 LVW851971:LVW851972 MFS851971:MFS851972 MPO851971:MPO851972 MZK851971:MZK851972 NJG851971:NJG851972 NTC851971:NTC851972 OCY851971:OCY851972 OMU851971:OMU851972 OWQ851971:OWQ851972 PGM851971:PGM851972 PQI851971:PQI851972 QAE851971:QAE851972 QKA851971:QKA851972 QTW851971:QTW851972 RDS851971:RDS851972 RNO851971:RNO851972 RXK851971:RXK851972 SHG851971:SHG851972 SRC851971:SRC851972 TAY851971:TAY851972 TKU851971:TKU851972 TUQ851971:TUQ851972 UEM851971:UEM851972 UOI851971:UOI851972 UYE851971:UYE851972 VIA851971:VIA851972 VRW851971:VRW851972 WBS851971:WBS851972 WLO851971:WLO851972 WVK851971:WVK851972 C917507:C917508 IY917507:IY917508 SU917507:SU917508 ACQ917507:ACQ917508 AMM917507:AMM917508 AWI917507:AWI917508 BGE917507:BGE917508 BQA917507:BQA917508 BZW917507:BZW917508 CJS917507:CJS917508 CTO917507:CTO917508 DDK917507:DDK917508 DNG917507:DNG917508 DXC917507:DXC917508 EGY917507:EGY917508 EQU917507:EQU917508 FAQ917507:FAQ917508 FKM917507:FKM917508 FUI917507:FUI917508 GEE917507:GEE917508 GOA917507:GOA917508 GXW917507:GXW917508 HHS917507:HHS917508 HRO917507:HRO917508 IBK917507:IBK917508 ILG917507:ILG917508 IVC917507:IVC917508 JEY917507:JEY917508 JOU917507:JOU917508 JYQ917507:JYQ917508 KIM917507:KIM917508 KSI917507:KSI917508 LCE917507:LCE917508 LMA917507:LMA917508 LVW917507:LVW917508 MFS917507:MFS917508 MPO917507:MPO917508 MZK917507:MZK917508 NJG917507:NJG917508 NTC917507:NTC917508 OCY917507:OCY917508 OMU917507:OMU917508 OWQ917507:OWQ917508 PGM917507:PGM917508 PQI917507:PQI917508 QAE917507:QAE917508 QKA917507:QKA917508 QTW917507:QTW917508 RDS917507:RDS917508 RNO917507:RNO917508 RXK917507:RXK917508 SHG917507:SHG917508 SRC917507:SRC917508 TAY917507:TAY917508 TKU917507:TKU917508 TUQ917507:TUQ917508 UEM917507:UEM917508 UOI917507:UOI917508 UYE917507:UYE917508 VIA917507:VIA917508 VRW917507:VRW917508 WBS917507:WBS917508 WLO917507:WLO917508 WVK917507:WVK917508 C983043:C983044 IY983043:IY983044 SU983043:SU983044 ACQ983043:ACQ983044 AMM983043:AMM983044 AWI983043:AWI983044 BGE983043:BGE983044 BQA983043:BQA983044 BZW983043:BZW983044 CJS983043:CJS983044 CTO983043:CTO983044 DDK983043:DDK983044 DNG983043:DNG983044 DXC983043:DXC983044 EGY983043:EGY983044 EQU983043:EQU983044 FAQ983043:FAQ983044 FKM983043:FKM983044 FUI983043:FUI983044 GEE983043:GEE983044 GOA983043:GOA983044 GXW983043:GXW983044 HHS983043:HHS983044 HRO983043:HRO983044 IBK983043:IBK983044 ILG983043:ILG983044 IVC983043:IVC983044 JEY983043:JEY983044 JOU983043:JOU983044 JYQ983043:JYQ983044 KIM983043:KIM983044 KSI983043:KSI983044 LCE983043:LCE983044 LMA983043:LMA983044 LVW983043:LVW983044 MFS983043:MFS983044 MPO983043:MPO983044 MZK983043:MZK983044 NJG983043:NJG983044 NTC983043:NTC983044 OCY983043:OCY983044 OMU983043:OMU983044 OWQ983043:OWQ983044 PGM983043:PGM983044 PQI983043:PQI983044 QAE983043:QAE983044 QKA983043:QKA983044 QTW983043:QTW983044 RDS983043:RDS983044 RNO983043:RNO983044 RXK983043:RXK983044 SHG983043:SHG983044 SRC983043:SRC983044 TAY983043:TAY983044 TKU983043:TKU983044 TUQ983043:TUQ983044 UEM983043:UEM983044 UOI983043:UOI983044 UYE983043:UYE983044 VIA983043:VIA983044 VRW983043:VRW983044 WBS983043:WBS983044 WLO983043:WLO983044 WVK983043:WVK983044 D65531 IZ65531 SV65531 ACR65531 AMN65531 AWJ65531 BGF65531 BQB65531 BZX65531 CJT65531 CTP65531 DDL65531 DNH65531 DXD65531 EGZ65531 EQV65531 FAR65531 FKN65531 FUJ65531 GEF65531 GOB65531 GXX65531 HHT65531 HRP65531 IBL65531 ILH65531 IVD65531 JEZ65531 JOV65531 JYR65531 KIN65531 KSJ65531 LCF65531 LMB65531 LVX65531 MFT65531 MPP65531 MZL65531 NJH65531 NTD65531 OCZ65531 OMV65531 OWR65531 PGN65531 PQJ65531 QAF65531 QKB65531 QTX65531 RDT65531 RNP65531 RXL65531 SHH65531 SRD65531 TAZ65531 TKV65531 TUR65531 UEN65531 UOJ65531 UYF65531 VIB65531 VRX65531 WBT65531 WLP65531 WVL65531 D131067 IZ131067 SV131067 ACR131067 AMN131067 AWJ131067 BGF131067 BQB131067 BZX131067 CJT131067 CTP131067 DDL131067 DNH131067 DXD131067 EGZ131067 EQV131067 FAR131067 FKN131067 FUJ131067 GEF131067 GOB131067 GXX131067 HHT131067 HRP131067 IBL131067 ILH131067 IVD131067 JEZ131067 JOV131067 JYR131067 KIN131067 KSJ131067 LCF131067 LMB131067 LVX131067 MFT131067 MPP131067 MZL131067 NJH131067 NTD131067 OCZ131067 OMV131067 OWR131067 PGN131067 PQJ131067 QAF131067 QKB131067 QTX131067 RDT131067 RNP131067 RXL131067 SHH131067 SRD131067 TAZ131067 TKV131067 TUR131067 UEN131067 UOJ131067 UYF131067 VIB131067 VRX131067 WBT131067 WLP131067 WVL131067 D196603 IZ196603 SV196603 ACR196603 AMN196603 AWJ196603 BGF196603 BQB196603 BZX196603 CJT196603 CTP196603 DDL196603 DNH196603 DXD196603 EGZ196603 EQV196603 FAR196603 FKN196603 FUJ196603 GEF196603 GOB196603 GXX196603 HHT196603 HRP196603 IBL196603 ILH196603 IVD196603 JEZ196603 JOV196603 JYR196603 KIN196603 KSJ196603 LCF196603 LMB196603 LVX196603 MFT196603 MPP196603 MZL196603 NJH196603 NTD196603 OCZ196603 OMV196603 OWR196603 PGN196603 PQJ196603 QAF196603 QKB196603 QTX196603 RDT196603 RNP196603 RXL196603 SHH196603 SRD196603 TAZ196603 TKV196603 TUR196603 UEN196603 UOJ196603 UYF196603 VIB196603 VRX196603 WBT196603 WLP196603 WVL196603 D262139 IZ262139 SV262139 ACR262139 AMN262139 AWJ262139 BGF262139 BQB262139 BZX262139 CJT262139 CTP262139 DDL262139 DNH262139 DXD262139 EGZ262139 EQV262139 FAR262139 FKN262139 FUJ262139 GEF262139 GOB262139 GXX262139 HHT262139 HRP262139 IBL262139 ILH262139 IVD262139 JEZ262139 JOV262139 JYR262139 KIN262139 KSJ262139 LCF262139 LMB262139 LVX262139 MFT262139 MPP262139 MZL262139 NJH262139 NTD262139 OCZ262139 OMV262139 OWR262139 PGN262139 PQJ262139 QAF262139 QKB262139 QTX262139 RDT262139 RNP262139 RXL262139 SHH262139 SRD262139 TAZ262139 TKV262139 TUR262139 UEN262139 UOJ262139 UYF262139 VIB262139 VRX262139 WBT262139 WLP262139 WVL262139 D327675 IZ327675 SV327675 ACR327675 AMN327675 AWJ327675 BGF327675 BQB327675 BZX327675 CJT327675 CTP327675 DDL327675 DNH327675 DXD327675 EGZ327675 EQV327675 FAR327675 FKN327675 FUJ327675 GEF327675 GOB327675 GXX327675 HHT327675 HRP327675 IBL327675 ILH327675 IVD327675 JEZ327675 JOV327675 JYR327675 KIN327675 KSJ327675 LCF327675 LMB327675 LVX327675 MFT327675 MPP327675 MZL327675 NJH327675 NTD327675 OCZ327675 OMV327675 OWR327675 PGN327675 PQJ327675 QAF327675 QKB327675 QTX327675 RDT327675 RNP327675 RXL327675 SHH327675 SRD327675 TAZ327675 TKV327675 TUR327675 UEN327675 UOJ327675 UYF327675 VIB327675 VRX327675 WBT327675 WLP327675 WVL327675 D393211 IZ393211 SV393211 ACR393211 AMN393211 AWJ393211 BGF393211 BQB393211 BZX393211 CJT393211 CTP393211 DDL393211 DNH393211 DXD393211 EGZ393211 EQV393211 FAR393211 FKN393211 FUJ393211 GEF393211 GOB393211 GXX393211 HHT393211 HRP393211 IBL393211 ILH393211 IVD393211 JEZ393211 JOV393211 JYR393211 KIN393211 KSJ393211 LCF393211 LMB393211 LVX393211 MFT393211 MPP393211 MZL393211 NJH393211 NTD393211 OCZ393211 OMV393211 OWR393211 PGN393211 PQJ393211 QAF393211 QKB393211 QTX393211 RDT393211 RNP393211 RXL393211 SHH393211 SRD393211 TAZ393211 TKV393211 TUR393211 UEN393211 UOJ393211 UYF393211 VIB393211 VRX393211 WBT393211 WLP393211 WVL393211 D458747 IZ458747 SV458747 ACR458747 AMN458747 AWJ458747 BGF458747 BQB458747 BZX458747 CJT458747 CTP458747 DDL458747 DNH458747 DXD458747 EGZ458747 EQV458747 FAR458747 FKN458747 FUJ458747 GEF458747 GOB458747 GXX458747 HHT458747 HRP458747 IBL458747 ILH458747 IVD458747 JEZ458747 JOV458747 JYR458747 KIN458747 KSJ458747 LCF458747 LMB458747 LVX458747 MFT458747 MPP458747 MZL458747 NJH458747 NTD458747 OCZ458747 OMV458747 OWR458747 PGN458747 PQJ458747 QAF458747 QKB458747 QTX458747 RDT458747 RNP458747 RXL458747 SHH458747 SRD458747 TAZ458747 TKV458747 TUR458747 UEN458747 UOJ458747 UYF458747 VIB458747 VRX458747 WBT458747 WLP458747 WVL458747 D524283 IZ524283 SV524283 ACR524283 AMN524283 AWJ524283 BGF524283 BQB524283 BZX524283 CJT524283 CTP524283 DDL524283 DNH524283 DXD524283 EGZ524283 EQV524283 FAR524283 FKN524283 FUJ524283 GEF524283 GOB524283 GXX524283 HHT524283 HRP524283 IBL524283 ILH524283 IVD524283 JEZ524283 JOV524283 JYR524283 KIN524283 KSJ524283 LCF524283 LMB524283 LVX524283 MFT524283 MPP524283 MZL524283 NJH524283 NTD524283 OCZ524283 OMV524283 OWR524283 PGN524283 PQJ524283 QAF524283 QKB524283 QTX524283 RDT524283 RNP524283 RXL524283 SHH524283 SRD524283 TAZ524283 TKV524283 TUR524283 UEN524283 UOJ524283 UYF524283 VIB524283 VRX524283 WBT524283 WLP524283 WVL524283 D589819 IZ589819 SV589819 ACR589819 AMN589819 AWJ589819 BGF589819 BQB589819 BZX589819 CJT589819 CTP589819 DDL589819 DNH589819 DXD589819 EGZ589819 EQV589819 FAR589819 FKN589819 FUJ589819 GEF589819 GOB589819 GXX589819 HHT589819 HRP589819 IBL589819 ILH589819 IVD589819 JEZ589819 JOV589819 JYR589819 KIN589819 KSJ589819 LCF589819 LMB589819 LVX589819 MFT589819 MPP589819 MZL589819 NJH589819 NTD589819 OCZ589819 OMV589819 OWR589819 PGN589819 PQJ589819 QAF589819 QKB589819 QTX589819 RDT589819 RNP589819 RXL589819 SHH589819 SRD589819 TAZ589819 TKV589819 TUR589819 UEN589819 UOJ589819 UYF589819 VIB589819 VRX589819 WBT589819 WLP589819 WVL589819 D655355 IZ655355 SV655355 ACR655355 AMN655355 AWJ655355 BGF655355 BQB655355 BZX655355 CJT655355 CTP655355 DDL655355 DNH655355 DXD655355 EGZ655355 EQV655355 FAR655355 FKN655355 FUJ655355 GEF655355 GOB655355 GXX655355 HHT655355 HRP655355 IBL655355 ILH655355 IVD655355 JEZ655355 JOV655355 JYR655355 KIN655355 KSJ655355 LCF655355 LMB655355 LVX655355 MFT655355 MPP655355 MZL655355 NJH655355 NTD655355 OCZ655355 OMV655355 OWR655355 PGN655355 PQJ655355 QAF655355 QKB655355 QTX655355 RDT655355 RNP655355 RXL655355 SHH655355 SRD655355 TAZ655355 TKV655355 TUR655355 UEN655355 UOJ655355 UYF655355 VIB655355 VRX655355 WBT655355 WLP655355 WVL655355 D720891 IZ720891 SV720891 ACR720891 AMN720891 AWJ720891 BGF720891 BQB720891 BZX720891 CJT720891 CTP720891 DDL720891 DNH720891 DXD720891 EGZ720891 EQV720891 FAR720891 FKN720891 FUJ720891 GEF720891 GOB720891 GXX720891 HHT720891 HRP720891 IBL720891 ILH720891 IVD720891 JEZ720891 JOV720891 JYR720891 KIN720891 KSJ720891 LCF720891 LMB720891 LVX720891 MFT720891 MPP720891 MZL720891 NJH720891 NTD720891 OCZ720891 OMV720891 OWR720891 PGN720891 PQJ720891 QAF720891 QKB720891 QTX720891 RDT720891 RNP720891 RXL720891 SHH720891 SRD720891 TAZ720891 TKV720891 TUR720891 UEN720891 UOJ720891 UYF720891 VIB720891 VRX720891 WBT720891 WLP720891 WVL720891 D786427 IZ786427 SV786427 ACR786427 AMN786427 AWJ786427 BGF786427 BQB786427 BZX786427 CJT786427 CTP786427 DDL786427 DNH786427 DXD786427 EGZ786427 EQV786427 FAR786427 FKN786427 FUJ786427 GEF786427 GOB786427 GXX786427 HHT786427 HRP786427 IBL786427 ILH786427 IVD786427 JEZ786427 JOV786427 JYR786427 KIN786427 KSJ786427 LCF786427 LMB786427 LVX786427 MFT786427 MPP786427 MZL786427 NJH786427 NTD786427 OCZ786427 OMV786427 OWR786427 PGN786427 PQJ786427 QAF786427 QKB786427 QTX786427 RDT786427 RNP786427 RXL786427 SHH786427 SRD786427 TAZ786427 TKV786427 TUR786427 UEN786427 UOJ786427 UYF786427 VIB786427 VRX786427 WBT786427 WLP786427 WVL786427 D851963 IZ851963 SV851963 ACR851963 AMN851963 AWJ851963 BGF851963 BQB851963 BZX851963 CJT851963 CTP851963 DDL851963 DNH851963 DXD851963 EGZ851963 EQV851963 FAR851963 FKN851963 FUJ851963 GEF851963 GOB851963 GXX851963 HHT851963 HRP851963 IBL851963 ILH851963 IVD851963 JEZ851963 JOV851963 JYR851963 KIN851963 KSJ851963 LCF851963 LMB851963 LVX851963 MFT851963 MPP851963 MZL851963 NJH851963 NTD851963 OCZ851963 OMV851963 OWR851963 PGN851963 PQJ851963 QAF851963 QKB851963 QTX851963 RDT851963 RNP851963 RXL851963 SHH851963 SRD851963 TAZ851963 TKV851963 TUR851963 UEN851963 UOJ851963 UYF851963 VIB851963 VRX851963 WBT851963 WLP851963 WVL851963 D917499 IZ917499 SV917499 ACR917499 AMN917499 AWJ917499 BGF917499 BQB917499 BZX917499 CJT917499 CTP917499 DDL917499 DNH917499 DXD917499 EGZ917499 EQV917499 FAR917499 FKN917499 FUJ917499 GEF917499 GOB917499 GXX917499 HHT917499 HRP917499 IBL917499 ILH917499 IVD917499 JEZ917499 JOV917499 JYR917499 KIN917499 KSJ917499 LCF917499 LMB917499 LVX917499 MFT917499 MPP917499 MZL917499 NJH917499 NTD917499 OCZ917499 OMV917499 OWR917499 PGN917499 PQJ917499 QAF917499 QKB917499 QTX917499 RDT917499 RNP917499 RXL917499 SHH917499 SRD917499 TAZ917499 TKV917499 TUR917499 UEN917499 UOJ917499 UYF917499 VIB917499 VRX917499 WBT917499 WLP917499 WVL917499 D983035 IZ983035 SV983035 ACR983035 AMN983035 AWJ983035 BGF983035 BQB983035 BZX983035 CJT983035 CTP983035 DDL983035 DNH983035 DXD983035 EGZ983035 EQV983035 FAR983035 FKN983035 FUJ983035 GEF983035 GOB983035 GXX983035 HHT983035 HRP983035 IBL983035 ILH983035 IVD983035 JEZ983035 JOV983035 JYR983035 KIN983035 KSJ983035 LCF983035 LMB983035 LVX983035 MFT983035 MPP983035 MZL983035 NJH983035 NTD983035 OCZ983035 OMV983035 OWR983035 PGN983035 PQJ983035 QAF983035 QKB983035 QTX983035 RDT983035 RNP983035 RXL983035 SHH983035 SRD983035 TAZ983035 TKV983035 TUR983035 UEN983035 UOJ983035 UYF983035 VIB983035 VRX983035 WBT983035 WLP983035 WVL983035 C65527:C65537 IY65527:IY65537 SU65527:SU65537 ACQ65527:ACQ65537 AMM65527:AMM65537 AWI65527:AWI65537 BGE65527:BGE65537 BQA65527:BQA65537 BZW65527:BZW65537 CJS65527:CJS65537 CTO65527:CTO65537 DDK65527:DDK65537 DNG65527:DNG65537 DXC65527:DXC65537 EGY65527:EGY65537 EQU65527:EQU65537 FAQ65527:FAQ65537 FKM65527:FKM65537 FUI65527:FUI65537 GEE65527:GEE65537 GOA65527:GOA65537 GXW65527:GXW65537 HHS65527:HHS65537 HRO65527:HRO65537 IBK65527:IBK65537 ILG65527:ILG65537 IVC65527:IVC65537 JEY65527:JEY65537 JOU65527:JOU65537 JYQ65527:JYQ65537 KIM65527:KIM65537 KSI65527:KSI65537 LCE65527:LCE65537 LMA65527:LMA65537 LVW65527:LVW65537 MFS65527:MFS65537 MPO65527:MPO65537 MZK65527:MZK65537 NJG65527:NJG65537 NTC65527:NTC65537 OCY65527:OCY65537 OMU65527:OMU65537 OWQ65527:OWQ65537 PGM65527:PGM65537 PQI65527:PQI65537 QAE65527:QAE65537 QKA65527:QKA65537 QTW65527:QTW65537 RDS65527:RDS65537 RNO65527:RNO65537 RXK65527:RXK65537 SHG65527:SHG65537 SRC65527:SRC65537 TAY65527:TAY65537 TKU65527:TKU65537 TUQ65527:TUQ65537 UEM65527:UEM65537 UOI65527:UOI65537 UYE65527:UYE65537 VIA65527:VIA65537 VRW65527:VRW65537 WBS65527:WBS65537 WLO65527:WLO65537 WVK65527:WVK65537 C131063:C131073 IY131063:IY131073 SU131063:SU131073 ACQ131063:ACQ131073 AMM131063:AMM131073 AWI131063:AWI131073 BGE131063:BGE131073 BQA131063:BQA131073 BZW131063:BZW131073 CJS131063:CJS131073 CTO131063:CTO131073 DDK131063:DDK131073 DNG131063:DNG131073 DXC131063:DXC131073 EGY131063:EGY131073 EQU131063:EQU131073 FAQ131063:FAQ131073 FKM131063:FKM131073 FUI131063:FUI131073 GEE131063:GEE131073 GOA131063:GOA131073 GXW131063:GXW131073 HHS131063:HHS131073 HRO131063:HRO131073 IBK131063:IBK131073 ILG131063:ILG131073 IVC131063:IVC131073 JEY131063:JEY131073 JOU131063:JOU131073 JYQ131063:JYQ131073 KIM131063:KIM131073 KSI131063:KSI131073 LCE131063:LCE131073 LMA131063:LMA131073 LVW131063:LVW131073 MFS131063:MFS131073 MPO131063:MPO131073 MZK131063:MZK131073 NJG131063:NJG131073 NTC131063:NTC131073 OCY131063:OCY131073 OMU131063:OMU131073 OWQ131063:OWQ131073 PGM131063:PGM131073 PQI131063:PQI131073 QAE131063:QAE131073 QKA131063:QKA131073 QTW131063:QTW131073 RDS131063:RDS131073 RNO131063:RNO131073 RXK131063:RXK131073 SHG131063:SHG131073 SRC131063:SRC131073 TAY131063:TAY131073 TKU131063:TKU131073 TUQ131063:TUQ131073 UEM131063:UEM131073 UOI131063:UOI131073 UYE131063:UYE131073 VIA131063:VIA131073 VRW131063:VRW131073 WBS131063:WBS131073 WLO131063:WLO131073 WVK131063:WVK131073 C196599:C196609 IY196599:IY196609 SU196599:SU196609 ACQ196599:ACQ196609 AMM196599:AMM196609 AWI196599:AWI196609 BGE196599:BGE196609 BQA196599:BQA196609 BZW196599:BZW196609 CJS196599:CJS196609 CTO196599:CTO196609 DDK196599:DDK196609 DNG196599:DNG196609 DXC196599:DXC196609 EGY196599:EGY196609 EQU196599:EQU196609 FAQ196599:FAQ196609 FKM196599:FKM196609 FUI196599:FUI196609 GEE196599:GEE196609 GOA196599:GOA196609 GXW196599:GXW196609 HHS196599:HHS196609 HRO196599:HRO196609 IBK196599:IBK196609 ILG196599:ILG196609 IVC196599:IVC196609 JEY196599:JEY196609 JOU196599:JOU196609 JYQ196599:JYQ196609 KIM196599:KIM196609 KSI196599:KSI196609 LCE196599:LCE196609 LMA196599:LMA196609 LVW196599:LVW196609 MFS196599:MFS196609 MPO196599:MPO196609 MZK196599:MZK196609 NJG196599:NJG196609 NTC196599:NTC196609 OCY196599:OCY196609 OMU196599:OMU196609 OWQ196599:OWQ196609 PGM196599:PGM196609 PQI196599:PQI196609 QAE196599:QAE196609 QKA196599:QKA196609 QTW196599:QTW196609 RDS196599:RDS196609 RNO196599:RNO196609 RXK196599:RXK196609 SHG196599:SHG196609 SRC196599:SRC196609 TAY196599:TAY196609 TKU196599:TKU196609 TUQ196599:TUQ196609 UEM196599:UEM196609 UOI196599:UOI196609 UYE196599:UYE196609 VIA196599:VIA196609 VRW196599:VRW196609 WBS196599:WBS196609 WLO196599:WLO196609 WVK196599:WVK196609 C262135:C262145 IY262135:IY262145 SU262135:SU262145 ACQ262135:ACQ262145 AMM262135:AMM262145 AWI262135:AWI262145 BGE262135:BGE262145 BQA262135:BQA262145 BZW262135:BZW262145 CJS262135:CJS262145 CTO262135:CTO262145 DDK262135:DDK262145 DNG262135:DNG262145 DXC262135:DXC262145 EGY262135:EGY262145 EQU262135:EQU262145 FAQ262135:FAQ262145 FKM262135:FKM262145 FUI262135:FUI262145 GEE262135:GEE262145 GOA262135:GOA262145 GXW262135:GXW262145 HHS262135:HHS262145 HRO262135:HRO262145 IBK262135:IBK262145 ILG262135:ILG262145 IVC262135:IVC262145 JEY262135:JEY262145 JOU262135:JOU262145 JYQ262135:JYQ262145 KIM262135:KIM262145 KSI262135:KSI262145 LCE262135:LCE262145 LMA262135:LMA262145 LVW262135:LVW262145 MFS262135:MFS262145 MPO262135:MPO262145 MZK262135:MZK262145 NJG262135:NJG262145 NTC262135:NTC262145 OCY262135:OCY262145 OMU262135:OMU262145 OWQ262135:OWQ262145 PGM262135:PGM262145 PQI262135:PQI262145 QAE262135:QAE262145 QKA262135:QKA262145 QTW262135:QTW262145 RDS262135:RDS262145 RNO262135:RNO262145 RXK262135:RXK262145 SHG262135:SHG262145 SRC262135:SRC262145 TAY262135:TAY262145 TKU262135:TKU262145 TUQ262135:TUQ262145 UEM262135:UEM262145 UOI262135:UOI262145 UYE262135:UYE262145 VIA262135:VIA262145 VRW262135:VRW262145 WBS262135:WBS262145 WLO262135:WLO262145 WVK262135:WVK262145 C327671:C327681 IY327671:IY327681 SU327671:SU327681 ACQ327671:ACQ327681 AMM327671:AMM327681 AWI327671:AWI327681 BGE327671:BGE327681 BQA327671:BQA327681 BZW327671:BZW327681 CJS327671:CJS327681 CTO327671:CTO327681 DDK327671:DDK327681 DNG327671:DNG327681 DXC327671:DXC327681 EGY327671:EGY327681 EQU327671:EQU327681 FAQ327671:FAQ327681 FKM327671:FKM327681 FUI327671:FUI327681 GEE327671:GEE327681 GOA327671:GOA327681 GXW327671:GXW327681 HHS327671:HHS327681 HRO327671:HRO327681 IBK327671:IBK327681 ILG327671:ILG327681 IVC327671:IVC327681 JEY327671:JEY327681 JOU327671:JOU327681 JYQ327671:JYQ327681 KIM327671:KIM327681 KSI327671:KSI327681 LCE327671:LCE327681 LMA327671:LMA327681 LVW327671:LVW327681 MFS327671:MFS327681 MPO327671:MPO327681 MZK327671:MZK327681 NJG327671:NJG327681 NTC327671:NTC327681 OCY327671:OCY327681 OMU327671:OMU327681 OWQ327671:OWQ327681 PGM327671:PGM327681 PQI327671:PQI327681 QAE327671:QAE327681 QKA327671:QKA327681 QTW327671:QTW327681 RDS327671:RDS327681 RNO327671:RNO327681 RXK327671:RXK327681 SHG327671:SHG327681 SRC327671:SRC327681 TAY327671:TAY327681 TKU327671:TKU327681 TUQ327671:TUQ327681 UEM327671:UEM327681 UOI327671:UOI327681 UYE327671:UYE327681 VIA327671:VIA327681 VRW327671:VRW327681 WBS327671:WBS327681 WLO327671:WLO327681 WVK327671:WVK327681 C393207:C393217 IY393207:IY393217 SU393207:SU393217 ACQ393207:ACQ393217 AMM393207:AMM393217 AWI393207:AWI393217 BGE393207:BGE393217 BQA393207:BQA393217 BZW393207:BZW393217 CJS393207:CJS393217 CTO393207:CTO393217 DDK393207:DDK393217 DNG393207:DNG393217 DXC393207:DXC393217 EGY393207:EGY393217 EQU393207:EQU393217 FAQ393207:FAQ393217 FKM393207:FKM393217 FUI393207:FUI393217 GEE393207:GEE393217 GOA393207:GOA393217 GXW393207:GXW393217 HHS393207:HHS393217 HRO393207:HRO393217 IBK393207:IBK393217 ILG393207:ILG393217 IVC393207:IVC393217 JEY393207:JEY393217 JOU393207:JOU393217 JYQ393207:JYQ393217 KIM393207:KIM393217 KSI393207:KSI393217 LCE393207:LCE393217 LMA393207:LMA393217 LVW393207:LVW393217 MFS393207:MFS393217 MPO393207:MPO393217 MZK393207:MZK393217 NJG393207:NJG393217 NTC393207:NTC393217 OCY393207:OCY393217 OMU393207:OMU393217 OWQ393207:OWQ393217 PGM393207:PGM393217 PQI393207:PQI393217 QAE393207:QAE393217 QKA393207:QKA393217 QTW393207:QTW393217 RDS393207:RDS393217 RNO393207:RNO393217 RXK393207:RXK393217 SHG393207:SHG393217 SRC393207:SRC393217 TAY393207:TAY393217 TKU393207:TKU393217 TUQ393207:TUQ393217 UEM393207:UEM393217 UOI393207:UOI393217 UYE393207:UYE393217 VIA393207:VIA393217 VRW393207:VRW393217 WBS393207:WBS393217 WLO393207:WLO393217 WVK393207:WVK393217 C458743:C458753 IY458743:IY458753 SU458743:SU458753 ACQ458743:ACQ458753 AMM458743:AMM458753 AWI458743:AWI458753 BGE458743:BGE458753 BQA458743:BQA458753 BZW458743:BZW458753 CJS458743:CJS458753 CTO458743:CTO458753 DDK458743:DDK458753 DNG458743:DNG458753 DXC458743:DXC458753 EGY458743:EGY458753 EQU458743:EQU458753 FAQ458743:FAQ458753 FKM458743:FKM458753 FUI458743:FUI458753 GEE458743:GEE458753 GOA458743:GOA458753 GXW458743:GXW458753 HHS458743:HHS458753 HRO458743:HRO458753 IBK458743:IBK458753 ILG458743:ILG458753 IVC458743:IVC458753 JEY458743:JEY458753 JOU458743:JOU458753 JYQ458743:JYQ458753 KIM458743:KIM458753 KSI458743:KSI458753 LCE458743:LCE458753 LMA458743:LMA458753 LVW458743:LVW458753 MFS458743:MFS458753 MPO458743:MPO458753 MZK458743:MZK458753 NJG458743:NJG458753 NTC458743:NTC458753 OCY458743:OCY458753 OMU458743:OMU458753 OWQ458743:OWQ458753 PGM458743:PGM458753 PQI458743:PQI458753 QAE458743:QAE458753 QKA458743:QKA458753 QTW458743:QTW458753 RDS458743:RDS458753 RNO458743:RNO458753 RXK458743:RXK458753 SHG458743:SHG458753 SRC458743:SRC458753 TAY458743:TAY458753 TKU458743:TKU458753 TUQ458743:TUQ458753 UEM458743:UEM458753 UOI458743:UOI458753 UYE458743:UYE458753 VIA458743:VIA458753 VRW458743:VRW458753 WBS458743:WBS458753 WLO458743:WLO458753 WVK458743:WVK458753 C524279:C524289 IY524279:IY524289 SU524279:SU524289 ACQ524279:ACQ524289 AMM524279:AMM524289 AWI524279:AWI524289 BGE524279:BGE524289 BQA524279:BQA524289 BZW524279:BZW524289 CJS524279:CJS524289 CTO524279:CTO524289 DDK524279:DDK524289 DNG524279:DNG524289 DXC524279:DXC524289 EGY524279:EGY524289 EQU524279:EQU524289 FAQ524279:FAQ524289 FKM524279:FKM524289 FUI524279:FUI524289 GEE524279:GEE524289 GOA524279:GOA524289 GXW524279:GXW524289 HHS524279:HHS524289 HRO524279:HRO524289 IBK524279:IBK524289 ILG524279:ILG524289 IVC524279:IVC524289 JEY524279:JEY524289 JOU524279:JOU524289 JYQ524279:JYQ524289 KIM524279:KIM524289 KSI524279:KSI524289 LCE524279:LCE524289 LMA524279:LMA524289 LVW524279:LVW524289 MFS524279:MFS524289 MPO524279:MPO524289 MZK524279:MZK524289 NJG524279:NJG524289 NTC524279:NTC524289 OCY524279:OCY524289 OMU524279:OMU524289 OWQ524279:OWQ524289 PGM524279:PGM524289 PQI524279:PQI524289 QAE524279:QAE524289 QKA524279:QKA524289 QTW524279:QTW524289 RDS524279:RDS524289 RNO524279:RNO524289 RXK524279:RXK524289 SHG524279:SHG524289 SRC524279:SRC524289 TAY524279:TAY524289 TKU524279:TKU524289 TUQ524279:TUQ524289 UEM524279:UEM524289 UOI524279:UOI524289 UYE524279:UYE524289 VIA524279:VIA524289 VRW524279:VRW524289 WBS524279:WBS524289 WLO524279:WLO524289 WVK524279:WVK524289 C589815:C589825 IY589815:IY589825 SU589815:SU589825 ACQ589815:ACQ589825 AMM589815:AMM589825 AWI589815:AWI589825 BGE589815:BGE589825 BQA589815:BQA589825 BZW589815:BZW589825 CJS589815:CJS589825 CTO589815:CTO589825 DDK589815:DDK589825 DNG589815:DNG589825 DXC589815:DXC589825 EGY589815:EGY589825 EQU589815:EQU589825 FAQ589815:FAQ589825 FKM589815:FKM589825 FUI589815:FUI589825 GEE589815:GEE589825 GOA589815:GOA589825 GXW589815:GXW589825 HHS589815:HHS589825 HRO589815:HRO589825 IBK589815:IBK589825 ILG589815:ILG589825 IVC589815:IVC589825 JEY589815:JEY589825 JOU589815:JOU589825 JYQ589815:JYQ589825 KIM589815:KIM589825 KSI589815:KSI589825 LCE589815:LCE589825 LMA589815:LMA589825 LVW589815:LVW589825 MFS589815:MFS589825 MPO589815:MPO589825 MZK589815:MZK589825 NJG589815:NJG589825 NTC589815:NTC589825 OCY589815:OCY589825 OMU589815:OMU589825 OWQ589815:OWQ589825 PGM589815:PGM589825 PQI589815:PQI589825 QAE589815:QAE589825 QKA589815:QKA589825 QTW589815:QTW589825 RDS589815:RDS589825 RNO589815:RNO589825 RXK589815:RXK589825 SHG589815:SHG589825 SRC589815:SRC589825 TAY589815:TAY589825 TKU589815:TKU589825 TUQ589815:TUQ589825 UEM589815:UEM589825 UOI589815:UOI589825 UYE589815:UYE589825 VIA589815:VIA589825 VRW589815:VRW589825 WBS589815:WBS589825 WLO589815:WLO589825 WVK589815:WVK589825 C655351:C655361 IY655351:IY655361 SU655351:SU655361 ACQ655351:ACQ655361 AMM655351:AMM655361 AWI655351:AWI655361 BGE655351:BGE655361 BQA655351:BQA655361 BZW655351:BZW655361 CJS655351:CJS655361 CTO655351:CTO655361 DDK655351:DDK655361 DNG655351:DNG655361 DXC655351:DXC655361 EGY655351:EGY655361 EQU655351:EQU655361 FAQ655351:FAQ655361 FKM655351:FKM655361 FUI655351:FUI655361 GEE655351:GEE655361 GOA655351:GOA655361 GXW655351:GXW655361 HHS655351:HHS655361 HRO655351:HRO655361 IBK655351:IBK655361 ILG655351:ILG655361 IVC655351:IVC655361 JEY655351:JEY655361 JOU655351:JOU655361 JYQ655351:JYQ655361 KIM655351:KIM655361 KSI655351:KSI655361 LCE655351:LCE655361 LMA655351:LMA655361 LVW655351:LVW655361 MFS655351:MFS655361 MPO655351:MPO655361 MZK655351:MZK655361 NJG655351:NJG655361 NTC655351:NTC655361 OCY655351:OCY655361 OMU655351:OMU655361 OWQ655351:OWQ655361 PGM655351:PGM655361 PQI655351:PQI655361 QAE655351:QAE655361 QKA655351:QKA655361 QTW655351:QTW655361 RDS655351:RDS655361 RNO655351:RNO655361 RXK655351:RXK655361 SHG655351:SHG655361 SRC655351:SRC655361 TAY655351:TAY655361 TKU655351:TKU655361 TUQ655351:TUQ655361 UEM655351:UEM655361 UOI655351:UOI655361 UYE655351:UYE655361 VIA655351:VIA655361 VRW655351:VRW655361 WBS655351:WBS655361 WLO655351:WLO655361 WVK655351:WVK655361 C720887:C720897 IY720887:IY720897 SU720887:SU720897 ACQ720887:ACQ720897 AMM720887:AMM720897 AWI720887:AWI720897 BGE720887:BGE720897 BQA720887:BQA720897 BZW720887:BZW720897 CJS720887:CJS720897 CTO720887:CTO720897 DDK720887:DDK720897 DNG720887:DNG720897 DXC720887:DXC720897 EGY720887:EGY720897 EQU720887:EQU720897 FAQ720887:FAQ720897 FKM720887:FKM720897 FUI720887:FUI720897 GEE720887:GEE720897 GOA720887:GOA720897 GXW720887:GXW720897 HHS720887:HHS720897 HRO720887:HRO720897 IBK720887:IBK720897 ILG720887:ILG720897 IVC720887:IVC720897 JEY720887:JEY720897 JOU720887:JOU720897 JYQ720887:JYQ720897 KIM720887:KIM720897 KSI720887:KSI720897 LCE720887:LCE720897 LMA720887:LMA720897 LVW720887:LVW720897 MFS720887:MFS720897 MPO720887:MPO720897 MZK720887:MZK720897 NJG720887:NJG720897 NTC720887:NTC720897 OCY720887:OCY720897 OMU720887:OMU720897 OWQ720887:OWQ720897 PGM720887:PGM720897 PQI720887:PQI720897 QAE720887:QAE720897 QKA720887:QKA720897 QTW720887:QTW720897 RDS720887:RDS720897 RNO720887:RNO720897 RXK720887:RXK720897 SHG720887:SHG720897 SRC720887:SRC720897 TAY720887:TAY720897 TKU720887:TKU720897 TUQ720887:TUQ720897 UEM720887:UEM720897 UOI720887:UOI720897 UYE720887:UYE720897 VIA720887:VIA720897 VRW720887:VRW720897 WBS720887:WBS720897 WLO720887:WLO720897 WVK720887:WVK720897 C786423:C786433 IY786423:IY786433 SU786423:SU786433 ACQ786423:ACQ786433 AMM786423:AMM786433 AWI786423:AWI786433 BGE786423:BGE786433 BQA786423:BQA786433 BZW786423:BZW786433 CJS786423:CJS786433 CTO786423:CTO786433 DDK786423:DDK786433 DNG786423:DNG786433 DXC786423:DXC786433 EGY786423:EGY786433 EQU786423:EQU786433 FAQ786423:FAQ786433 FKM786423:FKM786433 FUI786423:FUI786433 GEE786423:GEE786433 GOA786423:GOA786433 GXW786423:GXW786433 HHS786423:HHS786433 HRO786423:HRO786433 IBK786423:IBK786433 ILG786423:ILG786433 IVC786423:IVC786433 JEY786423:JEY786433 JOU786423:JOU786433 JYQ786423:JYQ786433 KIM786423:KIM786433 KSI786423:KSI786433 LCE786423:LCE786433 LMA786423:LMA786433 LVW786423:LVW786433 MFS786423:MFS786433 MPO786423:MPO786433 MZK786423:MZK786433 NJG786423:NJG786433 NTC786423:NTC786433 OCY786423:OCY786433 OMU786423:OMU786433 OWQ786423:OWQ786433 PGM786423:PGM786433 PQI786423:PQI786433 QAE786423:QAE786433 QKA786423:QKA786433 QTW786423:QTW786433 RDS786423:RDS786433 RNO786423:RNO786433 RXK786423:RXK786433 SHG786423:SHG786433 SRC786423:SRC786433 TAY786423:TAY786433 TKU786423:TKU786433 TUQ786423:TUQ786433 UEM786423:UEM786433 UOI786423:UOI786433 UYE786423:UYE786433 VIA786423:VIA786433 VRW786423:VRW786433 WBS786423:WBS786433 WLO786423:WLO786433 WVK786423:WVK786433 C851959:C851969 IY851959:IY851969 SU851959:SU851969 ACQ851959:ACQ851969 AMM851959:AMM851969 AWI851959:AWI851969 BGE851959:BGE851969 BQA851959:BQA851969 BZW851959:BZW851969 CJS851959:CJS851969 CTO851959:CTO851969 DDK851959:DDK851969 DNG851959:DNG851969 DXC851959:DXC851969 EGY851959:EGY851969 EQU851959:EQU851969 FAQ851959:FAQ851969 FKM851959:FKM851969 FUI851959:FUI851969 GEE851959:GEE851969 GOA851959:GOA851969 GXW851959:GXW851969 HHS851959:HHS851969 HRO851959:HRO851969 IBK851959:IBK851969 ILG851959:ILG851969 IVC851959:IVC851969 JEY851959:JEY851969 JOU851959:JOU851969 JYQ851959:JYQ851969 KIM851959:KIM851969 KSI851959:KSI851969 LCE851959:LCE851969 LMA851959:LMA851969 LVW851959:LVW851969 MFS851959:MFS851969 MPO851959:MPO851969 MZK851959:MZK851969 NJG851959:NJG851969 NTC851959:NTC851969 OCY851959:OCY851969 OMU851959:OMU851969 OWQ851959:OWQ851969 PGM851959:PGM851969 PQI851959:PQI851969 QAE851959:QAE851969 QKA851959:QKA851969 QTW851959:QTW851969 RDS851959:RDS851969 RNO851959:RNO851969 RXK851959:RXK851969 SHG851959:SHG851969 SRC851959:SRC851969 TAY851959:TAY851969 TKU851959:TKU851969 TUQ851959:TUQ851969 UEM851959:UEM851969 UOI851959:UOI851969 UYE851959:UYE851969 VIA851959:VIA851969 VRW851959:VRW851969 WBS851959:WBS851969 WLO851959:WLO851969 WVK851959:WVK851969 C917495:C917505 IY917495:IY917505 SU917495:SU917505 ACQ917495:ACQ917505 AMM917495:AMM917505 AWI917495:AWI917505 BGE917495:BGE917505 BQA917495:BQA917505 BZW917495:BZW917505 CJS917495:CJS917505 CTO917495:CTO917505 DDK917495:DDK917505 DNG917495:DNG917505 DXC917495:DXC917505 EGY917495:EGY917505 EQU917495:EQU917505 FAQ917495:FAQ917505 FKM917495:FKM917505 FUI917495:FUI917505 GEE917495:GEE917505 GOA917495:GOA917505 GXW917495:GXW917505 HHS917495:HHS917505 HRO917495:HRO917505 IBK917495:IBK917505 ILG917495:ILG917505 IVC917495:IVC917505 JEY917495:JEY917505 JOU917495:JOU917505 JYQ917495:JYQ917505 KIM917495:KIM917505 KSI917495:KSI917505 LCE917495:LCE917505 LMA917495:LMA917505 LVW917495:LVW917505 MFS917495:MFS917505 MPO917495:MPO917505 MZK917495:MZK917505 NJG917495:NJG917505 NTC917495:NTC917505 OCY917495:OCY917505 OMU917495:OMU917505 OWQ917495:OWQ917505 PGM917495:PGM917505 PQI917495:PQI917505 QAE917495:QAE917505 QKA917495:QKA917505 QTW917495:QTW917505 RDS917495:RDS917505 RNO917495:RNO917505 RXK917495:RXK917505 SHG917495:SHG917505 SRC917495:SRC917505 TAY917495:TAY917505 TKU917495:TKU917505 TUQ917495:TUQ917505 UEM917495:UEM917505 UOI917495:UOI917505 UYE917495:UYE917505 VIA917495:VIA917505 VRW917495:VRW917505 WBS917495:WBS917505 WLO917495:WLO917505 WVK917495:WVK917505 C983031:C983041 IY983031:IY983041 SU983031:SU983041 ACQ983031:ACQ983041 AMM983031:AMM983041 AWI983031:AWI983041 BGE983031:BGE983041 BQA983031:BQA983041 BZW983031:BZW983041 CJS983031:CJS983041 CTO983031:CTO983041 DDK983031:DDK983041 DNG983031:DNG983041 DXC983031:DXC983041 EGY983031:EGY983041 EQU983031:EQU983041 FAQ983031:FAQ983041 FKM983031:FKM983041 FUI983031:FUI983041 GEE983031:GEE983041 GOA983031:GOA983041 GXW983031:GXW983041 HHS983031:HHS983041 HRO983031:HRO983041 IBK983031:IBK983041 ILG983031:ILG983041 IVC983031:IVC983041 JEY983031:JEY983041 JOU983031:JOU983041 JYQ983031:JYQ983041 KIM983031:KIM983041 KSI983031:KSI983041 LCE983031:LCE983041 LMA983031:LMA983041 LVW983031:LVW983041 MFS983031:MFS983041 MPO983031:MPO983041 MZK983031:MZK983041 NJG983031:NJG983041 NTC983031:NTC983041 OCY983031:OCY983041 OMU983031:OMU983041 OWQ983031:OWQ983041 PGM983031:PGM983041 PQI983031:PQI983041 QAE983031:QAE983041 QKA983031:QKA983041 QTW983031:QTW983041 RDS983031:RDS983041 RNO983031:RNO983041 RXK983031:RXK983041 SHG983031:SHG983041 SRC983031:SRC983041 TAY983031:TAY983041 TKU983031:TKU983041 TUQ983031:TUQ983041 UEM983031:UEM983041 UOI983031:UOI983041 UYE983031:UYE983041 VIA983031:VIA983041 VRW983031:VRW983041 WBS983031:WBS983041 WLO983031:WLO983041 WVK983031:WVK983041 WVK4:WVK14 WLO4:WLO14 WBS4:WBS14 VRW4:VRW14 VIA4:VIA14 UYE4:UYE14 UOI4:UOI14 UEM4:UEM14 TUQ4:TUQ14 TKU4:TKU14 TAY4:TAY14 SRC4:SRC14 SHG4:SHG14 RXK4:RXK14 RNO4:RNO14 RDS4:RDS14 QTW4:QTW14 QKA4:QKA14 QAE4:QAE14 PQI4:PQI14 PGM4:PGM14 OWQ4:OWQ14 OMU4:OMU14 OCY4:OCY14 NTC4:NTC14 NJG4:NJG14 MZK4:MZK14 MPO4:MPO14 MFS4:MFS14 LVW4:LVW14 LMA4:LMA14 LCE4:LCE14 KSI4:KSI14 KIM4:KIM14 JYQ4:JYQ14 JOU4:JOU14 JEY4:JEY14 IVC4:IVC14 ILG4:ILG14 IBK4:IBK14 HRO4:HRO14 HHS4:HHS14 GXW4:GXW14 GOA4:GOA14 GEE4:GEE14 FUI4:FUI14 FKM4:FKM14 FAQ4:FAQ14 EQU4:EQU14 EGY4:EGY14 DXC4:DXC14 DNG4:DNG14 DDK4:DDK14 CTO4:CTO14 CJS4:CJS14 BZW4:BZW14 BQA4:BQA14 BGE4:BGE14 AWI4:AWI14 AMM4:AMM14 ACQ4:ACQ14 SU4:SU14 IY4:IY14 C4:C14 WVL8 WLP8 WBT8 VRX8 VIB8 UYF8 UOJ8 UEN8 TUR8 TKV8 TAZ8 SRD8 SHH8 RXL8 RNP8 RDT8 QTX8 QKB8 QAF8 PQJ8 PGN8 OWR8 OMV8 OCZ8 NTD8 NJH8 MZL8 MPP8 MFT8 LVX8 LMB8 LCF8 KSJ8 KIN8 JYR8 JOV8 JEZ8 IVD8 ILH8 IBL8 HRP8 HHT8 GXX8 GOB8 GEF8 FUJ8 FKN8 FAR8 EQV8 EGZ8 DXD8 DNH8 DDL8 CTP8 CJT8 BZX8 BQB8 BGF8 AWJ8 AMN8 ACR8 SV8 IZ8 D8 C16:C17 IZ10:IZ18 SV10:SV18 ACR10:ACR18 AMN10:AMN18 AWJ10:AWJ18 BGF10:BGF18 BQB10:BQB18 BZX10:BZX18 CJT10:CJT18 CTP10:CTP18 DDL10:DDL18 DNH10:DNH18 DXD10:DXD18 EGZ10:EGZ18 EQV10:EQV18 FAR10:FAR18 FKN10:FKN18 FUJ10:FUJ18 GEF10:GEF18 GOB10:GOB18 GXX10:GXX18 HHT10:HHT18 HRP10:HRP18 IBL10:IBL18 ILH10:ILH18 IVD10:IVD18 JEZ10:JEZ18 JOV10:JOV18 JYR10:JYR18 KIN10:KIN18 KSJ10:KSJ18 LCF10:LCF18 LMB10:LMB18 LVX10:LVX18 MFT10:MFT18 MPP10:MPP18 MZL10:MZL18 NJH10:NJH18 NTD10:NTD18 OCZ10:OCZ18 OMV10:OMV18 OWR10:OWR18 PGN10:PGN18 PQJ10:PQJ18 QAF10:QAF18 QKB10:QKB18 QTX10:QTX18 RDT10:RDT18 RNP10:RNP18 RXL10:RXL18 SHH10:SHH18 SRD10:SRD18 TAZ10:TAZ18 TKV10:TKV18 TUR10:TUR18 UEN10:UEN18 UOJ10:UOJ18 UYF10:UYF18 VIB10:VIB18 VRX10:VRX18 WBT10:WBT18 WLP10:WLP18 WVL10:WVL18 IY16:IY17 SU16:SU17 ACQ16:ACQ17 AMM16:AMM17 AWI16:AWI17 BGE16:BGE17 BQA16:BQA17 BZW16:BZW17 CJS16:CJS17 CTO16:CTO17 DDK16:DDK17 DNG16:DNG17 DXC16:DXC17 EGY16:EGY17 EQU16:EQU17 FAQ16:FAQ17 FKM16:FKM17 FUI16:FUI17 GEE16:GEE17 GOA16:GOA17 GXW16:GXW17 HHS16:HHS17 HRO16:HRO17 IBK16:IBK17 ILG16:ILG17 IVC16:IVC17 JEY16:JEY17 JOU16:JOU17 JYQ16:JYQ17 KIM16:KIM17 KSI16:KSI17 LCE16:LCE17 LMA16:LMA17 LVW16:LVW17 MFS16:MFS17 MPO16:MPO17 MZK16:MZK17 NJG16:NJG17 NTC16:NTC17 OCY16:OCY17 OMU16:OMU17 OWQ16:OWQ17 PGM16:PGM17 PQI16:PQI17 QAE16:QAE17 QKA16:QKA17 QTW16:QTW17 RDS16:RDS17 RNO16:RNO17 RXK16:RXK17 SHG16:SHG17 SRC16:SRC17 TAY16:TAY17 TKU16:TKU17 TUQ16:TUQ17 UEM16:UEM17 UOI16:UOI17 UYE16:UYE17 VIA16:VIA17 VRW16:VRW17 WBS16:WBS17 WLO16:WLO17 WVK16:WVK17 SV26:SV28 ACR26:ACR28 IZ26:IZ28 WVL26:WVL28 WLP26:WLP28 WBT26:WBT28 VRX26:VRX28 VIB26:VIB28 UYF26:UYF28 UOJ26:UOJ28 UEN26:UEN28 TUR26:TUR28 TKV26:TKV28 TAZ26:TAZ28 SRD26:SRD28 SHH26:SHH28 RXL26:RXL28 RNP26:RNP28 RDT26:RDT28 QTX26:QTX28 QKB26:QKB28 QAF26:QAF28 PQJ26:PQJ28 PGN26:PGN28 OWR26:OWR28 OMV26:OMV28 OCZ26:OCZ28 NTD26:NTD28 NJH26:NJH28 MZL26:MZL28 MPP26:MPP28 MFT26:MFT28 LVX26:LVX28 LMB26:LMB28 LCF26:LCF28 KSJ26:KSJ28 KIN26:KIN28 JYR26:JYR28 JOV26:JOV28 JEZ26:JEZ28 IVD26:IVD28 ILH26:ILH28 IBL26:IBL28 HRP26:HRP28 HHT26:HHT28 GXX26:GXX28 GOB26:GOB28 GEF26:GEF28 FUJ26:FUJ28 FKN26:FKN28 FAR26:FAR28 EQV26:EQV28 EGZ26:EGZ28 DXD26:DXD28 DNH26:DNH28 DDL26:DDL28 CTP26:CTP28 CJT26:CJT28 BZX26:BZX28 BQB26:BQB28 BGF26:BGF28 AWJ26:AWJ28 AMN26:AMN28">
      <formula1>ValidAccount</formula1>
    </dataValidation>
    <dataValidation type="list" errorStyle="warning" allowBlank="1" showInputMessage="1" showErrorMessage="1" errorTitle="Factor" error="This factor is not included in the drop-down list. Is this the factor you want to use?" sqref="E65539:E65540 WVM983037:WVM983038 WLQ983037:WLQ983038 WBU983037:WBU983038 VRY983037:VRY983038 VIC983037:VIC983038 UYG983037:UYG983038 UOK983037:UOK983038 UEO983037:UEO983038 TUS983037:TUS983038 TKW983037:TKW983038 TBA983037:TBA983038 SRE983037:SRE983038 SHI983037:SHI983038 RXM983037:RXM983038 RNQ983037:RNQ983038 RDU983037:RDU983038 QTY983037:QTY983038 QKC983037:QKC983038 QAG983037:QAG983038 PQK983037:PQK983038 PGO983037:PGO983038 OWS983037:OWS983038 OMW983037:OMW983038 ODA983037:ODA983038 NTE983037:NTE983038 NJI983037:NJI983038 MZM983037:MZM983038 MPQ983037:MPQ983038 MFU983037:MFU983038 LVY983037:LVY983038 LMC983037:LMC983038 LCG983037:LCG983038 KSK983037:KSK983038 KIO983037:KIO983038 JYS983037:JYS983038 JOW983037:JOW983038 JFA983037:JFA983038 IVE983037:IVE983038 ILI983037:ILI983038 IBM983037:IBM983038 HRQ983037:HRQ983038 HHU983037:HHU983038 GXY983037:GXY983038 GOC983037:GOC983038 GEG983037:GEG983038 FUK983037:FUK983038 FKO983037:FKO983038 FAS983037:FAS983038 EQW983037:EQW983038 EHA983037:EHA983038 DXE983037:DXE983038 DNI983037:DNI983038 DDM983037:DDM983038 CTQ983037:CTQ983038 CJU983037:CJU983038 BZY983037:BZY983038 BQC983037:BQC983038 BGG983037:BGG983038 AWK983037:AWK983038 AMO983037:AMO983038 ACS983037:ACS983038 SW983037:SW983038 JA983037:JA983038 E983037:E983038 WVM917501:WVM917502 WLQ917501:WLQ917502 WBU917501:WBU917502 VRY917501:VRY917502 VIC917501:VIC917502 UYG917501:UYG917502 UOK917501:UOK917502 UEO917501:UEO917502 TUS917501:TUS917502 TKW917501:TKW917502 TBA917501:TBA917502 SRE917501:SRE917502 SHI917501:SHI917502 RXM917501:RXM917502 RNQ917501:RNQ917502 RDU917501:RDU917502 QTY917501:QTY917502 QKC917501:QKC917502 QAG917501:QAG917502 PQK917501:PQK917502 PGO917501:PGO917502 OWS917501:OWS917502 OMW917501:OMW917502 ODA917501:ODA917502 NTE917501:NTE917502 NJI917501:NJI917502 MZM917501:MZM917502 MPQ917501:MPQ917502 MFU917501:MFU917502 LVY917501:LVY917502 LMC917501:LMC917502 LCG917501:LCG917502 KSK917501:KSK917502 KIO917501:KIO917502 JYS917501:JYS917502 JOW917501:JOW917502 JFA917501:JFA917502 IVE917501:IVE917502 ILI917501:ILI917502 IBM917501:IBM917502 HRQ917501:HRQ917502 HHU917501:HHU917502 GXY917501:GXY917502 GOC917501:GOC917502 GEG917501:GEG917502 FUK917501:FUK917502 FKO917501:FKO917502 FAS917501:FAS917502 EQW917501:EQW917502 EHA917501:EHA917502 DXE917501:DXE917502 DNI917501:DNI917502 DDM917501:DDM917502 CTQ917501:CTQ917502 CJU917501:CJU917502 BZY917501:BZY917502 BQC917501:BQC917502 BGG917501:BGG917502 AWK917501:AWK917502 AMO917501:AMO917502 ACS917501:ACS917502 SW917501:SW917502 JA917501:JA917502 E917501:E917502 WVM851965:WVM851966 WLQ851965:WLQ851966 WBU851965:WBU851966 VRY851965:VRY851966 VIC851965:VIC851966 UYG851965:UYG851966 UOK851965:UOK851966 UEO851965:UEO851966 TUS851965:TUS851966 TKW851965:TKW851966 TBA851965:TBA851966 SRE851965:SRE851966 SHI851965:SHI851966 RXM851965:RXM851966 RNQ851965:RNQ851966 RDU851965:RDU851966 QTY851965:QTY851966 QKC851965:QKC851966 QAG851965:QAG851966 PQK851965:PQK851966 PGO851965:PGO851966 OWS851965:OWS851966 OMW851965:OMW851966 ODA851965:ODA851966 NTE851965:NTE851966 NJI851965:NJI851966 MZM851965:MZM851966 MPQ851965:MPQ851966 MFU851965:MFU851966 LVY851965:LVY851966 LMC851965:LMC851966 LCG851965:LCG851966 KSK851965:KSK851966 KIO851965:KIO851966 JYS851965:JYS851966 JOW851965:JOW851966 JFA851965:JFA851966 IVE851965:IVE851966 ILI851965:ILI851966 IBM851965:IBM851966 HRQ851965:HRQ851966 HHU851965:HHU851966 GXY851965:GXY851966 GOC851965:GOC851966 GEG851965:GEG851966 FUK851965:FUK851966 FKO851965:FKO851966 FAS851965:FAS851966 EQW851965:EQW851966 EHA851965:EHA851966 DXE851965:DXE851966 DNI851965:DNI851966 DDM851965:DDM851966 CTQ851965:CTQ851966 CJU851965:CJU851966 BZY851965:BZY851966 BQC851965:BQC851966 BGG851965:BGG851966 AWK851965:AWK851966 AMO851965:AMO851966 ACS851965:ACS851966 SW851965:SW851966 JA851965:JA851966 E851965:E851966 WVM786429:WVM786430 WLQ786429:WLQ786430 WBU786429:WBU786430 VRY786429:VRY786430 VIC786429:VIC786430 UYG786429:UYG786430 UOK786429:UOK786430 UEO786429:UEO786430 TUS786429:TUS786430 TKW786429:TKW786430 TBA786429:TBA786430 SRE786429:SRE786430 SHI786429:SHI786430 RXM786429:RXM786430 RNQ786429:RNQ786430 RDU786429:RDU786430 QTY786429:QTY786430 QKC786429:QKC786430 QAG786429:QAG786430 PQK786429:PQK786430 PGO786429:PGO786430 OWS786429:OWS786430 OMW786429:OMW786430 ODA786429:ODA786430 NTE786429:NTE786430 NJI786429:NJI786430 MZM786429:MZM786430 MPQ786429:MPQ786430 MFU786429:MFU786430 LVY786429:LVY786430 LMC786429:LMC786430 LCG786429:LCG786430 KSK786429:KSK786430 KIO786429:KIO786430 JYS786429:JYS786430 JOW786429:JOW786430 JFA786429:JFA786430 IVE786429:IVE786430 ILI786429:ILI786430 IBM786429:IBM786430 HRQ786429:HRQ786430 HHU786429:HHU786430 GXY786429:GXY786430 GOC786429:GOC786430 GEG786429:GEG786430 FUK786429:FUK786430 FKO786429:FKO786430 FAS786429:FAS786430 EQW786429:EQW786430 EHA786429:EHA786430 DXE786429:DXE786430 DNI786429:DNI786430 DDM786429:DDM786430 CTQ786429:CTQ786430 CJU786429:CJU786430 BZY786429:BZY786430 BQC786429:BQC786430 BGG786429:BGG786430 AWK786429:AWK786430 AMO786429:AMO786430 ACS786429:ACS786430 SW786429:SW786430 JA786429:JA786430 E786429:E786430 WVM720893:WVM720894 WLQ720893:WLQ720894 WBU720893:WBU720894 VRY720893:VRY720894 VIC720893:VIC720894 UYG720893:UYG720894 UOK720893:UOK720894 UEO720893:UEO720894 TUS720893:TUS720894 TKW720893:TKW720894 TBA720893:TBA720894 SRE720893:SRE720894 SHI720893:SHI720894 RXM720893:RXM720894 RNQ720893:RNQ720894 RDU720893:RDU720894 QTY720893:QTY720894 QKC720893:QKC720894 QAG720893:QAG720894 PQK720893:PQK720894 PGO720893:PGO720894 OWS720893:OWS720894 OMW720893:OMW720894 ODA720893:ODA720894 NTE720893:NTE720894 NJI720893:NJI720894 MZM720893:MZM720894 MPQ720893:MPQ720894 MFU720893:MFU720894 LVY720893:LVY720894 LMC720893:LMC720894 LCG720893:LCG720894 KSK720893:KSK720894 KIO720893:KIO720894 JYS720893:JYS720894 JOW720893:JOW720894 JFA720893:JFA720894 IVE720893:IVE720894 ILI720893:ILI720894 IBM720893:IBM720894 HRQ720893:HRQ720894 HHU720893:HHU720894 GXY720893:GXY720894 GOC720893:GOC720894 GEG720893:GEG720894 FUK720893:FUK720894 FKO720893:FKO720894 FAS720893:FAS720894 EQW720893:EQW720894 EHA720893:EHA720894 DXE720893:DXE720894 DNI720893:DNI720894 DDM720893:DDM720894 CTQ720893:CTQ720894 CJU720893:CJU720894 BZY720893:BZY720894 BQC720893:BQC720894 BGG720893:BGG720894 AWK720893:AWK720894 AMO720893:AMO720894 ACS720893:ACS720894 SW720893:SW720894 JA720893:JA720894 E720893:E720894 WVM655357:WVM655358 WLQ655357:WLQ655358 WBU655357:WBU655358 VRY655357:VRY655358 VIC655357:VIC655358 UYG655357:UYG655358 UOK655357:UOK655358 UEO655357:UEO655358 TUS655357:TUS655358 TKW655357:TKW655358 TBA655357:TBA655358 SRE655357:SRE655358 SHI655357:SHI655358 RXM655357:RXM655358 RNQ655357:RNQ655358 RDU655357:RDU655358 QTY655357:QTY655358 QKC655357:QKC655358 QAG655357:QAG655358 PQK655357:PQK655358 PGO655357:PGO655358 OWS655357:OWS655358 OMW655357:OMW655358 ODA655357:ODA655358 NTE655357:NTE655358 NJI655357:NJI655358 MZM655357:MZM655358 MPQ655357:MPQ655358 MFU655357:MFU655358 LVY655357:LVY655358 LMC655357:LMC655358 LCG655357:LCG655358 KSK655357:KSK655358 KIO655357:KIO655358 JYS655357:JYS655358 JOW655357:JOW655358 JFA655357:JFA655358 IVE655357:IVE655358 ILI655357:ILI655358 IBM655357:IBM655358 HRQ655357:HRQ655358 HHU655357:HHU655358 GXY655357:GXY655358 GOC655357:GOC655358 GEG655357:GEG655358 FUK655357:FUK655358 FKO655357:FKO655358 FAS655357:FAS655358 EQW655357:EQW655358 EHA655357:EHA655358 DXE655357:DXE655358 DNI655357:DNI655358 DDM655357:DDM655358 CTQ655357:CTQ655358 CJU655357:CJU655358 BZY655357:BZY655358 BQC655357:BQC655358 BGG655357:BGG655358 AWK655357:AWK655358 AMO655357:AMO655358 ACS655357:ACS655358 SW655357:SW655358 JA655357:JA655358 E655357:E655358 WVM589821:WVM589822 WLQ589821:WLQ589822 WBU589821:WBU589822 VRY589821:VRY589822 VIC589821:VIC589822 UYG589821:UYG589822 UOK589821:UOK589822 UEO589821:UEO589822 TUS589821:TUS589822 TKW589821:TKW589822 TBA589821:TBA589822 SRE589821:SRE589822 SHI589821:SHI589822 RXM589821:RXM589822 RNQ589821:RNQ589822 RDU589821:RDU589822 QTY589821:QTY589822 QKC589821:QKC589822 QAG589821:QAG589822 PQK589821:PQK589822 PGO589821:PGO589822 OWS589821:OWS589822 OMW589821:OMW589822 ODA589821:ODA589822 NTE589821:NTE589822 NJI589821:NJI589822 MZM589821:MZM589822 MPQ589821:MPQ589822 MFU589821:MFU589822 LVY589821:LVY589822 LMC589821:LMC589822 LCG589821:LCG589822 KSK589821:KSK589822 KIO589821:KIO589822 JYS589821:JYS589822 JOW589821:JOW589822 JFA589821:JFA589822 IVE589821:IVE589822 ILI589821:ILI589822 IBM589821:IBM589822 HRQ589821:HRQ589822 HHU589821:HHU589822 GXY589821:GXY589822 GOC589821:GOC589822 GEG589821:GEG589822 FUK589821:FUK589822 FKO589821:FKO589822 FAS589821:FAS589822 EQW589821:EQW589822 EHA589821:EHA589822 DXE589821:DXE589822 DNI589821:DNI589822 DDM589821:DDM589822 CTQ589821:CTQ589822 CJU589821:CJU589822 BZY589821:BZY589822 BQC589821:BQC589822 BGG589821:BGG589822 AWK589821:AWK589822 AMO589821:AMO589822 ACS589821:ACS589822 SW589821:SW589822 JA589821:JA589822 E589821:E589822 WVM524285:WVM524286 WLQ524285:WLQ524286 WBU524285:WBU524286 VRY524285:VRY524286 VIC524285:VIC524286 UYG524285:UYG524286 UOK524285:UOK524286 UEO524285:UEO524286 TUS524285:TUS524286 TKW524285:TKW524286 TBA524285:TBA524286 SRE524285:SRE524286 SHI524285:SHI524286 RXM524285:RXM524286 RNQ524285:RNQ524286 RDU524285:RDU524286 QTY524285:QTY524286 QKC524285:QKC524286 QAG524285:QAG524286 PQK524285:PQK524286 PGO524285:PGO524286 OWS524285:OWS524286 OMW524285:OMW524286 ODA524285:ODA524286 NTE524285:NTE524286 NJI524285:NJI524286 MZM524285:MZM524286 MPQ524285:MPQ524286 MFU524285:MFU524286 LVY524285:LVY524286 LMC524285:LMC524286 LCG524285:LCG524286 KSK524285:KSK524286 KIO524285:KIO524286 JYS524285:JYS524286 JOW524285:JOW524286 JFA524285:JFA524286 IVE524285:IVE524286 ILI524285:ILI524286 IBM524285:IBM524286 HRQ524285:HRQ524286 HHU524285:HHU524286 GXY524285:GXY524286 GOC524285:GOC524286 GEG524285:GEG524286 FUK524285:FUK524286 FKO524285:FKO524286 FAS524285:FAS524286 EQW524285:EQW524286 EHA524285:EHA524286 DXE524285:DXE524286 DNI524285:DNI524286 DDM524285:DDM524286 CTQ524285:CTQ524286 CJU524285:CJU524286 BZY524285:BZY524286 BQC524285:BQC524286 BGG524285:BGG524286 AWK524285:AWK524286 AMO524285:AMO524286 ACS524285:ACS524286 SW524285:SW524286 JA524285:JA524286 E524285:E524286 WVM458749:WVM458750 WLQ458749:WLQ458750 WBU458749:WBU458750 VRY458749:VRY458750 VIC458749:VIC458750 UYG458749:UYG458750 UOK458749:UOK458750 UEO458749:UEO458750 TUS458749:TUS458750 TKW458749:TKW458750 TBA458749:TBA458750 SRE458749:SRE458750 SHI458749:SHI458750 RXM458749:RXM458750 RNQ458749:RNQ458750 RDU458749:RDU458750 QTY458749:QTY458750 QKC458749:QKC458750 QAG458749:QAG458750 PQK458749:PQK458750 PGO458749:PGO458750 OWS458749:OWS458750 OMW458749:OMW458750 ODA458749:ODA458750 NTE458749:NTE458750 NJI458749:NJI458750 MZM458749:MZM458750 MPQ458749:MPQ458750 MFU458749:MFU458750 LVY458749:LVY458750 LMC458749:LMC458750 LCG458749:LCG458750 KSK458749:KSK458750 KIO458749:KIO458750 JYS458749:JYS458750 JOW458749:JOW458750 JFA458749:JFA458750 IVE458749:IVE458750 ILI458749:ILI458750 IBM458749:IBM458750 HRQ458749:HRQ458750 HHU458749:HHU458750 GXY458749:GXY458750 GOC458749:GOC458750 GEG458749:GEG458750 FUK458749:FUK458750 FKO458749:FKO458750 FAS458749:FAS458750 EQW458749:EQW458750 EHA458749:EHA458750 DXE458749:DXE458750 DNI458749:DNI458750 DDM458749:DDM458750 CTQ458749:CTQ458750 CJU458749:CJU458750 BZY458749:BZY458750 BQC458749:BQC458750 BGG458749:BGG458750 AWK458749:AWK458750 AMO458749:AMO458750 ACS458749:ACS458750 SW458749:SW458750 JA458749:JA458750 E458749:E458750 WVM393213:WVM393214 WLQ393213:WLQ393214 WBU393213:WBU393214 VRY393213:VRY393214 VIC393213:VIC393214 UYG393213:UYG393214 UOK393213:UOK393214 UEO393213:UEO393214 TUS393213:TUS393214 TKW393213:TKW393214 TBA393213:TBA393214 SRE393213:SRE393214 SHI393213:SHI393214 RXM393213:RXM393214 RNQ393213:RNQ393214 RDU393213:RDU393214 QTY393213:QTY393214 QKC393213:QKC393214 QAG393213:QAG393214 PQK393213:PQK393214 PGO393213:PGO393214 OWS393213:OWS393214 OMW393213:OMW393214 ODA393213:ODA393214 NTE393213:NTE393214 NJI393213:NJI393214 MZM393213:MZM393214 MPQ393213:MPQ393214 MFU393213:MFU393214 LVY393213:LVY393214 LMC393213:LMC393214 LCG393213:LCG393214 KSK393213:KSK393214 KIO393213:KIO393214 JYS393213:JYS393214 JOW393213:JOW393214 JFA393213:JFA393214 IVE393213:IVE393214 ILI393213:ILI393214 IBM393213:IBM393214 HRQ393213:HRQ393214 HHU393213:HHU393214 GXY393213:GXY393214 GOC393213:GOC393214 GEG393213:GEG393214 FUK393213:FUK393214 FKO393213:FKO393214 FAS393213:FAS393214 EQW393213:EQW393214 EHA393213:EHA393214 DXE393213:DXE393214 DNI393213:DNI393214 DDM393213:DDM393214 CTQ393213:CTQ393214 CJU393213:CJU393214 BZY393213:BZY393214 BQC393213:BQC393214 BGG393213:BGG393214 AWK393213:AWK393214 AMO393213:AMO393214 ACS393213:ACS393214 SW393213:SW393214 JA393213:JA393214 E393213:E393214 WVM327677:WVM327678 WLQ327677:WLQ327678 WBU327677:WBU327678 VRY327677:VRY327678 VIC327677:VIC327678 UYG327677:UYG327678 UOK327677:UOK327678 UEO327677:UEO327678 TUS327677:TUS327678 TKW327677:TKW327678 TBA327677:TBA327678 SRE327677:SRE327678 SHI327677:SHI327678 RXM327677:RXM327678 RNQ327677:RNQ327678 RDU327677:RDU327678 QTY327677:QTY327678 QKC327677:QKC327678 QAG327677:QAG327678 PQK327677:PQK327678 PGO327677:PGO327678 OWS327677:OWS327678 OMW327677:OMW327678 ODA327677:ODA327678 NTE327677:NTE327678 NJI327677:NJI327678 MZM327677:MZM327678 MPQ327677:MPQ327678 MFU327677:MFU327678 LVY327677:LVY327678 LMC327677:LMC327678 LCG327677:LCG327678 KSK327677:KSK327678 KIO327677:KIO327678 JYS327677:JYS327678 JOW327677:JOW327678 JFA327677:JFA327678 IVE327677:IVE327678 ILI327677:ILI327678 IBM327677:IBM327678 HRQ327677:HRQ327678 HHU327677:HHU327678 GXY327677:GXY327678 GOC327677:GOC327678 GEG327677:GEG327678 FUK327677:FUK327678 FKO327677:FKO327678 FAS327677:FAS327678 EQW327677:EQW327678 EHA327677:EHA327678 DXE327677:DXE327678 DNI327677:DNI327678 DDM327677:DDM327678 CTQ327677:CTQ327678 CJU327677:CJU327678 BZY327677:BZY327678 BQC327677:BQC327678 BGG327677:BGG327678 AWK327677:AWK327678 AMO327677:AMO327678 ACS327677:ACS327678 SW327677:SW327678 JA327677:JA327678 E327677:E327678 WVM262141:WVM262142 WLQ262141:WLQ262142 WBU262141:WBU262142 VRY262141:VRY262142 VIC262141:VIC262142 UYG262141:UYG262142 UOK262141:UOK262142 UEO262141:UEO262142 TUS262141:TUS262142 TKW262141:TKW262142 TBA262141:TBA262142 SRE262141:SRE262142 SHI262141:SHI262142 RXM262141:RXM262142 RNQ262141:RNQ262142 RDU262141:RDU262142 QTY262141:QTY262142 QKC262141:QKC262142 QAG262141:QAG262142 PQK262141:PQK262142 PGO262141:PGO262142 OWS262141:OWS262142 OMW262141:OMW262142 ODA262141:ODA262142 NTE262141:NTE262142 NJI262141:NJI262142 MZM262141:MZM262142 MPQ262141:MPQ262142 MFU262141:MFU262142 LVY262141:LVY262142 LMC262141:LMC262142 LCG262141:LCG262142 KSK262141:KSK262142 KIO262141:KIO262142 JYS262141:JYS262142 JOW262141:JOW262142 JFA262141:JFA262142 IVE262141:IVE262142 ILI262141:ILI262142 IBM262141:IBM262142 HRQ262141:HRQ262142 HHU262141:HHU262142 GXY262141:GXY262142 GOC262141:GOC262142 GEG262141:GEG262142 FUK262141:FUK262142 FKO262141:FKO262142 FAS262141:FAS262142 EQW262141:EQW262142 EHA262141:EHA262142 DXE262141:DXE262142 DNI262141:DNI262142 DDM262141:DDM262142 CTQ262141:CTQ262142 CJU262141:CJU262142 BZY262141:BZY262142 BQC262141:BQC262142 BGG262141:BGG262142 AWK262141:AWK262142 AMO262141:AMO262142 ACS262141:ACS262142 SW262141:SW262142 JA262141:JA262142 E262141:E262142 WVM196605:WVM196606 WLQ196605:WLQ196606 WBU196605:WBU196606 VRY196605:VRY196606 VIC196605:VIC196606 UYG196605:UYG196606 UOK196605:UOK196606 UEO196605:UEO196606 TUS196605:TUS196606 TKW196605:TKW196606 TBA196605:TBA196606 SRE196605:SRE196606 SHI196605:SHI196606 RXM196605:RXM196606 RNQ196605:RNQ196606 RDU196605:RDU196606 QTY196605:QTY196606 QKC196605:QKC196606 QAG196605:QAG196606 PQK196605:PQK196606 PGO196605:PGO196606 OWS196605:OWS196606 OMW196605:OMW196606 ODA196605:ODA196606 NTE196605:NTE196606 NJI196605:NJI196606 MZM196605:MZM196606 MPQ196605:MPQ196606 MFU196605:MFU196606 LVY196605:LVY196606 LMC196605:LMC196606 LCG196605:LCG196606 KSK196605:KSK196606 KIO196605:KIO196606 JYS196605:JYS196606 JOW196605:JOW196606 JFA196605:JFA196606 IVE196605:IVE196606 ILI196605:ILI196606 IBM196605:IBM196606 HRQ196605:HRQ196606 HHU196605:HHU196606 GXY196605:GXY196606 GOC196605:GOC196606 GEG196605:GEG196606 FUK196605:FUK196606 FKO196605:FKO196606 FAS196605:FAS196606 EQW196605:EQW196606 EHA196605:EHA196606 DXE196605:DXE196606 DNI196605:DNI196606 DDM196605:DDM196606 CTQ196605:CTQ196606 CJU196605:CJU196606 BZY196605:BZY196606 BQC196605:BQC196606 BGG196605:BGG196606 AWK196605:AWK196606 AMO196605:AMO196606 ACS196605:ACS196606 SW196605:SW196606 JA196605:JA196606 E196605:E196606 WVM131069:WVM131070 WLQ131069:WLQ131070 WBU131069:WBU131070 VRY131069:VRY131070 VIC131069:VIC131070 UYG131069:UYG131070 UOK131069:UOK131070 UEO131069:UEO131070 TUS131069:TUS131070 TKW131069:TKW131070 TBA131069:TBA131070 SRE131069:SRE131070 SHI131069:SHI131070 RXM131069:RXM131070 RNQ131069:RNQ131070 RDU131069:RDU131070 QTY131069:QTY131070 QKC131069:QKC131070 QAG131069:QAG131070 PQK131069:PQK131070 PGO131069:PGO131070 OWS131069:OWS131070 OMW131069:OMW131070 ODA131069:ODA131070 NTE131069:NTE131070 NJI131069:NJI131070 MZM131069:MZM131070 MPQ131069:MPQ131070 MFU131069:MFU131070 LVY131069:LVY131070 LMC131069:LMC131070 LCG131069:LCG131070 KSK131069:KSK131070 KIO131069:KIO131070 JYS131069:JYS131070 JOW131069:JOW131070 JFA131069:JFA131070 IVE131069:IVE131070 ILI131069:ILI131070 IBM131069:IBM131070 HRQ131069:HRQ131070 HHU131069:HHU131070 GXY131069:GXY131070 GOC131069:GOC131070 GEG131069:GEG131070 FUK131069:FUK131070 FKO131069:FKO131070 FAS131069:FAS131070 EQW131069:EQW131070 EHA131069:EHA131070 DXE131069:DXE131070 DNI131069:DNI131070 DDM131069:DDM131070 CTQ131069:CTQ131070 CJU131069:CJU131070 BZY131069:BZY131070 BQC131069:BQC131070 BGG131069:BGG131070 AWK131069:AWK131070 AMO131069:AMO131070 ACS131069:ACS131070 SW131069:SW131070 JA131069:JA131070 E131069:E131070 WVM65533:WVM65534 WLQ65533:WLQ65534 WBU65533:WBU65534 VRY65533:VRY65534 VIC65533:VIC65534 UYG65533:UYG65534 UOK65533:UOK65534 UEO65533:UEO65534 TUS65533:TUS65534 TKW65533:TKW65534 TBA65533:TBA65534 SRE65533:SRE65534 SHI65533:SHI65534 RXM65533:RXM65534 RNQ65533:RNQ65534 RDU65533:RDU65534 QTY65533:QTY65534 QKC65533:QKC65534 QAG65533:QAG65534 PQK65533:PQK65534 PGO65533:PGO65534 OWS65533:OWS65534 OMW65533:OMW65534 ODA65533:ODA65534 NTE65533:NTE65534 NJI65533:NJI65534 MZM65533:MZM65534 MPQ65533:MPQ65534 MFU65533:MFU65534 LVY65533:LVY65534 LMC65533:LMC65534 LCG65533:LCG65534 KSK65533:KSK65534 KIO65533:KIO65534 JYS65533:JYS65534 JOW65533:JOW65534 JFA65533:JFA65534 IVE65533:IVE65534 ILI65533:ILI65534 IBM65533:IBM65534 HRQ65533:HRQ65534 HHU65533:HHU65534 GXY65533:GXY65534 GOC65533:GOC65534 GEG65533:GEG65534 FUK65533:FUK65534 FKO65533:FKO65534 FAS65533:FAS65534 EQW65533:EQW65534 EHA65533:EHA65534 DXE65533:DXE65534 DNI65533:DNI65534 DDM65533:DDM65534 CTQ65533:CTQ65534 CJU65533:CJU65534 BZY65533:BZY65534 BQC65533:BQC65534 BGG65533:BGG65534 AWK65533:AWK65534 AMO65533:AMO65534 ACS65533:ACS65534 SW65533:SW65534 JA65533:JA65534 E65533:E65534 WVM10:WVM11 WLQ10:WLQ11 WBU10:WBU11 VRY10:VRY11 VIC10:VIC11 UYG10:UYG11 UOK10:UOK11 UEO10:UEO11 TUS10:TUS11 TKW10:TKW11 TBA10:TBA11 SRE10:SRE11 SHI10:SHI11 RXM10:RXM11 RNQ10:RNQ11 RDU10:RDU11 QTY10:QTY11 QKC10:QKC11 QAG10:QAG11 PQK10:PQK11 PGO10:PGO11 OWS10:OWS11 OMW10:OMW11 ODA10:ODA11 NTE10:NTE11 NJI10:NJI11 MZM10:MZM11 MPQ10:MPQ11 MFU10:MFU11 LVY10:LVY11 LMC10:LMC11 LCG10:LCG11 KSK10:KSK11 KIO10:KIO11 JYS10:JYS11 JOW10:JOW11 JFA10:JFA11 IVE10:IVE11 ILI10:ILI11 IBM10:IBM11 HRQ10:HRQ11 HHU10:HHU11 GXY10:GXY11 GOC10:GOC11 GEG10:GEG11 FUK10:FUK11 FKO10:FKO11 FAS10:FAS11 EQW10:EQW11 EHA10:EHA11 DXE10:DXE11 DNI10:DNI11 DDM10:DDM11 CTQ10:CTQ11 CJU10:CJU11 BZY10:BZY11 BQC10:BQC11 BGG10:BGG11 AWK10:AWK11 AMO10:AMO11 ACS10:ACS11 SW10:SW11 JA10:JA11 AMO16:AMO17 WVM983041 WLQ983041 WBU983041 VRY983041 VIC983041 UYG983041 UOK983041 UEO983041 TUS983041 TKW983041 TBA983041 SRE983041 SHI983041 RXM983041 RNQ983041 RDU983041 QTY983041 QKC983041 QAG983041 PQK983041 PGO983041 OWS983041 OMW983041 ODA983041 NTE983041 NJI983041 MZM983041 MPQ983041 MFU983041 LVY983041 LMC983041 LCG983041 KSK983041 KIO983041 JYS983041 JOW983041 JFA983041 IVE983041 ILI983041 IBM983041 HRQ983041 HHU983041 GXY983041 GOC983041 GEG983041 FUK983041 FKO983041 FAS983041 EQW983041 EHA983041 DXE983041 DNI983041 DDM983041 CTQ983041 CJU983041 BZY983041 BQC983041 BGG983041 AWK983041 AMO983041 ACS983041 SW983041 JA983041 E983041 WVM917505 WLQ917505 WBU917505 VRY917505 VIC917505 UYG917505 UOK917505 UEO917505 TUS917505 TKW917505 TBA917505 SRE917505 SHI917505 RXM917505 RNQ917505 RDU917505 QTY917505 QKC917505 QAG917505 PQK917505 PGO917505 OWS917505 OMW917505 ODA917505 NTE917505 NJI917505 MZM917505 MPQ917505 MFU917505 LVY917505 LMC917505 LCG917505 KSK917505 KIO917505 JYS917505 JOW917505 JFA917505 IVE917505 ILI917505 IBM917505 HRQ917505 HHU917505 GXY917505 GOC917505 GEG917505 FUK917505 FKO917505 FAS917505 EQW917505 EHA917505 DXE917505 DNI917505 DDM917505 CTQ917505 CJU917505 BZY917505 BQC917505 BGG917505 AWK917505 AMO917505 ACS917505 SW917505 JA917505 E917505 WVM851969 WLQ851969 WBU851969 VRY851969 VIC851969 UYG851969 UOK851969 UEO851969 TUS851969 TKW851969 TBA851969 SRE851969 SHI851969 RXM851969 RNQ851969 RDU851969 QTY851969 QKC851969 QAG851969 PQK851969 PGO851969 OWS851969 OMW851969 ODA851969 NTE851969 NJI851969 MZM851969 MPQ851969 MFU851969 LVY851969 LMC851969 LCG851969 KSK851969 KIO851969 JYS851969 JOW851969 JFA851969 IVE851969 ILI851969 IBM851969 HRQ851969 HHU851969 GXY851969 GOC851969 GEG851969 FUK851969 FKO851969 FAS851969 EQW851969 EHA851969 DXE851969 DNI851969 DDM851969 CTQ851969 CJU851969 BZY851969 BQC851969 BGG851969 AWK851969 AMO851969 ACS851969 SW851969 JA851969 E851969 WVM786433 WLQ786433 WBU786433 VRY786433 VIC786433 UYG786433 UOK786433 UEO786433 TUS786433 TKW786433 TBA786433 SRE786433 SHI786433 RXM786433 RNQ786433 RDU786433 QTY786433 QKC786433 QAG786433 PQK786433 PGO786433 OWS786433 OMW786433 ODA786433 NTE786433 NJI786433 MZM786433 MPQ786433 MFU786433 LVY786433 LMC786433 LCG786433 KSK786433 KIO786433 JYS786433 JOW786433 JFA786433 IVE786433 ILI786433 IBM786433 HRQ786433 HHU786433 GXY786433 GOC786433 GEG786433 FUK786433 FKO786433 FAS786433 EQW786433 EHA786433 DXE786433 DNI786433 DDM786433 CTQ786433 CJU786433 BZY786433 BQC786433 BGG786433 AWK786433 AMO786433 ACS786433 SW786433 JA786433 E786433 WVM720897 WLQ720897 WBU720897 VRY720897 VIC720897 UYG720897 UOK720897 UEO720897 TUS720897 TKW720897 TBA720897 SRE720897 SHI720897 RXM720897 RNQ720897 RDU720897 QTY720897 QKC720897 QAG720897 PQK720897 PGO720897 OWS720897 OMW720897 ODA720897 NTE720897 NJI720897 MZM720897 MPQ720897 MFU720897 LVY720897 LMC720897 LCG720897 KSK720897 KIO720897 JYS720897 JOW720897 JFA720897 IVE720897 ILI720897 IBM720897 HRQ720897 HHU720897 GXY720897 GOC720897 GEG720897 FUK720897 FKO720897 FAS720897 EQW720897 EHA720897 DXE720897 DNI720897 DDM720897 CTQ720897 CJU720897 BZY720897 BQC720897 BGG720897 AWK720897 AMO720897 ACS720897 SW720897 JA720897 E720897 WVM655361 WLQ655361 WBU655361 VRY655361 VIC655361 UYG655361 UOK655361 UEO655361 TUS655361 TKW655361 TBA655361 SRE655361 SHI655361 RXM655361 RNQ655361 RDU655361 QTY655361 QKC655361 QAG655361 PQK655361 PGO655361 OWS655361 OMW655361 ODA655361 NTE655361 NJI655361 MZM655361 MPQ655361 MFU655361 LVY655361 LMC655361 LCG655361 KSK655361 KIO655361 JYS655361 JOW655361 JFA655361 IVE655361 ILI655361 IBM655361 HRQ655361 HHU655361 GXY655361 GOC655361 GEG655361 FUK655361 FKO655361 FAS655361 EQW655361 EHA655361 DXE655361 DNI655361 DDM655361 CTQ655361 CJU655361 BZY655361 BQC655361 BGG655361 AWK655361 AMO655361 ACS655361 SW655361 JA655361 E655361 WVM589825 WLQ589825 WBU589825 VRY589825 VIC589825 UYG589825 UOK589825 UEO589825 TUS589825 TKW589825 TBA589825 SRE589825 SHI589825 RXM589825 RNQ589825 RDU589825 QTY589825 QKC589825 QAG589825 PQK589825 PGO589825 OWS589825 OMW589825 ODA589825 NTE589825 NJI589825 MZM589825 MPQ589825 MFU589825 LVY589825 LMC589825 LCG589825 KSK589825 KIO589825 JYS589825 JOW589825 JFA589825 IVE589825 ILI589825 IBM589825 HRQ589825 HHU589825 GXY589825 GOC589825 GEG589825 FUK589825 FKO589825 FAS589825 EQW589825 EHA589825 DXE589825 DNI589825 DDM589825 CTQ589825 CJU589825 BZY589825 BQC589825 BGG589825 AWK589825 AMO589825 ACS589825 SW589825 JA589825 E589825 WVM524289 WLQ524289 WBU524289 VRY524289 VIC524289 UYG524289 UOK524289 UEO524289 TUS524289 TKW524289 TBA524289 SRE524289 SHI524289 RXM524289 RNQ524289 RDU524289 QTY524289 QKC524289 QAG524289 PQK524289 PGO524289 OWS524289 OMW524289 ODA524289 NTE524289 NJI524289 MZM524289 MPQ524289 MFU524289 LVY524289 LMC524289 LCG524289 KSK524289 KIO524289 JYS524289 JOW524289 JFA524289 IVE524289 ILI524289 IBM524289 HRQ524289 HHU524289 GXY524289 GOC524289 GEG524289 FUK524289 FKO524289 FAS524289 EQW524289 EHA524289 DXE524289 DNI524289 DDM524289 CTQ524289 CJU524289 BZY524289 BQC524289 BGG524289 AWK524289 AMO524289 ACS524289 SW524289 JA524289 E524289 WVM458753 WLQ458753 WBU458753 VRY458753 VIC458753 UYG458753 UOK458753 UEO458753 TUS458753 TKW458753 TBA458753 SRE458753 SHI458753 RXM458753 RNQ458753 RDU458753 QTY458753 QKC458753 QAG458753 PQK458753 PGO458753 OWS458753 OMW458753 ODA458753 NTE458753 NJI458753 MZM458753 MPQ458753 MFU458753 LVY458753 LMC458753 LCG458753 KSK458753 KIO458753 JYS458753 JOW458753 JFA458753 IVE458753 ILI458753 IBM458753 HRQ458753 HHU458753 GXY458753 GOC458753 GEG458753 FUK458753 FKO458753 FAS458753 EQW458753 EHA458753 DXE458753 DNI458753 DDM458753 CTQ458753 CJU458753 BZY458753 BQC458753 BGG458753 AWK458753 AMO458753 ACS458753 SW458753 JA458753 E458753 WVM393217 WLQ393217 WBU393217 VRY393217 VIC393217 UYG393217 UOK393217 UEO393217 TUS393217 TKW393217 TBA393217 SRE393217 SHI393217 RXM393217 RNQ393217 RDU393217 QTY393217 QKC393217 QAG393217 PQK393217 PGO393217 OWS393217 OMW393217 ODA393217 NTE393217 NJI393217 MZM393217 MPQ393217 MFU393217 LVY393217 LMC393217 LCG393217 KSK393217 KIO393217 JYS393217 JOW393217 JFA393217 IVE393217 ILI393217 IBM393217 HRQ393217 HHU393217 GXY393217 GOC393217 GEG393217 FUK393217 FKO393217 FAS393217 EQW393217 EHA393217 DXE393217 DNI393217 DDM393217 CTQ393217 CJU393217 BZY393217 BQC393217 BGG393217 AWK393217 AMO393217 ACS393217 SW393217 JA393217 E393217 WVM327681 WLQ327681 WBU327681 VRY327681 VIC327681 UYG327681 UOK327681 UEO327681 TUS327681 TKW327681 TBA327681 SRE327681 SHI327681 RXM327681 RNQ327681 RDU327681 QTY327681 QKC327681 QAG327681 PQK327681 PGO327681 OWS327681 OMW327681 ODA327681 NTE327681 NJI327681 MZM327681 MPQ327681 MFU327681 LVY327681 LMC327681 LCG327681 KSK327681 KIO327681 JYS327681 JOW327681 JFA327681 IVE327681 ILI327681 IBM327681 HRQ327681 HHU327681 GXY327681 GOC327681 GEG327681 FUK327681 FKO327681 FAS327681 EQW327681 EHA327681 DXE327681 DNI327681 DDM327681 CTQ327681 CJU327681 BZY327681 BQC327681 BGG327681 AWK327681 AMO327681 ACS327681 SW327681 JA327681 E327681 WVM262145 WLQ262145 WBU262145 VRY262145 VIC262145 UYG262145 UOK262145 UEO262145 TUS262145 TKW262145 TBA262145 SRE262145 SHI262145 RXM262145 RNQ262145 RDU262145 QTY262145 QKC262145 QAG262145 PQK262145 PGO262145 OWS262145 OMW262145 ODA262145 NTE262145 NJI262145 MZM262145 MPQ262145 MFU262145 LVY262145 LMC262145 LCG262145 KSK262145 KIO262145 JYS262145 JOW262145 JFA262145 IVE262145 ILI262145 IBM262145 HRQ262145 HHU262145 GXY262145 GOC262145 GEG262145 FUK262145 FKO262145 FAS262145 EQW262145 EHA262145 DXE262145 DNI262145 DDM262145 CTQ262145 CJU262145 BZY262145 BQC262145 BGG262145 AWK262145 AMO262145 ACS262145 SW262145 JA262145 E262145 WVM196609 WLQ196609 WBU196609 VRY196609 VIC196609 UYG196609 UOK196609 UEO196609 TUS196609 TKW196609 TBA196609 SRE196609 SHI196609 RXM196609 RNQ196609 RDU196609 QTY196609 QKC196609 QAG196609 PQK196609 PGO196609 OWS196609 OMW196609 ODA196609 NTE196609 NJI196609 MZM196609 MPQ196609 MFU196609 LVY196609 LMC196609 LCG196609 KSK196609 KIO196609 JYS196609 JOW196609 JFA196609 IVE196609 ILI196609 IBM196609 HRQ196609 HHU196609 GXY196609 GOC196609 GEG196609 FUK196609 FKO196609 FAS196609 EQW196609 EHA196609 DXE196609 DNI196609 DDM196609 CTQ196609 CJU196609 BZY196609 BQC196609 BGG196609 AWK196609 AMO196609 ACS196609 SW196609 JA196609 E196609 WVM131073 WLQ131073 WBU131073 VRY131073 VIC131073 UYG131073 UOK131073 UEO131073 TUS131073 TKW131073 TBA131073 SRE131073 SHI131073 RXM131073 RNQ131073 RDU131073 QTY131073 QKC131073 QAG131073 PQK131073 PGO131073 OWS131073 OMW131073 ODA131073 NTE131073 NJI131073 MZM131073 MPQ131073 MFU131073 LVY131073 LMC131073 LCG131073 KSK131073 KIO131073 JYS131073 JOW131073 JFA131073 IVE131073 ILI131073 IBM131073 HRQ131073 HHU131073 GXY131073 GOC131073 GEG131073 FUK131073 FKO131073 FAS131073 EQW131073 EHA131073 DXE131073 DNI131073 DDM131073 CTQ131073 CJU131073 BZY131073 BQC131073 BGG131073 AWK131073 AMO131073 ACS131073 SW131073 JA131073 E131073 WVM65537 WLQ65537 WBU65537 VRY65537 VIC65537 UYG65537 UOK65537 UEO65537 TUS65537 TKW65537 TBA65537 SRE65537 SHI65537 RXM65537 RNQ65537 RDU65537 QTY65537 QKC65537 QAG65537 PQK65537 PGO65537 OWS65537 OMW65537 ODA65537 NTE65537 NJI65537 MZM65537 MPQ65537 MFU65537 LVY65537 LMC65537 LCG65537 KSK65537 KIO65537 JYS65537 JOW65537 JFA65537 IVE65537 ILI65537 IBM65537 HRQ65537 HHU65537 GXY65537 GOC65537 GEG65537 FUK65537 FKO65537 FAS65537 EQW65537 EHA65537 DXE65537 DNI65537 DDM65537 CTQ65537 CJU65537 BZY65537 BQC65537 BGG65537 AWK65537 AMO65537 ACS65537 SW65537 JA65537 E65537 WVM14 WLQ14 WBU14 VRY14 VIC14 UYG14 UOK14 UEO14 TUS14 TKW14 TBA14 SRE14 SHI14 RXM14 RNQ14 RDU14 QTY14 QKC14 QAG14 PQK14 PGO14 OWS14 OMW14 ODA14 NTE14 NJI14 MZM14 MPQ14 MFU14 LVY14 LMC14 LCG14 KSK14 KIO14 JYS14 JOW14 JFA14 IVE14 ILI14 IBM14 HRQ14 HHU14 GXY14 GOC14 GEG14 FUK14 FKO14 FAS14 EQW14 EHA14 DXE14 DNI14 DDM14 CTQ14 CJU14 BZY14 BQC14 BGG14 AWK14 AMO14 ACS14 SW14 JA14 ACS16:ACS17 WVM983048:WVM983050 WLQ983048:WLQ983050 WBU983048:WBU983050 VRY983048:VRY983050 VIC983048:VIC983050 UYG983048:UYG983050 UOK983048:UOK983050 UEO983048:UEO983050 TUS983048:TUS983050 TKW983048:TKW983050 TBA983048:TBA983050 SRE983048:SRE983050 SHI983048:SHI983050 RXM983048:RXM983050 RNQ983048:RNQ983050 RDU983048:RDU983050 QTY983048:QTY983050 QKC983048:QKC983050 QAG983048:QAG983050 PQK983048:PQK983050 PGO983048:PGO983050 OWS983048:OWS983050 OMW983048:OMW983050 ODA983048:ODA983050 NTE983048:NTE983050 NJI983048:NJI983050 MZM983048:MZM983050 MPQ983048:MPQ983050 MFU983048:MFU983050 LVY983048:LVY983050 LMC983048:LMC983050 LCG983048:LCG983050 KSK983048:KSK983050 KIO983048:KIO983050 JYS983048:JYS983050 JOW983048:JOW983050 JFA983048:JFA983050 IVE983048:IVE983050 ILI983048:ILI983050 IBM983048:IBM983050 HRQ983048:HRQ983050 HHU983048:HHU983050 GXY983048:GXY983050 GOC983048:GOC983050 GEG983048:GEG983050 FUK983048:FUK983050 FKO983048:FKO983050 FAS983048:FAS983050 EQW983048:EQW983050 EHA983048:EHA983050 DXE983048:DXE983050 DNI983048:DNI983050 DDM983048:DDM983050 CTQ983048:CTQ983050 CJU983048:CJU983050 BZY983048:BZY983050 BQC983048:BQC983050 BGG983048:BGG983050 AWK983048:AWK983050 AMO983048:AMO983050 ACS983048:ACS983050 SW983048:SW983050 JA983048:JA983050 E983048:E983050 WVM917512:WVM917514 WLQ917512:WLQ917514 WBU917512:WBU917514 VRY917512:VRY917514 VIC917512:VIC917514 UYG917512:UYG917514 UOK917512:UOK917514 UEO917512:UEO917514 TUS917512:TUS917514 TKW917512:TKW917514 TBA917512:TBA917514 SRE917512:SRE917514 SHI917512:SHI917514 RXM917512:RXM917514 RNQ917512:RNQ917514 RDU917512:RDU917514 QTY917512:QTY917514 QKC917512:QKC917514 QAG917512:QAG917514 PQK917512:PQK917514 PGO917512:PGO917514 OWS917512:OWS917514 OMW917512:OMW917514 ODA917512:ODA917514 NTE917512:NTE917514 NJI917512:NJI917514 MZM917512:MZM917514 MPQ917512:MPQ917514 MFU917512:MFU917514 LVY917512:LVY917514 LMC917512:LMC917514 LCG917512:LCG917514 KSK917512:KSK917514 KIO917512:KIO917514 JYS917512:JYS917514 JOW917512:JOW917514 JFA917512:JFA917514 IVE917512:IVE917514 ILI917512:ILI917514 IBM917512:IBM917514 HRQ917512:HRQ917514 HHU917512:HHU917514 GXY917512:GXY917514 GOC917512:GOC917514 GEG917512:GEG917514 FUK917512:FUK917514 FKO917512:FKO917514 FAS917512:FAS917514 EQW917512:EQW917514 EHA917512:EHA917514 DXE917512:DXE917514 DNI917512:DNI917514 DDM917512:DDM917514 CTQ917512:CTQ917514 CJU917512:CJU917514 BZY917512:BZY917514 BQC917512:BQC917514 BGG917512:BGG917514 AWK917512:AWK917514 AMO917512:AMO917514 ACS917512:ACS917514 SW917512:SW917514 JA917512:JA917514 E917512:E917514 WVM851976:WVM851978 WLQ851976:WLQ851978 WBU851976:WBU851978 VRY851976:VRY851978 VIC851976:VIC851978 UYG851976:UYG851978 UOK851976:UOK851978 UEO851976:UEO851978 TUS851976:TUS851978 TKW851976:TKW851978 TBA851976:TBA851978 SRE851976:SRE851978 SHI851976:SHI851978 RXM851976:RXM851978 RNQ851976:RNQ851978 RDU851976:RDU851978 QTY851976:QTY851978 QKC851976:QKC851978 QAG851976:QAG851978 PQK851976:PQK851978 PGO851976:PGO851978 OWS851976:OWS851978 OMW851976:OMW851978 ODA851976:ODA851978 NTE851976:NTE851978 NJI851976:NJI851978 MZM851976:MZM851978 MPQ851976:MPQ851978 MFU851976:MFU851978 LVY851976:LVY851978 LMC851976:LMC851978 LCG851976:LCG851978 KSK851976:KSK851978 KIO851976:KIO851978 JYS851976:JYS851978 JOW851976:JOW851978 JFA851976:JFA851978 IVE851976:IVE851978 ILI851976:ILI851978 IBM851976:IBM851978 HRQ851976:HRQ851978 HHU851976:HHU851978 GXY851976:GXY851978 GOC851976:GOC851978 GEG851976:GEG851978 FUK851976:FUK851978 FKO851976:FKO851978 FAS851976:FAS851978 EQW851976:EQW851978 EHA851976:EHA851978 DXE851976:DXE851978 DNI851976:DNI851978 DDM851976:DDM851978 CTQ851976:CTQ851978 CJU851976:CJU851978 BZY851976:BZY851978 BQC851976:BQC851978 BGG851976:BGG851978 AWK851976:AWK851978 AMO851976:AMO851978 ACS851976:ACS851978 SW851976:SW851978 JA851976:JA851978 E851976:E851978 WVM786440:WVM786442 WLQ786440:WLQ786442 WBU786440:WBU786442 VRY786440:VRY786442 VIC786440:VIC786442 UYG786440:UYG786442 UOK786440:UOK786442 UEO786440:UEO786442 TUS786440:TUS786442 TKW786440:TKW786442 TBA786440:TBA786442 SRE786440:SRE786442 SHI786440:SHI786442 RXM786440:RXM786442 RNQ786440:RNQ786442 RDU786440:RDU786442 QTY786440:QTY786442 QKC786440:QKC786442 QAG786440:QAG786442 PQK786440:PQK786442 PGO786440:PGO786442 OWS786440:OWS786442 OMW786440:OMW786442 ODA786440:ODA786442 NTE786440:NTE786442 NJI786440:NJI786442 MZM786440:MZM786442 MPQ786440:MPQ786442 MFU786440:MFU786442 LVY786440:LVY786442 LMC786440:LMC786442 LCG786440:LCG786442 KSK786440:KSK786442 KIO786440:KIO786442 JYS786440:JYS786442 JOW786440:JOW786442 JFA786440:JFA786442 IVE786440:IVE786442 ILI786440:ILI786442 IBM786440:IBM786442 HRQ786440:HRQ786442 HHU786440:HHU786442 GXY786440:GXY786442 GOC786440:GOC786442 GEG786440:GEG786442 FUK786440:FUK786442 FKO786440:FKO786442 FAS786440:FAS786442 EQW786440:EQW786442 EHA786440:EHA786442 DXE786440:DXE786442 DNI786440:DNI786442 DDM786440:DDM786442 CTQ786440:CTQ786442 CJU786440:CJU786442 BZY786440:BZY786442 BQC786440:BQC786442 BGG786440:BGG786442 AWK786440:AWK786442 AMO786440:AMO786442 ACS786440:ACS786442 SW786440:SW786442 JA786440:JA786442 E786440:E786442 WVM720904:WVM720906 WLQ720904:WLQ720906 WBU720904:WBU720906 VRY720904:VRY720906 VIC720904:VIC720906 UYG720904:UYG720906 UOK720904:UOK720906 UEO720904:UEO720906 TUS720904:TUS720906 TKW720904:TKW720906 TBA720904:TBA720906 SRE720904:SRE720906 SHI720904:SHI720906 RXM720904:RXM720906 RNQ720904:RNQ720906 RDU720904:RDU720906 QTY720904:QTY720906 QKC720904:QKC720906 QAG720904:QAG720906 PQK720904:PQK720906 PGO720904:PGO720906 OWS720904:OWS720906 OMW720904:OMW720906 ODA720904:ODA720906 NTE720904:NTE720906 NJI720904:NJI720906 MZM720904:MZM720906 MPQ720904:MPQ720906 MFU720904:MFU720906 LVY720904:LVY720906 LMC720904:LMC720906 LCG720904:LCG720906 KSK720904:KSK720906 KIO720904:KIO720906 JYS720904:JYS720906 JOW720904:JOW720906 JFA720904:JFA720906 IVE720904:IVE720906 ILI720904:ILI720906 IBM720904:IBM720906 HRQ720904:HRQ720906 HHU720904:HHU720906 GXY720904:GXY720906 GOC720904:GOC720906 GEG720904:GEG720906 FUK720904:FUK720906 FKO720904:FKO720906 FAS720904:FAS720906 EQW720904:EQW720906 EHA720904:EHA720906 DXE720904:DXE720906 DNI720904:DNI720906 DDM720904:DDM720906 CTQ720904:CTQ720906 CJU720904:CJU720906 BZY720904:BZY720906 BQC720904:BQC720906 BGG720904:BGG720906 AWK720904:AWK720906 AMO720904:AMO720906 ACS720904:ACS720906 SW720904:SW720906 JA720904:JA720906 E720904:E720906 WVM655368:WVM655370 WLQ655368:WLQ655370 WBU655368:WBU655370 VRY655368:VRY655370 VIC655368:VIC655370 UYG655368:UYG655370 UOK655368:UOK655370 UEO655368:UEO655370 TUS655368:TUS655370 TKW655368:TKW655370 TBA655368:TBA655370 SRE655368:SRE655370 SHI655368:SHI655370 RXM655368:RXM655370 RNQ655368:RNQ655370 RDU655368:RDU655370 QTY655368:QTY655370 QKC655368:QKC655370 QAG655368:QAG655370 PQK655368:PQK655370 PGO655368:PGO655370 OWS655368:OWS655370 OMW655368:OMW655370 ODA655368:ODA655370 NTE655368:NTE655370 NJI655368:NJI655370 MZM655368:MZM655370 MPQ655368:MPQ655370 MFU655368:MFU655370 LVY655368:LVY655370 LMC655368:LMC655370 LCG655368:LCG655370 KSK655368:KSK655370 KIO655368:KIO655370 JYS655368:JYS655370 JOW655368:JOW655370 JFA655368:JFA655370 IVE655368:IVE655370 ILI655368:ILI655370 IBM655368:IBM655370 HRQ655368:HRQ655370 HHU655368:HHU655370 GXY655368:GXY655370 GOC655368:GOC655370 GEG655368:GEG655370 FUK655368:FUK655370 FKO655368:FKO655370 FAS655368:FAS655370 EQW655368:EQW655370 EHA655368:EHA655370 DXE655368:DXE655370 DNI655368:DNI655370 DDM655368:DDM655370 CTQ655368:CTQ655370 CJU655368:CJU655370 BZY655368:BZY655370 BQC655368:BQC655370 BGG655368:BGG655370 AWK655368:AWK655370 AMO655368:AMO655370 ACS655368:ACS655370 SW655368:SW655370 JA655368:JA655370 E655368:E655370 WVM589832:WVM589834 WLQ589832:WLQ589834 WBU589832:WBU589834 VRY589832:VRY589834 VIC589832:VIC589834 UYG589832:UYG589834 UOK589832:UOK589834 UEO589832:UEO589834 TUS589832:TUS589834 TKW589832:TKW589834 TBA589832:TBA589834 SRE589832:SRE589834 SHI589832:SHI589834 RXM589832:RXM589834 RNQ589832:RNQ589834 RDU589832:RDU589834 QTY589832:QTY589834 QKC589832:QKC589834 QAG589832:QAG589834 PQK589832:PQK589834 PGO589832:PGO589834 OWS589832:OWS589834 OMW589832:OMW589834 ODA589832:ODA589834 NTE589832:NTE589834 NJI589832:NJI589834 MZM589832:MZM589834 MPQ589832:MPQ589834 MFU589832:MFU589834 LVY589832:LVY589834 LMC589832:LMC589834 LCG589832:LCG589834 KSK589832:KSK589834 KIO589832:KIO589834 JYS589832:JYS589834 JOW589832:JOW589834 JFA589832:JFA589834 IVE589832:IVE589834 ILI589832:ILI589834 IBM589832:IBM589834 HRQ589832:HRQ589834 HHU589832:HHU589834 GXY589832:GXY589834 GOC589832:GOC589834 GEG589832:GEG589834 FUK589832:FUK589834 FKO589832:FKO589834 FAS589832:FAS589834 EQW589832:EQW589834 EHA589832:EHA589834 DXE589832:DXE589834 DNI589832:DNI589834 DDM589832:DDM589834 CTQ589832:CTQ589834 CJU589832:CJU589834 BZY589832:BZY589834 BQC589832:BQC589834 BGG589832:BGG589834 AWK589832:AWK589834 AMO589832:AMO589834 ACS589832:ACS589834 SW589832:SW589834 JA589832:JA589834 E589832:E589834 WVM524296:WVM524298 WLQ524296:WLQ524298 WBU524296:WBU524298 VRY524296:VRY524298 VIC524296:VIC524298 UYG524296:UYG524298 UOK524296:UOK524298 UEO524296:UEO524298 TUS524296:TUS524298 TKW524296:TKW524298 TBA524296:TBA524298 SRE524296:SRE524298 SHI524296:SHI524298 RXM524296:RXM524298 RNQ524296:RNQ524298 RDU524296:RDU524298 QTY524296:QTY524298 QKC524296:QKC524298 QAG524296:QAG524298 PQK524296:PQK524298 PGO524296:PGO524298 OWS524296:OWS524298 OMW524296:OMW524298 ODA524296:ODA524298 NTE524296:NTE524298 NJI524296:NJI524298 MZM524296:MZM524298 MPQ524296:MPQ524298 MFU524296:MFU524298 LVY524296:LVY524298 LMC524296:LMC524298 LCG524296:LCG524298 KSK524296:KSK524298 KIO524296:KIO524298 JYS524296:JYS524298 JOW524296:JOW524298 JFA524296:JFA524298 IVE524296:IVE524298 ILI524296:ILI524298 IBM524296:IBM524298 HRQ524296:HRQ524298 HHU524296:HHU524298 GXY524296:GXY524298 GOC524296:GOC524298 GEG524296:GEG524298 FUK524296:FUK524298 FKO524296:FKO524298 FAS524296:FAS524298 EQW524296:EQW524298 EHA524296:EHA524298 DXE524296:DXE524298 DNI524296:DNI524298 DDM524296:DDM524298 CTQ524296:CTQ524298 CJU524296:CJU524298 BZY524296:BZY524298 BQC524296:BQC524298 BGG524296:BGG524298 AWK524296:AWK524298 AMO524296:AMO524298 ACS524296:ACS524298 SW524296:SW524298 JA524296:JA524298 E524296:E524298 WVM458760:WVM458762 WLQ458760:WLQ458762 WBU458760:WBU458762 VRY458760:VRY458762 VIC458760:VIC458762 UYG458760:UYG458762 UOK458760:UOK458762 UEO458760:UEO458762 TUS458760:TUS458762 TKW458760:TKW458762 TBA458760:TBA458762 SRE458760:SRE458762 SHI458760:SHI458762 RXM458760:RXM458762 RNQ458760:RNQ458762 RDU458760:RDU458762 QTY458760:QTY458762 QKC458760:QKC458762 QAG458760:QAG458762 PQK458760:PQK458762 PGO458760:PGO458762 OWS458760:OWS458762 OMW458760:OMW458762 ODA458760:ODA458762 NTE458760:NTE458762 NJI458760:NJI458762 MZM458760:MZM458762 MPQ458760:MPQ458762 MFU458760:MFU458762 LVY458760:LVY458762 LMC458760:LMC458762 LCG458760:LCG458762 KSK458760:KSK458762 KIO458760:KIO458762 JYS458760:JYS458762 JOW458760:JOW458762 JFA458760:JFA458762 IVE458760:IVE458762 ILI458760:ILI458762 IBM458760:IBM458762 HRQ458760:HRQ458762 HHU458760:HHU458762 GXY458760:GXY458762 GOC458760:GOC458762 GEG458760:GEG458762 FUK458760:FUK458762 FKO458760:FKO458762 FAS458760:FAS458762 EQW458760:EQW458762 EHA458760:EHA458762 DXE458760:DXE458762 DNI458760:DNI458762 DDM458760:DDM458762 CTQ458760:CTQ458762 CJU458760:CJU458762 BZY458760:BZY458762 BQC458760:BQC458762 BGG458760:BGG458762 AWK458760:AWK458762 AMO458760:AMO458762 ACS458760:ACS458762 SW458760:SW458762 JA458760:JA458762 E458760:E458762 WVM393224:WVM393226 WLQ393224:WLQ393226 WBU393224:WBU393226 VRY393224:VRY393226 VIC393224:VIC393226 UYG393224:UYG393226 UOK393224:UOK393226 UEO393224:UEO393226 TUS393224:TUS393226 TKW393224:TKW393226 TBA393224:TBA393226 SRE393224:SRE393226 SHI393224:SHI393226 RXM393224:RXM393226 RNQ393224:RNQ393226 RDU393224:RDU393226 QTY393224:QTY393226 QKC393224:QKC393226 QAG393224:QAG393226 PQK393224:PQK393226 PGO393224:PGO393226 OWS393224:OWS393226 OMW393224:OMW393226 ODA393224:ODA393226 NTE393224:NTE393226 NJI393224:NJI393226 MZM393224:MZM393226 MPQ393224:MPQ393226 MFU393224:MFU393226 LVY393224:LVY393226 LMC393224:LMC393226 LCG393224:LCG393226 KSK393224:KSK393226 KIO393224:KIO393226 JYS393224:JYS393226 JOW393224:JOW393226 JFA393224:JFA393226 IVE393224:IVE393226 ILI393224:ILI393226 IBM393224:IBM393226 HRQ393224:HRQ393226 HHU393224:HHU393226 GXY393224:GXY393226 GOC393224:GOC393226 GEG393224:GEG393226 FUK393224:FUK393226 FKO393224:FKO393226 FAS393224:FAS393226 EQW393224:EQW393226 EHA393224:EHA393226 DXE393224:DXE393226 DNI393224:DNI393226 DDM393224:DDM393226 CTQ393224:CTQ393226 CJU393224:CJU393226 BZY393224:BZY393226 BQC393224:BQC393226 BGG393224:BGG393226 AWK393224:AWK393226 AMO393224:AMO393226 ACS393224:ACS393226 SW393224:SW393226 JA393224:JA393226 E393224:E393226 WVM327688:WVM327690 WLQ327688:WLQ327690 WBU327688:WBU327690 VRY327688:VRY327690 VIC327688:VIC327690 UYG327688:UYG327690 UOK327688:UOK327690 UEO327688:UEO327690 TUS327688:TUS327690 TKW327688:TKW327690 TBA327688:TBA327690 SRE327688:SRE327690 SHI327688:SHI327690 RXM327688:RXM327690 RNQ327688:RNQ327690 RDU327688:RDU327690 QTY327688:QTY327690 QKC327688:QKC327690 QAG327688:QAG327690 PQK327688:PQK327690 PGO327688:PGO327690 OWS327688:OWS327690 OMW327688:OMW327690 ODA327688:ODA327690 NTE327688:NTE327690 NJI327688:NJI327690 MZM327688:MZM327690 MPQ327688:MPQ327690 MFU327688:MFU327690 LVY327688:LVY327690 LMC327688:LMC327690 LCG327688:LCG327690 KSK327688:KSK327690 KIO327688:KIO327690 JYS327688:JYS327690 JOW327688:JOW327690 JFA327688:JFA327690 IVE327688:IVE327690 ILI327688:ILI327690 IBM327688:IBM327690 HRQ327688:HRQ327690 HHU327688:HHU327690 GXY327688:GXY327690 GOC327688:GOC327690 GEG327688:GEG327690 FUK327688:FUK327690 FKO327688:FKO327690 FAS327688:FAS327690 EQW327688:EQW327690 EHA327688:EHA327690 DXE327688:DXE327690 DNI327688:DNI327690 DDM327688:DDM327690 CTQ327688:CTQ327690 CJU327688:CJU327690 BZY327688:BZY327690 BQC327688:BQC327690 BGG327688:BGG327690 AWK327688:AWK327690 AMO327688:AMO327690 ACS327688:ACS327690 SW327688:SW327690 JA327688:JA327690 E327688:E327690 WVM262152:WVM262154 WLQ262152:WLQ262154 WBU262152:WBU262154 VRY262152:VRY262154 VIC262152:VIC262154 UYG262152:UYG262154 UOK262152:UOK262154 UEO262152:UEO262154 TUS262152:TUS262154 TKW262152:TKW262154 TBA262152:TBA262154 SRE262152:SRE262154 SHI262152:SHI262154 RXM262152:RXM262154 RNQ262152:RNQ262154 RDU262152:RDU262154 QTY262152:QTY262154 QKC262152:QKC262154 QAG262152:QAG262154 PQK262152:PQK262154 PGO262152:PGO262154 OWS262152:OWS262154 OMW262152:OMW262154 ODA262152:ODA262154 NTE262152:NTE262154 NJI262152:NJI262154 MZM262152:MZM262154 MPQ262152:MPQ262154 MFU262152:MFU262154 LVY262152:LVY262154 LMC262152:LMC262154 LCG262152:LCG262154 KSK262152:KSK262154 KIO262152:KIO262154 JYS262152:JYS262154 JOW262152:JOW262154 JFA262152:JFA262154 IVE262152:IVE262154 ILI262152:ILI262154 IBM262152:IBM262154 HRQ262152:HRQ262154 HHU262152:HHU262154 GXY262152:GXY262154 GOC262152:GOC262154 GEG262152:GEG262154 FUK262152:FUK262154 FKO262152:FKO262154 FAS262152:FAS262154 EQW262152:EQW262154 EHA262152:EHA262154 DXE262152:DXE262154 DNI262152:DNI262154 DDM262152:DDM262154 CTQ262152:CTQ262154 CJU262152:CJU262154 BZY262152:BZY262154 BQC262152:BQC262154 BGG262152:BGG262154 AWK262152:AWK262154 AMO262152:AMO262154 ACS262152:ACS262154 SW262152:SW262154 JA262152:JA262154 E262152:E262154 WVM196616:WVM196618 WLQ196616:WLQ196618 WBU196616:WBU196618 VRY196616:VRY196618 VIC196616:VIC196618 UYG196616:UYG196618 UOK196616:UOK196618 UEO196616:UEO196618 TUS196616:TUS196618 TKW196616:TKW196618 TBA196616:TBA196618 SRE196616:SRE196618 SHI196616:SHI196618 RXM196616:RXM196618 RNQ196616:RNQ196618 RDU196616:RDU196618 QTY196616:QTY196618 QKC196616:QKC196618 QAG196616:QAG196618 PQK196616:PQK196618 PGO196616:PGO196618 OWS196616:OWS196618 OMW196616:OMW196618 ODA196616:ODA196618 NTE196616:NTE196618 NJI196616:NJI196618 MZM196616:MZM196618 MPQ196616:MPQ196618 MFU196616:MFU196618 LVY196616:LVY196618 LMC196616:LMC196618 LCG196616:LCG196618 KSK196616:KSK196618 KIO196616:KIO196618 JYS196616:JYS196618 JOW196616:JOW196618 JFA196616:JFA196618 IVE196616:IVE196618 ILI196616:ILI196618 IBM196616:IBM196618 HRQ196616:HRQ196618 HHU196616:HHU196618 GXY196616:GXY196618 GOC196616:GOC196618 GEG196616:GEG196618 FUK196616:FUK196618 FKO196616:FKO196618 FAS196616:FAS196618 EQW196616:EQW196618 EHA196616:EHA196618 DXE196616:DXE196618 DNI196616:DNI196618 DDM196616:DDM196618 CTQ196616:CTQ196618 CJU196616:CJU196618 BZY196616:BZY196618 BQC196616:BQC196618 BGG196616:BGG196618 AWK196616:AWK196618 AMO196616:AMO196618 ACS196616:ACS196618 SW196616:SW196618 JA196616:JA196618 E196616:E196618 WVM131080:WVM131082 WLQ131080:WLQ131082 WBU131080:WBU131082 VRY131080:VRY131082 VIC131080:VIC131082 UYG131080:UYG131082 UOK131080:UOK131082 UEO131080:UEO131082 TUS131080:TUS131082 TKW131080:TKW131082 TBA131080:TBA131082 SRE131080:SRE131082 SHI131080:SHI131082 RXM131080:RXM131082 RNQ131080:RNQ131082 RDU131080:RDU131082 QTY131080:QTY131082 QKC131080:QKC131082 QAG131080:QAG131082 PQK131080:PQK131082 PGO131080:PGO131082 OWS131080:OWS131082 OMW131080:OMW131082 ODA131080:ODA131082 NTE131080:NTE131082 NJI131080:NJI131082 MZM131080:MZM131082 MPQ131080:MPQ131082 MFU131080:MFU131082 LVY131080:LVY131082 LMC131080:LMC131082 LCG131080:LCG131082 KSK131080:KSK131082 KIO131080:KIO131082 JYS131080:JYS131082 JOW131080:JOW131082 JFA131080:JFA131082 IVE131080:IVE131082 ILI131080:ILI131082 IBM131080:IBM131082 HRQ131080:HRQ131082 HHU131080:HHU131082 GXY131080:GXY131082 GOC131080:GOC131082 GEG131080:GEG131082 FUK131080:FUK131082 FKO131080:FKO131082 FAS131080:FAS131082 EQW131080:EQW131082 EHA131080:EHA131082 DXE131080:DXE131082 DNI131080:DNI131082 DDM131080:DDM131082 CTQ131080:CTQ131082 CJU131080:CJU131082 BZY131080:BZY131082 BQC131080:BQC131082 BGG131080:BGG131082 AWK131080:AWK131082 AMO131080:AMO131082 ACS131080:ACS131082 SW131080:SW131082 JA131080:JA131082 E131080:E131082 WVM65544:WVM65546 WLQ65544:WLQ65546 WBU65544:WBU65546 VRY65544:VRY65546 VIC65544:VIC65546 UYG65544:UYG65546 UOK65544:UOK65546 UEO65544:UEO65546 TUS65544:TUS65546 TKW65544:TKW65546 TBA65544:TBA65546 SRE65544:SRE65546 SHI65544:SHI65546 RXM65544:RXM65546 RNQ65544:RNQ65546 RDU65544:RDU65546 QTY65544:QTY65546 QKC65544:QKC65546 QAG65544:QAG65546 PQK65544:PQK65546 PGO65544:PGO65546 OWS65544:OWS65546 OMW65544:OMW65546 ODA65544:ODA65546 NTE65544:NTE65546 NJI65544:NJI65546 MZM65544:MZM65546 MPQ65544:MPQ65546 MFU65544:MFU65546 LVY65544:LVY65546 LMC65544:LMC65546 LCG65544:LCG65546 KSK65544:KSK65546 KIO65544:KIO65546 JYS65544:JYS65546 JOW65544:JOW65546 JFA65544:JFA65546 IVE65544:IVE65546 ILI65544:ILI65546 IBM65544:IBM65546 HRQ65544:HRQ65546 HHU65544:HHU65546 GXY65544:GXY65546 GOC65544:GOC65546 GEG65544:GEG65546 FUK65544:FUK65546 FKO65544:FKO65546 FAS65544:FAS65546 EQW65544:EQW65546 EHA65544:EHA65546 DXE65544:DXE65546 DNI65544:DNI65546 DDM65544:DDM65546 CTQ65544:CTQ65546 CJU65544:CJU65546 BZY65544:BZY65546 BQC65544:BQC65546 BGG65544:BGG65546 AWK65544:AWK65546 AMO65544:AMO65546 ACS65544:ACS65546 SW65544:SW65546 JA65544:JA65546 E65544:E65546 WVM21:WVM23 WLQ21:WLQ23 WBU21:WBU23 VRY21:VRY23 VIC21:VIC23 UYG21:UYG23 UOK21:UOK23 UEO21:UEO23 TUS21:TUS23 TKW21:TKW23 TBA21:TBA23 SRE21:SRE23 SHI21:SHI23 RXM21:RXM23 RNQ21:RNQ23 RDU21:RDU23 QTY21:QTY23 QKC21:QKC23 QAG21:QAG23 PQK21:PQK23 PGO21:PGO23 OWS21:OWS23 OMW21:OMW23 ODA21:ODA23 NTE21:NTE23 NJI21:NJI23 MZM21:MZM23 MPQ21:MPQ23 MFU21:MFU23 LVY21:LVY23 LMC21:LMC23 LCG21:LCG23 KSK21:KSK23 KIO21:KIO23 JYS21:JYS23 JOW21:JOW23 JFA21:JFA23 IVE21:IVE23 ILI21:ILI23 IBM21:IBM23 HRQ21:HRQ23 HHU21:HHU23 GXY21:GXY23 GOC21:GOC23 GEG21:GEG23 FUK21:FUK23 FKO21:FKO23 FAS21:FAS23 EQW21:EQW23 EHA21:EHA23 DXE21:DXE23 DNI21:DNI23 DDM21:DDM23 CTQ21:CTQ23 CJU21:CJU23 BZY21:BZY23 BQC21:BQC23 BGG21:BGG23 AWK21:AWK23 AMO21:AMO23 ACS21:ACS23 SW21:SW23 JA21:JA23 SW16:SW17 WVM983052:WVM983053 WLQ983052:WLQ983053 WBU983052:WBU983053 VRY983052:VRY983053 VIC983052:VIC983053 UYG983052:UYG983053 UOK983052:UOK983053 UEO983052:UEO983053 TUS983052:TUS983053 TKW983052:TKW983053 TBA983052:TBA983053 SRE983052:SRE983053 SHI983052:SHI983053 RXM983052:RXM983053 RNQ983052:RNQ983053 RDU983052:RDU983053 QTY983052:QTY983053 QKC983052:QKC983053 QAG983052:QAG983053 PQK983052:PQK983053 PGO983052:PGO983053 OWS983052:OWS983053 OMW983052:OMW983053 ODA983052:ODA983053 NTE983052:NTE983053 NJI983052:NJI983053 MZM983052:MZM983053 MPQ983052:MPQ983053 MFU983052:MFU983053 LVY983052:LVY983053 LMC983052:LMC983053 LCG983052:LCG983053 KSK983052:KSK983053 KIO983052:KIO983053 JYS983052:JYS983053 JOW983052:JOW983053 JFA983052:JFA983053 IVE983052:IVE983053 ILI983052:ILI983053 IBM983052:IBM983053 HRQ983052:HRQ983053 HHU983052:HHU983053 GXY983052:GXY983053 GOC983052:GOC983053 GEG983052:GEG983053 FUK983052:FUK983053 FKO983052:FKO983053 FAS983052:FAS983053 EQW983052:EQW983053 EHA983052:EHA983053 DXE983052:DXE983053 DNI983052:DNI983053 DDM983052:DDM983053 CTQ983052:CTQ983053 CJU983052:CJU983053 BZY983052:BZY983053 BQC983052:BQC983053 BGG983052:BGG983053 AWK983052:AWK983053 AMO983052:AMO983053 ACS983052:ACS983053 SW983052:SW983053 JA983052:JA983053 E983052:E983053 WVM917516:WVM917517 WLQ917516:WLQ917517 WBU917516:WBU917517 VRY917516:VRY917517 VIC917516:VIC917517 UYG917516:UYG917517 UOK917516:UOK917517 UEO917516:UEO917517 TUS917516:TUS917517 TKW917516:TKW917517 TBA917516:TBA917517 SRE917516:SRE917517 SHI917516:SHI917517 RXM917516:RXM917517 RNQ917516:RNQ917517 RDU917516:RDU917517 QTY917516:QTY917517 QKC917516:QKC917517 QAG917516:QAG917517 PQK917516:PQK917517 PGO917516:PGO917517 OWS917516:OWS917517 OMW917516:OMW917517 ODA917516:ODA917517 NTE917516:NTE917517 NJI917516:NJI917517 MZM917516:MZM917517 MPQ917516:MPQ917517 MFU917516:MFU917517 LVY917516:LVY917517 LMC917516:LMC917517 LCG917516:LCG917517 KSK917516:KSK917517 KIO917516:KIO917517 JYS917516:JYS917517 JOW917516:JOW917517 JFA917516:JFA917517 IVE917516:IVE917517 ILI917516:ILI917517 IBM917516:IBM917517 HRQ917516:HRQ917517 HHU917516:HHU917517 GXY917516:GXY917517 GOC917516:GOC917517 GEG917516:GEG917517 FUK917516:FUK917517 FKO917516:FKO917517 FAS917516:FAS917517 EQW917516:EQW917517 EHA917516:EHA917517 DXE917516:DXE917517 DNI917516:DNI917517 DDM917516:DDM917517 CTQ917516:CTQ917517 CJU917516:CJU917517 BZY917516:BZY917517 BQC917516:BQC917517 BGG917516:BGG917517 AWK917516:AWK917517 AMO917516:AMO917517 ACS917516:ACS917517 SW917516:SW917517 JA917516:JA917517 E917516:E917517 WVM851980:WVM851981 WLQ851980:WLQ851981 WBU851980:WBU851981 VRY851980:VRY851981 VIC851980:VIC851981 UYG851980:UYG851981 UOK851980:UOK851981 UEO851980:UEO851981 TUS851980:TUS851981 TKW851980:TKW851981 TBA851980:TBA851981 SRE851980:SRE851981 SHI851980:SHI851981 RXM851980:RXM851981 RNQ851980:RNQ851981 RDU851980:RDU851981 QTY851980:QTY851981 QKC851980:QKC851981 QAG851980:QAG851981 PQK851980:PQK851981 PGO851980:PGO851981 OWS851980:OWS851981 OMW851980:OMW851981 ODA851980:ODA851981 NTE851980:NTE851981 NJI851980:NJI851981 MZM851980:MZM851981 MPQ851980:MPQ851981 MFU851980:MFU851981 LVY851980:LVY851981 LMC851980:LMC851981 LCG851980:LCG851981 KSK851980:KSK851981 KIO851980:KIO851981 JYS851980:JYS851981 JOW851980:JOW851981 JFA851980:JFA851981 IVE851980:IVE851981 ILI851980:ILI851981 IBM851980:IBM851981 HRQ851980:HRQ851981 HHU851980:HHU851981 GXY851980:GXY851981 GOC851980:GOC851981 GEG851980:GEG851981 FUK851980:FUK851981 FKO851980:FKO851981 FAS851980:FAS851981 EQW851980:EQW851981 EHA851980:EHA851981 DXE851980:DXE851981 DNI851980:DNI851981 DDM851980:DDM851981 CTQ851980:CTQ851981 CJU851980:CJU851981 BZY851980:BZY851981 BQC851980:BQC851981 BGG851980:BGG851981 AWK851980:AWK851981 AMO851980:AMO851981 ACS851980:ACS851981 SW851980:SW851981 JA851980:JA851981 E851980:E851981 WVM786444:WVM786445 WLQ786444:WLQ786445 WBU786444:WBU786445 VRY786444:VRY786445 VIC786444:VIC786445 UYG786444:UYG786445 UOK786444:UOK786445 UEO786444:UEO786445 TUS786444:TUS786445 TKW786444:TKW786445 TBA786444:TBA786445 SRE786444:SRE786445 SHI786444:SHI786445 RXM786444:RXM786445 RNQ786444:RNQ786445 RDU786444:RDU786445 QTY786444:QTY786445 QKC786444:QKC786445 QAG786444:QAG786445 PQK786444:PQK786445 PGO786444:PGO786445 OWS786444:OWS786445 OMW786444:OMW786445 ODA786444:ODA786445 NTE786444:NTE786445 NJI786444:NJI786445 MZM786444:MZM786445 MPQ786444:MPQ786445 MFU786444:MFU786445 LVY786444:LVY786445 LMC786444:LMC786445 LCG786444:LCG786445 KSK786444:KSK786445 KIO786444:KIO786445 JYS786444:JYS786445 JOW786444:JOW786445 JFA786444:JFA786445 IVE786444:IVE786445 ILI786444:ILI786445 IBM786444:IBM786445 HRQ786444:HRQ786445 HHU786444:HHU786445 GXY786444:GXY786445 GOC786444:GOC786445 GEG786444:GEG786445 FUK786444:FUK786445 FKO786444:FKO786445 FAS786444:FAS786445 EQW786444:EQW786445 EHA786444:EHA786445 DXE786444:DXE786445 DNI786444:DNI786445 DDM786444:DDM786445 CTQ786444:CTQ786445 CJU786444:CJU786445 BZY786444:BZY786445 BQC786444:BQC786445 BGG786444:BGG786445 AWK786444:AWK786445 AMO786444:AMO786445 ACS786444:ACS786445 SW786444:SW786445 JA786444:JA786445 E786444:E786445 WVM720908:WVM720909 WLQ720908:WLQ720909 WBU720908:WBU720909 VRY720908:VRY720909 VIC720908:VIC720909 UYG720908:UYG720909 UOK720908:UOK720909 UEO720908:UEO720909 TUS720908:TUS720909 TKW720908:TKW720909 TBA720908:TBA720909 SRE720908:SRE720909 SHI720908:SHI720909 RXM720908:RXM720909 RNQ720908:RNQ720909 RDU720908:RDU720909 QTY720908:QTY720909 QKC720908:QKC720909 QAG720908:QAG720909 PQK720908:PQK720909 PGO720908:PGO720909 OWS720908:OWS720909 OMW720908:OMW720909 ODA720908:ODA720909 NTE720908:NTE720909 NJI720908:NJI720909 MZM720908:MZM720909 MPQ720908:MPQ720909 MFU720908:MFU720909 LVY720908:LVY720909 LMC720908:LMC720909 LCG720908:LCG720909 KSK720908:KSK720909 KIO720908:KIO720909 JYS720908:JYS720909 JOW720908:JOW720909 JFA720908:JFA720909 IVE720908:IVE720909 ILI720908:ILI720909 IBM720908:IBM720909 HRQ720908:HRQ720909 HHU720908:HHU720909 GXY720908:GXY720909 GOC720908:GOC720909 GEG720908:GEG720909 FUK720908:FUK720909 FKO720908:FKO720909 FAS720908:FAS720909 EQW720908:EQW720909 EHA720908:EHA720909 DXE720908:DXE720909 DNI720908:DNI720909 DDM720908:DDM720909 CTQ720908:CTQ720909 CJU720908:CJU720909 BZY720908:BZY720909 BQC720908:BQC720909 BGG720908:BGG720909 AWK720908:AWK720909 AMO720908:AMO720909 ACS720908:ACS720909 SW720908:SW720909 JA720908:JA720909 E720908:E720909 WVM655372:WVM655373 WLQ655372:WLQ655373 WBU655372:WBU655373 VRY655372:VRY655373 VIC655372:VIC655373 UYG655372:UYG655373 UOK655372:UOK655373 UEO655372:UEO655373 TUS655372:TUS655373 TKW655372:TKW655373 TBA655372:TBA655373 SRE655372:SRE655373 SHI655372:SHI655373 RXM655372:RXM655373 RNQ655372:RNQ655373 RDU655372:RDU655373 QTY655372:QTY655373 QKC655372:QKC655373 QAG655372:QAG655373 PQK655372:PQK655373 PGO655372:PGO655373 OWS655372:OWS655373 OMW655372:OMW655373 ODA655372:ODA655373 NTE655372:NTE655373 NJI655372:NJI655373 MZM655372:MZM655373 MPQ655372:MPQ655373 MFU655372:MFU655373 LVY655372:LVY655373 LMC655372:LMC655373 LCG655372:LCG655373 KSK655372:KSK655373 KIO655372:KIO655373 JYS655372:JYS655373 JOW655372:JOW655373 JFA655372:JFA655373 IVE655372:IVE655373 ILI655372:ILI655373 IBM655372:IBM655373 HRQ655372:HRQ655373 HHU655372:HHU655373 GXY655372:GXY655373 GOC655372:GOC655373 GEG655372:GEG655373 FUK655372:FUK655373 FKO655372:FKO655373 FAS655372:FAS655373 EQW655372:EQW655373 EHA655372:EHA655373 DXE655372:DXE655373 DNI655372:DNI655373 DDM655372:DDM655373 CTQ655372:CTQ655373 CJU655372:CJU655373 BZY655372:BZY655373 BQC655372:BQC655373 BGG655372:BGG655373 AWK655372:AWK655373 AMO655372:AMO655373 ACS655372:ACS655373 SW655372:SW655373 JA655372:JA655373 E655372:E655373 WVM589836:WVM589837 WLQ589836:WLQ589837 WBU589836:WBU589837 VRY589836:VRY589837 VIC589836:VIC589837 UYG589836:UYG589837 UOK589836:UOK589837 UEO589836:UEO589837 TUS589836:TUS589837 TKW589836:TKW589837 TBA589836:TBA589837 SRE589836:SRE589837 SHI589836:SHI589837 RXM589836:RXM589837 RNQ589836:RNQ589837 RDU589836:RDU589837 QTY589836:QTY589837 QKC589836:QKC589837 QAG589836:QAG589837 PQK589836:PQK589837 PGO589836:PGO589837 OWS589836:OWS589837 OMW589836:OMW589837 ODA589836:ODA589837 NTE589836:NTE589837 NJI589836:NJI589837 MZM589836:MZM589837 MPQ589836:MPQ589837 MFU589836:MFU589837 LVY589836:LVY589837 LMC589836:LMC589837 LCG589836:LCG589837 KSK589836:KSK589837 KIO589836:KIO589837 JYS589836:JYS589837 JOW589836:JOW589837 JFA589836:JFA589837 IVE589836:IVE589837 ILI589836:ILI589837 IBM589836:IBM589837 HRQ589836:HRQ589837 HHU589836:HHU589837 GXY589836:GXY589837 GOC589836:GOC589837 GEG589836:GEG589837 FUK589836:FUK589837 FKO589836:FKO589837 FAS589836:FAS589837 EQW589836:EQW589837 EHA589836:EHA589837 DXE589836:DXE589837 DNI589836:DNI589837 DDM589836:DDM589837 CTQ589836:CTQ589837 CJU589836:CJU589837 BZY589836:BZY589837 BQC589836:BQC589837 BGG589836:BGG589837 AWK589836:AWK589837 AMO589836:AMO589837 ACS589836:ACS589837 SW589836:SW589837 JA589836:JA589837 E589836:E589837 WVM524300:WVM524301 WLQ524300:WLQ524301 WBU524300:WBU524301 VRY524300:VRY524301 VIC524300:VIC524301 UYG524300:UYG524301 UOK524300:UOK524301 UEO524300:UEO524301 TUS524300:TUS524301 TKW524300:TKW524301 TBA524300:TBA524301 SRE524300:SRE524301 SHI524300:SHI524301 RXM524300:RXM524301 RNQ524300:RNQ524301 RDU524300:RDU524301 QTY524300:QTY524301 QKC524300:QKC524301 QAG524300:QAG524301 PQK524300:PQK524301 PGO524300:PGO524301 OWS524300:OWS524301 OMW524300:OMW524301 ODA524300:ODA524301 NTE524300:NTE524301 NJI524300:NJI524301 MZM524300:MZM524301 MPQ524300:MPQ524301 MFU524300:MFU524301 LVY524300:LVY524301 LMC524300:LMC524301 LCG524300:LCG524301 KSK524300:KSK524301 KIO524300:KIO524301 JYS524300:JYS524301 JOW524300:JOW524301 JFA524300:JFA524301 IVE524300:IVE524301 ILI524300:ILI524301 IBM524300:IBM524301 HRQ524300:HRQ524301 HHU524300:HHU524301 GXY524300:GXY524301 GOC524300:GOC524301 GEG524300:GEG524301 FUK524300:FUK524301 FKO524300:FKO524301 FAS524300:FAS524301 EQW524300:EQW524301 EHA524300:EHA524301 DXE524300:DXE524301 DNI524300:DNI524301 DDM524300:DDM524301 CTQ524300:CTQ524301 CJU524300:CJU524301 BZY524300:BZY524301 BQC524300:BQC524301 BGG524300:BGG524301 AWK524300:AWK524301 AMO524300:AMO524301 ACS524300:ACS524301 SW524300:SW524301 JA524300:JA524301 E524300:E524301 WVM458764:WVM458765 WLQ458764:WLQ458765 WBU458764:WBU458765 VRY458764:VRY458765 VIC458764:VIC458765 UYG458764:UYG458765 UOK458764:UOK458765 UEO458764:UEO458765 TUS458764:TUS458765 TKW458764:TKW458765 TBA458764:TBA458765 SRE458764:SRE458765 SHI458764:SHI458765 RXM458764:RXM458765 RNQ458764:RNQ458765 RDU458764:RDU458765 QTY458764:QTY458765 QKC458764:QKC458765 QAG458764:QAG458765 PQK458764:PQK458765 PGO458764:PGO458765 OWS458764:OWS458765 OMW458764:OMW458765 ODA458764:ODA458765 NTE458764:NTE458765 NJI458764:NJI458765 MZM458764:MZM458765 MPQ458764:MPQ458765 MFU458764:MFU458765 LVY458764:LVY458765 LMC458764:LMC458765 LCG458764:LCG458765 KSK458764:KSK458765 KIO458764:KIO458765 JYS458764:JYS458765 JOW458764:JOW458765 JFA458764:JFA458765 IVE458764:IVE458765 ILI458764:ILI458765 IBM458764:IBM458765 HRQ458764:HRQ458765 HHU458764:HHU458765 GXY458764:GXY458765 GOC458764:GOC458765 GEG458764:GEG458765 FUK458764:FUK458765 FKO458764:FKO458765 FAS458764:FAS458765 EQW458764:EQW458765 EHA458764:EHA458765 DXE458764:DXE458765 DNI458764:DNI458765 DDM458764:DDM458765 CTQ458764:CTQ458765 CJU458764:CJU458765 BZY458764:BZY458765 BQC458764:BQC458765 BGG458764:BGG458765 AWK458764:AWK458765 AMO458764:AMO458765 ACS458764:ACS458765 SW458764:SW458765 JA458764:JA458765 E458764:E458765 WVM393228:WVM393229 WLQ393228:WLQ393229 WBU393228:WBU393229 VRY393228:VRY393229 VIC393228:VIC393229 UYG393228:UYG393229 UOK393228:UOK393229 UEO393228:UEO393229 TUS393228:TUS393229 TKW393228:TKW393229 TBA393228:TBA393229 SRE393228:SRE393229 SHI393228:SHI393229 RXM393228:RXM393229 RNQ393228:RNQ393229 RDU393228:RDU393229 QTY393228:QTY393229 QKC393228:QKC393229 QAG393228:QAG393229 PQK393228:PQK393229 PGO393228:PGO393229 OWS393228:OWS393229 OMW393228:OMW393229 ODA393228:ODA393229 NTE393228:NTE393229 NJI393228:NJI393229 MZM393228:MZM393229 MPQ393228:MPQ393229 MFU393228:MFU393229 LVY393228:LVY393229 LMC393228:LMC393229 LCG393228:LCG393229 KSK393228:KSK393229 KIO393228:KIO393229 JYS393228:JYS393229 JOW393228:JOW393229 JFA393228:JFA393229 IVE393228:IVE393229 ILI393228:ILI393229 IBM393228:IBM393229 HRQ393228:HRQ393229 HHU393228:HHU393229 GXY393228:GXY393229 GOC393228:GOC393229 GEG393228:GEG393229 FUK393228:FUK393229 FKO393228:FKO393229 FAS393228:FAS393229 EQW393228:EQW393229 EHA393228:EHA393229 DXE393228:DXE393229 DNI393228:DNI393229 DDM393228:DDM393229 CTQ393228:CTQ393229 CJU393228:CJU393229 BZY393228:BZY393229 BQC393228:BQC393229 BGG393228:BGG393229 AWK393228:AWK393229 AMO393228:AMO393229 ACS393228:ACS393229 SW393228:SW393229 JA393228:JA393229 E393228:E393229 WVM327692:WVM327693 WLQ327692:WLQ327693 WBU327692:WBU327693 VRY327692:VRY327693 VIC327692:VIC327693 UYG327692:UYG327693 UOK327692:UOK327693 UEO327692:UEO327693 TUS327692:TUS327693 TKW327692:TKW327693 TBA327692:TBA327693 SRE327692:SRE327693 SHI327692:SHI327693 RXM327692:RXM327693 RNQ327692:RNQ327693 RDU327692:RDU327693 QTY327692:QTY327693 QKC327692:QKC327693 QAG327692:QAG327693 PQK327692:PQK327693 PGO327692:PGO327693 OWS327692:OWS327693 OMW327692:OMW327693 ODA327692:ODA327693 NTE327692:NTE327693 NJI327692:NJI327693 MZM327692:MZM327693 MPQ327692:MPQ327693 MFU327692:MFU327693 LVY327692:LVY327693 LMC327692:LMC327693 LCG327692:LCG327693 KSK327692:KSK327693 KIO327692:KIO327693 JYS327692:JYS327693 JOW327692:JOW327693 JFA327692:JFA327693 IVE327692:IVE327693 ILI327692:ILI327693 IBM327692:IBM327693 HRQ327692:HRQ327693 HHU327692:HHU327693 GXY327692:GXY327693 GOC327692:GOC327693 GEG327692:GEG327693 FUK327692:FUK327693 FKO327692:FKO327693 FAS327692:FAS327693 EQW327692:EQW327693 EHA327692:EHA327693 DXE327692:DXE327693 DNI327692:DNI327693 DDM327692:DDM327693 CTQ327692:CTQ327693 CJU327692:CJU327693 BZY327692:BZY327693 BQC327692:BQC327693 BGG327692:BGG327693 AWK327692:AWK327693 AMO327692:AMO327693 ACS327692:ACS327693 SW327692:SW327693 JA327692:JA327693 E327692:E327693 WVM262156:WVM262157 WLQ262156:WLQ262157 WBU262156:WBU262157 VRY262156:VRY262157 VIC262156:VIC262157 UYG262156:UYG262157 UOK262156:UOK262157 UEO262156:UEO262157 TUS262156:TUS262157 TKW262156:TKW262157 TBA262156:TBA262157 SRE262156:SRE262157 SHI262156:SHI262157 RXM262156:RXM262157 RNQ262156:RNQ262157 RDU262156:RDU262157 QTY262156:QTY262157 QKC262156:QKC262157 QAG262156:QAG262157 PQK262156:PQK262157 PGO262156:PGO262157 OWS262156:OWS262157 OMW262156:OMW262157 ODA262156:ODA262157 NTE262156:NTE262157 NJI262156:NJI262157 MZM262156:MZM262157 MPQ262156:MPQ262157 MFU262156:MFU262157 LVY262156:LVY262157 LMC262156:LMC262157 LCG262156:LCG262157 KSK262156:KSK262157 KIO262156:KIO262157 JYS262156:JYS262157 JOW262156:JOW262157 JFA262156:JFA262157 IVE262156:IVE262157 ILI262156:ILI262157 IBM262156:IBM262157 HRQ262156:HRQ262157 HHU262156:HHU262157 GXY262156:GXY262157 GOC262156:GOC262157 GEG262156:GEG262157 FUK262156:FUK262157 FKO262156:FKO262157 FAS262156:FAS262157 EQW262156:EQW262157 EHA262156:EHA262157 DXE262156:DXE262157 DNI262156:DNI262157 DDM262156:DDM262157 CTQ262156:CTQ262157 CJU262156:CJU262157 BZY262156:BZY262157 BQC262156:BQC262157 BGG262156:BGG262157 AWK262156:AWK262157 AMO262156:AMO262157 ACS262156:ACS262157 SW262156:SW262157 JA262156:JA262157 E262156:E262157 WVM196620:WVM196621 WLQ196620:WLQ196621 WBU196620:WBU196621 VRY196620:VRY196621 VIC196620:VIC196621 UYG196620:UYG196621 UOK196620:UOK196621 UEO196620:UEO196621 TUS196620:TUS196621 TKW196620:TKW196621 TBA196620:TBA196621 SRE196620:SRE196621 SHI196620:SHI196621 RXM196620:RXM196621 RNQ196620:RNQ196621 RDU196620:RDU196621 QTY196620:QTY196621 QKC196620:QKC196621 QAG196620:QAG196621 PQK196620:PQK196621 PGO196620:PGO196621 OWS196620:OWS196621 OMW196620:OMW196621 ODA196620:ODA196621 NTE196620:NTE196621 NJI196620:NJI196621 MZM196620:MZM196621 MPQ196620:MPQ196621 MFU196620:MFU196621 LVY196620:LVY196621 LMC196620:LMC196621 LCG196620:LCG196621 KSK196620:KSK196621 KIO196620:KIO196621 JYS196620:JYS196621 JOW196620:JOW196621 JFA196620:JFA196621 IVE196620:IVE196621 ILI196620:ILI196621 IBM196620:IBM196621 HRQ196620:HRQ196621 HHU196620:HHU196621 GXY196620:GXY196621 GOC196620:GOC196621 GEG196620:GEG196621 FUK196620:FUK196621 FKO196620:FKO196621 FAS196620:FAS196621 EQW196620:EQW196621 EHA196620:EHA196621 DXE196620:DXE196621 DNI196620:DNI196621 DDM196620:DDM196621 CTQ196620:CTQ196621 CJU196620:CJU196621 BZY196620:BZY196621 BQC196620:BQC196621 BGG196620:BGG196621 AWK196620:AWK196621 AMO196620:AMO196621 ACS196620:ACS196621 SW196620:SW196621 JA196620:JA196621 E196620:E196621 WVM131084:WVM131085 WLQ131084:WLQ131085 WBU131084:WBU131085 VRY131084:VRY131085 VIC131084:VIC131085 UYG131084:UYG131085 UOK131084:UOK131085 UEO131084:UEO131085 TUS131084:TUS131085 TKW131084:TKW131085 TBA131084:TBA131085 SRE131084:SRE131085 SHI131084:SHI131085 RXM131084:RXM131085 RNQ131084:RNQ131085 RDU131084:RDU131085 QTY131084:QTY131085 QKC131084:QKC131085 QAG131084:QAG131085 PQK131084:PQK131085 PGO131084:PGO131085 OWS131084:OWS131085 OMW131084:OMW131085 ODA131084:ODA131085 NTE131084:NTE131085 NJI131084:NJI131085 MZM131084:MZM131085 MPQ131084:MPQ131085 MFU131084:MFU131085 LVY131084:LVY131085 LMC131084:LMC131085 LCG131084:LCG131085 KSK131084:KSK131085 KIO131084:KIO131085 JYS131084:JYS131085 JOW131084:JOW131085 JFA131084:JFA131085 IVE131084:IVE131085 ILI131084:ILI131085 IBM131084:IBM131085 HRQ131084:HRQ131085 HHU131084:HHU131085 GXY131084:GXY131085 GOC131084:GOC131085 GEG131084:GEG131085 FUK131084:FUK131085 FKO131084:FKO131085 FAS131084:FAS131085 EQW131084:EQW131085 EHA131084:EHA131085 DXE131084:DXE131085 DNI131084:DNI131085 DDM131084:DDM131085 CTQ131084:CTQ131085 CJU131084:CJU131085 BZY131084:BZY131085 BQC131084:BQC131085 BGG131084:BGG131085 AWK131084:AWK131085 AMO131084:AMO131085 ACS131084:ACS131085 SW131084:SW131085 JA131084:JA131085 E131084:E131085 WVM65548:WVM65549 WLQ65548:WLQ65549 WBU65548:WBU65549 VRY65548:VRY65549 VIC65548:VIC65549 UYG65548:UYG65549 UOK65548:UOK65549 UEO65548:UEO65549 TUS65548:TUS65549 TKW65548:TKW65549 TBA65548:TBA65549 SRE65548:SRE65549 SHI65548:SHI65549 RXM65548:RXM65549 RNQ65548:RNQ65549 RDU65548:RDU65549 QTY65548:QTY65549 QKC65548:QKC65549 QAG65548:QAG65549 PQK65548:PQK65549 PGO65548:PGO65549 OWS65548:OWS65549 OMW65548:OMW65549 ODA65548:ODA65549 NTE65548:NTE65549 NJI65548:NJI65549 MZM65548:MZM65549 MPQ65548:MPQ65549 MFU65548:MFU65549 LVY65548:LVY65549 LMC65548:LMC65549 LCG65548:LCG65549 KSK65548:KSK65549 KIO65548:KIO65549 JYS65548:JYS65549 JOW65548:JOW65549 JFA65548:JFA65549 IVE65548:IVE65549 ILI65548:ILI65549 IBM65548:IBM65549 HRQ65548:HRQ65549 HHU65548:HHU65549 GXY65548:GXY65549 GOC65548:GOC65549 GEG65548:GEG65549 FUK65548:FUK65549 FKO65548:FKO65549 FAS65548:FAS65549 EQW65548:EQW65549 EHA65548:EHA65549 DXE65548:DXE65549 DNI65548:DNI65549 DDM65548:DDM65549 CTQ65548:CTQ65549 CJU65548:CJU65549 BZY65548:BZY65549 BQC65548:BQC65549 BGG65548:BGG65549 AWK65548:AWK65549 AMO65548:AMO65549 ACS65548:ACS65549 SW65548:SW65549 JA65548:JA65549 E65548:E65549 WVM25 WLQ25 WBU25 VRY25 VIC25 UYG25 UOK25 UEO25 TUS25 TKW25 TBA25 SRE25 SHI25 RXM25 RNQ25 RDU25 QTY25 QKC25 QAG25 PQK25 PGO25 OWS25 OMW25 ODA25 NTE25 NJI25 MZM25 MPQ25 MFU25 LVY25 LMC25 LCG25 KSK25 KIO25 JYS25 JOW25 JFA25 IVE25 ILI25 IBM25 HRQ25 HHU25 GXY25 GOC25 GEG25 FUK25 FKO25 FAS25 EQW25 EHA25 DXE25 DNI25 DDM25 CTQ25 CJU25 BZY25 BQC25 BGG25 AWK25 AMO25 ACS25 SW25 JA25 JA16:JA17 WVM983043:WVM983044 WLQ983043:WLQ983044 WBU983043:WBU983044 VRY983043:VRY983044 VIC983043:VIC983044 UYG983043:UYG983044 UOK983043:UOK983044 UEO983043:UEO983044 TUS983043:TUS983044 TKW983043:TKW983044 TBA983043:TBA983044 SRE983043:SRE983044 SHI983043:SHI983044 RXM983043:RXM983044 RNQ983043:RNQ983044 RDU983043:RDU983044 QTY983043:QTY983044 QKC983043:QKC983044 QAG983043:QAG983044 PQK983043:PQK983044 PGO983043:PGO983044 OWS983043:OWS983044 OMW983043:OMW983044 ODA983043:ODA983044 NTE983043:NTE983044 NJI983043:NJI983044 MZM983043:MZM983044 MPQ983043:MPQ983044 MFU983043:MFU983044 LVY983043:LVY983044 LMC983043:LMC983044 LCG983043:LCG983044 KSK983043:KSK983044 KIO983043:KIO983044 JYS983043:JYS983044 JOW983043:JOW983044 JFA983043:JFA983044 IVE983043:IVE983044 ILI983043:ILI983044 IBM983043:IBM983044 HRQ983043:HRQ983044 HHU983043:HHU983044 GXY983043:GXY983044 GOC983043:GOC983044 GEG983043:GEG983044 FUK983043:FUK983044 FKO983043:FKO983044 FAS983043:FAS983044 EQW983043:EQW983044 EHA983043:EHA983044 DXE983043:DXE983044 DNI983043:DNI983044 DDM983043:DDM983044 CTQ983043:CTQ983044 CJU983043:CJU983044 BZY983043:BZY983044 BQC983043:BQC983044 BGG983043:BGG983044 AWK983043:AWK983044 AMO983043:AMO983044 ACS983043:ACS983044 SW983043:SW983044 JA983043:JA983044 E983043:E983044 WVM917507:WVM917508 WLQ917507:WLQ917508 WBU917507:WBU917508 VRY917507:VRY917508 VIC917507:VIC917508 UYG917507:UYG917508 UOK917507:UOK917508 UEO917507:UEO917508 TUS917507:TUS917508 TKW917507:TKW917508 TBA917507:TBA917508 SRE917507:SRE917508 SHI917507:SHI917508 RXM917507:RXM917508 RNQ917507:RNQ917508 RDU917507:RDU917508 QTY917507:QTY917508 QKC917507:QKC917508 QAG917507:QAG917508 PQK917507:PQK917508 PGO917507:PGO917508 OWS917507:OWS917508 OMW917507:OMW917508 ODA917507:ODA917508 NTE917507:NTE917508 NJI917507:NJI917508 MZM917507:MZM917508 MPQ917507:MPQ917508 MFU917507:MFU917508 LVY917507:LVY917508 LMC917507:LMC917508 LCG917507:LCG917508 KSK917507:KSK917508 KIO917507:KIO917508 JYS917507:JYS917508 JOW917507:JOW917508 JFA917507:JFA917508 IVE917507:IVE917508 ILI917507:ILI917508 IBM917507:IBM917508 HRQ917507:HRQ917508 HHU917507:HHU917508 GXY917507:GXY917508 GOC917507:GOC917508 GEG917507:GEG917508 FUK917507:FUK917508 FKO917507:FKO917508 FAS917507:FAS917508 EQW917507:EQW917508 EHA917507:EHA917508 DXE917507:DXE917508 DNI917507:DNI917508 DDM917507:DDM917508 CTQ917507:CTQ917508 CJU917507:CJU917508 BZY917507:BZY917508 BQC917507:BQC917508 BGG917507:BGG917508 AWK917507:AWK917508 AMO917507:AMO917508 ACS917507:ACS917508 SW917507:SW917508 JA917507:JA917508 E917507:E917508 WVM851971:WVM851972 WLQ851971:WLQ851972 WBU851971:WBU851972 VRY851971:VRY851972 VIC851971:VIC851972 UYG851971:UYG851972 UOK851971:UOK851972 UEO851971:UEO851972 TUS851971:TUS851972 TKW851971:TKW851972 TBA851971:TBA851972 SRE851971:SRE851972 SHI851971:SHI851972 RXM851971:RXM851972 RNQ851971:RNQ851972 RDU851971:RDU851972 QTY851971:QTY851972 QKC851971:QKC851972 QAG851971:QAG851972 PQK851971:PQK851972 PGO851971:PGO851972 OWS851971:OWS851972 OMW851971:OMW851972 ODA851971:ODA851972 NTE851971:NTE851972 NJI851971:NJI851972 MZM851971:MZM851972 MPQ851971:MPQ851972 MFU851971:MFU851972 LVY851971:LVY851972 LMC851971:LMC851972 LCG851971:LCG851972 KSK851971:KSK851972 KIO851971:KIO851972 JYS851971:JYS851972 JOW851971:JOW851972 JFA851971:JFA851972 IVE851971:IVE851972 ILI851971:ILI851972 IBM851971:IBM851972 HRQ851971:HRQ851972 HHU851971:HHU851972 GXY851971:GXY851972 GOC851971:GOC851972 GEG851971:GEG851972 FUK851971:FUK851972 FKO851971:FKO851972 FAS851971:FAS851972 EQW851971:EQW851972 EHA851971:EHA851972 DXE851971:DXE851972 DNI851971:DNI851972 DDM851971:DDM851972 CTQ851971:CTQ851972 CJU851971:CJU851972 BZY851971:BZY851972 BQC851971:BQC851972 BGG851971:BGG851972 AWK851971:AWK851972 AMO851971:AMO851972 ACS851971:ACS851972 SW851971:SW851972 JA851971:JA851972 E851971:E851972 WVM786435:WVM786436 WLQ786435:WLQ786436 WBU786435:WBU786436 VRY786435:VRY786436 VIC786435:VIC786436 UYG786435:UYG786436 UOK786435:UOK786436 UEO786435:UEO786436 TUS786435:TUS786436 TKW786435:TKW786436 TBA786435:TBA786436 SRE786435:SRE786436 SHI786435:SHI786436 RXM786435:RXM786436 RNQ786435:RNQ786436 RDU786435:RDU786436 QTY786435:QTY786436 QKC786435:QKC786436 QAG786435:QAG786436 PQK786435:PQK786436 PGO786435:PGO786436 OWS786435:OWS786436 OMW786435:OMW786436 ODA786435:ODA786436 NTE786435:NTE786436 NJI786435:NJI786436 MZM786435:MZM786436 MPQ786435:MPQ786436 MFU786435:MFU786436 LVY786435:LVY786436 LMC786435:LMC786436 LCG786435:LCG786436 KSK786435:KSK786436 KIO786435:KIO786436 JYS786435:JYS786436 JOW786435:JOW786436 JFA786435:JFA786436 IVE786435:IVE786436 ILI786435:ILI786436 IBM786435:IBM786436 HRQ786435:HRQ786436 HHU786435:HHU786436 GXY786435:GXY786436 GOC786435:GOC786436 GEG786435:GEG786436 FUK786435:FUK786436 FKO786435:FKO786436 FAS786435:FAS786436 EQW786435:EQW786436 EHA786435:EHA786436 DXE786435:DXE786436 DNI786435:DNI786436 DDM786435:DDM786436 CTQ786435:CTQ786436 CJU786435:CJU786436 BZY786435:BZY786436 BQC786435:BQC786436 BGG786435:BGG786436 AWK786435:AWK786436 AMO786435:AMO786436 ACS786435:ACS786436 SW786435:SW786436 JA786435:JA786436 E786435:E786436 WVM720899:WVM720900 WLQ720899:WLQ720900 WBU720899:WBU720900 VRY720899:VRY720900 VIC720899:VIC720900 UYG720899:UYG720900 UOK720899:UOK720900 UEO720899:UEO720900 TUS720899:TUS720900 TKW720899:TKW720900 TBA720899:TBA720900 SRE720899:SRE720900 SHI720899:SHI720900 RXM720899:RXM720900 RNQ720899:RNQ720900 RDU720899:RDU720900 QTY720899:QTY720900 QKC720899:QKC720900 QAG720899:QAG720900 PQK720899:PQK720900 PGO720899:PGO720900 OWS720899:OWS720900 OMW720899:OMW720900 ODA720899:ODA720900 NTE720899:NTE720900 NJI720899:NJI720900 MZM720899:MZM720900 MPQ720899:MPQ720900 MFU720899:MFU720900 LVY720899:LVY720900 LMC720899:LMC720900 LCG720899:LCG720900 KSK720899:KSK720900 KIO720899:KIO720900 JYS720899:JYS720900 JOW720899:JOW720900 JFA720899:JFA720900 IVE720899:IVE720900 ILI720899:ILI720900 IBM720899:IBM720900 HRQ720899:HRQ720900 HHU720899:HHU720900 GXY720899:GXY720900 GOC720899:GOC720900 GEG720899:GEG720900 FUK720899:FUK720900 FKO720899:FKO720900 FAS720899:FAS720900 EQW720899:EQW720900 EHA720899:EHA720900 DXE720899:DXE720900 DNI720899:DNI720900 DDM720899:DDM720900 CTQ720899:CTQ720900 CJU720899:CJU720900 BZY720899:BZY720900 BQC720899:BQC720900 BGG720899:BGG720900 AWK720899:AWK720900 AMO720899:AMO720900 ACS720899:ACS720900 SW720899:SW720900 JA720899:JA720900 E720899:E720900 WVM655363:WVM655364 WLQ655363:WLQ655364 WBU655363:WBU655364 VRY655363:VRY655364 VIC655363:VIC655364 UYG655363:UYG655364 UOK655363:UOK655364 UEO655363:UEO655364 TUS655363:TUS655364 TKW655363:TKW655364 TBA655363:TBA655364 SRE655363:SRE655364 SHI655363:SHI655364 RXM655363:RXM655364 RNQ655363:RNQ655364 RDU655363:RDU655364 QTY655363:QTY655364 QKC655363:QKC655364 QAG655363:QAG655364 PQK655363:PQK655364 PGO655363:PGO655364 OWS655363:OWS655364 OMW655363:OMW655364 ODA655363:ODA655364 NTE655363:NTE655364 NJI655363:NJI655364 MZM655363:MZM655364 MPQ655363:MPQ655364 MFU655363:MFU655364 LVY655363:LVY655364 LMC655363:LMC655364 LCG655363:LCG655364 KSK655363:KSK655364 KIO655363:KIO655364 JYS655363:JYS655364 JOW655363:JOW655364 JFA655363:JFA655364 IVE655363:IVE655364 ILI655363:ILI655364 IBM655363:IBM655364 HRQ655363:HRQ655364 HHU655363:HHU655364 GXY655363:GXY655364 GOC655363:GOC655364 GEG655363:GEG655364 FUK655363:FUK655364 FKO655363:FKO655364 FAS655363:FAS655364 EQW655363:EQW655364 EHA655363:EHA655364 DXE655363:DXE655364 DNI655363:DNI655364 DDM655363:DDM655364 CTQ655363:CTQ655364 CJU655363:CJU655364 BZY655363:BZY655364 BQC655363:BQC655364 BGG655363:BGG655364 AWK655363:AWK655364 AMO655363:AMO655364 ACS655363:ACS655364 SW655363:SW655364 JA655363:JA655364 E655363:E655364 WVM589827:WVM589828 WLQ589827:WLQ589828 WBU589827:WBU589828 VRY589827:VRY589828 VIC589827:VIC589828 UYG589827:UYG589828 UOK589827:UOK589828 UEO589827:UEO589828 TUS589827:TUS589828 TKW589827:TKW589828 TBA589827:TBA589828 SRE589827:SRE589828 SHI589827:SHI589828 RXM589827:RXM589828 RNQ589827:RNQ589828 RDU589827:RDU589828 QTY589827:QTY589828 QKC589827:QKC589828 QAG589827:QAG589828 PQK589827:PQK589828 PGO589827:PGO589828 OWS589827:OWS589828 OMW589827:OMW589828 ODA589827:ODA589828 NTE589827:NTE589828 NJI589827:NJI589828 MZM589827:MZM589828 MPQ589827:MPQ589828 MFU589827:MFU589828 LVY589827:LVY589828 LMC589827:LMC589828 LCG589827:LCG589828 KSK589827:KSK589828 KIO589827:KIO589828 JYS589827:JYS589828 JOW589827:JOW589828 JFA589827:JFA589828 IVE589827:IVE589828 ILI589827:ILI589828 IBM589827:IBM589828 HRQ589827:HRQ589828 HHU589827:HHU589828 GXY589827:GXY589828 GOC589827:GOC589828 GEG589827:GEG589828 FUK589827:FUK589828 FKO589827:FKO589828 FAS589827:FAS589828 EQW589827:EQW589828 EHA589827:EHA589828 DXE589827:DXE589828 DNI589827:DNI589828 DDM589827:DDM589828 CTQ589827:CTQ589828 CJU589827:CJU589828 BZY589827:BZY589828 BQC589827:BQC589828 BGG589827:BGG589828 AWK589827:AWK589828 AMO589827:AMO589828 ACS589827:ACS589828 SW589827:SW589828 JA589827:JA589828 E589827:E589828 WVM524291:WVM524292 WLQ524291:WLQ524292 WBU524291:WBU524292 VRY524291:VRY524292 VIC524291:VIC524292 UYG524291:UYG524292 UOK524291:UOK524292 UEO524291:UEO524292 TUS524291:TUS524292 TKW524291:TKW524292 TBA524291:TBA524292 SRE524291:SRE524292 SHI524291:SHI524292 RXM524291:RXM524292 RNQ524291:RNQ524292 RDU524291:RDU524292 QTY524291:QTY524292 QKC524291:QKC524292 QAG524291:QAG524292 PQK524291:PQK524292 PGO524291:PGO524292 OWS524291:OWS524292 OMW524291:OMW524292 ODA524291:ODA524292 NTE524291:NTE524292 NJI524291:NJI524292 MZM524291:MZM524292 MPQ524291:MPQ524292 MFU524291:MFU524292 LVY524291:LVY524292 LMC524291:LMC524292 LCG524291:LCG524292 KSK524291:KSK524292 KIO524291:KIO524292 JYS524291:JYS524292 JOW524291:JOW524292 JFA524291:JFA524292 IVE524291:IVE524292 ILI524291:ILI524292 IBM524291:IBM524292 HRQ524291:HRQ524292 HHU524291:HHU524292 GXY524291:GXY524292 GOC524291:GOC524292 GEG524291:GEG524292 FUK524291:FUK524292 FKO524291:FKO524292 FAS524291:FAS524292 EQW524291:EQW524292 EHA524291:EHA524292 DXE524291:DXE524292 DNI524291:DNI524292 DDM524291:DDM524292 CTQ524291:CTQ524292 CJU524291:CJU524292 BZY524291:BZY524292 BQC524291:BQC524292 BGG524291:BGG524292 AWK524291:AWK524292 AMO524291:AMO524292 ACS524291:ACS524292 SW524291:SW524292 JA524291:JA524292 E524291:E524292 WVM458755:WVM458756 WLQ458755:WLQ458756 WBU458755:WBU458756 VRY458755:VRY458756 VIC458755:VIC458756 UYG458755:UYG458756 UOK458755:UOK458756 UEO458755:UEO458756 TUS458755:TUS458756 TKW458755:TKW458756 TBA458755:TBA458756 SRE458755:SRE458756 SHI458755:SHI458756 RXM458755:RXM458756 RNQ458755:RNQ458756 RDU458755:RDU458756 QTY458755:QTY458756 QKC458755:QKC458756 QAG458755:QAG458756 PQK458755:PQK458756 PGO458755:PGO458756 OWS458755:OWS458756 OMW458755:OMW458756 ODA458755:ODA458756 NTE458755:NTE458756 NJI458755:NJI458756 MZM458755:MZM458756 MPQ458755:MPQ458756 MFU458755:MFU458756 LVY458755:LVY458756 LMC458755:LMC458756 LCG458755:LCG458756 KSK458755:KSK458756 KIO458755:KIO458756 JYS458755:JYS458756 JOW458755:JOW458756 JFA458755:JFA458756 IVE458755:IVE458756 ILI458755:ILI458756 IBM458755:IBM458756 HRQ458755:HRQ458756 HHU458755:HHU458756 GXY458755:GXY458756 GOC458755:GOC458756 GEG458755:GEG458756 FUK458755:FUK458756 FKO458755:FKO458756 FAS458755:FAS458756 EQW458755:EQW458756 EHA458755:EHA458756 DXE458755:DXE458756 DNI458755:DNI458756 DDM458755:DDM458756 CTQ458755:CTQ458756 CJU458755:CJU458756 BZY458755:BZY458756 BQC458755:BQC458756 BGG458755:BGG458756 AWK458755:AWK458756 AMO458755:AMO458756 ACS458755:ACS458756 SW458755:SW458756 JA458755:JA458756 E458755:E458756 WVM393219:WVM393220 WLQ393219:WLQ393220 WBU393219:WBU393220 VRY393219:VRY393220 VIC393219:VIC393220 UYG393219:UYG393220 UOK393219:UOK393220 UEO393219:UEO393220 TUS393219:TUS393220 TKW393219:TKW393220 TBA393219:TBA393220 SRE393219:SRE393220 SHI393219:SHI393220 RXM393219:RXM393220 RNQ393219:RNQ393220 RDU393219:RDU393220 QTY393219:QTY393220 QKC393219:QKC393220 QAG393219:QAG393220 PQK393219:PQK393220 PGO393219:PGO393220 OWS393219:OWS393220 OMW393219:OMW393220 ODA393219:ODA393220 NTE393219:NTE393220 NJI393219:NJI393220 MZM393219:MZM393220 MPQ393219:MPQ393220 MFU393219:MFU393220 LVY393219:LVY393220 LMC393219:LMC393220 LCG393219:LCG393220 KSK393219:KSK393220 KIO393219:KIO393220 JYS393219:JYS393220 JOW393219:JOW393220 JFA393219:JFA393220 IVE393219:IVE393220 ILI393219:ILI393220 IBM393219:IBM393220 HRQ393219:HRQ393220 HHU393219:HHU393220 GXY393219:GXY393220 GOC393219:GOC393220 GEG393219:GEG393220 FUK393219:FUK393220 FKO393219:FKO393220 FAS393219:FAS393220 EQW393219:EQW393220 EHA393219:EHA393220 DXE393219:DXE393220 DNI393219:DNI393220 DDM393219:DDM393220 CTQ393219:CTQ393220 CJU393219:CJU393220 BZY393219:BZY393220 BQC393219:BQC393220 BGG393219:BGG393220 AWK393219:AWK393220 AMO393219:AMO393220 ACS393219:ACS393220 SW393219:SW393220 JA393219:JA393220 E393219:E393220 WVM327683:WVM327684 WLQ327683:WLQ327684 WBU327683:WBU327684 VRY327683:VRY327684 VIC327683:VIC327684 UYG327683:UYG327684 UOK327683:UOK327684 UEO327683:UEO327684 TUS327683:TUS327684 TKW327683:TKW327684 TBA327683:TBA327684 SRE327683:SRE327684 SHI327683:SHI327684 RXM327683:RXM327684 RNQ327683:RNQ327684 RDU327683:RDU327684 QTY327683:QTY327684 QKC327683:QKC327684 QAG327683:QAG327684 PQK327683:PQK327684 PGO327683:PGO327684 OWS327683:OWS327684 OMW327683:OMW327684 ODA327683:ODA327684 NTE327683:NTE327684 NJI327683:NJI327684 MZM327683:MZM327684 MPQ327683:MPQ327684 MFU327683:MFU327684 LVY327683:LVY327684 LMC327683:LMC327684 LCG327683:LCG327684 KSK327683:KSK327684 KIO327683:KIO327684 JYS327683:JYS327684 JOW327683:JOW327684 JFA327683:JFA327684 IVE327683:IVE327684 ILI327683:ILI327684 IBM327683:IBM327684 HRQ327683:HRQ327684 HHU327683:HHU327684 GXY327683:GXY327684 GOC327683:GOC327684 GEG327683:GEG327684 FUK327683:FUK327684 FKO327683:FKO327684 FAS327683:FAS327684 EQW327683:EQW327684 EHA327683:EHA327684 DXE327683:DXE327684 DNI327683:DNI327684 DDM327683:DDM327684 CTQ327683:CTQ327684 CJU327683:CJU327684 BZY327683:BZY327684 BQC327683:BQC327684 BGG327683:BGG327684 AWK327683:AWK327684 AMO327683:AMO327684 ACS327683:ACS327684 SW327683:SW327684 JA327683:JA327684 E327683:E327684 WVM262147:WVM262148 WLQ262147:WLQ262148 WBU262147:WBU262148 VRY262147:VRY262148 VIC262147:VIC262148 UYG262147:UYG262148 UOK262147:UOK262148 UEO262147:UEO262148 TUS262147:TUS262148 TKW262147:TKW262148 TBA262147:TBA262148 SRE262147:SRE262148 SHI262147:SHI262148 RXM262147:RXM262148 RNQ262147:RNQ262148 RDU262147:RDU262148 QTY262147:QTY262148 QKC262147:QKC262148 QAG262147:QAG262148 PQK262147:PQK262148 PGO262147:PGO262148 OWS262147:OWS262148 OMW262147:OMW262148 ODA262147:ODA262148 NTE262147:NTE262148 NJI262147:NJI262148 MZM262147:MZM262148 MPQ262147:MPQ262148 MFU262147:MFU262148 LVY262147:LVY262148 LMC262147:LMC262148 LCG262147:LCG262148 KSK262147:KSK262148 KIO262147:KIO262148 JYS262147:JYS262148 JOW262147:JOW262148 JFA262147:JFA262148 IVE262147:IVE262148 ILI262147:ILI262148 IBM262147:IBM262148 HRQ262147:HRQ262148 HHU262147:HHU262148 GXY262147:GXY262148 GOC262147:GOC262148 GEG262147:GEG262148 FUK262147:FUK262148 FKO262147:FKO262148 FAS262147:FAS262148 EQW262147:EQW262148 EHA262147:EHA262148 DXE262147:DXE262148 DNI262147:DNI262148 DDM262147:DDM262148 CTQ262147:CTQ262148 CJU262147:CJU262148 BZY262147:BZY262148 BQC262147:BQC262148 BGG262147:BGG262148 AWK262147:AWK262148 AMO262147:AMO262148 ACS262147:ACS262148 SW262147:SW262148 JA262147:JA262148 E262147:E262148 WVM196611:WVM196612 WLQ196611:WLQ196612 WBU196611:WBU196612 VRY196611:VRY196612 VIC196611:VIC196612 UYG196611:UYG196612 UOK196611:UOK196612 UEO196611:UEO196612 TUS196611:TUS196612 TKW196611:TKW196612 TBA196611:TBA196612 SRE196611:SRE196612 SHI196611:SHI196612 RXM196611:RXM196612 RNQ196611:RNQ196612 RDU196611:RDU196612 QTY196611:QTY196612 QKC196611:QKC196612 QAG196611:QAG196612 PQK196611:PQK196612 PGO196611:PGO196612 OWS196611:OWS196612 OMW196611:OMW196612 ODA196611:ODA196612 NTE196611:NTE196612 NJI196611:NJI196612 MZM196611:MZM196612 MPQ196611:MPQ196612 MFU196611:MFU196612 LVY196611:LVY196612 LMC196611:LMC196612 LCG196611:LCG196612 KSK196611:KSK196612 KIO196611:KIO196612 JYS196611:JYS196612 JOW196611:JOW196612 JFA196611:JFA196612 IVE196611:IVE196612 ILI196611:ILI196612 IBM196611:IBM196612 HRQ196611:HRQ196612 HHU196611:HHU196612 GXY196611:GXY196612 GOC196611:GOC196612 GEG196611:GEG196612 FUK196611:FUK196612 FKO196611:FKO196612 FAS196611:FAS196612 EQW196611:EQW196612 EHA196611:EHA196612 DXE196611:DXE196612 DNI196611:DNI196612 DDM196611:DDM196612 CTQ196611:CTQ196612 CJU196611:CJU196612 BZY196611:BZY196612 BQC196611:BQC196612 BGG196611:BGG196612 AWK196611:AWK196612 AMO196611:AMO196612 ACS196611:ACS196612 SW196611:SW196612 JA196611:JA196612 E196611:E196612 WVM131075:WVM131076 WLQ131075:WLQ131076 WBU131075:WBU131076 VRY131075:VRY131076 VIC131075:VIC131076 UYG131075:UYG131076 UOK131075:UOK131076 UEO131075:UEO131076 TUS131075:TUS131076 TKW131075:TKW131076 TBA131075:TBA131076 SRE131075:SRE131076 SHI131075:SHI131076 RXM131075:RXM131076 RNQ131075:RNQ131076 RDU131075:RDU131076 QTY131075:QTY131076 QKC131075:QKC131076 QAG131075:QAG131076 PQK131075:PQK131076 PGO131075:PGO131076 OWS131075:OWS131076 OMW131075:OMW131076 ODA131075:ODA131076 NTE131075:NTE131076 NJI131075:NJI131076 MZM131075:MZM131076 MPQ131075:MPQ131076 MFU131075:MFU131076 LVY131075:LVY131076 LMC131075:LMC131076 LCG131075:LCG131076 KSK131075:KSK131076 KIO131075:KIO131076 JYS131075:JYS131076 JOW131075:JOW131076 JFA131075:JFA131076 IVE131075:IVE131076 ILI131075:ILI131076 IBM131075:IBM131076 HRQ131075:HRQ131076 HHU131075:HHU131076 GXY131075:GXY131076 GOC131075:GOC131076 GEG131075:GEG131076 FUK131075:FUK131076 FKO131075:FKO131076 FAS131075:FAS131076 EQW131075:EQW131076 EHA131075:EHA131076 DXE131075:DXE131076 DNI131075:DNI131076 DDM131075:DDM131076 CTQ131075:CTQ131076 CJU131075:CJU131076 BZY131075:BZY131076 BQC131075:BQC131076 BGG131075:BGG131076 AWK131075:AWK131076 AMO131075:AMO131076 ACS131075:ACS131076 SW131075:SW131076 JA131075:JA131076 E131075:E131076 WVM65539:WVM65540 WLQ65539:WLQ65540 WBU65539:WBU65540 VRY65539:VRY65540 VIC65539:VIC65540 UYG65539:UYG65540 UOK65539:UOK65540 UEO65539:UEO65540 TUS65539:TUS65540 TKW65539:TKW65540 TBA65539:TBA65540 SRE65539:SRE65540 SHI65539:SHI65540 RXM65539:RXM65540 RNQ65539:RNQ65540 RDU65539:RDU65540 QTY65539:QTY65540 QKC65539:QKC65540 QAG65539:QAG65540 PQK65539:PQK65540 PGO65539:PGO65540 OWS65539:OWS65540 OMW65539:OMW65540 ODA65539:ODA65540 NTE65539:NTE65540 NJI65539:NJI65540 MZM65539:MZM65540 MPQ65539:MPQ65540 MFU65539:MFU65540 LVY65539:LVY65540 LMC65539:LMC65540 LCG65539:LCG65540 KSK65539:KSK65540 KIO65539:KIO65540 JYS65539:JYS65540 JOW65539:JOW65540 JFA65539:JFA65540 IVE65539:IVE65540 ILI65539:ILI65540 IBM65539:IBM65540 HRQ65539:HRQ65540 HHU65539:HHU65540 GXY65539:GXY65540 GOC65539:GOC65540 GEG65539:GEG65540 FUK65539:FUK65540 FKO65539:FKO65540 FAS65539:FAS65540 EQW65539:EQW65540 EHA65539:EHA65540 DXE65539:DXE65540 DNI65539:DNI65540 DDM65539:DDM65540 CTQ65539:CTQ65540 CJU65539:CJU65540 BZY65539:BZY65540 BQC65539:BQC65540 BGG65539:BGG65540 AWK65539:AWK65540 AMO65539:AMO65540 ACS65539:ACS65540 SW65539:SW65540 JA65539:JA65540 WVM16:WVM17 WLQ16:WLQ17 WBU16:WBU17 VRY16:VRY17 VIC16:VIC17 UYG16:UYG17 UOK16:UOK17 UEO16:UEO17 TUS16:TUS17 TKW16:TKW17 TBA16:TBA17 SRE16:SRE17 SHI16:SHI17 RXM16:RXM17 RNQ16:RNQ17 RDU16:RDU17 QTY16:QTY17 QKC16:QKC17 QAG16:QAG17 PQK16:PQK17 PGO16:PGO17 OWS16:OWS17 OMW16:OMW17 ODA16:ODA17 NTE16:NTE17 NJI16:NJI17 MZM16:MZM17 MPQ16:MPQ17 MFU16:MFU17 LVY16:LVY17 LMC16:LMC17 LCG16:LCG17 KSK16:KSK17 KIO16:KIO17 JYS16:JYS17 JOW16:JOW17 JFA16:JFA17 IVE16:IVE17 ILI16:ILI17 IBM16:IBM17 HRQ16:HRQ17 HHU16:HHU17 GXY16:GXY17 GOC16:GOC17 GEG16:GEG17 FUK16:FUK17 FKO16:FKO17 FAS16:FAS17 EQW16:EQW17 EHA16:EHA17 DXE16:DXE17 DNI16:DNI17 DDM16:DDM17 CTQ16:CTQ17 CJU16:CJU17 BZY16:BZY17 BQC16:BQC17 BGG16:BGG17 AWK16:AWK17">
      <formula1>$G$45:$G$135</formula1>
    </dataValidation>
    <dataValidation type="list" errorStyle="warning" allowBlank="1" showInputMessage="1" showErrorMessage="1" errorTitle="Factor" error="This factor is not included in the drop-down list. Is this the factor you want to use?" sqref="G65544:G65546 WVO983052:WVO983053 WLS983052:WLS983053 WBW983052:WBW983053 VSA983052:VSA983053 VIE983052:VIE983053 UYI983052:UYI983053 UOM983052:UOM983053 UEQ983052:UEQ983053 TUU983052:TUU983053 TKY983052:TKY983053 TBC983052:TBC983053 SRG983052:SRG983053 SHK983052:SHK983053 RXO983052:RXO983053 RNS983052:RNS983053 RDW983052:RDW983053 QUA983052:QUA983053 QKE983052:QKE983053 QAI983052:QAI983053 PQM983052:PQM983053 PGQ983052:PGQ983053 OWU983052:OWU983053 OMY983052:OMY983053 ODC983052:ODC983053 NTG983052:NTG983053 NJK983052:NJK983053 MZO983052:MZO983053 MPS983052:MPS983053 MFW983052:MFW983053 LWA983052:LWA983053 LME983052:LME983053 LCI983052:LCI983053 KSM983052:KSM983053 KIQ983052:KIQ983053 JYU983052:JYU983053 JOY983052:JOY983053 JFC983052:JFC983053 IVG983052:IVG983053 ILK983052:ILK983053 IBO983052:IBO983053 HRS983052:HRS983053 HHW983052:HHW983053 GYA983052:GYA983053 GOE983052:GOE983053 GEI983052:GEI983053 FUM983052:FUM983053 FKQ983052:FKQ983053 FAU983052:FAU983053 EQY983052:EQY983053 EHC983052:EHC983053 DXG983052:DXG983053 DNK983052:DNK983053 DDO983052:DDO983053 CTS983052:CTS983053 CJW983052:CJW983053 CAA983052:CAA983053 BQE983052:BQE983053 BGI983052:BGI983053 AWM983052:AWM983053 AMQ983052:AMQ983053 ACU983052:ACU983053 SY983052:SY983053 JC983052:JC983053 G983052:G983053 WVO917516:WVO917517 WLS917516:WLS917517 WBW917516:WBW917517 VSA917516:VSA917517 VIE917516:VIE917517 UYI917516:UYI917517 UOM917516:UOM917517 UEQ917516:UEQ917517 TUU917516:TUU917517 TKY917516:TKY917517 TBC917516:TBC917517 SRG917516:SRG917517 SHK917516:SHK917517 RXO917516:RXO917517 RNS917516:RNS917517 RDW917516:RDW917517 QUA917516:QUA917517 QKE917516:QKE917517 QAI917516:QAI917517 PQM917516:PQM917517 PGQ917516:PGQ917517 OWU917516:OWU917517 OMY917516:OMY917517 ODC917516:ODC917517 NTG917516:NTG917517 NJK917516:NJK917517 MZO917516:MZO917517 MPS917516:MPS917517 MFW917516:MFW917517 LWA917516:LWA917517 LME917516:LME917517 LCI917516:LCI917517 KSM917516:KSM917517 KIQ917516:KIQ917517 JYU917516:JYU917517 JOY917516:JOY917517 JFC917516:JFC917517 IVG917516:IVG917517 ILK917516:ILK917517 IBO917516:IBO917517 HRS917516:HRS917517 HHW917516:HHW917517 GYA917516:GYA917517 GOE917516:GOE917517 GEI917516:GEI917517 FUM917516:FUM917517 FKQ917516:FKQ917517 FAU917516:FAU917517 EQY917516:EQY917517 EHC917516:EHC917517 DXG917516:DXG917517 DNK917516:DNK917517 DDO917516:DDO917517 CTS917516:CTS917517 CJW917516:CJW917517 CAA917516:CAA917517 BQE917516:BQE917517 BGI917516:BGI917517 AWM917516:AWM917517 AMQ917516:AMQ917517 ACU917516:ACU917517 SY917516:SY917517 JC917516:JC917517 G917516:G917517 WVO851980:WVO851981 WLS851980:WLS851981 WBW851980:WBW851981 VSA851980:VSA851981 VIE851980:VIE851981 UYI851980:UYI851981 UOM851980:UOM851981 UEQ851980:UEQ851981 TUU851980:TUU851981 TKY851980:TKY851981 TBC851980:TBC851981 SRG851980:SRG851981 SHK851980:SHK851981 RXO851980:RXO851981 RNS851980:RNS851981 RDW851980:RDW851981 QUA851980:QUA851981 QKE851980:QKE851981 QAI851980:QAI851981 PQM851980:PQM851981 PGQ851980:PGQ851981 OWU851980:OWU851981 OMY851980:OMY851981 ODC851980:ODC851981 NTG851980:NTG851981 NJK851980:NJK851981 MZO851980:MZO851981 MPS851980:MPS851981 MFW851980:MFW851981 LWA851980:LWA851981 LME851980:LME851981 LCI851980:LCI851981 KSM851980:KSM851981 KIQ851980:KIQ851981 JYU851980:JYU851981 JOY851980:JOY851981 JFC851980:JFC851981 IVG851980:IVG851981 ILK851980:ILK851981 IBO851980:IBO851981 HRS851980:HRS851981 HHW851980:HHW851981 GYA851980:GYA851981 GOE851980:GOE851981 GEI851980:GEI851981 FUM851980:FUM851981 FKQ851980:FKQ851981 FAU851980:FAU851981 EQY851980:EQY851981 EHC851980:EHC851981 DXG851980:DXG851981 DNK851980:DNK851981 DDO851980:DDO851981 CTS851980:CTS851981 CJW851980:CJW851981 CAA851980:CAA851981 BQE851980:BQE851981 BGI851980:BGI851981 AWM851980:AWM851981 AMQ851980:AMQ851981 ACU851980:ACU851981 SY851980:SY851981 JC851980:JC851981 G851980:G851981 WVO786444:WVO786445 WLS786444:WLS786445 WBW786444:WBW786445 VSA786444:VSA786445 VIE786444:VIE786445 UYI786444:UYI786445 UOM786444:UOM786445 UEQ786444:UEQ786445 TUU786444:TUU786445 TKY786444:TKY786445 TBC786444:TBC786445 SRG786444:SRG786445 SHK786444:SHK786445 RXO786444:RXO786445 RNS786444:RNS786445 RDW786444:RDW786445 QUA786444:QUA786445 QKE786444:QKE786445 QAI786444:QAI786445 PQM786444:PQM786445 PGQ786444:PGQ786445 OWU786444:OWU786445 OMY786444:OMY786445 ODC786444:ODC786445 NTG786444:NTG786445 NJK786444:NJK786445 MZO786444:MZO786445 MPS786444:MPS786445 MFW786444:MFW786445 LWA786444:LWA786445 LME786444:LME786445 LCI786444:LCI786445 KSM786444:KSM786445 KIQ786444:KIQ786445 JYU786444:JYU786445 JOY786444:JOY786445 JFC786444:JFC786445 IVG786444:IVG786445 ILK786444:ILK786445 IBO786444:IBO786445 HRS786444:HRS786445 HHW786444:HHW786445 GYA786444:GYA786445 GOE786444:GOE786445 GEI786444:GEI786445 FUM786444:FUM786445 FKQ786444:FKQ786445 FAU786444:FAU786445 EQY786444:EQY786445 EHC786444:EHC786445 DXG786444:DXG786445 DNK786444:DNK786445 DDO786444:DDO786445 CTS786444:CTS786445 CJW786444:CJW786445 CAA786444:CAA786445 BQE786444:BQE786445 BGI786444:BGI786445 AWM786444:AWM786445 AMQ786444:AMQ786445 ACU786444:ACU786445 SY786444:SY786445 JC786444:JC786445 G786444:G786445 WVO720908:WVO720909 WLS720908:WLS720909 WBW720908:WBW720909 VSA720908:VSA720909 VIE720908:VIE720909 UYI720908:UYI720909 UOM720908:UOM720909 UEQ720908:UEQ720909 TUU720908:TUU720909 TKY720908:TKY720909 TBC720908:TBC720909 SRG720908:SRG720909 SHK720908:SHK720909 RXO720908:RXO720909 RNS720908:RNS720909 RDW720908:RDW720909 QUA720908:QUA720909 QKE720908:QKE720909 QAI720908:QAI720909 PQM720908:PQM720909 PGQ720908:PGQ720909 OWU720908:OWU720909 OMY720908:OMY720909 ODC720908:ODC720909 NTG720908:NTG720909 NJK720908:NJK720909 MZO720908:MZO720909 MPS720908:MPS720909 MFW720908:MFW720909 LWA720908:LWA720909 LME720908:LME720909 LCI720908:LCI720909 KSM720908:KSM720909 KIQ720908:KIQ720909 JYU720908:JYU720909 JOY720908:JOY720909 JFC720908:JFC720909 IVG720908:IVG720909 ILK720908:ILK720909 IBO720908:IBO720909 HRS720908:HRS720909 HHW720908:HHW720909 GYA720908:GYA720909 GOE720908:GOE720909 GEI720908:GEI720909 FUM720908:FUM720909 FKQ720908:FKQ720909 FAU720908:FAU720909 EQY720908:EQY720909 EHC720908:EHC720909 DXG720908:DXG720909 DNK720908:DNK720909 DDO720908:DDO720909 CTS720908:CTS720909 CJW720908:CJW720909 CAA720908:CAA720909 BQE720908:BQE720909 BGI720908:BGI720909 AWM720908:AWM720909 AMQ720908:AMQ720909 ACU720908:ACU720909 SY720908:SY720909 JC720908:JC720909 G720908:G720909 WVO655372:WVO655373 WLS655372:WLS655373 WBW655372:WBW655373 VSA655372:VSA655373 VIE655372:VIE655373 UYI655372:UYI655373 UOM655372:UOM655373 UEQ655372:UEQ655373 TUU655372:TUU655373 TKY655372:TKY655373 TBC655372:TBC655373 SRG655372:SRG655373 SHK655372:SHK655373 RXO655372:RXO655373 RNS655372:RNS655373 RDW655372:RDW655373 QUA655372:QUA655373 QKE655372:QKE655373 QAI655372:QAI655373 PQM655372:PQM655373 PGQ655372:PGQ655373 OWU655372:OWU655373 OMY655372:OMY655373 ODC655372:ODC655373 NTG655372:NTG655373 NJK655372:NJK655373 MZO655372:MZO655373 MPS655372:MPS655373 MFW655372:MFW655373 LWA655372:LWA655373 LME655372:LME655373 LCI655372:LCI655373 KSM655372:KSM655373 KIQ655372:KIQ655373 JYU655372:JYU655373 JOY655372:JOY655373 JFC655372:JFC655373 IVG655372:IVG655373 ILK655372:ILK655373 IBO655372:IBO655373 HRS655372:HRS655373 HHW655372:HHW655373 GYA655372:GYA655373 GOE655372:GOE655373 GEI655372:GEI655373 FUM655372:FUM655373 FKQ655372:FKQ655373 FAU655372:FAU655373 EQY655372:EQY655373 EHC655372:EHC655373 DXG655372:DXG655373 DNK655372:DNK655373 DDO655372:DDO655373 CTS655372:CTS655373 CJW655372:CJW655373 CAA655372:CAA655373 BQE655372:BQE655373 BGI655372:BGI655373 AWM655372:AWM655373 AMQ655372:AMQ655373 ACU655372:ACU655373 SY655372:SY655373 JC655372:JC655373 G655372:G655373 WVO589836:WVO589837 WLS589836:WLS589837 WBW589836:WBW589837 VSA589836:VSA589837 VIE589836:VIE589837 UYI589836:UYI589837 UOM589836:UOM589837 UEQ589836:UEQ589837 TUU589836:TUU589837 TKY589836:TKY589837 TBC589836:TBC589837 SRG589836:SRG589837 SHK589836:SHK589837 RXO589836:RXO589837 RNS589836:RNS589837 RDW589836:RDW589837 QUA589836:QUA589837 QKE589836:QKE589837 QAI589836:QAI589837 PQM589836:PQM589837 PGQ589836:PGQ589837 OWU589836:OWU589837 OMY589836:OMY589837 ODC589836:ODC589837 NTG589836:NTG589837 NJK589836:NJK589837 MZO589836:MZO589837 MPS589836:MPS589837 MFW589836:MFW589837 LWA589836:LWA589837 LME589836:LME589837 LCI589836:LCI589837 KSM589836:KSM589837 KIQ589836:KIQ589837 JYU589836:JYU589837 JOY589836:JOY589837 JFC589836:JFC589837 IVG589836:IVG589837 ILK589836:ILK589837 IBO589836:IBO589837 HRS589836:HRS589837 HHW589836:HHW589837 GYA589836:GYA589837 GOE589836:GOE589837 GEI589836:GEI589837 FUM589836:FUM589837 FKQ589836:FKQ589837 FAU589836:FAU589837 EQY589836:EQY589837 EHC589836:EHC589837 DXG589836:DXG589837 DNK589836:DNK589837 DDO589836:DDO589837 CTS589836:CTS589837 CJW589836:CJW589837 CAA589836:CAA589837 BQE589836:BQE589837 BGI589836:BGI589837 AWM589836:AWM589837 AMQ589836:AMQ589837 ACU589836:ACU589837 SY589836:SY589837 JC589836:JC589837 G589836:G589837 WVO524300:WVO524301 WLS524300:WLS524301 WBW524300:WBW524301 VSA524300:VSA524301 VIE524300:VIE524301 UYI524300:UYI524301 UOM524300:UOM524301 UEQ524300:UEQ524301 TUU524300:TUU524301 TKY524300:TKY524301 TBC524300:TBC524301 SRG524300:SRG524301 SHK524300:SHK524301 RXO524300:RXO524301 RNS524300:RNS524301 RDW524300:RDW524301 QUA524300:QUA524301 QKE524300:QKE524301 QAI524300:QAI524301 PQM524300:PQM524301 PGQ524300:PGQ524301 OWU524300:OWU524301 OMY524300:OMY524301 ODC524300:ODC524301 NTG524300:NTG524301 NJK524300:NJK524301 MZO524300:MZO524301 MPS524300:MPS524301 MFW524300:MFW524301 LWA524300:LWA524301 LME524300:LME524301 LCI524300:LCI524301 KSM524300:KSM524301 KIQ524300:KIQ524301 JYU524300:JYU524301 JOY524300:JOY524301 JFC524300:JFC524301 IVG524300:IVG524301 ILK524300:ILK524301 IBO524300:IBO524301 HRS524300:HRS524301 HHW524300:HHW524301 GYA524300:GYA524301 GOE524300:GOE524301 GEI524300:GEI524301 FUM524300:FUM524301 FKQ524300:FKQ524301 FAU524300:FAU524301 EQY524300:EQY524301 EHC524300:EHC524301 DXG524300:DXG524301 DNK524300:DNK524301 DDO524300:DDO524301 CTS524300:CTS524301 CJW524300:CJW524301 CAA524300:CAA524301 BQE524300:BQE524301 BGI524300:BGI524301 AWM524300:AWM524301 AMQ524300:AMQ524301 ACU524300:ACU524301 SY524300:SY524301 JC524300:JC524301 G524300:G524301 WVO458764:WVO458765 WLS458764:WLS458765 WBW458764:WBW458765 VSA458764:VSA458765 VIE458764:VIE458765 UYI458764:UYI458765 UOM458764:UOM458765 UEQ458764:UEQ458765 TUU458764:TUU458765 TKY458764:TKY458765 TBC458764:TBC458765 SRG458764:SRG458765 SHK458764:SHK458765 RXO458764:RXO458765 RNS458764:RNS458765 RDW458764:RDW458765 QUA458764:QUA458765 QKE458764:QKE458765 QAI458764:QAI458765 PQM458764:PQM458765 PGQ458764:PGQ458765 OWU458764:OWU458765 OMY458764:OMY458765 ODC458764:ODC458765 NTG458764:NTG458765 NJK458764:NJK458765 MZO458764:MZO458765 MPS458764:MPS458765 MFW458764:MFW458765 LWA458764:LWA458765 LME458764:LME458765 LCI458764:LCI458765 KSM458764:KSM458765 KIQ458764:KIQ458765 JYU458764:JYU458765 JOY458764:JOY458765 JFC458764:JFC458765 IVG458764:IVG458765 ILK458764:ILK458765 IBO458764:IBO458765 HRS458764:HRS458765 HHW458764:HHW458765 GYA458764:GYA458765 GOE458764:GOE458765 GEI458764:GEI458765 FUM458764:FUM458765 FKQ458764:FKQ458765 FAU458764:FAU458765 EQY458764:EQY458765 EHC458764:EHC458765 DXG458764:DXG458765 DNK458764:DNK458765 DDO458764:DDO458765 CTS458764:CTS458765 CJW458764:CJW458765 CAA458764:CAA458765 BQE458764:BQE458765 BGI458764:BGI458765 AWM458764:AWM458765 AMQ458764:AMQ458765 ACU458764:ACU458765 SY458764:SY458765 JC458764:JC458765 G458764:G458765 WVO393228:WVO393229 WLS393228:WLS393229 WBW393228:WBW393229 VSA393228:VSA393229 VIE393228:VIE393229 UYI393228:UYI393229 UOM393228:UOM393229 UEQ393228:UEQ393229 TUU393228:TUU393229 TKY393228:TKY393229 TBC393228:TBC393229 SRG393228:SRG393229 SHK393228:SHK393229 RXO393228:RXO393229 RNS393228:RNS393229 RDW393228:RDW393229 QUA393228:QUA393229 QKE393228:QKE393229 QAI393228:QAI393229 PQM393228:PQM393229 PGQ393228:PGQ393229 OWU393228:OWU393229 OMY393228:OMY393229 ODC393228:ODC393229 NTG393228:NTG393229 NJK393228:NJK393229 MZO393228:MZO393229 MPS393228:MPS393229 MFW393228:MFW393229 LWA393228:LWA393229 LME393228:LME393229 LCI393228:LCI393229 KSM393228:KSM393229 KIQ393228:KIQ393229 JYU393228:JYU393229 JOY393228:JOY393229 JFC393228:JFC393229 IVG393228:IVG393229 ILK393228:ILK393229 IBO393228:IBO393229 HRS393228:HRS393229 HHW393228:HHW393229 GYA393228:GYA393229 GOE393228:GOE393229 GEI393228:GEI393229 FUM393228:FUM393229 FKQ393228:FKQ393229 FAU393228:FAU393229 EQY393228:EQY393229 EHC393228:EHC393229 DXG393228:DXG393229 DNK393228:DNK393229 DDO393228:DDO393229 CTS393228:CTS393229 CJW393228:CJW393229 CAA393228:CAA393229 BQE393228:BQE393229 BGI393228:BGI393229 AWM393228:AWM393229 AMQ393228:AMQ393229 ACU393228:ACU393229 SY393228:SY393229 JC393228:JC393229 G393228:G393229 WVO327692:WVO327693 WLS327692:WLS327693 WBW327692:WBW327693 VSA327692:VSA327693 VIE327692:VIE327693 UYI327692:UYI327693 UOM327692:UOM327693 UEQ327692:UEQ327693 TUU327692:TUU327693 TKY327692:TKY327693 TBC327692:TBC327693 SRG327692:SRG327693 SHK327692:SHK327693 RXO327692:RXO327693 RNS327692:RNS327693 RDW327692:RDW327693 QUA327692:QUA327693 QKE327692:QKE327693 QAI327692:QAI327693 PQM327692:PQM327693 PGQ327692:PGQ327693 OWU327692:OWU327693 OMY327692:OMY327693 ODC327692:ODC327693 NTG327692:NTG327693 NJK327692:NJK327693 MZO327692:MZO327693 MPS327692:MPS327693 MFW327692:MFW327693 LWA327692:LWA327693 LME327692:LME327693 LCI327692:LCI327693 KSM327692:KSM327693 KIQ327692:KIQ327693 JYU327692:JYU327693 JOY327692:JOY327693 JFC327692:JFC327693 IVG327692:IVG327693 ILK327692:ILK327693 IBO327692:IBO327693 HRS327692:HRS327693 HHW327692:HHW327693 GYA327692:GYA327693 GOE327692:GOE327693 GEI327692:GEI327693 FUM327692:FUM327693 FKQ327692:FKQ327693 FAU327692:FAU327693 EQY327692:EQY327693 EHC327692:EHC327693 DXG327692:DXG327693 DNK327692:DNK327693 DDO327692:DDO327693 CTS327692:CTS327693 CJW327692:CJW327693 CAA327692:CAA327693 BQE327692:BQE327693 BGI327692:BGI327693 AWM327692:AWM327693 AMQ327692:AMQ327693 ACU327692:ACU327693 SY327692:SY327693 JC327692:JC327693 G327692:G327693 WVO262156:WVO262157 WLS262156:WLS262157 WBW262156:WBW262157 VSA262156:VSA262157 VIE262156:VIE262157 UYI262156:UYI262157 UOM262156:UOM262157 UEQ262156:UEQ262157 TUU262156:TUU262157 TKY262156:TKY262157 TBC262156:TBC262157 SRG262156:SRG262157 SHK262156:SHK262157 RXO262156:RXO262157 RNS262156:RNS262157 RDW262156:RDW262157 QUA262156:QUA262157 QKE262156:QKE262157 QAI262156:QAI262157 PQM262156:PQM262157 PGQ262156:PGQ262157 OWU262156:OWU262157 OMY262156:OMY262157 ODC262156:ODC262157 NTG262156:NTG262157 NJK262156:NJK262157 MZO262156:MZO262157 MPS262156:MPS262157 MFW262156:MFW262157 LWA262156:LWA262157 LME262156:LME262157 LCI262156:LCI262157 KSM262156:KSM262157 KIQ262156:KIQ262157 JYU262156:JYU262157 JOY262156:JOY262157 JFC262156:JFC262157 IVG262156:IVG262157 ILK262156:ILK262157 IBO262156:IBO262157 HRS262156:HRS262157 HHW262156:HHW262157 GYA262156:GYA262157 GOE262156:GOE262157 GEI262156:GEI262157 FUM262156:FUM262157 FKQ262156:FKQ262157 FAU262156:FAU262157 EQY262156:EQY262157 EHC262156:EHC262157 DXG262156:DXG262157 DNK262156:DNK262157 DDO262156:DDO262157 CTS262156:CTS262157 CJW262156:CJW262157 CAA262156:CAA262157 BQE262156:BQE262157 BGI262156:BGI262157 AWM262156:AWM262157 AMQ262156:AMQ262157 ACU262156:ACU262157 SY262156:SY262157 JC262156:JC262157 G262156:G262157 WVO196620:WVO196621 WLS196620:WLS196621 WBW196620:WBW196621 VSA196620:VSA196621 VIE196620:VIE196621 UYI196620:UYI196621 UOM196620:UOM196621 UEQ196620:UEQ196621 TUU196620:TUU196621 TKY196620:TKY196621 TBC196620:TBC196621 SRG196620:SRG196621 SHK196620:SHK196621 RXO196620:RXO196621 RNS196620:RNS196621 RDW196620:RDW196621 QUA196620:QUA196621 QKE196620:QKE196621 QAI196620:QAI196621 PQM196620:PQM196621 PGQ196620:PGQ196621 OWU196620:OWU196621 OMY196620:OMY196621 ODC196620:ODC196621 NTG196620:NTG196621 NJK196620:NJK196621 MZO196620:MZO196621 MPS196620:MPS196621 MFW196620:MFW196621 LWA196620:LWA196621 LME196620:LME196621 LCI196620:LCI196621 KSM196620:KSM196621 KIQ196620:KIQ196621 JYU196620:JYU196621 JOY196620:JOY196621 JFC196620:JFC196621 IVG196620:IVG196621 ILK196620:ILK196621 IBO196620:IBO196621 HRS196620:HRS196621 HHW196620:HHW196621 GYA196620:GYA196621 GOE196620:GOE196621 GEI196620:GEI196621 FUM196620:FUM196621 FKQ196620:FKQ196621 FAU196620:FAU196621 EQY196620:EQY196621 EHC196620:EHC196621 DXG196620:DXG196621 DNK196620:DNK196621 DDO196620:DDO196621 CTS196620:CTS196621 CJW196620:CJW196621 CAA196620:CAA196621 BQE196620:BQE196621 BGI196620:BGI196621 AWM196620:AWM196621 AMQ196620:AMQ196621 ACU196620:ACU196621 SY196620:SY196621 JC196620:JC196621 G196620:G196621 WVO131084:WVO131085 WLS131084:WLS131085 WBW131084:WBW131085 VSA131084:VSA131085 VIE131084:VIE131085 UYI131084:UYI131085 UOM131084:UOM131085 UEQ131084:UEQ131085 TUU131084:TUU131085 TKY131084:TKY131085 TBC131084:TBC131085 SRG131084:SRG131085 SHK131084:SHK131085 RXO131084:RXO131085 RNS131084:RNS131085 RDW131084:RDW131085 QUA131084:QUA131085 QKE131084:QKE131085 QAI131084:QAI131085 PQM131084:PQM131085 PGQ131084:PGQ131085 OWU131084:OWU131085 OMY131084:OMY131085 ODC131084:ODC131085 NTG131084:NTG131085 NJK131084:NJK131085 MZO131084:MZO131085 MPS131084:MPS131085 MFW131084:MFW131085 LWA131084:LWA131085 LME131084:LME131085 LCI131084:LCI131085 KSM131084:KSM131085 KIQ131084:KIQ131085 JYU131084:JYU131085 JOY131084:JOY131085 JFC131084:JFC131085 IVG131084:IVG131085 ILK131084:ILK131085 IBO131084:IBO131085 HRS131084:HRS131085 HHW131084:HHW131085 GYA131084:GYA131085 GOE131084:GOE131085 GEI131084:GEI131085 FUM131084:FUM131085 FKQ131084:FKQ131085 FAU131084:FAU131085 EQY131084:EQY131085 EHC131084:EHC131085 DXG131084:DXG131085 DNK131084:DNK131085 DDO131084:DDO131085 CTS131084:CTS131085 CJW131084:CJW131085 CAA131084:CAA131085 BQE131084:BQE131085 BGI131084:BGI131085 AWM131084:AWM131085 AMQ131084:AMQ131085 ACU131084:ACU131085 SY131084:SY131085 JC131084:JC131085 G131084:G131085 WVO65548:WVO65549 WLS65548:WLS65549 WBW65548:WBW65549 VSA65548:VSA65549 VIE65548:VIE65549 UYI65548:UYI65549 UOM65548:UOM65549 UEQ65548:UEQ65549 TUU65548:TUU65549 TKY65548:TKY65549 TBC65548:TBC65549 SRG65548:SRG65549 SHK65548:SHK65549 RXO65548:RXO65549 RNS65548:RNS65549 RDW65548:RDW65549 QUA65548:QUA65549 QKE65548:QKE65549 QAI65548:QAI65549 PQM65548:PQM65549 PGQ65548:PGQ65549 OWU65548:OWU65549 OMY65548:OMY65549 ODC65548:ODC65549 NTG65548:NTG65549 NJK65548:NJK65549 MZO65548:MZO65549 MPS65548:MPS65549 MFW65548:MFW65549 LWA65548:LWA65549 LME65548:LME65549 LCI65548:LCI65549 KSM65548:KSM65549 KIQ65548:KIQ65549 JYU65548:JYU65549 JOY65548:JOY65549 JFC65548:JFC65549 IVG65548:IVG65549 ILK65548:ILK65549 IBO65548:IBO65549 HRS65548:HRS65549 HHW65548:HHW65549 GYA65548:GYA65549 GOE65548:GOE65549 GEI65548:GEI65549 FUM65548:FUM65549 FKQ65548:FKQ65549 FAU65548:FAU65549 EQY65548:EQY65549 EHC65548:EHC65549 DXG65548:DXG65549 DNK65548:DNK65549 DDO65548:DDO65549 CTS65548:CTS65549 CJW65548:CJW65549 CAA65548:CAA65549 BQE65548:BQE65549 BGI65548:BGI65549 AWM65548:AWM65549 AMQ65548:AMQ65549 ACU65548:ACU65549 SY65548:SY65549 JC65548:JC65549 G65548:G65549 WVO25 WLS25 WBW25 VSA25 VIE25 UYI25 UOM25 UEQ25 TUU25 TKY25 TBC25 SRG25 SHK25 RXO25 RNS25 RDW25 QUA25 QKE25 QAI25 PQM25 PGQ25 OWU25 OMY25 ODC25 NTG25 NJK25 MZO25 MPS25 MFW25 LWA25 LME25 LCI25 KSM25 KIQ25 JYU25 JOY25 JFC25 IVG25 ILK25 IBO25 HRS25 HHW25 GYA25 GOE25 GEI25 FUM25 FKQ25 FAU25 EQY25 EHC25 DXG25 DNK25 DDO25 CTS25 CJW25 CAA25 BQE25 BGI25 AWM25 AMQ25 ACU25 SY25 JC25 JC21:JC23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8:G983050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2:G917514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6:G851978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0:G786442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4:G720906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8:G655370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2:G589834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6:G524298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0:G458762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4:G393226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8:G327690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2:G262154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6:G196618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0:G131082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WVO21:WVO23 WLS21:WLS23 WBW21:WBW23 VSA21:VSA23 VIE21:VIE23 UYI21:UYI23 UOM21:UOM23 UEQ21:UEQ23 TUU21:TUU23 TKY21:TKY23 TBC21:TBC23 SRG21:SRG23 SHK21:SHK23 RXO21:RXO23 RNS21:RNS23 RDW21:RDW23 QUA21:QUA23 QKE21:QKE23 QAI21:QAI23 PQM21:PQM23 PGQ21:PGQ23 OWU21:OWU23 OMY21:OMY23 ODC21:ODC23 NTG21:NTG23 NJK21:NJK23 MZO21:MZO23 MPS21:MPS23 MFW21:MFW23 LWA21:LWA23 LME21:LME23 LCI21:LCI23 KSM21:KSM23 KIQ21:KIQ23 JYU21:JYU23 JOY21:JOY23 JFC21:JFC23 IVG21:IVG23 ILK21:ILK23 IBO21:IBO23 HRS21:HRS23 HHW21:HHW23 GYA21:GYA23 GOE21:GOE23 GEI21:GEI23 FUM21:FUM23 FKQ21:FKQ23 FAU21:FAU23 EQY21:EQY23 EHC21:EHC23 DXG21:DXG23 DNK21:DNK23 DDO21:DDO23 CTS21:CTS23 CJW21:CJW23 CAA21:CAA23 BQE21:BQE23 BGI21:BGI23 AWM21:AWM23 AMQ21:AMQ23 ACU21:ACU23 SY21:SY23">
      <formula1>$G$45:$G$143</formula1>
    </dataValidation>
    <dataValidation type="list" errorStyle="warning" allowBlank="1" showInputMessage="1" showErrorMessage="1" errorTitle="FERC ACCOUNT" error="This FERC Account is not included in the drop-down list. Is this the account you want to use?" sqref="D65546 WVL983050 WLP983050 WBT983050 VRX983050 VIB983050 UYF983050 UOJ983050 UEN983050 TUR983050 TKV983050 TAZ983050 SRD983050 SHH983050 RXL983050 RNP983050 RDT983050 QTX983050 QKB983050 QAF983050 PQJ983050 PGN983050 OWR983050 OMV983050 OCZ983050 NTD983050 NJH983050 MZL983050 MPP983050 MFT983050 LVX983050 LMB983050 LCF983050 KSJ983050 KIN983050 JYR983050 JOV983050 JEZ983050 IVD983050 ILH983050 IBL983050 HRP983050 HHT983050 GXX983050 GOB983050 GEF983050 FUJ983050 FKN983050 FAR983050 EQV983050 EGZ983050 DXD983050 DNH983050 DDL983050 CTP983050 CJT983050 BZX983050 BQB983050 BGF983050 AWJ983050 AMN983050 ACR983050 SV983050 IZ983050 D983050 WVL917514 WLP917514 WBT917514 VRX917514 VIB917514 UYF917514 UOJ917514 UEN917514 TUR917514 TKV917514 TAZ917514 SRD917514 SHH917514 RXL917514 RNP917514 RDT917514 QTX917514 QKB917514 QAF917514 PQJ917514 PGN917514 OWR917514 OMV917514 OCZ917514 NTD917514 NJH917514 MZL917514 MPP917514 MFT917514 LVX917514 LMB917514 LCF917514 KSJ917514 KIN917514 JYR917514 JOV917514 JEZ917514 IVD917514 ILH917514 IBL917514 HRP917514 HHT917514 GXX917514 GOB917514 GEF917514 FUJ917514 FKN917514 FAR917514 EQV917514 EGZ917514 DXD917514 DNH917514 DDL917514 CTP917514 CJT917514 BZX917514 BQB917514 BGF917514 AWJ917514 AMN917514 ACR917514 SV917514 IZ917514 D917514 WVL851978 WLP851978 WBT851978 VRX851978 VIB851978 UYF851978 UOJ851978 UEN851978 TUR851978 TKV851978 TAZ851978 SRD851978 SHH851978 RXL851978 RNP851978 RDT851978 QTX851978 QKB851978 QAF851978 PQJ851978 PGN851978 OWR851978 OMV851978 OCZ851978 NTD851978 NJH851978 MZL851978 MPP851978 MFT851978 LVX851978 LMB851978 LCF851978 KSJ851978 KIN851978 JYR851978 JOV851978 JEZ851978 IVD851978 ILH851978 IBL851978 HRP851978 HHT851978 GXX851978 GOB851978 GEF851978 FUJ851978 FKN851978 FAR851978 EQV851978 EGZ851978 DXD851978 DNH851978 DDL851978 CTP851978 CJT851978 BZX851978 BQB851978 BGF851978 AWJ851978 AMN851978 ACR851978 SV851978 IZ851978 D851978 WVL786442 WLP786442 WBT786442 VRX786442 VIB786442 UYF786442 UOJ786442 UEN786442 TUR786442 TKV786442 TAZ786442 SRD786442 SHH786442 RXL786442 RNP786442 RDT786442 QTX786442 QKB786442 QAF786442 PQJ786442 PGN786442 OWR786442 OMV786442 OCZ786442 NTD786442 NJH786442 MZL786442 MPP786442 MFT786442 LVX786442 LMB786442 LCF786442 KSJ786442 KIN786442 JYR786442 JOV786442 JEZ786442 IVD786442 ILH786442 IBL786442 HRP786442 HHT786442 GXX786442 GOB786442 GEF786442 FUJ786442 FKN786442 FAR786442 EQV786442 EGZ786442 DXD786442 DNH786442 DDL786442 CTP786442 CJT786442 BZX786442 BQB786442 BGF786442 AWJ786442 AMN786442 ACR786442 SV786442 IZ786442 D786442 WVL720906 WLP720906 WBT720906 VRX720906 VIB720906 UYF720906 UOJ720906 UEN720906 TUR720906 TKV720906 TAZ720906 SRD720906 SHH720906 RXL720906 RNP720906 RDT720906 QTX720906 QKB720906 QAF720906 PQJ720906 PGN720906 OWR720906 OMV720906 OCZ720906 NTD720906 NJH720906 MZL720906 MPP720906 MFT720906 LVX720906 LMB720906 LCF720906 KSJ720906 KIN720906 JYR720906 JOV720906 JEZ720906 IVD720906 ILH720906 IBL720906 HRP720906 HHT720906 GXX720906 GOB720906 GEF720906 FUJ720906 FKN720906 FAR720906 EQV720906 EGZ720906 DXD720906 DNH720906 DDL720906 CTP720906 CJT720906 BZX720906 BQB720906 BGF720906 AWJ720906 AMN720906 ACR720906 SV720906 IZ720906 D720906 WVL655370 WLP655370 WBT655370 VRX655370 VIB655370 UYF655370 UOJ655370 UEN655370 TUR655370 TKV655370 TAZ655370 SRD655370 SHH655370 RXL655370 RNP655370 RDT655370 QTX655370 QKB655370 QAF655370 PQJ655370 PGN655370 OWR655370 OMV655370 OCZ655370 NTD655370 NJH655370 MZL655370 MPP655370 MFT655370 LVX655370 LMB655370 LCF655370 KSJ655370 KIN655370 JYR655370 JOV655370 JEZ655370 IVD655370 ILH655370 IBL655370 HRP655370 HHT655370 GXX655370 GOB655370 GEF655370 FUJ655370 FKN655370 FAR655370 EQV655370 EGZ655370 DXD655370 DNH655370 DDL655370 CTP655370 CJT655370 BZX655370 BQB655370 BGF655370 AWJ655370 AMN655370 ACR655370 SV655370 IZ655370 D655370 WVL589834 WLP589834 WBT589834 VRX589834 VIB589834 UYF589834 UOJ589834 UEN589834 TUR589834 TKV589834 TAZ589834 SRD589834 SHH589834 RXL589834 RNP589834 RDT589834 QTX589834 QKB589834 QAF589834 PQJ589834 PGN589834 OWR589834 OMV589834 OCZ589834 NTD589834 NJH589834 MZL589834 MPP589834 MFT589834 LVX589834 LMB589834 LCF589834 KSJ589834 KIN589834 JYR589834 JOV589834 JEZ589834 IVD589834 ILH589834 IBL589834 HRP589834 HHT589834 GXX589834 GOB589834 GEF589834 FUJ589834 FKN589834 FAR589834 EQV589834 EGZ589834 DXD589834 DNH589834 DDL589834 CTP589834 CJT589834 BZX589834 BQB589834 BGF589834 AWJ589834 AMN589834 ACR589834 SV589834 IZ589834 D589834 WVL524298 WLP524298 WBT524298 VRX524298 VIB524298 UYF524298 UOJ524298 UEN524298 TUR524298 TKV524298 TAZ524298 SRD524298 SHH524298 RXL524298 RNP524298 RDT524298 QTX524298 QKB524298 QAF524298 PQJ524298 PGN524298 OWR524298 OMV524298 OCZ524298 NTD524298 NJH524298 MZL524298 MPP524298 MFT524298 LVX524298 LMB524298 LCF524298 KSJ524298 KIN524298 JYR524298 JOV524298 JEZ524298 IVD524298 ILH524298 IBL524298 HRP524298 HHT524298 GXX524298 GOB524298 GEF524298 FUJ524298 FKN524298 FAR524298 EQV524298 EGZ524298 DXD524298 DNH524298 DDL524298 CTP524298 CJT524298 BZX524298 BQB524298 BGF524298 AWJ524298 AMN524298 ACR524298 SV524298 IZ524298 D524298 WVL458762 WLP458762 WBT458762 VRX458762 VIB458762 UYF458762 UOJ458762 UEN458762 TUR458762 TKV458762 TAZ458762 SRD458762 SHH458762 RXL458762 RNP458762 RDT458762 QTX458762 QKB458762 QAF458762 PQJ458762 PGN458762 OWR458762 OMV458762 OCZ458762 NTD458762 NJH458762 MZL458762 MPP458762 MFT458762 LVX458762 LMB458762 LCF458762 KSJ458762 KIN458762 JYR458762 JOV458762 JEZ458762 IVD458762 ILH458762 IBL458762 HRP458762 HHT458762 GXX458762 GOB458762 GEF458762 FUJ458762 FKN458762 FAR458762 EQV458762 EGZ458762 DXD458762 DNH458762 DDL458762 CTP458762 CJT458762 BZX458762 BQB458762 BGF458762 AWJ458762 AMN458762 ACR458762 SV458762 IZ458762 D458762 WVL393226 WLP393226 WBT393226 VRX393226 VIB393226 UYF393226 UOJ393226 UEN393226 TUR393226 TKV393226 TAZ393226 SRD393226 SHH393226 RXL393226 RNP393226 RDT393226 QTX393226 QKB393226 QAF393226 PQJ393226 PGN393226 OWR393226 OMV393226 OCZ393226 NTD393226 NJH393226 MZL393226 MPP393226 MFT393226 LVX393226 LMB393226 LCF393226 KSJ393226 KIN393226 JYR393226 JOV393226 JEZ393226 IVD393226 ILH393226 IBL393226 HRP393226 HHT393226 GXX393226 GOB393226 GEF393226 FUJ393226 FKN393226 FAR393226 EQV393226 EGZ393226 DXD393226 DNH393226 DDL393226 CTP393226 CJT393226 BZX393226 BQB393226 BGF393226 AWJ393226 AMN393226 ACR393226 SV393226 IZ393226 D393226 WVL327690 WLP327690 WBT327690 VRX327690 VIB327690 UYF327690 UOJ327690 UEN327690 TUR327690 TKV327690 TAZ327690 SRD327690 SHH327690 RXL327690 RNP327690 RDT327690 QTX327690 QKB327690 QAF327690 PQJ327690 PGN327690 OWR327690 OMV327690 OCZ327690 NTD327690 NJH327690 MZL327690 MPP327690 MFT327690 LVX327690 LMB327690 LCF327690 KSJ327690 KIN327690 JYR327690 JOV327690 JEZ327690 IVD327690 ILH327690 IBL327690 HRP327690 HHT327690 GXX327690 GOB327690 GEF327690 FUJ327690 FKN327690 FAR327690 EQV327690 EGZ327690 DXD327690 DNH327690 DDL327690 CTP327690 CJT327690 BZX327690 BQB327690 BGF327690 AWJ327690 AMN327690 ACR327690 SV327690 IZ327690 D327690 WVL262154 WLP262154 WBT262154 VRX262154 VIB262154 UYF262154 UOJ262154 UEN262154 TUR262154 TKV262154 TAZ262154 SRD262154 SHH262154 RXL262154 RNP262154 RDT262154 QTX262154 QKB262154 QAF262154 PQJ262154 PGN262154 OWR262154 OMV262154 OCZ262154 NTD262154 NJH262154 MZL262154 MPP262154 MFT262154 LVX262154 LMB262154 LCF262154 KSJ262154 KIN262154 JYR262154 JOV262154 JEZ262154 IVD262154 ILH262154 IBL262154 HRP262154 HHT262154 GXX262154 GOB262154 GEF262154 FUJ262154 FKN262154 FAR262154 EQV262154 EGZ262154 DXD262154 DNH262154 DDL262154 CTP262154 CJT262154 BZX262154 BQB262154 BGF262154 AWJ262154 AMN262154 ACR262154 SV262154 IZ262154 D262154 WVL196618 WLP196618 WBT196618 VRX196618 VIB196618 UYF196618 UOJ196618 UEN196618 TUR196618 TKV196618 TAZ196618 SRD196618 SHH196618 RXL196618 RNP196618 RDT196618 QTX196618 QKB196618 QAF196618 PQJ196618 PGN196618 OWR196618 OMV196618 OCZ196618 NTD196618 NJH196618 MZL196618 MPP196618 MFT196618 LVX196618 LMB196618 LCF196618 KSJ196618 KIN196618 JYR196618 JOV196618 JEZ196618 IVD196618 ILH196618 IBL196618 HRP196618 HHT196618 GXX196618 GOB196618 GEF196618 FUJ196618 FKN196618 FAR196618 EQV196618 EGZ196618 DXD196618 DNH196618 DDL196618 CTP196618 CJT196618 BZX196618 BQB196618 BGF196618 AWJ196618 AMN196618 ACR196618 SV196618 IZ196618 D196618 WVL131082 WLP131082 WBT131082 VRX131082 VIB131082 UYF131082 UOJ131082 UEN131082 TUR131082 TKV131082 TAZ131082 SRD131082 SHH131082 RXL131082 RNP131082 RDT131082 QTX131082 QKB131082 QAF131082 PQJ131082 PGN131082 OWR131082 OMV131082 OCZ131082 NTD131082 NJH131082 MZL131082 MPP131082 MFT131082 LVX131082 LMB131082 LCF131082 KSJ131082 KIN131082 JYR131082 JOV131082 JEZ131082 IVD131082 ILH131082 IBL131082 HRP131082 HHT131082 GXX131082 GOB131082 GEF131082 FUJ131082 FKN131082 FAR131082 EQV131082 EGZ131082 DXD131082 DNH131082 DDL131082 CTP131082 CJT131082 BZX131082 BQB131082 BGF131082 AWJ131082 AMN131082 ACR131082 SV131082 IZ131082 D131082 WVL65546 WLP65546 WBT65546 VRX65546 VIB65546 UYF65546 UOJ65546 UEN65546 TUR65546 TKV65546 TAZ65546 SRD65546 SHH65546 RXL65546 RNP65546 RDT65546 QTX65546 QKB65546 QAF65546 PQJ65546 PGN65546 OWR65546 OMV65546 OCZ65546 NTD65546 NJH65546 MZL65546 MPP65546 MFT65546 LVX65546 LMB65546 LCF65546 KSJ65546 KIN65546 JYR65546 JOV65546 JEZ65546 IVD65546 ILH65546 IBL65546 HRP65546 HHT65546 GXX65546 GOB65546 GEF65546 FUJ65546 FKN65546 FAR65546 EQV65546 EGZ65546 DXD65546 DNH65546 DDL65546 CTP65546 CJT65546 BZX65546 BQB65546 BGF65546 AWJ65546 AMN65546 ACR65546 SV65546 IZ65546 WVL23 WLP23 WBT23 VRX23 VIB23 UYF23 UOJ23 UEN23 TUR23 TKV23 TAZ23 SRD23 SHH23 RXL23 RNP23 RDT23 QTX23 QKB23 QAF23 PQJ23 PGN23 OWR23 OMV23 OCZ23 NTD23 NJH23 MZL23 MPP23 MFT23 LVX23 LMB23 LCF23 KSJ23 KIN23 JYR23 JOV23 JEZ23 IVD23 ILH23 IBL23 HRP23 HHT23 GXX23 GOB23 GEF23 FUJ23 FKN23 FAR23 EQV23 EGZ23 DXD23 DNH23 DDL23 CTP23 CJT23 BZX23 BQB23 BGF23 AWJ23 AMN23 ACR23 SV23 IZ23">
      <formula1>$D$45:$D$386</formula1>
    </dataValidation>
  </dataValidations>
  <pageMargins left="0.75" right="0.75" top="1.25" bottom="1" header="0.5" footer="0.25"/>
  <pageSetup scale="87" orientation="portrait" r:id="rId1"/>
  <headerFooter scaleWithDoc="0" alignWithMargins="0">
    <oddHeader>&amp;R&amp;"Times New Roman,Regular"Exhibit No. ___ (JH-2)
 Docket UE-130043
Page &amp;P of &amp;N</oddHead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1"/>
  <sheetViews>
    <sheetView workbookViewId="0">
      <selection activeCell="B1" sqref="B1:I58"/>
    </sheetView>
  </sheetViews>
  <sheetFormatPr defaultRowHeight="13.8"/>
  <cols>
    <col min="1" max="1" width="34.33203125" style="81" bestFit="1" customWidth="1"/>
    <col min="2" max="2" width="6.109375" style="81" customWidth="1"/>
    <col min="3" max="3" width="13.109375" style="81" customWidth="1"/>
    <col min="4" max="4" width="7.33203125" style="81" customWidth="1"/>
    <col min="5" max="5" width="11.44140625" style="81" customWidth="1"/>
    <col min="6" max="6" width="11.109375" style="81" customWidth="1"/>
    <col min="7" max="7" width="13.88671875" style="81" customWidth="1"/>
    <col min="8" max="8" width="12.21875" style="81" customWidth="1"/>
    <col min="9" max="9" width="8.33203125" style="81" customWidth="1"/>
    <col min="10" max="255" width="9.109375" style="81"/>
    <col min="256" max="256" width="2.5546875" style="81" customWidth="1"/>
    <col min="257" max="257" width="7.109375" style="81" customWidth="1"/>
    <col min="258" max="258" width="12.44140625" style="81" customWidth="1"/>
    <col min="259" max="259" width="9.6640625" style="81" customWidth="1"/>
    <col min="260" max="260" width="4.6640625" style="81" bestFit="1" customWidth="1"/>
    <col min="261" max="261" width="14.44140625" style="81" customWidth="1"/>
    <col min="262" max="262" width="11.109375" style="81" customWidth="1"/>
    <col min="263" max="263" width="10.33203125" style="81" customWidth="1"/>
    <col min="264" max="264" width="13" style="81" customWidth="1"/>
    <col min="265" max="265" width="8.33203125" style="81" customWidth="1"/>
    <col min="266" max="511" width="9.109375" style="81"/>
    <col min="512" max="512" width="2.5546875" style="81" customWidth="1"/>
    <col min="513" max="513" width="7.109375" style="81" customWidth="1"/>
    <col min="514" max="514" width="12.44140625" style="81" customWidth="1"/>
    <col min="515" max="515" width="9.6640625" style="81" customWidth="1"/>
    <col min="516" max="516" width="4.6640625" style="81" bestFit="1" customWidth="1"/>
    <col min="517" max="517" width="14.44140625" style="81" customWidth="1"/>
    <col min="518" max="518" width="11.109375" style="81" customWidth="1"/>
    <col min="519" max="519" width="10.33203125" style="81" customWidth="1"/>
    <col min="520" max="520" width="13" style="81" customWidth="1"/>
    <col min="521" max="521" width="8.33203125" style="81" customWidth="1"/>
    <col min="522" max="767" width="9.109375" style="81"/>
    <col min="768" max="768" width="2.5546875" style="81" customWidth="1"/>
    <col min="769" max="769" width="7.109375" style="81" customWidth="1"/>
    <col min="770" max="770" width="12.44140625" style="81" customWidth="1"/>
    <col min="771" max="771" width="9.6640625" style="81" customWidth="1"/>
    <col min="772" max="772" width="4.6640625" style="81" bestFit="1" customWidth="1"/>
    <col min="773" max="773" width="14.44140625" style="81" customWidth="1"/>
    <col min="774" max="774" width="11.109375" style="81" customWidth="1"/>
    <col min="775" max="775" width="10.33203125" style="81" customWidth="1"/>
    <col min="776" max="776" width="13" style="81" customWidth="1"/>
    <col min="777" max="777" width="8.33203125" style="81" customWidth="1"/>
    <col min="778" max="1023" width="9.109375" style="81"/>
    <col min="1024" max="1024" width="2.5546875" style="81" customWidth="1"/>
    <col min="1025" max="1025" width="7.109375" style="81" customWidth="1"/>
    <col min="1026" max="1026" width="12.44140625" style="81" customWidth="1"/>
    <col min="1027" max="1027" width="9.6640625" style="81" customWidth="1"/>
    <col min="1028" max="1028" width="4.6640625" style="81" bestFit="1" customWidth="1"/>
    <col min="1029" max="1029" width="14.44140625" style="81" customWidth="1"/>
    <col min="1030" max="1030" width="11.109375" style="81" customWidth="1"/>
    <col min="1031" max="1031" width="10.33203125" style="81" customWidth="1"/>
    <col min="1032" max="1032" width="13" style="81" customWidth="1"/>
    <col min="1033" max="1033" width="8.33203125" style="81" customWidth="1"/>
    <col min="1034" max="1279" width="9.109375" style="81"/>
    <col min="1280" max="1280" width="2.5546875" style="81" customWidth="1"/>
    <col min="1281" max="1281" width="7.109375" style="81" customWidth="1"/>
    <col min="1282" max="1282" width="12.44140625" style="81" customWidth="1"/>
    <col min="1283" max="1283" width="9.6640625" style="81" customWidth="1"/>
    <col min="1284" max="1284" width="4.6640625" style="81" bestFit="1" customWidth="1"/>
    <col min="1285" max="1285" width="14.44140625" style="81" customWidth="1"/>
    <col min="1286" max="1286" width="11.109375" style="81" customWidth="1"/>
    <col min="1287" max="1287" width="10.33203125" style="81" customWidth="1"/>
    <col min="1288" max="1288" width="13" style="81" customWidth="1"/>
    <col min="1289" max="1289" width="8.33203125" style="81" customWidth="1"/>
    <col min="1290" max="1535" width="9.109375" style="81"/>
    <col min="1536" max="1536" width="2.5546875" style="81" customWidth="1"/>
    <col min="1537" max="1537" width="7.109375" style="81" customWidth="1"/>
    <col min="1538" max="1538" width="12.44140625" style="81" customWidth="1"/>
    <col min="1539" max="1539" width="9.6640625" style="81" customWidth="1"/>
    <col min="1540" max="1540" width="4.6640625" style="81" bestFit="1" customWidth="1"/>
    <col min="1541" max="1541" width="14.44140625" style="81" customWidth="1"/>
    <col min="1542" max="1542" width="11.109375" style="81" customWidth="1"/>
    <col min="1543" max="1543" width="10.33203125" style="81" customWidth="1"/>
    <col min="1544" max="1544" width="13" style="81" customWidth="1"/>
    <col min="1545" max="1545" width="8.33203125" style="81" customWidth="1"/>
    <col min="1546" max="1791" width="9.109375" style="81"/>
    <col min="1792" max="1792" width="2.5546875" style="81" customWidth="1"/>
    <col min="1793" max="1793" width="7.109375" style="81" customWidth="1"/>
    <col min="1794" max="1794" width="12.44140625" style="81" customWidth="1"/>
    <col min="1795" max="1795" width="9.6640625" style="81" customWidth="1"/>
    <col min="1796" max="1796" width="4.6640625" style="81" bestFit="1" customWidth="1"/>
    <col min="1797" max="1797" width="14.44140625" style="81" customWidth="1"/>
    <col min="1798" max="1798" width="11.109375" style="81" customWidth="1"/>
    <col min="1799" max="1799" width="10.33203125" style="81" customWidth="1"/>
    <col min="1800" max="1800" width="13" style="81" customWidth="1"/>
    <col min="1801" max="1801" width="8.33203125" style="81" customWidth="1"/>
    <col min="1802" max="2047" width="9.109375" style="81"/>
    <col min="2048" max="2048" width="2.5546875" style="81" customWidth="1"/>
    <col min="2049" max="2049" width="7.109375" style="81" customWidth="1"/>
    <col min="2050" max="2050" width="12.44140625" style="81" customWidth="1"/>
    <col min="2051" max="2051" width="9.6640625" style="81" customWidth="1"/>
    <col min="2052" max="2052" width="4.6640625" style="81" bestFit="1" customWidth="1"/>
    <col min="2053" max="2053" width="14.44140625" style="81" customWidth="1"/>
    <col min="2054" max="2054" width="11.109375" style="81" customWidth="1"/>
    <col min="2055" max="2055" width="10.33203125" style="81" customWidth="1"/>
    <col min="2056" max="2056" width="13" style="81" customWidth="1"/>
    <col min="2057" max="2057" width="8.33203125" style="81" customWidth="1"/>
    <col min="2058" max="2303" width="9.109375" style="81"/>
    <col min="2304" max="2304" width="2.5546875" style="81" customWidth="1"/>
    <col min="2305" max="2305" width="7.109375" style="81" customWidth="1"/>
    <col min="2306" max="2306" width="12.44140625" style="81" customWidth="1"/>
    <col min="2307" max="2307" width="9.6640625" style="81" customWidth="1"/>
    <col min="2308" max="2308" width="4.6640625" style="81" bestFit="1" customWidth="1"/>
    <col min="2309" max="2309" width="14.44140625" style="81" customWidth="1"/>
    <col min="2310" max="2310" width="11.109375" style="81" customWidth="1"/>
    <col min="2311" max="2311" width="10.33203125" style="81" customWidth="1"/>
    <col min="2312" max="2312" width="13" style="81" customWidth="1"/>
    <col min="2313" max="2313" width="8.33203125" style="81" customWidth="1"/>
    <col min="2314" max="2559" width="9.109375" style="81"/>
    <col min="2560" max="2560" width="2.5546875" style="81" customWidth="1"/>
    <col min="2561" max="2561" width="7.109375" style="81" customWidth="1"/>
    <col min="2562" max="2562" width="12.44140625" style="81" customWidth="1"/>
    <col min="2563" max="2563" width="9.6640625" style="81" customWidth="1"/>
    <col min="2564" max="2564" width="4.6640625" style="81" bestFit="1" customWidth="1"/>
    <col min="2565" max="2565" width="14.44140625" style="81" customWidth="1"/>
    <col min="2566" max="2566" width="11.109375" style="81" customWidth="1"/>
    <col min="2567" max="2567" width="10.33203125" style="81" customWidth="1"/>
    <col min="2568" max="2568" width="13" style="81" customWidth="1"/>
    <col min="2569" max="2569" width="8.33203125" style="81" customWidth="1"/>
    <col min="2570" max="2815" width="9.109375" style="81"/>
    <col min="2816" max="2816" width="2.5546875" style="81" customWidth="1"/>
    <col min="2817" max="2817" width="7.109375" style="81" customWidth="1"/>
    <col min="2818" max="2818" width="12.44140625" style="81" customWidth="1"/>
    <col min="2819" max="2819" width="9.6640625" style="81" customWidth="1"/>
    <col min="2820" max="2820" width="4.6640625" style="81" bestFit="1" customWidth="1"/>
    <col min="2821" max="2821" width="14.44140625" style="81" customWidth="1"/>
    <col min="2822" max="2822" width="11.109375" style="81" customWidth="1"/>
    <col min="2823" max="2823" width="10.33203125" style="81" customWidth="1"/>
    <col min="2824" max="2824" width="13" style="81" customWidth="1"/>
    <col min="2825" max="2825" width="8.33203125" style="81" customWidth="1"/>
    <col min="2826" max="3071" width="9.109375" style="81"/>
    <col min="3072" max="3072" width="2.5546875" style="81" customWidth="1"/>
    <col min="3073" max="3073" width="7.109375" style="81" customWidth="1"/>
    <col min="3074" max="3074" width="12.44140625" style="81" customWidth="1"/>
    <col min="3075" max="3075" width="9.6640625" style="81" customWidth="1"/>
    <col min="3076" max="3076" width="4.6640625" style="81" bestFit="1" customWidth="1"/>
    <col min="3077" max="3077" width="14.44140625" style="81" customWidth="1"/>
    <col min="3078" max="3078" width="11.109375" style="81" customWidth="1"/>
    <col min="3079" max="3079" width="10.33203125" style="81" customWidth="1"/>
    <col min="3080" max="3080" width="13" style="81" customWidth="1"/>
    <col min="3081" max="3081" width="8.33203125" style="81" customWidth="1"/>
    <col min="3082" max="3327" width="9.109375" style="81"/>
    <col min="3328" max="3328" width="2.5546875" style="81" customWidth="1"/>
    <col min="3329" max="3329" width="7.109375" style="81" customWidth="1"/>
    <col min="3330" max="3330" width="12.44140625" style="81" customWidth="1"/>
    <col min="3331" max="3331" width="9.6640625" style="81" customWidth="1"/>
    <col min="3332" max="3332" width="4.6640625" style="81" bestFit="1" customWidth="1"/>
    <col min="3333" max="3333" width="14.44140625" style="81" customWidth="1"/>
    <col min="3334" max="3334" width="11.109375" style="81" customWidth="1"/>
    <col min="3335" max="3335" width="10.33203125" style="81" customWidth="1"/>
    <col min="3336" max="3336" width="13" style="81" customWidth="1"/>
    <col min="3337" max="3337" width="8.33203125" style="81" customWidth="1"/>
    <col min="3338" max="3583" width="9.109375" style="81"/>
    <col min="3584" max="3584" width="2.5546875" style="81" customWidth="1"/>
    <col min="3585" max="3585" width="7.109375" style="81" customWidth="1"/>
    <col min="3586" max="3586" width="12.44140625" style="81" customWidth="1"/>
    <col min="3587" max="3587" width="9.6640625" style="81" customWidth="1"/>
    <col min="3588" max="3588" width="4.6640625" style="81" bestFit="1" customWidth="1"/>
    <col min="3589" max="3589" width="14.44140625" style="81" customWidth="1"/>
    <col min="3590" max="3590" width="11.109375" style="81" customWidth="1"/>
    <col min="3591" max="3591" width="10.33203125" style="81" customWidth="1"/>
    <col min="3592" max="3592" width="13" style="81" customWidth="1"/>
    <col min="3593" max="3593" width="8.33203125" style="81" customWidth="1"/>
    <col min="3594" max="3839" width="9.109375" style="81"/>
    <col min="3840" max="3840" width="2.5546875" style="81" customWidth="1"/>
    <col min="3841" max="3841" width="7.109375" style="81" customWidth="1"/>
    <col min="3842" max="3842" width="12.44140625" style="81" customWidth="1"/>
    <col min="3843" max="3843" width="9.6640625" style="81" customWidth="1"/>
    <col min="3844" max="3844" width="4.6640625" style="81" bestFit="1" customWidth="1"/>
    <col min="3845" max="3845" width="14.44140625" style="81" customWidth="1"/>
    <col min="3846" max="3846" width="11.109375" style="81" customWidth="1"/>
    <col min="3847" max="3847" width="10.33203125" style="81" customWidth="1"/>
    <col min="3848" max="3848" width="13" style="81" customWidth="1"/>
    <col min="3849" max="3849" width="8.33203125" style="81" customWidth="1"/>
    <col min="3850" max="4095" width="9.109375" style="81"/>
    <col min="4096" max="4096" width="2.5546875" style="81" customWidth="1"/>
    <col min="4097" max="4097" width="7.109375" style="81" customWidth="1"/>
    <col min="4098" max="4098" width="12.44140625" style="81" customWidth="1"/>
    <col min="4099" max="4099" width="9.6640625" style="81" customWidth="1"/>
    <col min="4100" max="4100" width="4.6640625" style="81" bestFit="1" customWidth="1"/>
    <col min="4101" max="4101" width="14.44140625" style="81" customWidth="1"/>
    <col min="4102" max="4102" width="11.109375" style="81" customWidth="1"/>
    <col min="4103" max="4103" width="10.33203125" style="81" customWidth="1"/>
    <col min="4104" max="4104" width="13" style="81" customWidth="1"/>
    <col min="4105" max="4105" width="8.33203125" style="81" customWidth="1"/>
    <col min="4106" max="4351" width="9.109375" style="81"/>
    <col min="4352" max="4352" width="2.5546875" style="81" customWidth="1"/>
    <col min="4353" max="4353" width="7.109375" style="81" customWidth="1"/>
    <col min="4354" max="4354" width="12.44140625" style="81" customWidth="1"/>
    <col min="4355" max="4355" width="9.6640625" style="81" customWidth="1"/>
    <col min="4356" max="4356" width="4.6640625" style="81" bestFit="1" customWidth="1"/>
    <col min="4357" max="4357" width="14.44140625" style="81" customWidth="1"/>
    <col min="4358" max="4358" width="11.109375" style="81" customWidth="1"/>
    <col min="4359" max="4359" width="10.33203125" style="81" customWidth="1"/>
    <col min="4360" max="4360" width="13" style="81" customWidth="1"/>
    <col min="4361" max="4361" width="8.33203125" style="81" customWidth="1"/>
    <col min="4362" max="4607" width="9.109375" style="81"/>
    <col min="4608" max="4608" width="2.5546875" style="81" customWidth="1"/>
    <col min="4609" max="4609" width="7.109375" style="81" customWidth="1"/>
    <col min="4610" max="4610" width="12.44140625" style="81" customWidth="1"/>
    <col min="4611" max="4611" width="9.6640625" style="81" customWidth="1"/>
    <col min="4612" max="4612" width="4.6640625" style="81" bestFit="1" customWidth="1"/>
    <col min="4613" max="4613" width="14.44140625" style="81" customWidth="1"/>
    <col min="4614" max="4614" width="11.109375" style="81" customWidth="1"/>
    <col min="4615" max="4615" width="10.33203125" style="81" customWidth="1"/>
    <col min="4616" max="4616" width="13" style="81" customWidth="1"/>
    <col min="4617" max="4617" width="8.33203125" style="81" customWidth="1"/>
    <col min="4618" max="4863" width="9.109375" style="81"/>
    <col min="4864" max="4864" width="2.5546875" style="81" customWidth="1"/>
    <col min="4865" max="4865" width="7.109375" style="81" customWidth="1"/>
    <col min="4866" max="4866" width="12.44140625" style="81" customWidth="1"/>
    <col min="4867" max="4867" width="9.6640625" style="81" customWidth="1"/>
    <col min="4868" max="4868" width="4.6640625" style="81" bestFit="1" customWidth="1"/>
    <col min="4869" max="4869" width="14.44140625" style="81" customWidth="1"/>
    <col min="4870" max="4870" width="11.109375" style="81" customWidth="1"/>
    <col min="4871" max="4871" width="10.33203125" style="81" customWidth="1"/>
    <col min="4872" max="4872" width="13" style="81" customWidth="1"/>
    <col min="4873" max="4873" width="8.33203125" style="81" customWidth="1"/>
    <col min="4874" max="5119" width="9.109375" style="81"/>
    <col min="5120" max="5120" width="2.5546875" style="81" customWidth="1"/>
    <col min="5121" max="5121" width="7.109375" style="81" customWidth="1"/>
    <col min="5122" max="5122" width="12.44140625" style="81" customWidth="1"/>
    <col min="5123" max="5123" width="9.6640625" style="81" customWidth="1"/>
    <col min="5124" max="5124" width="4.6640625" style="81" bestFit="1" customWidth="1"/>
    <col min="5125" max="5125" width="14.44140625" style="81" customWidth="1"/>
    <col min="5126" max="5126" width="11.109375" style="81" customWidth="1"/>
    <col min="5127" max="5127" width="10.33203125" style="81" customWidth="1"/>
    <col min="5128" max="5128" width="13" style="81" customWidth="1"/>
    <col min="5129" max="5129" width="8.33203125" style="81" customWidth="1"/>
    <col min="5130" max="5375" width="9.109375" style="81"/>
    <col min="5376" max="5376" width="2.5546875" style="81" customWidth="1"/>
    <col min="5377" max="5377" width="7.109375" style="81" customWidth="1"/>
    <col min="5378" max="5378" width="12.44140625" style="81" customWidth="1"/>
    <col min="5379" max="5379" width="9.6640625" style="81" customWidth="1"/>
    <col min="5380" max="5380" width="4.6640625" style="81" bestFit="1" customWidth="1"/>
    <col min="5381" max="5381" width="14.44140625" style="81" customWidth="1"/>
    <col min="5382" max="5382" width="11.109375" style="81" customWidth="1"/>
    <col min="5383" max="5383" width="10.33203125" style="81" customWidth="1"/>
    <col min="5384" max="5384" width="13" style="81" customWidth="1"/>
    <col min="5385" max="5385" width="8.33203125" style="81" customWidth="1"/>
    <col min="5386" max="5631" width="9.109375" style="81"/>
    <col min="5632" max="5632" width="2.5546875" style="81" customWidth="1"/>
    <col min="5633" max="5633" width="7.109375" style="81" customWidth="1"/>
    <col min="5634" max="5634" width="12.44140625" style="81" customWidth="1"/>
    <col min="5635" max="5635" width="9.6640625" style="81" customWidth="1"/>
    <col min="5636" max="5636" width="4.6640625" style="81" bestFit="1" customWidth="1"/>
    <col min="5637" max="5637" width="14.44140625" style="81" customWidth="1"/>
    <col min="5638" max="5638" width="11.109375" style="81" customWidth="1"/>
    <col min="5639" max="5639" width="10.33203125" style="81" customWidth="1"/>
    <col min="5640" max="5640" width="13" style="81" customWidth="1"/>
    <col min="5641" max="5641" width="8.33203125" style="81" customWidth="1"/>
    <col min="5642" max="5887" width="9.109375" style="81"/>
    <col min="5888" max="5888" width="2.5546875" style="81" customWidth="1"/>
    <col min="5889" max="5889" width="7.109375" style="81" customWidth="1"/>
    <col min="5890" max="5890" width="12.44140625" style="81" customWidth="1"/>
    <col min="5891" max="5891" width="9.6640625" style="81" customWidth="1"/>
    <col min="5892" max="5892" width="4.6640625" style="81" bestFit="1" customWidth="1"/>
    <col min="5893" max="5893" width="14.44140625" style="81" customWidth="1"/>
    <col min="5894" max="5894" width="11.109375" style="81" customWidth="1"/>
    <col min="5895" max="5895" width="10.33203125" style="81" customWidth="1"/>
    <col min="5896" max="5896" width="13" style="81" customWidth="1"/>
    <col min="5897" max="5897" width="8.33203125" style="81" customWidth="1"/>
    <col min="5898" max="6143" width="9.109375" style="81"/>
    <col min="6144" max="6144" width="2.5546875" style="81" customWidth="1"/>
    <col min="6145" max="6145" width="7.109375" style="81" customWidth="1"/>
    <col min="6146" max="6146" width="12.44140625" style="81" customWidth="1"/>
    <col min="6147" max="6147" width="9.6640625" style="81" customWidth="1"/>
    <col min="6148" max="6148" width="4.6640625" style="81" bestFit="1" customWidth="1"/>
    <col min="6149" max="6149" width="14.44140625" style="81" customWidth="1"/>
    <col min="6150" max="6150" width="11.109375" style="81" customWidth="1"/>
    <col min="6151" max="6151" width="10.33203125" style="81" customWidth="1"/>
    <col min="6152" max="6152" width="13" style="81" customWidth="1"/>
    <col min="6153" max="6153" width="8.33203125" style="81" customWidth="1"/>
    <col min="6154" max="6399" width="9.109375" style="81"/>
    <col min="6400" max="6400" width="2.5546875" style="81" customWidth="1"/>
    <col min="6401" max="6401" width="7.109375" style="81" customWidth="1"/>
    <col min="6402" max="6402" width="12.44140625" style="81" customWidth="1"/>
    <col min="6403" max="6403" width="9.6640625" style="81" customWidth="1"/>
    <col min="6404" max="6404" width="4.6640625" style="81" bestFit="1" customWidth="1"/>
    <col min="6405" max="6405" width="14.44140625" style="81" customWidth="1"/>
    <col min="6406" max="6406" width="11.109375" style="81" customWidth="1"/>
    <col min="6407" max="6407" width="10.33203125" style="81" customWidth="1"/>
    <col min="6408" max="6408" width="13" style="81" customWidth="1"/>
    <col min="6409" max="6409" width="8.33203125" style="81" customWidth="1"/>
    <col min="6410" max="6655" width="9.109375" style="81"/>
    <col min="6656" max="6656" width="2.5546875" style="81" customWidth="1"/>
    <col min="6657" max="6657" width="7.109375" style="81" customWidth="1"/>
    <col min="6658" max="6658" width="12.44140625" style="81" customWidth="1"/>
    <col min="6659" max="6659" width="9.6640625" style="81" customWidth="1"/>
    <col min="6660" max="6660" width="4.6640625" style="81" bestFit="1" customWidth="1"/>
    <col min="6661" max="6661" width="14.44140625" style="81" customWidth="1"/>
    <col min="6662" max="6662" width="11.109375" style="81" customWidth="1"/>
    <col min="6663" max="6663" width="10.33203125" style="81" customWidth="1"/>
    <col min="6664" max="6664" width="13" style="81" customWidth="1"/>
    <col min="6665" max="6665" width="8.33203125" style="81" customWidth="1"/>
    <col min="6666" max="6911" width="9.109375" style="81"/>
    <col min="6912" max="6912" width="2.5546875" style="81" customWidth="1"/>
    <col min="6913" max="6913" width="7.109375" style="81" customWidth="1"/>
    <col min="6914" max="6914" width="12.44140625" style="81" customWidth="1"/>
    <col min="6915" max="6915" width="9.6640625" style="81" customWidth="1"/>
    <col min="6916" max="6916" width="4.6640625" style="81" bestFit="1" customWidth="1"/>
    <col min="6917" max="6917" width="14.44140625" style="81" customWidth="1"/>
    <col min="6918" max="6918" width="11.109375" style="81" customWidth="1"/>
    <col min="6919" max="6919" width="10.33203125" style="81" customWidth="1"/>
    <col min="6920" max="6920" width="13" style="81" customWidth="1"/>
    <col min="6921" max="6921" width="8.33203125" style="81" customWidth="1"/>
    <col min="6922" max="7167" width="9.109375" style="81"/>
    <col min="7168" max="7168" width="2.5546875" style="81" customWidth="1"/>
    <col min="7169" max="7169" width="7.109375" style="81" customWidth="1"/>
    <col min="7170" max="7170" width="12.44140625" style="81" customWidth="1"/>
    <col min="7171" max="7171" width="9.6640625" style="81" customWidth="1"/>
    <col min="7172" max="7172" width="4.6640625" style="81" bestFit="1" customWidth="1"/>
    <col min="7173" max="7173" width="14.44140625" style="81" customWidth="1"/>
    <col min="7174" max="7174" width="11.109375" style="81" customWidth="1"/>
    <col min="7175" max="7175" width="10.33203125" style="81" customWidth="1"/>
    <col min="7176" max="7176" width="13" style="81" customWidth="1"/>
    <col min="7177" max="7177" width="8.33203125" style="81" customWidth="1"/>
    <col min="7178" max="7423" width="9.109375" style="81"/>
    <col min="7424" max="7424" width="2.5546875" style="81" customWidth="1"/>
    <col min="7425" max="7425" width="7.109375" style="81" customWidth="1"/>
    <col min="7426" max="7426" width="12.44140625" style="81" customWidth="1"/>
    <col min="7427" max="7427" width="9.6640625" style="81" customWidth="1"/>
    <col min="7428" max="7428" width="4.6640625" style="81" bestFit="1" customWidth="1"/>
    <col min="7429" max="7429" width="14.44140625" style="81" customWidth="1"/>
    <col min="7430" max="7430" width="11.109375" style="81" customWidth="1"/>
    <col min="7431" max="7431" width="10.33203125" style="81" customWidth="1"/>
    <col min="7432" max="7432" width="13" style="81" customWidth="1"/>
    <col min="7433" max="7433" width="8.33203125" style="81" customWidth="1"/>
    <col min="7434" max="7679" width="9.109375" style="81"/>
    <col min="7680" max="7680" width="2.5546875" style="81" customWidth="1"/>
    <col min="7681" max="7681" width="7.109375" style="81" customWidth="1"/>
    <col min="7682" max="7682" width="12.44140625" style="81" customWidth="1"/>
    <col min="7683" max="7683" width="9.6640625" style="81" customWidth="1"/>
    <col min="7684" max="7684" width="4.6640625" style="81" bestFit="1" customWidth="1"/>
    <col min="7685" max="7685" width="14.44140625" style="81" customWidth="1"/>
    <col min="7686" max="7686" width="11.109375" style="81" customWidth="1"/>
    <col min="7687" max="7687" width="10.33203125" style="81" customWidth="1"/>
    <col min="7688" max="7688" width="13" style="81" customWidth="1"/>
    <col min="7689" max="7689" width="8.33203125" style="81" customWidth="1"/>
    <col min="7690" max="7935" width="9.109375" style="81"/>
    <col min="7936" max="7936" width="2.5546875" style="81" customWidth="1"/>
    <col min="7937" max="7937" width="7.109375" style="81" customWidth="1"/>
    <col min="7938" max="7938" width="12.44140625" style="81" customWidth="1"/>
    <col min="7939" max="7939" width="9.6640625" style="81" customWidth="1"/>
    <col min="7940" max="7940" width="4.6640625" style="81" bestFit="1" customWidth="1"/>
    <col min="7941" max="7941" width="14.44140625" style="81" customWidth="1"/>
    <col min="7942" max="7942" width="11.109375" style="81" customWidth="1"/>
    <col min="7943" max="7943" width="10.33203125" style="81" customWidth="1"/>
    <col min="7944" max="7944" width="13" style="81" customWidth="1"/>
    <col min="7945" max="7945" width="8.33203125" style="81" customWidth="1"/>
    <col min="7946" max="8191" width="9.109375" style="81"/>
    <col min="8192" max="8192" width="2.5546875" style="81" customWidth="1"/>
    <col min="8193" max="8193" width="7.109375" style="81" customWidth="1"/>
    <col min="8194" max="8194" width="12.44140625" style="81" customWidth="1"/>
    <col min="8195" max="8195" width="9.6640625" style="81" customWidth="1"/>
    <col min="8196" max="8196" width="4.6640625" style="81" bestFit="1" customWidth="1"/>
    <col min="8197" max="8197" width="14.44140625" style="81" customWidth="1"/>
    <col min="8198" max="8198" width="11.109375" style="81" customWidth="1"/>
    <col min="8199" max="8199" width="10.33203125" style="81" customWidth="1"/>
    <col min="8200" max="8200" width="13" style="81" customWidth="1"/>
    <col min="8201" max="8201" width="8.33203125" style="81" customWidth="1"/>
    <col min="8202" max="8447" width="9.109375" style="81"/>
    <col min="8448" max="8448" width="2.5546875" style="81" customWidth="1"/>
    <col min="8449" max="8449" width="7.109375" style="81" customWidth="1"/>
    <col min="8450" max="8450" width="12.44140625" style="81" customWidth="1"/>
    <col min="8451" max="8451" width="9.6640625" style="81" customWidth="1"/>
    <col min="8452" max="8452" width="4.6640625" style="81" bestFit="1" customWidth="1"/>
    <col min="8453" max="8453" width="14.44140625" style="81" customWidth="1"/>
    <col min="8454" max="8454" width="11.109375" style="81" customWidth="1"/>
    <col min="8455" max="8455" width="10.33203125" style="81" customWidth="1"/>
    <col min="8456" max="8456" width="13" style="81" customWidth="1"/>
    <col min="8457" max="8457" width="8.33203125" style="81" customWidth="1"/>
    <col min="8458" max="8703" width="9.109375" style="81"/>
    <col min="8704" max="8704" width="2.5546875" style="81" customWidth="1"/>
    <col min="8705" max="8705" width="7.109375" style="81" customWidth="1"/>
    <col min="8706" max="8706" width="12.44140625" style="81" customWidth="1"/>
    <col min="8707" max="8707" width="9.6640625" style="81" customWidth="1"/>
    <col min="8708" max="8708" width="4.6640625" style="81" bestFit="1" customWidth="1"/>
    <col min="8709" max="8709" width="14.44140625" style="81" customWidth="1"/>
    <col min="8710" max="8710" width="11.109375" style="81" customWidth="1"/>
    <col min="8711" max="8711" width="10.33203125" style="81" customWidth="1"/>
    <col min="8712" max="8712" width="13" style="81" customWidth="1"/>
    <col min="8713" max="8713" width="8.33203125" style="81" customWidth="1"/>
    <col min="8714" max="8959" width="9.109375" style="81"/>
    <col min="8960" max="8960" width="2.5546875" style="81" customWidth="1"/>
    <col min="8961" max="8961" width="7.109375" style="81" customWidth="1"/>
    <col min="8962" max="8962" width="12.44140625" style="81" customWidth="1"/>
    <col min="8963" max="8963" width="9.6640625" style="81" customWidth="1"/>
    <col min="8964" max="8964" width="4.6640625" style="81" bestFit="1" customWidth="1"/>
    <col min="8965" max="8965" width="14.44140625" style="81" customWidth="1"/>
    <col min="8966" max="8966" width="11.109375" style="81" customWidth="1"/>
    <col min="8967" max="8967" width="10.33203125" style="81" customWidth="1"/>
    <col min="8968" max="8968" width="13" style="81" customWidth="1"/>
    <col min="8969" max="8969" width="8.33203125" style="81" customWidth="1"/>
    <col min="8970" max="9215" width="9.109375" style="81"/>
    <col min="9216" max="9216" width="2.5546875" style="81" customWidth="1"/>
    <col min="9217" max="9217" width="7.109375" style="81" customWidth="1"/>
    <col min="9218" max="9218" width="12.44140625" style="81" customWidth="1"/>
    <col min="9219" max="9219" width="9.6640625" style="81" customWidth="1"/>
    <col min="9220" max="9220" width="4.6640625" style="81" bestFit="1" customWidth="1"/>
    <col min="9221" max="9221" width="14.44140625" style="81" customWidth="1"/>
    <col min="9222" max="9222" width="11.109375" style="81" customWidth="1"/>
    <col min="9223" max="9223" width="10.33203125" style="81" customWidth="1"/>
    <col min="9224" max="9224" width="13" style="81" customWidth="1"/>
    <col min="9225" max="9225" width="8.33203125" style="81" customWidth="1"/>
    <col min="9226" max="9471" width="9.109375" style="81"/>
    <col min="9472" max="9472" width="2.5546875" style="81" customWidth="1"/>
    <col min="9473" max="9473" width="7.109375" style="81" customWidth="1"/>
    <col min="9474" max="9474" width="12.44140625" style="81" customWidth="1"/>
    <col min="9475" max="9475" width="9.6640625" style="81" customWidth="1"/>
    <col min="9476" max="9476" width="4.6640625" style="81" bestFit="1" customWidth="1"/>
    <col min="9477" max="9477" width="14.44140625" style="81" customWidth="1"/>
    <col min="9478" max="9478" width="11.109375" style="81" customWidth="1"/>
    <col min="9479" max="9479" width="10.33203125" style="81" customWidth="1"/>
    <col min="9480" max="9480" width="13" style="81" customWidth="1"/>
    <col min="9481" max="9481" width="8.33203125" style="81" customWidth="1"/>
    <col min="9482" max="9727" width="9.109375" style="81"/>
    <col min="9728" max="9728" width="2.5546875" style="81" customWidth="1"/>
    <col min="9729" max="9729" width="7.109375" style="81" customWidth="1"/>
    <col min="9730" max="9730" width="12.44140625" style="81" customWidth="1"/>
    <col min="9731" max="9731" width="9.6640625" style="81" customWidth="1"/>
    <col min="9732" max="9732" width="4.6640625" style="81" bestFit="1" customWidth="1"/>
    <col min="9733" max="9733" width="14.44140625" style="81" customWidth="1"/>
    <col min="9734" max="9734" width="11.109375" style="81" customWidth="1"/>
    <col min="9735" max="9735" width="10.33203125" style="81" customWidth="1"/>
    <col min="9736" max="9736" width="13" style="81" customWidth="1"/>
    <col min="9737" max="9737" width="8.33203125" style="81" customWidth="1"/>
    <col min="9738" max="9983" width="9.109375" style="81"/>
    <col min="9984" max="9984" width="2.5546875" style="81" customWidth="1"/>
    <col min="9985" max="9985" width="7.109375" style="81" customWidth="1"/>
    <col min="9986" max="9986" width="12.44140625" style="81" customWidth="1"/>
    <col min="9987" max="9987" width="9.6640625" style="81" customWidth="1"/>
    <col min="9988" max="9988" width="4.6640625" style="81" bestFit="1" customWidth="1"/>
    <col min="9989" max="9989" width="14.44140625" style="81" customWidth="1"/>
    <col min="9990" max="9990" width="11.109375" style="81" customWidth="1"/>
    <col min="9991" max="9991" width="10.33203125" style="81" customWidth="1"/>
    <col min="9992" max="9992" width="13" style="81" customWidth="1"/>
    <col min="9993" max="9993" width="8.33203125" style="81" customWidth="1"/>
    <col min="9994" max="10239" width="9.109375" style="81"/>
    <col min="10240" max="10240" width="2.5546875" style="81" customWidth="1"/>
    <col min="10241" max="10241" width="7.109375" style="81" customWidth="1"/>
    <col min="10242" max="10242" width="12.44140625" style="81" customWidth="1"/>
    <col min="10243" max="10243" width="9.6640625" style="81" customWidth="1"/>
    <col min="10244" max="10244" width="4.6640625" style="81" bestFit="1" customWidth="1"/>
    <col min="10245" max="10245" width="14.44140625" style="81" customWidth="1"/>
    <col min="10246" max="10246" width="11.109375" style="81" customWidth="1"/>
    <col min="10247" max="10247" width="10.33203125" style="81" customWidth="1"/>
    <col min="10248" max="10248" width="13" style="81" customWidth="1"/>
    <col min="10249" max="10249" width="8.33203125" style="81" customWidth="1"/>
    <col min="10250" max="10495" width="9.109375" style="81"/>
    <col min="10496" max="10496" width="2.5546875" style="81" customWidth="1"/>
    <col min="10497" max="10497" width="7.109375" style="81" customWidth="1"/>
    <col min="10498" max="10498" width="12.44140625" style="81" customWidth="1"/>
    <col min="10499" max="10499" width="9.6640625" style="81" customWidth="1"/>
    <col min="10500" max="10500" width="4.6640625" style="81" bestFit="1" customWidth="1"/>
    <col min="10501" max="10501" width="14.44140625" style="81" customWidth="1"/>
    <col min="10502" max="10502" width="11.109375" style="81" customWidth="1"/>
    <col min="10503" max="10503" width="10.33203125" style="81" customWidth="1"/>
    <col min="10504" max="10504" width="13" style="81" customWidth="1"/>
    <col min="10505" max="10505" width="8.33203125" style="81" customWidth="1"/>
    <col min="10506" max="10751" width="9.109375" style="81"/>
    <col min="10752" max="10752" width="2.5546875" style="81" customWidth="1"/>
    <col min="10753" max="10753" width="7.109375" style="81" customWidth="1"/>
    <col min="10754" max="10754" width="12.44140625" style="81" customWidth="1"/>
    <col min="10755" max="10755" width="9.6640625" style="81" customWidth="1"/>
    <col min="10756" max="10756" width="4.6640625" style="81" bestFit="1" customWidth="1"/>
    <col min="10757" max="10757" width="14.44140625" style="81" customWidth="1"/>
    <col min="10758" max="10758" width="11.109375" style="81" customWidth="1"/>
    <col min="10759" max="10759" width="10.33203125" style="81" customWidth="1"/>
    <col min="10760" max="10760" width="13" style="81" customWidth="1"/>
    <col min="10761" max="10761" width="8.33203125" style="81" customWidth="1"/>
    <col min="10762" max="11007" width="9.109375" style="81"/>
    <col min="11008" max="11008" width="2.5546875" style="81" customWidth="1"/>
    <col min="11009" max="11009" width="7.109375" style="81" customWidth="1"/>
    <col min="11010" max="11010" width="12.44140625" style="81" customWidth="1"/>
    <col min="11011" max="11011" width="9.6640625" style="81" customWidth="1"/>
    <col min="11012" max="11012" width="4.6640625" style="81" bestFit="1" customWidth="1"/>
    <col min="11013" max="11013" width="14.44140625" style="81" customWidth="1"/>
    <col min="11014" max="11014" width="11.109375" style="81" customWidth="1"/>
    <col min="11015" max="11015" width="10.33203125" style="81" customWidth="1"/>
    <col min="11016" max="11016" width="13" style="81" customWidth="1"/>
    <col min="11017" max="11017" width="8.33203125" style="81" customWidth="1"/>
    <col min="11018" max="11263" width="9.109375" style="81"/>
    <col min="11264" max="11264" width="2.5546875" style="81" customWidth="1"/>
    <col min="11265" max="11265" width="7.109375" style="81" customWidth="1"/>
    <col min="11266" max="11266" width="12.44140625" style="81" customWidth="1"/>
    <col min="11267" max="11267" width="9.6640625" style="81" customWidth="1"/>
    <col min="11268" max="11268" width="4.6640625" style="81" bestFit="1" customWidth="1"/>
    <col min="11269" max="11269" width="14.44140625" style="81" customWidth="1"/>
    <col min="11270" max="11270" width="11.109375" style="81" customWidth="1"/>
    <col min="11271" max="11271" width="10.33203125" style="81" customWidth="1"/>
    <col min="11272" max="11272" width="13" style="81" customWidth="1"/>
    <col min="11273" max="11273" width="8.33203125" style="81" customWidth="1"/>
    <col min="11274" max="11519" width="9.109375" style="81"/>
    <col min="11520" max="11520" width="2.5546875" style="81" customWidth="1"/>
    <col min="11521" max="11521" width="7.109375" style="81" customWidth="1"/>
    <col min="11522" max="11522" width="12.44140625" style="81" customWidth="1"/>
    <col min="11523" max="11523" width="9.6640625" style="81" customWidth="1"/>
    <col min="11524" max="11524" width="4.6640625" style="81" bestFit="1" customWidth="1"/>
    <col min="11525" max="11525" width="14.44140625" style="81" customWidth="1"/>
    <col min="11526" max="11526" width="11.109375" style="81" customWidth="1"/>
    <col min="11527" max="11527" width="10.33203125" style="81" customWidth="1"/>
    <col min="11528" max="11528" width="13" style="81" customWidth="1"/>
    <col min="11529" max="11529" width="8.33203125" style="81" customWidth="1"/>
    <col min="11530" max="11775" width="9.109375" style="81"/>
    <col min="11776" max="11776" width="2.5546875" style="81" customWidth="1"/>
    <col min="11777" max="11777" width="7.109375" style="81" customWidth="1"/>
    <col min="11778" max="11778" width="12.44140625" style="81" customWidth="1"/>
    <col min="11779" max="11779" width="9.6640625" style="81" customWidth="1"/>
    <col min="11780" max="11780" width="4.6640625" style="81" bestFit="1" customWidth="1"/>
    <col min="11781" max="11781" width="14.44140625" style="81" customWidth="1"/>
    <col min="11782" max="11782" width="11.109375" style="81" customWidth="1"/>
    <col min="11783" max="11783" width="10.33203125" style="81" customWidth="1"/>
    <col min="11784" max="11784" width="13" style="81" customWidth="1"/>
    <col min="11785" max="11785" width="8.33203125" style="81" customWidth="1"/>
    <col min="11786" max="12031" width="9.109375" style="81"/>
    <col min="12032" max="12032" width="2.5546875" style="81" customWidth="1"/>
    <col min="12033" max="12033" width="7.109375" style="81" customWidth="1"/>
    <col min="12034" max="12034" width="12.44140625" style="81" customWidth="1"/>
    <col min="12035" max="12035" width="9.6640625" style="81" customWidth="1"/>
    <col min="12036" max="12036" width="4.6640625" style="81" bestFit="1" customWidth="1"/>
    <col min="12037" max="12037" width="14.44140625" style="81" customWidth="1"/>
    <col min="12038" max="12038" width="11.109375" style="81" customWidth="1"/>
    <col min="12039" max="12039" width="10.33203125" style="81" customWidth="1"/>
    <col min="12040" max="12040" width="13" style="81" customWidth="1"/>
    <col min="12041" max="12041" width="8.33203125" style="81" customWidth="1"/>
    <col min="12042" max="12287" width="9.109375" style="81"/>
    <col min="12288" max="12288" width="2.5546875" style="81" customWidth="1"/>
    <col min="12289" max="12289" width="7.109375" style="81" customWidth="1"/>
    <col min="12290" max="12290" width="12.44140625" style="81" customWidth="1"/>
    <col min="12291" max="12291" width="9.6640625" style="81" customWidth="1"/>
    <col min="12292" max="12292" width="4.6640625" style="81" bestFit="1" customWidth="1"/>
    <col min="12293" max="12293" width="14.44140625" style="81" customWidth="1"/>
    <col min="12294" max="12294" width="11.109375" style="81" customWidth="1"/>
    <col min="12295" max="12295" width="10.33203125" style="81" customWidth="1"/>
    <col min="12296" max="12296" width="13" style="81" customWidth="1"/>
    <col min="12297" max="12297" width="8.33203125" style="81" customWidth="1"/>
    <col min="12298" max="12543" width="9.109375" style="81"/>
    <col min="12544" max="12544" width="2.5546875" style="81" customWidth="1"/>
    <col min="12545" max="12545" width="7.109375" style="81" customWidth="1"/>
    <col min="12546" max="12546" width="12.44140625" style="81" customWidth="1"/>
    <col min="12547" max="12547" width="9.6640625" style="81" customWidth="1"/>
    <col min="12548" max="12548" width="4.6640625" style="81" bestFit="1" customWidth="1"/>
    <col min="12549" max="12549" width="14.44140625" style="81" customWidth="1"/>
    <col min="12550" max="12550" width="11.109375" style="81" customWidth="1"/>
    <col min="12551" max="12551" width="10.33203125" style="81" customWidth="1"/>
    <col min="12552" max="12552" width="13" style="81" customWidth="1"/>
    <col min="12553" max="12553" width="8.33203125" style="81" customWidth="1"/>
    <col min="12554" max="12799" width="9.109375" style="81"/>
    <col min="12800" max="12800" width="2.5546875" style="81" customWidth="1"/>
    <col min="12801" max="12801" width="7.109375" style="81" customWidth="1"/>
    <col min="12802" max="12802" width="12.44140625" style="81" customWidth="1"/>
    <col min="12803" max="12803" width="9.6640625" style="81" customWidth="1"/>
    <col min="12804" max="12804" width="4.6640625" style="81" bestFit="1" customWidth="1"/>
    <col min="12805" max="12805" width="14.44140625" style="81" customWidth="1"/>
    <col min="12806" max="12806" width="11.109375" style="81" customWidth="1"/>
    <col min="12807" max="12807" width="10.33203125" style="81" customWidth="1"/>
    <col min="12808" max="12808" width="13" style="81" customWidth="1"/>
    <col min="12809" max="12809" width="8.33203125" style="81" customWidth="1"/>
    <col min="12810" max="13055" width="9.109375" style="81"/>
    <col min="13056" max="13056" width="2.5546875" style="81" customWidth="1"/>
    <col min="13057" max="13057" width="7.109375" style="81" customWidth="1"/>
    <col min="13058" max="13058" width="12.44140625" style="81" customWidth="1"/>
    <col min="13059" max="13059" width="9.6640625" style="81" customWidth="1"/>
    <col min="13060" max="13060" width="4.6640625" style="81" bestFit="1" customWidth="1"/>
    <col min="13061" max="13061" width="14.44140625" style="81" customWidth="1"/>
    <col min="13062" max="13062" width="11.109375" style="81" customWidth="1"/>
    <col min="13063" max="13063" width="10.33203125" style="81" customWidth="1"/>
    <col min="13064" max="13064" width="13" style="81" customWidth="1"/>
    <col min="13065" max="13065" width="8.33203125" style="81" customWidth="1"/>
    <col min="13066" max="13311" width="9.109375" style="81"/>
    <col min="13312" max="13312" width="2.5546875" style="81" customWidth="1"/>
    <col min="13313" max="13313" width="7.109375" style="81" customWidth="1"/>
    <col min="13314" max="13314" width="12.44140625" style="81" customWidth="1"/>
    <col min="13315" max="13315" width="9.6640625" style="81" customWidth="1"/>
    <col min="13316" max="13316" width="4.6640625" style="81" bestFit="1" customWidth="1"/>
    <col min="13317" max="13317" width="14.44140625" style="81" customWidth="1"/>
    <col min="13318" max="13318" width="11.109375" style="81" customWidth="1"/>
    <col min="13319" max="13319" width="10.33203125" style="81" customWidth="1"/>
    <col min="13320" max="13320" width="13" style="81" customWidth="1"/>
    <col min="13321" max="13321" width="8.33203125" style="81" customWidth="1"/>
    <col min="13322" max="13567" width="9.109375" style="81"/>
    <col min="13568" max="13568" width="2.5546875" style="81" customWidth="1"/>
    <col min="13569" max="13569" width="7.109375" style="81" customWidth="1"/>
    <col min="13570" max="13570" width="12.44140625" style="81" customWidth="1"/>
    <col min="13571" max="13571" width="9.6640625" style="81" customWidth="1"/>
    <col min="13572" max="13572" width="4.6640625" style="81" bestFit="1" customWidth="1"/>
    <col min="13573" max="13573" width="14.44140625" style="81" customWidth="1"/>
    <col min="13574" max="13574" width="11.109375" style="81" customWidth="1"/>
    <col min="13575" max="13575" width="10.33203125" style="81" customWidth="1"/>
    <col min="13576" max="13576" width="13" style="81" customWidth="1"/>
    <col min="13577" max="13577" width="8.33203125" style="81" customWidth="1"/>
    <col min="13578" max="13823" width="9.109375" style="81"/>
    <col min="13824" max="13824" width="2.5546875" style="81" customWidth="1"/>
    <col min="13825" max="13825" width="7.109375" style="81" customWidth="1"/>
    <col min="13826" max="13826" width="12.44140625" style="81" customWidth="1"/>
    <col min="13827" max="13827" width="9.6640625" style="81" customWidth="1"/>
    <col min="13828" max="13828" width="4.6640625" style="81" bestFit="1" customWidth="1"/>
    <col min="13829" max="13829" width="14.44140625" style="81" customWidth="1"/>
    <col min="13830" max="13830" width="11.109375" style="81" customWidth="1"/>
    <col min="13831" max="13831" width="10.33203125" style="81" customWidth="1"/>
    <col min="13832" max="13832" width="13" style="81" customWidth="1"/>
    <col min="13833" max="13833" width="8.33203125" style="81" customWidth="1"/>
    <col min="13834" max="14079" width="9.109375" style="81"/>
    <col min="14080" max="14080" width="2.5546875" style="81" customWidth="1"/>
    <col min="14081" max="14081" width="7.109375" style="81" customWidth="1"/>
    <col min="14082" max="14082" width="12.44140625" style="81" customWidth="1"/>
    <col min="14083" max="14083" width="9.6640625" style="81" customWidth="1"/>
    <col min="14084" max="14084" width="4.6640625" style="81" bestFit="1" customWidth="1"/>
    <col min="14085" max="14085" width="14.44140625" style="81" customWidth="1"/>
    <col min="14086" max="14086" width="11.109375" style="81" customWidth="1"/>
    <col min="14087" max="14087" width="10.33203125" style="81" customWidth="1"/>
    <col min="14088" max="14088" width="13" style="81" customWidth="1"/>
    <col min="14089" max="14089" width="8.33203125" style="81" customWidth="1"/>
    <col min="14090" max="14335" width="9.109375" style="81"/>
    <col min="14336" max="14336" width="2.5546875" style="81" customWidth="1"/>
    <col min="14337" max="14337" width="7.109375" style="81" customWidth="1"/>
    <col min="14338" max="14338" width="12.44140625" style="81" customWidth="1"/>
    <col min="14339" max="14339" width="9.6640625" style="81" customWidth="1"/>
    <col min="14340" max="14340" width="4.6640625" style="81" bestFit="1" customWidth="1"/>
    <col min="14341" max="14341" width="14.44140625" style="81" customWidth="1"/>
    <col min="14342" max="14342" width="11.109375" style="81" customWidth="1"/>
    <col min="14343" max="14343" width="10.33203125" style="81" customWidth="1"/>
    <col min="14344" max="14344" width="13" style="81" customWidth="1"/>
    <col min="14345" max="14345" width="8.33203125" style="81" customWidth="1"/>
    <col min="14346" max="14591" width="9.109375" style="81"/>
    <col min="14592" max="14592" width="2.5546875" style="81" customWidth="1"/>
    <col min="14593" max="14593" width="7.109375" style="81" customWidth="1"/>
    <col min="14594" max="14594" width="12.44140625" style="81" customWidth="1"/>
    <col min="14595" max="14595" width="9.6640625" style="81" customWidth="1"/>
    <col min="14596" max="14596" width="4.6640625" style="81" bestFit="1" customWidth="1"/>
    <col min="14597" max="14597" width="14.44140625" style="81" customWidth="1"/>
    <col min="14598" max="14598" width="11.109375" style="81" customWidth="1"/>
    <col min="14599" max="14599" width="10.33203125" style="81" customWidth="1"/>
    <col min="14600" max="14600" width="13" style="81" customWidth="1"/>
    <col min="14601" max="14601" width="8.33203125" style="81" customWidth="1"/>
    <col min="14602" max="14847" width="9.109375" style="81"/>
    <col min="14848" max="14848" width="2.5546875" style="81" customWidth="1"/>
    <col min="14849" max="14849" width="7.109375" style="81" customWidth="1"/>
    <col min="14850" max="14850" width="12.44140625" style="81" customWidth="1"/>
    <col min="14851" max="14851" width="9.6640625" style="81" customWidth="1"/>
    <col min="14852" max="14852" width="4.6640625" style="81" bestFit="1" customWidth="1"/>
    <col min="14853" max="14853" width="14.44140625" style="81" customWidth="1"/>
    <col min="14854" max="14854" width="11.109375" style="81" customWidth="1"/>
    <col min="14855" max="14855" width="10.33203125" style="81" customWidth="1"/>
    <col min="14856" max="14856" width="13" style="81" customWidth="1"/>
    <col min="14857" max="14857" width="8.33203125" style="81" customWidth="1"/>
    <col min="14858" max="15103" width="9.109375" style="81"/>
    <col min="15104" max="15104" width="2.5546875" style="81" customWidth="1"/>
    <col min="15105" max="15105" width="7.109375" style="81" customWidth="1"/>
    <col min="15106" max="15106" width="12.44140625" style="81" customWidth="1"/>
    <col min="15107" max="15107" width="9.6640625" style="81" customWidth="1"/>
    <col min="15108" max="15108" width="4.6640625" style="81" bestFit="1" customWidth="1"/>
    <col min="15109" max="15109" width="14.44140625" style="81" customWidth="1"/>
    <col min="15110" max="15110" width="11.109375" style="81" customWidth="1"/>
    <col min="15111" max="15111" width="10.33203125" style="81" customWidth="1"/>
    <col min="15112" max="15112" width="13" style="81" customWidth="1"/>
    <col min="15113" max="15113" width="8.33203125" style="81" customWidth="1"/>
    <col min="15114" max="15359" width="9.109375" style="81"/>
    <col min="15360" max="15360" width="2.5546875" style="81" customWidth="1"/>
    <col min="15361" max="15361" width="7.109375" style="81" customWidth="1"/>
    <col min="15362" max="15362" width="12.44140625" style="81" customWidth="1"/>
    <col min="15363" max="15363" width="9.6640625" style="81" customWidth="1"/>
    <col min="15364" max="15364" width="4.6640625" style="81" bestFit="1" customWidth="1"/>
    <col min="15365" max="15365" width="14.44140625" style="81" customWidth="1"/>
    <col min="15366" max="15366" width="11.109375" style="81" customWidth="1"/>
    <col min="15367" max="15367" width="10.33203125" style="81" customWidth="1"/>
    <col min="15368" max="15368" width="13" style="81" customWidth="1"/>
    <col min="15369" max="15369" width="8.33203125" style="81" customWidth="1"/>
    <col min="15370" max="15615" width="9.109375" style="81"/>
    <col min="15616" max="15616" width="2.5546875" style="81" customWidth="1"/>
    <col min="15617" max="15617" width="7.109375" style="81" customWidth="1"/>
    <col min="15618" max="15618" width="12.44140625" style="81" customWidth="1"/>
    <col min="15619" max="15619" width="9.6640625" style="81" customWidth="1"/>
    <col min="15620" max="15620" width="4.6640625" style="81" bestFit="1" customWidth="1"/>
    <col min="15621" max="15621" width="14.44140625" style="81" customWidth="1"/>
    <col min="15622" max="15622" width="11.109375" style="81" customWidth="1"/>
    <col min="15623" max="15623" width="10.33203125" style="81" customWidth="1"/>
    <col min="15624" max="15624" width="13" style="81" customWidth="1"/>
    <col min="15625" max="15625" width="8.33203125" style="81" customWidth="1"/>
    <col min="15626" max="15871" width="9.109375" style="81"/>
    <col min="15872" max="15872" width="2.5546875" style="81" customWidth="1"/>
    <col min="15873" max="15873" width="7.109375" style="81" customWidth="1"/>
    <col min="15874" max="15874" width="12.44140625" style="81" customWidth="1"/>
    <col min="15875" max="15875" width="9.6640625" style="81" customWidth="1"/>
    <col min="15876" max="15876" width="4.6640625" style="81" bestFit="1" customWidth="1"/>
    <col min="15877" max="15877" width="14.44140625" style="81" customWidth="1"/>
    <col min="15878" max="15878" width="11.109375" style="81" customWidth="1"/>
    <col min="15879" max="15879" width="10.33203125" style="81" customWidth="1"/>
    <col min="15880" max="15880" width="13" style="81" customWidth="1"/>
    <col min="15881" max="15881" width="8.33203125" style="81" customWidth="1"/>
    <col min="15882" max="16127" width="9.109375" style="81"/>
    <col min="16128" max="16128" width="2.5546875" style="81" customWidth="1"/>
    <col min="16129" max="16129" width="7.109375" style="81" customWidth="1"/>
    <col min="16130" max="16130" width="12.44140625" style="81" customWidth="1"/>
    <col min="16131" max="16131" width="9.6640625" style="81" customWidth="1"/>
    <col min="16132" max="16132" width="4.6640625" style="81" bestFit="1" customWidth="1"/>
    <col min="16133" max="16133" width="14.44140625" style="81" customWidth="1"/>
    <col min="16134" max="16134" width="11.109375" style="81" customWidth="1"/>
    <col min="16135" max="16135" width="10.33203125" style="81" customWidth="1"/>
    <col min="16136" max="16136" width="13" style="81" customWidth="1"/>
    <col min="16137" max="16137" width="8.33203125" style="81" customWidth="1"/>
    <col min="16138" max="16383" width="9.109375" style="81"/>
    <col min="16384" max="16384" width="9.109375" style="81" customWidth="1"/>
  </cols>
  <sheetData>
    <row r="1" spans="1:9">
      <c r="A1" s="260" t="s">
        <v>122</v>
      </c>
      <c r="B1" s="259"/>
      <c r="C1" s="261"/>
      <c r="D1" s="261"/>
      <c r="E1" s="261"/>
      <c r="F1" s="261"/>
      <c r="G1" s="261"/>
      <c r="H1" s="261"/>
      <c r="I1" s="262"/>
    </row>
    <row r="2" spans="1:9" ht="15.6">
      <c r="A2" s="1817" t="s">
        <v>672</v>
      </c>
      <c r="B2" s="1818"/>
      <c r="C2" s="1819"/>
      <c r="D2" s="1819"/>
      <c r="E2" s="261"/>
      <c r="F2" s="261"/>
      <c r="G2" s="261"/>
      <c r="H2" s="261"/>
      <c r="I2" s="261"/>
    </row>
    <row r="3" spans="1:9">
      <c r="A3" s="260" t="s">
        <v>412</v>
      </c>
      <c r="B3" s="259"/>
      <c r="C3" s="261"/>
      <c r="D3" s="261"/>
      <c r="E3" s="261"/>
      <c r="F3" s="261"/>
      <c r="G3" s="261"/>
      <c r="H3" s="261"/>
      <c r="I3" s="261"/>
    </row>
    <row r="4" spans="1:9">
      <c r="A4" s="260" t="s">
        <v>760</v>
      </c>
      <c r="B4" s="259"/>
      <c r="C4" s="261"/>
      <c r="D4" s="261"/>
      <c r="E4" s="261"/>
      <c r="F4" s="261"/>
      <c r="G4" s="261"/>
      <c r="H4" s="261"/>
      <c r="I4" s="261"/>
    </row>
    <row r="5" spans="1:9">
      <c r="A5" s="259"/>
      <c r="B5" s="259"/>
      <c r="C5" s="261"/>
      <c r="D5" s="261"/>
      <c r="E5" s="261"/>
      <c r="F5" s="261"/>
      <c r="G5" s="261"/>
      <c r="H5" s="261"/>
      <c r="I5" s="261"/>
    </row>
    <row r="6" spans="1:9">
      <c r="A6" s="259"/>
      <c r="B6" s="259"/>
      <c r="C6" s="263"/>
      <c r="D6" s="263"/>
      <c r="E6" s="261" t="s">
        <v>226</v>
      </c>
      <c r="F6" s="263"/>
      <c r="G6" s="263"/>
      <c r="H6" s="261" t="s">
        <v>376</v>
      </c>
      <c r="I6" s="261"/>
    </row>
    <row r="7" spans="1:9">
      <c r="A7" s="259"/>
      <c r="B7" s="259"/>
      <c r="C7" s="263" t="s">
        <v>227</v>
      </c>
      <c r="D7" s="263" t="s">
        <v>228</v>
      </c>
      <c r="E7" s="263" t="s">
        <v>229</v>
      </c>
      <c r="F7" s="263" t="s">
        <v>230</v>
      </c>
      <c r="G7" s="263" t="s">
        <v>231</v>
      </c>
      <c r="H7" s="263" t="s">
        <v>232</v>
      </c>
      <c r="I7" s="261"/>
    </row>
    <row r="8" spans="1:9">
      <c r="A8" s="259" t="s">
        <v>360</v>
      </c>
      <c r="B8" s="259"/>
      <c r="C8" s="263"/>
      <c r="D8" s="263"/>
      <c r="E8" s="264"/>
      <c r="F8" s="263"/>
      <c r="G8" s="263"/>
      <c r="H8" s="263"/>
      <c r="I8" s="263"/>
    </row>
    <row r="9" spans="1:9">
      <c r="A9" s="266" t="s">
        <v>206</v>
      </c>
      <c r="B9" s="265"/>
      <c r="C9" s="267">
        <v>252</v>
      </c>
      <c r="D9" s="267" t="s">
        <v>236</v>
      </c>
      <c r="E9" s="268">
        <v>-73748</v>
      </c>
      <c r="F9" s="267" t="s">
        <v>267</v>
      </c>
      <c r="G9" s="1701">
        <f>'WCA Allocation Factors'!C6</f>
        <v>0</v>
      </c>
      <c r="H9" s="216">
        <f>E9*G9</f>
        <v>0</v>
      </c>
      <c r="I9" s="261"/>
    </row>
    <row r="10" spans="1:9">
      <c r="A10" s="266" t="s">
        <v>206</v>
      </c>
      <c r="B10" s="265"/>
      <c r="C10" s="267">
        <v>252</v>
      </c>
      <c r="D10" s="267" t="s">
        <v>236</v>
      </c>
      <c r="E10" s="268">
        <v>-287876</v>
      </c>
      <c r="F10" s="267" t="s">
        <v>268</v>
      </c>
      <c r="G10" s="1701">
        <f>'WCA Allocation Factors'!D6</f>
        <v>0</v>
      </c>
      <c r="H10" s="216">
        <f t="shared" ref="H10:H18" si="0">E10*G10</f>
        <v>0</v>
      </c>
      <c r="I10" s="261"/>
    </row>
    <row r="11" spans="1:9">
      <c r="A11" s="115" t="s">
        <v>206</v>
      </c>
      <c r="B11" s="265"/>
      <c r="C11" s="267">
        <v>252</v>
      </c>
      <c r="D11" s="267" t="s">
        <v>236</v>
      </c>
      <c r="E11" s="123">
        <v>-161093</v>
      </c>
      <c r="F11" s="1294" t="s">
        <v>237</v>
      </c>
      <c r="G11" s="1701">
        <f>'WCA Allocation Factors'!E6</f>
        <v>1</v>
      </c>
      <c r="H11" s="216">
        <f t="shared" si="0"/>
        <v>-161093</v>
      </c>
      <c r="I11" s="261"/>
    </row>
    <row r="12" spans="1:9">
      <c r="A12" s="115" t="s">
        <v>206</v>
      </c>
      <c r="B12" s="265"/>
      <c r="C12" s="267">
        <v>252</v>
      </c>
      <c r="D12" s="267" t="s">
        <v>236</v>
      </c>
      <c r="E12" s="123">
        <v>310832</v>
      </c>
      <c r="F12" s="1294" t="s">
        <v>270</v>
      </c>
      <c r="G12" s="1701">
        <f>'WCA Allocation Factors'!I6</f>
        <v>0</v>
      </c>
      <c r="H12" s="216">
        <f t="shared" si="0"/>
        <v>0</v>
      </c>
      <c r="I12" s="261"/>
    </row>
    <row r="13" spans="1:9">
      <c r="A13" s="115" t="s">
        <v>206</v>
      </c>
      <c r="B13" s="259"/>
      <c r="C13" s="267">
        <v>252</v>
      </c>
      <c r="D13" s="267" t="s">
        <v>236</v>
      </c>
      <c r="E13" s="123">
        <v>-1066593</v>
      </c>
      <c r="F13" s="1294" t="s">
        <v>269</v>
      </c>
      <c r="G13" s="1701">
        <f>'WCA Allocation Factors'!H6</f>
        <v>0</v>
      </c>
      <c r="H13" s="216">
        <f t="shared" si="0"/>
        <v>0</v>
      </c>
      <c r="I13" s="261"/>
    </row>
    <row r="14" spans="1:9">
      <c r="A14" s="115" t="s">
        <v>206</v>
      </c>
      <c r="B14" s="265"/>
      <c r="C14" s="267">
        <v>252</v>
      </c>
      <c r="D14" s="267" t="s">
        <v>236</v>
      </c>
      <c r="E14" s="123">
        <v>-198236</v>
      </c>
      <c r="F14" s="1294" t="s">
        <v>767</v>
      </c>
      <c r="G14" s="1701">
        <f>'WCA Allocation Factors'!K6</f>
        <v>0</v>
      </c>
      <c r="H14" s="216">
        <f t="shared" si="0"/>
        <v>0</v>
      </c>
      <c r="I14" s="261"/>
    </row>
    <row r="15" spans="1:9">
      <c r="A15" s="115" t="s">
        <v>206</v>
      </c>
      <c r="B15" s="265"/>
      <c r="C15" s="267">
        <v>252</v>
      </c>
      <c r="D15" s="267" t="s">
        <v>236</v>
      </c>
      <c r="E15" s="123">
        <v>0</v>
      </c>
      <c r="F15" s="1294" t="s">
        <v>249</v>
      </c>
      <c r="G15" s="1681">
        <f>'WCA Allocation Factors'!E22</f>
        <v>6.9301032461305659E-2</v>
      </c>
      <c r="H15" s="216">
        <f t="shared" si="0"/>
        <v>0</v>
      </c>
      <c r="I15" s="261"/>
    </row>
    <row r="16" spans="1:9">
      <c r="A16" s="115" t="s">
        <v>206</v>
      </c>
      <c r="B16" s="265"/>
      <c r="C16" s="267">
        <v>252</v>
      </c>
      <c r="D16" s="267" t="s">
        <v>236</v>
      </c>
      <c r="E16" s="123">
        <v>21202</v>
      </c>
      <c r="F16" s="1294" t="s">
        <v>243</v>
      </c>
      <c r="G16" s="1681">
        <f>'WCA Allocation Factors'!E7</f>
        <v>8.043396137671209E-2</v>
      </c>
      <c r="H16" s="216">
        <f t="shared" si="0"/>
        <v>1705.3608491090497</v>
      </c>
      <c r="I16" s="261"/>
    </row>
    <row r="17" spans="1:9">
      <c r="A17" s="115" t="s">
        <v>206</v>
      </c>
      <c r="B17" s="265"/>
      <c r="C17" s="267">
        <v>252</v>
      </c>
      <c r="D17" s="267" t="s">
        <v>236</v>
      </c>
      <c r="E17" s="123">
        <v>1456103</v>
      </c>
      <c r="F17" s="1294" t="s">
        <v>352</v>
      </c>
      <c r="G17" s="1681">
        <v>0</v>
      </c>
      <c r="H17" s="216">
        <f t="shared" si="0"/>
        <v>0</v>
      </c>
      <c r="I17" s="261"/>
    </row>
    <row r="18" spans="1:9">
      <c r="A18" s="115" t="s">
        <v>206</v>
      </c>
      <c r="B18" s="265"/>
      <c r="C18" s="267">
        <v>252</v>
      </c>
      <c r="D18" s="267" t="s">
        <v>236</v>
      </c>
      <c r="E18" s="123">
        <v>-591</v>
      </c>
      <c r="F18" s="1294" t="s">
        <v>341</v>
      </c>
      <c r="G18" s="1681">
        <f>'WCA Allocation Factors'!E16</f>
        <v>0.22605500000000001</v>
      </c>
      <c r="H18" s="216">
        <f t="shared" si="0"/>
        <v>-133.59850500000002</v>
      </c>
      <c r="I18" s="261"/>
    </row>
    <row r="19" spans="1:9" ht="14.4" thickBot="1">
      <c r="A19" s="115"/>
      <c r="B19" s="265"/>
      <c r="C19" s="267"/>
      <c r="D19" s="269"/>
      <c r="E19" s="270">
        <f>SUM(E9:E18)</f>
        <v>0</v>
      </c>
      <c r="F19" s="1294"/>
      <c r="G19" s="149"/>
      <c r="H19" s="270">
        <f>SUM(H9:H18)</f>
        <v>-159521.23765589096</v>
      </c>
      <c r="I19" s="1294"/>
    </row>
    <row r="20" spans="1:9">
      <c r="A20" s="115"/>
      <c r="B20" s="265"/>
      <c r="C20" s="267"/>
      <c r="D20" s="269"/>
      <c r="E20" s="123"/>
      <c r="F20" s="1294"/>
      <c r="G20" s="214"/>
      <c r="H20" s="143"/>
    </row>
    <row r="21" spans="1:9">
      <c r="E21" s="215"/>
      <c r="G21" s="214"/>
      <c r="H21" s="215"/>
    </row>
    <row r="22" spans="1:9">
      <c r="E22" s="215"/>
      <c r="G22" s="214"/>
      <c r="H22" s="215"/>
    </row>
    <row r="23" spans="1:9">
      <c r="A23" s="114" t="s">
        <v>1111</v>
      </c>
      <c r="E23" s="215"/>
      <c r="G23" s="214"/>
      <c r="H23" s="215"/>
    </row>
    <row r="24" spans="1:9">
      <c r="E24" s="215"/>
      <c r="F24" s="215"/>
      <c r="G24" s="214"/>
      <c r="H24" s="215"/>
    </row>
    <row r="25" spans="1:9">
      <c r="A25" s="133"/>
      <c r="B25" s="134"/>
      <c r="C25" s="134"/>
      <c r="D25" s="134"/>
      <c r="E25" s="217"/>
      <c r="F25" s="134"/>
      <c r="G25" s="271"/>
      <c r="H25" s="272"/>
      <c r="I25" s="115"/>
    </row>
    <row r="26" spans="1:9">
      <c r="A26" s="137"/>
      <c r="B26" s="115"/>
      <c r="C26" s="115"/>
      <c r="D26" s="115"/>
      <c r="E26" s="125"/>
      <c r="F26" s="115"/>
      <c r="G26" s="273"/>
      <c r="H26" s="274"/>
      <c r="I26" s="115"/>
    </row>
    <row r="27" spans="1:9">
      <c r="A27" s="137"/>
      <c r="B27" s="115"/>
      <c r="C27" s="115"/>
      <c r="D27" s="115"/>
      <c r="E27" s="125"/>
      <c r="F27" s="115"/>
      <c r="G27" s="273"/>
      <c r="H27" s="274"/>
      <c r="I27" s="115"/>
    </row>
    <row r="28" spans="1:9">
      <c r="A28" s="139"/>
      <c r="B28" s="140"/>
      <c r="C28" s="140"/>
      <c r="D28" s="140"/>
      <c r="E28" s="218"/>
      <c r="F28" s="140"/>
      <c r="G28" s="275"/>
      <c r="H28" s="276"/>
      <c r="I28" s="115"/>
    </row>
    <row r="29" spans="1:9">
      <c r="E29" s="216"/>
      <c r="G29" s="214"/>
      <c r="H29" s="215"/>
    </row>
    <row r="30" spans="1:9">
      <c r="E30" s="216"/>
      <c r="G30" s="214"/>
      <c r="H30" s="215"/>
    </row>
    <row r="31" spans="1:9">
      <c r="E31" s="216"/>
      <c r="G31" s="214"/>
      <c r="H31" s="215"/>
    </row>
    <row r="32" spans="1:9">
      <c r="E32" s="216"/>
      <c r="G32" s="214"/>
      <c r="H32" s="215"/>
    </row>
    <row r="33" spans="5:9">
      <c r="E33" s="216"/>
      <c r="G33" s="214"/>
      <c r="H33" s="215"/>
    </row>
    <row r="34" spans="5:9">
      <c r="E34" s="216"/>
      <c r="G34" s="214"/>
      <c r="H34" s="215"/>
    </row>
    <row r="37" spans="5:9" ht="17.399999999999999">
      <c r="I37" s="894"/>
    </row>
    <row r="40" spans="5:9" s="115" customFormat="1">
      <c r="E40" s="130"/>
    </row>
    <row r="41" spans="5:9" s="115" customFormat="1"/>
    <row r="42" spans="5:9" s="115" customFormat="1"/>
    <row r="43" spans="5:9" s="115" customFormat="1"/>
    <row r="44" spans="5:9" s="115" customFormat="1"/>
    <row r="45" spans="5:9" s="115" customFormat="1"/>
    <row r="46" spans="5:9" s="115" customFormat="1"/>
    <row r="47" spans="5:9" s="115" customFormat="1"/>
    <row r="48" spans="5:9" s="115" customFormat="1"/>
    <row r="49" spans="5:5" s="115" customFormat="1">
      <c r="E49" s="277"/>
    </row>
    <row r="50" spans="5:5" s="115" customFormat="1"/>
    <row r="51" spans="5:5" s="115" customFormat="1"/>
  </sheetData>
  <conditionalFormatting sqref="I1:I2">
    <cfRule type="cellIs" dxfId="18" priority="3" stopIfTrue="1" operator="equal">
      <formula>"x.x"</formula>
    </cfRule>
  </conditionalFormatting>
  <conditionalFormatting sqref="A11">
    <cfRule type="cellIs" dxfId="17" priority="2" stopIfTrue="1" operator="equal">
      <formula>"Title"</formula>
    </cfRule>
  </conditionalFormatting>
  <conditionalFormatting sqref="A9:A10">
    <cfRule type="cellIs" dxfId="16" priority="1" stopIfTrue="1" operator="equal">
      <formula>"Adjustment to Income/Expense/Rate Base:"</formula>
    </cfRule>
  </conditionalFormatting>
  <dataValidations disablePrompts="1" count="1">
    <dataValidation type="list" errorStyle="warning" allowBlank="1" showInputMessage="1" showErrorMessage="1" errorTitle="Factor" error="This factor is not included in the drop-down list. Is this the factor you want to use?" sqref="WVL983043:WVL983054 IZ11:IZ20 SV11:SV20 ACR11:ACR20 AMN11:AMN20 AWJ11:AWJ20 BGF11:BGF20 BQB11:BQB20 BZX11:BZX20 CJT11:CJT20 CTP11:CTP20 DDL11:DDL20 DNH11:DNH20 DXD11:DXD20 EGZ11:EGZ20 EQV11:EQV20 FAR11:FAR20 FKN11:FKN20 FUJ11:FUJ20 GEF11:GEF20 GOB11:GOB20 GXX11:GXX20 HHT11:HHT20 HRP11:HRP20 IBL11:IBL20 ILH11:ILH20 IVD11:IVD20 JEZ11:JEZ20 JOV11:JOV20 JYR11:JYR20 KIN11:KIN20 KSJ11:KSJ20 LCF11:LCF20 LMB11:LMB20 LVX11:LVX20 MFT11:MFT20 MPP11:MPP20 MZL11:MZL20 NJH11:NJH20 NTD11:NTD20 OCZ11:OCZ20 OMV11:OMV20 OWR11:OWR20 PGN11:PGN20 PQJ11:PQJ20 QAF11:QAF20 QKB11:QKB20 QTX11:QTX20 RDT11:RDT20 RNP11:RNP20 RXL11:RXL20 SHH11:SHH20 SRD11:SRD20 TAZ11:TAZ20 TKV11:TKV20 TUR11:TUR20 UEN11:UEN20 UOJ11:UOJ20 UYF11:UYF20 VIB11:VIB20 VRX11:VRX20 WBT11:WBT20 WLP11:WLP20 WVL11:WVL20 D65539:D65550 IZ65539:IZ65550 SV65539:SV65550 ACR65539:ACR65550 AMN65539:AMN65550 AWJ65539:AWJ65550 BGF65539:BGF65550 BQB65539:BQB65550 BZX65539:BZX65550 CJT65539:CJT65550 CTP65539:CTP65550 DDL65539:DDL65550 DNH65539:DNH65550 DXD65539:DXD65550 EGZ65539:EGZ65550 EQV65539:EQV65550 FAR65539:FAR65550 FKN65539:FKN65550 FUJ65539:FUJ65550 GEF65539:GEF65550 GOB65539:GOB65550 GXX65539:GXX65550 HHT65539:HHT65550 HRP65539:HRP65550 IBL65539:IBL65550 ILH65539:ILH65550 IVD65539:IVD65550 JEZ65539:JEZ65550 JOV65539:JOV65550 JYR65539:JYR65550 KIN65539:KIN65550 KSJ65539:KSJ65550 LCF65539:LCF65550 LMB65539:LMB65550 LVX65539:LVX65550 MFT65539:MFT65550 MPP65539:MPP65550 MZL65539:MZL65550 NJH65539:NJH65550 NTD65539:NTD65550 OCZ65539:OCZ65550 OMV65539:OMV65550 OWR65539:OWR65550 PGN65539:PGN65550 PQJ65539:PQJ65550 QAF65539:QAF65550 QKB65539:QKB65550 QTX65539:QTX65550 RDT65539:RDT65550 RNP65539:RNP65550 RXL65539:RXL65550 SHH65539:SHH65550 SRD65539:SRD65550 TAZ65539:TAZ65550 TKV65539:TKV65550 TUR65539:TUR65550 UEN65539:UEN65550 UOJ65539:UOJ65550 UYF65539:UYF65550 VIB65539:VIB65550 VRX65539:VRX65550 WBT65539:WBT65550 WLP65539:WLP65550 WVL65539:WVL65550 D131075:D131086 IZ131075:IZ131086 SV131075:SV131086 ACR131075:ACR131086 AMN131075:AMN131086 AWJ131075:AWJ131086 BGF131075:BGF131086 BQB131075:BQB131086 BZX131075:BZX131086 CJT131075:CJT131086 CTP131075:CTP131086 DDL131075:DDL131086 DNH131075:DNH131086 DXD131075:DXD131086 EGZ131075:EGZ131086 EQV131075:EQV131086 FAR131075:FAR131086 FKN131075:FKN131086 FUJ131075:FUJ131086 GEF131075:GEF131086 GOB131075:GOB131086 GXX131075:GXX131086 HHT131075:HHT131086 HRP131075:HRP131086 IBL131075:IBL131086 ILH131075:ILH131086 IVD131075:IVD131086 JEZ131075:JEZ131086 JOV131075:JOV131086 JYR131075:JYR131086 KIN131075:KIN131086 KSJ131075:KSJ131086 LCF131075:LCF131086 LMB131075:LMB131086 LVX131075:LVX131086 MFT131075:MFT131086 MPP131075:MPP131086 MZL131075:MZL131086 NJH131075:NJH131086 NTD131075:NTD131086 OCZ131075:OCZ131086 OMV131075:OMV131086 OWR131075:OWR131086 PGN131075:PGN131086 PQJ131075:PQJ131086 QAF131075:QAF131086 QKB131075:QKB131086 QTX131075:QTX131086 RDT131075:RDT131086 RNP131075:RNP131086 RXL131075:RXL131086 SHH131075:SHH131086 SRD131075:SRD131086 TAZ131075:TAZ131086 TKV131075:TKV131086 TUR131075:TUR131086 UEN131075:UEN131086 UOJ131075:UOJ131086 UYF131075:UYF131086 VIB131075:VIB131086 VRX131075:VRX131086 WBT131075:WBT131086 WLP131075:WLP131086 WVL131075:WVL131086 D196611:D196622 IZ196611:IZ196622 SV196611:SV196622 ACR196611:ACR196622 AMN196611:AMN196622 AWJ196611:AWJ196622 BGF196611:BGF196622 BQB196611:BQB196622 BZX196611:BZX196622 CJT196611:CJT196622 CTP196611:CTP196622 DDL196611:DDL196622 DNH196611:DNH196622 DXD196611:DXD196622 EGZ196611:EGZ196622 EQV196611:EQV196622 FAR196611:FAR196622 FKN196611:FKN196622 FUJ196611:FUJ196622 GEF196611:GEF196622 GOB196611:GOB196622 GXX196611:GXX196622 HHT196611:HHT196622 HRP196611:HRP196622 IBL196611:IBL196622 ILH196611:ILH196622 IVD196611:IVD196622 JEZ196611:JEZ196622 JOV196611:JOV196622 JYR196611:JYR196622 KIN196611:KIN196622 KSJ196611:KSJ196622 LCF196611:LCF196622 LMB196611:LMB196622 LVX196611:LVX196622 MFT196611:MFT196622 MPP196611:MPP196622 MZL196611:MZL196622 NJH196611:NJH196622 NTD196611:NTD196622 OCZ196611:OCZ196622 OMV196611:OMV196622 OWR196611:OWR196622 PGN196611:PGN196622 PQJ196611:PQJ196622 QAF196611:QAF196622 QKB196611:QKB196622 QTX196611:QTX196622 RDT196611:RDT196622 RNP196611:RNP196622 RXL196611:RXL196622 SHH196611:SHH196622 SRD196611:SRD196622 TAZ196611:TAZ196622 TKV196611:TKV196622 TUR196611:TUR196622 UEN196611:UEN196622 UOJ196611:UOJ196622 UYF196611:UYF196622 VIB196611:VIB196622 VRX196611:VRX196622 WBT196611:WBT196622 WLP196611:WLP196622 WVL196611:WVL196622 D262147:D262158 IZ262147:IZ262158 SV262147:SV262158 ACR262147:ACR262158 AMN262147:AMN262158 AWJ262147:AWJ262158 BGF262147:BGF262158 BQB262147:BQB262158 BZX262147:BZX262158 CJT262147:CJT262158 CTP262147:CTP262158 DDL262147:DDL262158 DNH262147:DNH262158 DXD262147:DXD262158 EGZ262147:EGZ262158 EQV262147:EQV262158 FAR262147:FAR262158 FKN262147:FKN262158 FUJ262147:FUJ262158 GEF262147:GEF262158 GOB262147:GOB262158 GXX262147:GXX262158 HHT262147:HHT262158 HRP262147:HRP262158 IBL262147:IBL262158 ILH262147:ILH262158 IVD262147:IVD262158 JEZ262147:JEZ262158 JOV262147:JOV262158 JYR262147:JYR262158 KIN262147:KIN262158 KSJ262147:KSJ262158 LCF262147:LCF262158 LMB262147:LMB262158 LVX262147:LVX262158 MFT262147:MFT262158 MPP262147:MPP262158 MZL262147:MZL262158 NJH262147:NJH262158 NTD262147:NTD262158 OCZ262147:OCZ262158 OMV262147:OMV262158 OWR262147:OWR262158 PGN262147:PGN262158 PQJ262147:PQJ262158 QAF262147:QAF262158 QKB262147:QKB262158 QTX262147:QTX262158 RDT262147:RDT262158 RNP262147:RNP262158 RXL262147:RXL262158 SHH262147:SHH262158 SRD262147:SRD262158 TAZ262147:TAZ262158 TKV262147:TKV262158 TUR262147:TUR262158 UEN262147:UEN262158 UOJ262147:UOJ262158 UYF262147:UYF262158 VIB262147:VIB262158 VRX262147:VRX262158 WBT262147:WBT262158 WLP262147:WLP262158 WVL262147:WVL262158 D327683:D327694 IZ327683:IZ327694 SV327683:SV327694 ACR327683:ACR327694 AMN327683:AMN327694 AWJ327683:AWJ327694 BGF327683:BGF327694 BQB327683:BQB327694 BZX327683:BZX327694 CJT327683:CJT327694 CTP327683:CTP327694 DDL327683:DDL327694 DNH327683:DNH327694 DXD327683:DXD327694 EGZ327683:EGZ327694 EQV327683:EQV327694 FAR327683:FAR327694 FKN327683:FKN327694 FUJ327683:FUJ327694 GEF327683:GEF327694 GOB327683:GOB327694 GXX327683:GXX327694 HHT327683:HHT327694 HRP327683:HRP327694 IBL327683:IBL327694 ILH327683:ILH327694 IVD327683:IVD327694 JEZ327683:JEZ327694 JOV327683:JOV327694 JYR327683:JYR327694 KIN327683:KIN327694 KSJ327683:KSJ327694 LCF327683:LCF327694 LMB327683:LMB327694 LVX327683:LVX327694 MFT327683:MFT327694 MPP327683:MPP327694 MZL327683:MZL327694 NJH327683:NJH327694 NTD327683:NTD327694 OCZ327683:OCZ327694 OMV327683:OMV327694 OWR327683:OWR327694 PGN327683:PGN327694 PQJ327683:PQJ327694 QAF327683:QAF327694 QKB327683:QKB327694 QTX327683:QTX327694 RDT327683:RDT327694 RNP327683:RNP327694 RXL327683:RXL327694 SHH327683:SHH327694 SRD327683:SRD327694 TAZ327683:TAZ327694 TKV327683:TKV327694 TUR327683:TUR327694 UEN327683:UEN327694 UOJ327683:UOJ327694 UYF327683:UYF327694 VIB327683:VIB327694 VRX327683:VRX327694 WBT327683:WBT327694 WLP327683:WLP327694 WVL327683:WVL327694 D393219:D393230 IZ393219:IZ393230 SV393219:SV393230 ACR393219:ACR393230 AMN393219:AMN393230 AWJ393219:AWJ393230 BGF393219:BGF393230 BQB393219:BQB393230 BZX393219:BZX393230 CJT393219:CJT393230 CTP393219:CTP393230 DDL393219:DDL393230 DNH393219:DNH393230 DXD393219:DXD393230 EGZ393219:EGZ393230 EQV393219:EQV393230 FAR393219:FAR393230 FKN393219:FKN393230 FUJ393219:FUJ393230 GEF393219:GEF393230 GOB393219:GOB393230 GXX393219:GXX393230 HHT393219:HHT393230 HRP393219:HRP393230 IBL393219:IBL393230 ILH393219:ILH393230 IVD393219:IVD393230 JEZ393219:JEZ393230 JOV393219:JOV393230 JYR393219:JYR393230 KIN393219:KIN393230 KSJ393219:KSJ393230 LCF393219:LCF393230 LMB393219:LMB393230 LVX393219:LVX393230 MFT393219:MFT393230 MPP393219:MPP393230 MZL393219:MZL393230 NJH393219:NJH393230 NTD393219:NTD393230 OCZ393219:OCZ393230 OMV393219:OMV393230 OWR393219:OWR393230 PGN393219:PGN393230 PQJ393219:PQJ393230 QAF393219:QAF393230 QKB393219:QKB393230 QTX393219:QTX393230 RDT393219:RDT393230 RNP393219:RNP393230 RXL393219:RXL393230 SHH393219:SHH393230 SRD393219:SRD393230 TAZ393219:TAZ393230 TKV393219:TKV393230 TUR393219:TUR393230 UEN393219:UEN393230 UOJ393219:UOJ393230 UYF393219:UYF393230 VIB393219:VIB393230 VRX393219:VRX393230 WBT393219:WBT393230 WLP393219:WLP393230 WVL393219:WVL393230 D458755:D458766 IZ458755:IZ458766 SV458755:SV458766 ACR458755:ACR458766 AMN458755:AMN458766 AWJ458755:AWJ458766 BGF458755:BGF458766 BQB458755:BQB458766 BZX458755:BZX458766 CJT458755:CJT458766 CTP458755:CTP458766 DDL458755:DDL458766 DNH458755:DNH458766 DXD458755:DXD458766 EGZ458755:EGZ458766 EQV458755:EQV458766 FAR458755:FAR458766 FKN458755:FKN458766 FUJ458755:FUJ458766 GEF458755:GEF458766 GOB458755:GOB458766 GXX458755:GXX458766 HHT458755:HHT458766 HRP458755:HRP458766 IBL458755:IBL458766 ILH458755:ILH458766 IVD458755:IVD458766 JEZ458755:JEZ458766 JOV458755:JOV458766 JYR458755:JYR458766 KIN458755:KIN458766 KSJ458755:KSJ458766 LCF458755:LCF458766 LMB458755:LMB458766 LVX458755:LVX458766 MFT458755:MFT458766 MPP458755:MPP458766 MZL458755:MZL458766 NJH458755:NJH458766 NTD458755:NTD458766 OCZ458755:OCZ458766 OMV458755:OMV458766 OWR458755:OWR458766 PGN458755:PGN458766 PQJ458755:PQJ458766 QAF458755:QAF458766 QKB458755:QKB458766 QTX458755:QTX458766 RDT458755:RDT458766 RNP458755:RNP458766 RXL458755:RXL458766 SHH458755:SHH458766 SRD458755:SRD458766 TAZ458755:TAZ458766 TKV458755:TKV458766 TUR458755:TUR458766 UEN458755:UEN458766 UOJ458755:UOJ458766 UYF458755:UYF458766 VIB458755:VIB458766 VRX458755:VRX458766 WBT458755:WBT458766 WLP458755:WLP458766 WVL458755:WVL458766 D524291:D524302 IZ524291:IZ524302 SV524291:SV524302 ACR524291:ACR524302 AMN524291:AMN524302 AWJ524291:AWJ524302 BGF524291:BGF524302 BQB524291:BQB524302 BZX524291:BZX524302 CJT524291:CJT524302 CTP524291:CTP524302 DDL524291:DDL524302 DNH524291:DNH524302 DXD524291:DXD524302 EGZ524291:EGZ524302 EQV524291:EQV524302 FAR524291:FAR524302 FKN524291:FKN524302 FUJ524291:FUJ524302 GEF524291:GEF524302 GOB524291:GOB524302 GXX524291:GXX524302 HHT524291:HHT524302 HRP524291:HRP524302 IBL524291:IBL524302 ILH524291:ILH524302 IVD524291:IVD524302 JEZ524291:JEZ524302 JOV524291:JOV524302 JYR524291:JYR524302 KIN524291:KIN524302 KSJ524291:KSJ524302 LCF524291:LCF524302 LMB524291:LMB524302 LVX524291:LVX524302 MFT524291:MFT524302 MPP524291:MPP524302 MZL524291:MZL524302 NJH524291:NJH524302 NTD524291:NTD524302 OCZ524291:OCZ524302 OMV524291:OMV524302 OWR524291:OWR524302 PGN524291:PGN524302 PQJ524291:PQJ524302 QAF524291:QAF524302 QKB524291:QKB524302 QTX524291:QTX524302 RDT524291:RDT524302 RNP524291:RNP524302 RXL524291:RXL524302 SHH524291:SHH524302 SRD524291:SRD524302 TAZ524291:TAZ524302 TKV524291:TKV524302 TUR524291:TUR524302 UEN524291:UEN524302 UOJ524291:UOJ524302 UYF524291:UYF524302 VIB524291:VIB524302 VRX524291:VRX524302 WBT524291:WBT524302 WLP524291:WLP524302 WVL524291:WVL524302 D589827:D589838 IZ589827:IZ589838 SV589827:SV589838 ACR589827:ACR589838 AMN589827:AMN589838 AWJ589827:AWJ589838 BGF589827:BGF589838 BQB589827:BQB589838 BZX589827:BZX589838 CJT589827:CJT589838 CTP589827:CTP589838 DDL589827:DDL589838 DNH589827:DNH589838 DXD589827:DXD589838 EGZ589827:EGZ589838 EQV589827:EQV589838 FAR589827:FAR589838 FKN589827:FKN589838 FUJ589827:FUJ589838 GEF589827:GEF589838 GOB589827:GOB589838 GXX589827:GXX589838 HHT589827:HHT589838 HRP589827:HRP589838 IBL589827:IBL589838 ILH589827:ILH589838 IVD589827:IVD589838 JEZ589827:JEZ589838 JOV589827:JOV589838 JYR589827:JYR589838 KIN589827:KIN589838 KSJ589827:KSJ589838 LCF589827:LCF589838 LMB589827:LMB589838 LVX589827:LVX589838 MFT589827:MFT589838 MPP589827:MPP589838 MZL589827:MZL589838 NJH589827:NJH589838 NTD589827:NTD589838 OCZ589827:OCZ589838 OMV589827:OMV589838 OWR589827:OWR589838 PGN589827:PGN589838 PQJ589827:PQJ589838 QAF589827:QAF589838 QKB589827:QKB589838 QTX589827:QTX589838 RDT589827:RDT589838 RNP589827:RNP589838 RXL589827:RXL589838 SHH589827:SHH589838 SRD589827:SRD589838 TAZ589827:TAZ589838 TKV589827:TKV589838 TUR589827:TUR589838 UEN589827:UEN589838 UOJ589827:UOJ589838 UYF589827:UYF589838 VIB589827:VIB589838 VRX589827:VRX589838 WBT589827:WBT589838 WLP589827:WLP589838 WVL589827:WVL589838 D655363:D655374 IZ655363:IZ655374 SV655363:SV655374 ACR655363:ACR655374 AMN655363:AMN655374 AWJ655363:AWJ655374 BGF655363:BGF655374 BQB655363:BQB655374 BZX655363:BZX655374 CJT655363:CJT655374 CTP655363:CTP655374 DDL655363:DDL655374 DNH655363:DNH655374 DXD655363:DXD655374 EGZ655363:EGZ655374 EQV655363:EQV655374 FAR655363:FAR655374 FKN655363:FKN655374 FUJ655363:FUJ655374 GEF655363:GEF655374 GOB655363:GOB655374 GXX655363:GXX655374 HHT655363:HHT655374 HRP655363:HRP655374 IBL655363:IBL655374 ILH655363:ILH655374 IVD655363:IVD655374 JEZ655363:JEZ655374 JOV655363:JOV655374 JYR655363:JYR655374 KIN655363:KIN655374 KSJ655363:KSJ655374 LCF655363:LCF655374 LMB655363:LMB655374 LVX655363:LVX655374 MFT655363:MFT655374 MPP655363:MPP655374 MZL655363:MZL655374 NJH655363:NJH655374 NTD655363:NTD655374 OCZ655363:OCZ655374 OMV655363:OMV655374 OWR655363:OWR655374 PGN655363:PGN655374 PQJ655363:PQJ655374 QAF655363:QAF655374 QKB655363:QKB655374 QTX655363:QTX655374 RDT655363:RDT655374 RNP655363:RNP655374 RXL655363:RXL655374 SHH655363:SHH655374 SRD655363:SRD655374 TAZ655363:TAZ655374 TKV655363:TKV655374 TUR655363:TUR655374 UEN655363:UEN655374 UOJ655363:UOJ655374 UYF655363:UYF655374 VIB655363:VIB655374 VRX655363:VRX655374 WBT655363:WBT655374 WLP655363:WLP655374 WVL655363:WVL655374 D720899:D720910 IZ720899:IZ720910 SV720899:SV720910 ACR720899:ACR720910 AMN720899:AMN720910 AWJ720899:AWJ720910 BGF720899:BGF720910 BQB720899:BQB720910 BZX720899:BZX720910 CJT720899:CJT720910 CTP720899:CTP720910 DDL720899:DDL720910 DNH720899:DNH720910 DXD720899:DXD720910 EGZ720899:EGZ720910 EQV720899:EQV720910 FAR720899:FAR720910 FKN720899:FKN720910 FUJ720899:FUJ720910 GEF720899:GEF720910 GOB720899:GOB720910 GXX720899:GXX720910 HHT720899:HHT720910 HRP720899:HRP720910 IBL720899:IBL720910 ILH720899:ILH720910 IVD720899:IVD720910 JEZ720899:JEZ720910 JOV720899:JOV720910 JYR720899:JYR720910 KIN720899:KIN720910 KSJ720899:KSJ720910 LCF720899:LCF720910 LMB720899:LMB720910 LVX720899:LVX720910 MFT720899:MFT720910 MPP720899:MPP720910 MZL720899:MZL720910 NJH720899:NJH720910 NTD720899:NTD720910 OCZ720899:OCZ720910 OMV720899:OMV720910 OWR720899:OWR720910 PGN720899:PGN720910 PQJ720899:PQJ720910 QAF720899:QAF720910 QKB720899:QKB720910 QTX720899:QTX720910 RDT720899:RDT720910 RNP720899:RNP720910 RXL720899:RXL720910 SHH720899:SHH720910 SRD720899:SRD720910 TAZ720899:TAZ720910 TKV720899:TKV720910 TUR720899:TUR720910 UEN720899:UEN720910 UOJ720899:UOJ720910 UYF720899:UYF720910 VIB720899:VIB720910 VRX720899:VRX720910 WBT720899:WBT720910 WLP720899:WLP720910 WVL720899:WVL720910 D786435:D786446 IZ786435:IZ786446 SV786435:SV786446 ACR786435:ACR786446 AMN786435:AMN786446 AWJ786435:AWJ786446 BGF786435:BGF786446 BQB786435:BQB786446 BZX786435:BZX786446 CJT786435:CJT786446 CTP786435:CTP786446 DDL786435:DDL786446 DNH786435:DNH786446 DXD786435:DXD786446 EGZ786435:EGZ786446 EQV786435:EQV786446 FAR786435:FAR786446 FKN786435:FKN786446 FUJ786435:FUJ786446 GEF786435:GEF786446 GOB786435:GOB786446 GXX786435:GXX786446 HHT786435:HHT786446 HRP786435:HRP786446 IBL786435:IBL786446 ILH786435:ILH786446 IVD786435:IVD786446 JEZ786435:JEZ786446 JOV786435:JOV786446 JYR786435:JYR786446 KIN786435:KIN786446 KSJ786435:KSJ786446 LCF786435:LCF786446 LMB786435:LMB786446 LVX786435:LVX786446 MFT786435:MFT786446 MPP786435:MPP786446 MZL786435:MZL786446 NJH786435:NJH786446 NTD786435:NTD786446 OCZ786435:OCZ786446 OMV786435:OMV786446 OWR786435:OWR786446 PGN786435:PGN786446 PQJ786435:PQJ786446 QAF786435:QAF786446 QKB786435:QKB786446 QTX786435:QTX786446 RDT786435:RDT786446 RNP786435:RNP786446 RXL786435:RXL786446 SHH786435:SHH786446 SRD786435:SRD786446 TAZ786435:TAZ786446 TKV786435:TKV786446 TUR786435:TUR786446 UEN786435:UEN786446 UOJ786435:UOJ786446 UYF786435:UYF786446 VIB786435:VIB786446 VRX786435:VRX786446 WBT786435:WBT786446 WLP786435:WLP786446 WVL786435:WVL786446 D851971:D851982 IZ851971:IZ851982 SV851971:SV851982 ACR851971:ACR851982 AMN851971:AMN851982 AWJ851971:AWJ851982 BGF851971:BGF851982 BQB851971:BQB851982 BZX851971:BZX851982 CJT851971:CJT851982 CTP851971:CTP851982 DDL851971:DDL851982 DNH851971:DNH851982 DXD851971:DXD851982 EGZ851971:EGZ851982 EQV851971:EQV851982 FAR851971:FAR851982 FKN851971:FKN851982 FUJ851971:FUJ851982 GEF851971:GEF851982 GOB851971:GOB851982 GXX851971:GXX851982 HHT851971:HHT851982 HRP851971:HRP851982 IBL851971:IBL851982 ILH851971:ILH851982 IVD851971:IVD851982 JEZ851971:JEZ851982 JOV851971:JOV851982 JYR851971:JYR851982 KIN851971:KIN851982 KSJ851971:KSJ851982 LCF851971:LCF851982 LMB851971:LMB851982 LVX851971:LVX851982 MFT851971:MFT851982 MPP851971:MPP851982 MZL851971:MZL851982 NJH851971:NJH851982 NTD851971:NTD851982 OCZ851971:OCZ851982 OMV851971:OMV851982 OWR851971:OWR851982 PGN851971:PGN851982 PQJ851971:PQJ851982 QAF851971:QAF851982 QKB851971:QKB851982 QTX851971:QTX851982 RDT851971:RDT851982 RNP851971:RNP851982 RXL851971:RXL851982 SHH851971:SHH851982 SRD851971:SRD851982 TAZ851971:TAZ851982 TKV851971:TKV851982 TUR851971:TUR851982 UEN851971:UEN851982 UOJ851971:UOJ851982 UYF851971:UYF851982 VIB851971:VIB851982 VRX851971:VRX851982 WBT851971:WBT851982 WLP851971:WLP851982 WVL851971:WVL851982 D917507:D917518 IZ917507:IZ917518 SV917507:SV917518 ACR917507:ACR917518 AMN917507:AMN917518 AWJ917507:AWJ917518 BGF917507:BGF917518 BQB917507:BQB917518 BZX917507:BZX917518 CJT917507:CJT917518 CTP917507:CTP917518 DDL917507:DDL917518 DNH917507:DNH917518 DXD917507:DXD917518 EGZ917507:EGZ917518 EQV917507:EQV917518 FAR917507:FAR917518 FKN917507:FKN917518 FUJ917507:FUJ917518 GEF917507:GEF917518 GOB917507:GOB917518 GXX917507:GXX917518 HHT917507:HHT917518 HRP917507:HRP917518 IBL917507:IBL917518 ILH917507:ILH917518 IVD917507:IVD917518 JEZ917507:JEZ917518 JOV917507:JOV917518 JYR917507:JYR917518 KIN917507:KIN917518 KSJ917507:KSJ917518 LCF917507:LCF917518 LMB917507:LMB917518 LVX917507:LVX917518 MFT917507:MFT917518 MPP917507:MPP917518 MZL917507:MZL917518 NJH917507:NJH917518 NTD917507:NTD917518 OCZ917507:OCZ917518 OMV917507:OMV917518 OWR917507:OWR917518 PGN917507:PGN917518 PQJ917507:PQJ917518 QAF917507:QAF917518 QKB917507:QKB917518 QTX917507:QTX917518 RDT917507:RDT917518 RNP917507:RNP917518 RXL917507:RXL917518 SHH917507:SHH917518 SRD917507:SRD917518 TAZ917507:TAZ917518 TKV917507:TKV917518 TUR917507:TUR917518 UEN917507:UEN917518 UOJ917507:UOJ917518 UYF917507:UYF917518 VIB917507:VIB917518 VRX917507:VRX917518 WBT917507:WBT917518 WLP917507:WLP917518 WVL917507:WVL917518 D983043:D983054 IZ983043:IZ983054 SV983043:SV983054 ACR983043:ACR983054 AMN983043:AMN983054 AWJ983043:AWJ983054 BGF983043:BGF983054 BQB983043:BQB983054 BZX983043:BZX983054 CJT983043:CJT983054 CTP983043:CTP983054 DDL983043:DDL983054 DNH983043:DNH983054 DXD983043:DXD983054 EGZ983043:EGZ983054 EQV983043:EQV983054 FAR983043:FAR983054 FKN983043:FKN983054 FUJ983043:FUJ983054 GEF983043:GEF983054 GOB983043:GOB983054 GXX983043:GXX983054 HHT983043:HHT983054 HRP983043:HRP983054 IBL983043:IBL983054 ILH983043:ILH983054 IVD983043:IVD983054 JEZ983043:JEZ983054 JOV983043:JOV983054 JYR983043:JYR983054 KIN983043:KIN983054 KSJ983043:KSJ983054 LCF983043:LCF983054 LMB983043:LMB983054 LVX983043:LVX983054 MFT983043:MFT983054 MPP983043:MPP983054 MZL983043:MZL983054 NJH983043:NJH983054 NTD983043:NTD983054 OCZ983043:OCZ983054 OMV983043:OMV983054 OWR983043:OWR983054 PGN983043:PGN983054 PQJ983043:PQJ983054 QAF983043:QAF983054 QKB983043:QKB983054 QTX983043:QTX983054 RDT983043:RDT983054 RNP983043:RNP983054 RXL983043:RXL983054 SHH983043:SHH983054 SRD983043:SRD983054 TAZ983043:TAZ983054 TKV983043:TKV983054 TUR983043:TUR983054 UEN983043:UEN983054 UOJ983043:UOJ983054 UYF983043:UYF983054 VIB983043:VIB983054 VRX983043:VRX983054 WBT983043:WBT983054 WLP983043:WLP983054 D20">
      <formula1>$F$48:$F$139</formula1>
    </dataValidation>
  </dataValidations>
  <pageMargins left="0.75" right="0.75" top="1.25" bottom="1" header="0.5" footer="0.25"/>
  <pageSetup scale="77" orientation="portrait" r:id="rId1"/>
  <headerFooter scaleWithDoc="0" alignWithMargins="0">
    <oddHeader>&amp;R&amp;"Times New Roman,Regular"Exhibit No. ___ (JH-2)
 Docket UE-130043
Page &amp;P of &amp;N</oddHead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7"/>
  <sheetViews>
    <sheetView topLeftCell="A25" workbookViewId="0">
      <selection activeCell="B1" sqref="B1:I58"/>
    </sheetView>
  </sheetViews>
  <sheetFormatPr defaultRowHeight="13.2"/>
  <cols>
    <col min="1" max="1" width="3.44140625" customWidth="1"/>
    <col min="2" max="2" width="35.109375" bestFit="1" customWidth="1"/>
    <col min="4" max="4" width="9.33203125" bestFit="1" customWidth="1"/>
    <col min="6" max="6" width="11.77734375" customWidth="1"/>
    <col min="8" max="8" width="9.33203125" bestFit="1" customWidth="1"/>
    <col min="9" max="9" width="11" bestFit="1" customWidth="1"/>
    <col min="10" max="10" width="9.33203125" bestFit="1" customWidth="1"/>
  </cols>
  <sheetData>
    <row r="1" spans="1:12" ht="13.8">
      <c r="A1" s="949"/>
      <c r="B1" s="2449" t="s">
        <v>122</v>
      </c>
      <c r="C1" s="2486"/>
      <c r="D1" s="2450"/>
      <c r="E1" s="2450"/>
      <c r="F1" s="2450"/>
      <c r="G1" s="2450"/>
      <c r="H1" s="2487"/>
      <c r="I1" s="2450"/>
      <c r="J1" s="946"/>
      <c r="K1" s="1184"/>
      <c r="L1" s="1184"/>
    </row>
    <row r="2" spans="1:12" ht="13.8">
      <c r="A2" s="949"/>
      <c r="B2" s="2449" t="s">
        <v>800</v>
      </c>
      <c r="C2" s="2486"/>
      <c r="D2" s="2450"/>
      <c r="E2" s="2450"/>
      <c r="F2" s="2450"/>
      <c r="G2" s="2450"/>
      <c r="H2" s="2487"/>
      <c r="I2" s="2450"/>
      <c r="J2" s="946"/>
      <c r="K2" s="1184"/>
      <c r="L2" s="1184"/>
    </row>
    <row r="3" spans="1:12" ht="13.8">
      <c r="A3" s="949"/>
      <c r="B3" s="2449" t="s">
        <v>624</v>
      </c>
      <c r="C3" s="2486"/>
      <c r="D3" s="2450"/>
      <c r="E3" s="2450"/>
      <c r="F3" s="2450"/>
      <c r="G3" s="2450"/>
      <c r="H3" s="2487"/>
      <c r="I3" s="2450"/>
      <c r="J3" s="946"/>
      <c r="K3" s="1184"/>
      <c r="L3" s="1184"/>
    </row>
    <row r="4" spans="1:12" ht="13.8">
      <c r="A4" s="1184"/>
      <c r="B4" s="2488" t="s">
        <v>1121</v>
      </c>
      <c r="C4" s="2486"/>
      <c r="D4" s="2450"/>
      <c r="E4" s="2450"/>
      <c r="F4" s="2450"/>
      <c r="G4" s="2450"/>
      <c r="H4" s="2487"/>
      <c r="I4" s="2450"/>
      <c r="J4" s="946"/>
      <c r="K4" s="1184"/>
      <c r="L4" s="1184"/>
    </row>
    <row r="5" spans="1:12" ht="13.8">
      <c r="A5" s="1184"/>
      <c r="B5" s="2486"/>
      <c r="C5" s="2486"/>
      <c r="D5" s="2450"/>
      <c r="E5" s="2450"/>
      <c r="F5" s="2450"/>
      <c r="G5" s="2450"/>
      <c r="H5" s="2487"/>
      <c r="I5" s="2450"/>
      <c r="J5" s="946"/>
      <c r="K5" s="1184"/>
      <c r="L5" s="1184"/>
    </row>
    <row r="6" spans="1:12" ht="13.8">
      <c r="A6" s="1184"/>
      <c r="B6" s="2486"/>
      <c r="C6" s="2486"/>
      <c r="D6" s="2450"/>
      <c r="E6" s="2450"/>
      <c r="F6" s="2450" t="s">
        <v>226</v>
      </c>
      <c r="G6" s="2450" t="s">
        <v>784</v>
      </c>
      <c r="H6" s="2487"/>
      <c r="I6" s="2450" t="s">
        <v>237</v>
      </c>
      <c r="J6" s="946"/>
      <c r="K6" s="1184"/>
      <c r="L6" s="1184"/>
    </row>
    <row r="7" spans="1:12" ht="13.8">
      <c r="A7" s="1184"/>
      <c r="B7" s="2486"/>
      <c r="C7" s="2486"/>
      <c r="D7" s="2451" t="s">
        <v>227</v>
      </c>
      <c r="E7" s="2451" t="s">
        <v>228</v>
      </c>
      <c r="F7" s="2451" t="s">
        <v>229</v>
      </c>
      <c r="G7" s="2451" t="s">
        <v>230</v>
      </c>
      <c r="H7" s="2489" t="s">
        <v>231</v>
      </c>
      <c r="I7" s="2451" t="s">
        <v>232</v>
      </c>
      <c r="J7" s="942"/>
      <c r="K7" s="1184"/>
      <c r="L7" s="1184"/>
    </row>
    <row r="8" spans="1:12" ht="13.8">
      <c r="A8" s="168"/>
      <c r="B8" s="2452"/>
      <c r="C8" s="2453"/>
      <c r="D8" s="2454"/>
      <c r="E8" s="2454"/>
      <c r="F8" s="2454"/>
      <c r="G8" s="2454"/>
      <c r="H8" s="2490"/>
      <c r="I8" s="2429"/>
      <c r="J8" s="946"/>
      <c r="K8" s="1184"/>
      <c r="L8" s="1184"/>
    </row>
    <row r="9" spans="1:12" ht="13.8">
      <c r="A9" s="168"/>
      <c r="B9" s="2452" t="s">
        <v>360</v>
      </c>
      <c r="C9" s="2453"/>
      <c r="D9" s="2491"/>
      <c r="E9" s="2457"/>
      <c r="F9" s="2492"/>
      <c r="G9" s="2493"/>
      <c r="H9" s="2494"/>
      <c r="I9" s="2495"/>
      <c r="J9" s="946"/>
      <c r="K9" s="1183"/>
      <c r="L9" s="1184"/>
    </row>
    <row r="10" spans="1:12" ht="13.8">
      <c r="A10" s="168"/>
      <c r="B10" s="2496" t="s">
        <v>25</v>
      </c>
      <c r="C10" s="2453"/>
      <c r="D10" s="2497">
        <v>312</v>
      </c>
      <c r="E10" s="2457" t="s">
        <v>583</v>
      </c>
      <c r="F10" s="2498">
        <v>0</v>
      </c>
      <c r="G10" s="2498" t="s">
        <v>369</v>
      </c>
      <c r="H10" s="2494">
        <f>'WCA Allocation Factors'!E18</f>
        <v>0.22476648699999999</v>
      </c>
      <c r="I10" s="2495">
        <f>F10*H10</f>
        <v>0</v>
      </c>
      <c r="J10" s="1182"/>
      <c r="K10" s="1183"/>
      <c r="L10" s="1184"/>
    </row>
    <row r="11" spans="1:12" ht="13.8">
      <c r="A11" s="168"/>
      <c r="B11" s="2496" t="s">
        <v>27</v>
      </c>
      <c r="C11" s="2453"/>
      <c r="D11" s="2497">
        <v>332</v>
      </c>
      <c r="E11" s="2457" t="s">
        <v>583</v>
      </c>
      <c r="F11" s="2499">
        <v>122448490</v>
      </c>
      <c r="G11" s="2498" t="s">
        <v>341</v>
      </c>
      <c r="H11" s="2494">
        <f>'WCA Allocation Factors'!E16</f>
        <v>0.22605500000000001</v>
      </c>
      <c r="I11" s="2495">
        <f>F11*H11</f>
        <v>27680093.406950001</v>
      </c>
      <c r="J11" s="1182"/>
      <c r="K11" s="1183"/>
      <c r="L11" s="1184"/>
    </row>
    <row r="12" spans="1:12" ht="13.8">
      <c r="A12" s="168"/>
      <c r="B12" s="2500" t="s">
        <v>915</v>
      </c>
      <c r="C12" s="2453"/>
      <c r="D12" s="2497"/>
      <c r="E12" s="2457"/>
      <c r="F12" s="2498">
        <f>SUM(F10:F11)</f>
        <v>122448490</v>
      </c>
      <c r="G12" s="2498"/>
      <c r="H12" s="2494"/>
      <c r="I12" s="2501">
        <f>SUM(I10:I11)</f>
        <v>27680093.406950001</v>
      </c>
      <c r="J12" s="946"/>
      <c r="K12" s="1183"/>
      <c r="L12" s="1184"/>
    </row>
    <row r="13" spans="1:12" ht="13.8">
      <c r="A13" s="168"/>
      <c r="B13" s="2496"/>
      <c r="C13" s="2453"/>
      <c r="D13" s="2497"/>
      <c r="E13" s="2457"/>
      <c r="F13" s="2498"/>
      <c r="G13" s="2498"/>
      <c r="H13" s="2494"/>
      <c r="I13" s="2495"/>
      <c r="J13" s="1182"/>
      <c r="K13" s="1183"/>
      <c r="L13" s="1184"/>
    </row>
    <row r="14" spans="1:12" ht="13.8">
      <c r="A14" s="168"/>
      <c r="B14" s="2453" t="s">
        <v>916</v>
      </c>
      <c r="C14" s="2453"/>
      <c r="D14" s="2497" t="s">
        <v>280</v>
      </c>
      <c r="E14" s="2457" t="s">
        <v>583</v>
      </c>
      <c r="F14" s="2502">
        <v>0</v>
      </c>
      <c r="G14" s="2498" t="s">
        <v>369</v>
      </c>
      <c r="H14" s="2494">
        <f>'WCA Allocation Factors'!E18</f>
        <v>0.22476648699999999</v>
      </c>
      <c r="I14" s="2495">
        <f t="shared" ref="I14:I15" si="0">F14*H14</f>
        <v>0</v>
      </c>
      <c r="J14" s="1182"/>
      <c r="K14" s="1183"/>
      <c r="L14" s="1184"/>
    </row>
    <row r="15" spans="1:12" ht="13.8">
      <c r="A15" s="168"/>
      <c r="B15" s="2453" t="s">
        <v>916</v>
      </c>
      <c r="C15" s="2453"/>
      <c r="D15" s="2450" t="s">
        <v>276</v>
      </c>
      <c r="E15" s="2457" t="s">
        <v>583</v>
      </c>
      <c r="F15" s="2503">
        <v>-4004477</v>
      </c>
      <c r="G15" s="2498" t="s">
        <v>341</v>
      </c>
      <c r="H15" s="2494">
        <f>'WCA Allocation Factors'!E16</f>
        <v>0.22605500000000001</v>
      </c>
      <c r="I15" s="2495">
        <f t="shared" si="0"/>
        <v>-905232.04823499999</v>
      </c>
      <c r="J15" s="946"/>
      <c r="K15" s="1183"/>
      <c r="L15" s="1184"/>
    </row>
    <row r="16" spans="1:12" ht="13.8">
      <c r="A16" s="168"/>
      <c r="B16" s="2504" t="s">
        <v>917</v>
      </c>
      <c r="C16" s="2453"/>
      <c r="D16" s="2450"/>
      <c r="E16" s="2457"/>
      <c r="F16" s="2505">
        <f>SUM(F14:F15)</f>
        <v>-4004477</v>
      </c>
      <c r="G16" s="2498"/>
      <c r="H16" s="2494"/>
      <c r="I16" s="2506">
        <f>SUM(I14:I15)</f>
        <v>-905232.04823499999</v>
      </c>
      <c r="J16" s="946"/>
      <c r="K16" s="1183"/>
      <c r="L16" s="1184"/>
    </row>
    <row r="17" spans="1:12" ht="13.8">
      <c r="A17" s="168"/>
      <c r="B17" s="2453"/>
      <c r="C17" s="2453"/>
      <c r="D17" s="2497"/>
      <c r="E17" s="2507"/>
      <c r="F17" s="2498"/>
      <c r="G17" s="2498"/>
      <c r="H17" s="2494"/>
      <c r="I17" s="2495"/>
      <c r="J17" s="946"/>
      <c r="K17" s="81"/>
      <c r="L17" s="81"/>
    </row>
    <row r="18" spans="1:12" ht="13.8">
      <c r="A18" s="168"/>
      <c r="B18" s="2504" t="s">
        <v>335</v>
      </c>
      <c r="C18" s="2453"/>
      <c r="D18" s="2497"/>
      <c r="E18" s="2507"/>
      <c r="F18" s="2498"/>
      <c r="G18" s="2498"/>
      <c r="H18" s="2494"/>
      <c r="I18" s="2495"/>
      <c r="J18" s="946"/>
      <c r="K18" s="81"/>
      <c r="L18" s="81"/>
    </row>
    <row r="19" spans="1:12" ht="13.8">
      <c r="A19" s="168"/>
      <c r="B19" s="2453" t="s">
        <v>712</v>
      </c>
      <c r="C19" s="2453"/>
      <c r="D19" s="2497" t="s">
        <v>299</v>
      </c>
      <c r="E19" s="2457" t="s">
        <v>583</v>
      </c>
      <c r="F19" s="2498">
        <v>0</v>
      </c>
      <c r="G19" s="2498" t="s">
        <v>369</v>
      </c>
      <c r="H19" s="2494">
        <f>'WCA Allocation Factors'!E18</f>
        <v>0.22476648699999999</v>
      </c>
      <c r="I19" s="2495">
        <f t="shared" ref="I19:I20" si="1">F19*H19</f>
        <v>0</v>
      </c>
      <c r="J19" s="946"/>
      <c r="K19" s="81"/>
      <c r="L19" s="81"/>
    </row>
    <row r="20" spans="1:12" ht="13.8">
      <c r="A20" s="168"/>
      <c r="B20" s="2453" t="s">
        <v>712</v>
      </c>
      <c r="C20" s="2453"/>
      <c r="D20" s="2497" t="s">
        <v>295</v>
      </c>
      <c r="E20" s="2457" t="s">
        <v>583</v>
      </c>
      <c r="F20" s="2499">
        <v>4004477</v>
      </c>
      <c r="G20" s="2498" t="s">
        <v>341</v>
      </c>
      <c r="H20" s="2494">
        <f>'WCA Allocation Factors'!E16</f>
        <v>0.22605500000000001</v>
      </c>
      <c r="I20" s="2495">
        <f t="shared" si="1"/>
        <v>905232.04823499999</v>
      </c>
      <c r="J20" s="946"/>
      <c r="K20" s="81"/>
      <c r="L20" s="81"/>
    </row>
    <row r="21" spans="1:12" ht="13.8">
      <c r="A21" s="168"/>
      <c r="B21" s="2504" t="s">
        <v>918</v>
      </c>
      <c r="C21" s="2453"/>
      <c r="D21" s="2497"/>
      <c r="E21" s="2457"/>
      <c r="F21" s="2498">
        <f>SUM(F19:F20)</f>
        <v>4004477</v>
      </c>
      <c r="G21" s="2498"/>
      <c r="H21" s="2494"/>
      <c r="I21" s="2501">
        <f>SUM(I19:I20)</f>
        <v>905232.04823499999</v>
      </c>
      <c r="J21" s="946"/>
      <c r="K21" s="81"/>
      <c r="L21" s="81"/>
    </row>
    <row r="22" spans="1:12" ht="13.8">
      <c r="A22" s="168"/>
      <c r="B22" s="2453"/>
      <c r="C22" s="2453"/>
      <c r="D22" s="2497"/>
      <c r="E22" s="2457"/>
      <c r="F22" s="2498"/>
      <c r="G22" s="2498"/>
      <c r="H22" s="2494"/>
      <c r="I22" s="2495"/>
      <c r="J22" s="946"/>
      <c r="K22" s="81"/>
      <c r="L22" s="81"/>
    </row>
    <row r="23" spans="1:12" ht="13.8">
      <c r="A23" s="168"/>
      <c r="B23" s="2504" t="s">
        <v>919</v>
      </c>
      <c r="C23" s="2453"/>
      <c r="D23" s="2497"/>
      <c r="E23" s="2507"/>
      <c r="F23" s="2498"/>
      <c r="G23" s="2498"/>
      <c r="H23" s="2494"/>
      <c r="I23" s="2495"/>
      <c r="J23" s="946"/>
      <c r="K23" s="81"/>
      <c r="L23" s="81"/>
    </row>
    <row r="24" spans="1:12" ht="13.8">
      <c r="A24" s="168"/>
      <c r="B24" s="2453" t="s">
        <v>205</v>
      </c>
      <c r="C24" s="2453"/>
      <c r="D24" s="2497">
        <v>535</v>
      </c>
      <c r="E24" s="2497" t="s">
        <v>583</v>
      </c>
      <c r="F24" s="2498">
        <v>0</v>
      </c>
      <c r="G24" s="2498" t="s">
        <v>341</v>
      </c>
      <c r="H24" s="2494">
        <f>'WCA Allocation Factors'!E16</f>
        <v>0.22605500000000001</v>
      </c>
      <c r="I24" s="2495">
        <f>F24*H24</f>
        <v>0</v>
      </c>
      <c r="J24" s="946"/>
      <c r="K24" s="81"/>
      <c r="L24" s="81"/>
    </row>
    <row r="25" spans="1:12" ht="15.6" customHeight="1">
      <c r="A25" s="168"/>
      <c r="B25" s="2453"/>
      <c r="C25" s="2453"/>
      <c r="D25" s="2497"/>
      <c r="E25" s="2507"/>
      <c r="F25" s="2498"/>
      <c r="G25" s="2498"/>
      <c r="H25" s="2494"/>
      <c r="I25" s="2495"/>
      <c r="J25" s="946"/>
      <c r="K25" s="81"/>
      <c r="L25" s="81"/>
    </row>
    <row r="26" spans="1:12" ht="13.8">
      <c r="A26" s="168"/>
      <c r="B26" s="2486"/>
      <c r="C26" s="2467"/>
      <c r="D26" s="2497"/>
      <c r="E26" s="2507"/>
      <c r="F26" s="2498"/>
      <c r="G26" s="2498"/>
      <c r="H26" s="2494"/>
      <c r="I26" s="2492"/>
      <c r="J26" s="946"/>
      <c r="K26" s="81"/>
      <c r="L26" s="81"/>
    </row>
    <row r="27" spans="1:12" ht="13.8">
      <c r="A27" s="168"/>
      <c r="B27" s="2466" t="s">
        <v>373</v>
      </c>
      <c r="C27" s="2467"/>
      <c r="D27" s="2497"/>
      <c r="E27" s="2497"/>
      <c r="F27" s="2498"/>
      <c r="G27" s="887"/>
      <c r="H27" s="2494"/>
      <c r="I27" s="2492"/>
      <c r="J27" s="946"/>
      <c r="K27" s="81"/>
      <c r="L27" s="81"/>
    </row>
    <row r="28" spans="1:12" ht="13.8">
      <c r="A28" s="168"/>
      <c r="B28" s="2493"/>
      <c r="C28" s="2493"/>
      <c r="D28" s="2508"/>
      <c r="E28" s="2508"/>
      <c r="F28" s="2509"/>
      <c r="G28" s="2508"/>
      <c r="H28" s="2494"/>
      <c r="I28" s="2492"/>
      <c r="J28" s="946"/>
      <c r="K28" s="81"/>
      <c r="L28" s="81"/>
    </row>
    <row r="29" spans="1:12" ht="13.8">
      <c r="A29" s="168"/>
      <c r="B29" s="2470" t="s">
        <v>920</v>
      </c>
      <c r="C29" s="2470"/>
      <c r="D29" s="2471" t="s">
        <v>324</v>
      </c>
      <c r="E29" s="2471" t="s">
        <v>583</v>
      </c>
      <c r="F29" s="2510">
        <v>0</v>
      </c>
      <c r="G29" s="2498" t="s">
        <v>369</v>
      </c>
      <c r="H29" s="2494">
        <f>'WCA Allocation Factors'!E18</f>
        <v>0.22476648699999999</v>
      </c>
      <c r="I29" s="2495">
        <f t="shared" ref="I29:I32" si="2">F29*H29</f>
        <v>0</v>
      </c>
      <c r="J29" s="946"/>
      <c r="K29" s="81"/>
      <c r="L29" s="81"/>
    </row>
    <row r="30" spans="1:12" ht="13.8">
      <c r="A30" s="168"/>
      <c r="B30" s="2470" t="s">
        <v>920</v>
      </c>
      <c r="C30" s="2493"/>
      <c r="D30" s="2508" t="s">
        <v>327</v>
      </c>
      <c r="E30" s="2508" t="s">
        <v>583</v>
      </c>
      <c r="F30" s="2510">
        <v>0</v>
      </c>
      <c r="G30" s="2498" t="s">
        <v>369</v>
      </c>
      <c r="H30" s="2494">
        <f>'WCA Allocation Factors'!E18</f>
        <v>0.22476648699999999</v>
      </c>
      <c r="I30" s="2495">
        <f t="shared" si="2"/>
        <v>0</v>
      </c>
      <c r="J30" s="946"/>
      <c r="K30" s="81"/>
      <c r="L30" s="81"/>
    </row>
    <row r="31" spans="1:12" ht="13.8">
      <c r="A31" s="168"/>
      <c r="B31" s="2470" t="s">
        <v>921</v>
      </c>
      <c r="C31" s="2470"/>
      <c r="D31" s="2471">
        <v>41010</v>
      </c>
      <c r="E31" s="2471" t="s">
        <v>583</v>
      </c>
      <c r="F31" s="2510">
        <v>0</v>
      </c>
      <c r="G31" s="2498" t="s">
        <v>369</v>
      </c>
      <c r="H31" s="2494">
        <f>'WCA Allocation Factors'!E18</f>
        <v>0.22476648699999999</v>
      </c>
      <c r="I31" s="2495">
        <f t="shared" si="2"/>
        <v>0</v>
      </c>
      <c r="J31" s="946"/>
      <c r="K31" s="81"/>
      <c r="L31" s="81"/>
    </row>
    <row r="32" spans="1:12" ht="13.8">
      <c r="A32" s="168"/>
      <c r="B32" s="2470" t="s">
        <v>922</v>
      </c>
      <c r="C32" s="2493"/>
      <c r="D32" s="2508">
        <v>282</v>
      </c>
      <c r="E32" s="2508" t="s">
        <v>583</v>
      </c>
      <c r="F32" s="2510">
        <v>0</v>
      </c>
      <c r="G32" s="2498" t="s">
        <v>369</v>
      </c>
      <c r="H32" s="2494">
        <f>'WCA Allocation Factors'!E18</f>
        <v>0.22476648699999999</v>
      </c>
      <c r="I32" s="2495">
        <f t="shared" si="2"/>
        <v>0</v>
      </c>
      <c r="J32" s="946"/>
      <c r="K32" s="81"/>
      <c r="L32" s="81"/>
    </row>
    <row r="33" spans="1:12" ht="13.8">
      <c r="A33" s="168"/>
      <c r="B33" s="2467"/>
      <c r="C33" s="2467"/>
      <c r="D33" s="2497"/>
      <c r="E33" s="2497"/>
      <c r="F33" s="2498"/>
      <c r="G33" s="887"/>
      <c r="H33" s="2494"/>
      <c r="I33" s="2492"/>
      <c r="J33" s="946"/>
      <c r="K33" s="81"/>
      <c r="L33" s="81"/>
    </row>
    <row r="34" spans="1:12" ht="13.8">
      <c r="A34" s="168"/>
      <c r="B34" s="2493"/>
      <c r="C34" s="2493"/>
      <c r="D34" s="2508"/>
      <c r="E34" s="2508"/>
      <c r="F34" s="2509"/>
      <c r="G34" s="2508"/>
      <c r="H34" s="2494"/>
      <c r="I34" s="2492"/>
      <c r="J34" s="946"/>
      <c r="K34" s="81"/>
      <c r="L34" s="81"/>
    </row>
    <row r="35" spans="1:12" ht="13.8">
      <c r="A35" s="168"/>
      <c r="B35" s="2467" t="s">
        <v>923</v>
      </c>
      <c r="C35" s="2467"/>
      <c r="D35" s="2471" t="s">
        <v>324</v>
      </c>
      <c r="E35" s="2471" t="s">
        <v>583</v>
      </c>
      <c r="F35" s="2498">
        <v>4004477</v>
      </c>
      <c r="G35" s="2498" t="s">
        <v>341</v>
      </c>
      <c r="H35" s="2494">
        <f>'WCA Allocation Factors'!E16</f>
        <v>0.22605500000000001</v>
      </c>
      <c r="I35" s="2495">
        <f t="shared" ref="I35:I38" si="3">F35*H35</f>
        <v>905232.04823499999</v>
      </c>
      <c r="J35" s="946"/>
      <c r="K35" s="81"/>
      <c r="L35" s="81"/>
    </row>
    <row r="36" spans="1:12" ht="13.8">
      <c r="A36" s="168"/>
      <c r="B36" s="2467" t="s">
        <v>923</v>
      </c>
      <c r="C36" s="2493"/>
      <c r="D36" s="2508" t="s">
        <v>327</v>
      </c>
      <c r="E36" s="2508" t="s">
        <v>583</v>
      </c>
      <c r="F36" s="2498">
        <v>-32288034</v>
      </c>
      <c r="G36" s="2498" t="s">
        <v>341</v>
      </c>
      <c r="H36" s="2494">
        <f>'WCA Allocation Factors'!E16</f>
        <v>0.22605500000000001</v>
      </c>
      <c r="I36" s="2495">
        <f t="shared" si="3"/>
        <v>-7298871.52587</v>
      </c>
      <c r="J36" s="946"/>
      <c r="K36" s="81"/>
      <c r="L36" s="81"/>
    </row>
    <row r="37" spans="1:12" ht="13.8">
      <c r="A37" s="168"/>
      <c r="B37" s="2467" t="s">
        <v>924</v>
      </c>
      <c r="C37" s="2493"/>
      <c r="D37" s="2471">
        <v>41010</v>
      </c>
      <c r="E37" s="2471" t="s">
        <v>583</v>
      </c>
      <c r="F37" s="2498">
        <v>-13770568</v>
      </c>
      <c r="G37" s="2498" t="s">
        <v>341</v>
      </c>
      <c r="H37" s="2494">
        <f>'WCA Allocation Factors'!E16</f>
        <v>0.22605500000000001</v>
      </c>
      <c r="I37" s="2495">
        <f t="shared" si="3"/>
        <v>-3112905.7492400003</v>
      </c>
      <c r="J37" s="946"/>
      <c r="K37" s="81"/>
      <c r="L37" s="81"/>
    </row>
    <row r="38" spans="1:12" ht="13.8">
      <c r="A38" s="168"/>
      <c r="B38" s="2467" t="s">
        <v>925</v>
      </c>
      <c r="C38" s="2493"/>
      <c r="D38" s="2508">
        <v>282</v>
      </c>
      <c r="E38" s="2508" t="s">
        <v>583</v>
      </c>
      <c r="F38" s="2498">
        <v>-26657611</v>
      </c>
      <c r="G38" s="2498" t="s">
        <v>341</v>
      </c>
      <c r="H38" s="2494">
        <f>'WCA Allocation Factors'!E16</f>
        <v>0.22605500000000001</v>
      </c>
      <c r="I38" s="2495">
        <f t="shared" si="3"/>
        <v>-6026086.2546049999</v>
      </c>
      <c r="J38" s="946"/>
      <c r="K38" s="81"/>
      <c r="L38" s="81"/>
    </row>
    <row r="39" spans="1:12" ht="13.8">
      <c r="A39" s="168"/>
      <c r="B39" s="2493"/>
      <c r="C39" s="2493"/>
      <c r="D39" s="2493"/>
      <c r="E39" s="2493"/>
      <c r="F39" s="2493"/>
      <c r="G39" s="2508"/>
      <c r="H39" s="2494"/>
      <c r="I39" s="2495"/>
      <c r="J39" s="946"/>
      <c r="K39" s="81"/>
      <c r="L39" s="81"/>
    </row>
    <row r="40" spans="1:12" ht="13.8">
      <c r="B40" s="2504" t="s">
        <v>242</v>
      </c>
      <c r="C40" s="2453"/>
      <c r="D40" s="2511"/>
      <c r="E40" s="2454"/>
      <c r="F40" s="2454"/>
      <c r="G40" s="2454"/>
      <c r="H40" s="2490"/>
      <c r="I40" s="2454"/>
      <c r="J40" s="169"/>
      <c r="K40" s="81"/>
      <c r="L40" s="81"/>
    </row>
    <row r="41" spans="1:12" s="918" customFormat="1" ht="13.8">
      <c r="A41" s="167"/>
      <c r="B41" s="2453"/>
      <c r="C41" s="2453"/>
      <c r="D41" s="2511"/>
      <c r="E41" s="2454"/>
      <c r="F41" s="2454"/>
      <c r="G41" s="2454"/>
      <c r="H41" s="2490"/>
      <c r="I41" s="2454"/>
      <c r="J41" s="169"/>
      <c r="K41" s="81"/>
      <c r="L41" s="81"/>
    </row>
    <row r="42" spans="1:12" ht="13.8">
      <c r="A42" s="81"/>
      <c r="B42" s="2673" t="s">
        <v>1142</v>
      </c>
      <c r="C42" s="2674"/>
      <c r="D42" s="2674"/>
      <c r="E42" s="2674"/>
      <c r="F42" s="2674"/>
      <c r="G42" s="2674"/>
      <c r="H42" s="2674"/>
      <c r="I42" s="2675"/>
      <c r="J42" s="81"/>
      <c r="K42" s="81"/>
      <c r="L42" s="81"/>
    </row>
    <row r="43" spans="1:12" ht="13.8">
      <c r="A43" s="81"/>
      <c r="B43" s="2685"/>
      <c r="C43" s="2686"/>
      <c r="D43" s="2686"/>
      <c r="E43" s="2686"/>
      <c r="F43" s="2686"/>
      <c r="G43" s="2686"/>
      <c r="H43" s="2686"/>
      <c r="I43" s="2687"/>
      <c r="J43" s="81"/>
      <c r="K43" s="81"/>
      <c r="L43" s="81"/>
    </row>
    <row r="44" spans="1:12" ht="13.8">
      <c r="A44" s="81"/>
      <c r="B44" s="2685"/>
      <c r="C44" s="2686"/>
      <c r="D44" s="2686"/>
      <c r="E44" s="2686"/>
      <c r="F44" s="2686"/>
      <c r="G44" s="2686"/>
      <c r="H44" s="2686"/>
      <c r="I44" s="2687"/>
      <c r="J44" s="81"/>
      <c r="K44" s="81"/>
      <c r="L44" s="81"/>
    </row>
    <row r="45" spans="1:12" ht="13.8">
      <c r="A45" s="81"/>
      <c r="B45" s="2685"/>
      <c r="C45" s="2686"/>
      <c r="D45" s="2686"/>
      <c r="E45" s="2686"/>
      <c r="F45" s="2686"/>
      <c r="G45" s="2686"/>
      <c r="H45" s="2686"/>
      <c r="I45" s="2687"/>
      <c r="J45" s="81"/>
      <c r="K45" s="81"/>
      <c r="L45" s="81"/>
    </row>
    <row r="46" spans="1:12" ht="13.8">
      <c r="A46" s="81"/>
      <c r="B46" s="2676"/>
      <c r="C46" s="2677"/>
      <c r="D46" s="2677"/>
      <c r="E46" s="2677"/>
      <c r="F46" s="2677"/>
      <c r="G46" s="2677"/>
      <c r="H46" s="2677"/>
      <c r="I46" s="2678"/>
      <c r="J46" s="81"/>
      <c r="K46" s="81"/>
      <c r="L46" s="81"/>
    </row>
    <row r="47" spans="1:12" ht="13.8">
      <c r="A47" s="81"/>
      <c r="B47" s="81"/>
      <c r="C47" s="81"/>
      <c r="D47" s="1188"/>
      <c r="E47" s="81"/>
      <c r="F47" s="81"/>
      <c r="G47" s="81"/>
      <c r="H47" s="81"/>
      <c r="I47" s="81"/>
      <c r="J47" s="81"/>
      <c r="K47" s="81"/>
      <c r="L47" s="81"/>
    </row>
    <row r="48" spans="1:12" ht="13.8">
      <c r="A48" s="81"/>
      <c r="B48" s="81"/>
      <c r="C48" s="81"/>
      <c r="D48" s="1188"/>
      <c r="E48" s="81"/>
      <c r="F48" s="81"/>
      <c r="G48" s="81"/>
      <c r="H48" s="81"/>
      <c r="I48" s="81"/>
      <c r="J48" s="81"/>
      <c r="K48" s="81"/>
      <c r="L48" s="81"/>
    </row>
    <row r="49" spans="1:12" ht="13.8">
      <c r="A49" s="81"/>
      <c r="B49" s="81"/>
      <c r="C49" s="81"/>
      <c r="D49" s="1188"/>
      <c r="E49" s="81"/>
      <c r="F49" s="81"/>
      <c r="G49" s="81"/>
      <c r="H49" s="81"/>
      <c r="I49" s="81"/>
      <c r="J49" s="81"/>
      <c r="K49" s="81"/>
      <c r="L49" s="81"/>
    </row>
    <row r="50" spans="1:12" ht="13.8">
      <c r="A50" s="81"/>
      <c r="B50" s="81"/>
      <c r="C50" s="81"/>
      <c r="D50" s="1188"/>
      <c r="E50" s="81"/>
      <c r="F50" s="81"/>
      <c r="G50" s="81"/>
      <c r="H50" s="81"/>
      <c r="I50" s="81"/>
      <c r="J50" s="81"/>
      <c r="K50" s="81"/>
      <c r="L50" s="81"/>
    </row>
    <row r="51" spans="1:12" ht="13.8">
      <c r="A51" s="81"/>
      <c r="B51" s="81"/>
      <c r="C51" s="81"/>
      <c r="D51" s="1188"/>
      <c r="E51" s="81"/>
      <c r="F51" s="81"/>
      <c r="G51" s="81"/>
      <c r="H51" s="81"/>
      <c r="I51" s="81"/>
      <c r="J51" s="81"/>
      <c r="K51" s="81"/>
      <c r="L51" s="81"/>
    </row>
    <row r="52" spans="1:12" ht="13.8">
      <c r="A52" s="81"/>
      <c r="B52" s="81"/>
      <c r="C52" s="81"/>
      <c r="D52" s="1188"/>
      <c r="E52" s="81"/>
      <c r="F52" s="81"/>
      <c r="G52" s="81"/>
      <c r="H52" s="81"/>
      <c r="I52" s="81"/>
      <c r="J52" s="81"/>
      <c r="K52" s="81"/>
      <c r="L52" s="81"/>
    </row>
    <row r="53" spans="1:12" ht="13.8">
      <c r="A53" s="81"/>
      <c r="B53" s="81"/>
      <c r="C53" s="81"/>
      <c r="D53" s="1188"/>
      <c r="E53" s="81"/>
      <c r="F53" s="81"/>
      <c r="G53" s="81"/>
      <c r="H53" s="81"/>
      <c r="I53" s="81"/>
      <c r="J53" s="81"/>
      <c r="K53" s="81"/>
      <c r="L53" s="81"/>
    </row>
    <row r="54" spans="1:12" ht="13.8">
      <c r="A54" s="81"/>
      <c r="B54" s="81"/>
      <c r="C54" s="81"/>
      <c r="D54" s="1188"/>
      <c r="E54" s="81"/>
      <c r="F54" s="81"/>
      <c r="G54" s="81"/>
      <c r="H54" s="81"/>
      <c r="I54" s="81"/>
      <c r="J54" s="81"/>
      <c r="K54" s="81"/>
      <c r="L54" s="81"/>
    </row>
    <row r="55" spans="1:12" ht="13.8">
      <c r="A55" s="81"/>
      <c r="B55" s="81"/>
      <c r="C55" s="81"/>
      <c r="D55" s="1188"/>
      <c r="E55" s="81"/>
      <c r="F55" s="81"/>
      <c r="G55" s="81"/>
      <c r="H55" s="81"/>
      <c r="I55" s="81"/>
      <c r="J55" s="81"/>
      <c r="K55" s="81"/>
      <c r="L55" s="81"/>
    </row>
    <row r="56" spans="1:12" ht="13.8">
      <c r="A56" s="81"/>
      <c r="B56" s="81"/>
      <c r="C56" s="81"/>
      <c r="D56" s="1188"/>
      <c r="E56" s="81"/>
      <c r="F56" s="81"/>
      <c r="G56" s="81"/>
      <c r="H56" s="81"/>
      <c r="I56" s="81"/>
      <c r="J56" s="81"/>
      <c r="K56" s="81"/>
      <c r="L56" s="81"/>
    </row>
    <row r="57" spans="1:12" ht="13.8">
      <c r="A57" s="81"/>
      <c r="B57" s="81"/>
      <c r="C57" s="81"/>
      <c r="D57" s="1188"/>
      <c r="E57" s="81"/>
      <c r="F57" s="81"/>
      <c r="G57" s="81"/>
      <c r="H57" s="81"/>
      <c r="I57" s="81"/>
      <c r="J57" s="81"/>
      <c r="K57" s="81"/>
      <c r="L57" s="81"/>
    </row>
    <row r="58" spans="1:12" ht="13.8">
      <c r="A58" s="81"/>
      <c r="B58" s="81"/>
      <c r="C58" s="81"/>
      <c r="D58" s="1188"/>
      <c r="E58" s="81"/>
      <c r="F58" s="81"/>
      <c r="G58" s="81"/>
      <c r="H58" s="81"/>
      <c r="I58" s="81"/>
      <c r="J58" s="81"/>
      <c r="K58" s="81"/>
      <c r="L58" s="81"/>
    </row>
    <row r="59" spans="1:12" ht="13.8">
      <c r="A59" s="81"/>
      <c r="B59" s="81"/>
      <c r="C59" s="81"/>
      <c r="D59" s="1188"/>
      <c r="E59" s="81"/>
      <c r="F59" s="81"/>
      <c r="G59" s="81"/>
      <c r="H59" s="81"/>
      <c r="I59" s="81"/>
      <c r="J59" s="81"/>
      <c r="K59" s="81"/>
      <c r="L59" s="81"/>
    </row>
    <row r="60" spans="1:12" ht="13.8">
      <c r="A60" s="81"/>
      <c r="B60" s="81"/>
      <c r="C60" s="81"/>
      <c r="D60" s="1188"/>
      <c r="E60" s="81"/>
      <c r="F60" s="81"/>
      <c r="G60" s="81"/>
      <c r="H60" s="81"/>
      <c r="I60" s="81"/>
      <c r="J60" s="81"/>
      <c r="K60" s="81"/>
      <c r="L60" s="81"/>
    </row>
    <row r="61" spans="1:12" ht="13.8">
      <c r="A61" s="81"/>
      <c r="B61" s="81"/>
      <c r="C61" s="81"/>
      <c r="D61" s="1188"/>
      <c r="E61" s="81"/>
      <c r="F61" s="81"/>
      <c r="G61" s="81"/>
      <c r="H61" s="81"/>
      <c r="I61" s="81"/>
      <c r="J61" s="81"/>
      <c r="K61" s="81"/>
      <c r="L61" s="81"/>
    </row>
    <row r="62" spans="1:12" ht="13.8">
      <c r="A62" s="81"/>
      <c r="B62" s="81"/>
      <c r="C62" s="81"/>
      <c r="D62" s="1188"/>
      <c r="E62" s="81"/>
      <c r="F62" s="81"/>
      <c r="G62" s="81"/>
      <c r="H62" s="81"/>
      <c r="I62" s="81"/>
      <c r="J62" s="81"/>
      <c r="K62" s="81"/>
      <c r="L62" s="81"/>
    </row>
    <row r="63" spans="1:12" ht="13.8">
      <c r="A63" s="81"/>
      <c r="B63" s="81"/>
      <c r="C63" s="81"/>
      <c r="D63" s="1188"/>
      <c r="E63" s="81"/>
      <c r="F63" s="81"/>
      <c r="G63" s="81"/>
      <c r="H63" s="81"/>
      <c r="I63" s="81"/>
      <c r="J63" s="81"/>
      <c r="K63" s="81"/>
      <c r="L63" s="81"/>
    </row>
    <row r="64" spans="1:12" ht="13.8">
      <c r="A64" s="81"/>
      <c r="B64" s="81"/>
      <c r="C64" s="81"/>
      <c r="D64" s="1188"/>
      <c r="E64" s="81"/>
      <c r="F64" s="81"/>
      <c r="G64" s="81"/>
      <c r="H64" s="81"/>
      <c r="I64" s="81"/>
      <c r="J64" s="81"/>
      <c r="K64" s="81"/>
      <c r="L64" s="81"/>
    </row>
    <row r="65" spans="1:12" ht="13.8">
      <c r="A65" s="81"/>
      <c r="B65" s="81"/>
      <c r="C65" s="81"/>
      <c r="D65" s="1188"/>
      <c r="E65" s="81"/>
      <c r="F65" s="81"/>
      <c r="G65" s="81"/>
      <c r="H65" s="81"/>
      <c r="I65" s="81"/>
      <c r="J65" s="81"/>
      <c r="K65" s="81"/>
      <c r="L65" s="81"/>
    </row>
    <row r="66" spans="1:12" ht="13.8">
      <c r="A66" s="81"/>
      <c r="B66" s="81"/>
      <c r="C66" s="81"/>
      <c r="D66" s="1188"/>
      <c r="E66" s="81"/>
      <c r="F66" s="81"/>
      <c r="G66" s="81"/>
      <c r="H66" s="81"/>
      <c r="I66" s="81"/>
      <c r="J66" s="81"/>
      <c r="K66" s="81"/>
      <c r="L66" s="81"/>
    </row>
    <row r="67" spans="1:12" ht="13.8">
      <c r="A67" s="81"/>
      <c r="B67" s="81"/>
      <c r="C67" s="81"/>
      <c r="D67" s="1188"/>
      <c r="E67" s="81"/>
      <c r="F67" s="81"/>
      <c r="G67" s="81"/>
      <c r="H67" s="81"/>
      <c r="I67" s="81"/>
      <c r="J67" s="81"/>
      <c r="K67" s="81"/>
      <c r="L67" s="81"/>
    </row>
    <row r="68" spans="1:12" ht="13.8">
      <c r="A68" s="81"/>
      <c r="B68" s="81"/>
      <c r="C68" s="81"/>
      <c r="D68" s="1188"/>
      <c r="E68" s="81"/>
      <c r="F68" s="81"/>
      <c r="G68" s="81"/>
      <c r="H68" s="81"/>
      <c r="I68" s="81"/>
      <c r="J68" s="81"/>
      <c r="K68" s="81"/>
      <c r="L68" s="81"/>
    </row>
    <row r="69" spans="1:12" ht="13.8">
      <c r="A69" s="81"/>
      <c r="B69" s="81"/>
      <c r="C69" s="81"/>
      <c r="D69" s="1188"/>
      <c r="E69" s="81"/>
      <c r="F69" s="81"/>
      <c r="G69" s="81"/>
      <c r="H69" s="81"/>
      <c r="I69" s="81"/>
      <c r="J69" s="81"/>
      <c r="K69" s="81"/>
      <c r="L69" s="81"/>
    </row>
    <row r="70" spans="1:12" ht="13.8">
      <c r="A70" s="81"/>
      <c r="B70" s="81"/>
      <c r="C70" s="81"/>
      <c r="D70" s="1188"/>
      <c r="E70" s="81"/>
      <c r="F70" s="81"/>
      <c r="G70" s="81"/>
      <c r="H70" s="81"/>
      <c r="I70" s="81"/>
      <c r="J70" s="81"/>
      <c r="K70" s="81"/>
      <c r="L70" s="81"/>
    </row>
    <row r="71" spans="1:12" ht="13.8">
      <c r="A71" s="81"/>
      <c r="B71" s="81"/>
      <c r="C71" s="81"/>
      <c r="D71" s="1188"/>
      <c r="E71" s="81"/>
      <c r="F71" s="81"/>
      <c r="G71" s="81"/>
      <c r="H71" s="81"/>
      <c r="I71" s="81"/>
      <c r="J71" s="81"/>
      <c r="K71" s="81"/>
      <c r="L71" s="81"/>
    </row>
    <row r="72" spans="1:12" ht="13.8">
      <c r="A72" s="81"/>
      <c r="B72" s="81"/>
      <c r="C72" s="81"/>
      <c r="D72" s="1188"/>
      <c r="E72" s="81"/>
      <c r="F72" s="81"/>
      <c r="G72" s="81"/>
      <c r="H72" s="81"/>
      <c r="I72" s="81"/>
      <c r="J72" s="81"/>
      <c r="K72" s="81"/>
      <c r="L72" s="81"/>
    </row>
    <row r="73" spans="1:12" ht="13.8">
      <c r="A73" s="81"/>
      <c r="B73" s="81"/>
      <c r="C73" s="81"/>
      <c r="D73" s="1188"/>
      <c r="E73" s="81"/>
      <c r="F73" s="81"/>
      <c r="G73" s="81"/>
      <c r="H73" s="81"/>
      <c r="I73" s="81"/>
      <c r="J73" s="81"/>
      <c r="K73" s="81"/>
      <c r="L73" s="81"/>
    </row>
    <row r="74" spans="1:12" ht="13.8">
      <c r="A74" s="81"/>
      <c r="B74" s="81"/>
      <c r="C74" s="81"/>
      <c r="D74" s="1188"/>
      <c r="E74" s="81"/>
      <c r="F74" s="81"/>
      <c r="G74" s="81"/>
      <c r="H74" s="81"/>
      <c r="I74" s="81"/>
      <c r="J74" s="81"/>
      <c r="K74" s="81"/>
      <c r="L74" s="81"/>
    </row>
    <row r="75" spans="1:12" ht="13.8">
      <c r="A75" s="81"/>
      <c r="B75" s="81"/>
      <c r="C75" s="81"/>
      <c r="D75" s="1188"/>
      <c r="E75" s="81"/>
      <c r="F75" s="81"/>
      <c r="G75" s="81"/>
      <c r="H75" s="81"/>
      <c r="I75" s="81"/>
      <c r="J75" s="81"/>
      <c r="K75" s="81"/>
      <c r="L75" s="81"/>
    </row>
    <row r="76" spans="1:12" ht="13.8">
      <c r="A76" s="81"/>
      <c r="B76" s="81"/>
      <c r="C76" s="81"/>
      <c r="D76" s="1188"/>
      <c r="E76" s="81"/>
      <c r="F76" s="81"/>
      <c r="G76" s="81"/>
      <c r="H76" s="81"/>
      <c r="I76" s="81"/>
      <c r="J76" s="81"/>
      <c r="K76" s="81"/>
      <c r="L76" s="81"/>
    </row>
    <row r="77" spans="1:12" ht="13.8">
      <c r="A77" s="81"/>
      <c r="B77" s="81"/>
      <c r="C77" s="81"/>
      <c r="D77" s="1188"/>
      <c r="E77" s="81"/>
      <c r="F77" s="81"/>
      <c r="G77" s="81"/>
      <c r="H77" s="81"/>
      <c r="I77" s="81"/>
      <c r="J77" s="81"/>
      <c r="K77" s="81"/>
      <c r="L77" s="81"/>
    </row>
    <row r="78" spans="1:12" ht="13.8">
      <c r="A78" s="81"/>
      <c r="B78" s="81"/>
      <c r="C78" s="81"/>
      <c r="D78" s="1188"/>
      <c r="E78" s="81"/>
      <c r="F78" s="81"/>
      <c r="G78" s="81"/>
      <c r="H78" s="81"/>
      <c r="I78" s="81"/>
      <c r="J78" s="81"/>
      <c r="K78" s="81"/>
      <c r="L78" s="81"/>
    </row>
    <row r="79" spans="1:12" ht="13.8">
      <c r="A79" s="81"/>
      <c r="B79" s="81"/>
      <c r="C79" s="81"/>
      <c r="D79" s="1188"/>
      <c r="E79" s="81"/>
      <c r="F79" s="81"/>
      <c r="G79" s="81"/>
      <c r="H79" s="81"/>
      <c r="I79" s="81"/>
      <c r="J79" s="81"/>
      <c r="K79" s="81"/>
      <c r="L79" s="81"/>
    </row>
    <row r="80" spans="1:12" ht="13.8">
      <c r="A80" s="81"/>
      <c r="B80" s="81"/>
      <c r="C80" s="81"/>
      <c r="D80" s="1188"/>
      <c r="E80" s="81"/>
      <c r="F80" s="81"/>
      <c r="G80" s="81"/>
      <c r="H80" s="81"/>
      <c r="I80" s="81"/>
      <c r="J80" s="81"/>
      <c r="K80" s="81"/>
      <c r="L80" s="81"/>
    </row>
    <row r="81" spans="1:12" ht="13.8">
      <c r="A81" s="81"/>
      <c r="B81" s="81"/>
      <c r="C81" s="81"/>
      <c r="D81" s="1188"/>
      <c r="E81" s="81"/>
      <c r="F81" s="81"/>
      <c r="G81" s="81"/>
      <c r="H81" s="81"/>
      <c r="I81" s="81"/>
      <c r="J81" s="81"/>
      <c r="K81" s="81"/>
      <c r="L81" s="81"/>
    </row>
    <row r="82" spans="1:12" ht="13.8">
      <c r="A82" s="81"/>
      <c r="B82" s="81"/>
      <c r="C82" s="81"/>
      <c r="D82" s="1188"/>
      <c r="E82" s="81"/>
      <c r="F82" s="81"/>
      <c r="G82" s="81"/>
      <c r="H82" s="81"/>
      <c r="I82" s="81"/>
      <c r="J82" s="81"/>
      <c r="K82" s="81"/>
      <c r="L82" s="81"/>
    </row>
    <row r="83" spans="1:12" ht="13.8">
      <c r="A83" s="81"/>
      <c r="B83" s="81"/>
      <c r="C83" s="81"/>
      <c r="D83" s="1188"/>
      <c r="E83" s="81"/>
      <c r="F83" s="81"/>
      <c r="G83" s="81"/>
      <c r="H83" s="81"/>
      <c r="I83" s="81"/>
      <c r="J83" s="81"/>
      <c r="K83" s="81"/>
      <c r="L83" s="81"/>
    </row>
    <row r="84" spans="1:12" ht="13.8">
      <c r="A84" s="81"/>
      <c r="B84" s="81"/>
      <c r="C84" s="81"/>
      <c r="D84" s="1188"/>
      <c r="E84" s="81"/>
      <c r="F84" s="81"/>
      <c r="G84" s="81"/>
      <c r="H84" s="81"/>
      <c r="I84" s="81"/>
      <c r="J84" s="81"/>
      <c r="K84" s="81"/>
      <c r="L84" s="81"/>
    </row>
    <row r="85" spans="1:12" ht="13.8">
      <c r="A85" s="81"/>
      <c r="B85" s="81"/>
      <c r="C85" s="81"/>
      <c r="D85" s="1188"/>
      <c r="E85" s="81"/>
      <c r="F85" s="81"/>
      <c r="G85" s="81"/>
      <c r="H85" s="81"/>
      <c r="I85" s="81"/>
      <c r="J85" s="81"/>
      <c r="K85" s="81"/>
      <c r="L85" s="81"/>
    </row>
    <row r="86" spans="1:12" ht="13.8">
      <c r="A86" s="81"/>
      <c r="B86" s="81"/>
      <c r="C86" s="81"/>
      <c r="D86" s="1188"/>
      <c r="E86" s="81"/>
      <c r="F86" s="81"/>
      <c r="G86" s="81"/>
      <c r="H86" s="81"/>
      <c r="I86" s="81"/>
      <c r="J86" s="81"/>
      <c r="K86" s="81"/>
      <c r="L86" s="81"/>
    </row>
    <row r="87" spans="1:12" ht="13.8">
      <c r="A87" s="81"/>
      <c r="B87" s="81"/>
      <c r="C87" s="81"/>
      <c r="D87" s="1188"/>
      <c r="E87" s="81"/>
      <c r="F87" s="81"/>
      <c r="G87" s="81"/>
      <c r="H87" s="81"/>
      <c r="I87" s="81"/>
      <c r="J87" s="81"/>
      <c r="K87" s="81"/>
      <c r="L87" s="81"/>
    </row>
    <row r="88" spans="1:12" ht="13.8">
      <c r="A88" s="81"/>
      <c r="B88" s="81"/>
      <c r="C88" s="81"/>
      <c r="D88" s="1188"/>
      <c r="E88" s="81"/>
      <c r="F88" s="81"/>
      <c r="G88" s="81"/>
      <c r="H88" s="81"/>
      <c r="I88" s="81"/>
      <c r="J88" s="81"/>
      <c r="K88" s="81"/>
      <c r="L88" s="81"/>
    </row>
    <row r="89" spans="1:12" ht="13.8">
      <c r="A89" s="81"/>
      <c r="B89" s="81"/>
      <c r="C89" s="81"/>
      <c r="D89" s="1188"/>
      <c r="E89" s="81"/>
      <c r="F89" s="81"/>
      <c r="G89" s="81"/>
      <c r="H89" s="81"/>
      <c r="I89" s="81"/>
      <c r="J89" s="81"/>
      <c r="K89" s="81"/>
      <c r="L89" s="81"/>
    </row>
    <row r="90" spans="1:12" ht="13.8">
      <c r="A90" s="81"/>
      <c r="B90" s="81"/>
      <c r="C90" s="81"/>
      <c r="D90" s="1188"/>
      <c r="E90" s="81"/>
      <c r="F90" s="81"/>
      <c r="G90" s="81"/>
      <c r="H90" s="81"/>
      <c r="I90" s="81"/>
      <c r="J90" s="81"/>
      <c r="K90" s="81"/>
      <c r="L90" s="81"/>
    </row>
    <row r="91" spans="1:12" ht="13.8">
      <c r="A91" s="81"/>
      <c r="B91" s="81"/>
      <c r="C91" s="81"/>
      <c r="D91" s="1188"/>
      <c r="E91" s="81"/>
      <c r="F91" s="81"/>
      <c r="G91" s="81"/>
      <c r="H91" s="81"/>
      <c r="I91" s="81"/>
      <c r="J91" s="81"/>
      <c r="K91" s="81"/>
      <c r="L91" s="81"/>
    </row>
    <row r="92" spans="1:12" ht="13.8">
      <c r="A92" s="81"/>
      <c r="B92" s="81"/>
      <c r="C92" s="81"/>
      <c r="D92" s="1188"/>
      <c r="E92" s="81"/>
      <c r="F92" s="81"/>
      <c r="G92" s="81"/>
      <c r="H92" s="81"/>
      <c r="I92" s="81"/>
      <c r="J92" s="81"/>
      <c r="K92" s="81"/>
      <c r="L92" s="81"/>
    </row>
    <row r="93" spans="1:12" ht="13.8">
      <c r="A93" s="81"/>
      <c r="B93" s="81"/>
      <c r="C93" s="81"/>
      <c r="D93" s="1188"/>
      <c r="E93" s="81"/>
      <c r="F93" s="81"/>
      <c r="G93" s="81"/>
      <c r="H93" s="81"/>
      <c r="I93" s="81"/>
      <c r="J93" s="81"/>
      <c r="K93" s="81"/>
      <c r="L93" s="81"/>
    </row>
    <row r="94" spans="1:12" ht="13.8">
      <c r="A94" s="81"/>
      <c r="B94" s="81"/>
      <c r="C94" s="81"/>
      <c r="D94" s="1188"/>
      <c r="E94" s="81"/>
      <c r="F94" s="81"/>
      <c r="G94" s="81"/>
      <c r="H94" s="81"/>
      <c r="I94" s="81"/>
      <c r="J94" s="81"/>
      <c r="K94" s="81"/>
      <c r="L94" s="81"/>
    </row>
    <row r="95" spans="1:12" ht="13.8">
      <c r="A95" s="81"/>
      <c r="B95" s="81"/>
      <c r="C95" s="81"/>
      <c r="D95" s="1188"/>
      <c r="E95" s="81"/>
      <c r="F95" s="81"/>
      <c r="G95" s="81"/>
      <c r="H95" s="81"/>
      <c r="I95" s="81"/>
      <c r="J95" s="81"/>
      <c r="K95" s="81"/>
      <c r="L95" s="81"/>
    </row>
    <row r="96" spans="1:12" ht="13.8">
      <c r="A96" s="81"/>
      <c r="B96" s="81"/>
      <c r="C96" s="81"/>
      <c r="D96" s="1188"/>
      <c r="E96" s="81"/>
      <c r="F96" s="81"/>
      <c r="G96" s="81"/>
      <c r="H96" s="81"/>
      <c r="I96" s="81"/>
      <c r="J96" s="81"/>
      <c r="K96" s="81"/>
      <c r="L96" s="81"/>
    </row>
    <row r="97" spans="1:12" ht="13.8">
      <c r="A97" s="81"/>
      <c r="B97" s="81"/>
      <c r="C97" s="81"/>
      <c r="D97" s="1188"/>
      <c r="E97" s="81"/>
      <c r="F97" s="81"/>
      <c r="G97" s="81"/>
      <c r="H97" s="81"/>
      <c r="I97" s="81"/>
      <c r="J97" s="81"/>
      <c r="K97" s="81"/>
      <c r="L97" s="81"/>
    </row>
    <row r="98" spans="1:12" ht="13.8">
      <c r="A98" s="81"/>
      <c r="B98" s="81"/>
      <c r="C98" s="81"/>
      <c r="D98" s="1188"/>
      <c r="E98" s="81"/>
      <c r="F98" s="81"/>
      <c r="G98" s="81"/>
      <c r="H98" s="81"/>
      <c r="I98" s="81"/>
      <c r="J98" s="81"/>
      <c r="K98" s="81"/>
      <c r="L98" s="81"/>
    </row>
    <row r="99" spans="1:12" ht="13.8">
      <c r="A99" s="81"/>
      <c r="B99" s="81"/>
      <c r="C99" s="81"/>
      <c r="D99" s="1188"/>
      <c r="E99" s="81"/>
      <c r="F99" s="81"/>
      <c r="G99" s="81"/>
      <c r="H99" s="81"/>
      <c r="I99" s="81"/>
      <c r="J99" s="81"/>
      <c r="K99" s="81"/>
      <c r="L99" s="81"/>
    </row>
    <row r="100" spans="1:12" ht="13.8">
      <c r="A100" s="81"/>
      <c r="B100" s="81"/>
      <c r="C100" s="81"/>
      <c r="D100" s="1188"/>
      <c r="E100" s="81"/>
      <c r="F100" s="81"/>
      <c r="G100" s="81"/>
      <c r="H100" s="81"/>
      <c r="I100" s="81"/>
      <c r="J100" s="81"/>
      <c r="K100" s="81"/>
      <c r="L100" s="81"/>
    </row>
    <row r="101" spans="1:12" ht="13.8">
      <c r="A101" s="81"/>
      <c r="B101" s="81"/>
      <c r="C101" s="81"/>
      <c r="D101" s="1188"/>
      <c r="E101" s="81"/>
      <c r="F101" s="81"/>
      <c r="G101" s="81"/>
      <c r="H101" s="81"/>
      <c r="I101" s="81"/>
      <c r="J101" s="81"/>
      <c r="K101" s="81"/>
      <c r="L101" s="81"/>
    </row>
    <row r="102" spans="1:12" ht="13.8">
      <c r="A102" s="81"/>
      <c r="B102" s="81"/>
      <c r="C102" s="81"/>
      <c r="D102" s="1188"/>
      <c r="E102" s="81"/>
      <c r="F102" s="81"/>
      <c r="G102" s="81"/>
      <c r="H102" s="81"/>
      <c r="I102" s="81"/>
      <c r="J102" s="81"/>
      <c r="K102" s="81"/>
      <c r="L102" s="81"/>
    </row>
    <row r="103" spans="1:12" ht="13.8">
      <c r="A103" s="81"/>
      <c r="B103" s="81"/>
      <c r="C103" s="81"/>
      <c r="D103" s="1188"/>
      <c r="E103" s="81"/>
      <c r="F103" s="81"/>
      <c r="G103" s="81"/>
      <c r="H103" s="81"/>
      <c r="I103" s="81"/>
      <c r="J103" s="81"/>
      <c r="K103" s="81"/>
      <c r="L103" s="81"/>
    </row>
    <row r="104" spans="1:12" ht="13.8">
      <c r="A104" s="81"/>
      <c r="B104" s="81"/>
      <c r="C104" s="81"/>
      <c r="D104" s="1188"/>
      <c r="E104" s="81"/>
      <c r="F104" s="81"/>
      <c r="G104" s="81"/>
      <c r="H104" s="81"/>
      <c r="I104" s="81"/>
      <c r="J104" s="81"/>
      <c r="K104" s="81"/>
      <c r="L104" s="81"/>
    </row>
    <row r="105" spans="1:12" ht="13.8">
      <c r="A105" s="81"/>
      <c r="B105" s="81"/>
      <c r="C105" s="81"/>
      <c r="D105" s="1188"/>
      <c r="E105" s="81"/>
      <c r="F105" s="81"/>
      <c r="G105" s="81"/>
      <c r="H105" s="81"/>
      <c r="I105" s="81"/>
      <c r="J105" s="81"/>
      <c r="K105" s="81"/>
      <c r="L105" s="81"/>
    </row>
    <row r="106" spans="1:12" ht="13.8">
      <c r="A106" s="81"/>
      <c r="B106" s="81"/>
      <c r="C106" s="81"/>
      <c r="D106" s="1188"/>
      <c r="E106" s="81"/>
      <c r="F106" s="81"/>
      <c r="G106" s="81"/>
      <c r="H106" s="81"/>
      <c r="I106" s="81"/>
      <c r="J106" s="81"/>
      <c r="K106" s="81"/>
      <c r="L106" s="81"/>
    </row>
    <row r="107" spans="1:12" ht="13.8">
      <c r="A107" s="81"/>
      <c r="B107" s="81"/>
      <c r="C107" s="81"/>
      <c r="D107" s="1188"/>
      <c r="E107" s="81"/>
      <c r="F107" s="81"/>
      <c r="G107" s="81"/>
      <c r="H107" s="81"/>
      <c r="I107" s="81"/>
      <c r="J107" s="81"/>
      <c r="K107" s="81"/>
      <c r="L107" s="81"/>
    </row>
    <row r="108" spans="1:12" ht="13.8">
      <c r="A108" s="81"/>
      <c r="B108" s="81"/>
      <c r="C108" s="81"/>
      <c r="D108" s="1188"/>
      <c r="E108" s="81"/>
      <c r="F108" s="81"/>
      <c r="G108" s="81"/>
      <c r="H108" s="81"/>
      <c r="I108" s="81"/>
      <c r="J108" s="81"/>
      <c r="K108" s="81"/>
      <c r="L108" s="81"/>
    </row>
    <row r="109" spans="1:12" ht="13.8">
      <c r="A109" s="81"/>
      <c r="B109" s="81"/>
      <c r="C109" s="81"/>
      <c r="D109" s="1188"/>
      <c r="E109" s="81"/>
      <c r="F109" s="81"/>
      <c r="G109" s="81"/>
      <c r="H109" s="81"/>
      <c r="I109" s="81"/>
      <c r="J109" s="81"/>
      <c r="K109" s="81"/>
      <c r="L109" s="81"/>
    </row>
    <row r="110" spans="1:12" ht="13.8">
      <c r="A110" s="81"/>
      <c r="B110" s="81"/>
      <c r="C110" s="81"/>
      <c r="D110" s="1188"/>
      <c r="E110" s="81"/>
      <c r="F110" s="81"/>
      <c r="G110" s="81"/>
      <c r="H110" s="81"/>
      <c r="I110" s="81"/>
      <c r="J110" s="81"/>
      <c r="K110" s="81"/>
      <c r="L110" s="81"/>
    </row>
    <row r="111" spans="1:12" ht="13.8">
      <c r="A111" s="81"/>
      <c r="B111" s="81"/>
      <c r="C111" s="81"/>
      <c r="D111" s="1188"/>
      <c r="E111" s="81"/>
      <c r="F111" s="81"/>
      <c r="G111" s="81"/>
      <c r="H111" s="81"/>
      <c r="I111" s="81"/>
      <c r="J111" s="81"/>
      <c r="K111" s="81"/>
      <c r="L111" s="81"/>
    </row>
    <row r="112" spans="1:12" ht="13.8">
      <c r="A112" s="81"/>
      <c r="B112" s="81"/>
      <c r="C112" s="81"/>
      <c r="D112" s="1188"/>
      <c r="E112" s="81"/>
      <c r="F112" s="81"/>
      <c r="G112" s="81"/>
      <c r="H112" s="81"/>
      <c r="I112" s="81"/>
      <c r="J112" s="81"/>
      <c r="K112" s="81"/>
      <c r="L112" s="81"/>
    </row>
    <row r="113" spans="1:12" ht="13.8">
      <c r="A113" s="81"/>
      <c r="B113" s="81"/>
      <c r="C113" s="81"/>
      <c r="D113" s="1188"/>
      <c r="E113" s="81"/>
      <c r="F113" s="81"/>
      <c r="G113" s="81"/>
      <c r="H113" s="81"/>
      <c r="I113" s="81"/>
      <c r="J113" s="81"/>
      <c r="K113" s="81"/>
      <c r="L113" s="81"/>
    </row>
    <row r="114" spans="1:12" ht="13.8">
      <c r="A114" s="81"/>
      <c r="B114" s="81"/>
      <c r="C114" s="81"/>
      <c r="D114" s="1188"/>
      <c r="E114" s="81"/>
      <c r="F114" s="81"/>
      <c r="G114" s="81"/>
      <c r="H114" s="81"/>
      <c r="I114" s="81"/>
      <c r="J114" s="81"/>
      <c r="K114" s="81"/>
      <c r="L114" s="81"/>
    </row>
    <row r="115" spans="1:12" ht="13.8">
      <c r="A115" s="81"/>
      <c r="B115" s="81"/>
      <c r="C115" s="81"/>
      <c r="D115" s="1188"/>
      <c r="E115" s="81"/>
      <c r="F115" s="81"/>
      <c r="G115" s="81"/>
      <c r="H115" s="81"/>
      <c r="I115" s="81"/>
      <c r="J115" s="81"/>
      <c r="K115" s="81"/>
      <c r="L115" s="81"/>
    </row>
    <row r="116" spans="1:12" ht="13.8">
      <c r="A116" s="81"/>
      <c r="B116" s="81"/>
      <c r="C116" s="81"/>
      <c r="D116" s="1188"/>
      <c r="E116" s="81"/>
      <c r="F116" s="81"/>
      <c r="G116" s="81"/>
      <c r="H116" s="81"/>
      <c r="I116" s="81"/>
      <c r="J116" s="81"/>
      <c r="K116" s="81"/>
      <c r="L116" s="81"/>
    </row>
    <row r="117" spans="1:12" ht="13.8">
      <c r="A117" s="81"/>
      <c r="B117" s="81"/>
      <c r="C117" s="81"/>
      <c r="D117" s="1188"/>
      <c r="E117" s="81"/>
      <c r="F117" s="81"/>
      <c r="G117" s="81"/>
      <c r="H117" s="81"/>
      <c r="I117" s="81"/>
      <c r="J117" s="81"/>
      <c r="K117" s="81"/>
      <c r="L117" s="81"/>
    </row>
    <row r="118" spans="1:12" ht="13.8">
      <c r="A118" s="81"/>
      <c r="B118" s="81"/>
      <c r="C118" s="81"/>
      <c r="D118" s="1188"/>
      <c r="E118" s="81"/>
      <c r="F118" s="81"/>
      <c r="G118" s="81"/>
      <c r="H118" s="81"/>
      <c r="I118" s="81"/>
      <c r="J118" s="81"/>
      <c r="K118" s="81"/>
      <c r="L118" s="81"/>
    </row>
    <row r="119" spans="1:12" ht="13.8">
      <c r="A119" s="81"/>
      <c r="B119" s="81"/>
      <c r="C119" s="81"/>
      <c r="D119" s="1188"/>
      <c r="E119" s="81"/>
      <c r="F119" s="81"/>
      <c r="G119" s="81"/>
      <c r="H119" s="81"/>
      <c r="I119" s="81"/>
      <c r="J119" s="81"/>
      <c r="K119" s="81"/>
      <c r="L119" s="81"/>
    </row>
    <row r="120" spans="1:12" ht="13.8">
      <c r="A120" s="81"/>
      <c r="B120" s="81"/>
      <c r="C120" s="81"/>
      <c r="D120" s="1188"/>
      <c r="E120" s="81"/>
      <c r="F120" s="81"/>
      <c r="G120" s="81"/>
      <c r="H120" s="81"/>
      <c r="I120" s="81"/>
      <c r="J120" s="81"/>
      <c r="K120" s="81"/>
      <c r="L120" s="81"/>
    </row>
    <row r="121" spans="1:12" ht="13.8">
      <c r="A121" s="81"/>
      <c r="B121" s="81"/>
      <c r="C121" s="81"/>
      <c r="D121" s="1188"/>
      <c r="E121" s="81"/>
      <c r="F121" s="81"/>
      <c r="G121" s="81"/>
      <c r="H121" s="81"/>
      <c r="I121" s="81"/>
      <c r="J121" s="81"/>
      <c r="K121" s="81"/>
      <c r="L121" s="81"/>
    </row>
    <row r="122" spans="1:12" ht="13.8">
      <c r="A122" s="81"/>
      <c r="B122" s="81"/>
      <c r="C122" s="81"/>
      <c r="D122" s="1188"/>
      <c r="E122" s="81"/>
      <c r="F122" s="81"/>
      <c r="G122" s="81"/>
      <c r="H122" s="81"/>
      <c r="I122" s="81"/>
      <c r="J122" s="81"/>
      <c r="K122" s="81"/>
      <c r="L122" s="81"/>
    </row>
    <row r="123" spans="1:12" ht="13.8">
      <c r="A123" s="81"/>
      <c r="B123" s="81"/>
      <c r="C123" s="81"/>
      <c r="D123" s="1188"/>
      <c r="E123" s="81"/>
      <c r="F123" s="81"/>
      <c r="G123" s="81"/>
      <c r="H123" s="81"/>
      <c r="I123" s="81"/>
      <c r="J123" s="81"/>
      <c r="K123" s="81"/>
      <c r="L123" s="81"/>
    </row>
    <row r="124" spans="1:12" ht="13.8">
      <c r="A124" s="81"/>
      <c r="B124" s="81"/>
      <c r="C124" s="81"/>
      <c r="D124" s="1188"/>
      <c r="E124" s="81"/>
      <c r="F124" s="81"/>
      <c r="G124" s="81"/>
      <c r="H124" s="81"/>
      <c r="I124" s="81"/>
      <c r="J124" s="81"/>
      <c r="K124" s="81"/>
      <c r="L124" s="81"/>
    </row>
    <row r="125" spans="1:12" ht="13.8">
      <c r="A125" s="81"/>
      <c r="B125" s="81"/>
      <c r="C125" s="81"/>
      <c r="D125" s="1188"/>
      <c r="E125" s="81"/>
      <c r="F125" s="81"/>
      <c r="G125" s="81"/>
      <c r="H125" s="81"/>
      <c r="I125" s="81"/>
      <c r="J125" s="81"/>
      <c r="K125" s="81"/>
      <c r="L125" s="81"/>
    </row>
    <row r="126" spans="1:12" ht="13.8">
      <c r="A126" s="81"/>
      <c r="B126" s="81"/>
      <c r="C126" s="81"/>
      <c r="D126" s="1188"/>
      <c r="E126" s="81"/>
      <c r="F126" s="81"/>
      <c r="G126" s="81"/>
      <c r="H126" s="81"/>
      <c r="I126" s="81"/>
      <c r="J126" s="81"/>
      <c r="K126" s="81"/>
      <c r="L126" s="81"/>
    </row>
    <row r="127" spans="1:12" ht="13.8">
      <c r="A127" s="81"/>
      <c r="B127" s="81"/>
      <c r="C127" s="81"/>
      <c r="D127" s="1188"/>
      <c r="E127" s="81"/>
      <c r="F127" s="81"/>
      <c r="G127" s="81"/>
      <c r="H127" s="81"/>
      <c r="I127" s="81"/>
      <c r="J127" s="81"/>
      <c r="K127" s="81"/>
      <c r="L127" s="81"/>
    </row>
    <row r="128" spans="1:12" ht="13.8">
      <c r="A128" s="81"/>
      <c r="B128" s="81"/>
      <c r="C128" s="81"/>
      <c r="D128" s="1188"/>
      <c r="E128" s="81"/>
      <c r="F128" s="81"/>
      <c r="G128" s="81"/>
      <c r="H128" s="81"/>
      <c r="I128" s="81"/>
      <c r="J128" s="81"/>
      <c r="K128" s="81"/>
      <c r="L128" s="81"/>
    </row>
    <row r="129" spans="1:12" ht="13.8">
      <c r="A129" s="81"/>
      <c r="B129" s="81"/>
      <c r="C129" s="81"/>
      <c r="D129" s="1188"/>
      <c r="E129" s="81"/>
      <c r="F129" s="81"/>
      <c r="G129" s="81"/>
      <c r="H129" s="81"/>
      <c r="I129" s="81"/>
      <c r="J129" s="81"/>
      <c r="K129" s="81"/>
      <c r="L129" s="81"/>
    </row>
    <row r="130" spans="1:12" ht="13.8">
      <c r="A130" s="81"/>
      <c r="B130" s="81"/>
      <c r="C130" s="81"/>
      <c r="D130" s="1188"/>
      <c r="E130" s="81"/>
      <c r="F130" s="81"/>
      <c r="G130" s="81"/>
      <c r="H130" s="81"/>
      <c r="I130" s="81"/>
      <c r="J130" s="81"/>
      <c r="K130" s="81"/>
      <c r="L130" s="81"/>
    </row>
    <row r="131" spans="1:12" ht="13.8">
      <c r="A131" s="81"/>
      <c r="B131" s="81"/>
      <c r="C131" s="81"/>
      <c r="D131" s="1188"/>
      <c r="E131" s="81"/>
      <c r="F131" s="81"/>
      <c r="G131" s="81"/>
      <c r="H131" s="81"/>
      <c r="I131" s="81"/>
      <c r="J131" s="81"/>
      <c r="K131" s="81"/>
      <c r="L131" s="81"/>
    </row>
    <row r="132" spans="1:12" ht="13.8">
      <c r="A132" s="81"/>
      <c r="B132" s="81"/>
      <c r="C132" s="81"/>
      <c r="D132" s="1188"/>
      <c r="E132" s="81"/>
      <c r="F132" s="81"/>
      <c r="G132" s="81"/>
      <c r="H132" s="81"/>
      <c r="I132" s="81"/>
      <c r="J132" s="81"/>
      <c r="K132" s="81"/>
      <c r="L132" s="81"/>
    </row>
    <row r="133" spans="1:12" ht="13.8">
      <c r="A133" s="81"/>
      <c r="B133" s="81"/>
      <c r="C133" s="81"/>
      <c r="D133" s="1188"/>
      <c r="E133" s="81"/>
      <c r="F133" s="81"/>
      <c r="G133" s="81"/>
      <c r="H133" s="81"/>
      <c r="I133" s="81"/>
      <c r="J133" s="81"/>
      <c r="K133" s="81"/>
      <c r="L133" s="81"/>
    </row>
    <row r="134" spans="1:12" ht="13.8">
      <c r="A134" s="81"/>
      <c r="B134" s="81"/>
      <c r="C134" s="81"/>
      <c r="D134" s="1188"/>
      <c r="E134" s="81"/>
      <c r="F134" s="81"/>
      <c r="G134" s="81"/>
      <c r="H134" s="81"/>
      <c r="I134" s="81"/>
      <c r="J134" s="81"/>
      <c r="K134" s="81"/>
      <c r="L134" s="81"/>
    </row>
    <row r="135" spans="1:12" ht="13.8">
      <c r="A135" s="81"/>
      <c r="B135" s="81"/>
      <c r="C135" s="81"/>
      <c r="D135" s="1188"/>
      <c r="E135" s="81"/>
      <c r="F135" s="81"/>
      <c r="G135" s="81"/>
      <c r="H135" s="81"/>
      <c r="I135" s="81"/>
      <c r="J135" s="81"/>
      <c r="K135" s="81"/>
      <c r="L135" s="81"/>
    </row>
    <row r="136" spans="1:12" ht="13.8">
      <c r="A136" s="81"/>
      <c r="B136" s="81"/>
      <c r="C136" s="81"/>
      <c r="D136" s="1188"/>
      <c r="E136" s="81"/>
      <c r="F136" s="81"/>
      <c r="G136" s="81"/>
      <c r="H136" s="81"/>
      <c r="I136" s="81"/>
      <c r="J136" s="81"/>
      <c r="K136" s="81"/>
      <c r="L136" s="81"/>
    </row>
    <row r="137" spans="1:12" ht="13.8">
      <c r="A137" s="81"/>
      <c r="B137" s="81"/>
      <c r="C137" s="81"/>
      <c r="D137" s="1188"/>
      <c r="E137" s="81"/>
      <c r="F137" s="81"/>
      <c r="G137" s="81"/>
      <c r="H137" s="81"/>
      <c r="I137" s="81"/>
      <c r="J137" s="81"/>
      <c r="K137" s="81"/>
      <c r="L137" s="81"/>
    </row>
    <row r="138" spans="1:12" ht="13.8">
      <c r="A138" s="81"/>
      <c r="B138" s="81"/>
      <c r="C138" s="81"/>
      <c r="D138" s="1188"/>
      <c r="E138" s="81"/>
      <c r="F138" s="81"/>
      <c r="G138" s="81"/>
      <c r="H138" s="81"/>
      <c r="I138" s="81"/>
      <c r="J138" s="81"/>
      <c r="K138" s="81"/>
      <c r="L138" s="81"/>
    </row>
    <row r="139" spans="1:12" ht="13.8">
      <c r="A139" s="81"/>
      <c r="B139" s="81"/>
      <c r="C139" s="81"/>
      <c r="D139" s="1188"/>
      <c r="E139" s="81"/>
      <c r="F139" s="81"/>
      <c r="G139" s="81"/>
      <c r="H139" s="81"/>
      <c r="I139" s="81"/>
      <c r="J139" s="81"/>
      <c r="K139" s="81"/>
      <c r="L139" s="81"/>
    </row>
    <row r="140" spans="1:12" ht="13.8">
      <c r="A140" s="81"/>
      <c r="B140" s="81"/>
      <c r="C140" s="81"/>
      <c r="D140" s="1188"/>
      <c r="E140" s="81"/>
      <c r="F140" s="81"/>
      <c r="G140" s="81"/>
      <c r="H140" s="81"/>
      <c r="I140" s="81"/>
      <c r="J140" s="81"/>
      <c r="K140" s="81"/>
      <c r="L140" s="81"/>
    </row>
    <row r="141" spans="1:12" ht="13.8">
      <c r="A141" s="81"/>
      <c r="B141" s="81"/>
      <c r="C141" s="81"/>
      <c r="D141" s="1188"/>
      <c r="E141" s="81"/>
      <c r="F141" s="81"/>
      <c r="G141" s="81"/>
      <c r="H141" s="81"/>
      <c r="I141" s="81"/>
      <c r="J141" s="81"/>
      <c r="K141" s="81"/>
      <c r="L141" s="81"/>
    </row>
    <row r="142" spans="1:12" ht="13.8">
      <c r="A142" s="81"/>
      <c r="B142" s="81"/>
      <c r="C142" s="81"/>
      <c r="D142" s="1188"/>
      <c r="E142" s="81"/>
      <c r="F142" s="81"/>
      <c r="G142" s="81"/>
      <c r="H142" s="81"/>
      <c r="I142" s="81"/>
      <c r="J142" s="81"/>
      <c r="K142" s="81"/>
      <c r="L142" s="81"/>
    </row>
    <row r="143" spans="1:12" ht="13.8">
      <c r="A143" s="81"/>
      <c r="B143" s="81"/>
      <c r="C143" s="81"/>
      <c r="D143" s="1188"/>
      <c r="E143" s="81"/>
      <c r="F143" s="81"/>
      <c r="G143" s="81"/>
      <c r="H143" s="81"/>
      <c r="I143" s="81"/>
      <c r="J143" s="81"/>
      <c r="K143" s="81"/>
      <c r="L143" s="81"/>
    </row>
    <row r="144" spans="1:12" ht="13.8">
      <c r="A144" s="81"/>
      <c r="B144" s="81"/>
      <c r="C144" s="81"/>
      <c r="D144" s="1188"/>
      <c r="E144" s="81"/>
      <c r="F144" s="81"/>
      <c r="G144" s="81"/>
      <c r="H144" s="81"/>
      <c r="I144" s="81"/>
      <c r="J144" s="81"/>
      <c r="K144" s="81"/>
      <c r="L144" s="81"/>
    </row>
    <row r="145" spans="1:12" ht="13.8">
      <c r="A145" s="81"/>
      <c r="B145" s="81"/>
      <c r="C145" s="81"/>
      <c r="D145" s="1188"/>
      <c r="E145" s="81"/>
      <c r="F145" s="81"/>
      <c r="G145" s="81"/>
      <c r="H145" s="81"/>
      <c r="I145" s="81"/>
      <c r="J145" s="81"/>
      <c r="K145" s="81"/>
      <c r="L145" s="81"/>
    </row>
    <row r="146" spans="1:12" ht="13.8">
      <c r="A146" s="81"/>
      <c r="B146" s="81"/>
      <c r="C146" s="81"/>
      <c r="D146" s="1188"/>
      <c r="E146" s="81"/>
      <c r="F146" s="81"/>
      <c r="G146" s="81"/>
      <c r="H146" s="81"/>
      <c r="I146" s="81"/>
      <c r="J146" s="81"/>
      <c r="K146" s="81"/>
      <c r="L146" s="81"/>
    </row>
    <row r="147" spans="1:12" ht="13.8">
      <c r="A147" s="81"/>
      <c r="B147" s="81"/>
      <c r="C147" s="81"/>
      <c r="D147" s="1188"/>
      <c r="E147" s="81"/>
      <c r="F147" s="81"/>
      <c r="G147" s="81"/>
      <c r="H147" s="81"/>
      <c r="I147" s="81"/>
      <c r="J147" s="81"/>
      <c r="K147" s="81"/>
      <c r="L147" s="81"/>
    </row>
    <row r="148" spans="1:12" ht="13.8">
      <c r="A148" s="81"/>
      <c r="B148" s="81"/>
      <c r="C148" s="81"/>
      <c r="D148" s="1188"/>
      <c r="E148" s="81"/>
      <c r="F148" s="81"/>
      <c r="G148" s="81"/>
      <c r="H148" s="81"/>
      <c r="I148" s="81"/>
      <c r="J148" s="81"/>
      <c r="K148" s="81"/>
      <c r="L148" s="81"/>
    </row>
    <row r="149" spans="1:12" ht="13.8">
      <c r="A149" s="81"/>
      <c r="B149" s="81"/>
      <c r="C149" s="81"/>
      <c r="D149" s="1188"/>
      <c r="E149" s="81"/>
      <c r="F149" s="81"/>
      <c r="G149" s="81"/>
      <c r="H149" s="81"/>
      <c r="I149" s="81"/>
      <c r="J149" s="81"/>
      <c r="K149" s="81"/>
      <c r="L149" s="81"/>
    </row>
    <row r="150" spans="1:12" ht="13.8">
      <c r="A150" s="81"/>
      <c r="B150" s="81"/>
      <c r="C150" s="81"/>
      <c r="D150" s="1188"/>
      <c r="E150" s="81"/>
      <c r="F150" s="81"/>
      <c r="G150" s="81"/>
      <c r="H150" s="81"/>
      <c r="I150" s="81"/>
      <c r="J150" s="81"/>
      <c r="K150" s="81"/>
      <c r="L150" s="81"/>
    </row>
    <row r="151" spans="1:12" ht="13.8">
      <c r="A151" s="81"/>
      <c r="B151" s="81"/>
      <c r="C151" s="81"/>
      <c r="D151" s="1188"/>
      <c r="E151" s="81"/>
      <c r="F151" s="81"/>
      <c r="G151" s="81"/>
      <c r="H151" s="81"/>
      <c r="I151" s="81"/>
      <c r="J151" s="81"/>
      <c r="K151" s="81"/>
      <c r="L151" s="81"/>
    </row>
    <row r="152" spans="1:12" ht="13.8">
      <c r="A152" s="81"/>
      <c r="B152" s="81"/>
      <c r="C152" s="81"/>
      <c r="D152" s="1188"/>
      <c r="E152" s="81"/>
      <c r="F152" s="81"/>
      <c r="G152" s="81"/>
      <c r="H152" s="81"/>
      <c r="I152" s="81"/>
      <c r="J152" s="81"/>
      <c r="K152" s="81"/>
      <c r="L152" s="81"/>
    </row>
    <row r="153" spans="1:12" ht="13.8">
      <c r="A153" s="81"/>
      <c r="B153" s="81"/>
      <c r="C153" s="81"/>
      <c r="D153" s="1188"/>
      <c r="E153" s="81"/>
      <c r="F153" s="81"/>
      <c r="G153" s="81"/>
      <c r="H153" s="81"/>
      <c r="I153" s="81"/>
      <c r="J153" s="81"/>
      <c r="K153" s="81"/>
      <c r="L153" s="81"/>
    </row>
    <row r="154" spans="1:12" ht="13.8">
      <c r="A154" s="81"/>
      <c r="B154" s="81"/>
      <c r="C154" s="81"/>
      <c r="D154" s="1188"/>
      <c r="E154" s="81"/>
      <c r="F154" s="81"/>
      <c r="G154" s="81"/>
      <c r="H154" s="81"/>
      <c r="I154" s="81"/>
      <c r="J154" s="81"/>
      <c r="K154" s="81"/>
      <c r="L154" s="81"/>
    </row>
    <row r="155" spans="1:12" ht="13.8">
      <c r="A155" s="81"/>
      <c r="B155" s="81"/>
      <c r="C155" s="81"/>
      <c r="D155" s="1188"/>
      <c r="E155" s="81"/>
      <c r="F155" s="81"/>
      <c r="G155" s="81"/>
      <c r="H155" s="81"/>
      <c r="I155" s="81"/>
      <c r="J155" s="81"/>
      <c r="K155" s="81"/>
      <c r="L155" s="81"/>
    </row>
    <row r="156" spans="1:12" ht="13.8">
      <c r="A156" s="81"/>
      <c r="B156" s="81"/>
      <c r="C156" s="81"/>
      <c r="D156" s="1188"/>
      <c r="E156" s="81"/>
      <c r="F156" s="81"/>
      <c r="G156" s="81"/>
      <c r="H156" s="81"/>
      <c r="I156" s="81"/>
      <c r="J156" s="81"/>
      <c r="K156" s="81"/>
      <c r="L156" s="81"/>
    </row>
    <row r="157" spans="1:12" ht="13.8">
      <c r="A157" s="81"/>
      <c r="B157" s="81"/>
      <c r="C157" s="81"/>
      <c r="D157" s="1188"/>
      <c r="E157" s="81"/>
      <c r="F157" s="81"/>
      <c r="G157" s="81"/>
      <c r="H157" s="81"/>
      <c r="I157" s="81"/>
      <c r="J157" s="81"/>
      <c r="K157" s="81"/>
      <c r="L157" s="81"/>
    </row>
    <row r="158" spans="1:12" ht="13.8">
      <c r="A158" s="81"/>
      <c r="B158" s="81"/>
      <c r="C158" s="81"/>
      <c r="D158" s="1188"/>
      <c r="E158" s="81"/>
      <c r="F158" s="81"/>
      <c r="G158" s="81"/>
      <c r="H158" s="81"/>
      <c r="I158" s="81"/>
      <c r="J158" s="81"/>
      <c r="K158" s="81"/>
      <c r="L158" s="81"/>
    </row>
    <row r="159" spans="1:12" ht="13.8">
      <c r="A159" s="81"/>
      <c r="B159" s="81"/>
      <c r="C159" s="81"/>
      <c r="D159" s="1188"/>
      <c r="E159" s="81"/>
      <c r="F159" s="81"/>
      <c r="G159" s="81"/>
      <c r="H159" s="81"/>
      <c r="I159" s="81"/>
      <c r="J159" s="81"/>
      <c r="K159" s="81"/>
      <c r="L159" s="81"/>
    </row>
    <row r="160" spans="1:12" ht="13.8">
      <c r="A160" s="81"/>
      <c r="B160" s="81"/>
      <c r="C160" s="81"/>
      <c r="D160" s="1188"/>
      <c r="E160" s="81"/>
      <c r="F160" s="81"/>
      <c r="G160" s="81"/>
      <c r="H160" s="81"/>
      <c r="I160" s="81"/>
      <c r="J160" s="81"/>
      <c r="K160" s="81"/>
      <c r="L160" s="81"/>
    </row>
    <row r="161" spans="1:12" ht="13.8">
      <c r="A161" s="81"/>
      <c r="B161" s="81"/>
      <c r="C161" s="81"/>
      <c r="D161" s="1188"/>
      <c r="E161" s="81"/>
      <c r="F161" s="81"/>
      <c r="G161" s="81"/>
      <c r="H161" s="81"/>
      <c r="I161" s="81"/>
      <c r="J161" s="81"/>
      <c r="K161" s="81"/>
      <c r="L161" s="81"/>
    </row>
    <row r="162" spans="1:12" ht="13.8">
      <c r="A162" s="81"/>
      <c r="B162" s="81"/>
      <c r="C162" s="81"/>
      <c r="D162" s="1188"/>
      <c r="E162" s="81"/>
      <c r="F162" s="81"/>
      <c r="G162" s="81"/>
      <c r="H162" s="81"/>
      <c r="I162" s="81"/>
      <c r="J162" s="81"/>
      <c r="K162" s="81"/>
      <c r="L162" s="81"/>
    </row>
    <row r="163" spans="1:12" ht="13.8">
      <c r="A163" s="81"/>
      <c r="B163" s="81"/>
      <c r="C163" s="81"/>
      <c r="D163" s="1188"/>
      <c r="E163" s="81"/>
      <c r="F163" s="81"/>
      <c r="G163" s="81"/>
      <c r="H163" s="81"/>
      <c r="I163" s="81"/>
      <c r="J163" s="81"/>
      <c r="K163" s="81"/>
      <c r="L163" s="81"/>
    </row>
    <row r="164" spans="1:12" ht="13.8">
      <c r="A164" s="81"/>
      <c r="B164" s="81"/>
      <c r="C164" s="81"/>
      <c r="D164" s="1188"/>
      <c r="E164" s="81"/>
      <c r="F164" s="81"/>
      <c r="G164" s="81"/>
      <c r="H164" s="81"/>
      <c r="I164" s="81"/>
      <c r="J164" s="81"/>
      <c r="K164" s="81"/>
      <c r="L164" s="81"/>
    </row>
    <row r="165" spans="1:12" ht="13.8">
      <c r="A165" s="81"/>
      <c r="B165" s="81"/>
      <c r="C165" s="81"/>
      <c r="D165" s="1188"/>
      <c r="E165" s="81"/>
      <c r="F165" s="81"/>
      <c r="G165" s="81"/>
      <c r="H165" s="81"/>
      <c r="I165" s="81"/>
      <c r="J165" s="81"/>
      <c r="K165" s="81"/>
      <c r="L165" s="81"/>
    </row>
    <row r="166" spans="1:12" ht="13.8">
      <c r="A166" s="81"/>
      <c r="B166" s="81"/>
      <c r="C166" s="81"/>
      <c r="D166" s="1188"/>
      <c r="E166" s="81"/>
      <c r="F166" s="81"/>
      <c r="G166" s="81"/>
      <c r="H166" s="81"/>
      <c r="I166" s="81"/>
      <c r="J166" s="81"/>
      <c r="K166" s="81"/>
      <c r="L166" s="81"/>
    </row>
    <row r="167" spans="1:12" ht="13.8">
      <c r="A167" s="81"/>
      <c r="B167" s="81"/>
      <c r="C167" s="81"/>
      <c r="D167" s="1188"/>
      <c r="E167" s="81"/>
      <c r="F167" s="81"/>
      <c r="G167" s="81"/>
      <c r="H167" s="81"/>
      <c r="I167" s="81"/>
      <c r="J167" s="81"/>
      <c r="K167" s="81"/>
      <c r="L167" s="81"/>
    </row>
    <row r="168" spans="1:12" ht="13.8">
      <c r="A168" s="81"/>
      <c r="B168" s="81"/>
      <c r="C168" s="81"/>
      <c r="D168" s="1188"/>
      <c r="E168" s="81"/>
      <c r="F168" s="81"/>
      <c r="G168" s="81"/>
      <c r="H168" s="81"/>
      <c r="I168" s="81"/>
      <c r="J168" s="81"/>
      <c r="K168" s="81"/>
      <c r="L168" s="81"/>
    </row>
    <row r="169" spans="1:12" ht="13.8">
      <c r="A169" s="81"/>
      <c r="B169" s="81"/>
      <c r="C169" s="81"/>
      <c r="D169" s="1188"/>
      <c r="E169" s="81"/>
      <c r="F169" s="81"/>
      <c r="G169" s="81"/>
      <c r="H169" s="81"/>
      <c r="I169" s="81"/>
      <c r="J169" s="81"/>
      <c r="K169" s="81"/>
      <c r="L169" s="81"/>
    </row>
    <row r="170" spans="1:12" ht="13.8">
      <c r="A170" s="81"/>
      <c r="B170" s="81"/>
      <c r="C170" s="81"/>
      <c r="D170" s="1188"/>
      <c r="E170" s="81"/>
      <c r="F170" s="81"/>
      <c r="G170" s="81"/>
      <c r="H170" s="81"/>
      <c r="I170" s="81"/>
      <c r="J170" s="81"/>
      <c r="K170" s="81"/>
      <c r="L170" s="81"/>
    </row>
    <row r="171" spans="1:12" ht="13.8">
      <c r="A171" s="81"/>
      <c r="B171" s="81"/>
      <c r="C171" s="81"/>
      <c r="D171" s="1188"/>
      <c r="E171" s="81"/>
      <c r="F171" s="81"/>
      <c r="G171" s="81"/>
      <c r="H171" s="81"/>
      <c r="I171" s="81"/>
      <c r="J171" s="81"/>
      <c r="K171" s="81"/>
      <c r="L171" s="81"/>
    </row>
    <row r="172" spans="1:12" ht="13.8">
      <c r="A172" s="81"/>
      <c r="B172" s="81"/>
      <c r="C172" s="81"/>
      <c r="D172" s="1188"/>
      <c r="E172" s="81"/>
      <c r="F172" s="81"/>
      <c r="G172" s="81"/>
      <c r="H172" s="81"/>
      <c r="I172" s="81"/>
      <c r="J172" s="81"/>
      <c r="K172" s="81"/>
      <c r="L172" s="81"/>
    </row>
    <row r="173" spans="1:12" ht="13.8">
      <c r="A173" s="81"/>
      <c r="B173" s="81"/>
      <c r="C173" s="81"/>
      <c r="D173" s="1188"/>
      <c r="E173" s="81"/>
      <c r="F173" s="81"/>
      <c r="G173" s="81"/>
      <c r="H173" s="81"/>
      <c r="I173" s="81"/>
      <c r="J173" s="81"/>
      <c r="K173" s="81"/>
      <c r="L173" s="81"/>
    </row>
    <row r="174" spans="1:12" ht="13.8">
      <c r="A174" s="81"/>
      <c r="B174" s="81"/>
      <c r="C174" s="81"/>
      <c r="D174" s="1188"/>
      <c r="E174" s="81"/>
      <c r="F174" s="81"/>
      <c r="G174" s="81"/>
      <c r="H174" s="81"/>
      <c r="I174" s="81"/>
      <c r="J174" s="81"/>
      <c r="K174" s="81"/>
      <c r="L174" s="81"/>
    </row>
    <row r="175" spans="1:12" ht="13.8">
      <c r="A175" s="81"/>
      <c r="B175" s="81"/>
      <c r="C175" s="81"/>
      <c r="D175" s="1188"/>
      <c r="E175" s="81"/>
      <c r="F175" s="81"/>
      <c r="G175" s="81"/>
      <c r="H175" s="81"/>
      <c r="I175" s="81"/>
      <c r="J175" s="81"/>
      <c r="K175" s="81"/>
      <c r="L175" s="81"/>
    </row>
    <row r="176" spans="1:12" ht="13.8">
      <c r="A176" s="81"/>
      <c r="B176" s="81"/>
      <c r="C176" s="81"/>
      <c r="D176" s="1188"/>
      <c r="E176" s="81"/>
      <c r="F176" s="81"/>
      <c r="G176" s="81"/>
      <c r="H176" s="81"/>
      <c r="I176" s="81"/>
      <c r="J176" s="81"/>
      <c r="K176" s="81"/>
      <c r="L176" s="81"/>
    </row>
    <row r="177" spans="1:12" ht="13.8">
      <c r="A177" s="81"/>
      <c r="B177" s="81"/>
      <c r="C177" s="81"/>
      <c r="D177" s="1188"/>
      <c r="E177" s="81"/>
      <c r="F177" s="81"/>
      <c r="G177" s="81"/>
      <c r="H177" s="81"/>
      <c r="I177" s="81"/>
      <c r="J177" s="81"/>
      <c r="K177" s="81"/>
      <c r="L177" s="81"/>
    </row>
    <row r="178" spans="1:12" ht="13.8">
      <c r="A178" s="81"/>
      <c r="B178" s="81"/>
      <c r="C178" s="81"/>
      <c r="D178" s="1188"/>
      <c r="E178" s="81"/>
      <c r="F178" s="81"/>
      <c r="G178" s="81"/>
      <c r="H178" s="81"/>
      <c r="I178" s="81"/>
      <c r="J178" s="81"/>
      <c r="K178" s="81"/>
      <c r="L178" s="81"/>
    </row>
    <row r="179" spans="1:12" ht="13.8">
      <c r="A179" s="81"/>
      <c r="B179" s="81"/>
      <c r="C179" s="81"/>
      <c r="D179" s="1188"/>
      <c r="E179" s="81"/>
      <c r="F179" s="81"/>
      <c r="G179" s="81"/>
      <c r="H179" s="81"/>
      <c r="I179" s="81"/>
      <c r="J179" s="81"/>
      <c r="K179" s="81"/>
      <c r="L179" s="81"/>
    </row>
    <row r="180" spans="1:12" ht="13.8">
      <c r="A180" s="81"/>
      <c r="B180" s="81"/>
      <c r="C180" s="81"/>
      <c r="D180" s="1188"/>
      <c r="E180" s="81"/>
      <c r="F180" s="81"/>
      <c r="G180" s="81"/>
      <c r="H180" s="81"/>
      <c r="I180" s="81"/>
      <c r="J180" s="81"/>
      <c r="K180" s="81"/>
      <c r="L180" s="81"/>
    </row>
    <row r="181" spans="1:12" ht="13.8">
      <c r="A181" s="81"/>
      <c r="B181" s="81"/>
      <c r="C181" s="81"/>
      <c r="D181" s="1188"/>
      <c r="E181" s="81"/>
      <c r="F181" s="81"/>
      <c r="G181" s="81"/>
      <c r="H181" s="81"/>
      <c r="I181" s="81"/>
      <c r="J181" s="81"/>
      <c r="K181" s="81"/>
      <c r="L181" s="81"/>
    </row>
    <row r="182" spans="1:12" ht="13.8">
      <c r="A182" s="81"/>
      <c r="B182" s="81"/>
      <c r="C182" s="81"/>
      <c r="D182" s="1188"/>
      <c r="E182" s="81"/>
      <c r="F182" s="81"/>
      <c r="G182" s="81"/>
      <c r="H182" s="81"/>
      <c r="I182" s="81"/>
      <c r="J182" s="81"/>
      <c r="K182" s="81"/>
      <c r="L182" s="81"/>
    </row>
    <row r="183" spans="1:12" ht="13.8">
      <c r="A183" s="81"/>
      <c r="B183" s="81"/>
      <c r="C183" s="81"/>
      <c r="D183" s="1188"/>
      <c r="E183" s="81"/>
      <c r="F183" s="81"/>
      <c r="G183" s="81"/>
      <c r="H183" s="81"/>
      <c r="I183" s="81"/>
      <c r="J183" s="81"/>
      <c r="K183" s="81"/>
      <c r="L183" s="81"/>
    </row>
    <row r="184" spans="1:12" ht="13.8">
      <c r="A184" s="81"/>
      <c r="B184" s="81"/>
      <c r="C184" s="81"/>
      <c r="D184" s="1188"/>
      <c r="E184" s="81"/>
      <c r="F184" s="81"/>
      <c r="G184" s="81"/>
      <c r="H184" s="81"/>
      <c r="I184" s="81"/>
      <c r="J184" s="81"/>
      <c r="K184" s="81"/>
      <c r="L184" s="81"/>
    </row>
    <row r="185" spans="1:12" ht="13.8">
      <c r="A185" s="81"/>
      <c r="B185" s="81"/>
      <c r="C185" s="81"/>
      <c r="D185" s="1188"/>
      <c r="E185" s="81"/>
      <c r="F185" s="81"/>
      <c r="G185" s="81"/>
      <c r="H185" s="81"/>
      <c r="I185" s="81"/>
      <c r="J185" s="81"/>
      <c r="K185" s="81"/>
      <c r="L185" s="81"/>
    </row>
    <row r="186" spans="1:12" ht="13.8">
      <c r="A186" s="81"/>
      <c r="B186" s="81"/>
      <c r="C186" s="81"/>
      <c r="D186" s="1188"/>
      <c r="E186" s="81"/>
      <c r="F186" s="81"/>
      <c r="G186" s="81"/>
      <c r="H186" s="81"/>
      <c r="I186" s="81"/>
      <c r="J186" s="81"/>
      <c r="K186" s="81"/>
      <c r="L186" s="81"/>
    </row>
    <row r="187" spans="1:12" ht="13.8">
      <c r="A187" s="81"/>
      <c r="B187" s="81"/>
      <c r="C187" s="81"/>
      <c r="D187" s="1188"/>
      <c r="E187" s="81"/>
      <c r="F187" s="81"/>
      <c r="G187" s="81"/>
      <c r="H187" s="81"/>
      <c r="I187" s="81"/>
      <c r="J187" s="81"/>
      <c r="K187" s="81"/>
      <c r="L187" s="81"/>
    </row>
    <row r="188" spans="1:12" ht="13.8">
      <c r="A188" s="81"/>
      <c r="B188" s="81"/>
      <c r="C188" s="81"/>
      <c r="D188" s="1188"/>
      <c r="E188" s="81"/>
      <c r="F188" s="81"/>
      <c r="G188" s="81"/>
      <c r="H188" s="81"/>
      <c r="I188" s="81"/>
      <c r="J188" s="81"/>
      <c r="K188" s="81"/>
      <c r="L188" s="81"/>
    </row>
    <row r="189" spans="1:12" ht="13.8">
      <c r="A189" s="81"/>
      <c r="B189" s="81"/>
      <c r="C189" s="81"/>
      <c r="D189" s="1188"/>
      <c r="E189" s="81"/>
      <c r="F189" s="81"/>
      <c r="G189" s="81"/>
      <c r="H189" s="81"/>
      <c r="I189" s="81"/>
      <c r="J189" s="81"/>
      <c r="K189" s="81"/>
      <c r="L189" s="81"/>
    </row>
    <row r="190" spans="1:12" ht="13.8">
      <c r="A190" s="81"/>
      <c r="B190" s="81"/>
      <c r="C190" s="81"/>
      <c r="D190" s="1188"/>
      <c r="E190" s="81"/>
      <c r="F190" s="81"/>
      <c r="G190" s="81"/>
      <c r="H190" s="81"/>
      <c r="I190" s="81"/>
      <c r="J190" s="81"/>
      <c r="K190" s="81"/>
      <c r="L190" s="81"/>
    </row>
    <row r="191" spans="1:12" ht="13.8">
      <c r="A191" s="81"/>
      <c r="B191" s="81"/>
      <c r="C191" s="81"/>
      <c r="D191" s="1188"/>
      <c r="E191" s="81"/>
      <c r="F191" s="81"/>
      <c r="G191" s="81"/>
      <c r="H191" s="81"/>
      <c r="I191" s="81"/>
      <c r="J191" s="81"/>
      <c r="K191" s="81"/>
      <c r="L191" s="81"/>
    </row>
    <row r="192" spans="1:12" ht="13.8">
      <c r="A192" s="81"/>
      <c r="B192" s="81"/>
      <c r="C192" s="81"/>
      <c r="D192" s="1188"/>
      <c r="E192" s="81"/>
      <c r="F192" s="81"/>
      <c r="G192" s="81"/>
      <c r="H192" s="81"/>
      <c r="I192" s="81"/>
      <c r="J192" s="81"/>
      <c r="K192" s="81"/>
      <c r="L192" s="81"/>
    </row>
    <row r="193" spans="1:12" ht="13.8">
      <c r="A193" s="81"/>
      <c r="B193" s="81"/>
      <c r="C193" s="81"/>
      <c r="D193" s="1188"/>
      <c r="E193" s="81"/>
      <c r="F193" s="81"/>
      <c r="G193" s="81"/>
      <c r="H193" s="81"/>
      <c r="I193" s="81"/>
      <c r="J193" s="81"/>
      <c r="K193" s="81"/>
      <c r="L193" s="81"/>
    </row>
    <row r="194" spans="1:12" ht="13.8">
      <c r="A194" s="81"/>
      <c r="B194" s="81"/>
      <c r="C194" s="81"/>
      <c r="D194" s="1188"/>
      <c r="E194" s="81"/>
      <c r="F194" s="81"/>
      <c r="G194" s="81"/>
      <c r="H194" s="81"/>
      <c r="I194" s="81"/>
      <c r="J194" s="81"/>
      <c r="K194" s="81"/>
      <c r="L194" s="81"/>
    </row>
    <row r="195" spans="1:12" ht="13.8">
      <c r="A195" s="81"/>
      <c r="B195" s="81"/>
      <c r="C195" s="81"/>
      <c r="D195" s="1188"/>
      <c r="E195" s="81"/>
      <c r="F195" s="81"/>
      <c r="G195" s="81"/>
      <c r="H195" s="81"/>
      <c r="I195" s="81"/>
      <c r="J195" s="81"/>
      <c r="K195" s="81"/>
      <c r="L195" s="81"/>
    </row>
    <row r="196" spans="1:12" ht="13.8">
      <c r="A196" s="81"/>
      <c r="B196" s="81"/>
      <c r="C196" s="81"/>
      <c r="D196" s="1188"/>
      <c r="E196" s="81"/>
      <c r="F196" s="81"/>
      <c r="G196" s="81"/>
      <c r="H196" s="81"/>
      <c r="I196" s="81"/>
      <c r="J196" s="81"/>
      <c r="K196" s="81"/>
      <c r="L196" s="81"/>
    </row>
    <row r="197" spans="1:12" ht="13.8">
      <c r="A197" s="81"/>
      <c r="B197" s="81"/>
      <c r="C197" s="81"/>
      <c r="D197" s="1188"/>
      <c r="E197" s="81"/>
      <c r="F197" s="81"/>
      <c r="G197" s="81"/>
      <c r="H197" s="81"/>
      <c r="I197" s="81"/>
      <c r="J197" s="81"/>
      <c r="K197" s="81"/>
      <c r="L197" s="81"/>
    </row>
    <row r="198" spans="1:12" ht="13.8">
      <c r="A198" s="81"/>
      <c r="B198" s="81"/>
      <c r="C198" s="81"/>
      <c r="D198" s="1188"/>
      <c r="E198" s="81"/>
      <c r="F198" s="81"/>
      <c r="G198" s="81"/>
      <c r="H198" s="81"/>
      <c r="I198" s="81"/>
      <c r="J198" s="81"/>
      <c r="K198" s="81"/>
      <c r="L198" s="81"/>
    </row>
    <row r="199" spans="1:12" ht="13.8">
      <c r="A199" s="81"/>
      <c r="B199" s="81"/>
      <c r="C199" s="81"/>
      <c r="D199" s="1188"/>
      <c r="E199" s="81"/>
      <c r="F199" s="81"/>
      <c r="G199" s="81"/>
      <c r="H199" s="81"/>
      <c r="I199" s="81"/>
      <c r="J199" s="81"/>
      <c r="K199" s="81"/>
      <c r="L199" s="81"/>
    </row>
    <row r="200" spans="1:12" ht="13.8">
      <c r="A200" s="81"/>
      <c r="B200" s="81"/>
      <c r="C200" s="81"/>
      <c r="D200" s="1188"/>
      <c r="E200" s="81"/>
      <c r="F200" s="81"/>
      <c r="G200" s="81"/>
      <c r="H200" s="81"/>
      <c r="I200" s="81"/>
      <c r="J200" s="81"/>
      <c r="K200" s="81"/>
      <c r="L200" s="81"/>
    </row>
    <row r="201" spans="1:12" ht="13.8">
      <c r="A201" s="81"/>
      <c r="B201" s="81"/>
      <c r="C201" s="81"/>
      <c r="D201" s="1188"/>
      <c r="E201" s="81"/>
      <c r="F201" s="81"/>
      <c r="G201" s="81"/>
      <c r="H201" s="81"/>
      <c r="I201" s="81"/>
      <c r="J201" s="81"/>
      <c r="K201" s="81"/>
      <c r="L201" s="81"/>
    </row>
    <row r="202" spans="1:12" ht="13.8">
      <c r="A202" s="81"/>
      <c r="B202" s="81"/>
      <c r="C202" s="81"/>
      <c r="D202" s="1188"/>
      <c r="E202" s="81"/>
      <c r="F202" s="81"/>
      <c r="G202" s="81"/>
      <c r="H202" s="81"/>
      <c r="I202" s="81"/>
      <c r="J202" s="81"/>
      <c r="K202" s="81"/>
      <c r="L202" s="81"/>
    </row>
    <row r="203" spans="1:12" ht="13.8">
      <c r="A203" s="81"/>
      <c r="B203" s="81"/>
      <c r="C203" s="81"/>
      <c r="D203" s="1188"/>
      <c r="E203" s="81"/>
      <c r="F203" s="81"/>
      <c r="G203" s="81"/>
      <c r="H203" s="81"/>
      <c r="I203" s="81"/>
      <c r="J203" s="81"/>
      <c r="K203" s="81"/>
      <c r="L203" s="81"/>
    </row>
    <row r="204" spans="1:12" ht="13.8">
      <c r="A204" s="81"/>
      <c r="B204" s="81"/>
      <c r="C204" s="81"/>
      <c r="D204" s="1188"/>
      <c r="E204" s="81"/>
      <c r="F204" s="81"/>
      <c r="G204" s="81"/>
      <c r="H204" s="81"/>
      <c r="I204" s="81"/>
      <c r="J204" s="81"/>
      <c r="K204" s="81"/>
      <c r="L204" s="81"/>
    </row>
    <row r="205" spans="1:12" ht="13.8">
      <c r="A205" s="81"/>
      <c r="B205" s="81"/>
      <c r="C205" s="81"/>
      <c r="D205" s="1188"/>
      <c r="E205" s="81"/>
      <c r="F205" s="81"/>
      <c r="G205" s="81"/>
      <c r="H205" s="81"/>
      <c r="I205" s="81"/>
      <c r="J205" s="81"/>
      <c r="K205" s="81"/>
      <c r="L205" s="81"/>
    </row>
    <row r="206" spans="1:12" ht="13.8">
      <c r="A206" s="81"/>
      <c r="B206" s="81"/>
      <c r="C206" s="81"/>
      <c r="D206" s="1188"/>
      <c r="E206" s="81"/>
      <c r="F206" s="81"/>
      <c r="G206" s="81"/>
      <c r="H206" s="81"/>
      <c r="I206" s="81"/>
      <c r="J206" s="81"/>
      <c r="K206" s="81"/>
      <c r="L206" s="81"/>
    </row>
    <row r="207" spans="1:12" ht="13.8">
      <c r="A207" s="81"/>
      <c r="B207" s="81"/>
      <c r="C207" s="81"/>
      <c r="D207" s="1188"/>
      <c r="E207" s="81"/>
      <c r="F207" s="81"/>
      <c r="G207" s="81"/>
      <c r="H207" s="81"/>
      <c r="I207" s="81"/>
      <c r="J207" s="81"/>
      <c r="K207" s="81"/>
      <c r="L207" s="81"/>
    </row>
    <row r="208" spans="1:12" ht="13.8">
      <c r="A208" s="81"/>
      <c r="B208" s="81"/>
      <c r="C208" s="81"/>
      <c r="D208" s="1188"/>
      <c r="E208" s="81"/>
      <c r="F208" s="81"/>
      <c r="G208" s="81"/>
      <c r="H208" s="81"/>
      <c r="I208" s="81"/>
      <c r="J208" s="81"/>
      <c r="K208" s="81"/>
      <c r="L208" s="81"/>
    </row>
    <row r="209" spans="1:12" ht="13.8">
      <c r="A209" s="81"/>
      <c r="B209" s="81"/>
      <c r="C209" s="81"/>
      <c r="D209" s="1188"/>
      <c r="E209" s="81"/>
      <c r="F209" s="81"/>
      <c r="G209" s="81"/>
      <c r="H209" s="81"/>
      <c r="I209" s="81"/>
      <c r="J209" s="81"/>
      <c r="K209" s="81"/>
      <c r="L209" s="81"/>
    </row>
    <row r="210" spans="1:12" ht="13.8">
      <c r="A210" s="81"/>
      <c r="B210" s="81"/>
      <c r="C210" s="81"/>
      <c r="D210" s="1188"/>
      <c r="E210" s="81"/>
      <c r="F210" s="81"/>
      <c r="G210" s="81"/>
      <c r="H210" s="81"/>
      <c r="I210" s="81"/>
      <c r="J210" s="81"/>
      <c r="K210" s="81"/>
      <c r="L210" s="81"/>
    </row>
    <row r="211" spans="1:12" ht="13.8">
      <c r="A211" s="81"/>
      <c r="B211" s="81"/>
      <c r="C211" s="81"/>
      <c r="D211" s="1188"/>
      <c r="E211" s="81"/>
      <c r="F211" s="81"/>
      <c r="G211" s="81"/>
      <c r="H211" s="81"/>
      <c r="I211" s="81"/>
      <c r="J211" s="81"/>
      <c r="K211" s="81"/>
      <c r="L211" s="81"/>
    </row>
    <row r="212" spans="1:12" ht="13.8">
      <c r="A212" s="81"/>
      <c r="B212" s="81"/>
      <c r="C212" s="81"/>
      <c r="D212" s="1188"/>
      <c r="E212" s="81"/>
      <c r="F212" s="81"/>
      <c r="G212" s="81"/>
      <c r="H212" s="81"/>
      <c r="I212" s="81"/>
      <c r="J212" s="81"/>
      <c r="K212" s="81"/>
      <c r="L212" s="81"/>
    </row>
    <row r="213" spans="1:12" ht="13.8">
      <c r="A213" s="81"/>
      <c r="B213" s="81"/>
      <c r="C213" s="81"/>
      <c r="D213" s="1188"/>
      <c r="E213" s="81"/>
      <c r="F213" s="81"/>
      <c r="G213" s="81"/>
      <c r="H213" s="81"/>
      <c r="I213" s="81"/>
      <c r="J213" s="81"/>
      <c r="K213" s="81"/>
      <c r="L213" s="81"/>
    </row>
    <row r="214" spans="1:12" ht="13.8">
      <c r="A214" s="81"/>
      <c r="B214" s="81"/>
      <c r="C214" s="81"/>
      <c r="D214" s="1188"/>
      <c r="E214" s="81"/>
      <c r="F214" s="81"/>
      <c r="G214" s="81"/>
      <c r="H214" s="81"/>
      <c r="I214" s="81"/>
      <c r="J214" s="81"/>
      <c r="K214" s="81"/>
      <c r="L214" s="81"/>
    </row>
    <row r="215" spans="1:12" ht="13.8">
      <c r="A215" s="81"/>
      <c r="B215" s="81"/>
      <c r="C215" s="81"/>
      <c r="D215" s="1188"/>
      <c r="E215" s="81"/>
      <c r="F215" s="81"/>
      <c r="G215" s="81"/>
      <c r="H215" s="81"/>
      <c r="I215" s="81"/>
      <c r="J215" s="81"/>
      <c r="K215" s="81"/>
      <c r="L215" s="81"/>
    </row>
    <row r="216" spans="1:12" ht="13.8">
      <c r="A216" s="81"/>
      <c r="B216" s="81"/>
      <c r="C216" s="81"/>
      <c r="D216" s="1188"/>
      <c r="E216" s="81"/>
      <c r="F216" s="81"/>
      <c r="G216" s="81"/>
      <c r="H216" s="81"/>
      <c r="I216" s="81"/>
      <c r="J216" s="81"/>
      <c r="K216" s="81"/>
      <c r="L216" s="81"/>
    </row>
    <row r="217" spans="1:12" ht="13.8">
      <c r="A217" s="81"/>
      <c r="B217" s="81"/>
      <c r="C217" s="81"/>
      <c r="D217" s="1188"/>
      <c r="E217" s="81"/>
      <c r="F217" s="81"/>
      <c r="G217" s="81"/>
      <c r="H217" s="81"/>
      <c r="I217" s="81"/>
      <c r="J217" s="81"/>
      <c r="K217" s="81"/>
      <c r="L217" s="81"/>
    </row>
    <row r="218" spans="1:12" ht="13.8">
      <c r="A218" s="81"/>
      <c r="B218" s="81"/>
      <c r="C218" s="81"/>
      <c r="D218" s="1188"/>
      <c r="E218" s="81"/>
      <c r="F218" s="81"/>
      <c r="G218" s="81"/>
      <c r="H218" s="81"/>
      <c r="I218" s="81"/>
      <c r="J218" s="81"/>
      <c r="K218" s="81"/>
      <c r="L218" s="81"/>
    </row>
    <row r="219" spans="1:12" ht="13.8">
      <c r="A219" s="81"/>
      <c r="B219" s="81"/>
      <c r="C219" s="81"/>
      <c r="D219" s="1188"/>
      <c r="E219" s="81"/>
      <c r="F219" s="81"/>
      <c r="G219" s="81"/>
      <c r="H219" s="81"/>
      <c r="I219" s="81"/>
      <c r="J219" s="81"/>
      <c r="K219" s="81"/>
      <c r="L219" s="81"/>
    </row>
    <row r="220" spans="1:12" ht="13.8">
      <c r="A220" s="81"/>
      <c r="B220" s="81"/>
      <c r="C220" s="81"/>
      <c r="D220" s="1188"/>
      <c r="E220" s="81"/>
      <c r="F220" s="81"/>
      <c r="G220" s="81"/>
      <c r="H220" s="81"/>
      <c r="I220" s="81"/>
      <c r="J220" s="81"/>
      <c r="K220" s="81"/>
      <c r="L220" s="81"/>
    </row>
    <row r="221" spans="1:12" ht="13.8">
      <c r="A221" s="81"/>
      <c r="B221" s="81"/>
      <c r="C221" s="81"/>
      <c r="D221" s="1188"/>
      <c r="E221" s="81"/>
      <c r="F221" s="81"/>
      <c r="G221" s="81"/>
      <c r="H221" s="81"/>
      <c r="I221" s="81"/>
      <c r="J221" s="81"/>
      <c r="K221" s="81"/>
      <c r="L221" s="81"/>
    </row>
    <row r="222" spans="1:12" ht="13.8">
      <c r="A222" s="81"/>
      <c r="B222" s="81"/>
      <c r="C222" s="81"/>
      <c r="D222" s="1188"/>
      <c r="E222" s="81"/>
      <c r="F222" s="81"/>
      <c r="G222" s="81"/>
      <c r="H222" s="81"/>
      <c r="I222" s="81"/>
      <c r="J222" s="81"/>
      <c r="K222" s="81"/>
      <c r="L222" s="81"/>
    </row>
    <row r="223" spans="1:12" ht="13.8">
      <c r="A223" s="81"/>
      <c r="B223" s="81"/>
      <c r="C223" s="81"/>
      <c r="D223" s="1188"/>
      <c r="E223" s="81"/>
      <c r="F223" s="81"/>
      <c r="G223" s="81"/>
      <c r="H223" s="81"/>
      <c r="I223" s="81"/>
      <c r="J223" s="81"/>
      <c r="K223" s="81"/>
      <c r="L223" s="81"/>
    </row>
    <row r="224" spans="1:12" ht="13.8">
      <c r="A224" s="81"/>
      <c r="B224" s="81"/>
      <c r="C224" s="81"/>
      <c r="D224" s="1188"/>
      <c r="E224" s="81"/>
      <c r="F224" s="81"/>
      <c r="G224" s="81"/>
      <c r="H224" s="81"/>
      <c r="I224" s="81"/>
      <c r="J224" s="81"/>
      <c r="K224" s="81"/>
      <c r="L224" s="81"/>
    </row>
    <row r="225" spans="1:12" ht="13.8">
      <c r="A225" s="81"/>
      <c r="B225" s="81"/>
      <c r="C225" s="81"/>
      <c r="D225" s="1188"/>
      <c r="E225" s="81"/>
      <c r="F225" s="81"/>
      <c r="G225" s="81"/>
      <c r="H225" s="81"/>
      <c r="I225" s="81"/>
      <c r="J225" s="81"/>
      <c r="K225" s="81"/>
      <c r="L225" s="81"/>
    </row>
    <row r="226" spans="1:12" ht="13.8">
      <c r="A226" s="81"/>
      <c r="B226" s="81"/>
      <c r="C226" s="81"/>
      <c r="D226" s="1188"/>
      <c r="E226" s="81"/>
      <c r="F226" s="81"/>
      <c r="G226" s="81"/>
      <c r="H226" s="81"/>
      <c r="I226" s="81"/>
      <c r="J226" s="81"/>
      <c r="K226" s="81"/>
      <c r="L226" s="81"/>
    </row>
    <row r="227" spans="1:12" ht="13.8">
      <c r="A227" s="81"/>
      <c r="B227" s="81"/>
      <c r="C227" s="81"/>
      <c r="D227" s="1188"/>
      <c r="E227" s="81"/>
      <c r="F227" s="81"/>
      <c r="G227" s="81"/>
      <c r="H227" s="81"/>
      <c r="I227" s="81"/>
      <c r="J227" s="81"/>
      <c r="K227" s="81"/>
      <c r="L227" s="81"/>
    </row>
    <row r="228" spans="1:12" ht="13.8">
      <c r="A228" s="81"/>
      <c r="B228" s="81"/>
      <c r="C228" s="81"/>
      <c r="D228" s="1188"/>
      <c r="E228" s="81"/>
      <c r="F228" s="81"/>
      <c r="G228" s="81"/>
      <c r="H228" s="81"/>
      <c r="I228" s="81"/>
      <c r="J228" s="81"/>
      <c r="K228" s="81"/>
      <c r="L228" s="81"/>
    </row>
    <row r="229" spans="1:12" ht="13.8">
      <c r="A229" s="81"/>
      <c r="B229" s="81"/>
      <c r="C229" s="81"/>
      <c r="D229" s="1188"/>
      <c r="E229" s="81"/>
      <c r="F229" s="81"/>
      <c r="G229" s="81"/>
      <c r="H229" s="81"/>
      <c r="I229" s="81"/>
      <c r="J229" s="81"/>
      <c r="K229" s="81"/>
      <c r="L229" s="81"/>
    </row>
    <row r="230" spans="1:12" ht="13.8">
      <c r="A230" s="81"/>
      <c r="B230" s="81"/>
      <c r="C230" s="81"/>
      <c r="D230" s="1188"/>
      <c r="E230" s="81"/>
      <c r="F230" s="81"/>
      <c r="G230" s="81"/>
      <c r="H230" s="81"/>
      <c r="I230" s="81"/>
      <c r="J230" s="81"/>
      <c r="K230" s="81"/>
      <c r="L230" s="81"/>
    </row>
    <row r="231" spans="1:12" ht="13.8">
      <c r="A231" s="81"/>
      <c r="B231" s="81"/>
      <c r="C231" s="81"/>
      <c r="D231" s="1188"/>
      <c r="E231" s="81"/>
      <c r="F231" s="81"/>
      <c r="G231" s="81"/>
      <c r="H231" s="81"/>
      <c r="I231" s="81"/>
      <c r="J231" s="81"/>
      <c r="K231" s="81"/>
      <c r="L231" s="81"/>
    </row>
    <row r="232" spans="1:12" ht="13.8">
      <c r="A232" s="81"/>
      <c r="B232" s="81"/>
      <c r="C232" s="81"/>
      <c r="D232" s="1188"/>
      <c r="E232" s="81"/>
      <c r="F232" s="81"/>
      <c r="G232" s="81"/>
      <c r="H232" s="81"/>
      <c r="I232" s="81"/>
      <c r="J232" s="81"/>
      <c r="K232" s="81"/>
      <c r="L232" s="81"/>
    </row>
    <row r="233" spans="1:12" ht="13.8">
      <c r="A233" s="81"/>
      <c r="B233" s="81"/>
      <c r="C233" s="81"/>
      <c r="D233" s="1188"/>
      <c r="E233" s="81"/>
      <c r="F233" s="81"/>
      <c r="G233" s="81"/>
      <c r="H233" s="81"/>
      <c r="I233" s="81"/>
      <c r="J233" s="81"/>
      <c r="K233" s="81"/>
      <c r="L233" s="81"/>
    </row>
    <row r="234" spans="1:12" ht="13.8">
      <c r="A234" s="81"/>
      <c r="B234" s="81"/>
      <c r="C234" s="81"/>
      <c r="D234" s="1188"/>
      <c r="E234" s="81"/>
      <c r="F234" s="81"/>
      <c r="G234" s="81"/>
      <c r="H234" s="81"/>
      <c r="I234" s="81"/>
      <c r="J234" s="81"/>
      <c r="K234" s="81"/>
      <c r="L234" s="81"/>
    </row>
    <row r="235" spans="1:12" ht="13.8">
      <c r="A235" s="81"/>
      <c r="B235" s="81"/>
      <c r="C235" s="81"/>
      <c r="D235" s="1188"/>
      <c r="E235" s="81"/>
      <c r="F235" s="81"/>
      <c r="G235" s="81"/>
      <c r="H235" s="81"/>
      <c r="I235" s="81"/>
      <c r="J235" s="81"/>
      <c r="K235" s="81"/>
      <c r="L235" s="81"/>
    </row>
    <row r="236" spans="1:12" ht="13.8">
      <c r="A236" s="81"/>
      <c r="B236" s="81"/>
      <c r="C236" s="81"/>
      <c r="D236" s="1188"/>
      <c r="E236" s="81"/>
      <c r="F236" s="81"/>
      <c r="G236" s="81"/>
      <c r="H236" s="81"/>
      <c r="I236" s="81"/>
      <c r="J236" s="81"/>
      <c r="K236" s="81"/>
      <c r="L236" s="81"/>
    </row>
    <row r="237" spans="1:12" ht="13.8">
      <c r="A237" s="81"/>
      <c r="B237" s="81"/>
      <c r="C237" s="81"/>
      <c r="D237" s="1188"/>
      <c r="E237" s="81"/>
      <c r="F237" s="81"/>
      <c r="G237" s="81"/>
      <c r="H237" s="81"/>
      <c r="I237" s="81"/>
      <c r="J237" s="81"/>
      <c r="K237" s="81"/>
      <c r="L237" s="81"/>
    </row>
    <row r="238" spans="1:12" ht="13.8">
      <c r="A238" s="81"/>
      <c r="B238" s="81"/>
      <c r="C238" s="81"/>
      <c r="D238" s="1188"/>
      <c r="E238" s="81"/>
      <c r="F238" s="81"/>
      <c r="G238" s="81"/>
      <c r="H238" s="81"/>
      <c r="I238" s="81"/>
      <c r="J238" s="81"/>
      <c r="K238" s="81"/>
      <c r="L238" s="81"/>
    </row>
    <row r="239" spans="1:12" ht="13.8">
      <c r="A239" s="81"/>
      <c r="B239" s="81"/>
      <c r="C239" s="81"/>
      <c r="D239" s="1188"/>
      <c r="E239" s="81"/>
      <c r="F239" s="81"/>
      <c r="G239" s="81"/>
      <c r="H239" s="81"/>
      <c r="I239" s="81"/>
      <c r="J239" s="81"/>
      <c r="K239" s="81"/>
      <c r="L239" s="81"/>
    </row>
    <row r="240" spans="1:12" ht="13.8">
      <c r="A240" s="81"/>
      <c r="B240" s="81"/>
      <c r="C240" s="81"/>
      <c r="D240" s="1188"/>
      <c r="E240" s="81"/>
      <c r="F240" s="81"/>
      <c r="G240" s="81"/>
      <c r="H240" s="81"/>
      <c r="I240" s="81"/>
      <c r="J240" s="81"/>
      <c r="K240" s="81"/>
      <c r="L240" s="81"/>
    </row>
    <row r="241" spans="1:12" ht="13.8">
      <c r="A241" s="81"/>
      <c r="B241" s="81"/>
      <c r="C241" s="81"/>
      <c r="D241" s="1188"/>
      <c r="E241" s="81"/>
      <c r="F241" s="81"/>
      <c r="G241" s="81"/>
      <c r="H241" s="81"/>
      <c r="I241" s="81"/>
      <c r="J241" s="81"/>
      <c r="K241" s="81"/>
      <c r="L241" s="81"/>
    </row>
    <row r="242" spans="1:12" ht="13.8">
      <c r="A242" s="81"/>
      <c r="B242" s="81"/>
      <c r="C242" s="81"/>
      <c r="D242" s="1188"/>
      <c r="E242" s="81"/>
      <c r="F242" s="81"/>
      <c r="G242" s="81"/>
      <c r="H242" s="81"/>
      <c r="I242" s="81"/>
      <c r="J242" s="81"/>
      <c r="K242" s="81"/>
      <c r="L242" s="81"/>
    </row>
    <row r="243" spans="1:12" ht="13.8">
      <c r="A243" s="81"/>
      <c r="B243" s="81"/>
      <c r="C243" s="81"/>
      <c r="D243" s="1188"/>
      <c r="E243" s="81"/>
      <c r="F243" s="81"/>
      <c r="G243" s="81"/>
      <c r="H243" s="81"/>
      <c r="I243" s="81"/>
      <c r="J243" s="81"/>
      <c r="K243" s="81"/>
      <c r="L243" s="81"/>
    </row>
    <row r="244" spans="1:12" ht="13.8">
      <c r="A244" s="81"/>
      <c r="B244" s="81"/>
      <c r="C244" s="81"/>
      <c r="D244" s="1188"/>
      <c r="E244" s="81"/>
      <c r="F244" s="81"/>
      <c r="G244" s="81"/>
      <c r="H244" s="81"/>
      <c r="I244" s="81"/>
      <c r="J244" s="81"/>
      <c r="K244" s="81"/>
      <c r="L244" s="81"/>
    </row>
    <row r="245" spans="1:12" ht="13.8">
      <c r="A245" s="81"/>
      <c r="B245" s="81"/>
      <c r="C245" s="81"/>
      <c r="D245" s="1188"/>
      <c r="E245" s="81"/>
      <c r="F245" s="81"/>
      <c r="G245" s="81"/>
      <c r="H245" s="81"/>
      <c r="I245" s="81"/>
      <c r="J245" s="81"/>
      <c r="K245" s="81"/>
      <c r="L245" s="81"/>
    </row>
    <row r="246" spans="1:12" ht="13.8">
      <c r="A246" s="81"/>
      <c r="B246" s="81"/>
      <c r="C246" s="81"/>
      <c r="D246" s="1188"/>
      <c r="E246" s="81"/>
      <c r="F246" s="81"/>
      <c r="G246" s="81"/>
      <c r="H246" s="81"/>
      <c r="I246" s="81"/>
      <c r="J246" s="81"/>
      <c r="K246" s="81"/>
      <c r="L246" s="81"/>
    </row>
    <row r="247" spans="1:12" ht="13.8">
      <c r="A247" s="81"/>
      <c r="B247" s="81"/>
      <c r="C247" s="81"/>
      <c r="D247" s="1188"/>
      <c r="E247" s="81"/>
      <c r="F247" s="81"/>
      <c r="G247" s="81"/>
      <c r="H247" s="81"/>
      <c r="I247" s="81"/>
      <c r="J247" s="81"/>
      <c r="K247" s="81"/>
      <c r="L247" s="81"/>
    </row>
    <row r="248" spans="1:12" ht="13.8">
      <c r="A248" s="81"/>
      <c r="B248" s="81"/>
      <c r="C248" s="81"/>
      <c r="D248" s="1188"/>
      <c r="E248" s="81"/>
      <c r="F248" s="81"/>
      <c r="G248" s="81"/>
      <c r="H248" s="81"/>
      <c r="I248" s="81"/>
      <c r="J248" s="81"/>
      <c r="K248" s="81"/>
      <c r="L248" s="81"/>
    </row>
    <row r="249" spans="1:12" ht="13.8">
      <c r="A249" s="81"/>
      <c r="B249" s="81"/>
      <c r="C249" s="81"/>
      <c r="D249" s="1188"/>
      <c r="E249" s="81"/>
      <c r="F249" s="81"/>
      <c r="G249" s="81"/>
      <c r="H249" s="81"/>
      <c r="I249" s="81"/>
      <c r="J249" s="81"/>
      <c r="K249" s="81"/>
      <c r="L249" s="81"/>
    </row>
    <row r="250" spans="1:12" ht="13.8">
      <c r="A250" s="81"/>
      <c r="B250" s="81"/>
      <c r="C250" s="81"/>
      <c r="D250" s="1188"/>
      <c r="E250" s="81"/>
      <c r="F250" s="81"/>
      <c r="G250" s="81"/>
      <c r="H250" s="81"/>
      <c r="I250" s="81"/>
      <c r="J250" s="81"/>
      <c r="K250" s="81"/>
      <c r="L250" s="81"/>
    </row>
    <row r="251" spans="1:12" ht="13.8">
      <c r="A251" s="81"/>
      <c r="B251" s="81"/>
      <c r="C251" s="81"/>
      <c r="D251" s="1188"/>
      <c r="E251" s="81"/>
      <c r="F251" s="81"/>
      <c r="G251" s="81"/>
      <c r="H251" s="81"/>
      <c r="I251" s="81"/>
      <c r="J251" s="81"/>
      <c r="K251" s="81"/>
      <c r="L251" s="81"/>
    </row>
    <row r="252" spans="1:12" ht="13.8">
      <c r="A252" s="81"/>
      <c r="B252" s="81"/>
      <c r="C252" s="81"/>
      <c r="D252" s="1188"/>
      <c r="E252" s="81"/>
      <c r="F252" s="81"/>
      <c r="G252" s="81"/>
      <c r="H252" s="81"/>
      <c r="I252" s="81"/>
      <c r="J252" s="81"/>
      <c r="K252" s="81"/>
      <c r="L252" s="81"/>
    </row>
    <row r="253" spans="1:12" ht="13.8">
      <c r="A253" s="81"/>
      <c r="B253" s="81"/>
      <c r="C253" s="81"/>
      <c r="D253" s="1188"/>
      <c r="E253" s="81"/>
      <c r="F253" s="81"/>
      <c r="G253" s="81"/>
      <c r="H253" s="81"/>
      <c r="I253" s="81"/>
      <c r="J253" s="81"/>
      <c r="K253" s="81"/>
      <c r="L253" s="81"/>
    </row>
    <row r="254" spans="1:12" ht="13.8">
      <c r="A254" s="81"/>
      <c r="B254" s="81"/>
      <c r="C254" s="81"/>
      <c r="D254" s="1188"/>
      <c r="E254" s="81"/>
      <c r="F254" s="81"/>
      <c r="G254" s="81"/>
      <c r="H254" s="81"/>
      <c r="I254" s="81"/>
      <c r="J254" s="81"/>
      <c r="K254" s="81"/>
      <c r="L254" s="81"/>
    </row>
    <row r="255" spans="1:12" ht="13.8">
      <c r="A255" s="81"/>
      <c r="B255" s="81"/>
      <c r="C255" s="81"/>
      <c r="D255" s="1188"/>
      <c r="E255" s="81"/>
      <c r="F255" s="81"/>
      <c r="G255" s="81"/>
      <c r="H255" s="81"/>
      <c r="I255" s="81"/>
      <c r="J255" s="81"/>
      <c r="K255" s="81"/>
      <c r="L255" s="81"/>
    </row>
    <row r="256" spans="1:12" ht="13.8">
      <c r="A256" s="81"/>
      <c r="B256" s="81"/>
      <c r="C256" s="81"/>
      <c r="D256" s="1188"/>
      <c r="E256" s="81"/>
      <c r="F256" s="81"/>
      <c r="G256" s="81"/>
      <c r="H256" s="81"/>
      <c r="I256" s="81"/>
      <c r="J256" s="81"/>
      <c r="K256" s="81"/>
      <c r="L256" s="81"/>
    </row>
    <row r="257" spans="1:12" ht="13.8">
      <c r="A257" s="81"/>
      <c r="B257" s="81"/>
      <c r="C257" s="81"/>
      <c r="D257" s="1188"/>
      <c r="E257" s="81"/>
      <c r="F257" s="81"/>
      <c r="G257" s="81"/>
      <c r="H257" s="81"/>
      <c r="I257" s="81"/>
      <c r="J257" s="81"/>
      <c r="K257" s="81"/>
      <c r="L257" s="81"/>
    </row>
    <row r="258" spans="1:12" ht="13.8">
      <c r="A258" s="81"/>
      <c r="B258" s="81"/>
      <c r="C258" s="81"/>
      <c r="D258" s="1188"/>
      <c r="E258" s="81"/>
      <c r="F258" s="81"/>
      <c r="G258" s="81"/>
      <c r="H258" s="81"/>
      <c r="I258" s="81"/>
      <c r="J258" s="81"/>
      <c r="K258" s="81"/>
      <c r="L258" s="81"/>
    </row>
    <row r="259" spans="1:12" ht="13.8">
      <c r="A259" s="81"/>
      <c r="B259" s="81"/>
      <c r="C259" s="81"/>
      <c r="D259" s="1188"/>
      <c r="E259" s="81"/>
      <c r="F259" s="81"/>
      <c r="G259" s="81"/>
      <c r="H259" s="81"/>
      <c r="I259" s="81"/>
      <c r="J259" s="81"/>
      <c r="K259" s="81"/>
      <c r="L259" s="81"/>
    </row>
    <row r="260" spans="1:12" ht="13.8">
      <c r="A260" s="81"/>
      <c r="B260" s="81"/>
      <c r="C260" s="81"/>
      <c r="D260" s="1188"/>
      <c r="E260" s="81"/>
      <c r="F260" s="81"/>
      <c r="G260" s="81"/>
      <c r="H260" s="81"/>
      <c r="I260" s="81"/>
      <c r="J260" s="81"/>
      <c r="K260" s="81"/>
      <c r="L260" s="81"/>
    </row>
    <row r="261" spans="1:12" ht="13.8">
      <c r="A261" s="81"/>
      <c r="B261" s="81"/>
      <c r="C261" s="81"/>
      <c r="D261" s="1188"/>
      <c r="E261" s="81"/>
      <c r="F261" s="81"/>
      <c r="G261" s="81"/>
      <c r="H261" s="81"/>
      <c r="I261" s="81"/>
      <c r="J261" s="81"/>
      <c r="K261" s="81"/>
      <c r="L261" s="81"/>
    </row>
    <row r="262" spans="1:12" ht="13.8">
      <c r="A262" s="81"/>
      <c r="B262" s="81"/>
      <c r="C262" s="81"/>
      <c r="D262" s="1188"/>
      <c r="E262" s="81"/>
      <c r="F262" s="81"/>
      <c r="G262" s="81"/>
      <c r="H262" s="81"/>
      <c r="I262" s="81"/>
      <c r="J262" s="81"/>
      <c r="K262" s="81"/>
      <c r="L262" s="81"/>
    </row>
    <row r="263" spans="1:12" ht="13.8">
      <c r="A263" s="81"/>
      <c r="B263" s="81"/>
      <c r="C263" s="81"/>
      <c r="D263" s="1188"/>
      <c r="E263" s="81"/>
      <c r="F263" s="81"/>
      <c r="G263" s="81"/>
      <c r="H263" s="81"/>
      <c r="I263" s="81"/>
      <c r="J263" s="81"/>
      <c r="K263" s="81"/>
      <c r="L263" s="81"/>
    </row>
    <row r="264" spans="1:12" ht="13.8">
      <c r="A264" s="81"/>
      <c r="B264" s="81"/>
      <c r="C264" s="81"/>
      <c r="D264" s="1188"/>
      <c r="E264" s="81"/>
      <c r="F264" s="81"/>
      <c r="G264" s="81"/>
      <c r="H264" s="81"/>
      <c r="I264" s="81"/>
      <c r="J264" s="81"/>
      <c r="K264" s="81"/>
      <c r="L264" s="81"/>
    </row>
    <row r="265" spans="1:12" ht="13.8">
      <c r="A265" s="81"/>
      <c r="B265" s="81"/>
      <c r="C265" s="81"/>
      <c r="D265" s="1188"/>
      <c r="E265" s="81"/>
      <c r="F265" s="81"/>
      <c r="G265" s="81"/>
      <c r="H265" s="81"/>
      <c r="I265" s="81"/>
      <c r="J265" s="81"/>
      <c r="K265" s="81"/>
      <c r="L265" s="81"/>
    </row>
    <row r="266" spans="1:12" ht="13.8">
      <c r="A266" s="81"/>
      <c r="B266" s="81"/>
      <c r="C266" s="81"/>
      <c r="D266" s="1188"/>
      <c r="E266" s="81"/>
      <c r="F266" s="81"/>
      <c r="G266" s="81"/>
      <c r="H266" s="81"/>
      <c r="I266" s="81"/>
      <c r="J266" s="81"/>
      <c r="K266" s="81"/>
      <c r="L266" s="81"/>
    </row>
    <row r="267" spans="1:12" ht="13.8">
      <c r="A267" s="81"/>
      <c r="B267" s="81"/>
      <c r="C267" s="81"/>
      <c r="D267" s="1188"/>
      <c r="E267" s="81"/>
      <c r="F267" s="81"/>
      <c r="G267" s="81"/>
      <c r="H267" s="81"/>
      <c r="I267" s="81"/>
      <c r="J267" s="81"/>
      <c r="K267" s="81"/>
      <c r="L267" s="81"/>
    </row>
    <row r="268" spans="1:12" ht="13.8">
      <c r="A268" s="81"/>
      <c r="B268" s="81"/>
      <c r="C268" s="81"/>
      <c r="D268" s="1188"/>
      <c r="E268" s="81"/>
      <c r="F268" s="81"/>
      <c r="G268" s="81"/>
      <c r="H268" s="81"/>
      <c r="I268" s="81"/>
      <c r="J268" s="81"/>
      <c r="K268" s="81"/>
      <c r="L268" s="81"/>
    </row>
    <row r="269" spans="1:12" ht="13.8">
      <c r="A269" s="81"/>
      <c r="B269" s="81"/>
      <c r="C269" s="81"/>
      <c r="D269" s="1188"/>
      <c r="E269" s="81"/>
      <c r="F269" s="81"/>
      <c r="G269" s="81"/>
      <c r="H269" s="81"/>
      <c r="I269" s="81"/>
      <c r="J269" s="81"/>
      <c r="K269" s="81"/>
      <c r="L269" s="81"/>
    </row>
    <row r="270" spans="1:12" ht="13.8">
      <c r="A270" s="81"/>
      <c r="B270" s="81"/>
      <c r="C270" s="81"/>
      <c r="D270" s="1188"/>
      <c r="E270" s="81"/>
      <c r="F270" s="81"/>
      <c r="G270" s="81"/>
      <c r="H270" s="81"/>
      <c r="I270" s="81"/>
      <c r="J270" s="81"/>
      <c r="K270" s="81"/>
      <c r="L270" s="81"/>
    </row>
    <row r="271" spans="1:12" ht="13.8">
      <c r="A271" s="81"/>
      <c r="B271" s="81"/>
      <c r="C271" s="81"/>
      <c r="D271" s="1188"/>
      <c r="E271" s="81"/>
      <c r="F271" s="81"/>
      <c r="G271" s="81"/>
      <c r="H271" s="81"/>
      <c r="I271" s="81"/>
      <c r="J271" s="81"/>
      <c r="K271" s="81"/>
      <c r="L271" s="81"/>
    </row>
    <row r="272" spans="1:12" ht="13.8">
      <c r="A272" s="81"/>
      <c r="B272" s="81"/>
      <c r="C272" s="81"/>
      <c r="D272" s="1188"/>
      <c r="E272" s="81"/>
      <c r="F272" s="81"/>
      <c r="G272" s="81"/>
      <c r="H272" s="81"/>
      <c r="I272" s="81"/>
      <c r="J272" s="81"/>
      <c r="K272" s="81"/>
      <c r="L272" s="81"/>
    </row>
    <row r="273" spans="1:12" ht="13.8">
      <c r="A273" s="81"/>
      <c r="B273" s="81"/>
      <c r="C273" s="81"/>
      <c r="D273" s="1188"/>
      <c r="E273" s="81"/>
      <c r="F273" s="81"/>
      <c r="G273" s="81"/>
      <c r="H273" s="81"/>
      <c r="I273" s="81"/>
      <c r="J273" s="81"/>
      <c r="K273" s="81"/>
      <c r="L273" s="81"/>
    </row>
    <row r="274" spans="1:12" ht="13.8">
      <c r="A274" s="81"/>
      <c r="B274" s="81"/>
      <c r="C274" s="81"/>
      <c r="D274" s="1188"/>
      <c r="E274" s="81"/>
      <c r="F274" s="81"/>
      <c r="G274" s="81"/>
      <c r="H274" s="81"/>
      <c r="I274" s="81"/>
      <c r="J274" s="81"/>
      <c r="K274" s="81"/>
      <c r="L274" s="81"/>
    </row>
    <row r="275" spans="1:12" ht="13.8">
      <c r="A275" s="81"/>
      <c r="B275" s="81"/>
      <c r="C275" s="81"/>
      <c r="D275" s="1188"/>
      <c r="E275" s="81"/>
      <c r="F275" s="81"/>
      <c r="G275" s="81"/>
      <c r="H275" s="81"/>
      <c r="I275" s="81"/>
      <c r="J275" s="81"/>
      <c r="K275" s="81"/>
      <c r="L275" s="81"/>
    </row>
    <row r="276" spans="1:12" ht="13.8">
      <c r="A276" s="81"/>
      <c r="B276" s="81"/>
      <c r="C276" s="81"/>
      <c r="D276" s="1188"/>
      <c r="E276" s="81"/>
      <c r="F276" s="81"/>
      <c r="G276" s="81"/>
      <c r="H276" s="81"/>
      <c r="I276" s="81"/>
      <c r="J276" s="81"/>
      <c r="K276" s="81"/>
      <c r="L276" s="81"/>
    </row>
    <row r="277" spans="1:12" ht="13.8">
      <c r="A277" s="81"/>
      <c r="B277" s="81"/>
      <c r="C277" s="81"/>
      <c r="D277" s="1188"/>
      <c r="E277" s="81"/>
      <c r="F277" s="81"/>
      <c r="G277" s="81"/>
      <c r="H277" s="81"/>
      <c r="I277" s="81"/>
      <c r="J277" s="81"/>
      <c r="K277" s="81"/>
      <c r="L277" s="81"/>
    </row>
    <row r="278" spans="1:12" ht="13.8">
      <c r="A278" s="81"/>
      <c r="B278" s="81"/>
      <c r="C278" s="81"/>
      <c r="D278" s="1188"/>
      <c r="E278" s="81"/>
      <c r="F278" s="81"/>
      <c r="G278" s="81"/>
      <c r="H278" s="81"/>
      <c r="I278" s="81"/>
      <c r="J278" s="81"/>
      <c r="K278" s="81"/>
      <c r="L278" s="81"/>
    </row>
    <row r="279" spans="1:12" ht="13.8">
      <c r="A279" s="81"/>
      <c r="B279" s="81"/>
      <c r="C279" s="81"/>
      <c r="D279" s="1188"/>
      <c r="E279" s="81"/>
      <c r="F279" s="81"/>
      <c r="G279" s="81"/>
      <c r="H279" s="81"/>
      <c r="I279" s="81"/>
      <c r="J279" s="81"/>
      <c r="K279" s="81"/>
      <c r="L279" s="81"/>
    </row>
    <row r="280" spans="1:12" ht="13.8">
      <c r="A280" s="81"/>
      <c r="B280" s="81"/>
      <c r="C280" s="81"/>
      <c r="D280" s="1188"/>
      <c r="E280" s="81"/>
      <c r="F280" s="81"/>
      <c r="G280" s="81"/>
      <c r="H280" s="81"/>
      <c r="I280" s="81"/>
      <c r="J280" s="81"/>
      <c r="K280" s="81"/>
      <c r="L280" s="81"/>
    </row>
    <row r="281" spans="1:12" ht="13.8">
      <c r="A281" s="81"/>
      <c r="B281" s="81"/>
      <c r="C281" s="81"/>
      <c r="D281" s="1188"/>
      <c r="E281" s="81"/>
      <c r="F281" s="81"/>
      <c r="G281" s="81"/>
      <c r="H281" s="81"/>
      <c r="I281" s="81"/>
      <c r="J281" s="81"/>
      <c r="K281" s="81"/>
      <c r="L281" s="81"/>
    </row>
    <row r="282" spans="1:12" ht="13.8">
      <c r="A282" s="81"/>
      <c r="B282" s="81"/>
      <c r="C282" s="81"/>
      <c r="D282" s="1188"/>
      <c r="E282" s="81"/>
      <c r="F282" s="81"/>
      <c r="G282" s="81"/>
      <c r="H282" s="81"/>
      <c r="I282" s="81"/>
      <c r="J282" s="81"/>
      <c r="K282" s="81"/>
      <c r="L282" s="81"/>
    </row>
    <row r="283" spans="1:12" ht="13.8">
      <c r="A283" s="81"/>
      <c r="B283" s="81"/>
      <c r="C283" s="81"/>
      <c r="D283" s="1188"/>
      <c r="E283" s="81"/>
      <c r="F283" s="81"/>
      <c r="G283" s="81"/>
      <c r="H283" s="81"/>
      <c r="I283" s="81"/>
      <c r="J283" s="81"/>
      <c r="K283" s="81"/>
      <c r="L283" s="81"/>
    </row>
    <row r="284" spans="1:12" ht="13.8">
      <c r="A284" s="81"/>
      <c r="B284" s="81"/>
      <c r="C284" s="81"/>
      <c r="D284" s="1188"/>
      <c r="E284" s="81"/>
      <c r="F284" s="81"/>
      <c r="G284" s="81"/>
      <c r="H284" s="81"/>
      <c r="I284" s="81"/>
      <c r="J284" s="81"/>
      <c r="K284" s="81"/>
      <c r="L284" s="81"/>
    </row>
    <row r="285" spans="1:12" ht="13.8">
      <c r="A285" s="81"/>
      <c r="B285" s="81"/>
      <c r="C285" s="81"/>
      <c r="D285" s="1188"/>
      <c r="E285" s="81"/>
      <c r="F285" s="81"/>
      <c r="G285" s="81"/>
      <c r="H285" s="81"/>
      <c r="I285" s="81"/>
      <c r="J285" s="81"/>
      <c r="K285" s="81"/>
      <c r="L285" s="81"/>
    </row>
    <row r="286" spans="1:12" ht="13.8">
      <c r="A286" s="81"/>
      <c r="B286" s="81"/>
      <c r="C286" s="81"/>
      <c r="D286" s="1188"/>
      <c r="E286" s="81"/>
      <c r="F286" s="81"/>
      <c r="G286" s="81"/>
      <c r="H286" s="81"/>
      <c r="I286" s="81"/>
      <c r="J286" s="81"/>
      <c r="K286" s="81"/>
      <c r="L286" s="81"/>
    </row>
    <row r="287" spans="1:12" ht="13.8">
      <c r="A287" s="81"/>
      <c r="B287" s="81"/>
      <c r="C287" s="81"/>
      <c r="D287" s="1188"/>
      <c r="E287" s="81"/>
      <c r="F287" s="81"/>
      <c r="G287" s="81"/>
      <c r="H287" s="81"/>
      <c r="I287" s="81"/>
      <c r="J287" s="81"/>
      <c r="K287" s="81"/>
      <c r="L287" s="81"/>
    </row>
    <row r="288" spans="1:12" ht="13.8">
      <c r="A288" s="81"/>
      <c r="B288" s="81"/>
      <c r="C288" s="81"/>
      <c r="D288" s="1188"/>
      <c r="E288" s="81"/>
      <c r="F288" s="81"/>
      <c r="G288" s="81"/>
      <c r="H288" s="81"/>
      <c r="I288" s="81"/>
      <c r="J288" s="81"/>
      <c r="K288" s="81"/>
      <c r="L288" s="81"/>
    </row>
    <row r="289" spans="1:12" ht="13.8">
      <c r="A289" s="81"/>
      <c r="B289" s="81"/>
      <c r="C289" s="81"/>
      <c r="D289" s="1188"/>
      <c r="E289" s="81"/>
      <c r="F289" s="81"/>
      <c r="G289" s="81"/>
      <c r="H289" s="81"/>
      <c r="I289" s="81"/>
      <c r="J289" s="81"/>
      <c r="K289" s="81"/>
      <c r="L289" s="81"/>
    </row>
    <row r="290" spans="1:12" ht="13.8">
      <c r="A290" s="81"/>
      <c r="B290" s="81"/>
      <c r="C290" s="81"/>
      <c r="D290" s="1188"/>
      <c r="E290" s="81"/>
      <c r="F290" s="81"/>
      <c r="G290" s="81"/>
      <c r="H290" s="81"/>
      <c r="I290" s="81"/>
      <c r="J290" s="81"/>
      <c r="K290" s="81"/>
      <c r="L290" s="81"/>
    </row>
    <row r="291" spans="1:12" ht="13.8">
      <c r="A291" s="81"/>
      <c r="B291" s="81"/>
      <c r="C291" s="81"/>
      <c r="D291" s="1188"/>
      <c r="E291" s="81"/>
      <c r="F291" s="81"/>
      <c r="G291" s="81"/>
      <c r="H291" s="81"/>
      <c r="I291" s="81"/>
      <c r="J291" s="81"/>
      <c r="K291" s="81"/>
      <c r="L291" s="81"/>
    </row>
    <row r="292" spans="1:12" ht="13.8">
      <c r="A292" s="81"/>
      <c r="B292" s="81"/>
      <c r="C292" s="81"/>
      <c r="D292" s="1188"/>
      <c r="E292" s="81"/>
      <c r="F292" s="81"/>
      <c r="G292" s="81"/>
      <c r="H292" s="81"/>
      <c r="I292" s="81"/>
      <c r="J292" s="81"/>
      <c r="K292" s="81"/>
      <c r="L292" s="81"/>
    </row>
    <row r="293" spans="1:12" ht="13.8">
      <c r="A293" s="81"/>
      <c r="B293" s="81"/>
      <c r="C293" s="81"/>
      <c r="D293" s="1188"/>
      <c r="E293" s="81"/>
      <c r="F293" s="81"/>
      <c r="G293" s="81"/>
      <c r="H293" s="81"/>
      <c r="I293" s="81"/>
      <c r="J293" s="81"/>
      <c r="K293" s="81"/>
      <c r="L293" s="81"/>
    </row>
    <row r="294" spans="1:12" ht="13.8">
      <c r="A294" s="81"/>
      <c r="B294" s="81"/>
      <c r="C294" s="81"/>
      <c r="D294" s="1188"/>
      <c r="E294" s="81"/>
      <c r="F294" s="81"/>
      <c r="G294" s="81"/>
      <c r="H294" s="81"/>
      <c r="I294" s="81"/>
      <c r="J294" s="81"/>
      <c r="K294" s="81"/>
      <c r="L294" s="81"/>
    </row>
    <row r="295" spans="1:12" ht="13.8">
      <c r="A295" s="81"/>
      <c r="B295" s="81"/>
      <c r="C295" s="81"/>
      <c r="D295" s="1188"/>
      <c r="E295" s="81"/>
      <c r="F295" s="81"/>
      <c r="G295" s="81"/>
      <c r="H295" s="81"/>
      <c r="I295" s="81"/>
      <c r="J295" s="81"/>
      <c r="K295" s="81"/>
      <c r="L295" s="81"/>
    </row>
    <row r="296" spans="1:12" ht="13.8">
      <c r="A296" s="81"/>
      <c r="B296" s="81"/>
      <c r="C296" s="81"/>
      <c r="D296" s="1188"/>
      <c r="E296" s="81"/>
      <c r="F296" s="81"/>
      <c r="G296" s="81"/>
      <c r="H296" s="81"/>
      <c r="I296" s="81"/>
      <c r="J296" s="81"/>
      <c r="K296" s="81"/>
      <c r="L296" s="81"/>
    </row>
    <row r="297" spans="1:12" ht="13.8">
      <c r="A297" s="81"/>
      <c r="B297" s="81"/>
      <c r="C297" s="81"/>
      <c r="D297" s="1188"/>
      <c r="E297" s="81"/>
      <c r="F297" s="81"/>
      <c r="G297" s="81"/>
      <c r="H297" s="81"/>
      <c r="I297" s="81"/>
      <c r="J297" s="81"/>
      <c r="K297" s="81"/>
      <c r="L297" s="81"/>
    </row>
    <row r="298" spans="1:12" ht="13.8">
      <c r="A298" s="81"/>
      <c r="B298" s="81"/>
      <c r="C298" s="81"/>
      <c r="D298" s="1188"/>
      <c r="E298" s="81"/>
      <c r="F298" s="81"/>
      <c r="G298" s="81"/>
      <c r="H298" s="81"/>
      <c r="I298" s="81"/>
      <c r="J298" s="81"/>
      <c r="K298" s="81"/>
      <c r="L298" s="81"/>
    </row>
    <row r="299" spans="1:12" ht="13.8">
      <c r="A299" s="81"/>
      <c r="B299" s="81"/>
      <c r="C299" s="81"/>
      <c r="D299" s="1188"/>
      <c r="E299" s="81"/>
      <c r="F299" s="81"/>
      <c r="G299" s="81"/>
      <c r="H299" s="81"/>
      <c r="I299" s="81"/>
      <c r="J299" s="81"/>
      <c r="K299" s="81"/>
      <c r="L299" s="81"/>
    </row>
    <row r="300" spans="1:12" ht="13.8">
      <c r="A300" s="81"/>
      <c r="B300" s="81"/>
      <c r="C300" s="81"/>
      <c r="D300" s="1188"/>
      <c r="E300" s="81"/>
      <c r="F300" s="81"/>
      <c r="G300" s="81"/>
      <c r="H300" s="81"/>
      <c r="I300" s="81"/>
      <c r="J300" s="81"/>
      <c r="K300" s="81"/>
      <c r="L300" s="81"/>
    </row>
    <row r="301" spans="1:12" ht="13.8">
      <c r="A301" s="81"/>
      <c r="B301" s="81"/>
      <c r="C301" s="81"/>
      <c r="D301" s="1188"/>
      <c r="E301" s="81"/>
      <c r="F301" s="81"/>
      <c r="G301" s="81"/>
      <c r="H301" s="81"/>
      <c r="I301" s="81"/>
      <c r="J301" s="81"/>
      <c r="K301" s="81"/>
      <c r="L301" s="81"/>
    </row>
    <row r="302" spans="1:12" ht="13.8">
      <c r="A302" s="81"/>
      <c r="B302" s="81"/>
      <c r="C302" s="81"/>
      <c r="D302" s="1188"/>
      <c r="E302" s="81"/>
      <c r="F302" s="81"/>
      <c r="G302" s="81"/>
      <c r="H302" s="81"/>
      <c r="I302" s="81"/>
      <c r="J302" s="81"/>
      <c r="K302" s="81"/>
      <c r="L302" s="81"/>
    </row>
    <row r="303" spans="1:12" ht="13.8">
      <c r="A303" s="81"/>
      <c r="B303" s="81"/>
      <c r="C303" s="81"/>
      <c r="D303" s="1188"/>
      <c r="E303" s="81"/>
      <c r="F303" s="81"/>
      <c r="G303" s="81"/>
      <c r="H303" s="81"/>
      <c r="I303" s="81"/>
      <c r="J303" s="81"/>
      <c r="K303" s="81"/>
      <c r="L303" s="81"/>
    </row>
    <row r="304" spans="1:12" ht="13.8">
      <c r="A304" s="81"/>
      <c r="B304" s="81"/>
      <c r="C304" s="81"/>
      <c r="D304" s="1188"/>
      <c r="E304" s="81"/>
      <c r="F304" s="81"/>
      <c r="G304" s="81"/>
      <c r="H304" s="81"/>
      <c r="I304" s="81"/>
      <c r="J304" s="81"/>
      <c r="K304" s="81"/>
      <c r="L304" s="81"/>
    </row>
    <row r="305" spans="1:12" ht="13.8">
      <c r="A305" s="81"/>
      <c r="B305" s="81"/>
      <c r="C305" s="81"/>
      <c r="D305" s="1188"/>
      <c r="E305" s="81"/>
      <c r="F305" s="81"/>
      <c r="G305" s="81"/>
      <c r="H305" s="81"/>
      <c r="I305" s="81"/>
      <c r="J305" s="81"/>
      <c r="K305" s="81"/>
      <c r="L305" s="81"/>
    </row>
    <row r="306" spans="1:12" ht="13.8">
      <c r="A306" s="81"/>
      <c r="B306" s="81"/>
      <c r="C306" s="81"/>
      <c r="D306" s="1188"/>
      <c r="E306" s="81"/>
      <c r="F306" s="81"/>
      <c r="G306" s="81"/>
      <c r="H306" s="81"/>
      <c r="I306" s="81"/>
      <c r="J306" s="81"/>
      <c r="K306" s="81"/>
      <c r="L306" s="81"/>
    </row>
    <row r="307" spans="1:12" ht="13.8">
      <c r="A307" s="81"/>
      <c r="B307" s="81"/>
      <c r="C307" s="81"/>
      <c r="D307" s="1188"/>
      <c r="E307" s="81"/>
      <c r="F307" s="81"/>
      <c r="G307" s="81"/>
      <c r="H307" s="81"/>
      <c r="I307" s="81"/>
      <c r="J307" s="81"/>
      <c r="K307" s="81"/>
      <c r="L307" s="81"/>
    </row>
    <row r="308" spans="1:12" ht="13.8">
      <c r="A308" s="81"/>
      <c r="B308" s="81"/>
      <c r="C308" s="81"/>
      <c r="D308" s="1188"/>
      <c r="E308" s="81"/>
      <c r="F308" s="81"/>
      <c r="G308" s="81"/>
      <c r="H308" s="81"/>
      <c r="I308" s="81"/>
      <c r="J308" s="81"/>
      <c r="K308" s="81"/>
      <c r="L308" s="81"/>
    </row>
    <row r="309" spans="1:12" ht="13.8">
      <c r="A309" s="81"/>
      <c r="B309" s="81"/>
      <c r="C309" s="81"/>
      <c r="D309" s="1188"/>
      <c r="E309" s="81"/>
      <c r="F309" s="81"/>
      <c r="G309" s="81"/>
      <c r="H309" s="81"/>
      <c r="I309" s="81"/>
      <c r="J309" s="81"/>
      <c r="K309" s="81"/>
      <c r="L309" s="81"/>
    </row>
    <row r="310" spans="1:12" ht="13.8">
      <c r="A310" s="81"/>
      <c r="B310" s="81"/>
      <c r="C310" s="81"/>
      <c r="D310" s="1188"/>
      <c r="E310" s="81"/>
      <c r="F310" s="81"/>
      <c r="G310" s="81"/>
      <c r="H310" s="81"/>
      <c r="I310" s="81"/>
      <c r="J310" s="81"/>
      <c r="K310" s="81"/>
      <c r="L310" s="81"/>
    </row>
    <row r="311" spans="1:12" ht="13.8">
      <c r="A311" s="81"/>
      <c r="B311" s="81"/>
      <c r="C311" s="81"/>
      <c r="D311" s="1188"/>
      <c r="E311" s="81"/>
      <c r="F311" s="81"/>
      <c r="G311" s="81"/>
      <c r="H311" s="81"/>
      <c r="I311" s="81"/>
      <c r="J311" s="81"/>
      <c r="K311" s="81"/>
      <c r="L311" s="81"/>
    </row>
    <row r="312" spans="1:12" ht="13.8">
      <c r="A312" s="81"/>
      <c r="B312" s="81"/>
      <c r="C312" s="81"/>
      <c r="D312" s="1188"/>
      <c r="E312" s="81"/>
      <c r="F312" s="81"/>
      <c r="G312" s="81"/>
      <c r="H312" s="81"/>
      <c r="I312" s="81"/>
      <c r="J312" s="81"/>
      <c r="K312" s="81"/>
      <c r="L312" s="81"/>
    </row>
    <row r="313" spans="1:12" ht="13.8">
      <c r="A313" s="81"/>
      <c r="B313" s="81"/>
      <c r="C313" s="81"/>
      <c r="D313" s="1188"/>
      <c r="E313" s="81"/>
      <c r="F313" s="81"/>
      <c r="G313" s="81"/>
      <c r="H313" s="81"/>
      <c r="I313" s="81"/>
      <c r="J313" s="81"/>
      <c r="K313" s="81"/>
      <c r="L313" s="81"/>
    </row>
    <row r="314" spans="1:12" ht="13.8">
      <c r="A314" s="81"/>
      <c r="B314" s="81"/>
      <c r="C314" s="81"/>
      <c r="D314" s="1188"/>
      <c r="E314" s="81"/>
      <c r="F314" s="81"/>
      <c r="G314" s="81"/>
      <c r="H314" s="81"/>
      <c r="I314" s="81"/>
      <c r="J314" s="81"/>
      <c r="K314" s="81"/>
      <c r="L314" s="81"/>
    </row>
    <row r="315" spans="1:12" ht="13.8">
      <c r="A315" s="81"/>
      <c r="B315" s="81"/>
      <c r="C315" s="81"/>
      <c r="D315" s="1188"/>
      <c r="E315" s="81"/>
      <c r="F315" s="81"/>
      <c r="G315" s="81"/>
      <c r="H315" s="81"/>
      <c r="I315" s="81"/>
      <c r="J315" s="81"/>
      <c r="K315" s="81"/>
      <c r="L315" s="81"/>
    </row>
    <row r="316" spans="1:12" ht="13.8">
      <c r="A316" s="81"/>
      <c r="B316" s="81"/>
      <c r="C316" s="81"/>
      <c r="D316" s="1188"/>
      <c r="E316" s="81"/>
      <c r="F316" s="81"/>
      <c r="G316" s="81"/>
      <c r="H316" s="81"/>
      <c r="I316" s="81"/>
      <c r="J316" s="81"/>
      <c r="K316" s="81"/>
      <c r="L316" s="81"/>
    </row>
    <row r="317" spans="1:12" ht="13.8">
      <c r="A317" s="81"/>
      <c r="B317" s="81"/>
      <c r="C317" s="81"/>
      <c r="D317" s="1188"/>
      <c r="E317" s="81"/>
      <c r="F317" s="81"/>
      <c r="G317" s="81"/>
      <c r="H317" s="81"/>
      <c r="I317" s="81"/>
      <c r="J317" s="81"/>
      <c r="K317" s="81"/>
      <c r="L317" s="81"/>
    </row>
    <row r="318" spans="1:12" ht="13.8">
      <c r="A318" s="81"/>
      <c r="B318" s="81"/>
      <c r="C318" s="81"/>
      <c r="D318" s="1188"/>
      <c r="E318" s="81"/>
      <c r="F318" s="81"/>
      <c r="G318" s="81"/>
      <c r="H318" s="81"/>
      <c r="I318" s="81"/>
      <c r="J318" s="81"/>
      <c r="K318" s="81"/>
      <c r="L318" s="81"/>
    </row>
    <row r="319" spans="1:12" ht="13.8">
      <c r="A319" s="81"/>
      <c r="B319" s="81"/>
      <c r="C319" s="81"/>
      <c r="D319" s="1188"/>
      <c r="E319" s="81"/>
      <c r="F319" s="81"/>
      <c r="G319" s="81"/>
      <c r="H319" s="81"/>
      <c r="I319" s="81"/>
      <c r="J319" s="81"/>
      <c r="K319" s="81"/>
      <c r="L319" s="81"/>
    </row>
    <row r="320" spans="1:12" ht="13.8">
      <c r="A320" s="81"/>
      <c r="B320" s="81"/>
      <c r="C320" s="81"/>
      <c r="D320" s="1188"/>
      <c r="E320" s="81"/>
      <c r="F320" s="81"/>
      <c r="G320" s="81"/>
      <c r="H320" s="81"/>
      <c r="I320" s="81"/>
      <c r="J320" s="81"/>
      <c r="K320" s="81"/>
      <c r="L320" s="81"/>
    </row>
    <row r="321" spans="1:12" ht="13.8">
      <c r="A321" s="81"/>
      <c r="B321" s="81"/>
      <c r="C321" s="81"/>
      <c r="D321" s="1188"/>
      <c r="E321" s="81"/>
      <c r="F321" s="81"/>
      <c r="G321" s="81"/>
      <c r="H321" s="81"/>
      <c r="I321" s="81"/>
      <c r="J321" s="81"/>
      <c r="K321" s="81"/>
      <c r="L321" s="81"/>
    </row>
    <row r="322" spans="1:12" ht="13.8">
      <c r="A322" s="81"/>
      <c r="B322" s="81"/>
      <c r="C322" s="81"/>
      <c r="D322" s="1188"/>
      <c r="E322" s="81"/>
      <c r="F322" s="81"/>
      <c r="G322" s="81"/>
      <c r="H322" s="81"/>
      <c r="I322" s="81"/>
      <c r="J322" s="81"/>
      <c r="K322" s="81"/>
      <c r="L322" s="81"/>
    </row>
    <row r="323" spans="1:12" ht="13.8">
      <c r="A323" s="81"/>
      <c r="B323" s="81"/>
      <c r="C323" s="81"/>
      <c r="D323" s="1188"/>
      <c r="E323" s="81"/>
      <c r="F323" s="81"/>
      <c r="G323" s="81"/>
      <c r="H323" s="81"/>
      <c r="I323" s="81"/>
      <c r="J323" s="81"/>
      <c r="K323" s="81"/>
      <c r="L323" s="81"/>
    </row>
    <row r="324" spans="1:12" ht="13.8">
      <c r="A324" s="81"/>
      <c r="B324" s="81"/>
      <c r="C324" s="81"/>
      <c r="D324" s="1188"/>
      <c r="E324" s="81"/>
      <c r="F324" s="81"/>
      <c r="G324" s="81"/>
      <c r="H324" s="81"/>
      <c r="I324" s="81"/>
      <c r="J324" s="81"/>
      <c r="K324" s="81"/>
      <c r="L324" s="81"/>
    </row>
    <row r="325" spans="1:12" ht="13.8">
      <c r="A325" s="81"/>
      <c r="B325" s="81"/>
      <c r="C325" s="81"/>
      <c r="D325" s="1188"/>
      <c r="E325" s="81"/>
      <c r="F325" s="81"/>
      <c r="G325" s="81"/>
      <c r="H325" s="81"/>
      <c r="I325" s="81"/>
      <c r="J325" s="81"/>
      <c r="K325" s="81"/>
      <c r="L325" s="81"/>
    </row>
    <row r="326" spans="1:12" ht="13.8">
      <c r="A326" s="81"/>
      <c r="B326" s="81"/>
      <c r="C326" s="81"/>
      <c r="D326" s="1188"/>
      <c r="E326" s="81"/>
      <c r="F326" s="81"/>
      <c r="G326" s="81"/>
      <c r="H326" s="81"/>
      <c r="I326" s="81"/>
      <c r="J326" s="81"/>
      <c r="K326" s="81"/>
      <c r="L326" s="81"/>
    </row>
    <row r="327" spans="1:12" ht="13.8">
      <c r="A327" s="81"/>
      <c r="B327" s="81"/>
      <c r="C327" s="81"/>
      <c r="D327" s="1188"/>
      <c r="E327" s="81"/>
      <c r="F327" s="81"/>
      <c r="G327" s="81"/>
      <c r="H327" s="81"/>
      <c r="I327" s="81"/>
      <c r="J327" s="81"/>
      <c r="K327" s="81"/>
      <c r="L327" s="81"/>
    </row>
    <row r="328" spans="1:12" ht="13.8">
      <c r="A328" s="81"/>
      <c r="B328" s="81"/>
      <c r="C328" s="81"/>
      <c r="D328" s="1188"/>
      <c r="E328" s="81"/>
      <c r="F328" s="81"/>
      <c r="G328" s="81"/>
      <c r="H328" s="81"/>
      <c r="I328" s="81"/>
      <c r="J328" s="81"/>
      <c r="K328" s="81"/>
      <c r="L328" s="81"/>
    </row>
    <row r="329" spans="1:12" ht="13.8">
      <c r="A329" s="81"/>
      <c r="B329" s="81"/>
      <c r="C329" s="81"/>
      <c r="D329" s="1188"/>
      <c r="E329" s="81"/>
      <c r="F329" s="81"/>
      <c r="G329" s="81"/>
      <c r="H329" s="81"/>
      <c r="I329" s="81"/>
      <c r="J329" s="81"/>
      <c r="K329" s="81"/>
      <c r="L329" s="81"/>
    </row>
    <row r="330" spans="1:12" ht="13.8">
      <c r="A330" s="81"/>
      <c r="B330" s="81"/>
      <c r="C330" s="81"/>
      <c r="D330" s="1188"/>
      <c r="E330" s="81"/>
      <c r="F330" s="81"/>
      <c r="G330" s="81"/>
      <c r="H330" s="81"/>
      <c r="I330" s="81"/>
      <c r="J330" s="81"/>
      <c r="K330" s="81"/>
      <c r="L330" s="81"/>
    </row>
    <row r="331" spans="1:12" ht="13.8">
      <c r="A331" s="81"/>
      <c r="B331" s="81"/>
      <c r="C331" s="81"/>
      <c r="D331" s="1188"/>
      <c r="E331" s="81"/>
      <c r="F331" s="81"/>
      <c r="G331" s="81"/>
      <c r="H331" s="81"/>
      <c r="I331" s="81"/>
      <c r="J331" s="81"/>
      <c r="K331" s="81"/>
      <c r="L331" s="81"/>
    </row>
    <row r="332" spans="1:12" ht="13.8">
      <c r="A332" s="81"/>
      <c r="B332" s="81"/>
      <c r="C332" s="81"/>
      <c r="D332" s="1188"/>
      <c r="E332" s="81"/>
      <c r="F332" s="81"/>
      <c r="G332" s="81"/>
      <c r="H332" s="81"/>
      <c r="I332" s="81"/>
      <c r="J332" s="81"/>
      <c r="K332" s="81"/>
      <c r="L332" s="81"/>
    </row>
    <row r="333" spans="1:12" ht="13.8">
      <c r="A333" s="81"/>
      <c r="B333" s="81"/>
      <c r="C333" s="81"/>
      <c r="D333" s="1188"/>
      <c r="E333" s="81"/>
      <c r="F333" s="81"/>
      <c r="G333" s="81"/>
      <c r="H333" s="81"/>
      <c r="I333" s="81"/>
      <c r="J333" s="81"/>
      <c r="K333" s="81"/>
      <c r="L333" s="81"/>
    </row>
    <row r="334" spans="1:12" ht="13.8">
      <c r="A334" s="81"/>
      <c r="B334" s="81"/>
      <c r="C334" s="81"/>
      <c r="D334" s="1188"/>
      <c r="E334" s="81"/>
      <c r="F334" s="81"/>
      <c r="G334" s="81"/>
      <c r="H334" s="81"/>
      <c r="I334" s="81"/>
      <c r="J334" s="81"/>
      <c r="K334" s="81"/>
      <c r="L334" s="81"/>
    </row>
    <row r="335" spans="1:12" ht="13.8">
      <c r="A335" s="81"/>
      <c r="B335" s="81"/>
      <c r="C335" s="81"/>
      <c r="D335" s="1188"/>
      <c r="E335" s="81"/>
      <c r="F335" s="81"/>
      <c r="G335" s="81"/>
      <c r="H335" s="81"/>
      <c r="I335" s="81"/>
      <c r="J335" s="81"/>
      <c r="K335" s="81"/>
      <c r="L335" s="81"/>
    </row>
    <row r="336" spans="1:12" ht="13.8">
      <c r="A336" s="81"/>
      <c r="B336" s="81"/>
      <c r="C336" s="81"/>
      <c r="D336" s="1188"/>
      <c r="E336" s="81"/>
      <c r="F336" s="81"/>
      <c r="G336" s="81"/>
      <c r="H336" s="81"/>
      <c r="I336" s="81"/>
      <c r="J336" s="81"/>
      <c r="K336" s="81"/>
      <c r="L336" s="81"/>
    </row>
    <row r="337" spans="1:12" ht="13.8">
      <c r="A337" s="81"/>
      <c r="B337" s="81"/>
      <c r="C337" s="81"/>
      <c r="D337" s="1188"/>
      <c r="E337" s="81"/>
      <c r="F337" s="81"/>
      <c r="G337" s="81"/>
      <c r="H337" s="81"/>
      <c r="I337" s="81"/>
      <c r="J337" s="81"/>
      <c r="K337" s="81"/>
      <c r="L337" s="81"/>
    </row>
    <row r="338" spans="1:12" ht="13.8">
      <c r="A338" s="81"/>
      <c r="B338" s="81"/>
      <c r="C338" s="81"/>
      <c r="D338" s="1188"/>
      <c r="E338" s="81"/>
      <c r="F338" s="81"/>
      <c r="G338" s="81"/>
      <c r="H338" s="81"/>
      <c r="I338" s="81"/>
      <c r="J338" s="81"/>
      <c r="K338" s="81"/>
      <c r="L338" s="81"/>
    </row>
    <row r="339" spans="1:12" ht="13.8">
      <c r="A339" s="81"/>
      <c r="B339" s="81"/>
      <c r="C339" s="81"/>
      <c r="D339" s="1188"/>
      <c r="E339" s="81"/>
      <c r="F339" s="81"/>
      <c r="G339" s="81"/>
      <c r="H339" s="81"/>
      <c r="I339" s="81"/>
      <c r="J339" s="81"/>
      <c r="K339" s="81"/>
      <c r="L339" s="81"/>
    </row>
    <row r="340" spans="1:12" ht="13.8">
      <c r="A340" s="81"/>
      <c r="B340" s="81"/>
      <c r="C340" s="81"/>
      <c r="D340" s="1188"/>
      <c r="E340" s="81"/>
      <c r="F340" s="81"/>
      <c r="G340" s="81"/>
      <c r="H340" s="81"/>
      <c r="I340" s="81"/>
      <c r="J340" s="81"/>
      <c r="K340" s="81"/>
      <c r="L340" s="81"/>
    </row>
    <row r="341" spans="1:12" ht="13.8">
      <c r="A341" s="81"/>
      <c r="B341" s="81"/>
      <c r="C341" s="81"/>
      <c r="D341" s="1188"/>
      <c r="E341" s="81"/>
      <c r="F341" s="81"/>
      <c r="G341" s="81"/>
      <c r="H341" s="81"/>
      <c r="I341" s="81"/>
      <c r="J341" s="81"/>
      <c r="K341" s="81"/>
      <c r="L341" s="81"/>
    </row>
    <row r="342" spans="1:12" ht="13.8">
      <c r="A342" s="81"/>
      <c r="B342" s="81"/>
      <c r="C342" s="81"/>
      <c r="D342" s="1188"/>
      <c r="E342" s="81"/>
      <c r="F342" s="81"/>
      <c r="G342" s="81"/>
      <c r="H342" s="81"/>
      <c r="I342" s="81"/>
      <c r="J342" s="81"/>
      <c r="K342" s="81"/>
      <c r="L342" s="81"/>
    </row>
    <row r="343" spans="1:12" ht="13.8">
      <c r="A343" s="81"/>
      <c r="B343" s="81"/>
      <c r="C343" s="81"/>
      <c r="D343" s="1188"/>
      <c r="E343" s="81"/>
      <c r="F343" s="81"/>
      <c r="G343" s="81"/>
      <c r="H343" s="81"/>
      <c r="I343" s="81"/>
      <c r="J343" s="81"/>
      <c r="K343" s="81"/>
      <c r="L343" s="81"/>
    </row>
    <row r="344" spans="1:12" ht="13.8">
      <c r="A344" s="81"/>
      <c r="B344" s="81"/>
      <c r="C344" s="81"/>
      <c r="D344" s="1188"/>
      <c r="E344" s="81"/>
      <c r="F344" s="81"/>
      <c r="G344" s="81"/>
      <c r="H344" s="81"/>
      <c r="I344" s="81"/>
      <c r="J344" s="81"/>
      <c r="K344" s="81"/>
      <c r="L344" s="81"/>
    </row>
    <row r="345" spans="1:12" ht="13.8">
      <c r="A345" s="81"/>
      <c r="B345" s="81"/>
      <c r="C345" s="81"/>
      <c r="D345" s="1188"/>
      <c r="E345" s="81"/>
      <c r="F345" s="81"/>
      <c r="G345" s="81"/>
      <c r="H345" s="81"/>
      <c r="I345" s="81"/>
      <c r="J345" s="81"/>
      <c r="K345" s="81"/>
      <c r="L345" s="81"/>
    </row>
    <row r="346" spans="1:12" ht="13.8">
      <c r="A346" s="81"/>
      <c r="B346" s="81"/>
      <c r="C346" s="81"/>
      <c r="D346" s="1188"/>
      <c r="E346" s="81"/>
      <c r="F346" s="81"/>
      <c r="G346" s="81"/>
      <c r="H346" s="81"/>
      <c r="I346" s="81"/>
      <c r="J346" s="81"/>
      <c r="K346" s="81"/>
      <c r="L346" s="81"/>
    </row>
    <row r="347" spans="1:12" ht="13.8">
      <c r="A347" s="81"/>
      <c r="B347" s="81"/>
      <c r="C347" s="81"/>
      <c r="D347" s="1188"/>
      <c r="E347" s="81"/>
      <c r="F347" s="81"/>
      <c r="G347" s="81"/>
      <c r="H347" s="81"/>
      <c r="I347" s="81"/>
      <c r="J347" s="81"/>
      <c r="K347" s="81"/>
      <c r="L347" s="81"/>
    </row>
    <row r="348" spans="1:12" ht="13.8">
      <c r="A348" s="81"/>
      <c r="B348" s="81"/>
      <c r="C348" s="81"/>
      <c r="D348" s="1188"/>
      <c r="E348" s="81"/>
      <c r="F348" s="81"/>
      <c r="G348" s="81"/>
      <c r="H348" s="81"/>
      <c r="I348" s="81"/>
      <c r="J348" s="81"/>
      <c r="K348" s="81"/>
      <c r="L348" s="81"/>
    </row>
    <row r="349" spans="1:12" ht="13.8">
      <c r="A349" s="81"/>
      <c r="B349" s="81"/>
      <c r="C349" s="81"/>
      <c r="D349" s="1188"/>
      <c r="E349" s="81"/>
      <c r="F349" s="81"/>
      <c r="G349" s="81"/>
      <c r="H349" s="81"/>
      <c r="I349" s="81"/>
      <c r="J349" s="81"/>
      <c r="K349" s="81"/>
      <c r="L349" s="81"/>
    </row>
    <row r="350" spans="1:12" ht="13.8">
      <c r="A350" s="81"/>
      <c r="B350" s="81"/>
      <c r="C350" s="81"/>
      <c r="D350" s="1188"/>
      <c r="E350" s="81"/>
      <c r="F350" s="81"/>
      <c r="G350" s="81"/>
      <c r="H350" s="81"/>
      <c r="I350" s="81"/>
      <c r="J350" s="81"/>
      <c r="K350" s="81"/>
      <c r="L350" s="81"/>
    </row>
    <row r="351" spans="1:12" ht="13.8">
      <c r="A351" s="81"/>
      <c r="B351" s="81"/>
      <c r="C351" s="81"/>
      <c r="D351" s="1188"/>
      <c r="E351" s="81"/>
      <c r="F351" s="81"/>
      <c r="G351" s="81"/>
      <c r="H351" s="81"/>
      <c r="I351" s="81"/>
      <c r="J351" s="81"/>
      <c r="K351" s="81"/>
      <c r="L351" s="81"/>
    </row>
    <row r="352" spans="1:12" ht="13.8">
      <c r="A352" s="81"/>
      <c r="B352" s="81"/>
      <c r="C352" s="81"/>
      <c r="D352" s="1188"/>
      <c r="E352" s="81"/>
      <c r="F352" s="81"/>
      <c r="G352" s="81"/>
      <c r="H352" s="81"/>
      <c r="I352" s="81"/>
      <c r="J352" s="81"/>
      <c r="K352" s="81"/>
      <c r="L352" s="81"/>
    </row>
    <row r="353" spans="1:12" ht="13.8">
      <c r="A353" s="81"/>
      <c r="B353" s="81"/>
      <c r="C353" s="81"/>
      <c r="D353" s="1188"/>
      <c r="E353" s="81"/>
      <c r="F353" s="81"/>
      <c r="G353" s="81"/>
      <c r="H353" s="81"/>
      <c r="I353" s="81"/>
      <c r="J353" s="81"/>
      <c r="K353" s="81"/>
      <c r="L353" s="81"/>
    </row>
    <row r="354" spans="1:12" ht="13.8">
      <c r="A354" s="81"/>
      <c r="B354" s="81"/>
      <c r="C354" s="81"/>
      <c r="D354" s="1188"/>
      <c r="E354" s="81"/>
      <c r="F354" s="81"/>
      <c r="G354" s="81"/>
      <c r="H354" s="81"/>
      <c r="I354" s="81"/>
      <c r="J354" s="81"/>
      <c r="K354" s="81"/>
      <c r="L354" s="81"/>
    </row>
    <row r="355" spans="1:12" ht="13.8">
      <c r="A355" s="81"/>
      <c r="B355" s="81"/>
      <c r="C355" s="81"/>
      <c r="D355" s="1188"/>
      <c r="E355" s="81"/>
      <c r="F355" s="81"/>
      <c r="G355" s="81"/>
      <c r="H355" s="81"/>
      <c r="I355" s="81"/>
      <c r="J355" s="81"/>
      <c r="K355" s="81"/>
      <c r="L355" s="81"/>
    </row>
    <row r="356" spans="1:12" ht="13.8">
      <c r="A356" s="81"/>
      <c r="B356" s="81"/>
      <c r="C356" s="81"/>
      <c r="D356" s="1188"/>
      <c r="E356" s="81"/>
      <c r="F356" s="81"/>
      <c r="G356" s="81"/>
      <c r="H356" s="81"/>
      <c r="I356" s="81"/>
      <c r="J356" s="81"/>
      <c r="K356" s="81"/>
      <c r="L356" s="81"/>
    </row>
    <row r="357" spans="1:12" ht="13.8">
      <c r="A357" s="81"/>
      <c r="B357" s="81"/>
      <c r="C357" s="81"/>
      <c r="D357" s="1188"/>
      <c r="E357" s="81"/>
      <c r="F357" s="81"/>
      <c r="G357" s="81"/>
      <c r="H357" s="81"/>
      <c r="I357" s="81"/>
      <c r="J357" s="81"/>
      <c r="K357" s="81"/>
      <c r="L357" s="81"/>
    </row>
  </sheetData>
  <mergeCells count="1">
    <mergeCell ref="B42:I46"/>
  </mergeCells>
  <pageMargins left="0.7" right="0.7" top="0.75" bottom="0.75" header="0.3" footer="0.3"/>
  <pageSetup scale="89" fitToHeight="0" orientation="portrait" r:id="rId1"/>
  <headerFooter>
    <oddHeader>&amp;RExhibit No. ___ (JH-2)
 Docket UE-130043
Page &amp;P of &amp;N</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200"/>
  <sheetViews>
    <sheetView workbookViewId="0">
      <selection activeCell="B1" sqref="B1:I58"/>
    </sheetView>
  </sheetViews>
  <sheetFormatPr defaultColWidth="9.109375" defaultRowHeight="13.8"/>
  <cols>
    <col min="1" max="1" width="9.6640625" style="224" customWidth="1"/>
    <col min="2" max="2" width="34.33203125" style="224" bestFit="1" customWidth="1"/>
    <col min="3" max="3" width="6.109375" style="190" customWidth="1"/>
    <col min="4" max="4" width="12.33203125" style="190" customWidth="1"/>
    <col min="5" max="5" width="7.44140625" style="192" customWidth="1"/>
    <col min="6" max="6" width="12.88671875" style="190" customWidth="1"/>
    <col min="7" max="7" width="10.5546875" style="190" customWidth="1"/>
    <col min="8" max="8" width="12.88671875" style="201" customWidth="1"/>
    <col min="9" max="9" width="11.77734375" style="190" customWidth="1"/>
    <col min="10" max="10" width="9.5546875" style="192" bestFit="1" customWidth="1"/>
    <col min="11" max="11" width="13.109375" style="190" bestFit="1" customWidth="1"/>
    <col min="12" max="13" width="10.5546875" style="190" bestFit="1" customWidth="1"/>
    <col min="14" max="61" width="9.109375" style="190"/>
    <col min="62" max="16384" width="9.109375" style="224"/>
  </cols>
  <sheetData>
    <row r="1" spans="1:10" s="224" customFormat="1">
      <c r="A1" s="81"/>
      <c r="B1" s="220" t="s">
        <v>122</v>
      </c>
      <c r="C1" s="115"/>
      <c r="D1" s="221"/>
      <c r="E1" s="222"/>
      <c r="F1" s="190"/>
      <c r="G1" s="190"/>
      <c r="H1" s="190"/>
      <c r="I1" s="190"/>
      <c r="J1" s="223"/>
    </row>
    <row r="2" spans="1:10" s="224" customFormat="1">
      <c r="A2" s="81"/>
      <c r="B2" s="949" t="s">
        <v>672</v>
      </c>
      <c r="C2" s="221"/>
      <c r="D2" s="221"/>
      <c r="E2" s="222"/>
      <c r="F2" s="190"/>
      <c r="G2" s="190"/>
      <c r="H2" s="190"/>
      <c r="I2" s="190"/>
      <c r="J2" s="192"/>
    </row>
    <row r="3" spans="1:10" s="224" customFormat="1">
      <c r="A3" s="81"/>
      <c r="B3" s="220" t="s">
        <v>359</v>
      </c>
      <c r="C3" s="221"/>
      <c r="D3" s="221"/>
      <c r="E3" s="116"/>
      <c r="F3" s="192"/>
      <c r="G3" s="190"/>
      <c r="H3" s="190"/>
      <c r="I3" s="190"/>
      <c r="J3" s="192"/>
    </row>
    <row r="4" spans="1:10" s="224" customFormat="1">
      <c r="A4" s="81"/>
      <c r="B4" s="118" t="s">
        <v>1097</v>
      </c>
      <c r="C4" s="225"/>
      <c r="D4" s="225"/>
      <c r="E4" s="225"/>
      <c r="F4" s="225"/>
      <c r="G4" s="192"/>
      <c r="H4" s="190"/>
      <c r="I4" s="190"/>
      <c r="J4" s="192"/>
    </row>
    <row r="5" spans="1:10" s="224" customFormat="1">
      <c r="A5" s="115"/>
      <c r="B5" s="221"/>
      <c r="C5" s="222"/>
      <c r="D5" s="222"/>
      <c r="E5" s="222"/>
      <c r="F5" s="192" t="s">
        <v>226</v>
      </c>
      <c r="G5" s="190"/>
      <c r="H5" s="190"/>
      <c r="I5" s="190" t="s">
        <v>376</v>
      </c>
      <c r="J5" s="192"/>
    </row>
    <row r="6" spans="1:10" s="224" customFormat="1">
      <c r="A6" s="115"/>
      <c r="B6" s="226"/>
      <c r="C6" s="222"/>
      <c r="D6" s="1734" t="s">
        <v>227</v>
      </c>
      <c r="E6" s="1734" t="s">
        <v>228</v>
      </c>
      <c r="F6" s="1735" t="s">
        <v>229</v>
      </c>
      <c r="G6" s="1139" t="s">
        <v>230</v>
      </c>
      <c r="H6" s="1139" t="s">
        <v>231</v>
      </c>
      <c r="I6" s="1735" t="s">
        <v>232</v>
      </c>
      <c r="J6" s="192" t="s">
        <v>233</v>
      </c>
    </row>
    <row r="7" spans="1:10" s="224" customFormat="1">
      <c r="A7" s="115"/>
      <c r="B7" s="228" t="s">
        <v>360</v>
      </c>
      <c r="C7" s="222"/>
      <c r="D7" s="222"/>
      <c r="E7" s="222"/>
      <c r="F7" s="227"/>
      <c r="G7" s="227"/>
      <c r="H7" s="227"/>
      <c r="I7" s="227"/>
      <c r="J7" s="192"/>
    </row>
    <row r="8" spans="1:10" s="224" customFormat="1">
      <c r="A8" s="115"/>
      <c r="B8" s="229" t="s">
        <v>361</v>
      </c>
      <c r="C8" s="230"/>
      <c r="D8" s="231"/>
      <c r="E8" s="232"/>
      <c r="F8" s="231"/>
      <c r="G8" s="190"/>
      <c r="H8" s="198"/>
      <c r="I8" s="889"/>
      <c r="J8" s="192"/>
    </row>
    <row r="9" spans="1:10" s="224" customFormat="1">
      <c r="A9" s="115"/>
      <c r="B9" s="1208" t="s">
        <v>362</v>
      </c>
      <c r="C9" s="168"/>
      <c r="D9" s="1207" t="s">
        <v>317</v>
      </c>
      <c r="E9" s="169" t="s">
        <v>236</v>
      </c>
      <c r="F9" s="1206">
        <v>-57855648.640000008</v>
      </c>
      <c r="G9" s="1207" t="s">
        <v>223</v>
      </c>
      <c r="H9" s="204">
        <f>'WCA Allocation Factors'!E12</f>
        <v>6.8509279244491156E-2</v>
      </c>
      <c r="I9" s="889">
        <f>+F9*H9</f>
        <v>-3963648.7885489254</v>
      </c>
      <c r="J9" s="192"/>
    </row>
    <row r="10" spans="1:10" s="224" customFormat="1">
      <c r="A10" s="115"/>
      <c r="B10" s="1208" t="s">
        <v>363</v>
      </c>
      <c r="C10" s="168"/>
      <c r="D10" s="1207" t="s">
        <v>318</v>
      </c>
      <c r="E10" s="169" t="s">
        <v>236</v>
      </c>
      <c r="F10" s="1206">
        <v>5265989.7133330014</v>
      </c>
      <c r="G10" s="1207" t="s">
        <v>223</v>
      </c>
      <c r="H10" s="204">
        <f>'WCA Allocation Factors'!E13</f>
        <v>6.850927924449117E-2</v>
      </c>
      <c r="I10" s="889">
        <f t="shared" ref="I10:I12" si="0">+F10*H10</f>
        <v>360769.15976934857</v>
      </c>
      <c r="J10" s="192"/>
    </row>
    <row r="11" spans="1:10" s="224" customFormat="1">
      <c r="A11" s="115"/>
      <c r="B11" s="1208" t="s">
        <v>363</v>
      </c>
      <c r="C11" s="168"/>
      <c r="D11" s="1207" t="s">
        <v>318</v>
      </c>
      <c r="E11" s="169" t="s">
        <v>236</v>
      </c>
      <c r="F11" s="1206">
        <v>2204098.5475000003</v>
      </c>
      <c r="G11" s="1207" t="s">
        <v>404</v>
      </c>
      <c r="H11" s="204">
        <f>'WCA Allocation Factors'!E11</f>
        <v>0</v>
      </c>
      <c r="I11" s="889">
        <f t="shared" si="0"/>
        <v>0</v>
      </c>
      <c r="J11" s="192"/>
    </row>
    <row r="12" spans="1:10" s="224" customFormat="1">
      <c r="A12" s="115"/>
      <c r="B12" s="1208" t="s">
        <v>363</v>
      </c>
      <c r="C12" s="168"/>
      <c r="D12" s="1207" t="s">
        <v>318</v>
      </c>
      <c r="E12" s="169" t="s">
        <v>236</v>
      </c>
      <c r="F12" s="1206">
        <v>86375</v>
      </c>
      <c r="G12" s="1207" t="s">
        <v>352</v>
      </c>
      <c r="H12" s="204">
        <f>'WCA Allocation Factors'!E17</f>
        <v>0</v>
      </c>
      <c r="I12" s="889">
        <f t="shared" si="0"/>
        <v>0</v>
      </c>
      <c r="J12" s="192"/>
    </row>
    <row r="13" spans="1:10" s="224" customFormat="1">
      <c r="A13" s="115"/>
      <c r="B13" s="1208" t="s">
        <v>363</v>
      </c>
      <c r="C13" s="168"/>
      <c r="D13" s="1207" t="s">
        <v>318</v>
      </c>
      <c r="E13" s="169" t="s">
        <v>236</v>
      </c>
      <c r="F13" s="1206">
        <v>6378.75</v>
      </c>
      <c r="G13" s="1207" t="s">
        <v>261</v>
      </c>
      <c r="H13" s="204">
        <v>0</v>
      </c>
      <c r="I13" s="889">
        <f t="shared" ref="I13:I18" si="1">+F13*H13</f>
        <v>0</v>
      </c>
      <c r="J13" s="194"/>
    </row>
    <row r="14" spans="1:10" s="224" customFormat="1">
      <c r="A14" s="115"/>
      <c r="B14" s="1208" t="s">
        <v>363</v>
      </c>
      <c r="C14" s="168"/>
      <c r="D14" s="1207" t="s">
        <v>318</v>
      </c>
      <c r="E14" s="169" t="s">
        <v>236</v>
      </c>
      <c r="F14" s="1206">
        <v>0</v>
      </c>
      <c r="G14" s="1207" t="s">
        <v>245</v>
      </c>
      <c r="H14" s="204">
        <f>'WCA Allocation Factors'!E17</f>
        <v>0</v>
      </c>
      <c r="I14" s="889">
        <f t="shared" si="1"/>
        <v>0</v>
      </c>
      <c r="J14" s="192"/>
    </row>
    <row r="15" spans="1:10" s="224" customFormat="1">
      <c r="A15" s="115"/>
      <c r="B15" s="1208" t="s">
        <v>526</v>
      </c>
      <c r="C15" s="168"/>
      <c r="D15" s="1207" t="s">
        <v>926</v>
      </c>
      <c r="E15" s="169" t="s">
        <v>236</v>
      </c>
      <c r="F15" s="1206">
        <v>994773.46916700003</v>
      </c>
      <c r="G15" s="1207" t="s">
        <v>245</v>
      </c>
      <c r="H15" s="204">
        <f>'WCA Allocation Factors'!E9</f>
        <v>7.5708155171090544E-2</v>
      </c>
      <c r="I15" s="889">
        <f t="shared" si="1"/>
        <v>75312.464163779296</v>
      </c>
      <c r="J15" s="192"/>
    </row>
    <row r="16" spans="1:10" s="224" customFormat="1">
      <c r="A16" s="115"/>
      <c r="B16" s="1208" t="s">
        <v>526</v>
      </c>
      <c r="C16" s="168"/>
      <c r="D16" s="1207" t="s">
        <v>926</v>
      </c>
      <c r="E16" s="169" t="s">
        <v>236</v>
      </c>
      <c r="F16" s="1206">
        <v>5539840.3274999997</v>
      </c>
      <c r="G16" s="1207" t="s">
        <v>404</v>
      </c>
      <c r="H16" s="204">
        <f>'WCA Allocation Factors'!E11</f>
        <v>0</v>
      </c>
      <c r="I16" s="889">
        <f t="shared" si="1"/>
        <v>0</v>
      </c>
      <c r="J16" s="192"/>
    </row>
    <row r="17" spans="1:61">
      <c r="A17" s="115"/>
      <c r="B17" s="1208" t="s">
        <v>527</v>
      </c>
      <c r="C17" s="168"/>
      <c r="D17" s="1207" t="s">
        <v>331</v>
      </c>
      <c r="E17" s="169" t="s">
        <v>236</v>
      </c>
      <c r="F17" s="1206">
        <v>0</v>
      </c>
      <c r="G17" s="1207" t="s">
        <v>245</v>
      </c>
      <c r="H17" s="204">
        <f>'WCA Allocation Factors'!E9</f>
        <v>7.5708155171090544E-2</v>
      </c>
      <c r="I17" s="889">
        <f t="shared" si="1"/>
        <v>0</v>
      </c>
      <c r="K17" s="224"/>
      <c r="L17" s="224"/>
      <c r="M17" s="224"/>
      <c r="N17" s="224"/>
      <c r="O17" s="224"/>
      <c r="P17" s="224"/>
      <c r="Q17" s="224"/>
      <c r="R17" s="224"/>
      <c r="S17" s="224"/>
      <c r="T17" s="224"/>
      <c r="U17" s="224"/>
      <c r="V17" s="224"/>
      <c r="W17" s="224"/>
      <c r="X17" s="224"/>
      <c r="Y17" s="224"/>
      <c r="Z17" s="224"/>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row>
    <row r="18" spans="1:61">
      <c r="A18" s="115"/>
      <c r="B18" s="1208" t="s">
        <v>527</v>
      </c>
      <c r="C18" s="168"/>
      <c r="D18" s="1207" t="s">
        <v>331</v>
      </c>
      <c r="E18" s="169" t="s">
        <v>236</v>
      </c>
      <c r="F18" s="1206">
        <v>2849851.2324999999</v>
      </c>
      <c r="G18" s="1207" t="s">
        <v>404</v>
      </c>
      <c r="H18" s="204">
        <f>'WCA Allocation Factors'!E11</f>
        <v>0</v>
      </c>
      <c r="I18" s="889">
        <f t="shared" si="1"/>
        <v>0</v>
      </c>
      <c r="K18" s="224"/>
      <c r="L18" s="224"/>
      <c r="M18" s="224"/>
      <c r="N18" s="224"/>
      <c r="O18" s="224"/>
      <c r="P18" s="224"/>
      <c r="Q18" s="224"/>
      <c r="R18" s="224"/>
      <c r="S18" s="224"/>
      <c r="T18" s="224"/>
      <c r="U18" s="224"/>
      <c r="V18" s="224"/>
      <c r="W18" s="224"/>
      <c r="X18" s="224"/>
      <c r="Y18" s="224"/>
      <c r="Z18" s="224"/>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row>
    <row r="19" spans="1:61">
      <c r="A19" s="115"/>
      <c r="B19" s="1208" t="s">
        <v>528</v>
      </c>
      <c r="C19" s="168"/>
      <c r="D19" s="1207" t="s">
        <v>529</v>
      </c>
      <c r="E19" s="169" t="s">
        <v>236</v>
      </c>
      <c r="F19" s="1206">
        <v>957122.21499999997</v>
      </c>
      <c r="G19" s="1207" t="s">
        <v>404</v>
      </c>
      <c r="H19" s="204">
        <f>'WCA Allocation Factors'!E11</f>
        <v>0</v>
      </c>
      <c r="I19" s="889"/>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row>
    <row r="20" spans="1:61">
      <c r="A20" s="115"/>
      <c r="B20" s="1208" t="s">
        <v>528</v>
      </c>
      <c r="C20" s="168"/>
      <c r="D20" s="1207" t="s">
        <v>529</v>
      </c>
      <c r="E20" s="169" t="s">
        <v>236</v>
      </c>
      <c r="F20" s="1206">
        <v>19802.830000000002</v>
      </c>
      <c r="G20" s="1207" t="s">
        <v>352</v>
      </c>
      <c r="H20" s="204">
        <f>'WCA Allocation Factors'!E17</f>
        <v>0</v>
      </c>
      <c r="I20" s="889"/>
      <c r="K20" s="224"/>
      <c r="L20" s="224"/>
      <c r="M20" s="224"/>
      <c r="N20" s="224"/>
      <c r="O20" s="224"/>
      <c r="P20" s="224"/>
      <c r="Q20" s="224"/>
      <c r="R20" s="224"/>
      <c r="S20" s="224"/>
      <c r="T20" s="224"/>
      <c r="U20" s="224"/>
      <c r="V20" s="224"/>
      <c r="W20" s="224"/>
      <c r="X20" s="224"/>
      <c r="Y20" s="224"/>
      <c r="Z20" s="224"/>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row>
    <row r="21" spans="1:61">
      <c r="A21" s="115"/>
      <c r="B21" s="190"/>
      <c r="C21" s="230"/>
      <c r="D21" s="232"/>
      <c r="E21" s="232"/>
      <c r="F21" s="1815">
        <f>SUM(F9:F20)</f>
        <v>-39931416.555</v>
      </c>
      <c r="G21" s="200"/>
      <c r="H21" s="195"/>
      <c r="I21" s="1816">
        <f>SUM(I9:I18)</f>
        <v>-3527567.1646157978</v>
      </c>
      <c r="J21" s="192" t="s">
        <v>530</v>
      </c>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row>
    <row r="22" spans="1:61">
      <c r="A22" s="115"/>
      <c r="I22" s="686"/>
      <c r="K22" s="224"/>
      <c r="L22" s="224"/>
      <c r="M22" s="224"/>
      <c r="N22" s="224"/>
      <c r="O22" s="224"/>
      <c r="P22" s="224"/>
      <c r="Q22" s="224"/>
      <c r="R22" s="224"/>
      <c r="S22" s="224"/>
      <c r="T22" s="224"/>
      <c r="U22" s="224"/>
      <c r="V22" s="224"/>
      <c r="W22" s="224"/>
      <c r="X22" s="224"/>
      <c r="Y22" s="224"/>
      <c r="Z22" s="224"/>
      <c r="AA22" s="224"/>
      <c r="AB22" s="224"/>
      <c r="AC22" s="224"/>
      <c r="AD22" s="224"/>
      <c r="AE22" s="224"/>
      <c r="AF22" s="224"/>
      <c r="AG22" s="224"/>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row>
    <row r="23" spans="1:61">
      <c r="A23" s="115"/>
      <c r="B23" s="235" t="s">
        <v>616</v>
      </c>
      <c r="I23" s="686"/>
      <c r="K23" s="224"/>
      <c r="L23" s="224"/>
      <c r="M23" s="224"/>
      <c r="N23" s="224"/>
      <c r="O23" s="224"/>
      <c r="P23" s="224"/>
      <c r="Q23" s="224"/>
      <c r="R23" s="224"/>
      <c r="S23" s="224"/>
      <c r="T23" s="224"/>
      <c r="U23" s="224"/>
      <c r="V23" s="224"/>
      <c r="W23" s="224"/>
      <c r="X23" s="224"/>
      <c r="Y23" s="224"/>
      <c r="Z23" s="224"/>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row>
    <row r="24" spans="1:61">
      <c r="A24" s="115"/>
      <c r="B24" s="224" t="s">
        <v>1146</v>
      </c>
      <c r="D24" s="192">
        <v>151</v>
      </c>
      <c r="E24" s="192" t="s">
        <v>236</v>
      </c>
      <c r="F24" s="201">
        <v>-212266502</v>
      </c>
      <c r="G24" s="192" t="s">
        <v>404</v>
      </c>
      <c r="H24" s="204">
        <f>'WCA Allocation Factors'!E11</f>
        <v>0</v>
      </c>
      <c r="I24" s="888">
        <f>F24*H24</f>
        <v>0</v>
      </c>
      <c r="K24" s="224"/>
      <c r="L24" s="224"/>
      <c r="M24" s="224"/>
      <c r="N24" s="224"/>
      <c r="O24" s="224"/>
      <c r="P24" s="224"/>
      <c r="Q24" s="224"/>
      <c r="R24" s="224"/>
      <c r="S24" s="224"/>
      <c r="T24" s="224"/>
      <c r="U24" s="224"/>
      <c r="V24" s="224"/>
      <c r="W24" s="224"/>
      <c r="X24" s="224"/>
      <c r="Y24" s="224"/>
      <c r="Z24" s="224"/>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row>
    <row r="25" spans="1:61">
      <c r="A25" s="115"/>
      <c r="B25" s="224" t="s">
        <v>1146</v>
      </c>
      <c r="D25" s="192">
        <v>151</v>
      </c>
      <c r="E25" s="192" t="s">
        <v>236</v>
      </c>
      <c r="F25" s="201">
        <v>-2185964</v>
      </c>
      <c r="G25" s="192" t="s">
        <v>345</v>
      </c>
      <c r="H25" s="204">
        <f>'WCA Allocation Factors'!E10</f>
        <v>0.22648067236840891</v>
      </c>
      <c r="I25" s="888">
        <f t="shared" ref="I25:I27" si="2">F25*H25</f>
        <v>-495078.5964931366</v>
      </c>
      <c r="K25" s="224"/>
      <c r="L25" s="224"/>
      <c r="M25" s="224"/>
      <c r="N25" s="224"/>
      <c r="O25" s="224"/>
      <c r="P25" s="224"/>
      <c r="Q25" s="224"/>
      <c r="R25" s="224"/>
      <c r="S25" s="224"/>
      <c r="T25" s="224"/>
      <c r="U25" s="224"/>
      <c r="V25" s="224"/>
      <c r="W25" s="224"/>
      <c r="X25" s="224"/>
      <c r="Y25" s="224"/>
      <c r="Z25" s="224"/>
      <c r="AA25" s="224"/>
      <c r="AB25" s="224"/>
      <c r="AC25" s="224"/>
      <c r="AD25" s="224"/>
      <c r="AE25" s="224"/>
      <c r="AF25" s="224"/>
      <c r="AG25" s="224"/>
      <c r="AH25" s="224"/>
      <c r="AI25" s="224"/>
      <c r="AJ25" s="224"/>
      <c r="AK25" s="224"/>
      <c r="AL25" s="224"/>
      <c r="AM25" s="224"/>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row>
    <row r="26" spans="1:61">
      <c r="A26" s="115"/>
      <c r="B26" s="224" t="s">
        <v>1146</v>
      </c>
      <c r="D26" s="192">
        <v>151</v>
      </c>
      <c r="E26" s="192" t="s">
        <v>236</v>
      </c>
      <c r="F26" s="201">
        <v>-23402116</v>
      </c>
      <c r="G26" s="192" t="s">
        <v>370</v>
      </c>
      <c r="H26" s="204">
        <f>'WCA Allocation Factors'!E19</f>
        <v>0.22519547929700628</v>
      </c>
      <c r="I26" s="888">
        <f t="shared" si="2"/>
        <v>-5270050.7291841395</v>
      </c>
      <c r="K26" s="224"/>
      <c r="L26" s="224"/>
      <c r="M26" s="224"/>
      <c r="N26" s="224"/>
      <c r="O26" s="224"/>
      <c r="P26" s="224"/>
      <c r="Q26" s="224"/>
      <c r="R26" s="224"/>
      <c r="S26" s="224"/>
      <c r="T26" s="224"/>
      <c r="U26" s="224"/>
      <c r="V26" s="224"/>
      <c r="W26" s="224"/>
      <c r="X26" s="224"/>
      <c r="Y26" s="224"/>
      <c r="Z26" s="224"/>
      <c r="AA26" s="224"/>
      <c r="AB26" s="224"/>
      <c r="AC26" s="224"/>
      <c r="AD26" s="224"/>
      <c r="AE26" s="224"/>
      <c r="AF26" s="224"/>
      <c r="AG26" s="224"/>
      <c r="AH26" s="224"/>
      <c r="AI26" s="224"/>
      <c r="AJ26" s="224"/>
      <c r="AK26" s="224"/>
      <c r="AL26" s="224"/>
      <c r="AM26" s="224"/>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row>
    <row r="27" spans="1:61">
      <c r="A27" s="115"/>
      <c r="B27" s="224" t="s">
        <v>1146</v>
      </c>
      <c r="D27" s="192">
        <v>151</v>
      </c>
      <c r="E27" s="192" t="s">
        <v>236</v>
      </c>
      <c r="F27" s="201">
        <v>0</v>
      </c>
      <c r="G27" s="192" t="s">
        <v>245</v>
      </c>
      <c r="H27" s="204">
        <f>'WCA Allocation Factors'!E9</f>
        <v>7.5708155171090544E-2</v>
      </c>
      <c r="I27" s="888">
        <f t="shared" si="2"/>
        <v>0</v>
      </c>
      <c r="K27" s="224"/>
      <c r="L27" s="224"/>
      <c r="M27" s="224"/>
      <c r="N27" s="224"/>
      <c r="O27" s="224"/>
      <c r="P27" s="224"/>
      <c r="Q27" s="224"/>
      <c r="R27" s="224"/>
      <c r="S27" s="224"/>
      <c r="T27" s="224"/>
      <c r="U27" s="224"/>
      <c r="V27" s="224"/>
      <c r="W27" s="224"/>
      <c r="X27" s="224"/>
      <c r="Y27" s="224"/>
      <c r="Z27" s="224"/>
      <c r="AA27" s="224"/>
      <c r="AB27" s="224"/>
      <c r="AC27" s="224"/>
      <c r="AD27" s="224"/>
      <c r="AE27" s="224"/>
      <c r="AF27" s="224"/>
      <c r="AG27" s="224"/>
      <c r="AH27" s="224"/>
      <c r="AI27" s="224"/>
      <c r="AJ27" s="224"/>
      <c r="AK27" s="224"/>
      <c r="AL27" s="224"/>
      <c r="AM27" s="224"/>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row>
    <row r="28" spans="1:61">
      <c r="A28" s="115"/>
      <c r="F28" s="236">
        <f>SUM(F24:F27)</f>
        <v>-237854582</v>
      </c>
      <c r="I28" s="1197">
        <f>SUM(I24:I27)</f>
        <v>-5765129.3256772757</v>
      </c>
      <c r="K28" s="224"/>
      <c r="L28" s="224"/>
      <c r="M28" s="224"/>
      <c r="N28" s="224"/>
      <c r="O28" s="224"/>
      <c r="P28" s="224"/>
      <c r="Q28" s="224"/>
      <c r="R28" s="224"/>
      <c r="S28" s="224"/>
      <c r="T28" s="224"/>
      <c r="U28" s="224"/>
      <c r="V28" s="224"/>
      <c r="W28" s="224"/>
      <c r="X28" s="224"/>
      <c r="Y28" s="22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row>
    <row r="29" spans="1:61">
      <c r="A29" s="115"/>
      <c r="F29" s="201"/>
      <c r="I29" s="686"/>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row>
    <row r="30" spans="1:61">
      <c r="A30" s="115"/>
      <c r="B30" s="1205" t="s">
        <v>927</v>
      </c>
      <c r="C30" s="168"/>
      <c r="D30" s="1204">
        <v>154</v>
      </c>
      <c r="E30" s="169" t="s">
        <v>236</v>
      </c>
      <c r="F30" s="1206">
        <v>-89848265.403333977</v>
      </c>
      <c r="G30" s="1207" t="s">
        <v>352</v>
      </c>
      <c r="H30" s="204">
        <f>'WCA Allocation Factors'!E17</f>
        <v>0</v>
      </c>
      <c r="I30" s="888">
        <f>F30*H30</f>
        <v>0</v>
      </c>
      <c r="K30" s="224"/>
      <c r="L30" s="224"/>
      <c r="M30" s="224"/>
      <c r="N30" s="224"/>
      <c r="O30" s="224"/>
      <c r="P30" s="224"/>
      <c r="Q30" s="224"/>
      <c r="R30" s="224"/>
      <c r="S30" s="224"/>
      <c r="T30" s="224"/>
      <c r="U30" s="224"/>
      <c r="V30" s="224"/>
      <c r="W30" s="224"/>
      <c r="X30" s="224"/>
      <c r="Y30" s="224"/>
      <c r="Z30" s="224"/>
      <c r="AA30" s="224"/>
      <c r="AB30" s="224"/>
      <c r="AC30" s="224"/>
      <c r="AD30" s="224"/>
      <c r="AE30" s="224"/>
      <c r="AF30" s="224"/>
      <c r="AG30" s="224"/>
      <c r="AH30" s="224"/>
      <c r="AI30" s="224"/>
      <c r="AJ30" s="224"/>
      <c r="AK30" s="224"/>
      <c r="AL30" s="224"/>
      <c r="AM30" s="224"/>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row>
    <row r="31" spans="1:61">
      <c r="A31" s="115"/>
      <c r="B31" s="1205" t="s">
        <v>927</v>
      </c>
      <c r="C31" s="168"/>
      <c r="D31" s="1204">
        <v>154</v>
      </c>
      <c r="E31" s="169" t="s">
        <v>236</v>
      </c>
      <c r="F31" s="1206">
        <v>-9753279.6245830003</v>
      </c>
      <c r="G31" s="1207" t="s">
        <v>683</v>
      </c>
      <c r="H31" s="204">
        <f>'WCA Allocation Factors'!K6</f>
        <v>0</v>
      </c>
      <c r="I31" s="888">
        <f>0</f>
        <v>0</v>
      </c>
      <c r="K31" s="224"/>
      <c r="L31" s="224"/>
      <c r="M31" s="224"/>
      <c r="N31" s="224"/>
      <c r="O31" s="224"/>
      <c r="P31" s="224"/>
      <c r="Q31" s="224"/>
      <c r="R31" s="224"/>
      <c r="S31" s="224"/>
      <c r="T31" s="224"/>
      <c r="U31" s="224"/>
      <c r="V31" s="224"/>
      <c r="W31" s="224"/>
      <c r="X31" s="224"/>
      <c r="Y31" s="224"/>
      <c r="Z31" s="224"/>
      <c r="AA31" s="224"/>
      <c r="AB31" s="224"/>
      <c r="AC31" s="224"/>
      <c r="AD31" s="224"/>
      <c r="AE31" s="224"/>
      <c r="AF31" s="224"/>
      <c r="AG31" s="224"/>
      <c r="AH31" s="224"/>
      <c r="AI31" s="224"/>
      <c r="AJ31" s="224"/>
      <c r="AK31" s="224"/>
      <c r="AL31" s="224"/>
      <c r="AM31" s="224"/>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row>
    <row r="32" spans="1:61">
      <c r="A32" s="115"/>
      <c r="B32" s="1205" t="s">
        <v>927</v>
      </c>
      <c r="C32" s="168"/>
      <c r="D32" s="1204">
        <v>154</v>
      </c>
      <c r="E32" s="169" t="s">
        <v>236</v>
      </c>
      <c r="F32" s="1206">
        <v>-1385086.5041670001</v>
      </c>
      <c r="G32" s="1207" t="s">
        <v>880</v>
      </c>
      <c r="H32" s="204">
        <f>'WCA Allocation Factors'!K6</f>
        <v>0</v>
      </c>
      <c r="I32" s="888">
        <f>0</f>
        <v>0</v>
      </c>
      <c r="K32" s="224"/>
      <c r="L32" s="224"/>
      <c r="M32" s="224"/>
      <c r="N32" s="224"/>
      <c r="O32" s="224"/>
      <c r="P32" s="224"/>
      <c r="Q32" s="224"/>
      <c r="R32" s="224"/>
      <c r="S32" s="224"/>
      <c r="T32" s="224"/>
      <c r="U32" s="224"/>
      <c r="V32" s="224"/>
      <c r="W32" s="224"/>
      <c r="X32" s="224"/>
      <c r="Y32" s="224"/>
      <c r="Z32" s="224"/>
      <c r="AA32" s="224"/>
      <c r="AB32" s="224"/>
      <c r="AC32" s="224"/>
      <c r="AD32" s="224"/>
      <c r="AE32" s="224"/>
      <c r="AF32" s="224"/>
      <c r="AG32" s="224"/>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row>
    <row r="33" spans="1:61">
      <c r="A33" s="115"/>
      <c r="B33" s="1205" t="s">
        <v>927</v>
      </c>
      <c r="C33" s="168"/>
      <c r="D33" s="1204">
        <v>154</v>
      </c>
      <c r="E33" s="169" t="s">
        <v>236</v>
      </c>
      <c r="F33" s="1206">
        <v>-7048528.0941669988</v>
      </c>
      <c r="G33" s="1207" t="s">
        <v>369</v>
      </c>
      <c r="H33" s="204">
        <f>'WCA Allocation Factors'!E18</f>
        <v>0.22476648699999999</v>
      </c>
      <c r="I33" s="888">
        <f>F33*H33</f>
        <v>-1584272.8982467214</v>
      </c>
      <c r="K33" s="224"/>
      <c r="L33" s="224"/>
      <c r="M33" s="224"/>
      <c r="N33" s="224"/>
      <c r="O33" s="224"/>
      <c r="P33" s="224"/>
      <c r="Q33" s="224"/>
      <c r="R33" s="224"/>
      <c r="S33" s="224"/>
      <c r="T33" s="224"/>
      <c r="U33" s="224"/>
      <c r="V33" s="224"/>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row>
    <row r="34" spans="1:61">
      <c r="A34" s="115"/>
      <c r="B34" s="1205" t="s">
        <v>927</v>
      </c>
      <c r="C34" s="168"/>
      <c r="D34" s="1204">
        <v>154</v>
      </c>
      <c r="E34" s="169" t="s">
        <v>236</v>
      </c>
      <c r="F34" s="1206">
        <v>-29461928.52</v>
      </c>
      <c r="G34" s="1207" t="s">
        <v>268</v>
      </c>
      <c r="H34" s="204">
        <f>'WCA Allocation Factors'!D6</f>
        <v>0</v>
      </c>
      <c r="I34" s="888">
        <f>0</f>
        <v>0</v>
      </c>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row>
    <row r="35" spans="1:61">
      <c r="A35" s="115"/>
      <c r="B35" s="1205" t="s">
        <v>927</v>
      </c>
      <c r="C35" s="168"/>
      <c r="D35" s="1204">
        <v>154</v>
      </c>
      <c r="E35" s="169" t="s">
        <v>236</v>
      </c>
      <c r="F35" s="1206">
        <v>-37272509.836250998</v>
      </c>
      <c r="G35" s="1207" t="s">
        <v>269</v>
      </c>
      <c r="H35" s="204">
        <f>'WCA Allocation Factors'!H6</f>
        <v>0</v>
      </c>
      <c r="I35" s="888">
        <f>0</f>
        <v>0</v>
      </c>
      <c r="J35" s="224"/>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row>
    <row r="36" spans="1:61">
      <c r="A36" s="115"/>
      <c r="B36" s="1205" t="s">
        <v>927</v>
      </c>
      <c r="C36" s="168"/>
      <c r="D36" s="1204">
        <v>154</v>
      </c>
      <c r="E36" s="169" t="s">
        <v>236</v>
      </c>
      <c r="F36" s="1206">
        <v>-5660166.930834</v>
      </c>
      <c r="G36" s="1207" t="s">
        <v>341</v>
      </c>
      <c r="H36" s="204">
        <f>'WCA Allocation Factors'!E16</f>
        <v>0.22605500000000001</v>
      </c>
      <c r="I36" s="888">
        <f>F36*H36</f>
        <v>-1279509.03554968</v>
      </c>
      <c r="J36" s="224"/>
      <c r="K36" s="224"/>
      <c r="L36" s="224"/>
      <c r="M36" s="224"/>
      <c r="N36" s="224"/>
      <c r="O36" s="224"/>
      <c r="P36" s="224"/>
      <c r="Q36" s="224"/>
      <c r="R36" s="224"/>
      <c r="S36" s="224"/>
      <c r="T36" s="224"/>
      <c r="U36" s="224"/>
      <c r="V36" s="224"/>
      <c r="W36" s="224"/>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row>
    <row r="37" spans="1:61">
      <c r="A37" s="115"/>
      <c r="B37" s="1205" t="s">
        <v>927</v>
      </c>
      <c r="C37" s="168"/>
      <c r="D37" s="1204">
        <v>154</v>
      </c>
      <c r="E37" s="169" t="s">
        <v>236</v>
      </c>
      <c r="F37" s="1206">
        <v>-1322562.0862499999</v>
      </c>
      <c r="G37" s="1207" t="s">
        <v>267</v>
      </c>
      <c r="H37" s="204">
        <f>'WCA Allocation Factors'!C6</f>
        <v>0</v>
      </c>
      <c r="I37" s="888">
        <f>0</f>
        <v>0</v>
      </c>
      <c r="J37" s="224"/>
      <c r="K37" s="224"/>
      <c r="L37" s="224"/>
      <c r="M37" s="224"/>
      <c r="N37" s="224"/>
      <c r="O37" s="224"/>
      <c r="P37" s="224"/>
      <c r="Q37" s="224"/>
      <c r="R37" s="224"/>
      <c r="S37" s="224"/>
      <c r="T37" s="224"/>
      <c r="U37" s="224"/>
      <c r="V37" s="224"/>
      <c r="W37" s="224"/>
      <c r="X37" s="224"/>
      <c r="Y37" s="224"/>
      <c r="Z37" s="224"/>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row>
    <row r="38" spans="1:61">
      <c r="A38" s="115"/>
      <c r="B38" s="1205" t="s">
        <v>927</v>
      </c>
      <c r="C38" s="168"/>
      <c r="D38" s="1204">
        <v>154</v>
      </c>
      <c r="E38" s="169" t="s">
        <v>236</v>
      </c>
      <c r="F38" s="1206">
        <v>-4656288.7041659998</v>
      </c>
      <c r="G38" s="1207" t="s">
        <v>237</v>
      </c>
      <c r="H38" s="204">
        <f>'WCA Allocation Factors'!E6</f>
        <v>1</v>
      </c>
      <c r="I38" s="888">
        <f>F38</f>
        <v>-4656288.7041659998</v>
      </c>
      <c r="J38" s="224"/>
      <c r="K38" s="224"/>
      <c r="L38" s="224"/>
      <c r="M38" s="224"/>
      <c r="N38" s="224"/>
      <c r="O38" s="224"/>
      <c r="P38" s="224"/>
      <c r="Q38" s="224"/>
      <c r="R38" s="224"/>
      <c r="S38" s="224"/>
      <c r="T38" s="224"/>
      <c r="U38" s="224"/>
      <c r="V38" s="224"/>
      <c r="W38" s="224"/>
      <c r="X38" s="224"/>
      <c r="Y38" s="224"/>
      <c r="Z38" s="224"/>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row>
    <row r="39" spans="1:61">
      <c r="A39" s="115"/>
      <c r="B39" s="1205" t="s">
        <v>927</v>
      </c>
      <c r="C39" s="168"/>
      <c r="D39" s="1204">
        <v>154</v>
      </c>
      <c r="E39" s="169" t="s">
        <v>236</v>
      </c>
      <c r="F39" s="1206">
        <v>-5292038.7687510001</v>
      </c>
      <c r="G39" s="1207" t="s">
        <v>668</v>
      </c>
      <c r="H39" s="204">
        <f>'WCA Allocation Factors'!I6</f>
        <v>0</v>
      </c>
      <c r="I39" s="888">
        <f>0</f>
        <v>0</v>
      </c>
      <c r="J39" s="1026"/>
      <c r="K39" s="224"/>
      <c r="L39" s="224"/>
      <c r="M39" s="224"/>
      <c r="N39" s="224"/>
      <c r="O39" s="224"/>
      <c r="P39" s="224"/>
      <c r="Q39" s="224"/>
      <c r="R39" s="224"/>
      <c r="S39" s="224"/>
      <c r="T39" s="224"/>
      <c r="U39" s="224"/>
      <c r="V39" s="224"/>
      <c r="W39" s="224"/>
      <c r="X39" s="224"/>
      <c r="Y39" s="224"/>
      <c r="Z39" s="224"/>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row>
    <row r="40" spans="1:61">
      <c r="A40" s="115"/>
      <c r="B40" s="1205" t="s">
        <v>927</v>
      </c>
      <c r="C40" s="168"/>
      <c r="D40" s="1204">
        <v>154</v>
      </c>
      <c r="E40" s="169" t="s">
        <v>236</v>
      </c>
      <c r="F40" s="1206">
        <v>2245146.2893289998</v>
      </c>
      <c r="G40" s="1207" t="s">
        <v>248</v>
      </c>
      <c r="H40" s="204">
        <f>'WCA Allocation Factors'!E15</f>
        <v>6.4658033670252593E-2</v>
      </c>
      <c r="I40" s="888">
        <f>F40*H40</f>
        <v>145166.74437007715</v>
      </c>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row>
    <row r="41" spans="1:61">
      <c r="A41" s="115"/>
      <c r="B41" s="1205" t="s">
        <v>927</v>
      </c>
      <c r="C41" s="168"/>
      <c r="D41" s="1204">
        <v>154</v>
      </c>
      <c r="E41" s="169" t="s">
        <v>236</v>
      </c>
      <c r="F41" s="1206">
        <v>-117679.50874999999</v>
      </c>
      <c r="G41" s="1207" t="s">
        <v>223</v>
      </c>
      <c r="H41" s="204">
        <f>'WCA Allocation Factors'!E12</f>
        <v>6.8509279244491156E-2</v>
      </c>
      <c r="I41" s="888">
        <f>F41*H41</f>
        <v>-8062.1383263082898</v>
      </c>
      <c r="J41" s="224"/>
      <c r="K41" s="224"/>
      <c r="L41" s="224"/>
      <c r="M41" s="224"/>
      <c r="N41" s="224"/>
      <c r="O41" s="224"/>
      <c r="P41" s="224"/>
      <c r="Q41" s="224"/>
      <c r="R41" s="224"/>
      <c r="S41" s="224"/>
      <c r="T41" s="224"/>
      <c r="U41" s="224"/>
      <c r="V41" s="224"/>
      <c r="W41" s="224"/>
      <c r="X41" s="224"/>
      <c r="Y41" s="224"/>
      <c r="Z41" s="224"/>
      <c r="AA41" s="224"/>
      <c r="AB41" s="224"/>
      <c r="AC41" s="224"/>
      <c r="AD41" s="224"/>
      <c r="AE41" s="224"/>
      <c r="AF41" s="224"/>
      <c r="AG41" s="224"/>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row>
    <row r="42" spans="1:61">
      <c r="A42" s="115"/>
      <c r="B42" s="1205" t="s">
        <v>927</v>
      </c>
      <c r="C42" s="168"/>
      <c r="D42" s="1204">
        <v>154</v>
      </c>
      <c r="E42" s="169" t="s">
        <v>236</v>
      </c>
      <c r="F42" s="1206">
        <v>0</v>
      </c>
      <c r="G42" s="1207" t="s">
        <v>928</v>
      </c>
      <c r="H42" s="204">
        <v>0</v>
      </c>
      <c r="I42" s="888">
        <f>F42*H42</f>
        <v>0</v>
      </c>
      <c r="J42" s="224"/>
      <c r="K42" s="224"/>
      <c r="L42" s="224"/>
      <c r="M42" s="224"/>
      <c r="N42" s="224"/>
      <c r="O42" s="224"/>
      <c r="P42" s="224"/>
      <c r="Q42" s="224"/>
      <c r="R42" s="224"/>
      <c r="S42" s="224"/>
      <c r="T42" s="224"/>
      <c r="U42" s="224"/>
      <c r="V42" s="224"/>
      <c r="W42" s="224"/>
      <c r="X42" s="224"/>
      <c r="Y42" s="224"/>
      <c r="Z42" s="224"/>
      <c r="AA42" s="224"/>
      <c r="AB42" s="224"/>
      <c r="AC42" s="224"/>
      <c r="AD42" s="224"/>
      <c r="AE42" s="224"/>
      <c r="AF42" s="224"/>
      <c r="AG42" s="224"/>
      <c r="AH42" s="224"/>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row>
    <row r="43" spans="1:61">
      <c r="A43" s="115"/>
      <c r="B43" s="1205" t="s">
        <v>927</v>
      </c>
      <c r="C43" s="168"/>
      <c r="D43" s="1204">
        <v>154</v>
      </c>
      <c r="E43" s="169" t="s">
        <v>236</v>
      </c>
      <c r="F43" s="1206">
        <v>-6176005.5120830005</v>
      </c>
      <c r="G43" s="1207" t="s">
        <v>404</v>
      </c>
      <c r="H43" s="204">
        <f>'WCA Allocation Factors'!E11</f>
        <v>0</v>
      </c>
      <c r="I43" s="888">
        <f>F43*H43</f>
        <v>0</v>
      </c>
      <c r="J43" s="224"/>
      <c r="K43" s="224"/>
      <c r="L43" s="224"/>
      <c r="M43" s="224"/>
      <c r="N43" s="224"/>
      <c r="O43" s="224"/>
      <c r="P43" s="224"/>
      <c r="Q43" s="224"/>
      <c r="R43" s="224"/>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row>
    <row r="44" spans="1:61">
      <c r="A44" s="115"/>
      <c r="B44" s="1205" t="s">
        <v>927</v>
      </c>
      <c r="C44" s="168"/>
      <c r="D44" s="1204">
        <v>154</v>
      </c>
      <c r="E44" s="169" t="s">
        <v>236</v>
      </c>
      <c r="F44" s="1206">
        <v>-604057.95916699991</v>
      </c>
      <c r="G44" s="1207" t="s">
        <v>243</v>
      </c>
      <c r="H44" s="204">
        <f>'WCA Allocation Factors'!E7</f>
        <v>8.043396137671209E-2</v>
      </c>
      <c r="I44" s="888">
        <f>F44*H44</f>
        <v>-48586.774556933997</v>
      </c>
      <c r="J44" s="224"/>
      <c r="K44" s="224"/>
      <c r="L44" s="224"/>
      <c r="M44" s="224"/>
      <c r="N44" s="224"/>
      <c r="O44" s="224"/>
      <c r="P44" s="224"/>
      <c r="Q44" s="224"/>
      <c r="R44" s="224"/>
      <c r="S44" s="224"/>
      <c r="T44" s="224"/>
      <c r="U44" s="224"/>
      <c r="V44" s="224"/>
      <c r="W44" s="224"/>
      <c r="X44" s="224"/>
      <c r="Y44" s="224"/>
      <c r="Z44" s="224"/>
      <c r="AA44" s="224"/>
      <c r="AB44" s="224"/>
      <c r="AC44" s="224"/>
      <c r="AD44" s="224"/>
      <c r="AE44" s="224"/>
      <c r="AF44" s="224"/>
      <c r="AG44" s="224"/>
      <c r="AH44" s="224"/>
      <c r="AI44" s="224"/>
      <c r="AJ44" s="224"/>
      <c r="AK44" s="224"/>
      <c r="AL44" s="224"/>
      <c r="AM44" s="224"/>
      <c r="AN44" s="224"/>
      <c r="AO44" s="224"/>
      <c r="AP44" s="224"/>
      <c r="AQ44" s="224"/>
      <c r="AR44" s="224"/>
      <c r="AS44" s="224"/>
      <c r="AT44" s="224"/>
      <c r="AU44" s="224"/>
      <c r="AV44" s="224"/>
      <c r="AW44" s="224"/>
      <c r="AX44" s="224"/>
      <c r="AY44" s="224"/>
      <c r="AZ44" s="224"/>
      <c r="BA44" s="224"/>
      <c r="BB44" s="224"/>
      <c r="BC44" s="224"/>
      <c r="BD44" s="224"/>
      <c r="BE44" s="224"/>
      <c r="BF44" s="224"/>
      <c r="BG44" s="224"/>
      <c r="BH44" s="224"/>
      <c r="BI44" s="224"/>
    </row>
    <row r="45" spans="1:61">
      <c r="A45" s="115"/>
      <c r="F45" s="236">
        <f>SUM(F30:F44)</f>
        <v>-196353251.16317397</v>
      </c>
      <c r="H45" s="198"/>
      <c r="I45" s="916">
        <f>SUM(I30:I44)</f>
        <v>-7431552.8064755667</v>
      </c>
      <c r="J45" s="224"/>
      <c r="K45" s="224"/>
      <c r="L45" s="224"/>
      <c r="M45" s="224"/>
      <c r="N45" s="224"/>
      <c r="O45" s="224"/>
      <c r="P45" s="224"/>
      <c r="Q45" s="224"/>
      <c r="R45" s="224"/>
      <c r="S45" s="224"/>
      <c r="T45" s="224"/>
      <c r="U45" s="224"/>
      <c r="V45" s="224"/>
      <c r="W45" s="224"/>
      <c r="X45" s="224"/>
      <c r="Y45" s="224"/>
      <c r="Z45" s="224"/>
      <c r="AA45" s="224"/>
      <c r="AB45" s="224"/>
      <c r="AC45" s="224"/>
      <c r="AD45" s="224"/>
      <c r="AE45" s="224"/>
      <c r="AF45" s="224"/>
      <c r="AG45" s="224"/>
      <c r="AH45" s="224"/>
      <c r="AI45" s="224"/>
      <c r="AJ45" s="224"/>
      <c r="AK45" s="224"/>
      <c r="AL45" s="224"/>
      <c r="AM45" s="224"/>
      <c r="AN45" s="224"/>
      <c r="AO45" s="224"/>
      <c r="AP45" s="224"/>
      <c r="AQ45" s="224"/>
      <c r="AR45" s="224"/>
      <c r="AS45" s="224"/>
      <c r="AT45" s="224"/>
      <c r="AU45" s="224"/>
      <c r="AV45" s="224"/>
      <c r="AW45" s="224"/>
      <c r="AX45" s="224"/>
      <c r="AY45" s="224"/>
      <c r="AZ45" s="224"/>
      <c r="BA45" s="224"/>
      <c r="BB45" s="224"/>
      <c r="BC45" s="224"/>
      <c r="BD45" s="224"/>
      <c r="BE45" s="224"/>
      <c r="BF45" s="224"/>
      <c r="BG45" s="224"/>
      <c r="BH45" s="224"/>
      <c r="BI45" s="224"/>
    </row>
    <row r="46" spans="1:61">
      <c r="A46" s="115"/>
      <c r="B46" s="193" t="s">
        <v>364</v>
      </c>
      <c r="C46" s="230"/>
      <c r="D46" s="232"/>
      <c r="E46" s="232"/>
      <c r="F46" s="234"/>
      <c r="G46" s="200"/>
      <c r="H46" s="195"/>
      <c r="I46" s="886"/>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row>
    <row r="47" spans="1:61">
      <c r="A47" s="115"/>
      <c r="B47" s="180" t="s">
        <v>365</v>
      </c>
      <c r="C47" s="168"/>
      <c r="D47" s="169">
        <v>165</v>
      </c>
      <c r="E47" s="169" t="s">
        <v>236</v>
      </c>
      <c r="F47" s="1206">
        <v>-5278390.8612500001</v>
      </c>
      <c r="G47" s="1204" t="s">
        <v>223</v>
      </c>
      <c r="H47" s="1705">
        <f>'WCA Allocation Factors'!E12</f>
        <v>6.8509279244491156E-2</v>
      </c>
      <c r="I47" s="889">
        <f t="shared" ref="I47:I62" si="3">+F47*H47</f>
        <v>-361618.75347494642</v>
      </c>
      <c r="J47" s="224"/>
      <c r="K47" s="224"/>
      <c r="L47" s="224"/>
      <c r="M47" s="224"/>
      <c r="N47" s="224"/>
      <c r="O47" s="224"/>
      <c r="P47" s="224"/>
      <c r="Q47" s="224"/>
      <c r="R47" s="224"/>
      <c r="S47" s="224"/>
      <c r="T47" s="224"/>
      <c r="U47" s="224"/>
      <c r="V47" s="224"/>
      <c r="W47" s="224"/>
      <c r="X47" s="224"/>
      <c r="Y47" s="224"/>
      <c r="Z47" s="224"/>
      <c r="AA47" s="224"/>
      <c r="AB47" s="224"/>
      <c r="AC47" s="224"/>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224"/>
      <c r="AZ47" s="224"/>
      <c r="BA47" s="224"/>
      <c r="BB47" s="224"/>
      <c r="BC47" s="224"/>
      <c r="BD47" s="224"/>
      <c r="BE47" s="224"/>
      <c r="BF47" s="224"/>
      <c r="BG47" s="224"/>
      <c r="BH47" s="224"/>
      <c r="BI47" s="224"/>
    </row>
    <row r="48" spans="1:61">
      <c r="A48" s="115"/>
      <c r="B48" s="180" t="s">
        <v>366</v>
      </c>
      <c r="C48" s="168"/>
      <c r="D48" s="169">
        <v>165</v>
      </c>
      <c r="E48" s="169" t="s">
        <v>236</v>
      </c>
      <c r="F48" s="1206">
        <v>-4328110.0308339996</v>
      </c>
      <c r="G48" s="1204" t="s">
        <v>246</v>
      </c>
      <c r="H48" s="1705">
        <f>'WCA Allocation Factors'!E13</f>
        <v>6.850927924449117E-2</v>
      </c>
      <c r="I48" s="889">
        <f t="shared" si="3"/>
        <v>-296515.69870328979</v>
      </c>
      <c r="J48" s="224"/>
      <c r="K48" s="224"/>
      <c r="L48" s="224"/>
      <c r="M48" s="224"/>
      <c r="N48" s="224"/>
      <c r="O48" s="224"/>
      <c r="P48" s="224"/>
      <c r="Q48" s="224"/>
      <c r="R48" s="224"/>
      <c r="S48" s="224"/>
      <c r="T48" s="224"/>
      <c r="U48" s="224"/>
      <c r="V48" s="224"/>
      <c r="W48" s="224"/>
      <c r="X48" s="224"/>
      <c r="Y48" s="224"/>
      <c r="Z48" s="224"/>
      <c r="AA48" s="224"/>
      <c r="AB48" s="224"/>
      <c r="AC48" s="224"/>
      <c r="AD48" s="224"/>
      <c r="AE48" s="224"/>
      <c r="AF48" s="224"/>
      <c r="AG48" s="224"/>
      <c r="AH48" s="224"/>
      <c r="AI48" s="224"/>
      <c r="AJ48" s="224"/>
      <c r="AK48" s="224"/>
      <c r="AL48" s="224"/>
      <c r="AM48" s="224"/>
      <c r="AN48" s="224"/>
      <c r="AO48" s="224"/>
      <c r="AP48" s="224"/>
      <c r="AQ48" s="224"/>
      <c r="AR48" s="224"/>
      <c r="AS48" s="224"/>
      <c r="AT48" s="224"/>
      <c r="AU48" s="224"/>
      <c r="AV48" s="224"/>
      <c r="AW48" s="224"/>
      <c r="AX48" s="224"/>
      <c r="AY48" s="224"/>
      <c r="AZ48" s="224"/>
      <c r="BA48" s="224"/>
      <c r="BB48" s="224"/>
      <c r="BC48" s="224"/>
      <c r="BD48" s="224"/>
      <c r="BE48" s="224"/>
      <c r="BF48" s="224"/>
      <c r="BG48" s="224"/>
      <c r="BH48" s="224"/>
      <c r="BI48" s="224"/>
    </row>
    <row r="49" spans="1:61">
      <c r="A49" s="115"/>
      <c r="B49" s="180" t="s">
        <v>366</v>
      </c>
      <c r="C49" s="168"/>
      <c r="D49" s="169">
        <v>165</v>
      </c>
      <c r="E49" s="169" t="s">
        <v>236</v>
      </c>
      <c r="F49" s="1206">
        <v>-232626.35875000001</v>
      </c>
      <c r="G49" s="1204" t="s">
        <v>223</v>
      </c>
      <c r="H49" s="1705">
        <f>'WCA Allocation Factors'!E12</f>
        <v>6.8509279244491156E-2</v>
      </c>
      <c r="I49" s="197">
        <f t="shared" si="3"/>
        <v>-15937.064171232929</v>
      </c>
      <c r="J49" s="224"/>
      <c r="K49" s="224"/>
      <c r="L49" s="224"/>
      <c r="M49" s="224"/>
      <c r="N49" s="224"/>
      <c r="O49" s="224"/>
      <c r="P49" s="224"/>
      <c r="Q49" s="224"/>
      <c r="R49" s="224"/>
      <c r="S49" s="224"/>
      <c r="T49" s="224"/>
      <c r="U49" s="224"/>
      <c r="V49" s="224"/>
      <c r="W49" s="224"/>
      <c r="X49" s="224"/>
      <c r="Y49" s="224"/>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224"/>
      <c r="AY49" s="224"/>
      <c r="AZ49" s="224"/>
      <c r="BA49" s="224"/>
      <c r="BB49" s="224"/>
      <c r="BC49" s="224"/>
      <c r="BD49" s="224"/>
      <c r="BE49" s="224"/>
      <c r="BF49" s="224"/>
      <c r="BG49" s="224"/>
      <c r="BH49" s="224"/>
      <c r="BI49" s="224"/>
    </row>
    <row r="50" spans="1:61">
      <c r="A50" s="115"/>
      <c r="B50" s="1208" t="s">
        <v>929</v>
      </c>
      <c r="C50" s="168"/>
      <c r="D50" s="169">
        <v>165</v>
      </c>
      <c r="E50" s="169" t="s">
        <v>236</v>
      </c>
      <c r="F50" s="1206">
        <v>0</v>
      </c>
      <c r="G50" s="1207" t="s">
        <v>404</v>
      </c>
      <c r="H50" s="1705">
        <f>'WCA Allocation Factors'!E11</f>
        <v>0</v>
      </c>
      <c r="I50" s="197">
        <f t="shared" si="3"/>
        <v>0</v>
      </c>
      <c r="J50" s="224"/>
      <c r="K50" s="224"/>
      <c r="L50" s="224"/>
      <c r="M50" s="224"/>
      <c r="N50" s="224"/>
      <c r="O50" s="224"/>
      <c r="P50" s="224"/>
      <c r="Q50" s="224"/>
      <c r="R50" s="224"/>
      <c r="S50" s="224"/>
      <c r="T50" s="224"/>
      <c r="U50" s="224"/>
      <c r="V50" s="224"/>
      <c r="W50" s="224"/>
      <c r="X50" s="224"/>
      <c r="Y50" s="224"/>
      <c r="Z50" s="224"/>
      <c r="AA50" s="224"/>
      <c r="AB50" s="224"/>
      <c r="AC50" s="224"/>
      <c r="AD50" s="224"/>
      <c r="AE50" s="224"/>
      <c r="AF50" s="224"/>
      <c r="AG50" s="224"/>
      <c r="AH50" s="224"/>
      <c r="AI50" s="224"/>
      <c r="AJ50" s="224"/>
      <c r="AK50" s="224"/>
      <c r="AL50" s="224"/>
      <c r="AM50" s="224"/>
      <c r="AN50" s="224"/>
      <c r="AO50" s="224"/>
      <c r="AP50" s="224"/>
      <c r="AQ50" s="224"/>
      <c r="AR50" s="224"/>
      <c r="AS50" s="224"/>
      <c r="AT50" s="224"/>
      <c r="AU50" s="224"/>
      <c r="AV50" s="224"/>
      <c r="AW50" s="224"/>
      <c r="AX50" s="224"/>
      <c r="AY50" s="224"/>
      <c r="AZ50" s="224"/>
      <c r="BA50" s="224"/>
      <c r="BB50" s="224"/>
      <c r="BC50" s="224"/>
      <c r="BD50" s="224"/>
      <c r="BE50" s="224"/>
      <c r="BF50" s="224"/>
      <c r="BG50" s="224"/>
      <c r="BH50" s="224"/>
      <c r="BI50" s="224"/>
    </row>
    <row r="51" spans="1:61">
      <c r="A51" s="115"/>
      <c r="B51" s="180" t="s">
        <v>367</v>
      </c>
      <c r="C51" s="168"/>
      <c r="D51" s="169">
        <v>165</v>
      </c>
      <c r="E51" s="169" t="s">
        <v>236</v>
      </c>
      <c r="F51" s="1206">
        <v>-8616584.0700000003</v>
      </c>
      <c r="G51" s="1204" t="s">
        <v>223</v>
      </c>
      <c r="H51" s="1705">
        <f>'WCA Allocation Factors'!E12</f>
        <v>6.8509279244491156E-2</v>
      </c>
      <c r="I51" s="197">
        <f>F51*H51</f>
        <v>-590315.96418526419</v>
      </c>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4"/>
      <c r="AJ51" s="224"/>
      <c r="AK51" s="224"/>
      <c r="AL51" s="224"/>
      <c r="AM51" s="224"/>
      <c r="AN51" s="224"/>
      <c r="AO51" s="224"/>
      <c r="AP51" s="224"/>
      <c r="AQ51" s="224"/>
      <c r="AR51" s="224"/>
      <c r="AS51" s="224"/>
      <c r="AT51" s="224"/>
      <c r="AU51" s="224"/>
      <c r="AV51" s="224"/>
      <c r="AW51" s="224"/>
      <c r="AX51" s="224"/>
      <c r="AY51" s="224"/>
      <c r="AZ51" s="224"/>
      <c r="BA51" s="224"/>
      <c r="BB51" s="224"/>
      <c r="BC51" s="224"/>
      <c r="BD51" s="224"/>
      <c r="BE51" s="224"/>
      <c r="BF51" s="224"/>
      <c r="BG51" s="224"/>
      <c r="BH51" s="224"/>
      <c r="BI51" s="224"/>
    </row>
    <row r="52" spans="1:61">
      <c r="A52" s="115"/>
      <c r="B52" s="1200" t="s">
        <v>367</v>
      </c>
      <c r="C52" s="168"/>
      <c r="D52" s="169">
        <v>165</v>
      </c>
      <c r="E52" s="169" t="s">
        <v>236</v>
      </c>
      <c r="F52" s="1206">
        <v>-2106305.3400010001</v>
      </c>
      <c r="G52" s="169" t="s">
        <v>243</v>
      </c>
      <c r="H52" s="1705">
        <f>'WCA Allocation Factors'!E7</f>
        <v>8.043396137671209E-2</v>
      </c>
      <c r="I52" s="197">
        <f t="shared" si="3"/>
        <v>-169418.48236520286</v>
      </c>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Q52" s="224"/>
      <c r="AR52" s="224"/>
      <c r="AS52" s="224"/>
      <c r="AT52" s="224"/>
      <c r="AU52" s="224"/>
      <c r="AV52" s="224"/>
      <c r="AW52" s="224"/>
      <c r="AX52" s="224"/>
      <c r="AY52" s="224"/>
      <c r="AZ52" s="224"/>
      <c r="BA52" s="224"/>
      <c r="BB52" s="224"/>
      <c r="BC52" s="224"/>
      <c r="BD52" s="224"/>
      <c r="BE52" s="224"/>
      <c r="BF52" s="224"/>
      <c r="BG52" s="224"/>
      <c r="BH52" s="224"/>
      <c r="BI52" s="224"/>
    </row>
    <row r="53" spans="1:61">
      <c r="A53" s="115"/>
      <c r="B53" s="1200" t="s">
        <v>367</v>
      </c>
      <c r="C53" s="168"/>
      <c r="D53" s="169">
        <v>165</v>
      </c>
      <c r="E53" s="169" t="s">
        <v>236</v>
      </c>
      <c r="F53" s="1206">
        <v>-163206.98083299998</v>
      </c>
      <c r="G53" s="169" t="s">
        <v>246</v>
      </c>
      <c r="H53" s="1705">
        <f>'WCA Allocation Factors'!E13</f>
        <v>6.850927924449117E-2</v>
      </c>
      <c r="I53" s="197">
        <f t="shared" si="3"/>
        <v>-11181.192624538313</v>
      </c>
      <c r="N53" s="224"/>
      <c r="O53" s="224"/>
      <c r="P53" s="224"/>
      <c r="Q53" s="224"/>
      <c r="R53" s="224"/>
      <c r="S53" s="224"/>
      <c r="T53" s="224"/>
      <c r="U53" s="224"/>
      <c r="V53" s="224"/>
      <c r="W53" s="224"/>
      <c r="X53" s="224"/>
      <c r="Y53" s="224"/>
      <c r="Z53" s="224"/>
      <c r="AA53" s="224"/>
      <c r="AB53" s="224"/>
      <c r="AC53" s="224"/>
      <c r="AD53" s="224"/>
      <c r="AE53" s="224"/>
      <c r="AF53" s="224"/>
      <c r="AG53" s="224"/>
      <c r="AH53" s="224"/>
      <c r="AI53" s="224"/>
      <c r="AJ53" s="224"/>
      <c r="AK53" s="224"/>
      <c r="AL53" s="224"/>
      <c r="AM53" s="224"/>
      <c r="AN53" s="224"/>
      <c r="AO53" s="224"/>
      <c r="AP53" s="224"/>
      <c r="AQ53" s="224"/>
      <c r="AR53" s="224"/>
      <c r="AS53" s="224"/>
      <c r="AT53" s="224"/>
      <c r="AU53" s="224"/>
      <c r="AV53" s="224"/>
      <c r="AW53" s="224"/>
      <c r="AX53" s="224"/>
      <c r="AY53" s="224"/>
      <c r="AZ53" s="224"/>
      <c r="BA53" s="224"/>
      <c r="BB53" s="224"/>
      <c r="BC53" s="224"/>
      <c r="BD53" s="224"/>
      <c r="BE53" s="224"/>
      <c r="BF53" s="224"/>
      <c r="BG53" s="224"/>
      <c r="BH53" s="224"/>
      <c r="BI53" s="224"/>
    </row>
    <row r="54" spans="1:61">
      <c r="A54" s="115"/>
      <c r="B54" s="1200" t="s">
        <v>367</v>
      </c>
      <c r="C54" s="168"/>
      <c r="D54" s="169">
        <v>165</v>
      </c>
      <c r="E54" s="169" t="s">
        <v>236</v>
      </c>
      <c r="F54" s="1206">
        <v>-659306.92500000005</v>
      </c>
      <c r="G54" s="1207" t="s">
        <v>261</v>
      </c>
      <c r="H54" s="1705">
        <f>'WCA Allocation Factors'!E31</f>
        <v>0</v>
      </c>
      <c r="I54" s="197">
        <f t="shared" si="3"/>
        <v>0</v>
      </c>
      <c r="N54" s="224"/>
      <c r="O54" s="224"/>
      <c r="P54" s="224"/>
      <c r="Q54" s="224"/>
      <c r="R54" s="224"/>
      <c r="S54" s="224"/>
      <c r="T54" s="224"/>
      <c r="U54" s="224"/>
      <c r="V54" s="224"/>
      <c r="W54" s="224"/>
      <c r="X54" s="224"/>
      <c r="Y54" s="224"/>
      <c r="Z54" s="224"/>
      <c r="AA54" s="224"/>
      <c r="AB54" s="224"/>
      <c r="AC54" s="224"/>
      <c r="AD54" s="224"/>
      <c r="AE54" s="224"/>
      <c r="AF54" s="224"/>
      <c r="AG54" s="224"/>
      <c r="AH54" s="224"/>
      <c r="AI54" s="224"/>
      <c r="AJ54" s="224"/>
      <c r="AK54" s="224"/>
      <c r="AL54" s="224"/>
      <c r="AM54" s="224"/>
      <c r="AN54" s="224"/>
      <c r="AO54" s="224"/>
      <c r="AP54" s="224"/>
      <c r="AQ54" s="224"/>
      <c r="AR54" s="224"/>
      <c r="AS54" s="224"/>
      <c r="AT54" s="224"/>
      <c r="AU54" s="224"/>
      <c r="AV54" s="224"/>
      <c r="AW54" s="224"/>
      <c r="AX54" s="224"/>
      <c r="AY54" s="224"/>
      <c r="AZ54" s="224"/>
      <c r="BA54" s="224"/>
      <c r="BB54" s="224"/>
      <c r="BC54" s="224"/>
      <c r="BD54" s="224"/>
      <c r="BE54" s="224"/>
      <c r="BF54" s="224"/>
      <c r="BG54" s="224"/>
      <c r="BH54" s="224"/>
      <c r="BI54" s="224"/>
    </row>
    <row r="55" spans="1:61">
      <c r="A55" s="115"/>
      <c r="B55" s="1200" t="s">
        <v>367</v>
      </c>
      <c r="C55" s="168"/>
      <c r="D55" s="169">
        <v>165</v>
      </c>
      <c r="E55" s="169" t="s">
        <v>236</v>
      </c>
      <c r="F55" s="1206">
        <v>-2493693.2462499999</v>
      </c>
      <c r="G55" s="1207" t="s">
        <v>269</v>
      </c>
      <c r="H55" s="1705">
        <f>'WCA Allocation Factors'!H6</f>
        <v>0</v>
      </c>
      <c r="I55" s="197">
        <f t="shared" si="3"/>
        <v>0</v>
      </c>
      <c r="N55" s="224"/>
      <c r="O55" s="224"/>
      <c r="P55" s="224"/>
      <c r="Q55" s="224"/>
      <c r="R55" s="224"/>
      <c r="S55" s="224"/>
      <c r="T55" s="224"/>
      <c r="U55" s="224"/>
      <c r="V55" s="224"/>
      <c r="W55" s="224"/>
      <c r="X55" s="224"/>
      <c r="Y55" s="224"/>
      <c r="Z55" s="224"/>
      <c r="AA55" s="224"/>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4"/>
      <c r="AZ55" s="224"/>
      <c r="BA55" s="224"/>
      <c r="BB55" s="224"/>
      <c r="BC55" s="224"/>
      <c r="BD55" s="224"/>
      <c r="BE55" s="224"/>
      <c r="BF55" s="224"/>
      <c r="BG55" s="224"/>
      <c r="BH55" s="224"/>
      <c r="BI55" s="224"/>
    </row>
    <row r="56" spans="1:61">
      <c r="A56" s="115"/>
      <c r="B56" s="1200" t="s">
        <v>367</v>
      </c>
      <c r="C56" s="168"/>
      <c r="D56" s="169">
        <v>165</v>
      </c>
      <c r="E56" s="169" t="s">
        <v>236</v>
      </c>
      <c r="F56" s="1206">
        <v>-181939.46041699999</v>
      </c>
      <c r="G56" s="1207" t="s">
        <v>668</v>
      </c>
      <c r="H56" s="1705">
        <f>'WCA Allocation Factors'!I6</f>
        <v>0</v>
      </c>
      <c r="I56" s="197">
        <f t="shared" si="3"/>
        <v>0</v>
      </c>
      <c r="N56" s="224"/>
      <c r="O56" s="224"/>
      <c r="P56" s="224"/>
      <c r="Q56" s="224"/>
      <c r="R56" s="224"/>
      <c r="S56" s="224"/>
      <c r="T56" s="224"/>
      <c r="U56" s="224"/>
      <c r="V56" s="224"/>
      <c r="W56" s="224"/>
      <c r="X56" s="224"/>
      <c r="Y56" s="224"/>
      <c r="Z56" s="224"/>
      <c r="AA56" s="224"/>
      <c r="AB56" s="224"/>
      <c r="AC56" s="224"/>
      <c r="AD56" s="224"/>
      <c r="AE56" s="224"/>
      <c r="AF56" s="224"/>
      <c r="AG56" s="224"/>
      <c r="AH56" s="224"/>
      <c r="AI56" s="224"/>
      <c r="AJ56" s="224"/>
      <c r="AK56" s="224"/>
      <c r="AL56" s="224"/>
      <c r="AM56" s="224"/>
      <c r="AN56" s="224"/>
      <c r="AO56" s="224"/>
      <c r="AP56" s="224"/>
      <c r="AQ56" s="224"/>
      <c r="AR56" s="224"/>
      <c r="AS56" s="224"/>
      <c r="AT56" s="224"/>
      <c r="AU56" s="224"/>
      <c r="AV56" s="224"/>
      <c r="AW56" s="224"/>
      <c r="AX56" s="224"/>
      <c r="AY56" s="224"/>
      <c r="AZ56" s="224"/>
      <c r="BA56" s="224"/>
      <c r="BB56" s="224"/>
      <c r="BC56" s="224"/>
      <c r="BD56" s="224"/>
      <c r="BE56" s="224"/>
      <c r="BF56" s="224"/>
      <c r="BG56" s="224"/>
      <c r="BH56" s="224"/>
      <c r="BI56" s="224"/>
    </row>
    <row r="57" spans="1:61">
      <c r="A57" s="115"/>
      <c r="B57" s="1200" t="s">
        <v>367</v>
      </c>
      <c r="C57" s="168"/>
      <c r="D57" s="169">
        <v>165</v>
      </c>
      <c r="E57" s="169" t="s">
        <v>236</v>
      </c>
      <c r="F57" s="1206">
        <v>-1672405.753333</v>
      </c>
      <c r="G57" s="1207" t="s">
        <v>268</v>
      </c>
      <c r="H57" s="1705">
        <f>'WCA Allocation Factors'!D6</f>
        <v>0</v>
      </c>
      <c r="I57" s="197">
        <f t="shared" si="3"/>
        <v>0</v>
      </c>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4"/>
      <c r="AN57" s="224"/>
      <c r="AO57" s="224"/>
      <c r="AP57" s="224"/>
      <c r="AQ57" s="224"/>
      <c r="AR57" s="224"/>
      <c r="AS57" s="224"/>
      <c r="AT57" s="224"/>
      <c r="AU57" s="224"/>
      <c r="AV57" s="224"/>
      <c r="AW57" s="224"/>
      <c r="AX57" s="224"/>
      <c r="AY57" s="224"/>
      <c r="AZ57" s="224"/>
      <c r="BA57" s="224"/>
      <c r="BB57" s="224"/>
      <c r="BC57" s="224"/>
      <c r="BD57" s="224"/>
      <c r="BE57" s="224"/>
      <c r="BF57" s="224"/>
      <c r="BG57" s="224"/>
      <c r="BH57" s="224"/>
      <c r="BI57" s="224"/>
    </row>
    <row r="58" spans="1:61">
      <c r="A58" s="115"/>
      <c r="B58" s="1200" t="s">
        <v>367</v>
      </c>
      <c r="C58" s="168"/>
      <c r="D58" s="169">
        <v>165</v>
      </c>
      <c r="E58" s="169" t="s">
        <v>236</v>
      </c>
      <c r="F58" s="1206">
        <v>-128880.43166700001</v>
      </c>
      <c r="G58" s="1207" t="s">
        <v>683</v>
      </c>
      <c r="H58" s="1705">
        <f>'WCA Allocation Factors'!K6</f>
        <v>0</v>
      </c>
      <c r="I58" s="197">
        <f t="shared" si="3"/>
        <v>0</v>
      </c>
      <c r="N58" s="224"/>
      <c r="O58" s="224"/>
      <c r="P58" s="224"/>
      <c r="Q58" s="224"/>
      <c r="R58" s="224"/>
      <c r="S58" s="224"/>
      <c r="T58" s="224"/>
      <c r="U58" s="224"/>
      <c r="V58" s="224"/>
      <c r="W58" s="224"/>
      <c r="X58" s="224"/>
      <c r="Y58" s="224"/>
      <c r="Z58" s="224"/>
      <c r="AA58" s="224"/>
      <c r="AB58" s="224"/>
      <c r="AC58" s="224"/>
      <c r="AD58" s="224"/>
      <c r="AE58" s="224"/>
      <c r="AF58" s="224"/>
      <c r="AG58" s="224"/>
      <c r="AH58" s="224"/>
      <c r="AI58" s="224"/>
      <c r="AJ58" s="224"/>
      <c r="AK58" s="224"/>
      <c r="AL58" s="224"/>
      <c r="AM58" s="224"/>
      <c r="AN58" s="224"/>
      <c r="AO58" s="224"/>
      <c r="AP58" s="224"/>
      <c r="AQ58" s="224"/>
      <c r="AR58" s="224"/>
      <c r="AS58" s="224"/>
      <c r="AT58" s="224"/>
      <c r="AU58" s="224"/>
      <c r="AV58" s="224"/>
      <c r="AW58" s="224"/>
      <c r="AX58" s="224"/>
      <c r="AY58" s="224"/>
      <c r="AZ58" s="224"/>
      <c r="BA58" s="224"/>
      <c r="BB58" s="224"/>
      <c r="BC58" s="224"/>
      <c r="BD58" s="224"/>
      <c r="BE58" s="224"/>
      <c r="BF58" s="224"/>
      <c r="BG58" s="224"/>
      <c r="BH58" s="224"/>
      <c r="BI58" s="224"/>
    </row>
    <row r="59" spans="1:61">
      <c r="A59" s="115"/>
      <c r="B59" s="1200" t="s">
        <v>367</v>
      </c>
      <c r="C59" s="168"/>
      <c r="D59" s="169">
        <v>165</v>
      </c>
      <c r="E59" s="169" t="s">
        <v>236</v>
      </c>
      <c r="F59" s="1206">
        <v>-407355.45250000001</v>
      </c>
      <c r="G59" s="1207" t="s">
        <v>352</v>
      </c>
      <c r="H59" s="1705">
        <f>'WCA Allocation Factors'!E17</f>
        <v>0</v>
      </c>
      <c r="I59" s="197">
        <f t="shared" si="3"/>
        <v>0</v>
      </c>
      <c r="N59" s="224"/>
      <c r="O59" s="224"/>
      <c r="P59" s="224"/>
      <c r="Q59" s="224"/>
      <c r="R59" s="224"/>
      <c r="S59" s="224"/>
      <c r="T59" s="224"/>
      <c r="U59" s="224"/>
      <c r="V59" s="224"/>
      <c r="W59" s="224"/>
      <c r="X59" s="224"/>
      <c r="Y59" s="224"/>
      <c r="Z59" s="224"/>
      <c r="AA59" s="224"/>
      <c r="AB59" s="224"/>
      <c r="AC59" s="224"/>
      <c r="AD59" s="224"/>
      <c r="AE59" s="224"/>
      <c r="AF59" s="224"/>
      <c r="AG59" s="224"/>
      <c r="AH59" s="224"/>
      <c r="AI59" s="224"/>
      <c r="AJ59" s="224"/>
      <c r="AK59" s="224"/>
      <c r="AL59" s="224"/>
      <c r="AM59" s="224"/>
      <c r="AN59" s="224"/>
      <c r="AO59" s="224"/>
      <c r="AP59" s="224"/>
      <c r="AQ59" s="224"/>
      <c r="AR59" s="224"/>
      <c r="AS59" s="224"/>
      <c r="AT59" s="224"/>
      <c r="AU59" s="224"/>
      <c r="AV59" s="224"/>
      <c r="AW59" s="224"/>
      <c r="AX59" s="224"/>
      <c r="AY59" s="224"/>
      <c r="AZ59" s="224"/>
      <c r="BA59" s="224"/>
      <c r="BB59" s="224"/>
      <c r="BC59" s="224"/>
      <c r="BD59" s="224"/>
      <c r="BE59" s="224"/>
      <c r="BF59" s="224"/>
      <c r="BG59" s="224"/>
      <c r="BH59" s="224"/>
      <c r="BI59" s="224"/>
    </row>
    <row r="60" spans="1:61">
      <c r="A60" s="115"/>
      <c r="B60" s="1200" t="s">
        <v>367</v>
      </c>
      <c r="C60" s="168"/>
      <c r="D60" s="169">
        <v>165</v>
      </c>
      <c r="E60" s="169" t="s">
        <v>236</v>
      </c>
      <c r="F60" s="1206">
        <v>-3358600.7316670008</v>
      </c>
      <c r="G60" s="1207" t="s">
        <v>404</v>
      </c>
      <c r="H60" s="1705">
        <f>'WCA Allocation Factors'!E11</f>
        <v>0</v>
      </c>
      <c r="I60" s="197">
        <f t="shared" si="3"/>
        <v>0</v>
      </c>
      <c r="N60" s="224"/>
      <c r="O60" s="224"/>
      <c r="P60" s="224"/>
      <c r="Q60" s="224"/>
      <c r="R60" s="224"/>
      <c r="S60" s="224"/>
      <c r="T60" s="224"/>
      <c r="U60" s="224"/>
      <c r="V60" s="224"/>
      <c r="W60" s="224"/>
      <c r="X60" s="224"/>
      <c r="Y60" s="224"/>
      <c r="Z60" s="224"/>
      <c r="AA60" s="224"/>
      <c r="AB60" s="224"/>
      <c r="AC60" s="224"/>
      <c r="AD60" s="224"/>
      <c r="AE60" s="224"/>
      <c r="AF60" s="224"/>
      <c r="AG60" s="224"/>
      <c r="AH60" s="224"/>
      <c r="AI60" s="224"/>
      <c r="AJ60" s="224"/>
      <c r="AK60" s="224"/>
      <c r="AL60" s="224"/>
      <c r="AM60" s="224"/>
      <c r="AN60" s="224"/>
      <c r="AO60" s="224"/>
      <c r="AP60" s="224"/>
      <c r="AQ60" s="224"/>
      <c r="AR60" s="224"/>
      <c r="AS60" s="224"/>
      <c r="AT60" s="224"/>
      <c r="AU60" s="224"/>
      <c r="AV60" s="224"/>
      <c r="AW60" s="224"/>
      <c r="AX60" s="224"/>
      <c r="AY60" s="224"/>
      <c r="AZ60" s="224"/>
      <c r="BA60" s="224"/>
      <c r="BB60" s="224"/>
      <c r="BC60" s="224"/>
      <c r="BD60" s="224"/>
      <c r="BE60" s="224"/>
      <c r="BF60" s="224"/>
      <c r="BG60" s="224"/>
      <c r="BH60" s="224"/>
      <c r="BI60" s="224"/>
    </row>
    <row r="61" spans="1:61">
      <c r="A61" s="115"/>
      <c r="B61" s="1200" t="s">
        <v>367</v>
      </c>
      <c r="C61" s="168"/>
      <c r="D61" s="169">
        <v>165</v>
      </c>
      <c r="E61" s="169" t="s">
        <v>236</v>
      </c>
      <c r="F61" s="1206">
        <v>-4054.8400000000006</v>
      </c>
      <c r="G61" s="1207" t="s">
        <v>345</v>
      </c>
      <c r="H61" s="1705">
        <f>'WCA Allocation Factors'!E10</f>
        <v>0.22648067236840891</v>
      </c>
      <c r="I61" s="197">
        <f t="shared" si="3"/>
        <v>-918.34288954631927</v>
      </c>
      <c r="N61" s="224"/>
      <c r="O61" s="224"/>
      <c r="P61" s="224"/>
      <c r="Q61" s="224"/>
      <c r="R61" s="224"/>
      <c r="S61" s="224"/>
      <c r="T61" s="224"/>
      <c r="U61" s="224"/>
      <c r="V61" s="224"/>
      <c r="W61" s="224"/>
      <c r="X61" s="224"/>
      <c r="Y61" s="224"/>
      <c r="Z61" s="224"/>
      <c r="AA61" s="224"/>
      <c r="AB61" s="224"/>
      <c r="AC61" s="224"/>
      <c r="AD61" s="224"/>
      <c r="AE61" s="224"/>
      <c r="AF61" s="224"/>
      <c r="AG61" s="224"/>
      <c r="AH61" s="224"/>
      <c r="AI61" s="224"/>
      <c r="AJ61" s="224"/>
      <c r="AK61" s="224"/>
      <c r="AL61" s="224"/>
      <c r="AM61" s="224"/>
      <c r="AN61" s="224"/>
      <c r="AO61" s="224"/>
      <c r="AP61" s="224"/>
      <c r="AQ61" s="224"/>
      <c r="AR61" s="224"/>
      <c r="AS61" s="224"/>
      <c r="AT61" s="224"/>
      <c r="AU61" s="224"/>
      <c r="AV61" s="224"/>
      <c r="AW61" s="224"/>
      <c r="AX61" s="224"/>
      <c r="AY61" s="224"/>
      <c r="AZ61" s="224"/>
      <c r="BA61" s="224"/>
      <c r="BB61" s="224"/>
      <c r="BC61" s="224"/>
      <c r="BD61" s="224"/>
      <c r="BE61" s="224"/>
      <c r="BF61" s="224"/>
      <c r="BG61" s="224"/>
      <c r="BH61" s="224"/>
      <c r="BI61" s="224"/>
    </row>
    <row r="62" spans="1:61">
      <c r="A62" s="115"/>
      <c r="B62" s="180" t="s">
        <v>367</v>
      </c>
      <c r="C62" s="168"/>
      <c r="D62" s="169">
        <v>165</v>
      </c>
      <c r="E62" s="169" t="s">
        <v>236</v>
      </c>
      <c r="F62" s="1206">
        <v>-1995612.3325</v>
      </c>
      <c r="G62" s="169" t="s">
        <v>341</v>
      </c>
      <c r="H62" s="1705">
        <f>'WCA Allocation Factors'!E16</f>
        <v>0.22605500000000001</v>
      </c>
      <c r="I62" s="197">
        <f t="shared" si="3"/>
        <v>-451118.14582328754</v>
      </c>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24"/>
      <c r="AN62" s="224"/>
      <c r="AO62" s="224"/>
      <c r="AP62" s="224"/>
      <c r="AQ62" s="224"/>
      <c r="AR62" s="224"/>
      <c r="AS62" s="224"/>
      <c r="AT62" s="224"/>
      <c r="AU62" s="224"/>
      <c r="AV62" s="224"/>
      <c r="AW62" s="224"/>
      <c r="AX62" s="224"/>
      <c r="AY62" s="224"/>
      <c r="AZ62" s="224"/>
      <c r="BA62" s="224"/>
      <c r="BB62" s="224"/>
      <c r="BC62" s="224"/>
      <c r="BD62" s="224"/>
      <c r="BE62" s="224"/>
      <c r="BF62" s="224"/>
      <c r="BG62" s="224"/>
      <c r="BH62" s="224"/>
      <c r="BI62" s="224"/>
    </row>
    <row r="63" spans="1:61">
      <c r="A63" s="115"/>
      <c r="B63" s="226"/>
      <c r="C63" s="230"/>
      <c r="D63" s="232"/>
      <c r="E63" s="232"/>
      <c r="F63" s="1203">
        <f>SUM(F47:F62)</f>
        <v>-31627072.815001998</v>
      </c>
      <c r="G63" s="200"/>
      <c r="H63" s="237"/>
      <c r="I63" s="1202">
        <f>SUM(I47:I62)</f>
        <v>-1897023.6442373083</v>
      </c>
      <c r="N63" s="224"/>
      <c r="O63" s="224"/>
      <c r="P63" s="224"/>
      <c r="Q63" s="224"/>
      <c r="R63" s="224"/>
      <c r="S63" s="224"/>
      <c r="T63" s="224"/>
      <c r="U63" s="224"/>
      <c r="V63" s="224"/>
      <c r="W63" s="224"/>
      <c r="X63" s="224"/>
      <c r="Y63" s="224"/>
      <c r="Z63" s="224"/>
      <c r="AA63" s="224"/>
      <c r="AB63" s="224"/>
      <c r="AC63" s="224"/>
      <c r="AD63" s="224"/>
      <c r="AE63" s="224"/>
      <c r="AF63" s="224"/>
      <c r="AG63" s="224"/>
      <c r="AH63" s="224"/>
      <c r="AI63" s="224"/>
      <c r="AJ63" s="224"/>
      <c r="AK63" s="224"/>
      <c r="AL63" s="224"/>
      <c r="AM63" s="224"/>
      <c r="AN63" s="224"/>
      <c r="AO63" s="224"/>
      <c r="AP63" s="224"/>
      <c r="AQ63" s="224"/>
      <c r="AR63" s="224"/>
      <c r="AS63" s="224"/>
      <c r="AT63" s="224"/>
      <c r="AU63" s="224"/>
      <c r="AV63" s="224"/>
      <c r="AW63" s="224"/>
      <c r="AX63" s="224"/>
      <c r="AY63" s="224"/>
      <c r="AZ63" s="224"/>
      <c r="BA63" s="224"/>
      <c r="BB63" s="224"/>
      <c r="BC63" s="224"/>
      <c r="BD63" s="224"/>
      <c r="BE63" s="224"/>
      <c r="BF63" s="224"/>
      <c r="BG63" s="224"/>
      <c r="BH63" s="224"/>
      <c r="BI63" s="224"/>
    </row>
    <row r="64" spans="1:61">
      <c r="A64" s="115"/>
      <c r="B64" s="226"/>
      <c r="C64" s="230"/>
      <c r="D64" s="232"/>
      <c r="E64" s="232"/>
      <c r="F64" s="238"/>
      <c r="G64" s="200"/>
      <c r="H64" s="237"/>
      <c r="I64" s="197"/>
      <c r="N64" s="224"/>
      <c r="O64" s="224"/>
      <c r="P64" s="224"/>
      <c r="Q64" s="224"/>
      <c r="R64" s="224"/>
      <c r="S64" s="224"/>
      <c r="T64" s="224"/>
      <c r="U64" s="224"/>
      <c r="V64" s="224"/>
      <c r="W64" s="224"/>
      <c r="X64" s="224"/>
      <c r="Y64" s="224"/>
      <c r="Z64" s="224"/>
      <c r="AA64" s="224"/>
      <c r="AB64" s="224"/>
      <c r="AC64" s="224"/>
      <c r="AD64" s="224"/>
      <c r="AE64" s="224"/>
      <c r="AF64" s="224"/>
      <c r="AG64" s="224"/>
      <c r="AH64" s="224"/>
      <c r="AI64" s="224"/>
      <c r="AJ64" s="224"/>
      <c r="AK64" s="224"/>
      <c r="AL64" s="224"/>
      <c r="AM64" s="224"/>
      <c r="AN64" s="224"/>
      <c r="AO64" s="224"/>
      <c r="AP64" s="224"/>
      <c r="AQ64" s="224"/>
      <c r="AR64" s="224"/>
      <c r="AS64" s="224"/>
      <c r="AT64" s="224"/>
      <c r="AU64" s="224"/>
      <c r="AV64" s="224"/>
      <c r="AW64" s="224"/>
      <c r="AX64" s="224"/>
      <c r="AY64" s="224"/>
      <c r="AZ64" s="224"/>
      <c r="BA64" s="224"/>
      <c r="BB64" s="224"/>
      <c r="BC64" s="224"/>
      <c r="BD64" s="224"/>
      <c r="BE64" s="224"/>
      <c r="BF64" s="224"/>
      <c r="BG64" s="224"/>
      <c r="BH64" s="224"/>
      <c r="BI64" s="224"/>
    </row>
    <row r="65" spans="1:61">
      <c r="A65" s="115"/>
      <c r="B65" s="176" t="s">
        <v>930</v>
      </c>
      <c r="C65" s="168"/>
      <c r="D65" s="1201"/>
      <c r="E65" s="169"/>
      <c r="F65" s="1199"/>
      <c r="G65" s="1198"/>
      <c r="H65" s="237"/>
      <c r="I65" s="197"/>
      <c r="N65" s="224"/>
      <c r="O65" s="224"/>
      <c r="P65" s="224"/>
      <c r="Q65" s="224"/>
      <c r="R65" s="224"/>
      <c r="S65" s="224"/>
      <c r="T65" s="224"/>
      <c r="U65" s="224"/>
      <c r="V65" s="224"/>
      <c r="W65" s="224"/>
      <c r="X65" s="224"/>
      <c r="Y65" s="224"/>
      <c r="Z65" s="224"/>
      <c r="AA65" s="224"/>
      <c r="AB65" s="224"/>
      <c r="AC65" s="224"/>
      <c r="AD65" s="224"/>
      <c r="AE65" s="224"/>
      <c r="AF65" s="224"/>
      <c r="AG65" s="224"/>
      <c r="AH65" s="224"/>
      <c r="AI65" s="224"/>
      <c r="AJ65" s="224"/>
      <c r="AK65" s="224"/>
      <c r="AL65" s="224"/>
      <c r="AM65" s="224"/>
      <c r="AN65" s="224"/>
      <c r="AO65" s="224"/>
      <c r="AP65" s="224"/>
      <c r="AQ65" s="224"/>
      <c r="AR65" s="224"/>
      <c r="AS65" s="224"/>
      <c r="AT65" s="224"/>
      <c r="AU65" s="224"/>
      <c r="AV65" s="224"/>
      <c r="AW65" s="224"/>
      <c r="AX65" s="224"/>
      <c r="AY65" s="224"/>
      <c r="AZ65" s="224"/>
      <c r="BA65" s="224"/>
      <c r="BB65" s="224"/>
      <c r="BC65" s="224"/>
      <c r="BD65" s="224"/>
      <c r="BE65" s="224"/>
      <c r="BF65" s="224"/>
      <c r="BG65" s="224"/>
      <c r="BH65" s="224"/>
      <c r="BI65" s="224"/>
    </row>
    <row r="66" spans="1:61">
      <c r="A66" s="115"/>
      <c r="B66" s="180" t="s">
        <v>368</v>
      </c>
      <c r="C66" s="168"/>
      <c r="D66" s="169" t="s">
        <v>287</v>
      </c>
      <c r="E66" s="169" t="s">
        <v>236</v>
      </c>
      <c r="F66" s="1199">
        <v>-19743312.049167</v>
      </c>
      <c r="G66" s="1204" t="s">
        <v>243</v>
      </c>
      <c r="H66" s="1705">
        <f>'WCA Allocation Factors'!E7</f>
        <v>8.043396137671209E-2</v>
      </c>
      <c r="I66" s="197">
        <f>F66*H66</f>
        <v>-1588032.7988110729</v>
      </c>
      <c r="N66" s="224"/>
      <c r="O66" s="224"/>
      <c r="P66" s="224"/>
      <c r="Q66" s="224"/>
      <c r="R66" s="224"/>
      <c r="S66" s="224"/>
      <c r="T66" s="224"/>
      <c r="U66" s="224"/>
      <c r="V66" s="224"/>
      <c r="W66" s="224"/>
      <c r="X66" s="224"/>
      <c r="Y66" s="224"/>
      <c r="Z66" s="224"/>
      <c r="AA66" s="224"/>
      <c r="AB66" s="224"/>
      <c r="AC66" s="224"/>
      <c r="AD66" s="224"/>
      <c r="AE66" s="224"/>
      <c r="AF66" s="224"/>
      <c r="AG66" s="224"/>
      <c r="AH66" s="224"/>
      <c r="AI66" s="224"/>
      <c r="AJ66" s="224"/>
      <c r="AK66" s="224"/>
      <c r="AL66" s="224"/>
      <c r="AM66" s="224"/>
      <c r="AN66" s="224"/>
      <c r="AO66" s="224"/>
      <c r="AP66" s="224"/>
      <c r="AQ66" s="224"/>
      <c r="AR66" s="224"/>
      <c r="AS66" s="224"/>
      <c r="AT66" s="224"/>
      <c r="AU66" s="224"/>
      <c r="AV66" s="224"/>
      <c r="AW66" s="224"/>
      <c r="AX66" s="224"/>
      <c r="AY66" s="224"/>
      <c r="AZ66" s="224"/>
      <c r="BA66" s="224"/>
      <c r="BB66" s="224"/>
      <c r="BC66" s="224"/>
      <c r="BD66" s="224"/>
      <c r="BE66" s="224"/>
      <c r="BF66" s="224"/>
      <c r="BG66" s="224"/>
      <c r="BH66" s="224"/>
      <c r="BI66" s="224"/>
    </row>
    <row r="67" spans="1:61">
      <c r="A67" s="115"/>
      <c r="B67" s="180" t="s">
        <v>368</v>
      </c>
      <c r="C67" s="168"/>
      <c r="D67" s="169" t="s">
        <v>287</v>
      </c>
      <c r="E67" s="169" t="s">
        <v>236</v>
      </c>
      <c r="F67" s="1199">
        <v>-15021.408750000001</v>
      </c>
      <c r="G67" s="1204" t="s">
        <v>223</v>
      </c>
      <c r="H67" s="1705">
        <f>'WCA Allocation Factors'!E12</f>
        <v>6.8509279244491156E-2</v>
      </c>
      <c r="I67" s="197">
        <f t="shared" ref="I67:I71" si="4">F67*H67</f>
        <v>-1029.1058866993928</v>
      </c>
      <c r="N67" s="224"/>
      <c r="O67" s="224"/>
      <c r="P67" s="224"/>
      <c r="Q67" s="224"/>
      <c r="R67" s="224"/>
      <c r="S67" s="224"/>
      <c r="T67" s="224"/>
      <c r="U67" s="224"/>
      <c r="V67" s="224"/>
      <c r="W67" s="224"/>
      <c r="X67" s="224"/>
      <c r="Y67" s="224"/>
      <c r="Z67" s="224"/>
      <c r="AA67" s="224"/>
      <c r="AB67" s="224"/>
      <c r="AC67" s="224"/>
      <c r="AD67" s="224"/>
      <c r="AE67" s="224"/>
      <c r="AF67" s="224"/>
      <c r="AG67" s="224"/>
      <c r="AH67" s="224"/>
      <c r="AI67" s="224"/>
      <c r="AJ67" s="224"/>
      <c r="AK67" s="224"/>
      <c r="AL67" s="224"/>
      <c r="AM67" s="224"/>
      <c r="AN67" s="224"/>
      <c r="AO67" s="224"/>
      <c r="AP67" s="224"/>
      <c r="AQ67" s="224"/>
      <c r="AR67" s="224"/>
      <c r="AS67" s="224"/>
      <c r="AT67" s="224"/>
      <c r="AU67" s="224"/>
      <c r="AV67" s="224"/>
      <c r="AW67" s="224"/>
      <c r="AX67" s="224"/>
      <c r="AY67" s="224"/>
      <c r="AZ67" s="224"/>
      <c r="BA67" s="224"/>
      <c r="BB67" s="224"/>
      <c r="BC67" s="224"/>
      <c r="BD67" s="224"/>
      <c r="BE67" s="224"/>
      <c r="BF67" s="224"/>
      <c r="BG67" s="224"/>
      <c r="BH67" s="224"/>
      <c r="BI67" s="224"/>
    </row>
    <row r="68" spans="1:61">
      <c r="A68" s="115"/>
      <c r="B68" s="180" t="s">
        <v>368</v>
      </c>
      <c r="C68" s="168"/>
      <c r="D68" s="169" t="s">
        <v>287</v>
      </c>
      <c r="E68" s="169" t="s">
        <v>236</v>
      </c>
      <c r="F68" s="1199">
        <v>-13380829.568333</v>
      </c>
      <c r="G68" s="1204" t="s">
        <v>404</v>
      </c>
      <c r="H68" s="1705">
        <f>'WCA Allocation Factors'!E11</f>
        <v>0</v>
      </c>
      <c r="I68" s="197">
        <f t="shared" si="4"/>
        <v>0</v>
      </c>
      <c r="N68" s="224"/>
      <c r="O68" s="224"/>
      <c r="P68" s="224"/>
      <c r="Q68" s="224"/>
      <c r="R68" s="224"/>
      <c r="S68" s="224"/>
      <c r="T68" s="224"/>
      <c r="U68" s="224"/>
      <c r="V68" s="224"/>
      <c r="W68" s="224"/>
      <c r="X68" s="224"/>
      <c r="Y68" s="224"/>
      <c r="Z68" s="224"/>
      <c r="AA68" s="224"/>
      <c r="AB68" s="224"/>
      <c r="AC68" s="224"/>
      <c r="AD68" s="224"/>
      <c r="AE68" s="224"/>
      <c r="AF68" s="224"/>
      <c r="AG68" s="224"/>
      <c r="AH68" s="224"/>
      <c r="AI68" s="224"/>
      <c r="AJ68" s="224"/>
      <c r="AK68" s="224"/>
      <c r="AL68" s="224"/>
      <c r="AM68" s="224"/>
      <c r="AN68" s="224"/>
      <c r="AO68" s="224"/>
      <c r="AP68" s="224"/>
      <c r="AQ68" s="224"/>
      <c r="AR68" s="224"/>
      <c r="AS68" s="224"/>
      <c r="AT68" s="224"/>
      <c r="AU68" s="224"/>
      <c r="AV68" s="224"/>
      <c r="AW68" s="224"/>
      <c r="AX68" s="224"/>
      <c r="AY68" s="224"/>
      <c r="AZ68" s="224"/>
      <c r="BA68" s="224"/>
      <c r="BB68" s="224"/>
      <c r="BC68" s="224"/>
      <c r="BD68" s="224"/>
      <c r="BE68" s="224"/>
      <c r="BF68" s="224"/>
      <c r="BG68" s="224"/>
      <c r="BH68" s="224"/>
      <c r="BI68" s="224"/>
    </row>
    <row r="69" spans="1:61">
      <c r="A69" s="115"/>
      <c r="B69" s="180" t="s">
        <v>368</v>
      </c>
      <c r="C69" s="168"/>
      <c r="D69" s="169" t="s">
        <v>287</v>
      </c>
      <c r="E69" s="169" t="s">
        <v>236</v>
      </c>
      <c r="F69" s="1199">
        <v>-4220791.16</v>
      </c>
      <c r="G69" s="1204" t="s">
        <v>341</v>
      </c>
      <c r="H69" s="1705">
        <f>'WCA Allocation Factors'!E16</f>
        <v>0.22605500000000001</v>
      </c>
      <c r="I69" s="197">
        <f t="shared" si="4"/>
        <v>-954130.94567380007</v>
      </c>
      <c r="N69" s="224"/>
      <c r="O69" s="224"/>
      <c r="P69" s="224"/>
      <c r="Q69" s="224"/>
      <c r="R69" s="224"/>
      <c r="S69" s="224"/>
      <c r="T69" s="224"/>
      <c r="U69" s="224"/>
      <c r="V69" s="224"/>
      <c r="W69" s="224"/>
      <c r="X69" s="224"/>
      <c r="Y69" s="224"/>
      <c r="Z69" s="224"/>
      <c r="AA69" s="224"/>
      <c r="AB69" s="224"/>
      <c r="AC69" s="224"/>
      <c r="AD69" s="224"/>
      <c r="AE69" s="224"/>
      <c r="AF69" s="224"/>
      <c r="AG69" s="224"/>
      <c r="AH69" s="224"/>
      <c r="AI69" s="224"/>
      <c r="AJ69" s="224"/>
      <c r="AK69" s="224"/>
      <c r="AL69" s="224"/>
      <c r="AM69" s="224"/>
      <c r="AN69" s="224"/>
      <c r="AO69" s="224"/>
      <c r="AP69" s="224"/>
      <c r="AQ69" s="224"/>
      <c r="AR69" s="224"/>
      <c r="AS69" s="224"/>
      <c r="AT69" s="224"/>
      <c r="AU69" s="224"/>
      <c r="AV69" s="224"/>
      <c r="AW69" s="224"/>
      <c r="AX69" s="224"/>
      <c r="AY69" s="224"/>
      <c r="AZ69" s="224"/>
      <c r="BA69" s="224"/>
      <c r="BB69" s="224"/>
      <c r="BC69" s="224"/>
      <c r="BD69" s="224"/>
      <c r="BE69" s="224"/>
      <c r="BF69" s="224"/>
      <c r="BG69" s="224"/>
      <c r="BH69" s="224"/>
      <c r="BI69" s="224"/>
    </row>
    <row r="70" spans="1:61">
      <c r="A70" s="115"/>
      <c r="B70" s="180" t="s">
        <v>368</v>
      </c>
      <c r="C70" s="168"/>
      <c r="D70" s="169" t="s">
        <v>287</v>
      </c>
      <c r="E70" s="169" t="s">
        <v>236</v>
      </c>
      <c r="F70" s="1199">
        <v>-24069328.399167001</v>
      </c>
      <c r="G70" s="1204" t="s">
        <v>352</v>
      </c>
      <c r="H70" s="1705">
        <f>'WCA Allocation Factors'!E17</f>
        <v>0</v>
      </c>
      <c r="I70" s="197">
        <f t="shared" si="4"/>
        <v>0</v>
      </c>
      <c r="N70" s="224"/>
      <c r="O70" s="224"/>
      <c r="P70" s="224"/>
      <c r="Q70" s="224"/>
      <c r="R70" s="224"/>
      <c r="S70" s="224"/>
      <c r="T70" s="224"/>
      <c r="U70" s="224"/>
      <c r="V70" s="224"/>
      <c r="W70" s="224"/>
      <c r="X70" s="224"/>
      <c r="Y70" s="224"/>
      <c r="Z70" s="224"/>
      <c r="AA70" s="224"/>
      <c r="AB70" s="224"/>
      <c r="AC70" s="224"/>
      <c r="AD70" s="224"/>
      <c r="AE70" s="224"/>
      <c r="AF70" s="224"/>
      <c r="AG70" s="224"/>
      <c r="AH70" s="224"/>
      <c r="AI70" s="224"/>
      <c r="AJ70" s="224"/>
      <c r="AK70" s="224"/>
      <c r="AL70" s="224"/>
      <c r="AM70" s="224"/>
      <c r="AN70" s="224"/>
      <c r="AO70" s="224"/>
      <c r="AP70" s="224"/>
      <c r="AQ70" s="224"/>
      <c r="AR70" s="224"/>
      <c r="AS70" s="224"/>
      <c r="AT70" s="224"/>
      <c r="AU70" s="224"/>
      <c r="AV70" s="224"/>
      <c r="AW70" s="224"/>
      <c r="AX70" s="224"/>
      <c r="AY70" s="224"/>
      <c r="AZ70" s="224"/>
      <c r="BA70" s="224"/>
      <c r="BB70" s="224"/>
      <c r="BC70" s="224"/>
      <c r="BD70" s="224"/>
      <c r="BE70" s="224"/>
      <c r="BF70" s="224"/>
      <c r="BG70" s="224"/>
      <c r="BH70" s="224"/>
      <c r="BI70" s="224"/>
    </row>
    <row r="71" spans="1:61">
      <c r="A71" s="115"/>
      <c r="B71" s="180" t="s">
        <v>368</v>
      </c>
      <c r="C71" s="168"/>
      <c r="D71" s="169" t="s">
        <v>287</v>
      </c>
      <c r="E71" s="169" t="s">
        <v>236</v>
      </c>
      <c r="F71" s="1199">
        <v>-16954131.560416996</v>
      </c>
      <c r="G71" s="1204" t="s">
        <v>261</v>
      </c>
      <c r="H71" s="1705">
        <f>'WCA Allocation Factors'!E31</f>
        <v>0</v>
      </c>
      <c r="I71" s="197">
        <f t="shared" si="4"/>
        <v>0</v>
      </c>
      <c r="N71" s="224"/>
      <c r="O71" s="224"/>
      <c r="P71" s="224"/>
      <c r="Q71" s="224"/>
      <c r="R71" s="224"/>
      <c r="S71" s="224"/>
      <c r="T71" s="224"/>
      <c r="U71" s="224"/>
      <c r="V71" s="224"/>
      <c r="W71" s="224"/>
      <c r="X71" s="224"/>
      <c r="Y71" s="224"/>
      <c r="Z71" s="224"/>
      <c r="AA71" s="224"/>
      <c r="AB71" s="224"/>
      <c r="AC71" s="224"/>
      <c r="AD71" s="224"/>
      <c r="AE71" s="224"/>
      <c r="AF71" s="224"/>
      <c r="AG71" s="224"/>
      <c r="AH71" s="224"/>
      <c r="AI71" s="224"/>
      <c r="AJ71" s="224"/>
      <c r="AK71" s="224"/>
      <c r="AL71" s="224"/>
      <c r="AM71" s="224"/>
      <c r="AN71" s="224"/>
      <c r="AO71" s="224"/>
      <c r="AP71" s="224"/>
      <c r="AQ71" s="224"/>
      <c r="AR71" s="224"/>
      <c r="AS71" s="224"/>
      <c r="AT71" s="224"/>
      <c r="AU71" s="224"/>
      <c r="AV71" s="224"/>
      <c r="AW71" s="224"/>
      <c r="AX71" s="224"/>
      <c r="AY71" s="224"/>
      <c r="AZ71" s="224"/>
      <c r="BA71" s="224"/>
      <c r="BB71" s="224"/>
      <c r="BC71" s="224"/>
      <c r="BD71" s="224"/>
      <c r="BE71" s="224"/>
      <c r="BF71" s="224"/>
      <c r="BG71" s="224"/>
      <c r="BH71" s="224"/>
      <c r="BI71" s="224"/>
    </row>
    <row r="72" spans="1:61">
      <c r="A72" s="115"/>
      <c r="B72" s="226"/>
      <c r="C72" s="230"/>
      <c r="D72" s="232"/>
      <c r="E72" s="232"/>
      <c r="F72" s="1203">
        <f>SUM(F66:F71)</f>
        <v>-78383414.145833999</v>
      </c>
      <c r="G72" s="200"/>
      <c r="H72" s="237"/>
      <c r="I72" s="1202">
        <f>SUM(I66:I71)</f>
        <v>-2543192.8503715722</v>
      </c>
      <c r="N72" s="224"/>
      <c r="O72" s="224"/>
      <c r="P72" s="224"/>
      <c r="Q72" s="224"/>
      <c r="R72" s="224"/>
      <c r="S72" s="224"/>
      <c r="T72" s="224"/>
      <c r="U72" s="224"/>
      <c r="V72" s="224"/>
      <c r="W72" s="224"/>
      <c r="X72" s="224"/>
      <c r="Y72" s="224"/>
      <c r="Z72" s="224"/>
      <c r="AA72" s="224"/>
      <c r="AB72" s="224"/>
      <c r="AC72" s="224"/>
      <c r="AD72" s="224"/>
      <c r="AE72" s="224"/>
      <c r="AF72" s="224"/>
      <c r="AG72" s="224"/>
      <c r="AH72" s="224"/>
      <c r="AI72" s="224"/>
      <c r="AJ72" s="224"/>
      <c r="AK72" s="224"/>
      <c r="AL72" s="224"/>
      <c r="AM72" s="224"/>
      <c r="AN72" s="224"/>
      <c r="AO72" s="224"/>
      <c r="AP72" s="224"/>
      <c r="AQ72" s="224"/>
      <c r="AR72" s="224"/>
      <c r="AS72" s="224"/>
      <c r="AT72" s="224"/>
      <c r="AU72" s="224"/>
      <c r="AV72" s="224"/>
      <c r="AW72" s="224"/>
      <c r="AX72" s="224"/>
      <c r="AY72" s="224"/>
      <c r="AZ72" s="224"/>
      <c r="BA72" s="224"/>
      <c r="BB72" s="224"/>
      <c r="BC72" s="224"/>
      <c r="BD72" s="224"/>
      <c r="BE72" s="224"/>
      <c r="BF72" s="224"/>
      <c r="BG72" s="224"/>
      <c r="BH72" s="224"/>
      <c r="BI72" s="224"/>
    </row>
    <row r="73" spans="1:61">
      <c r="A73" s="115"/>
      <c r="B73" s="226"/>
      <c r="C73" s="230"/>
      <c r="D73" s="232"/>
      <c r="E73" s="232"/>
      <c r="F73" s="238"/>
      <c r="G73" s="200"/>
      <c r="H73" s="237"/>
      <c r="I73" s="197"/>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M73" s="224"/>
      <c r="AN73" s="224"/>
      <c r="AO73" s="224"/>
      <c r="AP73" s="224"/>
      <c r="AQ73" s="224"/>
      <c r="AR73" s="224"/>
      <c r="AS73" s="224"/>
      <c r="AT73" s="224"/>
      <c r="AU73" s="224"/>
      <c r="AV73" s="224"/>
      <c r="AW73" s="224"/>
      <c r="AX73" s="224"/>
      <c r="AY73" s="224"/>
      <c r="AZ73" s="224"/>
      <c r="BA73" s="224"/>
      <c r="BB73" s="224"/>
      <c r="BC73" s="224"/>
      <c r="BD73" s="224"/>
      <c r="BE73" s="224"/>
      <c r="BF73" s="224"/>
      <c r="BG73" s="224"/>
      <c r="BH73" s="224"/>
      <c r="BI73" s="224"/>
    </row>
    <row r="74" spans="1:61">
      <c r="A74" s="115"/>
      <c r="B74" s="176" t="s">
        <v>931</v>
      </c>
      <c r="C74" s="168"/>
      <c r="D74" s="1201"/>
      <c r="E74" s="169"/>
      <c r="F74" s="1199"/>
      <c r="G74" s="1198"/>
      <c r="H74" s="237"/>
      <c r="I74" s="197"/>
      <c r="N74" s="224"/>
      <c r="O74" s="224"/>
      <c r="P74" s="224"/>
      <c r="Q74" s="224"/>
      <c r="R74" s="224"/>
      <c r="S74" s="224"/>
      <c r="T74" s="224"/>
      <c r="U74" s="224"/>
      <c r="V74" s="224"/>
      <c r="W74" s="224"/>
      <c r="X74" s="224"/>
      <c r="Y74" s="224"/>
      <c r="Z74" s="224"/>
      <c r="AA74" s="224"/>
      <c r="AB74" s="224"/>
      <c r="AC74" s="224"/>
      <c r="AD74" s="224"/>
      <c r="AE74" s="224"/>
      <c r="AF74" s="224"/>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c r="BD74" s="224"/>
      <c r="BE74" s="224"/>
      <c r="BF74" s="224"/>
      <c r="BG74" s="224"/>
      <c r="BH74" s="224"/>
      <c r="BI74" s="224"/>
    </row>
    <row r="75" spans="1:61">
      <c r="A75" s="115"/>
      <c r="B75" s="180" t="s">
        <v>359</v>
      </c>
      <c r="C75" s="168"/>
      <c r="D75" s="1207" t="s">
        <v>286</v>
      </c>
      <c r="E75" s="169" t="s">
        <v>236</v>
      </c>
      <c r="F75" s="1199">
        <v>-50123.684166666601</v>
      </c>
      <c r="G75" s="1207" t="s">
        <v>267</v>
      </c>
      <c r="H75" s="1705">
        <f>'WCA Allocation Factors'!C6</f>
        <v>0</v>
      </c>
      <c r="I75" s="197">
        <f>F75*H75</f>
        <v>0</v>
      </c>
      <c r="N75" s="224"/>
      <c r="O75" s="224"/>
      <c r="P75" s="224"/>
      <c r="Q75" s="224"/>
      <c r="R75" s="224"/>
      <c r="S75" s="224"/>
      <c r="T75" s="224"/>
      <c r="U75" s="224"/>
      <c r="V75" s="224"/>
      <c r="W75" s="224"/>
      <c r="X75" s="224"/>
      <c r="Y75" s="224"/>
      <c r="Z75" s="224"/>
      <c r="AA75" s="224"/>
      <c r="AB75" s="224"/>
      <c r="AC75" s="224"/>
      <c r="AD75" s="224"/>
      <c r="AE75" s="224"/>
      <c r="AF75" s="224"/>
      <c r="AG75" s="224"/>
      <c r="AH75" s="224"/>
      <c r="AI75" s="224"/>
      <c r="AJ75" s="224"/>
      <c r="AK75" s="224"/>
      <c r="AL75" s="224"/>
      <c r="AM75" s="224"/>
      <c r="AN75" s="224"/>
      <c r="AO75" s="224"/>
      <c r="AP75" s="224"/>
      <c r="AQ75" s="224"/>
      <c r="AR75" s="224"/>
      <c r="AS75" s="224"/>
      <c r="AT75" s="224"/>
      <c r="AU75" s="224"/>
      <c r="AV75" s="224"/>
      <c r="AW75" s="224"/>
      <c r="AX75" s="224"/>
      <c r="AY75" s="224"/>
      <c r="AZ75" s="224"/>
      <c r="BA75" s="224"/>
      <c r="BB75" s="224"/>
      <c r="BC75" s="224"/>
      <c r="BD75" s="224"/>
      <c r="BE75" s="224"/>
      <c r="BF75" s="224"/>
      <c r="BG75" s="224"/>
      <c r="BH75" s="224"/>
      <c r="BI75" s="224"/>
    </row>
    <row r="76" spans="1:61">
      <c r="A76" s="115"/>
      <c r="B76" s="180" t="s">
        <v>359</v>
      </c>
      <c r="C76" s="168"/>
      <c r="D76" s="1207" t="s">
        <v>286</v>
      </c>
      <c r="E76" s="169" t="s">
        <v>236</v>
      </c>
      <c r="F76" s="1199">
        <v>10608208.819999898</v>
      </c>
      <c r="G76" s="1207" t="s">
        <v>404</v>
      </c>
      <c r="H76" s="1705">
        <f>'WCA Allocation Factors'!E11</f>
        <v>0</v>
      </c>
      <c r="I76" s="197">
        <f t="shared" ref="I76:I89" si="5">F76*H76</f>
        <v>0</v>
      </c>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row>
    <row r="77" spans="1:61">
      <c r="A77" s="115"/>
      <c r="B77" s="180" t="s">
        <v>359</v>
      </c>
      <c r="C77" s="168"/>
      <c r="D77" s="1207" t="s">
        <v>286</v>
      </c>
      <c r="E77" s="169" t="s">
        <v>236</v>
      </c>
      <c r="F77" s="1199">
        <v>-6266873.1399999997</v>
      </c>
      <c r="G77" s="1207" t="s">
        <v>352</v>
      </c>
      <c r="H77" s="1705">
        <f>'WCA Allocation Factors'!E17</f>
        <v>0</v>
      </c>
      <c r="I77" s="197">
        <f t="shared" si="5"/>
        <v>0</v>
      </c>
      <c r="N77" s="224"/>
      <c r="O77" s="224"/>
      <c r="P77" s="224"/>
      <c r="Q77" s="224"/>
      <c r="R77" s="224"/>
      <c r="S77" s="224"/>
      <c r="T77" s="224"/>
      <c r="U77" s="224"/>
      <c r="V77" s="224"/>
      <c r="W77" s="224"/>
      <c r="X77" s="224"/>
      <c r="Y77" s="224"/>
      <c r="Z77" s="224"/>
      <c r="AA77" s="224"/>
      <c r="AB77" s="224"/>
      <c r="AC77" s="224"/>
      <c r="AD77" s="224"/>
      <c r="AE77" s="224"/>
      <c r="AF77" s="224"/>
      <c r="AG77" s="224"/>
      <c r="AH77" s="224"/>
      <c r="AI77" s="224"/>
      <c r="AJ77" s="224"/>
      <c r="AK77" s="224"/>
      <c r="AL77" s="224"/>
      <c r="AM77" s="224"/>
      <c r="AN77" s="224"/>
      <c r="AO77" s="224"/>
      <c r="AP77" s="224"/>
      <c r="AQ77" s="224"/>
      <c r="AR77" s="224"/>
      <c r="AS77" s="224"/>
      <c r="AT77" s="224"/>
      <c r="AU77" s="224"/>
      <c r="AV77" s="224"/>
      <c r="AW77" s="224"/>
      <c r="AX77" s="224"/>
      <c r="AY77" s="224"/>
      <c r="AZ77" s="224"/>
      <c r="BA77" s="224"/>
      <c r="BB77" s="224"/>
      <c r="BC77" s="224"/>
      <c r="BD77" s="224"/>
      <c r="BE77" s="224"/>
      <c r="BF77" s="224"/>
      <c r="BG77" s="224"/>
      <c r="BH77" s="224"/>
      <c r="BI77" s="224"/>
    </row>
    <row r="78" spans="1:61">
      <c r="A78" s="115"/>
      <c r="B78" s="180" t="s">
        <v>359</v>
      </c>
      <c r="C78" s="168"/>
      <c r="D78" s="1207" t="s">
        <v>286</v>
      </c>
      <c r="E78" s="169" t="s">
        <v>236</v>
      </c>
      <c r="F78" s="1199">
        <v>113171.10333333342</v>
      </c>
      <c r="G78" s="1207" t="s">
        <v>668</v>
      </c>
      <c r="H78" s="1705">
        <f>'WCA Allocation Factors'!I6</f>
        <v>0</v>
      </c>
      <c r="I78" s="197">
        <f t="shared" si="5"/>
        <v>0</v>
      </c>
      <c r="N78" s="224"/>
      <c r="O78" s="224"/>
      <c r="P78" s="224"/>
      <c r="Q78" s="224"/>
      <c r="R78" s="224"/>
      <c r="S78" s="224"/>
      <c r="T78" s="224"/>
      <c r="U78" s="224"/>
      <c r="V78" s="224"/>
      <c r="W78" s="224"/>
      <c r="X78" s="224"/>
      <c r="Y78" s="224"/>
      <c r="Z78" s="224"/>
      <c r="AA78" s="224"/>
      <c r="AB78" s="224"/>
      <c r="AC78" s="224"/>
      <c r="AD78" s="224"/>
      <c r="AE78" s="224"/>
      <c r="AF78" s="224"/>
      <c r="AG78" s="224"/>
      <c r="AH78" s="224"/>
      <c r="AI78" s="224"/>
      <c r="AJ78" s="224"/>
      <c r="AK78" s="224"/>
      <c r="AL78" s="224"/>
      <c r="AM78" s="224"/>
      <c r="AN78" s="224"/>
      <c r="AO78" s="224"/>
      <c r="AP78" s="224"/>
      <c r="AQ78" s="224"/>
      <c r="AR78" s="224"/>
      <c r="AS78" s="224"/>
      <c r="AT78" s="224"/>
      <c r="AU78" s="224"/>
      <c r="AV78" s="224"/>
      <c r="AW78" s="224"/>
      <c r="AX78" s="224"/>
      <c r="AY78" s="224"/>
      <c r="AZ78" s="224"/>
      <c r="BA78" s="224"/>
      <c r="BB78" s="224"/>
      <c r="BC78" s="224"/>
      <c r="BD78" s="224"/>
      <c r="BE78" s="224"/>
      <c r="BF78" s="224"/>
      <c r="BG78" s="224"/>
      <c r="BH78" s="224"/>
      <c r="BI78" s="224"/>
    </row>
    <row r="79" spans="1:61">
      <c r="A79" s="115"/>
      <c r="B79" s="180" t="s">
        <v>359</v>
      </c>
      <c r="C79" s="168"/>
      <c r="D79" s="1207" t="s">
        <v>286</v>
      </c>
      <c r="E79" s="169" t="s">
        <v>236</v>
      </c>
      <c r="F79" s="1199">
        <v>300456.48</v>
      </c>
      <c r="G79" s="1207" t="s">
        <v>268</v>
      </c>
      <c r="H79" s="1705">
        <f>'WCA Allocation Factors'!D6</f>
        <v>0</v>
      </c>
      <c r="I79" s="197">
        <f t="shared" si="5"/>
        <v>0</v>
      </c>
      <c r="N79" s="224"/>
      <c r="O79" s="224"/>
      <c r="P79" s="224"/>
      <c r="Q79" s="224"/>
      <c r="R79" s="224"/>
      <c r="S79" s="224"/>
      <c r="T79" s="224"/>
      <c r="U79" s="224"/>
      <c r="V79" s="224"/>
      <c r="W79" s="224"/>
      <c r="X79" s="224"/>
      <c r="Y79" s="224"/>
      <c r="Z79" s="224"/>
      <c r="AA79" s="224"/>
      <c r="AB79" s="224"/>
      <c r="AC79" s="224"/>
      <c r="AD79" s="224"/>
      <c r="AE79" s="224"/>
      <c r="AF79" s="224"/>
      <c r="AG79" s="224"/>
      <c r="AH79" s="224"/>
      <c r="AI79" s="224"/>
      <c r="AJ79" s="224"/>
      <c r="AK79" s="224"/>
      <c r="AL79" s="224"/>
      <c r="AM79" s="224"/>
      <c r="AN79" s="224"/>
      <c r="AO79" s="224"/>
      <c r="AP79" s="224"/>
      <c r="AQ79" s="224"/>
      <c r="AR79" s="224"/>
      <c r="AS79" s="224"/>
      <c r="AT79" s="224"/>
      <c r="AU79" s="224"/>
      <c r="AV79" s="224"/>
      <c r="AW79" s="224"/>
      <c r="AX79" s="224"/>
      <c r="AY79" s="224"/>
      <c r="AZ79" s="224"/>
      <c r="BA79" s="224"/>
      <c r="BB79" s="224"/>
      <c r="BC79" s="224"/>
      <c r="BD79" s="224"/>
      <c r="BE79" s="224"/>
      <c r="BF79" s="224"/>
      <c r="BG79" s="224"/>
      <c r="BH79" s="224"/>
      <c r="BI79" s="224"/>
    </row>
    <row r="80" spans="1:61">
      <c r="A80" s="115"/>
      <c r="B80" s="180" t="s">
        <v>359</v>
      </c>
      <c r="C80" s="168"/>
      <c r="D80" s="1207" t="s">
        <v>286</v>
      </c>
      <c r="E80" s="169" t="s">
        <v>236</v>
      </c>
      <c r="F80" s="1199">
        <v>-155560821.95833331</v>
      </c>
      <c r="G80" s="1207" t="s">
        <v>261</v>
      </c>
      <c r="H80" s="1705">
        <f>'WCA Allocation Factors'!E31</f>
        <v>0</v>
      </c>
      <c r="I80" s="197">
        <f t="shared" si="5"/>
        <v>0</v>
      </c>
      <c r="N80" s="224"/>
      <c r="O80" s="224"/>
      <c r="P80" s="224"/>
      <c r="Q80" s="224"/>
      <c r="R80" s="224"/>
      <c r="S80" s="224"/>
      <c r="T80" s="224"/>
      <c r="U80" s="224"/>
      <c r="V80" s="224"/>
      <c r="W80" s="224"/>
      <c r="X80" s="224"/>
      <c r="Y80" s="224"/>
      <c r="Z80" s="224"/>
      <c r="AA80" s="224"/>
      <c r="AB80" s="224"/>
      <c r="AC80" s="224"/>
      <c r="AD80" s="224"/>
      <c r="AE80" s="224"/>
      <c r="AF80" s="224"/>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row>
    <row r="81" spans="1:61">
      <c r="A81" s="115"/>
      <c r="B81" s="180" t="s">
        <v>359</v>
      </c>
      <c r="C81" s="168"/>
      <c r="D81" s="1207" t="s">
        <v>286</v>
      </c>
      <c r="E81" s="169" t="s">
        <v>236</v>
      </c>
      <c r="F81" s="1199">
        <v>-10608208.82</v>
      </c>
      <c r="G81" s="1207" t="s">
        <v>245</v>
      </c>
      <c r="H81" s="1705">
        <f>'WCA Allocation Factors'!E9</f>
        <v>7.5708155171090544E-2</v>
      </c>
      <c r="I81" s="197">
        <f t="shared" si="5"/>
        <v>-803127.91943189129</v>
      </c>
      <c r="N81" s="224"/>
      <c r="O81" s="224"/>
      <c r="P81" s="224"/>
      <c r="Q81" s="224"/>
      <c r="R81" s="224"/>
      <c r="S81" s="224"/>
      <c r="T81" s="224"/>
      <c r="U81" s="224"/>
      <c r="V81" s="224"/>
      <c r="W81" s="224"/>
      <c r="X81" s="224"/>
      <c r="Y81" s="224"/>
      <c r="Z81" s="224"/>
      <c r="AA81" s="224"/>
      <c r="AB81" s="224"/>
      <c r="AC81" s="224"/>
      <c r="AD81" s="224"/>
      <c r="AE81" s="224"/>
      <c r="AF81" s="224"/>
      <c r="AG81" s="224"/>
      <c r="AH81" s="224"/>
      <c r="AI81" s="224"/>
      <c r="AJ81" s="224"/>
      <c r="AK81" s="224"/>
      <c r="AL81" s="224"/>
      <c r="AM81" s="224"/>
      <c r="AN81" s="224"/>
      <c r="AO81" s="224"/>
      <c r="AP81" s="224"/>
      <c r="AQ81" s="224"/>
      <c r="AR81" s="224"/>
      <c r="AS81" s="224"/>
      <c r="AT81" s="224"/>
      <c r="AU81" s="224"/>
      <c r="AV81" s="224"/>
      <c r="AW81" s="224"/>
      <c r="AX81" s="224"/>
      <c r="AY81" s="224"/>
      <c r="AZ81" s="224"/>
      <c r="BA81" s="224"/>
      <c r="BB81" s="224"/>
      <c r="BC81" s="224"/>
      <c r="BD81" s="224"/>
      <c r="BE81" s="224"/>
      <c r="BF81" s="224"/>
      <c r="BG81" s="224"/>
      <c r="BH81" s="224"/>
      <c r="BI81" s="224"/>
    </row>
    <row r="82" spans="1:61">
      <c r="A82" s="115"/>
      <c r="B82" s="180" t="s">
        <v>359</v>
      </c>
      <c r="C82" s="168"/>
      <c r="D82" s="1207" t="s">
        <v>286</v>
      </c>
      <c r="E82" s="169" t="s">
        <v>236</v>
      </c>
      <c r="F82" s="1199">
        <v>-1595417.1074999967</v>
      </c>
      <c r="G82" s="1207" t="s">
        <v>269</v>
      </c>
      <c r="H82" s="1705">
        <f>'WCA Allocation Factors'!H6</f>
        <v>0</v>
      </c>
      <c r="I82" s="197">
        <f t="shared" si="5"/>
        <v>0</v>
      </c>
      <c r="N82" s="224"/>
      <c r="O82" s="224"/>
      <c r="P82" s="224"/>
      <c r="Q82" s="224"/>
      <c r="R82" s="224"/>
      <c r="S82" s="224"/>
      <c r="T82" s="224"/>
      <c r="U82" s="224"/>
      <c r="V82" s="224"/>
      <c r="W82" s="224"/>
      <c r="X82" s="224"/>
      <c r="Y82" s="224"/>
      <c r="Z82" s="224"/>
      <c r="AA82" s="224"/>
      <c r="AB82" s="224"/>
      <c r="AC82" s="224"/>
      <c r="AD82" s="224"/>
      <c r="AE82" s="224"/>
      <c r="AF82" s="224"/>
      <c r="AG82" s="224"/>
      <c r="AH82" s="224"/>
      <c r="AI82" s="224"/>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row>
    <row r="83" spans="1:61">
      <c r="A83" s="115"/>
      <c r="B83" s="180" t="s">
        <v>359</v>
      </c>
      <c r="C83" s="168"/>
      <c r="D83" s="1207" t="s">
        <v>286</v>
      </c>
      <c r="E83" s="169" t="s">
        <v>236</v>
      </c>
      <c r="F83" s="1199">
        <v>-1943757.148749999</v>
      </c>
      <c r="G83" s="1207" t="s">
        <v>683</v>
      </c>
      <c r="H83" s="1705">
        <f>'WCA Allocation Factors'!K6</f>
        <v>0</v>
      </c>
      <c r="I83" s="197">
        <f t="shared" si="5"/>
        <v>0</v>
      </c>
      <c r="N83" s="224"/>
      <c r="O83" s="224"/>
      <c r="P83" s="224"/>
      <c r="Q83" s="224"/>
      <c r="R83" s="224"/>
      <c r="S83" s="224"/>
      <c r="T83" s="224"/>
      <c r="U83" s="224"/>
      <c r="V83" s="224"/>
      <c r="W83" s="224"/>
      <c r="X83" s="224"/>
      <c r="Y83" s="224"/>
      <c r="Z83" s="224"/>
      <c r="AA83" s="224"/>
      <c r="AB83" s="224"/>
      <c r="AC83" s="224"/>
      <c r="AD83" s="224"/>
      <c r="AE83" s="224"/>
      <c r="AF83" s="224"/>
      <c r="AG83" s="224"/>
      <c r="AH83" s="224"/>
      <c r="AI83" s="224"/>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row>
    <row r="84" spans="1:61">
      <c r="A84" s="115"/>
      <c r="B84" s="180" t="s">
        <v>359</v>
      </c>
      <c r="C84" s="168"/>
      <c r="D84" s="1207" t="s">
        <v>286</v>
      </c>
      <c r="E84" s="169" t="s">
        <v>236</v>
      </c>
      <c r="F84" s="1199">
        <v>-84017</v>
      </c>
      <c r="G84" s="1207" t="s">
        <v>880</v>
      </c>
      <c r="H84" s="1705">
        <f>'WCA Allocation Factors'!K6</f>
        <v>0</v>
      </c>
      <c r="I84" s="197">
        <f t="shared" si="5"/>
        <v>0</v>
      </c>
      <c r="N84" s="224"/>
      <c r="O84" s="224"/>
      <c r="P84" s="224"/>
      <c r="Q84" s="224"/>
      <c r="R84" s="224"/>
      <c r="S84" s="224"/>
      <c r="T84" s="224"/>
      <c r="U84" s="224"/>
      <c r="V84" s="224"/>
      <c r="W84" s="224"/>
      <c r="X84" s="224"/>
      <c r="Y84" s="224"/>
      <c r="Z84" s="224"/>
      <c r="AA84" s="224"/>
      <c r="AB84" s="224"/>
      <c r="AC84" s="224"/>
      <c r="AD84" s="224"/>
      <c r="AE84" s="224"/>
      <c r="AF84" s="224"/>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row>
    <row r="85" spans="1:61">
      <c r="A85" s="115"/>
      <c r="B85" s="180" t="s">
        <v>359</v>
      </c>
      <c r="C85" s="168"/>
      <c r="D85" s="1207" t="s">
        <v>330</v>
      </c>
      <c r="E85" s="169" t="s">
        <v>236</v>
      </c>
      <c r="F85" s="1199">
        <v>-2867750.4487499977</v>
      </c>
      <c r="G85" s="1207" t="s">
        <v>668</v>
      </c>
      <c r="H85" s="1705">
        <f>'WCA Allocation Factors'!I6</f>
        <v>0</v>
      </c>
      <c r="I85" s="197">
        <f t="shared" si="5"/>
        <v>0</v>
      </c>
      <c r="N85" s="224"/>
      <c r="O85" s="224"/>
      <c r="P85" s="224"/>
      <c r="Q85" s="224"/>
      <c r="R85" s="224"/>
      <c r="S85" s="224"/>
      <c r="T85" s="224"/>
      <c r="U85" s="224"/>
      <c r="V85" s="224"/>
      <c r="W85" s="224"/>
      <c r="X85" s="224"/>
      <c r="Y85" s="224"/>
      <c r="Z85" s="224"/>
      <c r="AA85" s="224"/>
      <c r="AB85" s="224"/>
      <c r="AC85" s="224"/>
      <c r="AD85" s="224"/>
      <c r="AE85" s="224"/>
      <c r="AF85" s="224"/>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224"/>
      <c r="BE85" s="224"/>
      <c r="BF85" s="224"/>
      <c r="BG85" s="224"/>
      <c r="BH85" s="224"/>
      <c r="BI85" s="224"/>
    </row>
    <row r="86" spans="1:61">
      <c r="A86" s="115"/>
      <c r="B86" s="180" t="s">
        <v>359</v>
      </c>
      <c r="C86" s="168"/>
      <c r="D86" s="1207" t="s">
        <v>330</v>
      </c>
      <c r="E86" s="169" t="s">
        <v>236</v>
      </c>
      <c r="F86" s="1199">
        <v>8108437.1499998383</v>
      </c>
      <c r="G86" s="1207" t="s">
        <v>261</v>
      </c>
      <c r="H86" s="1705">
        <f>'WCA Allocation Factors'!E31</f>
        <v>0</v>
      </c>
      <c r="I86" s="197">
        <f t="shared" si="5"/>
        <v>0</v>
      </c>
      <c r="N86" s="224"/>
      <c r="O86" s="224"/>
      <c r="P86" s="224"/>
      <c r="Q86" s="224"/>
      <c r="R86" s="224"/>
      <c r="S86" s="224"/>
      <c r="T86" s="224"/>
      <c r="U86" s="224"/>
      <c r="V86" s="224"/>
      <c r="W86" s="224"/>
      <c r="X86" s="224"/>
      <c r="Y86" s="224"/>
      <c r="Z86" s="224"/>
      <c r="AA86" s="224"/>
      <c r="AB86" s="224"/>
      <c r="AC86" s="224"/>
      <c r="AD86" s="224"/>
      <c r="AE86" s="224"/>
      <c r="AF86" s="224"/>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224"/>
      <c r="BE86" s="224"/>
      <c r="BF86" s="224"/>
      <c r="BG86" s="224"/>
      <c r="BH86" s="224"/>
      <c r="BI86" s="224"/>
    </row>
    <row r="87" spans="1:61">
      <c r="A87" s="115"/>
      <c r="B87" s="180" t="s">
        <v>359</v>
      </c>
      <c r="C87" s="168"/>
      <c r="D87" s="1207" t="s">
        <v>330</v>
      </c>
      <c r="E87" s="169" t="s">
        <v>236</v>
      </c>
      <c r="F87" s="1199">
        <v>-32155.017083333314</v>
      </c>
      <c r="G87" s="1207" t="s">
        <v>269</v>
      </c>
      <c r="H87" s="1705">
        <f>'WCA Allocation Factors'!H6</f>
        <v>0</v>
      </c>
      <c r="I87" s="197">
        <f t="shared" si="5"/>
        <v>0</v>
      </c>
      <c r="N87" s="224"/>
      <c r="O87" s="224"/>
      <c r="P87" s="224"/>
      <c r="Q87" s="224"/>
      <c r="R87" s="224"/>
      <c r="S87" s="224"/>
      <c r="T87" s="224"/>
      <c r="U87" s="224"/>
      <c r="V87" s="224"/>
      <c r="W87" s="224"/>
      <c r="X87" s="224"/>
      <c r="Y87" s="224"/>
      <c r="Z87" s="224"/>
      <c r="AA87" s="224"/>
      <c r="AB87" s="224"/>
      <c r="AC87" s="224"/>
      <c r="AD87" s="224"/>
      <c r="AE87" s="224"/>
      <c r="AF87" s="224"/>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224"/>
      <c r="BE87" s="224"/>
      <c r="BF87" s="224"/>
      <c r="BG87" s="224"/>
      <c r="BH87" s="224"/>
      <c r="BI87" s="224"/>
    </row>
    <row r="88" spans="1:61">
      <c r="A88" s="115"/>
      <c r="B88" s="180" t="s">
        <v>359</v>
      </c>
      <c r="C88" s="168"/>
      <c r="D88" s="1207" t="s">
        <v>330</v>
      </c>
      <c r="E88" s="169" t="s">
        <v>236</v>
      </c>
      <c r="F88" s="1199">
        <v>-106379.09291666666</v>
      </c>
      <c r="G88" s="1207" t="s">
        <v>683</v>
      </c>
      <c r="H88" s="1705">
        <f>'WCA Allocation Factors'!K6</f>
        <v>0</v>
      </c>
      <c r="I88" s="197">
        <f t="shared" si="5"/>
        <v>0</v>
      </c>
      <c r="N88" s="224"/>
      <c r="O88" s="224"/>
      <c r="P88" s="224"/>
      <c r="Q88" s="224"/>
      <c r="R88" s="224"/>
      <c r="S88" s="224"/>
      <c r="T88" s="224"/>
      <c r="U88" s="224"/>
      <c r="V88" s="224"/>
      <c r="W88" s="224"/>
      <c r="X88" s="224"/>
      <c r="Y88" s="224"/>
      <c r="Z88" s="224"/>
      <c r="AA88" s="224"/>
      <c r="AB88" s="224"/>
      <c r="AC88" s="224"/>
      <c r="AD88" s="224"/>
      <c r="AE88" s="224"/>
      <c r="AF88" s="224"/>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224"/>
      <c r="BE88" s="224"/>
      <c r="BF88" s="224"/>
      <c r="BG88" s="224"/>
      <c r="BH88" s="224"/>
      <c r="BI88" s="224"/>
    </row>
    <row r="89" spans="1:61">
      <c r="A89" s="115"/>
      <c r="B89" s="180" t="s">
        <v>359</v>
      </c>
      <c r="C89" s="168"/>
      <c r="D89" s="1207" t="s">
        <v>330</v>
      </c>
      <c r="E89" s="169" t="s">
        <v>236</v>
      </c>
      <c r="F89" s="1199">
        <v>-6.3449999999999998</v>
      </c>
      <c r="G89" s="1207" t="s">
        <v>880</v>
      </c>
      <c r="H89" s="1705">
        <f>'WCA Allocation Factors'!K6</f>
        <v>0</v>
      </c>
      <c r="I89" s="197">
        <f t="shared" si="5"/>
        <v>0</v>
      </c>
      <c r="N89" s="224"/>
      <c r="O89" s="224"/>
      <c r="P89" s="224"/>
      <c r="Q89" s="224"/>
      <c r="R89" s="224"/>
      <c r="S89" s="224"/>
      <c r="T89" s="224"/>
      <c r="U89" s="224"/>
      <c r="V89" s="224"/>
      <c r="W89" s="224"/>
      <c r="X89" s="224"/>
      <c r="Y89" s="224"/>
      <c r="Z89" s="224"/>
      <c r="AA89" s="224"/>
      <c r="AB89" s="224"/>
      <c r="AC89" s="224"/>
      <c r="AD89" s="224"/>
      <c r="AE89" s="224"/>
      <c r="AF89" s="224"/>
      <c r="AG89" s="224"/>
      <c r="AH89" s="224"/>
      <c r="AI89" s="224"/>
      <c r="AJ89" s="224"/>
      <c r="AK89" s="224"/>
      <c r="AL89" s="224"/>
      <c r="AM89" s="224"/>
      <c r="AN89" s="224"/>
      <c r="AO89" s="224"/>
      <c r="AP89" s="224"/>
      <c r="AQ89" s="224"/>
      <c r="AR89" s="224"/>
      <c r="AS89" s="224"/>
      <c r="AT89" s="224"/>
      <c r="AU89" s="224"/>
      <c r="AV89" s="224"/>
      <c r="AW89" s="224"/>
      <c r="AX89" s="224"/>
      <c r="AY89" s="224"/>
      <c r="AZ89" s="224"/>
      <c r="BA89" s="224"/>
      <c r="BB89" s="224"/>
      <c r="BC89" s="224"/>
      <c r="BD89" s="224"/>
      <c r="BE89" s="224"/>
      <c r="BF89" s="224"/>
      <c r="BG89" s="224"/>
      <c r="BH89" s="224"/>
      <c r="BI89" s="224"/>
    </row>
    <row r="90" spans="1:61">
      <c r="A90" s="115"/>
      <c r="B90" s="226"/>
      <c r="C90" s="230"/>
      <c r="D90" s="232"/>
      <c r="E90" s="232"/>
      <c r="F90" s="1203">
        <f>SUM(F75:F89)</f>
        <v>-159985236.20916691</v>
      </c>
      <c r="G90" s="200"/>
      <c r="H90" s="237"/>
      <c r="I90" s="1202">
        <f>SUM(I75:I89)</f>
        <v>-803127.91943189129</v>
      </c>
      <c r="N90" s="224"/>
      <c r="O90" s="224"/>
      <c r="P90" s="224"/>
      <c r="Q90" s="224"/>
      <c r="R90" s="224"/>
      <c r="S90" s="224"/>
      <c r="T90" s="224"/>
      <c r="U90" s="224"/>
      <c r="V90" s="224"/>
      <c r="W90" s="224"/>
      <c r="X90" s="224"/>
      <c r="Y90" s="224"/>
      <c r="Z90" s="224"/>
      <c r="AA90" s="224"/>
      <c r="AB90" s="224"/>
      <c r="AC90" s="224"/>
      <c r="AD90" s="224"/>
      <c r="AE90" s="224"/>
      <c r="AF90" s="224"/>
      <c r="AG90" s="224"/>
      <c r="AH90" s="224"/>
      <c r="AI90" s="224"/>
      <c r="AJ90" s="224"/>
      <c r="AK90" s="224"/>
      <c r="AL90" s="224"/>
      <c r="AM90" s="224"/>
      <c r="AN90" s="224"/>
      <c r="AO90" s="224"/>
      <c r="AP90" s="224"/>
      <c r="AQ90" s="224"/>
      <c r="AR90" s="224"/>
      <c r="AS90" s="224"/>
      <c r="AT90" s="224"/>
      <c r="AU90" s="224"/>
      <c r="AV90" s="224"/>
      <c r="AW90" s="224"/>
      <c r="AX90" s="224"/>
      <c r="AY90" s="224"/>
      <c r="AZ90" s="224"/>
      <c r="BA90" s="224"/>
      <c r="BB90" s="224"/>
      <c r="BC90" s="224"/>
      <c r="BD90" s="224"/>
      <c r="BE90" s="224"/>
      <c r="BF90" s="224"/>
      <c r="BG90" s="224"/>
      <c r="BH90" s="224"/>
      <c r="BI90" s="224"/>
    </row>
    <row r="91" spans="1:61">
      <c r="A91" s="115"/>
      <c r="B91" s="226"/>
      <c r="C91" s="230"/>
      <c r="D91" s="232"/>
      <c r="E91" s="232"/>
      <c r="F91" s="238"/>
      <c r="G91" s="200"/>
      <c r="H91" s="237"/>
      <c r="I91" s="197"/>
      <c r="N91" s="224"/>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224"/>
      <c r="BF91" s="224"/>
      <c r="BG91" s="224"/>
      <c r="BH91" s="224"/>
      <c r="BI91" s="224"/>
    </row>
    <row r="92" spans="1:61">
      <c r="A92" s="115"/>
      <c r="B92" s="1772" t="s">
        <v>371</v>
      </c>
      <c r="C92" s="1075"/>
      <c r="D92" s="189">
        <v>25318</v>
      </c>
      <c r="E92" s="189" t="s">
        <v>236</v>
      </c>
      <c r="F92" s="1199">
        <v>273000</v>
      </c>
      <c r="G92" s="189" t="s">
        <v>352</v>
      </c>
      <c r="H92" s="1705">
        <f>'WCA Allocation Factors'!H6</f>
        <v>0</v>
      </c>
      <c r="I92" s="197">
        <f>F92*H92</f>
        <v>0</v>
      </c>
      <c r="N92" s="224"/>
      <c r="O92" s="224"/>
      <c r="P92" s="224"/>
      <c r="Q92" s="224"/>
      <c r="R92" s="224"/>
      <c r="S92" s="224"/>
      <c r="T92" s="224"/>
      <c r="U92" s="224"/>
      <c r="V92" s="224"/>
      <c r="W92" s="224"/>
      <c r="X92" s="224"/>
      <c r="Y92" s="224"/>
      <c r="Z92" s="224"/>
      <c r="AA92" s="224"/>
      <c r="AB92" s="224"/>
      <c r="AC92" s="224"/>
      <c r="AD92" s="224"/>
      <c r="AE92" s="224"/>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224"/>
      <c r="BE92" s="224"/>
      <c r="BF92" s="224"/>
      <c r="BG92" s="224"/>
      <c r="BH92" s="224"/>
      <c r="BI92" s="224"/>
    </row>
    <row r="93" spans="1:61">
      <c r="A93" s="115"/>
      <c r="B93" s="226"/>
      <c r="C93" s="230"/>
      <c r="D93" s="232"/>
      <c r="E93" s="232"/>
      <c r="F93" s="238"/>
      <c r="G93" s="200"/>
      <c r="H93" s="237"/>
      <c r="I93" s="197"/>
      <c r="N93" s="224"/>
      <c r="O93" s="224"/>
      <c r="P93" s="224"/>
      <c r="Q93" s="224"/>
      <c r="R93" s="224"/>
      <c r="S93" s="224"/>
      <c r="T93" s="224"/>
      <c r="U93" s="224"/>
      <c r="V93" s="224"/>
      <c r="W93" s="224"/>
      <c r="X93" s="224"/>
      <c r="Y93" s="224"/>
      <c r="Z93" s="224"/>
      <c r="AA93" s="224"/>
      <c r="AB93" s="224"/>
      <c r="AC93" s="224"/>
      <c r="AD93" s="224"/>
      <c r="AE93" s="224"/>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224"/>
      <c r="BE93" s="224"/>
      <c r="BF93" s="224"/>
      <c r="BG93" s="224"/>
      <c r="BH93" s="224"/>
      <c r="BI93" s="224"/>
    </row>
    <row r="94" spans="1:61">
      <c r="A94" s="115"/>
      <c r="B94" s="2313" t="s">
        <v>493</v>
      </c>
      <c r="C94" s="168"/>
      <c r="D94" s="169"/>
      <c r="E94" s="169"/>
      <c r="F94" s="1199"/>
      <c r="G94" s="169"/>
      <c r="H94" s="237"/>
      <c r="I94" s="197"/>
      <c r="N94" s="224"/>
      <c r="O94" s="224"/>
      <c r="P94" s="224"/>
      <c r="Q94" s="224"/>
      <c r="R94" s="224"/>
      <c r="S94" s="224"/>
      <c r="T94" s="224"/>
      <c r="U94" s="224"/>
      <c r="V94" s="224"/>
      <c r="W94" s="224"/>
      <c r="X94" s="224"/>
      <c r="Y94" s="224"/>
      <c r="Z94" s="224"/>
      <c r="AA94" s="224"/>
      <c r="AB94" s="224"/>
      <c r="AC94" s="224"/>
      <c r="AD94" s="224"/>
      <c r="AE94" s="224"/>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224"/>
      <c r="BE94" s="224"/>
      <c r="BF94" s="224"/>
      <c r="BG94" s="224"/>
      <c r="BH94" s="224"/>
      <c r="BI94" s="224"/>
    </row>
    <row r="95" spans="1:61">
      <c r="A95" s="115"/>
      <c r="B95" s="1772" t="s">
        <v>531</v>
      </c>
      <c r="C95" s="1075"/>
      <c r="D95" s="189" t="s">
        <v>324</v>
      </c>
      <c r="E95" s="189" t="s">
        <v>236</v>
      </c>
      <c r="F95" s="1199">
        <v>-137381</v>
      </c>
      <c r="G95" s="189" t="s">
        <v>341</v>
      </c>
      <c r="H95" s="1705">
        <f>'WCA Allocation Factors'!E16</f>
        <v>0.22605500000000001</v>
      </c>
      <c r="I95" s="197">
        <f>F95*H95</f>
        <v>-31055.661955</v>
      </c>
      <c r="N95" s="224"/>
      <c r="O95" s="224"/>
      <c r="P95" s="224"/>
      <c r="Q95" s="224"/>
      <c r="R95" s="224"/>
      <c r="S95" s="224"/>
      <c r="T95" s="224"/>
      <c r="U95" s="224"/>
      <c r="V95" s="224"/>
      <c r="W95" s="224"/>
      <c r="X95" s="224"/>
      <c r="Y95" s="224"/>
      <c r="Z95" s="224"/>
      <c r="AA95" s="224"/>
      <c r="AB95" s="224"/>
      <c r="AC95" s="224"/>
      <c r="AD95" s="224"/>
      <c r="AE95" s="224"/>
      <c r="AF95" s="224"/>
      <c r="AG95" s="224"/>
      <c r="AH95" s="224"/>
      <c r="AI95" s="224"/>
      <c r="AJ95" s="224"/>
      <c r="AK95" s="224"/>
      <c r="AL95" s="224"/>
      <c r="AM95" s="224"/>
      <c r="AN95" s="224"/>
      <c r="AO95" s="224"/>
      <c r="AP95" s="224"/>
      <c r="AQ95" s="224"/>
      <c r="AR95" s="224"/>
      <c r="AS95" s="224"/>
      <c r="AT95" s="224"/>
      <c r="AU95" s="224"/>
      <c r="AV95" s="224"/>
      <c r="AW95" s="224"/>
      <c r="AX95" s="224"/>
      <c r="AY95" s="224"/>
      <c r="AZ95" s="224"/>
      <c r="BA95" s="224"/>
      <c r="BB95" s="224"/>
      <c r="BC95" s="224"/>
      <c r="BD95" s="224"/>
      <c r="BE95" s="224"/>
      <c r="BF95" s="224"/>
      <c r="BG95" s="224"/>
      <c r="BH95" s="224"/>
      <c r="BI95" s="224"/>
    </row>
    <row r="96" spans="1:61">
      <c r="A96" s="115"/>
      <c r="B96" s="1772" t="s">
        <v>532</v>
      </c>
      <c r="C96" s="1075"/>
      <c r="D96" s="189" t="s">
        <v>324</v>
      </c>
      <c r="E96" s="189" t="s">
        <v>236</v>
      </c>
      <c r="F96" s="1199">
        <v>-171693</v>
      </c>
      <c r="G96" s="189" t="s">
        <v>341</v>
      </c>
      <c r="H96" s="1705">
        <f>'WCA Allocation Factors'!E16</f>
        <v>0.22605500000000001</v>
      </c>
      <c r="I96" s="197">
        <f t="shared" ref="I96:I99" si="6">F96*H96</f>
        <v>-38812.061115000004</v>
      </c>
      <c r="N96" s="224"/>
      <c r="O96" s="224"/>
      <c r="P96" s="224"/>
      <c r="Q96" s="224"/>
      <c r="R96" s="224"/>
      <c r="S96" s="224"/>
      <c r="T96" s="224"/>
      <c r="U96" s="224"/>
      <c r="V96" s="224"/>
      <c r="W96" s="224"/>
      <c r="X96" s="224"/>
      <c r="Y96" s="224"/>
      <c r="Z96" s="224"/>
      <c r="AA96" s="224"/>
      <c r="AB96" s="224"/>
      <c r="AC96" s="224"/>
      <c r="AD96" s="224"/>
      <c r="AE96" s="224"/>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224"/>
      <c r="BE96" s="224"/>
      <c r="BF96" s="224"/>
      <c r="BG96" s="224"/>
      <c r="BH96" s="224"/>
      <c r="BI96" s="224"/>
    </row>
    <row r="97" spans="1:61">
      <c r="A97" s="115"/>
      <c r="B97" s="1772" t="s">
        <v>533</v>
      </c>
      <c r="C97" s="1075"/>
      <c r="D97" s="189" t="s">
        <v>324</v>
      </c>
      <c r="E97" s="189" t="s">
        <v>236</v>
      </c>
      <c r="F97" s="1199">
        <v>-4582312</v>
      </c>
      <c r="G97" s="189" t="s">
        <v>246</v>
      </c>
      <c r="H97" s="1705">
        <f>'WCA Allocation Factors'!E13</f>
        <v>6.850927924449117E-2</v>
      </c>
      <c r="I97" s="197">
        <f t="shared" si="6"/>
        <v>-313930.89239338285</v>
      </c>
      <c r="N97" s="224"/>
      <c r="O97" s="224"/>
      <c r="P97" s="224"/>
      <c r="Q97" s="224"/>
      <c r="R97" s="224"/>
      <c r="S97" s="224"/>
      <c r="T97" s="224"/>
      <c r="U97" s="224"/>
      <c r="V97" s="224"/>
      <c r="W97" s="224"/>
      <c r="X97" s="224"/>
      <c r="Y97" s="224"/>
      <c r="Z97" s="224"/>
      <c r="AA97" s="224"/>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224"/>
      <c r="BE97" s="224"/>
      <c r="BF97" s="224"/>
      <c r="BG97" s="224"/>
      <c r="BH97" s="224"/>
      <c r="BI97" s="224"/>
    </row>
    <row r="98" spans="1:61">
      <c r="A98" s="115"/>
      <c r="B98" s="1772" t="s">
        <v>534</v>
      </c>
      <c r="C98" s="1075"/>
      <c r="D98" s="189" t="s">
        <v>327</v>
      </c>
      <c r="E98" s="189" t="s">
        <v>236</v>
      </c>
      <c r="F98" s="1199">
        <v>-283083</v>
      </c>
      <c r="G98" s="189" t="s">
        <v>223</v>
      </c>
      <c r="H98" s="1705">
        <f>'WCA Allocation Factors'!E12</f>
        <v>6.8509279244491156E-2</v>
      </c>
      <c r="I98" s="197">
        <f t="shared" si="6"/>
        <v>-19393.812296368291</v>
      </c>
      <c r="N98" s="224"/>
      <c r="O98" s="224"/>
      <c r="P98" s="224"/>
      <c r="Q98" s="224"/>
      <c r="R98" s="224"/>
      <c r="S98" s="224"/>
      <c r="T98" s="224"/>
      <c r="U98" s="224"/>
      <c r="V98" s="224"/>
      <c r="W98" s="224"/>
      <c r="X98" s="224"/>
      <c r="Y98" s="224"/>
      <c r="Z98" s="224"/>
      <c r="AA98" s="224"/>
      <c r="AB98" s="224"/>
      <c r="AC98" s="224"/>
      <c r="AD98" s="224"/>
      <c r="AE98" s="224"/>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224"/>
      <c r="BB98" s="224"/>
      <c r="BC98" s="224"/>
      <c r="BD98" s="224"/>
      <c r="BE98" s="224"/>
      <c r="BF98" s="224"/>
      <c r="BG98" s="224"/>
      <c r="BH98" s="224"/>
      <c r="BI98" s="224"/>
    </row>
    <row r="99" spans="1:61">
      <c r="A99" s="115"/>
      <c r="B99" s="1772" t="s">
        <v>634</v>
      </c>
      <c r="C99" s="1075"/>
      <c r="D99" s="189" t="s">
        <v>324</v>
      </c>
      <c r="E99" s="189" t="s">
        <v>236</v>
      </c>
      <c r="F99" s="1199">
        <v>-15474</v>
      </c>
      <c r="G99" s="189" t="s">
        <v>352</v>
      </c>
      <c r="H99" s="1705">
        <f>'WCA Allocation Factors'!E17</f>
        <v>0</v>
      </c>
      <c r="I99" s="197">
        <f t="shared" si="6"/>
        <v>0</v>
      </c>
      <c r="N99" s="224"/>
      <c r="O99" s="224"/>
      <c r="P99" s="224"/>
      <c r="Q99" s="224"/>
      <c r="R99" s="224"/>
      <c r="S99" s="224"/>
      <c r="T99" s="224"/>
      <c r="U99" s="224"/>
      <c r="V99" s="224"/>
      <c r="W99" s="224"/>
      <c r="X99" s="224"/>
      <c r="Y99" s="224"/>
      <c r="Z99" s="224"/>
      <c r="AA99" s="224"/>
      <c r="AB99" s="224"/>
      <c r="AC99" s="224"/>
      <c r="AD99" s="224"/>
      <c r="AE99" s="224"/>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224"/>
      <c r="BB99" s="224"/>
      <c r="BC99" s="224"/>
      <c r="BD99" s="224"/>
      <c r="BE99" s="224"/>
      <c r="BF99" s="224"/>
      <c r="BG99" s="224"/>
      <c r="BH99" s="224"/>
      <c r="BI99" s="224"/>
    </row>
    <row r="100" spans="1:61">
      <c r="A100" s="115"/>
      <c r="B100" s="226"/>
      <c r="C100" s="230"/>
      <c r="D100" s="232"/>
      <c r="E100" s="232"/>
      <c r="F100" s="238"/>
      <c r="G100" s="200"/>
      <c r="H100" s="195"/>
      <c r="I100" s="197"/>
      <c r="N100" s="224"/>
      <c r="O100" s="224"/>
      <c r="P100" s="224"/>
      <c r="Q100" s="224"/>
      <c r="R100" s="224"/>
      <c r="S100" s="224"/>
      <c r="T100" s="224"/>
      <c r="U100" s="224"/>
      <c r="V100" s="224"/>
      <c r="W100" s="224"/>
      <c r="X100" s="224"/>
      <c r="Y100" s="224"/>
      <c r="Z100" s="224"/>
      <c r="AA100" s="224"/>
      <c r="AB100" s="224"/>
      <c r="AC100" s="224"/>
      <c r="AD100" s="224"/>
      <c r="AE100" s="224"/>
      <c r="AF100" s="224"/>
      <c r="AG100" s="224"/>
      <c r="AH100" s="224"/>
      <c r="AI100" s="224"/>
      <c r="AJ100" s="224"/>
      <c r="AK100" s="224"/>
      <c r="AL100" s="224"/>
      <c r="AM100" s="224"/>
      <c r="AN100" s="224"/>
      <c r="AO100" s="224"/>
      <c r="AP100" s="224"/>
      <c r="AQ100" s="224"/>
      <c r="AR100" s="224"/>
      <c r="AS100" s="224"/>
      <c r="AT100" s="224"/>
      <c r="AU100" s="224"/>
      <c r="AV100" s="224"/>
      <c r="AW100" s="224"/>
      <c r="AX100" s="224"/>
      <c r="AY100" s="224"/>
      <c r="AZ100" s="224"/>
      <c r="BA100" s="224"/>
      <c r="BB100" s="224"/>
      <c r="BC100" s="224"/>
      <c r="BD100" s="224"/>
      <c r="BE100" s="224"/>
      <c r="BF100" s="224"/>
      <c r="BG100" s="224"/>
      <c r="BH100" s="224"/>
      <c r="BI100" s="224"/>
    </row>
    <row r="101" spans="1:61">
      <c r="B101" s="193" t="s">
        <v>350</v>
      </c>
      <c r="C101" s="230"/>
      <c r="D101" s="230"/>
      <c r="E101" s="232"/>
      <c r="F101" s="240"/>
      <c r="G101" s="206"/>
      <c r="H101" s="190"/>
      <c r="I101" s="206"/>
      <c r="L101" s="689"/>
      <c r="M101" s="224"/>
      <c r="N101" s="224"/>
      <c r="O101" s="224"/>
      <c r="P101" s="224"/>
      <c r="Q101" s="224"/>
      <c r="R101" s="224"/>
      <c r="S101" s="224"/>
      <c r="T101" s="224"/>
      <c r="U101" s="224"/>
      <c r="V101" s="224"/>
      <c r="W101" s="224"/>
      <c r="X101" s="224"/>
      <c r="Y101" s="224"/>
      <c r="Z101" s="224"/>
      <c r="AA101" s="224"/>
      <c r="AB101" s="224"/>
      <c r="AC101" s="224"/>
      <c r="AD101" s="224"/>
      <c r="AE101" s="224"/>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224"/>
      <c r="BB101" s="224"/>
      <c r="BC101" s="224"/>
      <c r="BD101" s="224"/>
      <c r="BE101" s="224"/>
      <c r="BF101" s="224"/>
      <c r="BG101" s="224"/>
      <c r="BH101" s="224"/>
      <c r="BI101" s="224"/>
    </row>
    <row r="102" spans="1:61">
      <c r="B102" s="686"/>
      <c r="C102" s="687"/>
      <c r="D102" s="687"/>
      <c r="E102" s="233"/>
      <c r="F102" s="688"/>
      <c r="G102" s="206"/>
      <c r="H102" s="190"/>
      <c r="I102" s="206"/>
      <c r="L102" s="224"/>
      <c r="M102" s="224"/>
      <c r="N102" s="224"/>
      <c r="O102" s="224"/>
      <c r="P102" s="224"/>
      <c r="Q102" s="224"/>
      <c r="R102" s="224"/>
      <c r="S102" s="224"/>
      <c r="T102" s="224"/>
      <c r="U102" s="224"/>
      <c r="V102" s="224"/>
      <c r="W102" s="224"/>
      <c r="X102" s="224"/>
      <c r="Y102" s="224"/>
      <c r="Z102" s="224"/>
      <c r="AA102" s="224"/>
      <c r="AB102" s="224"/>
      <c r="AC102" s="224"/>
      <c r="AD102" s="224"/>
      <c r="AE102" s="224"/>
      <c r="AF102" s="224"/>
      <c r="AG102" s="224"/>
      <c r="AH102" s="224"/>
      <c r="AI102" s="224"/>
      <c r="AJ102" s="224"/>
      <c r="AK102" s="224"/>
      <c r="AL102" s="224"/>
      <c r="AM102" s="224"/>
      <c r="AN102" s="224"/>
      <c r="AO102" s="224"/>
      <c r="AP102" s="224"/>
      <c r="AQ102" s="224"/>
      <c r="AR102" s="224"/>
      <c r="AS102" s="224"/>
      <c r="AT102" s="224"/>
      <c r="AU102" s="224"/>
      <c r="AV102" s="224"/>
      <c r="AW102" s="224"/>
      <c r="AX102" s="224"/>
      <c r="AY102" s="224"/>
      <c r="AZ102" s="224"/>
      <c r="BA102" s="224"/>
      <c r="BB102" s="224"/>
      <c r="BC102" s="224"/>
      <c r="BD102" s="224"/>
      <c r="BE102" s="224"/>
      <c r="BF102" s="224"/>
      <c r="BG102" s="224"/>
      <c r="BH102" s="224"/>
      <c r="BI102" s="224"/>
    </row>
    <row r="103" spans="1:61">
      <c r="B103" s="1221"/>
      <c r="C103" s="1637"/>
      <c r="D103" s="1637"/>
      <c r="E103" s="1638"/>
      <c r="F103" s="1648"/>
      <c r="G103" s="1640"/>
      <c r="H103" s="1639"/>
      <c r="I103" s="1641"/>
      <c r="L103" s="224"/>
      <c r="M103" s="224"/>
      <c r="N103" s="224"/>
      <c r="O103" s="224"/>
      <c r="P103" s="224"/>
      <c r="Q103" s="224"/>
      <c r="R103" s="224"/>
      <c r="S103" s="224"/>
      <c r="T103" s="224"/>
      <c r="U103" s="224"/>
      <c r="V103" s="224"/>
      <c r="W103" s="224"/>
      <c r="X103" s="224"/>
      <c r="Y103" s="224"/>
      <c r="Z103" s="224"/>
      <c r="AA103" s="224"/>
      <c r="AB103" s="224"/>
      <c r="AC103" s="224"/>
      <c r="AD103" s="224"/>
      <c r="AE103" s="224"/>
      <c r="AF103" s="224"/>
      <c r="AG103" s="224"/>
      <c r="AH103" s="224"/>
      <c r="AI103" s="224"/>
      <c r="AJ103" s="224"/>
      <c r="AK103" s="224"/>
      <c r="AL103" s="224"/>
      <c r="AM103" s="224"/>
      <c r="AN103" s="224"/>
      <c r="AO103" s="224"/>
      <c r="AP103" s="224"/>
      <c r="AQ103" s="224"/>
      <c r="AR103" s="224"/>
      <c r="AS103" s="224"/>
      <c r="AT103" s="224"/>
      <c r="AU103" s="224"/>
      <c r="AV103" s="224"/>
      <c r="AW103" s="224"/>
      <c r="AX103" s="224"/>
      <c r="AY103" s="224"/>
      <c r="AZ103" s="224"/>
      <c r="BA103" s="224"/>
      <c r="BB103" s="224"/>
      <c r="BC103" s="224"/>
      <c r="BD103" s="224"/>
      <c r="BE103" s="224"/>
      <c r="BF103" s="224"/>
      <c r="BG103" s="224"/>
      <c r="BH103" s="224"/>
      <c r="BI103" s="224"/>
    </row>
    <row r="104" spans="1:61">
      <c r="B104" s="1221"/>
      <c r="C104" s="1637"/>
      <c r="D104" s="1637"/>
      <c r="E104" s="1638"/>
      <c r="F104" s="1639"/>
      <c r="G104" s="1640"/>
      <c r="H104" s="1640"/>
      <c r="I104" s="241"/>
      <c r="L104" s="224"/>
      <c r="M104" s="224"/>
      <c r="N104" s="224"/>
      <c r="O104" s="224"/>
      <c r="P104" s="224"/>
      <c r="Q104" s="224"/>
      <c r="R104" s="224"/>
      <c r="S104" s="224"/>
      <c r="T104" s="224"/>
      <c r="U104" s="224"/>
      <c r="V104" s="224"/>
      <c r="W104" s="224"/>
      <c r="X104" s="224"/>
      <c r="Y104" s="224"/>
      <c r="Z104" s="224"/>
      <c r="AA104" s="224"/>
      <c r="AB104" s="224"/>
      <c r="AC104" s="224"/>
      <c r="AD104" s="224"/>
      <c r="AE104" s="224"/>
      <c r="AF104" s="224"/>
      <c r="AG104" s="224"/>
      <c r="AH104" s="224"/>
      <c r="AI104" s="224"/>
      <c r="AJ104" s="224"/>
      <c r="AK104" s="224"/>
      <c r="AL104" s="224"/>
      <c r="AM104" s="224"/>
      <c r="AN104" s="224"/>
      <c r="AO104" s="224"/>
      <c r="AP104" s="224"/>
      <c r="AQ104" s="224"/>
      <c r="AR104" s="224"/>
      <c r="AS104" s="224"/>
      <c r="AT104" s="224"/>
      <c r="AU104" s="224"/>
      <c r="AV104" s="224"/>
      <c r="AW104" s="224"/>
      <c r="AX104" s="224"/>
      <c r="AY104" s="224"/>
      <c r="AZ104" s="224"/>
      <c r="BA104" s="224"/>
      <c r="BB104" s="224"/>
      <c r="BC104" s="224"/>
      <c r="BD104" s="224"/>
      <c r="BE104" s="224"/>
      <c r="BF104" s="224"/>
      <c r="BG104" s="224"/>
      <c r="BH104" s="224"/>
      <c r="BI104" s="224"/>
    </row>
    <row r="105" spans="1:61">
      <c r="B105" s="210"/>
      <c r="C105" s="242"/>
      <c r="D105" s="242"/>
      <c r="E105" s="243"/>
      <c r="G105" s="206"/>
      <c r="H105" s="190"/>
      <c r="I105" s="213"/>
      <c r="L105" s="224"/>
      <c r="M105" s="224"/>
      <c r="N105" s="224"/>
      <c r="O105" s="224"/>
      <c r="P105" s="224"/>
      <c r="Q105" s="224"/>
      <c r="R105" s="224"/>
      <c r="S105" s="224"/>
      <c r="T105" s="224"/>
      <c r="U105" s="224"/>
      <c r="V105" s="224"/>
      <c r="W105" s="224"/>
      <c r="X105" s="224"/>
      <c r="Y105" s="224"/>
      <c r="Z105" s="224"/>
      <c r="AA105" s="224"/>
      <c r="AB105" s="224"/>
      <c r="AC105" s="224"/>
      <c r="AD105" s="224"/>
      <c r="AE105" s="224"/>
      <c r="AF105" s="224"/>
      <c r="AG105" s="224"/>
      <c r="AH105" s="224"/>
      <c r="AI105" s="224"/>
      <c r="AJ105" s="224"/>
      <c r="AK105" s="224"/>
      <c r="AL105" s="224"/>
      <c r="AM105" s="224"/>
      <c r="AN105" s="224"/>
      <c r="AO105" s="224"/>
      <c r="AP105" s="224"/>
      <c r="AQ105" s="224"/>
      <c r="AR105" s="224"/>
      <c r="AS105" s="224"/>
      <c r="AT105" s="224"/>
      <c r="AU105" s="224"/>
      <c r="AV105" s="224"/>
      <c r="AW105" s="224"/>
      <c r="AX105" s="224"/>
      <c r="AY105" s="224"/>
      <c r="AZ105" s="224"/>
      <c r="BA105" s="224"/>
      <c r="BB105" s="224"/>
      <c r="BC105" s="224"/>
      <c r="BD105" s="224"/>
      <c r="BE105" s="224"/>
      <c r="BF105" s="224"/>
      <c r="BG105" s="224"/>
      <c r="BH105" s="224"/>
      <c r="BI105" s="224"/>
    </row>
    <row r="106" spans="1:61">
      <c r="B106" s="1642"/>
      <c r="C106" s="1643"/>
      <c r="D106" s="1644"/>
      <c r="E106" s="1645"/>
      <c r="F106" s="794"/>
      <c r="G106" s="1646"/>
      <c r="H106" s="794"/>
      <c r="I106" s="1647"/>
      <c r="L106" s="224"/>
      <c r="M106" s="224"/>
      <c r="N106" s="224"/>
      <c r="O106" s="224"/>
      <c r="P106" s="224"/>
      <c r="Q106" s="224"/>
      <c r="R106" s="224"/>
      <c r="S106" s="224"/>
      <c r="T106" s="224"/>
      <c r="U106" s="224"/>
      <c r="V106" s="224"/>
      <c r="W106" s="224"/>
      <c r="X106" s="224"/>
      <c r="Y106" s="224"/>
      <c r="Z106" s="224"/>
      <c r="AA106" s="224"/>
      <c r="AB106" s="224"/>
      <c r="AC106" s="224"/>
      <c r="AD106" s="224"/>
      <c r="AE106" s="224"/>
      <c r="AF106" s="224"/>
      <c r="AG106" s="224"/>
      <c r="AH106" s="224"/>
      <c r="AI106" s="224"/>
      <c r="AJ106" s="224"/>
      <c r="AK106" s="224"/>
      <c r="AL106" s="224"/>
      <c r="AM106" s="224"/>
      <c r="AN106" s="224"/>
      <c r="AO106" s="224"/>
      <c r="AP106" s="224"/>
      <c r="AQ106" s="224"/>
      <c r="AR106" s="224"/>
      <c r="AS106" s="224"/>
      <c r="AT106" s="224"/>
      <c r="AU106" s="224"/>
      <c r="AV106" s="224"/>
      <c r="AW106" s="224"/>
      <c r="AX106" s="224"/>
      <c r="AY106" s="224"/>
      <c r="AZ106" s="224"/>
      <c r="BA106" s="224"/>
      <c r="BB106" s="224"/>
      <c r="BC106" s="224"/>
      <c r="BD106" s="224"/>
      <c r="BE106" s="224"/>
      <c r="BF106" s="224"/>
      <c r="BG106" s="224"/>
      <c r="BH106" s="224"/>
      <c r="BI106" s="224"/>
    </row>
    <row r="107" spans="1:61">
      <c r="B107" s="190"/>
      <c r="C107" s="1636"/>
      <c r="D107" s="244"/>
      <c r="E107" s="232"/>
      <c r="F107" s="240"/>
      <c r="G107" s="206"/>
      <c r="H107" s="190"/>
      <c r="I107" s="206"/>
      <c r="L107" s="224"/>
      <c r="M107" s="224"/>
      <c r="N107" s="224"/>
      <c r="O107" s="224"/>
      <c r="P107" s="224"/>
      <c r="Q107" s="224"/>
      <c r="R107" s="224"/>
      <c r="S107" s="224"/>
      <c r="T107" s="224"/>
      <c r="U107" s="224"/>
      <c r="V107" s="224"/>
      <c r="W107" s="224"/>
      <c r="X107" s="224"/>
      <c r="Y107" s="224"/>
      <c r="Z107" s="224"/>
      <c r="AA107" s="224"/>
      <c r="AB107" s="224"/>
      <c r="AC107" s="224"/>
      <c r="AD107" s="224"/>
      <c r="AE107" s="224"/>
      <c r="AF107" s="224"/>
      <c r="AG107" s="224"/>
      <c r="AH107" s="224"/>
      <c r="AI107" s="224"/>
      <c r="AJ107" s="224"/>
      <c r="AK107" s="224"/>
      <c r="AL107" s="224"/>
      <c r="AM107" s="224"/>
      <c r="AN107" s="224"/>
      <c r="AO107" s="224"/>
      <c r="AP107" s="224"/>
      <c r="AQ107" s="224"/>
      <c r="AR107" s="224"/>
      <c r="AS107" s="224"/>
      <c r="AT107" s="224"/>
      <c r="AU107" s="224"/>
      <c r="AV107" s="224"/>
      <c r="AW107" s="224"/>
      <c r="AX107" s="224"/>
      <c r="AY107" s="224"/>
      <c r="AZ107" s="224"/>
      <c r="BA107" s="224"/>
      <c r="BB107" s="224"/>
      <c r="BC107" s="224"/>
      <c r="BD107" s="224"/>
      <c r="BE107" s="224"/>
      <c r="BF107" s="224"/>
      <c r="BG107" s="224"/>
      <c r="BH107" s="224"/>
      <c r="BI107" s="224"/>
    </row>
    <row r="108" spans="1:61">
      <c r="B108" s="190"/>
      <c r="C108" s="221"/>
      <c r="D108" s="245"/>
      <c r="E108" s="246"/>
      <c r="F108" s="247"/>
      <c r="G108" s="199"/>
      <c r="I108" s="199"/>
      <c r="L108" s="224"/>
      <c r="M108" s="224"/>
      <c r="N108" s="224"/>
      <c r="O108" s="224"/>
      <c r="P108" s="224"/>
      <c r="Q108" s="224"/>
      <c r="R108" s="224"/>
      <c r="S108" s="224"/>
      <c r="T108" s="224"/>
      <c r="U108" s="224"/>
      <c r="V108" s="224"/>
      <c r="W108" s="224"/>
      <c r="X108" s="224"/>
      <c r="Y108" s="224"/>
      <c r="Z108" s="224"/>
      <c r="AA108" s="224"/>
      <c r="AB108" s="224"/>
      <c r="AC108" s="224"/>
      <c r="AD108" s="224"/>
      <c r="AE108" s="224"/>
      <c r="AF108" s="224"/>
      <c r="AG108" s="224"/>
      <c r="AH108" s="224"/>
      <c r="AI108" s="224"/>
      <c r="AJ108" s="224"/>
      <c r="AK108" s="224"/>
      <c r="AL108" s="224"/>
      <c r="AM108" s="224"/>
      <c r="AN108" s="224"/>
      <c r="AO108" s="224"/>
      <c r="AP108" s="224"/>
      <c r="AQ108" s="224"/>
      <c r="AR108" s="224"/>
      <c r="AS108" s="224"/>
      <c r="AT108" s="224"/>
      <c r="AU108" s="224"/>
      <c r="AV108" s="224"/>
      <c r="AW108" s="224"/>
      <c r="AX108" s="224"/>
      <c r="AY108" s="224"/>
      <c r="AZ108" s="224"/>
      <c r="BA108" s="224"/>
      <c r="BB108" s="224"/>
      <c r="BC108" s="224"/>
      <c r="BD108" s="224"/>
      <c r="BE108" s="224"/>
      <c r="BF108" s="224"/>
      <c r="BG108" s="224"/>
      <c r="BH108" s="224"/>
      <c r="BI108" s="224"/>
    </row>
    <row r="109" spans="1:61">
      <c r="J109" s="224"/>
      <c r="K109" s="224"/>
      <c r="L109" s="224"/>
      <c r="M109" s="224"/>
      <c r="N109" s="224"/>
      <c r="O109" s="224"/>
      <c r="P109" s="224"/>
      <c r="Q109" s="224"/>
      <c r="R109" s="224"/>
      <c r="S109" s="224"/>
      <c r="T109" s="224"/>
      <c r="U109" s="224"/>
      <c r="V109" s="224"/>
      <c r="W109" s="224"/>
      <c r="X109" s="224"/>
      <c r="Y109" s="224"/>
      <c r="Z109" s="224"/>
      <c r="AA109" s="224"/>
      <c r="AB109" s="224"/>
      <c r="AC109" s="224"/>
      <c r="AD109" s="224"/>
      <c r="AE109" s="224"/>
      <c r="AF109" s="224"/>
      <c r="AG109" s="224"/>
      <c r="AH109" s="224"/>
      <c r="AI109" s="224"/>
      <c r="AJ109" s="224"/>
      <c r="AK109" s="224"/>
      <c r="AL109" s="224"/>
      <c r="AM109" s="224"/>
      <c r="AN109" s="224"/>
      <c r="AO109" s="224"/>
      <c r="AP109" s="224"/>
      <c r="AQ109" s="224"/>
      <c r="AR109" s="224"/>
      <c r="AS109" s="224"/>
      <c r="AT109" s="224"/>
      <c r="AU109" s="224"/>
      <c r="AV109" s="224"/>
      <c r="AW109" s="224"/>
      <c r="AX109" s="224"/>
      <c r="AY109" s="224"/>
      <c r="AZ109" s="224"/>
      <c r="BA109" s="224"/>
      <c r="BB109" s="224"/>
      <c r="BC109" s="224"/>
      <c r="BD109" s="224"/>
      <c r="BE109" s="224"/>
      <c r="BF109" s="224"/>
      <c r="BG109" s="224"/>
      <c r="BH109" s="224"/>
      <c r="BI109" s="224"/>
    </row>
    <row r="110" spans="1:61">
      <c r="J110" s="224"/>
      <c r="K110" s="224"/>
      <c r="L110" s="224"/>
      <c r="M110" s="224"/>
      <c r="N110" s="224"/>
      <c r="O110" s="224"/>
      <c r="P110" s="224"/>
      <c r="Q110" s="224"/>
      <c r="R110" s="224"/>
      <c r="S110" s="224"/>
      <c r="T110" s="224"/>
      <c r="U110" s="224"/>
      <c r="V110" s="224"/>
      <c r="W110" s="224"/>
      <c r="X110" s="224"/>
      <c r="Y110" s="224"/>
      <c r="Z110" s="224"/>
      <c r="AA110" s="224"/>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224"/>
      <c r="BE110" s="224"/>
      <c r="BF110" s="224"/>
      <c r="BG110" s="224"/>
      <c r="BH110" s="224"/>
      <c r="BI110" s="224"/>
    </row>
    <row r="111" spans="1:61">
      <c r="J111" s="224"/>
      <c r="K111" s="224"/>
      <c r="L111" s="224"/>
      <c r="M111" s="224"/>
      <c r="N111" s="224"/>
      <c r="O111" s="224"/>
      <c r="P111" s="224"/>
      <c r="Q111" s="224"/>
      <c r="R111" s="224"/>
      <c r="S111" s="224"/>
      <c r="T111" s="224"/>
      <c r="U111" s="224"/>
      <c r="V111" s="224"/>
      <c r="W111" s="224"/>
      <c r="X111" s="224"/>
      <c r="Y111" s="224"/>
      <c r="Z111" s="224"/>
      <c r="AA111" s="224"/>
      <c r="AB111" s="224"/>
      <c r="AC111" s="224"/>
      <c r="AD111" s="224"/>
      <c r="AE111" s="224"/>
      <c r="AF111" s="224"/>
      <c r="AG111" s="224"/>
      <c r="AH111" s="224"/>
      <c r="AI111" s="224"/>
      <c r="AJ111" s="224"/>
      <c r="AK111" s="224"/>
      <c r="AL111" s="224"/>
      <c r="AM111" s="224"/>
      <c r="AN111" s="224"/>
      <c r="AO111" s="224"/>
      <c r="AP111" s="224"/>
      <c r="AQ111" s="224"/>
      <c r="AR111" s="224"/>
      <c r="AS111" s="224"/>
      <c r="AT111" s="224"/>
      <c r="AU111" s="224"/>
      <c r="AV111" s="224"/>
      <c r="AW111" s="224"/>
      <c r="AX111" s="224"/>
      <c r="AY111" s="224"/>
      <c r="AZ111" s="224"/>
      <c r="BA111" s="224"/>
      <c r="BB111" s="224"/>
      <c r="BC111" s="224"/>
      <c r="BD111" s="224"/>
      <c r="BE111" s="224"/>
      <c r="BF111" s="224"/>
      <c r="BG111" s="224"/>
      <c r="BH111" s="224"/>
      <c r="BI111" s="224"/>
    </row>
    <row r="112" spans="1:61">
      <c r="J112" s="224"/>
      <c r="K112" s="224"/>
      <c r="L112" s="224"/>
      <c r="M112" s="224"/>
      <c r="N112" s="224"/>
      <c r="O112" s="224"/>
      <c r="P112" s="224"/>
      <c r="Q112" s="224"/>
      <c r="R112" s="224"/>
      <c r="S112" s="224"/>
      <c r="T112" s="224"/>
      <c r="U112" s="224"/>
      <c r="V112" s="224"/>
      <c r="W112" s="224"/>
      <c r="X112" s="224"/>
      <c r="Y112" s="224"/>
      <c r="Z112" s="224"/>
      <c r="AA112" s="224"/>
      <c r="AB112" s="224"/>
      <c r="AC112" s="224"/>
      <c r="AD112" s="224"/>
      <c r="AE112" s="224"/>
      <c r="AF112" s="224"/>
      <c r="AG112" s="224"/>
      <c r="AH112" s="224"/>
      <c r="AI112" s="224"/>
      <c r="AJ112" s="224"/>
      <c r="AK112" s="224"/>
      <c r="AL112" s="224"/>
      <c r="AM112" s="224"/>
      <c r="AN112" s="224"/>
      <c r="AO112" s="224"/>
      <c r="AP112" s="224"/>
      <c r="AQ112" s="224"/>
      <c r="AR112" s="224"/>
      <c r="AS112" s="224"/>
      <c r="AT112" s="224"/>
      <c r="AU112" s="224"/>
      <c r="AV112" s="224"/>
      <c r="AW112" s="224"/>
      <c r="AX112" s="224"/>
      <c r="AY112" s="224"/>
      <c r="AZ112" s="224"/>
      <c r="BA112" s="224"/>
      <c r="BB112" s="224"/>
      <c r="BC112" s="224"/>
      <c r="BD112" s="224"/>
      <c r="BE112" s="224"/>
      <c r="BF112" s="224"/>
      <c r="BG112" s="224"/>
      <c r="BH112" s="224"/>
      <c r="BI112" s="224"/>
    </row>
    <row r="113" spans="1:61">
      <c r="J113" s="224"/>
      <c r="K113" s="224"/>
      <c r="L113" s="224"/>
      <c r="M113" s="224"/>
      <c r="N113" s="224"/>
      <c r="O113" s="224"/>
      <c r="P113" s="224"/>
      <c r="Q113" s="224"/>
      <c r="R113" s="224"/>
      <c r="S113" s="224"/>
      <c r="T113" s="224"/>
      <c r="U113" s="224"/>
      <c r="V113" s="224"/>
      <c r="W113" s="224"/>
      <c r="X113" s="224"/>
      <c r="Y113" s="224"/>
      <c r="Z113" s="224"/>
      <c r="AA113" s="224"/>
      <c r="AB113" s="224"/>
      <c r="AC113" s="224"/>
      <c r="AD113" s="224"/>
      <c r="AE113" s="224"/>
      <c r="AF113" s="224"/>
      <c r="AG113" s="224"/>
      <c r="AH113" s="224"/>
      <c r="AI113" s="224"/>
      <c r="AJ113" s="224"/>
      <c r="AK113" s="224"/>
      <c r="AL113" s="224"/>
      <c r="AM113" s="224"/>
      <c r="AN113" s="224"/>
      <c r="AO113" s="224"/>
      <c r="AP113" s="224"/>
      <c r="AQ113" s="224"/>
      <c r="AR113" s="224"/>
      <c r="AS113" s="224"/>
      <c r="AT113" s="224"/>
      <c r="AU113" s="224"/>
      <c r="AV113" s="224"/>
      <c r="AW113" s="224"/>
      <c r="AX113" s="224"/>
      <c r="AY113" s="224"/>
      <c r="AZ113" s="224"/>
      <c r="BA113" s="224"/>
      <c r="BB113" s="224"/>
      <c r="BC113" s="224"/>
      <c r="BD113" s="224"/>
      <c r="BE113" s="224"/>
      <c r="BF113" s="224"/>
      <c r="BG113" s="224"/>
      <c r="BH113" s="224"/>
      <c r="BI113" s="224"/>
    </row>
    <row r="114" spans="1:61">
      <c r="J114" s="224"/>
      <c r="K114" s="224"/>
      <c r="L114" s="224"/>
      <c r="M114" s="224"/>
      <c r="N114" s="224"/>
      <c r="O114" s="224"/>
      <c r="P114" s="224"/>
      <c r="Q114" s="224"/>
      <c r="R114" s="224"/>
      <c r="S114" s="224"/>
      <c r="T114" s="224"/>
      <c r="U114" s="224"/>
      <c r="V114" s="224"/>
      <c r="W114" s="224"/>
      <c r="X114" s="224"/>
      <c r="Y114" s="224"/>
      <c r="Z114" s="224"/>
      <c r="AA114" s="224"/>
      <c r="AB114" s="224"/>
      <c r="AC114" s="224"/>
      <c r="AD114" s="224"/>
      <c r="AE114" s="224"/>
      <c r="AF114" s="224"/>
      <c r="AG114" s="224"/>
      <c r="AH114" s="224"/>
      <c r="AI114" s="224"/>
      <c r="AJ114" s="224"/>
      <c r="AK114" s="224"/>
      <c r="AL114" s="224"/>
      <c r="AM114" s="224"/>
      <c r="AN114" s="224"/>
      <c r="AO114" s="224"/>
      <c r="AP114" s="224"/>
      <c r="AQ114" s="224"/>
      <c r="AR114" s="224"/>
      <c r="AS114" s="224"/>
      <c r="AT114" s="224"/>
      <c r="AU114" s="224"/>
      <c r="AV114" s="224"/>
      <c r="AW114" s="224"/>
      <c r="AX114" s="224"/>
      <c r="AY114" s="224"/>
      <c r="AZ114" s="224"/>
      <c r="BA114" s="224"/>
      <c r="BB114" s="224"/>
      <c r="BC114" s="224"/>
      <c r="BD114" s="224"/>
      <c r="BE114" s="224"/>
      <c r="BF114" s="224"/>
      <c r="BG114" s="224"/>
      <c r="BH114" s="224"/>
      <c r="BI114" s="224"/>
    </row>
    <row r="115" spans="1:61">
      <c r="J115" s="224"/>
      <c r="K115" s="224"/>
      <c r="L115" s="224"/>
      <c r="M115" s="224"/>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224"/>
      <c r="BE115" s="224"/>
      <c r="BF115" s="224"/>
      <c r="BG115" s="224"/>
      <c r="BH115" s="224"/>
      <c r="BI115" s="224"/>
    </row>
    <row r="116" spans="1:61">
      <c r="J116" s="224"/>
      <c r="K116" s="224"/>
      <c r="L116" s="224"/>
      <c r="M116" s="224"/>
      <c r="N116" s="224"/>
      <c r="O116" s="224"/>
      <c r="P116" s="224"/>
      <c r="Q116" s="224"/>
      <c r="R116" s="224"/>
      <c r="S116" s="224"/>
      <c r="T116" s="224"/>
      <c r="U116" s="224"/>
      <c r="V116" s="224"/>
      <c r="W116" s="224"/>
      <c r="X116" s="224"/>
      <c r="Y116" s="224"/>
      <c r="Z116" s="224"/>
      <c r="AA116" s="224"/>
      <c r="AB116" s="224"/>
      <c r="AC116" s="224"/>
      <c r="AD116" s="224"/>
      <c r="AE116" s="224"/>
      <c r="AF116" s="224"/>
      <c r="AG116" s="224"/>
      <c r="AH116" s="224"/>
      <c r="AI116" s="224"/>
      <c r="AJ116" s="224"/>
      <c r="AK116" s="224"/>
      <c r="AL116" s="224"/>
      <c r="AM116" s="224"/>
      <c r="AN116" s="224"/>
      <c r="AO116" s="224"/>
      <c r="AP116" s="224"/>
      <c r="AQ116" s="224"/>
      <c r="AR116" s="224"/>
      <c r="AS116" s="224"/>
      <c r="AT116" s="224"/>
      <c r="AU116" s="224"/>
      <c r="AV116" s="224"/>
      <c r="AW116" s="224"/>
      <c r="AX116" s="224"/>
      <c r="AY116" s="224"/>
      <c r="AZ116" s="224"/>
      <c r="BA116" s="224"/>
      <c r="BB116" s="224"/>
      <c r="BC116" s="224"/>
      <c r="BD116" s="224"/>
      <c r="BE116" s="224"/>
      <c r="BF116" s="224"/>
      <c r="BG116" s="224"/>
      <c r="BH116" s="224"/>
      <c r="BI116" s="224"/>
    </row>
    <row r="117" spans="1:61">
      <c r="J117" s="224"/>
      <c r="K117" s="224"/>
      <c r="L117" s="224"/>
      <c r="M117" s="224"/>
      <c r="N117" s="224"/>
      <c r="O117" s="224"/>
      <c r="P117" s="224"/>
      <c r="Q117" s="224"/>
      <c r="R117" s="224"/>
      <c r="S117" s="224"/>
      <c r="T117" s="224"/>
      <c r="U117" s="224"/>
      <c r="V117" s="224"/>
      <c r="W117" s="224"/>
      <c r="X117" s="224"/>
      <c r="Y117" s="224"/>
      <c r="Z117" s="224"/>
      <c r="AA117" s="224"/>
      <c r="AB117" s="224"/>
      <c r="AC117" s="224"/>
      <c r="AD117" s="224"/>
      <c r="AE117" s="224"/>
      <c r="AF117" s="224"/>
      <c r="AG117" s="224"/>
      <c r="AH117" s="224"/>
      <c r="AI117" s="224"/>
      <c r="AJ117" s="224"/>
      <c r="AK117" s="224"/>
      <c r="AL117" s="224"/>
      <c r="AM117" s="224"/>
      <c r="AN117" s="224"/>
      <c r="AO117" s="224"/>
      <c r="AP117" s="224"/>
      <c r="AQ117" s="224"/>
      <c r="AR117" s="224"/>
      <c r="AS117" s="224"/>
      <c r="AT117" s="224"/>
      <c r="AU117" s="224"/>
      <c r="AV117" s="224"/>
      <c r="AW117" s="224"/>
      <c r="AX117" s="224"/>
      <c r="AY117" s="224"/>
      <c r="AZ117" s="224"/>
      <c r="BA117" s="224"/>
      <c r="BB117" s="224"/>
      <c r="BC117" s="224"/>
      <c r="BD117" s="224"/>
      <c r="BE117" s="224"/>
      <c r="BF117" s="224"/>
      <c r="BG117" s="224"/>
      <c r="BH117" s="224"/>
      <c r="BI117" s="224"/>
    </row>
    <row r="118" spans="1:61">
      <c r="J118" s="224"/>
      <c r="K118" s="224"/>
      <c r="L118" s="224"/>
      <c r="M118" s="224"/>
      <c r="N118" s="224"/>
      <c r="O118" s="224"/>
      <c r="P118" s="224"/>
      <c r="Q118" s="224"/>
      <c r="R118" s="224"/>
      <c r="S118" s="224"/>
      <c r="T118" s="224"/>
      <c r="U118" s="224"/>
      <c r="V118" s="224"/>
      <c r="W118" s="224"/>
      <c r="X118" s="224"/>
      <c r="Y118" s="224"/>
      <c r="Z118" s="224"/>
      <c r="AA118" s="224"/>
      <c r="AB118" s="224"/>
      <c r="AC118" s="224"/>
      <c r="AD118" s="224"/>
      <c r="AE118" s="224"/>
      <c r="AF118" s="224"/>
      <c r="AG118" s="224"/>
      <c r="AH118" s="224"/>
      <c r="AI118" s="224"/>
      <c r="AJ118" s="224"/>
      <c r="AK118" s="224"/>
      <c r="AL118" s="224"/>
      <c r="AM118" s="224"/>
      <c r="AN118" s="224"/>
      <c r="AO118" s="224"/>
      <c r="AP118" s="224"/>
      <c r="AQ118" s="224"/>
      <c r="AR118" s="224"/>
      <c r="AS118" s="224"/>
      <c r="AT118" s="224"/>
      <c r="AU118" s="224"/>
      <c r="AV118" s="224"/>
      <c r="AW118" s="224"/>
      <c r="AX118" s="224"/>
      <c r="AY118" s="224"/>
      <c r="AZ118" s="224"/>
      <c r="BA118" s="224"/>
      <c r="BB118" s="224"/>
      <c r="BC118" s="224"/>
      <c r="BD118" s="224"/>
      <c r="BE118" s="224"/>
      <c r="BF118" s="224"/>
      <c r="BG118" s="224"/>
      <c r="BH118" s="224"/>
      <c r="BI118" s="224"/>
    </row>
    <row r="119" spans="1:61">
      <c r="J119" s="224"/>
      <c r="K119" s="224"/>
      <c r="L119" s="224"/>
      <c r="M119" s="224"/>
      <c r="N119" s="224"/>
      <c r="O119" s="224"/>
      <c r="P119" s="224"/>
      <c r="Q119" s="224"/>
      <c r="R119" s="224"/>
      <c r="S119" s="224"/>
      <c r="T119" s="224"/>
      <c r="U119" s="224"/>
      <c r="V119" s="224"/>
      <c r="W119" s="224"/>
      <c r="X119" s="224"/>
      <c r="Y119" s="224"/>
      <c r="Z119" s="224"/>
      <c r="AA119" s="224"/>
      <c r="AB119" s="224"/>
      <c r="AC119" s="224"/>
      <c r="AD119" s="224"/>
      <c r="AE119" s="224"/>
      <c r="AF119" s="224"/>
      <c r="AG119" s="224"/>
      <c r="AH119" s="224"/>
      <c r="AI119" s="224"/>
      <c r="AJ119" s="224"/>
      <c r="AK119" s="224"/>
      <c r="AL119" s="224"/>
      <c r="AM119" s="224"/>
      <c r="AN119" s="224"/>
      <c r="AO119" s="224"/>
      <c r="AP119" s="224"/>
      <c r="AQ119" s="224"/>
      <c r="AR119" s="224"/>
      <c r="AS119" s="224"/>
      <c r="AT119" s="224"/>
      <c r="AU119" s="224"/>
      <c r="AV119" s="224"/>
      <c r="AW119" s="224"/>
      <c r="AX119" s="224"/>
      <c r="AY119" s="224"/>
      <c r="AZ119" s="224"/>
      <c r="BA119" s="224"/>
      <c r="BB119" s="224"/>
      <c r="BC119" s="224"/>
      <c r="BD119" s="224"/>
      <c r="BE119" s="224"/>
      <c r="BF119" s="224"/>
      <c r="BG119" s="224"/>
      <c r="BH119" s="224"/>
      <c r="BI119" s="224"/>
    </row>
    <row r="120" spans="1:61">
      <c r="J120" s="224"/>
      <c r="K120" s="224"/>
      <c r="L120" s="224"/>
      <c r="M120" s="224"/>
      <c r="N120" s="224"/>
      <c r="O120" s="224"/>
      <c r="P120" s="224"/>
      <c r="Q120" s="224"/>
      <c r="R120" s="224"/>
      <c r="S120" s="224"/>
      <c r="T120" s="224"/>
      <c r="U120" s="224"/>
      <c r="V120" s="224"/>
      <c r="W120" s="224"/>
      <c r="X120" s="224"/>
      <c r="Y120" s="224"/>
      <c r="Z120" s="224"/>
      <c r="AA120" s="224"/>
      <c r="AB120" s="224"/>
      <c r="AC120" s="224"/>
      <c r="AD120" s="224"/>
      <c r="AE120" s="224"/>
      <c r="AF120" s="224"/>
      <c r="AG120" s="224"/>
      <c r="AH120" s="224"/>
      <c r="AI120" s="224"/>
      <c r="AJ120" s="224"/>
      <c r="AK120" s="224"/>
      <c r="AL120" s="224"/>
      <c r="AM120" s="224"/>
      <c r="AN120" s="224"/>
      <c r="AO120" s="224"/>
      <c r="AP120" s="224"/>
      <c r="AQ120" s="224"/>
      <c r="AR120" s="224"/>
      <c r="AS120" s="224"/>
      <c r="AT120" s="224"/>
      <c r="AU120" s="224"/>
      <c r="AV120" s="224"/>
      <c r="AW120" s="224"/>
      <c r="AX120" s="224"/>
      <c r="AY120" s="224"/>
      <c r="AZ120" s="224"/>
      <c r="BA120" s="224"/>
      <c r="BB120" s="224"/>
      <c r="BC120" s="224"/>
      <c r="BD120" s="224"/>
      <c r="BE120" s="224"/>
      <c r="BF120" s="224"/>
      <c r="BG120" s="224"/>
      <c r="BH120" s="224"/>
      <c r="BI120" s="224"/>
    </row>
    <row r="121" spans="1:61">
      <c r="J121" s="224"/>
      <c r="K121" s="224"/>
      <c r="L121" s="224"/>
      <c r="M121" s="224"/>
      <c r="N121" s="224"/>
      <c r="O121" s="224"/>
      <c r="P121" s="224"/>
      <c r="Q121" s="224"/>
      <c r="R121" s="224"/>
      <c r="S121" s="224"/>
      <c r="T121" s="224"/>
      <c r="U121" s="224"/>
      <c r="V121" s="224"/>
      <c r="W121" s="224"/>
      <c r="X121" s="224"/>
      <c r="Y121" s="224"/>
      <c r="Z121" s="224"/>
      <c r="AA121" s="224"/>
      <c r="AB121" s="224"/>
      <c r="AC121" s="224"/>
      <c r="AD121" s="224"/>
      <c r="AE121" s="224"/>
      <c r="AF121" s="224"/>
      <c r="AG121" s="224"/>
      <c r="AH121" s="224"/>
      <c r="AI121" s="224"/>
      <c r="AJ121" s="224"/>
      <c r="AK121" s="224"/>
      <c r="AL121" s="224"/>
      <c r="AM121" s="224"/>
      <c r="AN121" s="224"/>
      <c r="AO121" s="224"/>
      <c r="AP121" s="224"/>
      <c r="AQ121" s="224"/>
      <c r="AR121" s="224"/>
      <c r="AS121" s="224"/>
      <c r="AT121" s="224"/>
      <c r="AU121" s="224"/>
      <c r="AV121" s="224"/>
      <c r="AW121" s="224"/>
      <c r="AX121" s="224"/>
      <c r="AY121" s="224"/>
      <c r="AZ121" s="224"/>
      <c r="BA121" s="224"/>
      <c r="BB121" s="224"/>
      <c r="BC121" s="224"/>
      <c r="BD121" s="224"/>
      <c r="BE121" s="224"/>
      <c r="BF121" s="224"/>
      <c r="BG121" s="224"/>
      <c r="BH121" s="224"/>
      <c r="BI121" s="224"/>
    </row>
    <row r="122" spans="1:61">
      <c r="J122" s="224"/>
      <c r="K122" s="224"/>
      <c r="L122" s="224"/>
      <c r="M122" s="224"/>
      <c r="N122" s="224"/>
      <c r="O122" s="224"/>
      <c r="P122" s="224"/>
      <c r="Q122" s="224"/>
      <c r="R122" s="224"/>
      <c r="S122" s="224"/>
      <c r="T122" s="224"/>
      <c r="U122" s="224"/>
      <c r="V122" s="224"/>
      <c r="W122" s="224"/>
      <c r="X122" s="224"/>
      <c r="Y122" s="224"/>
      <c r="Z122" s="224"/>
      <c r="AA122" s="224"/>
      <c r="AB122" s="224"/>
      <c r="AC122" s="224"/>
      <c r="AD122" s="224"/>
      <c r="AE122" s="224"/>
      <c r="AF122" s="224"/>
      <c r="AG122" s="224"/>
      <c r="AH122" s="224"/>
      <c r="AI122" s="224"/>
      <c r="AJ122" s="224"/>
      <c r="AK122" s="224"/>
      <c r="AL122" s="224"/>
      <c r="AM122" s="224"/>
      <c r="AN122" s="224"/>
      <c r="AO122" s="224"/>
      <c r="AP122" s="224"/>
      <c r="AQ122" s="224"/>
      <c r="AR122" s="224"/>
      <c r="AS122" s="224"/>
      <c r="AT122" s="224"/>
      <c r="AU122" s="224"/>
      <c r="AV122" s="224"/>
      <c r="AW122" s="224"/>
      <c r="AX122" s="224"/>
      <c r="AY122" s="224"/>
      <c r="AZ122" s="224"/>
      <c r="BA122" s="224"/>
      <c r="BB122" s="224"/>
      <c r="BC122" s="224"/>
      <c r="BD122" s="224"/>
      <c r="BE122" s="224"/>
      <c r="BF122" s="224"/>
      <c r="BG122" s="224"/>
      <c r="BH122" s="224"/>
      <c r="BI122" s="224"/>
    </row>
    <row r="123" spans="1:61">
      <c r="A123" s="115"/>
      <c r="J123" s="224"/>
      <c r="K123" s="224"/>
      <c r="L123" s="224"/>
      <c r="M123" s="224"/>
      <c r="N123" s="224"/>
      <c r="O123" s="224"/>
      <c r="P123" s="224"/>
      <c r="Q123" s="224"/>
      <c r="R123" s="224"/>
      <c r="S123" s="224"/>
      <c r="T123" s="224"/>
      <c r="U123" s="224"/>
      <c r="V123" s="224"/>
      <c r="W123" s="224"/>
      <c r="X123" s="224"/>
      <c r="Y123" s="224"/>
      <c r="Z123" s="224"/>
      <c r="AA123" s="224"/>
      <c r="AB123" s="224"/>
      <c r="AC123" s="224"/>
      <c r="AD123" s="224"/>
      <c r="AE123" s="224"/>
      <c r="AF123" s="224"/>
      <c r="AG123" s="224"/>
      <c r="AH123" s="224"/>
      <c r="AI123" s="224"/>
      <c r="AJ123" s="224"/>
      <c r="AK123" s="224"/>
      <c r="AL123" s="224"/>
      <c r="AM123" s="224"/>
      <c r="AN123" s="224"/>
      <c r="AO123" s="224"/>
      <c r="AP123" s="224"/>
      <c r="AQ123" s="224"/>
      <c r="AR123" s="224"/>
      <c r="AS123" s="224"/>
      <c r="AT123" s="224"/>
      <c r="AU123" s="224"/>
      <c r="AV123" s="224"/>
      <c r="AW123" s="224"/>
      <c r="AX123" s="224"/>
      <c r="AY123" s="224"/>
      <c r="AZ123" s="224"/>
      <c r="BA123" s="224"/>
      <c r="BB123" s="224"/>
      <c r="BC123" s="224"/>
      <c r="BD123" s="224"/>
      <c r="BE123" s="224"/>
      <c r="BF123" s="224"/>
      <c r="BG123" s="224"/>
      <c r="BH123" s="224"/>
      <c r="BI123" s="224"/>
    </row>
    <row r="124" spans="1:61">
      <c r="A124" s="115"/>
      <c r="J124" s="224"/>
      <c r="K124" s="224"/>
      <c r="L124" s="224"/>
      <c r="M124" s="224"/>
      <c r="N124" s="224"/>
      <c r="O124" s="224"/>
      <c r="P124" s="224"/>
      <c r="Q124" s="224"/>
      <c r="R124" s="224"/>
      <c r="S124" s="224"/>
      <c r="T124" s="224"/>
      <c r="U124" s="224"/>
      <c r="V124" s="224"/>
      <c r="W124" s="224"/>
      <c r="X124" s="224"/>
      <c r="Y124" s="224"/>
      <c r="Z124" s="224"/>
      <c r="AA124" s="224"/>
      <c r="AB124" s="224"/>
      <c r="AC124" s="224"/>
      <c r="AD124" s="224"/>
      <c r="AE124" s="224"/>
      <c r="AF124" s="224"/>
      <c r="AG124" s="224"/>
      <c r="AH124" s="224"/>
      <c r="AI124" s="224"/>
      <c r="AJ124" s="224"/>
      <c r="AK124" s="224"/>
      <c r="AL124" s="224"/>
      <c r="AM124" s="224"/>
      <c r="AN124" s="224"/>
      <c r="AO124" s="224"/>
      <c r="AP124" s="224"/>
      <c r="AQ124" s="224"/>
      <c r="AR124" s="224"/>
      <c r="AS124" s="224"/>
      <c r="AT124" s="224"/>
      <c r="AU124" s="224"/>
      <c r="AV124" s="224"/>
      <c r="AW124" s="224"/>
      <c r="AX124" s="224"/>
      <c r="AY124" s="224"/>
      <c r="AZ124" s="224"/>
      <c r="BA124" s="224"/>
      <c r="BB124" s="224"/>
      <c r="BC124" s="224"/>
      <c r="BD124" s="224"/>
      <c r="BE124" s="224"/>
      <c r="BF124" s="224"/>
      <c r="BG124" s="224"/>
      <c r="BH124" s="224"/>
      <c r="BI124" s="224"/>
    </row>
    <row r="125" spans="1:61">
      <c r="A125" s="115"/>
      <c r="J125" s="224"/>
      <c r="K125" s="224"/>
      <c r="L125" s="224"/>
      <c r="M125" s="224"/>
      <c r="N125" s="224"/>
      <c r="O125" s="224"/>
      <c r="P125" s="224"/>
      <c r="Q125" s="224"/>
      <c r="R125" s="224"/>
      <c r="S125" s="224"/>
      <c r="T125" s="224"/>
      <c r="U125" s="224"/>
      <c r="V125" s="224"/>
      <c r="W125" s="224"/>
      <c r="X125" s="224"/>
      <c r="Y125" s="224"/>
      <c r="Z125" s="224"/>
      <c r="AA125" s="224"/>
      <c r="AB125" s="224"/>
      <c r="AC125" s="224"/>
      <c r="AD125" s="224"/>
      <c r="AE125" s="224"/>
      <c r="AF125" s="224"/>
      <c r="AG125" s="224"/>
      <c r="AH125" s="224"/>
      <c r="AI125" s="224"/>
      <c r="AJ125" s="224"/>
      <c r="AK125" s="224"/>
      <c r="AL125" s="224"/>
      <c r="AM125" s="224"/>
      <c r="AN125" s="224"/>
      <c r="AO125" s="224"/>
      <c r="AP125" s="224"/>
      <c r="AQ125" s="224"/>
      <c r="AR125" s="224"/>
      <c r="AS125" s="224"/>
      <c r="AT125" s="224"/>
      <c r="AU125" s="224"/>
      <c r="AV125" s="224"/>
      <c r="AW125" s="224"/>
      <c r="AX125" s="224"/>
      <c r="AY125" s="224"/>
      <c r="AZ125" s="224"/>
      <c r="BA125" s="224"/>
      <c r="BB125" s="224"/>
      <c r="BC125" s="224"/>
      <c r="BD125" s="224"/>
      <c r="BE125" s="224"/>
      <c r="BF125" s="224"/>
      <c r="BG125" s="224"/>
      <c r="BH125" s="224"/>
      <c r="BI125" s="224"/>
    </row>
    <row r="126" spans="1:61">
      <c r="A126" s="115"/>
      <c r="J126" s="224"/>
      <c r="K126" s="224"/>
      <c r="L126" s="224"/>
      <c r="M126" s="224"/>
      <c r="N126" s="224"/>
      <c r="O126" s="224"/>
      <c r="P126" s="224"/>
      <c r="Q126" s="224"/>
      <c r="R126" s="224"/>
      <c r="S126" s="224"/>
      <c r="T126" s="224"/>
      <c r="U126" s="224"/>
      <c r="V126" s="224"/>
      <c r="W126" s="224"/>
      <c r="X126" s="224"/>
      <c r="Y126" s="224"/>
      <c r="Z126" s="224"/>
      <c r="AA126" s="224"/>
      <c r="AB126" s="224"/>
      <c r="AC126" s="224"/>
      <c r="AD126" s="224"/>
      <c r="AE126" s="224"/>
      <c r="AF126" s="224"/>
      <c r="AG126" s="224"/>
      <c r="AH126" s="224"/>
      <c r="AI126" s="224"/>
      <c r="AJ126" s="224"/>
      <c r="AK126" s="224"/>
      <c r="AL126" s="224"/>
      <c r="AM126" s="224"/>
      <c r="AN126" s="224"/>
      <c r="AO126" s="224"/>
      <c r="AP126" s="224"/>
      <c r="AQ126" s="224"/>
      <c r="AR126" s="224"/>
      <c r="AS126" s="224"/>
      <c r="AT126" s="224"/>
      <c r="AU126" s="224"/>
      <c r="AV126" s="224"/>
      <c r="AW126" s="224"/>
      <c r="AX126" s="224"/>
      <c r="AY126" s="224"/>
      <c r="AZ126" s="224"/>
      <c r="BA126" s="224"/>
      <c r="BB126" s="224"/>
      <c r="BC126" s="224"/>
      <c r="BD126" s="224"/>
      <c r="BE126" s="224"/>
      <c r="BF126" s="224"/>
      <c r="BG126" s="224"/>
      <c r="BH126" s="224"/>
      <c r="BI126" s="224"/>
    </row>
    <row r="127" spans="1:61">
      <c r="A127" s="115"/>
      <c r="J127" s="224"/>
      <c r="K127" s="224"/>
      <c r="L127" s="224"/>
      <c r="M127" s="224"/>
      <c r="N127" s="224"/>
      <c r="O127" s="224"/>
      <c r="P127" s="224"/>
      <c r="Q127" s="224"/>
      <c r="R127" s="224"/>
      <c r="S127" s="224"/>
      <c r="T127" s="224"/>
      <c r="U127" s="224"/>
      <c r="V127" s="224"/>
      <c r="W127" s="224"/>
      <c r="X127" s="224"/>
      <c r="Y127" s="224"/>
      <c r="Z127" s="224"/>
      <c r="AA127" s="224"/>
      <c r="AB127" s="224"/>
      <c r="AC127" s="224"/>
      <c r="AD127" s="224"/>
      <c r="AE127" s="224"/>
      <c r="AF127" s="224"/>
      <c r="AG127" s="224"/>
      <c r="AH127" s="224"/>
      <c r="AI127" s="224"/>
      <c r="AJ127" s="224"/>
      <c r="AK127" s="224"/>
      <c r="AL127" s="224"/>
      <c r="AM127" s="224"/>
      <c r="AN127" s="224"/>
      <c r="AO127" s="224"/>
      <c r="AP127" s="224"/>
      <c r="AQ127" s="224"/>
      <c r="AR127" s="224"/>
      <c r="AS127" s="224"/>
      <c r="AT127" s="224"/>
      <c r="AU127" s="224"/>
      <c r="AV127" s="224"/>
      <c r="AW127" s="224"/>
      <c r="AX127" s="224"/>
      <c r="AY127" s="224"/>
      <c r="AZ127" s="224"/>
      <c r="BA127" s="224"/>
      <c r="BB127" s="224"/>
      <c r="BC127" s="224"/>
      <c r="BD127" s="224"/>
      <c r="BE127" s="224"/>
      <c r="BF127" s="224"/>
      <c r="BG127" s="224"/>
      <c r="BH127" s="224"/>
      <c r="BI127" s="224"/>
    </row>
    <row r="128" spans="1:61">
      <c r="A128" s="115"/>
      <c r="J128" s="224"/>
      <c r="K128" s="224"/>
      <c r="L128" s="224"/>
      <c r="M128" s="224"/>
      <c r="N128" s="224"/>
      <c r="O128" s="224"/>
      <c r="P128" s="224"/>
      <c r="Q128" s="224"/>
      <c r="R128" s="224"/>
      <c r="S128" s="224"/>
      <c r="T128" s="224"/>
      <c r="U128" s="224"/>
      <c r="V128" s="224"/>
      <c r="W128" s="224"/>
      <c r="X128" s="224"/>
      <c r="Y128" s="224"/>
      <c r="Z128" s="224"/>
      <c r="AA128" s="224"/>
      <c r="AB128" s="224"/>
      <c r="AC128" s="224"/>
      <c r="AD128" s="224"/>
      <c r="AE128" s="224"/>
      <c r="AF128" s="224"/>
      <c r="AG128" s="224"/>
      <c r="AH128" s="224"/>
      <c r="AI128" s="224"/>
      <c r="AJ128" s="224"/>
      <c r="AK128" s="224"/>
      <c r="AL128" s="224"/>
      <c r="AM128" s="224"/>
      <c r="AN128" s="224"/>
      <c r="AO128" s="224"/>
      <c r="AP128" s="224"/>
      <c r="AQ128" s="224"/>
      <c r="AR128" s="224"/>
      <c r="AS128" s="224"/>
      <c r="AT128" s="224"/>
      <c r="AU128" s="224"/>
      <c r="AV128" s="224"/>
      <c r="AW128" s="224"/>
      <c r="AX128" s="224"/>
      <c r="AY128" s="224"/>
      <c r="AZ128" s="224"/>
      <c r="BA128" s="224"/>
      <c r="BB128" s="224"/>
      <c r="BC128" s="224"/>
      <c r="BD128" s="224"/>
      <c r="BE128" s="224"/>
      <c r="BF128" s="224"/>
      <c r="BG128" s="224"/>
      <c r="BH128" s="224"/>
      <c r="BI128" s="224"/>
    </row>
    <row r="129" spans="1:61">
      <c r="A129" s="115"/>
      <c r="J129" s="224"/>
      <c r="K129" s="224"/>
      <c r="L129" s="224"/>
      <c r="M129" s="224"/>
      <c r="N129" s="224"/>
      <c r="O129" s="224"/>
      <c r="P129" s="224"/>
      <c r="Q129" s="224"/>
      <c r="R129" s="224"/>
      <c r="S129" s="224"/>
      <c r="T129" s="224"/>
      <c r="U129" s="224"/>
      <c r="V129" s="224"/>
      <c r="W129" s="224"/>
      <c r="X129" s="224"/>
      <c r="Y129" s="224"/>
      <c r="Z129" s="224"/>
      <c r="AA129" s="224"/>
      <c r="AB129" s="224"/>
      <c r="AC129" s="224"/>
      <c r="AD129" s="224"/>
      <c r="AE129" s="224"/>
      <c r="AF129" s="224"/>
      <c r="AG129" s="224"/>
      <c r="AH129" s="224"/>
      <c r="AI129" s="224"/>
      <c r="AJ129" s="224"/>
      <c r="AK129" s="224"/>
      <c r="AL129" s="224"/>
      <c r="AM129" s="224"/>
      <c r="AN129" s="224"/>
      <c r="AO129" s="224"/>
      <c r="AP129" s="224"/>
      <c r="AQ129" s="224"/>
      <c r="AR129" s="224"/>
      <c r="AS129" s="224"/>
      <c r="AT129" s="224"/>
      <c r="AU129" s="224"/>
      <c r="AV129" s="224"/>
      <c r="AW129" s="224"/>
      <c r="AX129" s="224"/>
      <c r="AY129" s="224"/>
      <c r="AZ129" s="224"/>
      <c r="BA129" s="224"/>
      <c r="BB129" s="224"/>
      <c r="BC129" s="224"/>
      <c r="BD129" s="224"/>
      <c r="BE129" s="224"/>
      <c r="BF129" s="224"/>
      <c r="BG129" s="224"/>
      <c r="BH129" s="224"/>
      <c r="BI129" s="224"/>
    </row>
    <row r="130" spans="1:61">
      <c r="A130" s="115"/>
      <c r="J130" s="224"/>
      <c r="K130" s="224"/>
      <c r="L130" s="224"/>
      <c r="M130" s="224"/>
      <c r="N130" s="224"/>
      <c r="O130" s="224"/>
      <c r="P130" s="224"/>
      <c r="Q130" s="224"/>
      <c r="R130" s="224"/>
      <c r="S130" s="224"/>
      <c r="T130" s="224"/>
      <c r="U130" s="224"/>
      <c r="V130" s="224"/>
      <c r="W130" s="224"/>
      <c r="X130" s="224"/>
      <c r="Y130" s="224"/>
      <c r="Z130" s="224"/>
      <c r="AA130" s="224"/>
      <c r="AB130" s="224"/>
      <c r="AC130" s="224"/>
      <c r="AD130" s="224"/>
      <c r="AE130" s="224"/>
      <c r="AF130" s="224"/>
      <c r="AG130" s="224"/>
      <c r="AH130" s="224"/>
      <c r="AI130" s="224"/>
      <c r="AJ130" s="224"/>
      <c r="AK130" s="224"/>
      <c r="AL130" s="224"/>
      <c r="AM130" s="224"/>
      <c r="AN130" s="224"/>
      <c r="AO130" s="224"/>
      <c r="AP130" s="224"/>
      <c r="AQ130" s="224"/>
      <c r="AR130" s="224"/>
      <c r="AS130" s="224"/>
      <c r="AT130" s="224"/>
      <c r="AU130" s="224"/>
      <c r="AV130" s="224"/>
      <c r="AW130" s="224"/>
      <c r="AX130" s="224"/>
      <c r="AY130" s="224"/>
      <c r="AZ130" s="224"/>
      <c r="BA130" s="224"/>
      <c r="BB130" s="224"/>
      <c r="BC130" s="224"/>
      <c r="BD130" s="224"/>
      <c r="BE130" s="224"/>
      <c r="BF130" s="224"/>
      <c r="BG130" s="224"/>
      <c r="BH130" s="224"/>
      <c r="BI130" s="224"/>
    </row>
    <row r="131" spans="1:61">
      <c r="A131" s="115"/>
      <c r="J131" s="224"/>
      <c r="K131" s="224"/>
      <c r="L131" s="224"/>
      <c r="M131" s="224"/>
      <c r="N131" s="224"/>
      <c r="O131" s="224"/>
      <c r="P131" s="224"/>
      <c r="Q131" s="224"/>
      <c r="R131" s="224"/>
      <c r="S131" s="224"/>
      <c r="T131" s="224"/>
      <c r="U131" s="224"/>
      <c r="V131" s="224"/>
      <c r="W131" s="224"/>
      <c r="X131" s="224"/>
      <c r="Y131" s="224"/>
      <c r="Z131" s="224"/>
      <c r="AA131" s="224"/>
      <c r="AB131" s="224"/>
      <c r="AC131" s="224"/>
      <c r="AD131" s="224"/>
      <c r="AE131" s="224"/>
      <c r="AF131" s="224"/>
      <c r="AG131" s="224"/>
      <c r="AH131" s="224"/>
      <c r="AI131" s="224"/>
      <c r="AJ131" s="224"/>
      <c r="AK131" s="224"/>
      <c r="AL131" s="224"/>
      <c r="AM131" s="224"/>
      <c r="AN131" s="224"/>
      <c r="AO131" s="224"/>
      <c r="AP131" s="224"/>
      <c r="AQ131" s="224"/>
      <c r="AR131" s="224"/>
      <c r="AS131" s="224"/>
      <c r="AT131" s="224"/>
      <c r="AU131" s="224"/>
      <c r="AV131" s="224"/>
      <c r="AW131" s="224"/>
      <c r="AX131" s="224"/>
      <c r="AY131" s="224"/>
      <c r="AZ131" s="224"/>
      <c r="BA131" s="224"/>
      <c r="BB131" s="224"/>
      <c r="BC131" s="224"/>
      <c r="BD131" s="224"/>
      <c r="BE131" s="224"/>
      <c r="BF131" s="224"/>
      <c r="BG131" s="224"/>
      <c r="BH131" s="224"/>
      <c r="BI131" s="224"/>
    </row>
    <row r="132" spans="1:61">
      <c r="A132" s="115"/>
      <c r="J132" s="224"/>
      <c r="K132" s="224"/>
      <c r="L132" s="224"/>
      <c r="M132" s="224"/>
      <c r="N132" s="224"/>
      <c r="O132" s="224"/>
      <c r="P132" s="224"/>
      <c r="Q132" s="224"/>
      <c r="R132" s="224"/>
      <c r="S132" s="224"/>
      <c r="T132" s="224"/>
      <c r="U132" s="224"/>
      <c r="V132" s="224"/>
      <c r="W132" s="224"/>
      <c r="X132" s="224"/>
      <c r="Y132" s="224"/>
      <c r="Z132" s="224"/>
      <c r="AA132" s="224"/>
      <c r="AB132" s="224"/>
      <c r="AC132" s="224"/>
      <c r="AD132" s="224"/>
      <c r="AE132" s="224"/>
      <c r="AF132" s="224"/>
      <c r="AG132" s="224"/>
      <c r="AH132" s="224"/>
      <c r="AI132" s="224"/>
      <c r="AJ132" s="224"/>
      <c r="AK132" s="224"/>
      <c r="AL132" s="224"/>
      <c r="AM132" s="224"/>
      <c r="AN132" s="224"/>
      <c r="AO132" s="224"/>
      <c r="AP132" s="224"/>
      <c r="AQ132" s="224"/>
      <c r="AR132" s="224"/>
      <c r="AS132" s="224"/>
      <c r="AT132" s="224"/>
      <c r="AU132" s="224"/>
      <c r="AV132" s="224"/>
      <c r="AW132" s="224"/>
      <c r="AX132" s="224"/>
      <c r="AY132" s="224"/>
      <c r="AZ132" s="224"/>
      <c r="BA132" s="224"/>
      <c r="BB132" s="224"/>
      <c r="BC132" s="224"/>
      <c r="BD132" s="224"/>
      <c r="BE132" s="224"/>
      <c r="BF132" s="224"/>
      <c r="BG132" s="224"/>
      <c r="BH132" s="224"/>
      <c r="BI132" s="224"/>
    </row>
    <row r="133" spans="1:61">
      <c r="A133" s="115"/>
      <c r="K133" s="224"/>
      <c r="L133" s="224"/>
      <c r="M133" s="224"/>
      <c r="N133" s="224"/>
      <c r="O133" s="224"/>
      <c r="P133" s="224"/>
      <c r="Q133" s="224"/>
      <c r="R133" s="224"/>
      <c r="S133" s="224"/>
      <c r="T133" s="224"/>
      <c r="U133" s="224"/>
      <c r="V133" s="224"/>
      <c r="W133" s="224"/>
      <c r="X133" s="224"/>
      <c r="Y133" s="224"/>
      <c r="Z133" s="224"/>
      <c r="AA133" s="224"/>
      <c r="AB133" s="224"/>
      <c r="AC133" s="224"/>
      <c r="AD133" s="224"/>
      <c r="AE133" s="224"/>
      <c r="AF133" s="224"/>
      <c r="AG133" s="224"/>
      <c r="AH133" s="224"/>
      <c r="AI133" s="224"/>
      <c r="AJ133" s="224"/>
      <c r="AK133" s="224"/>
      <c r="AL133" s="224"/>
      <c r="AM133" s="224"/>
      <c r="AN133" s="224"/>
      <c r="AO133" s="224"/>
      <c r="AP133" s="224"/>
      <c r="AQ133" s="224"/>
      <c r="AR133" s="224"/>
      <c r="AS133" s="224"/>
      <c r="AT133" s="224"/>
      <c r="AU133" s="224"/>
      <c r="AV133" s="224"/>
      <c r="AW133" s="224"/>
      <c r="AX133" s="224"/>
      <c r="AY133" s="224"/>
      <c r="AZ133" s="224"/>
      <c r="BA133" s="224"/>
      <c r="BB133" s="224"/>
      <c r="BC133" s="224"/>
      <c r="BD133" s="224"/>
      <c r="BE133" s="224"/>
      <c r="BF133" s="224"/>
      <c r="BG133" s="224"/>
      <c r="BH133" s="224"/>
      <c r="BI133" s="224"/>
    </row>
    <row r="134" spans="1:61">
      <c r="A134" s="115"/>
      <c r="C134" s="224"/>
      <c r="D134" s="224"/>
      <c r="E134" s="224"/>
      <c r="F134" s="224"/>
      <c r="G134" s="224"/>
      <c r="H134" s="224"/>
      <c r="I134" s="224"/>
      <c r="K134" s="224"/>
      <c r="L134" s="224"/>
      <c r="M134" s="224"/>
      <c r="N134" s="224"/>
      <c r="O134" s="224"/>
      <c r="P134" s="224"/>
      <c r="Q134" s="224"/>
      <c r="R134" s="224"/>
      <c r="S134" s="224"/>
      <c r="T134" s="224"/>
      <c r="U134" s="224"/>
      <c r="V134" s="224"/>
      <c r="W134" s="224"/>
      <c r="X134" s="224"/>
      <c r="Y134" s="224"/>
      <c r="Z134" s="224"/>
      <c r="AA134" s="224"/>
      <c r="AB134" s="224"/>
      <c r="AC134" s="224"/>
      <c r="AD134" s="224"/>
      <c r="AE134" s="224"/>
      <c r="AF134" s="224"/>
      <c r="AG134" s="224"/>
      <c r="AH134" s="224"/>
      <c r="AI134" s="224"/>
      <c r="AJ134" s="224"/>
      <c r="AK134" s="224"/>
      <c r="AL134" s="224"/>
      <c r="AM134" s="224"/>
      <c r="AN134" s="224"/>
      <c r="AO134" s="224"/>
      <c r="AP134" s="224"/>
      <c r="AQ134" s="224"/>
      <c r="AR134" s="224"/>
      <c r="AS134" s="224"/>
      <c r="AT134" s="224"/>
      <c r="AU134" s="224"/>
      <c r="AV134" s="224"/>
      <c r="AW134" s="224"/>
      <c r="AX134" s="224"/>
      <c r="AY134" s="224"/>
      <c r="AZ134" s="224"/>
      <c r="BA134" s="224"/>
      <c r="BB134" s="224"/>
      <c r="BC134" s="224"/>
      <c r="BD134" s="224"/>
      <c r="BE134" s="224"/>
      <c r="BF134" s="224"/>
      <c r="BG134" s="224"/>
      <c r="BH134" s="224"/>
      <c r="BI134" s="224"/>
    </row>
    <row r="135" spans="1:61">
      <c r="A135" s="115"/>
      <c r="C135" s="224"/>
      <c r="D135" s="224"/>
      <c r="E135" s="224"/>
      <c r="F135" s="224"/>
      <c r="G135" s="224"/>
      <c r="H135" s="224"/>
      <c r="I135" s="224"/>
      <c r="K135" s="224"/>
      <c r="L135" s="224"/>
      <c r="M135" s="224"/>
      <c r="N135" s="224"/>
      <c r="O135" s="224"/>
      <c r="P135" s="224"/>
      <c r="Q135" s="224"/>
      <c r="R135" s="224"/>
      <c r="S135" s="224"/>
      <c r="T135" s="224"/>
      <c r="U135" s="224"/>
      <c r="V135" s="224"/>
      <c r="W135" s="224"/>
      <c r="X135" s="224"/>
      <c r="Y135" s="224"/>
      <c r="Z135" s="224"/>
      <c r="AA135" s="224"/>
      <c r="AB135" s="224"/>
      <c r="AC135" s="224"/>
      <c r="AD135" s="224"/>
      <c r="AE135" s="224"/>
      <c r="AF135" s="224"/>
      <c r="AG135" s="224"/>
      <c r="AH135" s="224"/>
      <c r="AI135" s="224"/>
      <c r="AJ135" s="224"/>
      <c r="AK135" s="224"/>
      <c r="AL135" s="224"/>
      <c r="AM135" s="224"/>
      <c r="AN135" s="224"/>
      <c r="AO135" s="224"/>
      <c r="AP135" s="224"/>
      <c r="AQ135" s="224"/>
      <c r="AR135" s="224"/>
      <c r="AS135" s="224"/>
      <c r="AT135" s="224"/>
      <c r="AU135" s="224"/>
      <c r="AV135" s="224"/>
      <c r="AW135" s="224"/>
      <c r="AX135" s="224"/>
      <c r="AY135" s="224"/>
      <c r="AZ135" s="224"/>
      <c r="BA135" s="224"/>
      <c r="BB135" s="224"/>
      <c r="BC135" s="224"/>
      <c r="BD135" s="224"/>
      <c r="BE135" s="224"/>
      <c r="BF135" s="224"/>
      <c r="BG135" s="224"/>
      <c r="BH135" s="224"/>
      <c r="BI135" s="224"/>
    </row>
    <row r="136" spans="1:61">
      <c r="A136" s="115"/>
      <c r="C136" s="224"/>
      <c r="D136" s="224"/>
      <c r="E136" s="224"/>
      <c r="F136" s="224"/>
      <c r="G136" s="224"/>
      <c r="H136" s="224"/>
      <c r="I136" s="224"/>
      <c r="K136" s="224"/>
      <c r="L136" s="224"/>
      <c r="M136" s="224"/>
      <c r="N136" s="224"/>
      <c r="O136" s="224"/>
      <c r="P136" s="224"/>
      <c r="Q136" s="224"/>
      <c r="R136" s="224"/>
      <c r="S136" s="224"/>
      <c r="T136" s="224"/>
      <c r="U136" s="224"/>
      <c r="V136" s="224"/>
      <c r="W136" s="224"/>
      <c r="X136" s="224"/>
      <c r="Y136" s="224"/>
      <c r="Z136" s="224"/>
      <c r="AA136" s="224"/>
      <c r="AB136" s="224"/>
      <c r="AC136" s="224"/>
      <c r="AD136" s="224"/>
      <c r="AE136" s="224"/>
      <c r="AF136" s="224"/>
      <c r="AG136" s="224"/>
      <c r="AH136" s="224"/>
      <c r="AI136" s="224"/>
      <c r="AJ136" s="224"/>
      <c r="AK136" s="224"/>
      <c r="AL136" s="224"/>
      <c r="AM136" s="224"/>
      <c r="AN136" s="224"/>
      <c r="AO136" s="224"/>
      <c r="AP136" s="224"/>
      <c r="AQ136" s="224"/>
      <c r="AR136" s="224"/>
      <c r="AS136" s="224"/>
      <c r="AT136" s="224"/>
      <c r="AU136" s="224"/>
      <c r="AV136" s="224"/>
      <c r="AW136" s="224"/>
      <c r="AX136" s="224"/>
      <c r="AY136" s="224"/>
      <c r="AZ136" s="224"/>
      <c r="BA136" s="224"/>
      <c r="BB136" s="224"/>
      <c r="BC136" s="224"/>
      <c r="BD136" s="224"/>
      <c r="BE136" s="224"/>
      <c r="BF136" s="224"/>
      <c r="BG136" s="224"/>
      <c r="BH136" s="224"/>
      <c r="BI136" s="224"/>
    </row>
    <row r="137" spans="1:61">
      <c r="A137" s="115"/>
      <c r="C137" s="224"/>
      <c r="D137" s="224"/>
      <c r="E137" s="224"/>
      <c r="F137" s="224"/>
      <c r="G137" s="224"/>
      <c r="H137" s="224"/>
      <c r="I137" s="224"/>
      <c r="K137" s="224"/>
      <c r="L137" s="224"/>
      <c r="M137" s="224"/>
      <c r="N137" s="224"/>
      <c r="O137" s="224"/>
      <c r="P137" s="224"/>
      <c r="Q137" s="224"/>
      <c r="R137" s="224"/>
      <c r="S137" s="224"/>
      <c r="T137" s="224"/>
      <c r="U137" s="224"/>
      <c r="V137" s="224"/>
      <c r="W137" s="224"/>
      <c r="X137" s="224"/>
      <c r="Y137" s="224"/>
      <c r="Z137" s="224"/>
      <c r="AA137" s="224"/>
      <c r="AB137" s="224"/>
      <c r="AC137" s="224"/>
      <c r="AD137" s="224"/>
      <c r="AE137" s="224"/>
      <c r="AF137" s="224"/>
      <c r="AG137" s="224"/>
      <c r="AH137" s="224"/>
      <c r="AI137" s="224"/>
      <c r="AJ137" s="224"/>
      <c r="AK137" s="224"/>
      <c r="AL137" s="224"/>
      <c r="AM137" s="224"/>
      <c r="AN137" s="224"/>
      <c r="AO137" s="224"/>
      <c r="AP137" s="224"/>
      <c r="AQ137" s="224"/>
      <c r="AR137" s="224"/>
      <c r="AS137" s="224"/>
      <c r="AT137" s="224"/>
      <c r="AU137" s="224"/>
      <c r="AV137" s="224"/>
      <c r="AW137" s="224"/>
      <c r="AX137" s="224"/>
      <c r="AY137" s="224"/>
      <c r="AZ137" s="224"/>
      <c r="BA137" s="224"/>
      <c r="BB137" s="224"/>
      <c r="BC137" s="224"/>
      <c r="BD137" s="224"/>
      <c r="BE137" s="224"/>
      <c r="BF137" s="224"/>
      <c r="BG137" s="224"/>
      <c r="BH137" s="224"/>
      <c r="BI137" s="224"/>
    </row>
    <row r="138" spans="1:61">
      <c r="A138" s="115"/>
      <c r="C138" s="224"/>
      <c r="D138" s="224"/>
      <c r="E138" s="224"/>
      <c r="F138" s="224"/>
      <c r="G138" s="224"/>
      <c r="H138" s="224"/>
      <c r="I138" s="224"/>
      <c r="K138" s="224"/>
      <c r="L138" s="224"/>
      <c r="M138" s="224"/>
      <c r="N138" s="224"/>
      <c r="O138" s="224"/>
      <c r="P138" s="224"/>
      <c r="Q138" s="224"/>
      <c r="R138" s="224"/>
      <c r="S138" s="224"/>
      <c r="T138" s="224"/>
      <c r="U138" s="224"/>
      <c r="V138" s="224"/>
      <c r="W138" s="224"/>
      <c r="X138" s="224"/>
      <c r="Y138" s="224"/>
      <c r="Z138" s="224"/>
      <c r="AA138" s="224"/>
      <c r="AB138" s="224"/>
      <c r="AC138" s="224"/>
      <c r="AD138" s="224"/>
      <c r="AE138" s="224"/>
      <c r="AF138" s="224"/>
      <c r="AG138" s="224"/>
      <c r="AH138" s="224"/>
      <c r="AI138" s="224"/>
      <c r="AJ138" s="224"/>
      <c r="AK138" s="224"/>
      <c r="AL138" s="224"/>
      <c r="AM138" s="224"/>
      <c r="AN138" s="224"/>
      <c r="AO138" s="224"/>
      <c r="AP138" s="224"/>
      <c r="AQ138" s="224"/>
      <c r="AR138" s="224"/>
      <c r="AS138" s="224"/>
      <c r="AT138" s="224"/>
      <c r="AU138" s="224"/>
      <c r="AV138" s="224"/>
      <c r="AW138" s="224"/>
      <c r="AX138" s="224"/>
      <c r="AY138" s="224"/>
      <c r="AZ138" s="224"/>
      <c r="BA138" s="224"/>
      <c r="BB138" s="224"/>
      <c r="BC138" s="224"/>
      <c r="BD138" s="224"/>
      <c r="BE138" s="224"/>
      <c r="BF138" s="224"/>
      <c r="BG138" s="224"/>
      <c r="BH138" s="224"/>
      <c r="BI138" s="224"/>
    </row>
    <row r="139" spans="1:61">
      <c r="A139" s="115"/>
      <c r="C139" s="224"/>
      <c r="D139" s="224"/>
      <c r="E139" s="224"/>
      <c r="F139" s="224"/>
      <c r="G139" s="224"/>
      <c r="H139" s="224"/>
      <c r="I139" s="224"/>
      <c r="K139" s="224"/>
      <c r="L139" s="224"/>
      <c r="M139" s="224"/>
      <c r="N139" s="224"/>
      <c r="O139" s="224"/>
      <c r="P139" s="224"/>
      <c r="Q139" s="224"/>
      <c r="R139" s="224"/>
      <c r="S139" s="224"/>
      <c r="T139" s="224"/>
      <c r="U139" s="224"/>
      <c r="V139" s="224"/>
      <c r="W139" s="224"/>
      <c r="X139" s="224"/>
      <c r="Y139" s="224"/>
      <c r="Z139" s="224"/>
      <c r="AA139" s="224"/>
      <c r="AB139" s="224"/>
      <c r="AC139" s="224"/>
      <c r="AD139" s="224"/>
      <c r="AE139" s="224"/>
      <c r="AF139" s="224"/>
      <c r="AG139" s="224"/>
      <c r="AH139" s="224"/>
      <c r="AI139" s="224"/>
      <c r="AJ139" s="224"/>
      <c r="AK139" s="224"/>
      <c r="AL139" s="224"/>
      <c r="AM139" s="224"/>
      <c r="AN139" s="224"/>
      <c r="AO139" s="224"/>
      <c r="AP139" s="224"/>
      <c r="AQ139" s="224"/>
      <c r="AR139" s="224"/>
      <c r="AS139" s="224"/>
      <c r="AT139" s="224"/>
      <c r="AU139" s="224"/>
      <c r="AV139" s="224"/>
      <c r="AW139" s="224"/>
      <c r="AX139" s="224"/>
      <c r="AY139" s="224"/>
      <c r="AZ139" s="224"/>
      <c r="BA139" s="224"/>
      <c r="BB139" s="224"/>
      <c r="BC139" s="224"/>
      <c r="BD139" s="224"/>
      <c r="BE139" s="224"/>
      <c r="BF139" s="224"/>
      <c r="BG139" s="224"/>
      <c r="BH139" s="224"/>
      <c r="BI139" s="224"/>
    </row>
    <row r="140" spans="1:61">
      <c r="A140" s="115"/>
      <c r="C140" s="224"/>
      <c r="D140" s="224"/>
      <c r="E140" s="224"/>
      <c r="F140" s="224"/>
      <c r="G140" s="224"/>
      <c r="H140" s="224"/>
      <c r="I140" s="224"/>
      <c r="K140" s="224"/>
      <c r="L140" s="224"/>
      <c r="M140" s="224"/>
      <c r="N140" s="224"/>
      <c r="O140" s="224"/>
      <c r="P140" s="224"/>
      <c r="Q140" s="224"/>
      <c r="R140" s="224"/>
      <c r="S140" s="224"/>
      <c r="T140" s="224"/>
      <c r="U140" s="224"/>
      <c r="V140" s="224"/>
      <c r="W140" s="224"/>
      <c r="X140" s="224"/>
      <c r="Y140" s="224"/>
      <c r="Z140" s="224"/>
      <c r="AA140" s="224"/>
      <c r="AB140" s="224"/>
      <c r="AC140" s="224"/>
      <c r="AD140" s="224"/>
      <c r="AE140" s="224"/>
      <c r="AF140" s="224"/>
      <c r="AG140" s="224"/>
      <c r="AH140" s="224"/>
      <c r="AI140" s="224"/>
      <c r="AJ140" s="224"/>
      <c r="AK140" s="224"/>
      <c r="AL140" s="224"/>
      <c r="AM140" s="224"/>
      <c r="AN140" s="224"/>
      <c r="AO140" s="224"/>
      <c r="AP140" s="224"/>
      <c r="AQ140" s="224"/>
      <c r="AR140" s="224"/>
      <c r="AS140" s="224"/>
      <c r="AT140" s="224"/>
      <c r="AU140" s="224"/>
      <c r="AV140" s="224"/>
      <c r="AW140" s="224"/>
      <c r="AX140" s="224"/>
      <c r="AY140" s="224"/>
      <c r="AZ140" s="224"/>
      <c r="BA140" s="224"/>
      <c r="BB140" s="224"/>
      <c r="BC140" s="224"/>
      <c r="BD140" s="224"/>
      <c r="BE140" s="224"/>
      <c r="BF140" s="224"/>
      <c r="BG140" s="224"/>
      <c r="BH140" s="224"/>
      <c r="BI140" s="224"/>
    </row>
    <row r="141" spans="1:61">
      <c r="A141" s="115"/>
      <c r="B141" s="221"/>
      <c r="C141" s="239"/>
      <c r="D141" s="239"/>
      <c r="E141" s="246"/>
      <c r="G141" s="199"/>
      <c r="J141" s="224"/>
      <c r="K141" s="224"/>
      <c r="L141" s="224"/>
      <c r="M141" s="224"/>
      <c r="N141" s="224"/>
      <c r="O141" s="224"/>
      <c r="P141" s="224"/>
      <c r="Q141" s="224"/>
      <c r="R141" s="224"/>
      <c r="S141" s="224"/>
      <c r="T141" s="224"/>
      <c r="U141" s="224"/>
      <c r="V141" s="224"/>
      <c r="W141" s="224"/>
      <c r="X141" s="224"/>
      <c r="Y141" s="224"/>
      <c r="Z141" s="224"/>
      <c r="AA141" s="224"/>
      <c r="AB141" s="224"/>
      <c r="AC141" s="224"/>
      <c r="AD141" s="224"/>
      <c r="AE141" s="224"/>
      <c r="AF141" s="224"/>
      <c r="AG141" s="224"/>
      <c r="AH141" s="224"/>
      <c r="AI141" s="224"/>
      <c r="AJ141" s="224"/>
      <c r="AK141" s="224"/>
      <c r="AL141" s="224"/>
      <c r="AM141" s="224"/>
      <c r="AN141" s="224"/>
      <c r="AO141" s="224"/>
      <c r="AP141" s="224"/>
      <c r="AQ141" s="224"/>
      <c r="AR141" s="224"/>
      <c r="AS141" s="224"/>
      <c r="AT141" s="224"/>
      <c r="AU141" s="224"/>
      <c r="AV141" s="224"/>
      <c r="AW141" s="224"/>
      <c r="AX141" s="224"/>
      <c r="AY141" s="224"/>
      <c r="AZ141" s="224"/>
      <c r="BA141" s="224"/>
      <c r="BB141" s="224"/>
      <c r="BC141" s="224"/>
      <c r="BD141" s="224"/>
      <c r="BE141" s="224"/>
      <c r="BF141" s="224"/>
      <c r="BG141" s="224"/>
      <c r="BH141" s="224"/>
      <c r="BI141" s="224"/>
    </row>
    <row r="142" spans="1:61">
      <c r="A142" s="115"/>
      <c r="B142" s="190"/>
      <c r="C142" s="239"/>
      <c r="D142" s="239"/>
      <c r="E142" s="246"/>
      <c r="G142" s="199"/>
      <c r="J142" s="224"/>
      <c r="K142" s="224"/>
      <c r="L142" s="224"/>
      <c r="M142" s="224"/>
      <c r="N142" s="224"/>
      <c r="O142" s="224"/>
      <c r="P142" s="224"/>
      <c r="Q142" s="224"/>
      <c r="R142" s="224"/>
      <c r="S142" s="224"/>
      <c r="T142" s="224"/>
      <c r="U142" s="224"/>
      <c r="V142" s="224"/>
      <c r="W142" s="224"/>
      <c r="X142" s="224"/>
      <c r="Y142" s="224"/>
      <c r="Z142" s="224"/>
      <c r="AA142" s="224"/>
      <c r="AB142" s="224"/>
      <c r="AC142" s="224"/>
      <c r="AD142" s="224"/>
      <c r="AE142" s="224"/>
      <c r="AF142" s="224"/>
      <c r="AG142" s="224"/>
      <c r="AH142" s="224"/>
      <c r="AI142" s="224"/>
      <c r="AJ142" s="224"/>
      <c r="AK142" s="224"/>
      <c r="AL142" s="224"/>
      <c r="AM142" s="224"/>
      <c r="AN142" s="224"/>
      <c r="AO142" s="224"/>
      <c r="AP142" s="224"/>
      <c r="AQ142" s="224"/>
      <c r="AR142" s="224"/>
      <c r="AS142" s="224"/>
      <c r="AT142" s="224"/>
      <c r="AU142" s="224"/>
      <c r="AV142" s="224"/>
      <c r="AW142" s="224"/>
      <c r="AX142" s="224"/>
      <c r="AY142" s="224"/>
      <c r="AZ142" s="224"/>
      <c r="BA142" s="224"/>
      <c r="BB142" s="224"/>
      <c r="BC142" s="224"/>
      <c r="BD142" s="224"/>
      <c r="BE142" s="224"/>
      <c r="BF142" s="224"/>
      <c r="BG142" s="224"/>
      <c r="BH142" s="224"/>
      <c r="BI142" s="224"/>
    </row>
    <row r="143" spans="1:61">
      <c r="A143" s="115"/>
      <c r="B143" s="190"/>
      <c r="C143" s="239"/>
      <c r="D143" s="249"/>
      <c r="E143" s="246"/>
      <c r="F143" s="247"/>
      <c r="G143" s="199"/>
      <c r="I143" s="201"/>
      <c r="J143" s="224"/>
      <c r="K143" s="224"/>
      <c r="L143" s="224"/>
      <c r="M143" s="224"/>
      <c r="N143" s="224"/>
      <c r="O143" s="224"/>
      <c r="P143" s="224"/>
      <c r="Q143" s="224"/>
      <c r="R143" s="224"/>
      <c r="S143" s="224"/>
      <c r="T143" s="224"/>
      <c r="U143" s="224"/>
      <c r="V143" s="224"/>
      <c r="W143" s="224"/>
      <c r="X143" s="224"/>
      <c r="Y143" s="224"/>
      <c r="Z143" s="224"/>
      <c r="AA143" s="224"/>
      <c r="AB143" s="224"/>
      <c r="AC143" s="224"/>
      <c r="AD143" s="224"/>
      <c r="AE143" s="224"/>
      <c r="AF143" s="224"/>
      <c r="AG143" s="224"/>
      <c r="AH143" s="224"/>
      <c r="AI143" s="224"/>
      <c r="AJ143" s="224"/>
      <c r="AK143" s="224"/>
      <c r="AL143" s="224"/>
      <c r="AM143" s="224"/>
      <c r="AN143" s="224"/>
      <c r="AO143" s="224"/>
      <c r="AP143" s="224"/>
      <c r="AQ143" s="224"/>
      <c r="AR143" s="224"/>
      <c r="AS143" s="224"/>
      <c r="AT143" s="224"/>
      <c r="AU143" s="224"/>
      <c r="AV143" s="224"/>
      <c r="AW143" s="224"/>
      <c r="AX143" s="224"/>
      <c r="AY143" s="224"/>
      <c r="AZ143" s="224"/>
      <c r="BA143" s="224"/>
      <c r="BB143" s="224"/>
      <c r="BC143" s="224"/>
      <c r="BD143" s="224"/>
      <c r="BE143" s="224"/>
      <c r="BF143" s="224"/>
      <c r="BG143" s="224"/>
      <c r="BH143" s="224"/>
      <c r="BI143" s="224"/>
    </row>
    <row r="144" spans="1:61">
      <c r="A144" s="115"/>
      <c r="B144" s="190"/>
      <c r="C144" s="239"/>
      <c r="D144" s="249"/>
      <c r="E144" s="246"/>
      <c r="F144" s="247"/>
      <c r="G144" s="199"/>
      <c r="I144" s="201"/>
      <c r="J144" s="224"/>
      <c r="K144" s="224"/>
      <c r="L144" s="224"/>
      <c r="M144" s="224"/>
      <c r="N144" s="224"/>
      <c r="O144" s="224"/>
      <c r="P144" s="224"/>
      <c r="Q144" s="224"/>
      <c r="R144" s="224"/>
      <c r="S144" s="224"/>
      <c r="T144" s="224"/>
      <c r="U144" s="224"/>
      <c r="V144" s="224"/>
      <c r="W144" s="224"/>
      <c r="X144" s="224"/>
      <c r="Y144" s="224"/>
      <c r="Z144" s="224"/>
      <c r="AA144" s="224"/>
      <c r="AB144" s="224"/>
      <c r="AC144" s="224"/>
      <c r="AD144" s="224"/>
      <c r="AE144" s="224"/>
      <c r="AF144" s="224"/>
      <c r="AG144" s="224"/>
      <c r="AH144" s="224"/>
      <c r="AI144" s="224"/>
      <c r="AJ144" s="224"/>
      <c r="AK144" s="224"/>
      <c r="AL144" s="224"/>
      <c r="AM144" s="224"/>
      <c r="AN144" s="224"/>
      <c r="AO144" s="224"/>
      <c r="AP144" s="224"/>
      <c r="AQ144" s="224"/>
      <c r="AR144" s="224"/>
      <c r="AS144" s="224"/>
      <c r="AT144" s="224"/>
      <c r="AU144" s="224"/>
      <c r="AV144" s="224"/>
      <c r="AW144" s="224"/>
      <c r="AX144" s="224"/>
      <c r="AY144" s="224"/>
      <c r="AZ144" s="224"/>
      <c r="BA144" s="224"/>
      <c r="BB144" s="224"/>
      <c r="BC144" s="224"/>
      <c r="BD144" s="224"/>
      <c r="BE144" s="224"/>
      <c r="BF144" s="224"/>
      <c r="BG144" s="224"/>
      <c r="BH144" s="224"/>
      <c r="BI144" s="224"/>
    </row>
    <row r="145" spans="1:61">
      <c r="A145" s="115"/>
      <c r="B145" s="190"/>
      <c r="C145" s="115"/>
      <c r="D145" s="249"/>
      <c r="E145" s="246"/>
      <c r="F145" s="247"/>
      <c r="G145" s="199"/>
      <c r="I145" s="201"/>
      <c r="J145" s="224"/>
      <c r="K145" s="224"/>
      <c r="L145" s="224"/>
      <c r="M145" s="224"/>
      <c r="N145" s="224"/>
      <c r="O145" s="224"/>
      <c r="P145" s="224"/>
      <c r="Q145" s="224"/>
      <c r="R145" s="224"/>
      <c r="S145" s="224"/>
      <c r="T145" s="224"/>
      <c r="U145" s="224"/>
      <c r="V145" s="224"/>
      <c r="W145" s="224"/>
      <c r="X145" s="224"/>
      <c r="Y145" s="224"/>
      <c r="Z145" s="224"/>
      <c r="AA145" s="224"/>
      <c r="AB145" s="224"/>
      <c r="AC145" s="224"/>
      <c r="AD145" s="224"/>
      <c r="AE145" s="224"/>
      <c r="AF145" s="224"/>
      <c r="AG145" s="224"/>
      <c r="AH145" s="224"/>
      <c r="AI145" s="224"/>
      <c r="AJ145" s="224"/>
      <c r="AK145" s="224"/>
      <c r="AL145" s="224"/>
      <c r="AM145" s="224"/>
      <c r="AN145" s="224"/>
      <c r="AO145" s="224"/>
      <c r="AP145" s="224"/>
      <c r="AQ145" s="224"/>
      <c r="AR145" s="224"/>
      <c r="AS145" s="224"/>
      <c r="AT145" s="224"/>
      <c r="AU145" s="224"/>
      <c r="AV145" s="224"/>
      <c r="AW145" s="224"/>
      <c r="AX145" s="224"/>
      <c r="AY145" s="224"/>
      <c r="AZ145" s="224"/>
      <c r="BA145" s="224"/>
      <c r="BB145" s="224"/>
      <c r="BC145" s="224"/>
      <c r="BD145" s="224"/>
      <c r="BE145" s="224"/>
      <c r="BF145" s="224"/>
      <c r="BG145" s="224"/>
      <c r="BH145" s="224"/>
      <c r="BI145" s="224"/>
    </row>
    <row r="146" spans="1:61">
      <c r="A146" s="115"/>
      <c r="B146" s="190"/>
      <c r="C146" s="115"/>
      <c r="D146" s="249"/>
      <c r="E146" s="246"/>
      <c r="F146" s="247"/>
      <c r="G146" s="199"/>
      <c r="I146" s="201"/>
      <c r="J146" s="224"/>
      <c r="K146" s="224"/>
      <c r="L146" s="224"/>
      <c r="M146" s="224"/>
      <c r="N146" s="224"/>
      <c r="O146" s="224"/>
      <c r="P146" s="224"/>
      <c r="Q146" s="224"/>
      <c r="R146" s="224"/>
      <c r="S146" s="224"/>
      <c r="T146" s="224"/>
      <c r="U146" s="224"/>
      <c r="V146" s="224"/>
      <c r="W146" s="224"/>
      <c r="X146" s="224"/>
      <c r="Y146" s="224"/>
      <c r="Z146" s="224"/>
      <c r="AA146" s="224"/>
      <c r="AB146" s="224"/>
      <c r="AC146" s="224"/>
      <c r="AD146" s="224"/>
      <c r="AE146" s="224"/>
      <c r="AF146" s="224"/>
      <c r="AG146" s="224"/>
      <c r="AH146" s="224"/>
      <c r="AI146" s="224"/>
      <c r="AJ146" s="224"/>
      <c r="AK146" s="224"/>
      <c r="AL146" s="224"/>
      <c r="AM146" s="224"/>
      <c r="AN146" s="224"/>
      <c r="AO146" s="224"/>
      <c r="AP146" s="224"/>
      <c r="AQ146" s="224"/>
      <c r="AR146" s="224"/>
      <c r="AS146" s="224"/>
      <c r="AT146" s="224"/>
      <c r="AU146" s="224"/>
      <c r="AV146" s="224"/>
      <c r="AW146" s="224"/>
      <c r="AX146" s="224"/>
      <c r="AY146" s="224"/>
      <c r="AZ146" s="224"/>
      <c r="BA146" s="224"/>
      <c r="BB146" s="224"/>
      <c r="BC146" s="224"/>
      <c r="BD146" s="224"/>
      <c r="BE146" s="224"/>
      <c r="BF146" s="224"/>
      <c r="BG146" s="224"/>
      <c r="BH146" s="224"/>
      <c r="BI146" s="224"/>
    </row>
    <row r="147" spans="1:61">
      <c r="A147" s="115"/>
      <c r="B147" s="190"/>
      <c r="D147" s="199"/>
      <c r="E147" s="246"/>
      <c r="G147" s="199"/>
      <c r="H147" s="199"/>
      <c r="I147" s="199"/>
      <c r="J147" s="224"/>
      <c r="K147" s="224"/>
      <c r="L147" s="224"/>
      <c r="M147" s="224"/>
      <c r="N147" s="224"/>
      <c r="O147" s="224"/>
      <c r="P147" s="224"/>
      <c r="Q147" s="224"/>
      <c r="R147" s="224"/>
      <c r="S147" s="224"/>
      <c r="T147" s="224"/>
      <c r="U147" s="224"/>
      <c r="V147" s="224"/>
      <c r="W147" s="224"/>
      <c r="X147" s="224"/>
      <c r="Y147" s="224"/>
      <c r="Z147" s="224"/>
      <c r="AA147" s="224"/>
      <c r="AB147" s="224"/>
      <c r="AC147" s="224"/>
      <c r="AD147" s="224"/>
      <c r="AE147" s="224"/>
      <c r="AF147" s="224"/>
      <c r="AG147" s="224"/>
      <c r="AH147" s="224"/>
      <c r="AI147" s="224"/>
      <c r="AJ147" s="224"/>
      <c r="AK147" s="224"/>
      <c r="AL147" s="224"/>
      <c r="AM147" s="224"/>
      <c r="AN147" s="224"/>
      <c r="AO147" s="224"/>
      <c r="AP147" s="224"/>
      <c r="AQ147" s="224"/>
      <c r="AR147" s="224"/>
      <c r="AS147" s="224"/>
      <c r="AT147" s="224"/>
      <c r="AU147" s="224"/>
      <c r="AV147" s="224"/>
      <c r="AW147" s="224"/>
      <c r="AX147" s="224"/>
      <c r="AY147" s="224"/>
      <c r="AZ147" s="224"/>
      <c r="BA147" s="224"/>
      <c r="BB147" s="224"/>
      <c r="BC147" s="224"/>
      <c r="BD147" s="224"/>
      <c r="BE147" s="224"/>
      <c r="BF147" s="224"/>
      <c r="BG147" s="224"/>
      <c r="BH147" s="224"/>
      <c r="BI147" s="224"/>
    </row>
    <row r="148" spans="1:61">
      <c r="A148" s="115"/>
      <c r="B148" s="190"/>
      <c r="D148" s="199"/>
      <c r="E148" s="250"/>
      <c r="G148" s="199"/>
      <c r="J148" s="224"/>
      <c r="K148" s="224"/>
      <c r="L148" s="224"/>
      <c r="M148" s="224"/>
      <c r="N148" s="224"/>
      <c r="O148" s="224"/>
      <c r="P148" s="224"/>
      <c r="Q148" s="224"/>
      <c r="R148" s="224"/>
      <c r="S148" s="224"/>
      <c r="T148" s="224"/>
      <c r="U148" s="224"/>
      <c r="V148" s="224"/>
      <c r="W148" s="224"/>
      <c r="X148" s="224"/>
      <c r="Y148" s="224"/>
      <c r="Z148" s="224"/>
      <c r="AA148" s="224"/>
      <c r="AB148" s="224"/>
      <c r="AC148" s="224"/>
      <c r="AD148" s="224"/>
      <c r="AE148" s="224"/>
      <c r="AF148" s="224"/>
      <c r="AG148" s="224"/>
      <c r="AH148" s="224"/>
      <c r="AI148" s="224"/>
      <c r="AJ148" s="224"/>
      <c r="AK148" s="224"/>
      <c r="AL148" s="224"/>
      <c r="AM148" s="224"/>
      <c r="AN148" s="224"/>
      <c r="AO148" s="224"/>
      <c r="AP148" s="224"/>
      <c r="AQ148" s="224"/>
      <c r="AR148" s="224"/>
      <c r="AS148" s="224"/>
      <c r="AT148" s="224"/>
      <c r="AU148" s="224"/>
      <c r="AV148" s="224"/>
      <c r="AW148" s="224"/>
      <c r="AX148" s="224"/>
      <c r="AY148" s="224"/>
      <c r="AZ148" s="224"/>
      <c r="BA148" s="224"/>
      <c r="BB148" s="224"/>
      <c r="BC148" s="224"/>
      <c r="BD148" s="224"/>
      <c r="BE148" s="224"/>
      <c r="BF148" s="224"/>
      <c r="BG148" s="224"/>
      <c r="BH148" s="224"/>
      <c r="BI148" s="224"/>
    </row>
    <row r="149" spans="1:61">
      <c r="A149" s="115"/>
      <c r="B149" s="190"/>
      <c r="D149" s="199"/>
      <c r="G149" s="199"/>
      <c r="J149" s="224"/>
      <c r="K149" s="224"/>
      <c r="L149" s="224"/>
      <c r="M149" s="224"/>
      <c r="N149" s="224"/>
      <c r="O149" s="224"/>
      <c r="P149" s="224"/>
      <c r="Q149" s="224"/>
      <c r="R149" s="224"/>
      <c r="S149" s="224"/>
      <c r="T149" s="224"/>
      <c r="U149" s="224"/>
      <c r="V149" s="224"/>
      <c r="W149" s="224"/>
      <c r="X149" s="224"/>
      <c r="Y149" s="224"/>
      <c r="Z149" s="224"/>
      <c r="AA149" s="224"/>
      <c r="AB149" s="224"/>
      <c r="AC149" s="224"/>
      <c r="AD149" s="224"/>
      <c r="AE149" s="224"/>
      <c r="AF149" s="224"/>
      <c r="AG149" s="224"/>
      <c r="AH149" s="224"/>
      <c r="AI149" s="224"/>
      <c r="AJ149" s="224"/>
      <c r="AK149" s="224"/>
      <c r="AL149" s="224"/>
      <c r="AM149" s="224"/>
      <c r="AN149" s="224"/>
      <c r="AO149" s="224"/>
      <c r="AP149" s="224"/>
      <c r="AQ149" s="224"/>
      <c r="AR149" s="224"/>
      <c r="AS149" s="224"/>
      <c r="AT149" s="224"/>
      <c r="AU149" s="224"/>
      <c r="AV149" s="224"/>
      <c r="AW149" s="224"/>
      <c r="AX149" s="224"/>
      <c r="AY149" s="224"/>
      <c r="AZ149" s="224"/>
      <c r="BA149" s="224"/>
      <c r="BB149" s="224"/>
      <c r="BC149" s="224"/>
      <c r="BD149" s="224"/>
      <c r="BE149" s="224"/>
      <c r="BF149" s="224"/>
      <c r="BG149" s="224"/>
      <c r="BH149" s="224"/>
      <c r="BI149" s="224"/>
    </row>
    <row r="150" spans="1:61">
      <c r="A150" s="115"/>
      <c r="B150" s="190"/>
      <c r="D150" s="249"/>
      <c r="E150" s="246"/>
      <c r="F150" s="247"/>
      <c r="G150" s="199"/>
      <c r="I150" s="201"/>
      <c r="J150" s="224"/>
      <c r="K150" s="224"/>
      <c r="L150" s="224"/>
      <c r="M150" s="224"/>
      <c r="N150" s="224"/>
      <c r="O150" s="224"/>
      <c r="P150" s="224"/>
      <c r="Q150" s="224"/>
      <c r="R150" s="224"/>
      <c r="S150" s="224"/>
      <c r="T150" s="224"/>
      <c r="U150" s="224"/>
      <c r="V150" s="224"/>
      <c r="W150" s="224"/>
      <c r="X150" s="224"/>
      <c r="Y150" s="224"/>
      <c r="Z150" s="224"/>
      <c r="AA150" s="224"/>
      <c r="AB150" s="224"/>
      <c r="AC150" s="224"/>
      <c r="AD150" s="224"/>
      <c r="AE150" s="224"/>
      <c r="AF150" s="224"/>
      <c r="AG150" s="224"/>
      <c r="AH150" s="224"/>
      <c r="AI150" s="224"/>
      <c r="AJ150" s="224"/>
      <c r="AK150" s="224"/>
      <c r="AL150" s="224"/>
      <c r="AM150" s="224"/>
      <c r="AN150" s="224"/>
      <c r="AO150" s="224"/>
      <c r="AP150" s="224"/>
      <c r="AQ150" s="224"/>
      <c r="AR150" s="224"/>
      <c r="AS150" s="224"/>
      <c r="AT150" s="224"/>
      <c r="AU150" s="224"/>
      <c r="AV150" s="224"/>
      <c r="AW150" s="224"/>
      <c r="AX150" s="224"/>
      <c r="AY150" s="224"/>
      <c r="AZ150" s="224"/>
      <c r="BA150" s="224"/>
      <c r="BB150" s="224"/>
      <c r="BC150" s="224"/>
      <c r="BD150" s="224"/>
      <c r="BE150" s="224"/>
      <c r="BF150" s="224"/>
      <c r="BG150" s="224"/>
      <c r="BH150" s="224"/>
      <c r="BI150" s="224"/>
    </row>
    <row r="151" spans="1:61">
      <c r="A151" s="81"/>
      <c r="B151" s="190"/>
      <c r="D151" s="249"/>
      <c r="E151" s="246"/>
      <c r="F151" s="247"/>
      <c r="G151" s="201"/>
      <c r="I151" s="201"/>
      <c r="J151" s="224"/>
      <c r="K151" s="224"/>
      <c r="L151" s="224"/>
      <c r="M151" s="224"/>
      <c r="N151" s="224"/>
      <c r="O151" s="224"/>
      <c r="P151" s="224"/>
      <c r="Q151" s="224"/>
      <c r="R151" s="224"/>
      <c r="S151" s="224"/>
      <c r="T151" s="224"/>
      <c r="U151" s="224"/>
      <c r="V151" s="224"/>
      <c r="W151" s="224"/>
      <c r="X151" s="224"/>
      <c r="Y151" s="224"/>
      <c r="Z151" s="224"/>
      <c r="AA151" s="224"/>
      <c r="AB151" s="224"/>
      <c r="AC151" s="224"/>
      <c r="AD151" s="224"/>
      <c r="AE151" s="224"/>
      <c r="AF151" s="224"/>
      <c r="AG151" s="224"/>
      <c r="AH151" s="224"/>
      <c r="AI151" s="224"/>
      <c r="AJ151" s="224"/>
      <c r="AK151" s="224"/>
      <c r="AL151" s="224"/>
      <c r="AM151" s="224"/>
      <c r="AN151" s="224"/>
      <c r="AO151" s="224"/>
      <c r="AP151" s="224"/>
      <c r="AQ151" s="224"/>
      <c r="AR151" s="224"/>
      <c r="AS151" s="224"/>
      <c r="AT151" s="224"/>
      <c r="AU151" s="224"/>
      <c r="AV151" s="224"/>
      <c r="AW151" s="224"/>
      <c r="AX151" s="224"/>
      <c r="AY151" s="224"/>
      <c r="AZ151" s="224"/>
      <c r="BA151" s="224"/>
      <c r="BB151" s="224"/>
      <c r="BC151" s="224"/>
      <c r="BD151" s="224"/>
      <c r="BE151" s="224"/>
      <c r="BF151" s="224"/>
      <c r="BG151" s="224"/>
      <c r="BH151" s="224"/>
      <c r="BI151" s="224"/>
    </row>
    <row r="152" spans="1:61">
      <c r="A152" s="81"/>
      <c r="B152" s="190"/>
      <c r="D152" s="249"/>
      <c r="E152" s="246"/>
      <c r="F152" s="247"/>
      <c r="G152" s="201"/>
      <c r="I152" s="201"/>
      <c r="J152" s="224"/>
      <c r="K152" s="224"/>
      <c r="L152" s="224"/>
      <c r="M152" s="224"/>
      <c r="N152" s="224"/>
      <c r="O152" s="224"/>
      <c r="P152" s="224"/>
      <c r="Q152" s="224"/>
      <c r="R152" s="224"/>
      <c r="S152" s="224"/>
      <c r="T152" s="224"/>
      <c r="U152" s="224"/>
      <c r="V152" s="224"/>
      <c r="W152" s="224"/>
      <c r="X152" s="224"/>
      <c r="Y152" s="224"/>
      <c r="Z152" s="224"/>
      <c r="AA152" s="224"/>
      <c r="AB152" s="224"/>
      <c r="AC152" s="224"/>
      <c r="AD152" s="224"/>
      <c r="AE152" s="224"/>
      <c r="AF152" s="224"/>
      <c r="AG152" s="224"/>
      <c r="AH152" s="224"/>
      <c r="AI152" s="224"/>
      <c r="AJ152" s="224"/>
      <c r="AK152" s="224"/>
      <c r="AL152" s="224"/>
      <c r="AM152" s="224"/>
      <c r="AN152" s="224"/>
      <c r="AO152" s="224"/>
      <c r="AP152" s="224"/>
      <c r="AQ152" s="224"/>
      <c r="AR152" s="224"/>
      <c r="AS152" s="224"/>
      <c r="AT152" s="224"/>
      <c r="AU152" s="224"/>
      <c r="AV152" s="224"/>
      <c r="AW152" s="224"/>
      <c r="AX152" s="224"/>
      <c r="AY152" s="224"/>
      <c r="AZ152" s="224"/>
      <c r="BA152" s="224"/>
      <c r="BB152" s="224"/>
      <c r="BC152" s="224"/>
      <c r="BD152" s="224"/>
      <c r="BE152" s="224"/>
      <c r="BF152" s="224"/>
      <c r="BG152" s="224"/>
      <c r="BH152" s="224"/>
      <c r="BI152" s="224"/>
    </row>
    <row r="153" spans="1:61">
      <c r="A153" s="81"/>
      <c r="B153" s="190"/>
      <c r="D153" s="197"/>
      <c r="G153" s="197"/>
      <c r="H153" s="197"/>
      <c r="I153" s="197"/>
      <c r="J153" s="224"/>
      <c r="K153" s="224"/>
      <c r="L153" s="224"/>
      <c r="M153" s="224"/>
      <c r="N153" s="224"/>
      <c r="O153" s="224"/>
      <c r="P153" s="224"/>
      <c r="Q153" s="224"/>
      <c r="R153" s="224"/>
      <c r="S153" s="224"/>
      <c r="T153" s="224"/>
      <c r="U153" s="224"/>
      <c r="V153" s="224"/>
      <c r="W153" s="224"/>
      <c r="X153" s="224"/>
      <c r="Y153" s="224"/>
      <c r="Z153" s="224"/>
      <c r="AA153" s="224"/>
      <c r="AB153" s="224"/>
      <c r="AC153" s="224"/>
      <c r="AD153" s="224"/>
      <c r="AE153" s="224"/>
      <c r="AF153" s="224"/>
      <c r="AG153" s="224"/>
      <c r="AH153" s="224"/>
      <c r="AI153" s="224"/>
      <c r="AJ153" s="224"/>
      <c r="AK153" s="224"/>
      <c r="AL153" s="224"/>
      <c r="AM153" s="224"/>
      <c r="AN153" s="224"/>
      <c r="AO153" s="224"/>
      <c r="AP153" s="224"/>
      <c r="AQ153" s="224"/>
      <c r="AR153" s="224"/>
      <c r="AS153" s="224"/>
      <c r="AT153" s="224"/>
      <c r="AU153" s="224"/>
      <c r="AV153" s="224"/>
      <c r="AW153" s="224"/>
      <c r="AX153" s="224"/>
      <c r="AY153" s="224"/>
      <c r="AZ153" s="224"/>
      <c r="BA153" s="224"/>
      <c r="BB153" s="224"/>
      <c r="BC153" s="224"/>
      <c r="BD153" s="224"/>
      <c r="BE153" s="224"/>
      <c r="BF153" s="224"/>
      <c r="BG153" s="224"/>
      <c r="BH153" s="224"/>
      <c r="BI153" s="224"/>
    </row>
    <row r="154" spans="1:61">
      <c r="A154" s="81"/>
      <c r="B154" s="221"/>
      <c r="I154" s="201"/>
      <c r="J154" s="224"/>
      <c r="K154" s="224"/>
      <c r="L154" s="224"/>
      <c r="M154" s="224"/>
      <c r="N154" s="224"/>
      <c r="O154" s="224"/>
      <c r="P154" s="224"/>
      <c r="Q154" s="224"/>
      <c r="R154" s="224"/>
      <c r="S154" s="224"/>
      <c r="T154" s="224"/>
      <c r="U154" s="224"/>
      <c r="V154" s="224"/>
      <c r="W154" s="224"/>
      <c r="X154" s="224"/>
      <c r="Y154" s="224"/>
      <c r="Z154" s="224"/>
      <c r="AA154" s="224"/>
      <c r="AB154" s="224"/>
      <c r="AC154" s="224"/>
      <c r="AD154" s="224"/>
      <c r="AE154" s="224"/>
      <c r="AF154" s="224"/>
      <c r="AG154" s="224"/>
      <c r="AH154" s="224"/>
      <c r="AI154" s="224"/>
      <c r="AJ154" s="224"/>
      <c r="AK154" s="224"/>
      <c r="AL154" s="224"/>
      <c r="AM154" s="224"/>
      <c r="AN154" s="224"/>
      <c r="AO154" s="224"/>
      <c r="AP154" s="224"/>
      <c r="AQ154" s="224"/>
      <c r="AR154" s="224"/>
      <c r="AS154" s="224"/>
      <c r="AT154" s="224"/>
      <c r="AU154" s="224"/>
      <c r="AV154" s="224"/>
      <c r="AW154" s="224"/>
      <c r="AX154" s="224"/>
      <c r="AY154" s="224"/>
      <c r="AZ154" s="224"/>
      <c r="BA154" s="224"/>
      <c r="BB154" s="224"/>
      <c r="BC154" s="224"/>
      <c r="BD154" s="224"/>
      <c r="BE154" s="224"/>
      <c r="BF154" s="224"/>
      <c r="BG154" s="224"/>
      <c r="BH154" s="224"/>
      <c r="BI154" s="224"/>
    </row>
    <row r="155" spans="1:61">
      <c r="A155" s="81"/>
      <c r="B155" s="190"/>
      <c r="D155" s="197"/>
      <c r="G155" s="197"/>
      <c r="H155" s="197"/>
      <c r="I155" s="197"/>
      <c r="J155" s="224"/>
      <c r="K155" s="224"/>
      <c r="L155" s="224"/>
      <c r="M155" s="224"/>
      <c r="N155" s="224"/>
      <c r="O155" s="224"/>
      <c r="P155" s="224"/>
      <c r="Q155" s="224"/>
      <c r="R155" s="224"/>
      <c r="S155" s="224"/>
      <c r="T155" s="224"/>
      <c r="U155" s="224"/>
      <c r="V155" s="224"/>
      <c r="W155" s="224"/>
      <c r="X155" s="224"/>
      <c r="Y155" s="224"/>
      <c r="Z155" s="224"/>
      <c r="AA155" s="224"/>
      <c r="AB155" s="224"/>
      <c r="AC155" s="224"/>
      <c r="AD155" s="224"/>
      <c r="AE155" s="224"/>
      <c r="AF155" s="224"/>
      <c r="AG155" s="224"/>
      <c r="AH155" s="224"/>
      <c r="AI155" s="224"/>
      <c r="AJ155" s="224"/>
      <c r="AK155" s="224"/>
      <c r="AL155" s="224"/>
      <c r="AM155" s="224"/>
      <c r="AN155" s="224"/>
      <c r="AO155" s="224"/>
      <c r="AP155" s="224"/>
      <c r="AQ155" s="224"/>
      <c r="AR155" s="224"/>
      <c r="AS155" s="224"/>
      <c r="AT155" s="224"/>
      <c r="AU155" s="224"/>
      <c r="AV155" s="224"/>
      <c r="AW155" s="224"/>
      <c r="AX155" s="224"/>
      <c r="AY155" s="224"/>
      <c r="AZ155" s="224"/>
      <c r="BA155" s="224"/>
      <c r="BB155" s="224"/>
      <c r="BC155" s="224"/>
      <c r="BD155" s="224"/>
      <c r="BE155" s="224"/>
      <c r="BF155" s="224"/>
      <c r="BG155" s="224"/>
      <c r="BH155" s="224"/>
      <c r="BI155" s="224"/>
    </row>
    <row r="156" spans="1:61">
      <c r="A156" s="81"/>
      <c r="B156" s="251"/>
      <c r="C156" s="239"/>
      <c r="D156" s="239"/>
      <c r="E156" s="246"/>
      <c r="J156" s="224"/>
      <c r="K156" s="224"/>
      <c r="L156" s="224"/>
      <c r="M156" s="224"/>
      <c r="N156" s="224"/>
      <c r="O156" s="224"/>
      <c r="P156" s="224"/>
      <c r="Q156" s="224"/>
      <c r="R156" s="224"/>
      <c r="S156" s="224"/>
      <c r="T156" s="224"/>
      <c r="U156" s="224"/>
      <c r="V156" s="224"/>
      <c r="W156" s="224"/>
      <c r="X156" s="224"/>
      <c r="Y156" s="224"/>
      <c r="Z156" s="224"/>
      <c r="AA156" s="224"/>
      <c r="AB156" s="224"/>
      <c r="AC156" s="224"/>
      <c r="AD156" s="224"/>
      <c r="AE156" s="224"/>
      <c r="AF156" s="224"/>
      <c r="AG156" s="224"/>
      <c r="AH156" s="224"/>
      <c r="AI156" s="224"/>
      <c r="AJ156" s="224"/>
      <c r="AK156" s="224"/>
      <c r="AL156" s="224"/>
      <c r="AM156" s="224"/>
      <c r="AN156" s="224"/>
      <c r="AO156" s="224"/>
      <c r="AP156" s="224"/>
      <c r="AQ156" s="224"/>
      <c r="AR156" s="224"/>
      <c r="AS156" s="224"/>
      <c r="AT156" s="224"/>
      <c r="AU156" s="224"/>
      <c r="AV156" s="224"/>
      <c r="AW156" s="224"/>
      <c r="AX156" s="224"/>
      <c r="AY156" s="224"/>
      <c r="AZ156" s="224"/>
      <c r="BA156" s="224"/>
      <c r="BB156" s="224"/>
      <c r="BC156" s="224"/>
      <c r="BD156" s="224"/>
      <c r="BE156" s="224"/>
      <c r="BF156" s="224"/>
      <c r="BG156" s="224"/>
      <c r="BH156" s="224"/>
      <c r="BI156" s="224"/>
    </row>
    <row r="157" spans="1:61">
      <c r="A157" s="81"/>
      <c r="B157" s="221"/>
      <c r="C157" s="239"/>
      <c r="D157" s="239"/>
      <c r="E157" s="246"/>
      <c r="J157" s="224"/>
      <c r="K157" s="224"/>
      <c r="L157" s="224"/>
      <c r="M157" s="224"/>
      <c r="N157" s="224"/>
      <c r="O157" s="224"/>
      <c r="P157" s="224"/>
      <c r="Q157" s="224"/>
      <c r="R157" s="224"/>
      <c r="S157" s="224"/>
      <c r="T157" s="224"/>
      <c r="U157" s="224"/>
      <c r="V157" s="224"/>
      <c r="W157" s="224"/>
      <c r="X157" s="224"/>
      <c r="Y157" s="224"/>
      <c r="Z157" s="224"/>
      <c r="AA157" s="224"/>
      <c r="AB157" s="224"/>
      <c r="AC157" s="224"/>
      <c r="AD157" s="224"/>
      <c r="AE157" s="224"/>
      <c r="AF157" s="224"/>
      <c r="AG157" s="224"/>
      <c r="AH157" s="224"/>
      <c r="AI157" s="224"/>
      <c r="AJ157" s="224"/>
      <c r="AK157" s="224"/>
      <c r="AL157" s="224"/>
      <c r="AM157" s="224"/>
      <c r="AN157" s="224"/>
      <c r="AO157" s="224"/>
      <c r="AP157" s="224"/>
      <c r="AQ157" s="224"/>
      <c r="AR157" s="224"/>
      <c r="AS157" s="224"/>
      <c r="AT157" s="224"/>
      <c r="AU157" s="224"/>
      <c r="AV157" s="224"/>
      <c r="AW157" s="224"/>
      <c r="AX157" s="224"/>
      <c r="AY157" s="224"/>
      <c r="AZ157" s="224"/>
      <c r="BA157" s="224"/>
      <c r="BB157" s="224"/>
      <c r="BC157" s="224"/>
      <c r="BD157" s="224"/>
      <c r="BE157" s="224"/>
      <c r="BF157" s="224"/>
      <c r="BG157" s="224"/>
      <c r="BH157" s="224"/>
      <c r="BI157" s="224"/>
    </row>
    <row r="158" spans="1:61">
      <c r="A158" s="81"/>
      <c r="B158" s="226"/>
      <c r="C158" s="115"/>
      <c r="D158" s="249"/>
      <c r="E158" s="246"/>
      <c r="F158" s="247"/>
      <c r="G158" s="201"/>
      <c r="I158" s="201"/>
      <c r="J158" s="224"/>
      <c r="K158" s="224"/>
      <c r="L158" s="224"/>
      <c r="M158" s="224"/>
      <c r="N158" s="224"/>
      <c r="O158" s="224"/>
      <c r="P158" s="224"/>
      <c r="Q158" s="224"/>
      <c r="R158" s="224"/>
      <c r="S158" s="224"/>
      <c r="T158" s="224"/>
      <c r="U158" s="224"/>
      <c r="V158" s="224"/>
      <c r="W158" s="224"/>
      <c r="X158" s="224"/>
      <c r="Y158" s="224"/>
      <c r="Z158" s="224"/>
      <c r="AA158" s="224"/>
      <c r="AB158" s="224"/>
      <c r="AC158" s="224"/>
      <c r="AD158" s="224"/>
      <c r="AE158" s="224"/>
      <c r="AF158" s="224"/>
      <c r="AG158" s="224"/>
      <c r="AH158" s="224"/>
      <c r="AI158" s="224"/>
      <c r="AJ158" s="224"/>
      <c r="AK158" s="224"/>
      <c r="AL158" s="224"/>
      <c r="AM158" s="224"/>
      <c r="AN158" s="224"/>
      <c r="AO158" s="224"/>
      <c r="AP158" s="224"/>
      <c r="AQ158" s="224"/>
      <c r="AR158" s="224"/>
      <c r="AS158" s="224"/>
      <c r="AT158" s="224"/>
      <c r="AU158" s="224"/>
      <c r="AV158" s="224"/>
      <c r="AW158" s="224"/>
      <c r="AX158" s="224"/>
      <c r="AY158" s="224"/>
      <c r="AZ158" s="224"/>
      <c r="BA158" s="224"/>
      <c r="BB158" s="224"/>
      <c r="BC158" s="224"/>
      <c r="BD158" s="224"/>
      <c r="BE158" s="224"/>
      <c r="BF158" s="224"/>
      <c r="BG158" s="224"/>
      <c r="BH158" s="224"/>
      <c r="BI158" s="224"/>
    </row>
    <row r="159" spans="1:61">
      <c r="A159" s="81"/>
      <c r="B159" s="226"/>
      <c r="C159" s="115"/>
      <c r="D159" s="249"/>
      <c r="E159" s="246"/>
      <c r="F159" s="247"/>
      <c r="G159" s="201"/>
      <c r="I159" s="201"/>
      <c r="J159" s="224"/>
      <c r="K159" s="224"/>
      <c r="L159" s="224"/>
      <c r="M159" s="224"/>
      <c r="N159" s="224"/>
      <c r="O159" s="224"/>
      <c r="P159" s="224"/>
      <c r="Q159" s="224"/>
      <c r="R159" s="224"/>
      <c r="S159" s="224"/>
      <c r="T159" s="224"/>
      <c r="U159" s="224"/>
      <c r="V159" s="224"/>
      <c r="W159" s="224"/>
      <c r="X159" s="224"/>
      <c r="Y159" s="224"/>
      <c r="Z159" s="224"/>
      <c r="AA159" s="224"/>
      <c r="AB159" s="224"/>
      <c r="AC159" s="224"/>
      <c r="AD159" s="224"/>
      <c r="AE159" s="224"/>
      <c r="AF159" s="224"/>
      <c r="AG159" s="224"/>
      <c r="AH159" s="224"/>
      <c r="AI159" s="224"/>
      <c r="AJ159" s="224"/>
      <c r="AK159" s="224"/>
      <c r="AL159" s="224"/>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row>
    <row r="160" spans="1:61">
      <c r="A160" s="81"/>
      <c r="B160" s="226"/>
      <c r="C160" s="115"/>
      <c r="D160" s="249"/>
      <c r="E160" s="246"/>
      <c r="F160" s="247"/>
      <c r="G160" s="201"/>
      <c r="I160" s="201"/>
      <c r="J160" s="224"/>
      <c r="K160" s="224"/>
      <c r="L160" s="224"/>
      <c r="M160" s="224"/>
      <c r="N160" s="224"/>
      <c r="O160" s="224"/>
      <c r="P160" s="224"/>
      <c r="Q160" s="224"/>
      <c r="R160" s="224"/>
      <c r="S160" s="224"/>
      <c r="T160" s="224"/>
      <c r="U160" s="224"/>
      <c r="V160" s="224"/>
      <c r="W160" s="224"/>
      <c r="X160" s="224"/>
      <c r="Y160" s="224"/>
      <c r="Z160" s="224"/>
      <c r="AA160" s="224"/>
      <c r="AB160" s="224"/>
      <c r="AC160" s="224"/>
      <c r="AD160" s="224"/>
      <c r="AE160" s="224"/>
      <c r="AF160" s="224"/>
      <c r="AG160" s="224"/>
      <c r="AH160" s="224"/>
      <c r="AI160" s="224"/>
      <c r="AJ160" s="224"/>
      <c r="AK160" s="224"/>
      <c r="AL160" s="224"/>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row>
    <row r="161" spans="2:61">
      <c r="B161" s="226"/>
      <c r="D161" s="197"/>
      <c r="G161" s="201"/>
      <c r="I161" s="201"/>
      <c r="J161" s="224"/>
      <c r="K161" s="224"/>
      <c r="L161" s="224"/>
      <c r="M161" s="224"/>
      <c r="N161" s="224"/>
      <c r="O161" s="224"/>
      <c r="P161" s="224"/>
      <c r="Q161" s="224"/>
      <c r="R161" s="224"/>
      <c r="S161" s="224"/>
      <c r="T161" s="224"/>
      <c r="U161" s="224"/>
      <c r="V161" s="224"/>
      <c r="W161" s="224"/>
      <c r="X161" s="224"/>
      <c r="Y161" s="224"/>
      <c r="Z161" s="224"/>
      <c r="AA161" s="224"/>
      <c r="AB161" s="224"/>
      <c r="AC161" s="224"/>
      <c r="AD161" s="224"/>
      <c r="AE161" s="224"/>
      <c r="AF161" s="224"/>
      <c r="AG161" s="224"/>
      <c r="AH161" s="224"/>
      <c r="AI161" s="224"/>
      <c r="AJ161" s="224"/>
      <c r="AK161" s="224"/>
      <c r="AL161" s="224"/>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row>
    <row r="163" spans="2:61">
      <c r="C163" s="252"/>
      <c r="J163" s="224"/>
      <c r="K163" s="224"/>
      <c r="L163" s="224"/>
      <c r="M163" s="224"/>
      <c r="N163" s="224"/>
      <c r="O163" s="224"/>
      <c r="P163" s="224"/>
      <c r="Q163" s="224"/>
      <c r="R163" s="224"/>
      <c r="S163" s="224"/>
      <c r="T163" s="224"/>
      <c r="U163" s="224"/>
      <c r="V163" s="224"/>
      <c r="W163" s="224"/>
      <c r="X163" s="224"/>
      <c r="Y163" s="224"/>
      <c r="Z163" s="224"/>
      <c r="AA163" s="224"/>
      <c r="AB163" s="224"/>
      <c r="AC163" s="224"/>
      <c r="AD163" s="224"/>
      <c r="AE163" s="224"/>
      <c r="AF163" s="224"/>
      <c r="AG163" s="224"/>
      <c r="AH163" s="224"/>
      <c r="AI163" s="224"/>
      <c r="AJ163" s="224"/>
      <c r="AK163" s="224"/>
      <c r="AL163" s="224"/>
      <c r="AM163" s="224"/>
      <c r="AN163" s="224"/>
      <c r="AO163" s="224"/>
      <c r="AP163" s="224"/>
      <c r="AQ163" s="224"/>
      <c r="AR163" s="224"/>
      <c r="AS163" s="224"/>
      <c r="AT163" s="224"/>
      <c r="AU163" s="224"/>
      <c r="AV163" s="224"/>
      <c r="AW163" s="224"/>
      <c r="AX163" s="224"/>
      <c r="AY163" s="224"/>
      <c r="AZ163" s="224"/>
      <c r="BA163" s="224"/>
      <c r="BB163" s="224"/>
      <c r="BC163" s="224"/>
      <c r="BD163" s="224"/>
      <c r="BE163" s="224"/>
      <c r="BF163" s="224"/>
      <c r="BG163" s="224"/>
      <c r="BH163" s="224"/>
      <c r="BI163" s="224"/>
    </row>
    <row r="164" spans="2:61">
      <c r="B164" s="190"/>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c r="AR164" s="224"/>
      <c r="AS164" s="224"/>
      <c r="AT164" s="224"/>
      <c r="AU164" s="224"/>
      <c r="AV164" s="224"/>
      <c r="AW164" s="224"/>
      <c r="AX164" s="224"/>
      <c r="AY164" s="224"/>
      <c r="AZ164" s="224"/>
      <c r="BA164" s="224"/>
      <c r="BB164" s="224"/>
      <c r="BC164" s="224"/>
      <c r="BD164" s="224"/>
      <c r="BE164" s="224"/>
      <c r="BF164" s="224"/>
      <c r="BG164" s="224"/>
      <c r="BH164" s="224"/>
      <c r="BI164" s="224"/>
    </row>
    <row r="165" spans="2:61">
      <c r="B165" s="190"/>
      <c r="D165" s="249"/>
      <c r="E165" s="246"/>
      <c r="F165" s="247"/>
      <c r="G165" s="201"/>
      <c r="I165" s="201"/>
      <c r="J165" s="224"/>
      <c r="K165" s="224"/>
      <c r="L165" s="224"/>
      <c r="M165" s="224"/>
      <c r="N165" s="224"/>
      <c r="O165" s="224"/>
      <c r="P165" s="224"/>
      <c r="Q165" s="224"/>
      <c r="R165" s="224"/>
      <c r="S165" s="224"/>
      <c r="T165" s="224"/>
      <c r="U165" s="224"/>
      <c r="V165" s="224"/>
      <c r="W165" s="224"/>
      <c r="X165" s="224"/>
      <c r="Y165" s="224"/>
      <c r="Z165" s="224"/>
      <c r="AA165" s="224"/>
      <c r="AB165" s="224"/>
      <c r="AC165" s="224"/>
      <c r="AD165" s="224"/>
      <c r="AE165" s="224"/>
      <c r="AF165" s="224"/>
      <c r="AG165" s="224"/>
      <c r="AH165" s="224"/>
      <c r="AI165" s="224"/>
      <c r="AJ165" s="224"/>
      <c r="AK165" s="224"/>
      <c r="AL165" s="224"/>
      <c r="AM165" s="224"/>
      <c r="AN165" s="224"/>
      <c r="AO165" s="224"/>
      <c r="AP165" s="224"/>
      <c r="AQ165" s="224"/>
      <c r="AR165" s="224"/>
      <c r="AS165" s="224"/>
      <c r="AT165" s="224"/>
      <c r="AU165" s="224"/>
      <c r="AV165" s="224"/>
      <c r="AW165" s="224"/>
      <c r="AX165" s="224"/>
      <c r="AY165" s="224"/>
      <c r="AZ165" s="224"/>
      <c r="BA165" s="224"/>
      <c r="BB165" s="224"/>
      <c r="BC165" s="224"/>
      <c r="BD165" s="224"/>
      <c r="BE165" s="224"/>
      <c r="BF165" s="224"/>
      <c r="BG165" s="224"/>
      <c r="BH165" s="224"/>
      <c r="BI165" s="224"/>
    </row>
    <row r="166" spans="2:61">
      <c r="B166" s="190"/>
      <c r="D166" s="249"/>
      <c r="E166" s="246"/>
      <c r="F166" s="247"/>
      <c r="G166" s="201"/>
      <c r="I166" s="201"/>
      <c r="J166" s="253"/>
      <c r="K166" s="224"/>
      <c r="L166" s="224"/>
      <c r="M166" s="224"/>
      <c r="N166" s="224"/>
      <c r="O166" s="224"/>
      <c r="P166" s="224"/>
      <c r="Q166" s="224"/>
      <c r="R166" s="224"/>
      <c r="S166" s="224"/>
      <c r="T166" s="224"/>
      <c r="U166" s="224"/>
      <c r="V166" s="224"/>
      <c r="W166" s="224"/>
      <c r="X166" s="224"/>
      <c r="Y166" s="224"/>
      <c r="Z166" s="224"/>
      <c r="AA166" s="224"/>
      <c r="AB166" s="224"/>
      <c r="AC166" s="224"/>
      <c r="AD166" s="224"/>
      <c r="AE166" s="224"/>
      <c r="AF166" s="224"/>
      <c r="AG166" s="224"/>
      <c r="AH166" s="224"/>
      <c r="AI166" s="224"/>
      <c r="AJ166" s="224"/>
      <c r="AK166" s="224"/>
      <c r="AL166" s="224"/>
      <c r="AM166" s="224"/>
      <c r="AN166" s="224"/>
      <c r="AO166" s="224"/>
      <c r="AP166" s="224"/>
      <c r="AQ166" s="224"/>
      <c r="AR166" s="224"/>
      <c r="AS166" s="224"/>
      <c r="AT166" s="224"/>
      <c r="AU166" s="224"/>
      <c r="AV166" s="224"/>
      <c r="AW166" s="224"/>
      <c r="AX166" s="224"/>
      <c r="AY166" s="224"/>
      <c r="AZ166" s="224"/>
      <c r="BA166" s="224"/>
      <c r="BB166" s="224"/>
      <c r="BC166" s="224"/>
      <c r="BD166" s="224"/>
      <c r="BE166" s="224"/>
      <c r="BF166" s="224"/>
      <c r="BG166" s="224"/>
      <c r="BH166" s="224"/>
      <c r="BI166" s="224"/>
    </row>
    <row r="167" spans="2:61">
      <c r="B167" s="190"/>
      <c r="D167" s="249"/>
      <c r="E167" s="246"/>
      <c r="F167" s="247"/>
      <c r="G167" s="201"/>
      <c r="I167" s="201"/>
      <c r="K167" s="224"/>
      <c r="L167" s="224"/>
      <c r="M167" s="224"/>
      <c r="N167" s="224"/>
      <c r="O167" s="224"/>
      <c r="P167" s="224"/>
      <c r="Q167" s="224"/>
      <c r="R167" s="224"/>
      <c r="S167" s="224"/>
      <c r="T167" s="224"/>
      <c r="U167" s="224"/>
      <c r="V167" s="224"/>
      <c r="W167" s="224"/>
      <c r="X167" s="224"/>
      <c r="Y167" s="224"/>
      <c r="Z167" s="224"/>
      <c r="AA167" s="224"/>
      <c r="AB167" s="224"/>
      <c r="AC167" s="224"/>
      <c r="AD167" s="224"/>
      <c r="AE167" s="224"/>
      <c r="AF167" s="224"/>
      <c r="AG167" s="224"/>
      <c r="AH167" s="224"/>
      <c r="AI167" s="224"/>
      <c r="AJ167" s="224"/>
      <c r="AK167" s="224"/>
      <c r="AL167" s="224"/>
      <c r="AM167" s="224"/>
      <c r="AN167" s="224"/>
      <c r="AO167" s="224"/>
      <c r="AP167" s="224"/>
      <c r="AQ167" s="224"/>
      <c r="AR167" s="224"/>
      <c r="AS167" s="224"/>
      <c r="AT167" s="224"/>
      <c r="AU167" s="224"/>
      <c r="AV167" s="224"/>
      <c r="AW167" s="224"/>
      <c r="AX167" s="224"/>
      <c r="AY167" s="224"/>
      <c r="AZ167" s="224"/>
      <c r="BA167" s="224"/>
      <c r="BB167" s="224"/>
      <c r="BC167" s="224"/>
      <c r="BD167" s="224"/>
      <c r="BE167" s="224"/>
      <c r="BF167" s="224"/>
      <c r="BG167" s="224"/>
      <c r="BH167" s="224"/>
      <c r="BI167" s="224"/>
    </row>
    <row r="168" spans="2:61">
      <c r="B168" s="190"/>
      <c r="D168" s="249"/>
      <c r="E168" s="246"/>
      <c r="F168" s="247"/>
      <c r="G168" s="201"/>
      <c r="I168" s="201"/>
      <c r="K168" s="224"/>
      <c r="L168" s="224"/>
      <c r="M168" s="224"/>
      <c r="N168" s="224"/>
      <c r="O168" s="224"/>
      <c r="P168" s="224"/>
      <c r="Q168" s="224"/>
      <c r="R168" s="224"/>
      <c r="S168" s="224"/>
      <c r="T168" s="224"/>
      <c r="U168" s="224"/>
      <c r="V168" s="224"/>
      <c r="W168" s="224"/>
      <c r="X168" s="224"/>
      <c r="Y168" s="224"/>
      <c r="Z168" s="224"/>
      <c r="AA168" s="224"/>
      <c r="AB168" s="224"/>
      <c r="AC168" s="224"/>
      <c r="AD168" s="224"/>
      <c r="AE168" s="224"/>
      <c r="AF168" s="224"/>
      <c r="AG168" s="224"/>
      <c r="AH168" s="224"/>
      <c r="AI168" s="224"/>
      <c r="AJ168" s="224"/>
      <c r="AK168" s="224"/>
      <c r="AL168" s="224"/>
      <c r="AM168" s="224"/>
      <c r="AN168" s="224"/>
      <c r="AO168" s="224"/>
      <c r="AP168" s="224"/>
      <c r="AQ168" s="224"/>
      <c r="AR168" s="224"/>
      <c r="AS168" s="224"/>
      <c r="AT168" s="224"/>
      <c r="AU168" s="224"/>
      <c r="AV168" s="224"/>
      <c r="AW168" s="224"/>
      <c r="AX168" s="224"/>
      <c r="AY168" s="224"/>
      <c r="AZ168" s="224"/>
      <c r="BA168" s="224"/>
      <c r="BB168" s="224"/>
      <c r="BC168" s="224"/>
      <c r="BD168" s="224"/>
      <c r="BE168" s="224"/>
      <c r="BF168" s="224"/>
      <c r="BG168" s="224"/>
      <c r="BH168" s="224"/>
      <c r="BI168" s="224"/>
    </row>
    <row r="169" spans="2:61">
      <c r="B169" s="190"/>
      <c r="D169" s="197"/>
      <c r="G169" s="201"/>
      <c r="I169" s="201"/>
      <c r="K169" s="224"/>
      <c r="L169" s="224"/>
      <c r="M169" s="224"/>
      <c r="N169" s="224"/>
      <c r="O169" s="224"/>
      <c r="P169" s="224"/>
      <c r="Q169" s="224"/>
      <c r="R169" s="224"/>
      <c r="S169" s="224"/>
      <c r="T169" s="224"/>
      <c r="U169" s="224"/>
      <c r="V169" s="224"/>
      <c r="W169" s="224"/>
      <c r="X169" s="224"/>
      <c r="Y169" s="224"/>
      <c r="Z169" s="224"/>
      <c r="AA169" s="224"/>
      <c r="AB169" s="224"/>
      <c r="AC169" s="224"/>
      <c r="AD169" s="224"/>
      <c r="AE169" s="224"/>
      <c r="AF169" s="224"/>
      <c r="AG169" s="224"/>
      <c r="AH169" s="224"/>
      <c r="AI169" s="224"/>
      <c r="AJ169" s="224"/>
      <c r="AK169" s="224"/>
      <c r="AL169" s="224"/>
      <c r="AM169" s="224"/>
      <c r="AN169" s="224"/>
      <c r="AO169" s="224"/>
      <c r="AP169" s="224"/>
      <c r="AQ169" s="224"/>
      <c r="AR169" s="224"/>
      <c r="AS169" s="224"/>
      <c r="AT169" s="224"/>
      <c r="AU169" s="224"/>
      <c r="AV169" s="224"/>
      <c r="AW169" s="224"/>
      <c r="AX169" s="224"/>
      <c r="AY169" s="224"/>
      <c r="AZ169" s="224"/>
      <c r="BA169" s="224"/>
      <c r="BB169" s="224"/>
      <c r="BC169" s="224"/>
      <c r="BD169" s="224"/>
      <c r="BE169" s="224"/>
      <c r="BF169" s="224"/>
      <c r="BG169" s="224"/>
      <c r="BH169" s="224"/>
      <c r="BI169" s="224"/>
    </row>
    <row r="170" spans="2:61">
      <c r="B170" s="190"/>
      <c r="K170" s="224"/>
      <c r="L170" s="224"/>
      <c r="M170" s="224"/>
      <c r="N170" s="224"/>
      <c r="O170" s="224"/>
      <c r="P170" s="224"/>
      <c r="Q170" s="224"/>
      <c r="R170" s="224"/>
      <c r="S170" s="224"/>
      <c r="T170" s="224"/>
      <c r="U170" s="224"/>
      <c r="V170" s="224"/>
      <c r="W170" s="224"/>
      <c r="X170" s="224"/>
      <c r="Y170" s="224"/>
      <c r="Z170" s="224"/>
      <c r="AA170" s="224"/>
      <c r="AB170" s="224"/>
      <c r="AC170" s="224"/>
      <c r="AD170" s="224"/>
      <c r="AE170" s="224"/>
      <c r="AF170" s="224"/>
      <c r="AG170" s="224"/>
      <c r="AH170" s="224"/>
      <c r="AI170" s="224"/>
      <c r="AJ170" s="224"/>
      <c r="AK170" s="224"/>
      <c r="AL170" s="224"/>
      <c r="AM170" s="224"/>
      <c r="AN170" s="224"/>
      <c r="AO170" s="224"/>
      <c r="AP170" s="224"/>
      <c r="AQ170" s="224"/>
      <c r="AR170" s="224"/>
      <c r="AS170" s="224"/>
      <c r="AT170" s="224"/>
      <c r="AU170" s="224"/>
      <c r="AV170" s="224"/>
      <c r="AW170" s="224"/>
      <c r="AX170" s="224"/>
      <c r="AY170" s="224"/>
      <c r="AZ170" s="224"/>
      <c r="BA170" s="224"/>
      <c r="BB170" s="224"/>
      <c r="BC170" s="224"/>
      <c r="BD170" s="224"/>
      <c r="BE170" s="224"/>
      <c r="BF170" s="224"/>
      <c r="BG170" s="224"/>
      <c r="BH170" s="224"/>
      <c r="BI170" s="224"/>
    </row>
    <row r="171" spans="2:61">
      <c r="B171" s="190"/>
      <c r="D171" s="249"/>
      <c r="E171" s="246"/>
      <c r="F171" s="247"/>
      <c r="G171" s="201"/>
      <c r="I171" s="201"/>
      <c r="K171" s="224"/>
      <c r="L171" s="224"/>
      <c r="M171" s="224"/>
      <c r="N171" s="224"/>
      <c r="O171" s="224"/>
      <c r="P171" s="224"/>
      <c r="Q171" s="224"/>
      <c r="R171" s="224"/>
      <c r="S171" s="224"/>
      <c r="T171" s="224"/>
      <c r="U171" s="224"/>
      <c r="V171" s="224"/>
      <c r="W171" s="224"/>
      <c r="X171" s="224"/>
      <c r="Y171" s="224"/>
      <c r="Z171" s="224"/>
      <c r="AA171" s="224"/>
      <c r="AB171" s="224"/>
      <c r="AC171" s="224"/>
      <c r="AD171" s="224"/>
      <c r="AE171" s="224"/>
      <c r="AF171" s="224"/>
      <c r="AG171" s="224"/>
      <c r="AH171" s="224"/>
      <c r="AI171" s="224"/>
      <c r="AJ171" s="224"/>
      <c r="AK171" s="224"/>
      <c r="AL171" s="224"/>
      <c r="AM171" s="224"/>
      <c r="AN171" s="224"/>
      <c r="AO171" s="224"/>
      <c r="AP171" s="224"/>
      <c r="AQ171" s="224"/>
      <c r="AR171" s="224"/>
      <c r="AS171" s="224"/>
      <c r="AT171" s="224"/>
      <c r="AU171" s="224"/>
      <c r="AV171" s="224"/>
      <c r="AW171" s="224"/>
      <c r="AX171" s="224"/>
      <c r="AY171" s="224"/>
      <c r="AZ171" s="224"/>
      <c r="BA171" s="224"/>
      <c r="BB171" s="224"/>
      <c r="BC171" s="224"/>
      <c r="BD171" s="224"/>
      <c r="BE171" s="224"/>
      <c r="BF171" s="224"/>
      <c r="BG171" s="224"/>
      <c r="BH171" s="224"/>
      <c r="BI171" s="224"/>
    </row>
    <row r="172" spans="2:61">
      <c r="B172" s="190"/>
      <c r="D172" s="249"/>
      <c r="E172" s="246"/>
      <c r="F172" s="247"/>
      <c r="G172" s="201"/>
      <c r="I172" s="201"/>
      <c r="K172" s="224"/>
      <c r="L172" s="224"/>
      <c r="M172" s="224"/>
      <c r="N172" s="224"/>
      <c r="O172" s="224"/>
      <c r="P172" s="224"/>
      <c r="Q172" s="224"/>
      <c r="R172" s="224"/>
      <c r="S172" s="224"/>
      <c r="T172" s="224"/>
      <c r="U172" s="224"/>
      <c r="V172" s="224"/>
      <c r="W172" s="224"/>
      <c r="X172" s="224"/>
      <c r="Y172" s="224"/>
      <c r="Z172" s="224"/>
      <c r="AA172" s="224"/>
      <c r="AB172" s="224"/>
      <c r="AC172" s="224"/>
      <c r="AD172" s="224"/>
      <c r="AE172" s="224"/>
      <c r="AF172" s="224"/>
      <c r="AG172" s="224"/>
      <c r="AH172" s="224"/>
      <c r="AI172" s="224"/>
      <c r="AJ172" s="224"/>
      <c r="AK172" s="224"/>
      <c r="AL172" s="224"/>
      <c r="AM172" s="224"/>
      <c r="AN172" s="224"/>
      <c r="AO172" s="224"/>
      <c r="AP172" s="224"/>
      <c r="AQ172" s="224"/>
      <c r="AR172" s="224"/>
      <c r="AS172" s="224"/>
      <c r="AT172" s="224"/>
      <c r="AU172" s="224"/>
      <c r="AV172" s="224"/>
      <c r="AW172" s="224"/>
      <c r="AX172" s="224"/>
      <c r="AY172" s="224"/>
      <c r="AZ172" s="224"/>
      <c r="BA172" s="224"/>
      <c r="BB172" s="224"/>
      <c r="BC172" s="224"/>
      <c r="BD172" s="224"/>
      <c r="BE172" s="224"/>
      <c r="BF172" s="224"/>
      <c r="BG172" s="224"/>
      <c r="BH172" s="224"/>
      <c r="BI172" s="224"/>
    </row>
    <row r="173" spans="2:61">
      <c r="B173" s="190"/>
      <c r="D173" s="249"/>
      <c r="E173" s="246"/>
      <c r="F173" s="247"/>
      <c r="G173" s="201"/>
      <c r="I173" s="201"/>
      <c r="K173" s="224"/>
      <c r="L173" s="224"/>
      <c r="M173" s="224"/>
      <c r="N173" s="224"/>
      <c r="O173" s="224"/>
      <c r="P173" s="224"/>
      <c r="Q173" s="224"/>
      <c r="R173" s="224"/>
      <c r="S173" s="224"/>
      <c r="T173" s="224"/>
      <c r="U173" s="224"/>
      <c r="V173" s="224"/>
      <c r="W173" s="224"/>
      <c r="X173" s="224"/>
      <c r="Y173" s="224"/>
      <c r="Z173" s="224"/>
      <c r="AA173" s="224"/>
      <c r="AB173" s="224"/>
      <c r="AC173" s="224"/>
      <c r="AD173" s="224"/>
      <c r="AE173" s="224"/>
      <c r="AF173" s="224"/>
      <c r="AG173" s="224"/>
      <c r="AH173" s="224"/>
      <c r="AI173" s="224"/>
      <c r="AJ173" s="224"/>
      <c r="AK173" s="224"/>
      <c r="AL173" s="224"/>
      <c r="AM173" s="224"/>
      <c r="AN173" s="224"/>
      <c r="AO173" s="224"/>
      <c r="AP173" s="224"/>
      <c r="AQ173" s="224"/>
      <c r="AR173" s="224"/>
      <c r="AS173" s="224"/>
      <c r="AT173" s="224"/>
      <c r="AU173" s="224"/>
      <c r="AV173" s="224"/>
      <c r="AW173" s="224"/>
      <c r="AX173" s="224"/>
      <c r="AY173" s="224"/>
      <c r="AZ173" s="224"/>
      <c r="BA173" s="224"/>
      <c r="BB173" s="224"/>
      <c r="BC173" s="224"/>
      <c r="BD173" s="224"/>
      <c r="BE173" s="224"/>
      <c r="BF173" s="224"/>
      <c r="BG173" s="224"/>
      <c r="BH173" s="224"/>
      <c r="BI173" s="224"/>
    </row>
    <row r="174" spans="2:61">
      <c r="B174" s="190"/>
      <c r="D174" s="197"/>
      <c r="G174" s="201"/>
      <c r="I174" s="201"/>
      <c r="K174" s="224"/>
      <c r="L174" s="224"/>
      <c r="M174" s="224"/>
      <c r="N174" s="224"/>
      <c r="O174" s="224"/>
      <c r="P174" s="224"/>
      <c r="Q174" s="224"/>
      <c r="R174" s="224"/>
      <c r="S174" s="224"/>
      <c r="T174" s="224"/>
      <c r="U174" s="224"/>
      <c r="V174" s="224"/>
      <c r="W174" s="224"/>
      <c r="X174" s="224"/>
      <c r="Y174" s="224"/>
      <c r="Z174" s="224"/>
      <c r="AA174" s="224"/>
      <c r="AB174" s="224"/>
      <c r="AC174" s="224"/>
      <c r="AD174" s="224"/>
      <c r="AE174" s="224"/>
      <c r="AF174" s="224"/>
      <c r="AG174" s="224"/>
      <c r="AH174" s="224"/>
      <c r="AI174" s="224"/>
      <c r="AJ174" s="224"/>
      <c r="AK174" s="224"/>
      <c r="AL174" s="224"/>
      <c r="AM174" s="224"/>
      <c r="AN174" s="224"/>
      <c r="AO174" s="224"/>
      <c r="AP174" s="224"/>
      <c r="AQ174" s="224"/>
      <c r="AR174" s="224"/>
      <c r="AS174" s="224"/>
      <c r="AT174" s="224"/>
      <c r="AU174" s="224"/>
      <c r="AV174" s="224"/>
      <c r="AW174" s="224"/>
      <c r="AX174" s="224"/>
      <c r="AY174" s="224"/>
      <c r="AZ174" s="224"/>
      <c r="BA174" s="224"/>
      <c r="BB174" s="224"/>
      <c r="BC174" s="224"/>
      <c r="BD174" s="224"/>
      <c r="BE174" s="224"/>
      <c r="BF174" s="224"/>
      <c r="BG174" s="224"/>
      <c r="BH174" s="224"/>
      <c r="BI174" s="224"/>
    </row>
    <row r="175" spans="2:61">
      <c r="B175" s="226"/>
      <c r="D175" s="249"/>
      <c r="E175" s="246"/>
      <c r="F175" s="247"/>
      <c r="G175" s="201"/>
      <c r="I175" s="201"/>
      <c r="K175" s="224"/>
      <c r="L175" s="224"/>
      <c r="M175" s="224"/>
      <c r="N175" s="224"/>
      <c r="O175" s="224"/>
      <c r="P175" s="224"/>
      <c r="Q175" s="224"/>
      <c r="R175" s="224"/>
      <c r="S175" s="224"/>
      <c r="T175" s="224"/>
      <c r="U175" s="224"/>
      <c r="V175" s="224"/>
      <c r="W175" s="224"/>
      <c r="X175" s="224"/>
      <c r="Y175" s="224"/>
      <c r="Z175" s="224"/>
      <c r="AA175" s="224"/>
      <c r="AB175" s="224"/>
      <c r="AC175" s="224"/>
      <c r="AD175" s="224"/>
      <c r="AE175" s="224"/>
      <c r="AF175" s="224"/>
      <c r="AG175" s="224"/>
      <c r="AH175" s="224"/>
      <c r="AI175" s="224"/>
      <c r="AJ175" s="224"/>
      <c r="AK175" s="224"/>
      <c r="AL175" s="224"/>
      <c r="AM175" s="224"/>
      <c r="AN175" s="224"/>
      <c r="AO175" s="224"/>
      <c r="AP175" s="224"/>
      <c r="AQ175" s="224"/>
      <c r="AR175" s="224"/>
      <c r="AS175" s="224"/>
      <c r="AT175" s="224"/>
      <c r="AU175" s="224"/>
      <c r="AV175" s="224"/>
      <c r="AW175" s="224"/>
      <c r="AX175" s="224"/>
      <c r="AY175" s="224"/>
      <c r="AZ175" s="224"/>
      <c r="BA175" s="224"/>
      <c r="BB175" s="224"/>
      <c r="BC175" s="224"/>
      <c r="BD175" s="224"/>
      <c r="BE175" s="224"/>
      <c r="BF175" s="224"/>
      <c r="BG175" s="224"/>
      <c r="BH175" s="224"/>
      <c r="BI175" s="224"/>
    </row>
    <row r="176" spans="2:61">
      <c r="B176" s="226"/>
      <c r="D176" s="249"/>
      <c r="E176" s="246"/>
      <c r="F176" s="247"/>
      <c r="G176" s="201"/>
      <c r="I176" s="201"/>
      <c r="K176" s="224"/>
      <c r="L176" s="224"/>
      <c r="M176" s="224"/>
      <c r="N176" s="224"/>
      <c r="O176" s="224"/>
      <c r="P176" s="224"/>
      <c r="Q176" s="224"/>
      <c r="R176" s="224"/>
      <c r="S176" s="224"/>
      <c r="T176" s="224"/>
      <c r="U176" s="224"/>
      <c r="V176" s="224"/>
      <c r="W176" s="224"/>
      <c r="X176" s="224"/>
      <c r="Y176" s="224"/>
      <c r="Z176" s="224"/>
      <c r="AA176" s="224"/>
      <c r="AB176" s="224"/>
      <c r="AC176" s="224"/>
      <c r="AD176" s="224"/>
      <c r="AE176" s="224"/>
      <c r="AF176" s="224"/>
      <c r="AG176" s="224"/>
      <c r="AH176" s="224"/>
      <c r="AI176" s="224"/>
      <c r="AJ176" s="224"/>
      <c r="AK176" s="224"/>
      <c r="AL176" s="224"/>
      <c r="AM176" s="224"/>
      <c r="AN176" s="224"/>
      <c r="AO176" s="224"/>
      <c r="AP176" s="224"/>
      <c r="AQ176" s="224"/>
      <c r="AR176" s="224"/>
      <c r="AS176" s="224"/>
      <c r="AT176" s="224"/>
      <c r="AU176" s="224"/>
      <c r="AV176" s="224"/>
      <c r="AW176" s="224"/>
      <c r="AX176" s="224"/>
      <c r="AY176" s="224"/>
      <c r="AZ176" s="224"/>
      <c r="BA176" s="224"/>
      <c r="BB176" s="224"/>
      <c r="BC176" s="224"/>
      <c r="BD176" s="224"/>
      <c r="BE176" s="224"/>
      <c r="BF176" s="224"/>
      <c r="BG176" s="224"/>
      <c r="BH176" s="224"/>
      <c r="BI176" s="224"/>
    </row>
    <row r="177" spans="2:61">
      <c r="B177" s="226"/>
      <c r="D177" s="249"/>
      <c r="E177" s="246"/>
      <c r="F177" s="247"/>
      <c r="G177" s="201"/>
      <c r="I177" s="201"/>
      <c r="K177" s="224"/>
      <c r="L177" s="224"/>
      <c r="M177" s="224"/>
      <c r="N177" s="224"/>
      <c r="O177" s="224"/>
      <c r="P177" s="224"/>
      <c r="Q177" s="224"/>
      <c r="R177" s="224"/>
      <c r="S177" s="224"/>
      <c r="T177" s="224"/>
      <c r="U177" s="224"/>
      <c r="V177" s="224"/>
      <c r="W177" s="224"/>
      <c r="X177" s="224"/>
      <c r="Y177" s="224"/>
      <c r="Z177" s="224"/>
      <c r="AA177" s="224"/>
      <c r="AB177" s="224"/>
      <c r="AC177" s="224"/>
      <c r="AD177" s="224"/>
      <c r="AE177" s="224"/>
      <c r="AF177" s="224"/>
      <c r="AG177" s="224"/>
      <c r="AH177" s="224"/>
      <c r="AI177" s="224"/>
      <c r="AJ177" s="224"/>
      <c r="AK177" s="224"/>
      <c r="AL177" s="224"/>
      <c r="AM177" s="224"/>
      <c r="AN177" s="224"/>
      <c r="AO177" s="224"/>
      <c r="AP177" s="224"/>
      <c r="AQ177" s="224"/>
      <c r="AR177" s="224"/>
      <c r="AS177" s="224"/>
      <c r="AT177" s="224"/>
      <c r="AU177" s="224"/>
      <c r="AV177" s="224"/>
      <c r="AW177" s="224"/>
      <c r="AX177" s="224"/>
      <c r="AY177" s="224"/>
      <c r="AZ177" s="224"/>
      <c r="BA177" s="224"/>
      <c r="BB177" s="224"/>
      <c r="BC177" s="224"/>
      <c r="BD177" s="224"/>
      <c r="BE177" s="224"/>
      <c r="BF177" s="224"/>
      <c r="BG177" s="224"/>
      <c r="BH177" s="224"/>
      <c r="BI177" s="224"/>
    </row>
    <row r="178" spans="2:61">
      <c r="B178" s="221"/>
      <c r="D178" s="197"/>
      <c r="G178" s="201"/>
      <c r="I178" s="201"/>
      <c r="K178" s="224"/>
      <c r="L178" s="224"/>
      <c r="M178" s="224"/>
      <c r="N178" s="224"/>
      <c r="O178" s="224"/>
      <c r="P178" s="224"/>
      <c r="Q178" s="224"/>
      <c r="R178" s="224"/>
      <c r="S178" s="224"/>
      <c r="T178" s="224"/>
      <c r="U178" s="224"/>
      <c r="V178" s="224"/>
      <c r="W178" s="224"/>
      <c r="X178" s="224"/>
      <c r="Y178" s="224"/>
      <c r="Z178" s="224"/>
      <c r="AA178" s="224"/>
      <c r="AB178" s="224"/>
      <c r="AC178" s="224"/>
      <c r="AD178" s="224"/>
      <c r="AE178" s="224"/>
      <c r="AF178" s="224"/>
      <c r="AG178" s="224"/>
      <c r="AH178" s="224"/>
      <c r="AI178" s="224"/>
      <c r="AJ178" s="224"/>
      <c r="AK178" s="224"/>
      <c r="AL178" s="224"/>
      <c r="AM178" s="224"/>
      <c r="AN178" s="224"/>
      <c r="AO178" s="224"/>
      <c r="AP178" s="224"/>
      <c r="AQ178" s="224"/>
      <c r="AR178" s="224"/>
      <c r="AS178" s="224"/>
      <c r="AT178" s="224"/>
      <c r="AU178" s="224"/>
      <c r="AV178" s="224"/>
      <c r="AW178" s="224"/>
      <c r="AX178" s="224"/>
      <c r="AY178" s="224"/>
      <c r="AZ178" s="224"/>
      <c r="BA178" s="224"/>
      <c r="BB178" s="224"/>
      <c r="BC178" s="224"/>
      <c r="BD178" s="224"/>
      <c r="BE178" s="224"/>
      <c r="BF178" s="224"/>
      <c r="BG178" s="224"/>
      <c r="BH178" s="224"/>
      <c r="BI178" s="224"/>
    </row>
    <row r="179" spans="2:61">
      <c r="B179" s="221"/>
      <c r="H179" s="199"/>
      <c r="I179" s="201"/>
      <c r="K179" s="224"/>
      <c r="L179" s="224"/>
      <c r="M179" s="224"/>
      <c r="N179" s="224"/>
      <c r="O179" s="224"/>
      <c r="P179" s="224"/>
      <c r="Q179" s="224"/>
      <c r="R179" s="224"/>
      <c r="S179" s="224"/>
      <c r="T179" s="224"/>
      <c r="U179" s="224"/>
      <c r="V179" s="224"/>
      <c r="W179" s="224"/>
      <c r="X179" s="224"/>
      <c r="Y179" s="224"/>
      <c r="Z179" s="224"/>
      <c r="AA179" s="224"/>
      <c r="AB179" s="224"/>
      <c r="AC179" s="224"/>
      <c r="AD179" s="224"/>
      <c r="AE179" s="224"/>
      <c r="AF179" s="224"/>
      <c r="AG179" s="224"/>
      <c r="AH179" s="224"/>
      <c r="AI179" s="224"/>
      <c r="AJ179" s="224"/>
      <c r="AK179" s="224"/>
      <c r="AL179" s="224"/>
      <c r="AM179" s="224"/>
      <c r="AN179" s="224"/>
      <c r="AO179" s="224"/>
      <c r="AP179" s="224"/>
      <c r="AQ179" s="224"/>
      <c r="AR179" s="224"/>
      <c r="AS179" s="224"/>
      <c r="AT179" s="224"/>
      <c r="AU179" s="224"/>
      <c r="AV179" s="224"/>
      <c r="AW179" s="224"/>
      <c r="AX179" s="224"/>
      <c r="AY179" s="224"/>
      <c r="AZ179" s="224"/>
      <c r="BA179" s="224"/>
      <c r="BB179" s="224"/>
      <c r="BC179" s="224"/>
      <c r="BD179" s="224"/>
      <c r="BE179" s="224"/>
      <c r="BF179" s="224"/>
      <c r="BG179" s="224"/>
      <c r="BH179" s="224"/>
      <c r="BI179" s="224"/>
    </row>
    <row r="180" spans="2:61">
      <c r="B180" s="221"/>
      <c r="D180" s="197"/>
      <c r="G180" s="201"/>
      <c r="I180" s="201"/>
      <c r="K180" s="224"/>
      <c r="L180" s="224"/>
      <c r="M180" s="224"/>
      <c r="N180" s="224"/>
      <c r="O180" s="224"/>
      <c r="P180" s="224"/>
      <c r="Q180" s="224"/>
      <c r="R180" s="224"/>
      <c r="S180" s="224"/>
      <c r="T180" s="224"/>
      <c r="U180" s="224"/>
      <c r="V180" s="224"/>
      <c r="W180" s="224"/>
      <c r="X180" s="224"/>
      <c r="Y180" s="224"/>
      <c r="Z180" s="224"/>
      <c r="AA180" s="224"/>
      <c r="AB180" s="224"/>
      <c r="AC180" s="224"/>
      <c r="AD180" s="224"/>
      <c r="AE180" s="224"/>
      <c r="AF180" s="224"/>
      <c r="AG180" s="224"/>
      <c r="AH180" s="224"/>
      <c r="AI180" s="224"/>
      <c r="AJ180" s="224"/>
      <c r="AK180" s="224"/>
      <c r="AL180" s="224"/>
      <c r="AM180" s="224"/>
      <c r="AN180" s="224"/>
      <c r="AO180" s="224"/>
      <c r="AP180" s="224"/>
      <c r="AQ180" s="224"/>
      <c r="AR180" s="224"/>
      <c r="AS180" s="224"/>
      <c r="AT180" s="224"/>
      <c r="AU180" s="224"/>
      <c r="AV180" s="224"/>
      <c r="AW180" s="224"/>
      <c r="AX180" s="224"/>
      <c r="AY180" s="224"/>
      <c r="AZ180" s="224"/>
      <c r="BA180" s="224"/>
      <c r="BB180" s="224"/>
      <c r="BC180" s="224"/>
      <c r="BD180" s="224"/>
      <c r="BE180" s="224"/>
      <c r="BF180" s="224"/>
      <c r="BG180" s="224"/>
      <c r="BH180" s="224"/>
      <c r="BI180" s="224"/>
    </row>
    <row r="183" spans="2:61">
      <c r="B183" s="190"/>
      <c r="J183" s="224"/>
      <c r="K183" s="224"/>
      <c r="L183" s="224"/>
      <c r="M183" s="224"/>
      <c r="N183" s="224"/>
      <c r="O183" s="224"/>
      <c r="P183" s="224"/>
      <c r="Q183" s="224"/>
      <c r="R183" s="224"/>
      <c r="S183" s="224"/>
      <c r="T183" s="224"/>
      <c r="U183" s="224"/>
      <c r="V183" s="224"/>
      <c r="W183" s="224"/>
      <c r="X183" s="224"/>
      <c r="Y183" s="224"/>
      <c r="Z183" s="224"/>
      <c r="AA183" s="224"/>
      <c r="AB183" s="224"/>
      <c r="AC183" s="224"/>
      <c r="AD183" s="224"/>
      <c r="AE183" s="224"/>
      <c r="AF183" s="224"/>
      <c r="AG183" s="224"/>
      <c r="AH183" s="224"/>
      <c r="AI183" s="224"/>
      <c r="AJ183" s="224"/>
      <c r="AK183" s="224"/>
      <c r="AL183" s="224"/>
      <c r="AM183" s="224"/>
      <c r="AN183" s="224"/>
      <c r="AO183" s="224"/>
      <c r="AP183" s="224"/>
      <c r="AQ183" s="224"/>
      <c r="AR183" s="224"/>
      <c r="AS183" s="224"/>
      <c r="AT183" s="224"/>
      <c r="AU183" s="224"/>
      <c r="AV183" s="224"/>
      <c r="AW183" s="224"/>
      <c r="AX183" s="224"/>
      <c r="AY183" s="224"/>
      <c r="AZ183" s="224"/>
      <c r="BA183" s="224"/>
      <c r="BB183" s="224"/>
      <c r="BC183" s="224"/>
      <c r="BD183" s="224"/>
      <c r="BE183" s="224"/>
      <c r="BF183" s="224"/>
      <c r="BG183" s="224"/>
      <c r="BH183" s="224"/>
      <c r="BI183" s="224"/>
    </row>
    <row r="184" spans="2:61">
      <c r="B184" s="190"/>
      <c r="D184" s="249"/>
      <c r="E184" s="246"/>
      <c r="F184" s="247"/>
      <c r="G184" s="201"/>
      <c r="I184" s="201"/>
      <c r="J184" s="224"/>
      <c r="K184" s="224"/>
      <c r="L184" s="224"/>
      <c r="M184" s="224"/>
      <c r="N184" s="224"/>
      <c r="O184" s="224"/>
      <c r="P184" s="224"/>
      <c r="Q184" s="224"/>
      <c r="R184" s="224"/>
      <c r="S184" s="224"/>
      <c r="T184" s="224"/>
      <c r="U184" s="224"/>
      <c r="V184" s="224"/>
      <c r="W184" s="224"/>
      <c r="X184" s="224"/>
      <c r="Y184" s="224"/>
      <c r="Z184" s="224"/>
      <c r="AA184" s="224"/>
      <c r="AB184" s="224"/>
      <c r="AC184" s="224"/>
      <c r="AD184" s="224"/>
      <c r="AE184" s="224"/>
      <c r="AF184" s="224"/>
      <c r="AG184" s="224"/>
      <c r="AH184" s="224"/>
      <c r="AI184" s="224"/>
      <c r="AJ184" s="224"/>
      <c r="AK184" s="224"/>
      <c r="AL184" s="224"/>
      <c r="AM184" s="224"/>
      <c r="AN184" s="224"/>
      <c r="AO184" s="224"/>
      <c r="AP184" s="224"/>
      <c r="AQ184" s="224"/>
      <c r="AR184" s="224"/>
      <c r="AS184" s="224"/>
      <c r="AT184" s="224"/>
      <c r="AU184" s="224"/>
      <c r="AV184" s="224"/>
      <c r="AW184" s="224"/>
      <c r="AX184" s="224"/>
      <c r="AY184" s="224"/>
      <c r="AZ184" s="224"/>
      <c r="BA184" s="224"/>
      <c r="BB184" s="224"/>
      <c r="BC184" s="224"/>
      <c r="BD184" s="224"/>
      <c r="BE184" s="224"/>
      <c r="BF184" s="224"/>
      <c r="BG184" s="224"/>
      <c r="BH184" s="224"/>
      <c r="BI184" s="224"/>
    </row>
    <row r="185" spans="2:61">
      <c r="B185" s="190"/>
      <c r="D185" s="249"/>
      <c r="E185" s="246"/>
      <c r="F185" s="247"/>
      <c r="G185" s="201"/>
      <c r="I185" s="201"/>
      <c r="J185" s="224"/>
      <c r="K185" s="224"/>
      <c r="L185" s="224"/>
      <c r="M185" s="224"/>
      <c r="N185" s="224"/>
      <c r="O185" s="224"/>
      <c r="P185" s="224"/>
      <c r="Q185" s="224"/>
      <c r="R185" s="224"/>
      <c r="S185" s="224"/>
      <c r="T185" s="224"/>
      <c r="U185" s="224"/>
      <c r="V185" s="224"/>
      <c r="W185" s="224"/>
      <c r="X185" s="224"/>
      <c r="Y185" s="224"/>
      <c r="Z185" s="224"/>
      <c r="AA185" s="224"/>
      <c r="AB185" s="224"/>
      <c r="AC185" s="224"/>
      <c r="AD185" s="224"/>
      <c r="AE185" s="224"/>
      <c r="AF185" s="224"/>
      <c r="AG185" s="224"/>
      <c r="AH185" s="224"/>
      <c r="AI185" s="224"/>
      <c r="AJ185" s="224"/>
      <c r="AK185" s="224"/>
      <c r="AL185" s="224"/>
      <c r="AM185" s="224"/>
      <c r="AN185" s="224"/>
      <c r="AO185" s="224"/>
      <c r="AP185" s="224"/>
      <c r="AQ185" s="224"/>
      <c r="AR185" s="224"/>
      <c r="AS185" s="224"/>
      <c r="AT185" s="224"/>
      <c r="AU185" s="224"/>
      <c r="AV185" s="224"/>
      <c r="AW185" s="224"/>
      <c r="AX185" s="224"/>
      <c r="AY185" s="224"/>
      <c r="AZ185" s="224"/>
      <c r="BA185" s="224"/>
      <c r="BB185" s="224"/>
      <c r="BC185" s="224"/>
      <c r="BD185" s="224"/>
      <c r="BE185" s="224"/>
      <c r="BF185" s="224"/>
      <c r="BG185" s="224"/>
      <c r="BH185" s="224"/>
      <c r="BI185" s="224"/>
    </row>
    <row r="186" spans="2:61">
      <c r="B186" s="190"/>
      <c r="D186" s="249"/>
      <c r="E186" s="246"/>
      <c r="F186" s="247"/>
      <c r="G186" s="201"/>
      <c r="I186" s="201"/>
      <c r="J186" s="224"/>
      <c r="K186" s="224"/>
      <c r="L186" s="224"/>
      <c r="M186" s="224"/>
      <c r="N186" s="224"/>
      <c r="O186" s="224"/>
      <c r="P186" s="224"/>
      <c r="Q186" s="224"/>
      <c r="R186" s="224"/>
      <c r="S186" s="224"/>
      <c r="T186" s="224"/>
      <c r="U186" s="224"/>
      <c r="V186" s="224"/>
      <c r="W186" s="224"/>
      <c r="X186" s="224"/>
      <c r="Y186" s="224"/>
      <c r="Z186" s="224"/>
      <c r="AA186" s="224"/>
      <c r="AB186" s="224"/>
      <c r="AC186" s="224"/>
      <c r="AD186" s="224"/>
      <c r="AE186" s="224"/>
      <c r="AF186" s="224"/>
      <c r="AG186" s="224"/>
      <c r="AH186" s="224"/>
      <c r="AI186" s="224"/>
      <c r="AJ186" s="224"/>
      <c r="AK186" s="224"/>
      <c r="AL186" s="224"/>
      <c r="AM186" s="224"/>
      <c r="AN186" s="224"/>
      <c r="AO186" s="224"/>
      <c r="AP186" s="224"/>
      <c r="AQ186" s="224"/>
      <c r="AR186" s="224"/>
      <c r="AS186" s="224"/>
      <c r="AT186" s="224"/>
      <c r="AU186" s="224"/>
      <c r="AV186" s="224"/>
      <c r="AW186" s="224"/>
      <c r="AX186" s="224"/>
      <c r="AY186" s="224"/>
      <c r="AZ186" s="224"/>
      <c r="BA186" s="224"/>
      <c r="BB186" s="224"/>
      <c r="BC186" s="224"/>
      <c r="BD186" s="224"/>
      <c r="BE186" s="224"/>
      <c r="BF186" s="224"/>
      <c r="BG186" s="224"/>
      <c r="BH186" s="224"/>
      <c r="BI186" s="224"/>
    </row>
    <row r="187" spans="2:61">
      <c r="B187" s="190"/>
      <c r="D187" s="249"/>
      <c r="E187" s="246"/>
      <c r="F187" s="247"/>
      <c r="G187" s="201"/>
      <c r="I187" s="201"/>
      <c r="J187" s="224"/>
      <c r="K187" s="224"/>
      <c r="L187" s="224"/>
      <c r="M187" s="224"/>
      <c r="N187" s="224"/>
      <c r="O187" s="224"/>
      <c r="P187" s="224"/>
      <c r="Q187" s="224"/>
      <c r="R187" s="224"/>
      <c r="S187" s="224"/>
      <c r="T187" s="224"/>
      <c r="U187" s="224"/>
      <c r="V187" s="224"/>
      <c r="W187" s="224"/>
      <c r="X187" s="224"/>
      <c r="Y187" s="224"/>
      <c r="Z187" s="224"/>
      <c r="AA187" s="224"/>
      <c r="AB187" s="224"/>
      <c r="AC187" s="224"/>
      <c r="AD187" s="224"/>
      <c r="AE187" s="224"/>
      <c r="AF187" s="224"/>
      <c r="AG187" s="224"/>
      <c r="AH187" s="224"/>
      <c r="AI187" s="224"/>
      <c r="AJ187" s="224"/>
      <c r="AK187" s="224"/>
      <c r="AL187" s="224"/>
      <c r="AM187" s="224"/>
      <c r="AN187" s="224"/>
      <c r="AO187" s="224"/>
      <c r="AP187" s="224"/>
      <c r="AQ187" s="224"/>
      <c r="AR187" s="224"/>
      <c r="AS187" s="224"/>
      <c r="AT187" s="224"/>
      <c r="AU187" s="224"/>
      <c r="AV187" s="224"/>
      <c r="AW187" s="224"/>
      <c r="AX187" s="224"/>
      <c r="AY187" s="224"/>
      <c r="AZ187" s="224"/>
      <c r="BA187" s="224"/>
      <c r="BB187" s="224"/>
      <c r="BC187" s="224"/>
      <c r="BD187" s="224"/>
      <c r="BE187" s="224"/>
      <c r="BF187" s="224"/>
      <c r="BG187" s="224"/>
      <c r="BH187" s="224"/>
      <c r="BI187" s="224"/>
    </row>
    <row r="188" spans="2:61">
      <c r="B188" s="190"/>
      <c r="D188" s="197"/>
      <c r="G188" s="197"/>
      <c r="H188" s="197"/>
      <c r="I188" s="197"/>
      <c r="J188" s="224"/>
      <c r="K188" s="224"/>
      <c r="L188" s="224"/>
      <c r="M188" s="224"/>
      <c r="N188" s="224"/>
      <c r="O188" s="224"/>
      <c r="P188" s="224"/>
      <c r="Q188" s="224"/>
      <c r="R188" s="224"/>
      <c r="S188" s="224"/>
      <c r="T188" s="224"/>
      <c r="U188" s="224"/>
      <c r="V188" s="224"/>
      <c r="W188" s="224"/>
      <c r="X188" s="224"/>
      <c r="Y188" s="224"/>
      <c r="Z188" s="224"/>
      <c r="AA188" s="224"/>
      <c r="AB188" s="224"/>
      <c r="AC188" s="224"/>
      <c r="AD188" s="224"/>
      <c r="AE188" s="224"/>
      <c r="AF188" s="224"/>
      <c r="AG188" s="224"/>
      <c r="AH188" s="224"/>
      <c r="AI188" s="224"/>
      <c r="AJ188" s="224"/>
      <c r="AK188" s="224"/>
      <c r="AL188" s="224"/>
      <c r="AM188" s="224"/>
      <c r="AN188" s="224"/>
      <c r="AO188" s="224"/>
      <c r="AP188" s="224"/>
      <c r="AQ188" s="224"/>
      <c r="AR188" s="224"/>
      <c r="AS188" s="224"/>
      <c r="AT188" s="224"/>
      <c r="AU188" s="224"/>
      <c r="AV188" s="224"/>
      <c r="AW188" s="224"/>
      <c r="AX188" s="224"/>
      <c r="AY188" s="224"/>
      <c r="AZ188" s="224"/>
      <c r="BA188" s="224"/>
      <c r="BB188" s="224"/>
      <c r="BC188" s="224"/>
      <c r="BD188" s="224"/>
      <c r="BE188" s="224"/>
      <c r="BF188" s="224"/>
      <c r="BG188" s="224"/>
      <c r="BH188" s="224"/>
      <c r="BI188" s="224"/>
    </row>
    <row r="189" spans="2:61">
      <c r="B189" s="190"/>
      <c r="J189" s="224"/>
      <c r="K189" s="224"/>
      <c r="L189" s="224"/>
      <c r="M189" s="224"/>
      <c r="N189" s="224"/>
      <c r="O189" s="224"/>
      <c r="P189" s="224"/>
      <c r="Q189" s="224"/>
      <c r="R189" s="224"/>
      <c r="S189" s="224"/>
      <c r="T189" s="224"/>
      <c r="U189" s="224"/>
      <c r="V189" s="224"/>
      <c r="W189" s="224"/>
      <c r="X189" s="224"/>
      <c r="Y189" s="224"/>
      <c r="Z189" s="224"/>
      <c r="AA189" s="224"/>
      <c r="AB189" s="224"/>
      <c r="AC189" s="224"/>
      <c r="AD189" s="224"/>
      <c r="AE189" s="224"/>
      <c r="AF189" s="224"/>
      <c r="AG189" s="224"/>
      <c r="AH189" s="224"/>
      <c r="AI189" s="224"/>
      <c r="AJ189" s="224"/>
      <c r="AK189" s="224"/>
      <c r="AL189" s="224"/>
      <c r="AM189" s="224"/>
      <c r="AN189" s="224"/>
      <c r="AO189" s="224"/>
      <c r="AP189" s="224"/>
      <c r="AQ189" s="224"/>
      <c r="AR189" s="224"/>
      <c r="AS189" s="224"/>
      <c r="AT189" s="224"/>
      <c r="AU189" s="224"/>
      <c r="AV189" s="224"/>
      <c r="AW189" s="224"/>
      <c r="AX189" s="224"/>
      <c r="AY189" s="224"/>
      <c r="AZ189" s="224"/>
      <c r="BA189" s="224"/>
      <c r="BB189" s="224"/>
      <c r="BC189" s="224"/>
      <c r="BD189" s="224"/>
      <c r="BE189" s="224"/>
      <c r="BF189" s="224"/>
      <c r="BG189" s="224"/>
      <c r="BH189" s="224"/>
      <c r="BI189" s="224"/>
    </row>
    <row r="190" spans="2:61">
      <c r="B190" s="190"/>
      <c r="D190" s="249"/>
      <c r="E190" s="246"/>
      <c r="F190" s="247"/>
      <c r="G190" s="201"/>
      <c r="I190" s="201"/>
      <c r="J190" s="224"/>
      <c r="K190" s="224"/>
      <c r="L190" s="224"/>
      <c r="M190" s="224"/>
      <c r="N190" s="224"/>
      <c r="O190" s="224"/>
      <c r="P190" s="224"/>
      <c r="Q190" s="224"/>
      <c r="R190" s="224"/>
      <c r="S190" s="224"/>
      <c r="T190" s="224"/>
      <c r="U190" s="224"/>
      <c r="V190" s="224"/>
      <c r="W190" s="224"/>
      <c r="X190" s="224"/>
      <c r="Y190" s="224"/>
      <c r="Z190" s="224"/>
      <c r="AA190" s="224"/>
      <c r="AB190" s="224"/>
      <c r="AC190" s="224"/>
      <c r="AD190" s="224"/>
      <c r="AE190" s="224"/>
      <c r="AF190" s="224"/>
      <c r="AG190" s="224"/>
      <c r="AH190" s="224"/>
      <c r="AI190" s="224"/>
      <c r="AJ190" s="224"/>
      <c r="AK190" s="224"/>
      <c r="AL190" s="224"/>
      <c r="AM190" s="224"/>
      <c r="AN190" s="224"/>
      <c r="AO190" s="224"/>
      <c r="AP190" s="224"/>
      <c r="AQ190" s="224"/>
      <c r="AR190" s="224"/>
      <c r="AS190" s="224"/>
      <c r="AT190" s="224"/>
      <c r="AU190" s="224"/>
      <c r="AV190" s="224"/>
      <c r="AW190" s="224"/>
      <c r="AX190" s="224"/>
      <c r="AY190" s="224"/>
      <c r="AZ190" s="224"/>
      <c r="BA190" s="224"/>
      <c r="BB190" s="224"/>
      <c r="BC190" s="224"/>
      <c r="BD190" s="224"/>
      <c r="BE190" s="224"/>
      <c r="BF190" s="224"/>
      <c r="BG190" s="224"/>
      <c r="BH190" s="224"/>
      <c r="BI190" s="224"/>
    </row>
    <row r="191" spans="2:61">
      <c r="B191" s="190"/>
      <c r="D191" s="249"/>
      <c r="E191" s="246"/>
      <c r="F191" s="247"/>
      <c r="G191" s="201"/>
      <c r="I191" s="201"/>
      <c r="J191" s="224"/>
      <c r="K191" s="224"/>
      <c r="L191" s="224"/>
      <c r="M191" s="224"/>
      <c r="N191" s="224"/>
      <c r="O191" s="224"/>
      <c r="P191" s="224"/>
      <c r="Q191" s="224"/>
      <c r="R191" s="224"/>
      <c r="S191" s="224"/>
      <c r="T191" s="224"/>
      <c r="U191" s="224"/>
      <c r="V191" s="224"/>
      <c r="W191" s="224"/>
      <c r="X191" s="224"/>
      <c r="Y191" s="224"/>
      <c r="Z191" s="224"/>
      <c r="AA191" s="224"/>
      <c r="AB191" s="224"/>
      <c r="AC191" s="224"/>
      <c r="AD191" s="224"/>
      <c r="AE191" s="224"/>
      <c r="AF191" s="224"/>
      <c r="AG191" s="224"/>
      <c r="AH191" s="224"/>
      <c r="AI191" s="224"/>
      <c r="AJ191" s="224"/>
      <c r="AK191" s="224"/>
      <c r="AL191" s="224"/>
      <c r="AM191" s="224"/>
      <c r="AN191" s="224"/>
      <c r="AO191" s="224"/>
      <c r="AP191" s="224"/>
      <c r="AQ191" s="224"/>
      <c r="AR191" s="224"/>
      <c r="AS191" s="224"/>
      <c r="AT191" s="224"/>
      <c r="AU191" s="224"/>
      <c r="AV191" s="224"/>
      <c r="AW191" s="224"/>
      <c r="AX191" s="224"/>
      <c r="AY191" s="224"/>
      <c r="AZ191" s="224"/>
      <c r="BA191" s="224"/>
      <c r="BB191" s="224"/>
      <c r="BC191" s="224"/>
      <c r="BD191" s="224"/>
      <c r="BE191" s="224"/>
      <c r="BF191" s="224"/>
      <c r="BG191" s="224"/>
      <c r="BH191" s="224"/>
      <c r="BI191" s="224"/>
    </row>
    <row r="192" spans="2:61">
      <c r="B192" s="190"/>
      <c r="D192" s="249"/>
      <c r="E192" s="246"/>
      <c r="F192" s="247"/>
      <c r="G192" s="201"/>
      <c r="I192" s="201"/>
      <c r="J192" s="224"/>
      <c r="K192" s="224"/>
      <c r="L192" s="224"/>
      <c r="M192" s="224"/>
      <c r="N192" s="224"/>
      <c r="O192" s="224"/>
      <c r="P192" s="224"/>
      <c r="Q192" s="224"/>
      <c r="R192" s="224"/>
      <c r="S192" s="224"/>
      <c r="T192" s="224"/>
      <c r="U192" s="224"/>
      <c r="V192" s="224"/>
      <c r="W192" s="224"/>
      <c r="X192" s="224"/>
      <c r="Y192" s="224"/>
      <c r="Z192" s="224"/>
      <c r="AA192" s="224"/>
      <c r="AB192" s="224"/>
      <c r="AC192" s="224"/>
      <c r="AD192" s="224"/>
      <c r="AE192" s="224"/>
      <c r="AF192" s="224"/>
      <c r="AG192" s="224"/>
      <c r="AH192" s="224"/>
      <c r="AI192" s="224"/>
      <c r="AJ192" s="224"/>
      <c r="AK192" s="224"/>
      <c r="AL192" s="224"/>
      <c r="AM192" s="224"/>
      <c r="AN192" s="224"/>
      <c r="AO192" s="224"/>
      <c r="AP192" s="224"/>
      <c r="AQ192" s="224"/>
      <c r="AR192" s="224"/>
      <c r="AS192" s="224"/>
      <c r="AT192" s="224"/>
      <c r="AU192" s="224"/>
      <c r="AV192" s="224"/>
      <c r="AW192" s="224"/>
      <c r="AX192" s="224"/>
      <c r="AY192" s="224"/>
      <c r="AZ192" s="224"/>
      <c r="BA192" s="224"/>
      <c r="BB192" s="224"/>
      <c r="BC192" s="224"/>
      <c r="BD192" s="224"/>
      <c r="BE192" s="224"/>
      <c r="BF192" s="224"/>
      <c r="BG192" s="224"/>
      <c r="BH192" s="224"/>
      <c r="BI192" s="224"/>
    </row>
    <row r="193" spans="2:61">
      <c r="B193" s="190"/>
      <c r="D193" s="197"/>
      <c r="G193" s="197"/>
      <c r="H193" s="197"/>
      <c r="I193" s="197"/>
      <c r="J193" s="224"/>
      <c r="K193" s="224"/>
      <c r="L193" s="224"/>
      <c r="M193" s="224"/>
      <c r="N193" s="224"/>
      <c r="O193" s="224"/>
      <c r="P193" s="224"/>
      <c r="Q193" s="224"/>
      <c r="R193" s="224"/>
      <c r="S193" s="224"/>
      <c r="T193" s="224"/>
      <c r="U193" s="224"/>
      <c r="V193" s="224"/>
      <c r="W193" s="224"/>
      <c r="X193" s="224"/>
      <c r="Y193" s="224"/>
      <c r="Z193" s="224"/>
      <c r="AA193" s="224"/>
      <c r="AB193" s="224"/>
      <c r="AC193" s="224"/>
      <c r="AD193" s="224"/>
      <c r="AE193" s="224"/>
      <c r="AF193" s="224"/>
      <c r="AG193" s="224"/>
      <c r="AH193" s="224"/>
      <c r="AI193" s="224"/>
      <c r="AJ193" s="224"/>
      <c r="AK193" s="224"/>
      <c r="AL193" s="224"/>
      <c r="AM193" s="224"/>
      <c r="AN193" s="224"/>
      <c r="AO193" s="224"/>
      <c r="AP193" s="224"/>
      <c r="AQ193" s="224"/>
      <c r="AR193" s="224"/>
      <c r="AS193" s="224"/>
      <c r="AT193" s="224"/>
      <c r="AU193" s="224"/>
      <c r="AV193" s="224"/>
      <c r="AW193" s="224"/>
      <c r="AX193" s="224"/>
      <c r="AY193" s="224"/>
      <c r="AZ193" s="224"/>
      <c r="BA193" s="224"/>
      <c r="BB193" s="224"/>
      <c r="BC193" s="224"/>
      <c r="BD193" s="224"/>
      <c r="BE193" s="224"/>
      <c r="BF193" s="224"/>
      <c r="BG193" s="224"/>
      <c r="BH193" s="224"/>
      <c r="BI193" s="224"/>
    </row>
    <row r="194" spans="2:61">
      <c r="B194" s="226"/>
      <c r="D194" s="249"/>
      <c r="E194" s="246"/>
      <c r="F194" s="247"/>
      <c r="G194" s="201"/>
      <c r="I194" s="201"/>
      <c r="J194" s="224"/>
      <c r="K194" s="224"/>
      <c r="L194" s="224"/>
      <c r="M194" s="224"/>
      <c r="N194" s="224"/>
      <c r="O194" s="224"/>
      <c r="P194" s="224"/>
      <c r="Q194" s="224"/>
      <c r="R194" s="224"/>
      <c r="S194" s="224"/>
      <c r="T194" s="224"/>
      <c r="U194" s="224"/>
      <c r="V194" s="224"/>
      <c r="W194" s="224"/>
      <c r="X194" s="224"/>
      <c r="Y194" s="224"/>
      <c r="Z194" s="224"/>
      <c r="AA194" s="224"/>
      <c r="AB194" s="224"/>
      <c r="AC194" s="224"/>
      <c r="AD194" s="224"/>
      <c r="AE194" s="224"/>
      <c r="AF194" s="224"/>
      <c r="AG194" s="224"/>
      <c r="AH194" s="224"/>
      <c r="AI194" s="224"/>
      <c r="AJ194" s="224"/>
      <c r="AK194" s="224"/>
      <c r="AL194" s="224"/>
      <c r="AM194" s="224"/>
      <c r="AN194" s="224"/>
      <c r="AO194" s="224"/>
      <c r="AP194" s="224"/>
      <c r="AQ194" s="224"/>
      <c r="AR194" s="224"/>
      <c r="AS194" s="224"/>
      <c r="AT194" s="224"/>
      <c r="AU194" s="224"/>
      <c r="AV194" s="224"/>
      <c r="AW194" s="224"/>
      <c r="AX194" s="224"/>
      <c r="AY194" s="224"/>
      <c r="AZ194" s="224"/>
      <c r="BA194" s="224"/>
      <c r="BB194" s="224"/>
      <c r="BC194" s="224"/>
      <c r="BD194" s="224"/>
      <c r="BE194" s="224"/>
      <c r="BF194" s="224"/>
      <c r="BG194" s="224"/>
      <c r="BH194" s="224"/>
      <c r="BI194" s="224"/>
    </row>
    <row r="195" spans="2:61">
      <c r="B195" s="226"/>
      <c r="D195" s="249"/>
      <c r="E195" s="246"/>
      <c r="F195" s="247"/>
      <c r="G195" s="201"/>
      <c r="I195" s="201"/>
      <c r="J195" s="224"/>
      <c r="K195" s="224"/>
      <c r="L195" s="224"/>
      <c r="M195" s="224"/>
      <c r="N195" s="224"/>
      <c r="O195" s="224"/>
      <c r="P195" s="224"/>
      <c r="Q195" s="224"/>
      <c r="R195" s="224"/>
      <c r="S195" s="224"/>
      <c r="T195" s="224"/>
      <c r="U195" s="224"/>
      <c r="V195" s="224"/>
      <c r="W195" s="224"/>
      <c r="X195" s="224"/>
      <c r="Y195" s="224"/>
      <c r="Z195" s="224"/>
      <c r="AA195" s="224"/>
      <c r="AB195" s="224"/>
      <c r="AC195" s="224"/>
      <c r="AD195" s="224"/>
      <c r="AE195" s="224"/>
      <c r="AF195" s="224"/>
      <c r="AG195" s="224"/>
      <c r="AH195" s="224"/>
      <c r="AI195" s="224"/>
      <c r="AJ195" s="224"/>
      <c r="AK195" s="224"/>
      <c r="AL195" s="224"/>
      <c r="AM195" s="224"/>
      <c r="AN195" s="224"/>
      <c r="AO195" s="224"/>
      <c r="AP195" s="224"/>
      <c r="AQ195" s="224"/>
      <c r="AR195" s="224"/>
      <c r="AS195" s="224"/>
      <c r="AT195" s="224"/>
      <c r="AU195" s="224"/>
      <c r="AV195" s="224"/>
      <c r="AW195" s="224"/>
      <c r="AX195" s="224"/>
      <c r="AY195" s="224"/>
      <c r="AZ195" s="224"/>
      <c r="BA195" s="224"/>
      <c r="BB195" s="224"/>
      <c r="BC195" s="224"/>
      <c r="BD195" s="224"/>
      <c r="BE195" s="224"/>
      <c r="BF195" s="224"/>
      <c r="BG195" s="224"/>
      <c r="BH195" s="224"/>
      <c r="BI195" s="224"/>
    </row>
    <row r="196" spans="2:61">
      <c r="B196" s="226"/>
      <c r="D196" s="249"/>
      <c r="E196" s="246"/>
      <c r="F196" s="247"/>
      <c r="G196" s="201"/>
      <c r="I196" s="201"/>
      <c r="J196" s="224"/>
      <c r="K196" s="224"/>
      <c r="L196" s="224"/>
      <c r="M196" s="224"/>
      <c r="N196" s="224"/>
      <c r="O196" s="224"/>
      <c r="P196" s="224"/>
      <c r="Q196" s="224"/>
      <c r="R196" s="224"/>
      <c r="S196" s="224"/>
      <c r="T196" s="224"/>
      <c r="U196" s="224"/>
      <c r="V196" s="224"/>
      <c r="W196" s="224"/>
      <c r="X196" s="224"/>
      <c r="Y196" s="224"/>
      <c r="Z196" s="224"/>
      <c r="AA196" s="224"/>
      <c r="AB196" s="224"/>
      <c r="AC196" s="224"/>
      <c r="AD196" s="224"/>
      <c r="AE196" s="224"/>
      <c r="AF196" s="224"/>
      <c r="AG196" s="224"/>
      <c r="AH196" s="224"/>
      <c r="AI196" s="224"/>
      <c r="AJ196" s="224"/>
      <c r="AK196" s="224"/>
      <c r="AL196" s="224"/>
      <c r="AM196" s="224"/>
      <c r="AN196" s="224"/>
      <c r="AO196" s="224"/>
      <c r="AP196" s="224"/>
      <c r="AQ196" s="224"/>
      <c r="AR196" s="224"/>
      <c r="AS196" s="224"/>
      <c r="AT196" s="224"/>
      <c r="AU196" s="224"/>
      <c r="AV196" s="224"/>
      <c r="AW196" s="224"/>
      <c r="AX196" s="224"/>
      <c r="AY196" s="224"/>
      <c r="AZ196" s="224"/>
      <c r="BA196" s="224"/>
      <c r="BB196" s="224"/>
      <c r="BC196" s="224"/>
      <c r="BD196" s="224"/>
      <c r="BE196" s="224"/>
      <c r="BF196" s="224"/>
      <c r="BG196" s="224"/>
      <c r="BH196" s="224"/>
      <c r="BI196" s="224"/>
    </row>
    <row r="197" spans="2:61">
      <c r="B197" s="221"/>
      <c r="D197" s="197"/>
      <c r="G197" s="197"/>
      <c r="H197" s="197"/>
      <c r="I197" s="197"/>
      <c r="J197" s="224"/>
      <c r="K197" s="224"/>
      <c r="L197" s="224"/>
      <c r="M197" s="224"/>
      <c r="N197" s="224"/>
      <c r="O197" s="224"/>
      <c r="P197" s="224"/>
      <c r="Q197" s="224"/>
      <c r="R197" s="224"/>
      <c r="S197" s="224"/>
      <c r="T197" s="224"/>
      <c r="U197" s="224"/>
      <c r="V197" s="224"/>
      <c r="W197" s="224"/>
      <c r="X197" s="224"/>
      <c r="Y197" s="224"/>
      <c r="Z197" s="224"/>
      <c r="AA197" s="224"/>
      <c r="AB197" s="224"/>
      <c r="AC197" s="224"/>
      <c r="AD197" s="224"/>
      <c r="AE197" s="224"/>
      <c r="AF197" s="224"/>
      <c r="AG197" s="224"/>
      <c r="AH197" s="224"/>
      <c r="AI197" s="224"/>
      <c r="AJ197" s="224"/>
      <c r="AK197" s="224"/>
      <c r="AL197" s="224"/>
      <c r="AM197" s="224"/>
      <c r="AN197" s="224"/>
      <c r="AO197" s="224"/>
      <c r="AP197" s="224"/>
      <c r="AQ197" s="224"/>
      <c r="AR197" s="224"/>
      <c r="AS197" s="224"/>
      <c r="AT197" s="224"/>
      <c r="AU197" s="224"/>
      <c r="AV197" s="224"/>
      <c r="AW197" s="224"/>
      <c r="AX197" s="224"/>
      <c r="AY197" s="224"/>
      <c r="AZ197" s="224"/>
      <c r="BA197" s="224"/>
      <c r="BB197" s="224"/>
      <c r="BC197" s="224"/>
      <c r="BD197" s="224"/>
      <c r="BE197" s="224"/>
      <c r="BF197" s="224"/>
      <c r="BG197" s="224"/>
      <c r="BH197" s="224"/>
      <c r="BI197" s="224"/>
    </row>
    <row r="198" spans="2:61">
      <c r="B198" s="221"/>
      <c r="I198" s="201"/>
      <c r="J198" s="224"/>
      <c r="K198" s="224"/>
      <c r="L198" s="224"/>
      <c r="M198" s="224"/>
      <c r="N198" s="224"/>
      <c r="O198" s="224"/>
      <c r="P198" s="224"/>
      <c r="Q198" s="224"/>
      <c r="R198" s="224"/>
      <c r="S198" s="224"/>
      <c r="T198" s="224"/>
      <c r="U198" s="224"/>
      <c r="V198" s="224"/>
      <c r="W198" s="224"/>
      <c r="X198" s="224"/>
      <c r="Y198" s="224"/>
      <c r="Z198" s="224"/>
      <c r="AA198" s="224"/>
      <c r="AB198" s="224"/>
      <c r="AC198" s="224"/>
      <c r="AD198" s="224"/>
      <c r="AE198" s="224"/>
      <c r="AF198" s="224"/>
      <c r="AG198" s="224"/>
      <c r="AH198" s="224"/>
      <c r="AI198" s="224"/>
      <c r="AJ198" s="224"/>
      <c r="AK198" s="224"/>
      <c r="AL198" s="224"/>
      <c r="AM198" s="224"/>
      <c r="AN198" s="224"/>
      <c r="AO198" s="224"/>
      <c r="AP198" s="224"/>
      <c r="AQ198" s="224"/>
      <c r="AR198" s="224"/>
      <c r="AS198" s="224"/>
      <c r="AT198" s="224"/>
      <c r="AU198" s="224"/>
      <c r="AV198" s="224"/>
      <c r="AW198" s="224"/>
      <c r="AX198" s="224"/>
      <c r="AY198" s="224"/>
      <c r="AZ198" s="224"/>
      <c r="BA198" s="224"/>
      <c r="BB198" s="224"/>
      <c r="BC198" s="224"/>
      <c r="BD198" s="224"/>
      <c r="BE198" s="224"/>
      <c r="BF198" s="224"/>
      <c r="BG198" s="224"/>
      <c r="BH198" s="224"/>
      <c r="BI198" s="224"/>
    </row>
    <row r="199" spans="2:61">
      <c r="D199" s="197"/>
      <c r="G199" s="197"/>
      <c r="H199" s="197"/>
      <c r="I199" s="197"/>
      <c r="J199" s="224"/>
      <c r="K199" s="224"/>
      <c r="L199" s="224"/>
      <c r="M199" s="224"/>
      <c r="N199" s="224"/>
      <c r="O199" s="224"/>
      <c r="P199" s="224"/>
      <c r="Q199" s="224"/>
      <c r="R199" s="224"/>
      <c r="S199" s="224"/>
      <c r="T199" s="224"/>
      <c r="U199" s="224"/>
      <c r="V199" s="224"/>
      <c r="W199" s="224"/>
      <c r="X199" s="224"/>
      <c r="Y199" s="224"/>
      <c r="Z199" s="224"/>
      <c r="AA199" s="224"/>
      <c r="AB199" s="224"/>
      <c r="AC199" s="224"/>
      <c r="AD199" s="224"/>
      <c r="AE199" s="224"/>
      <c r="AF199" s="224"/>
      <c r="AG199" s="224"/>
      <c r="AH199" s="224"/>
      <c r="AI199" s="224"/>
      <c r="AJ199" s="224"/>
      <c r="AK199" s="224"/>
      <c r="AL199" s="224"/>
      <c r="AM199" s="224"/>
      <c r="AN199" s="224"/>
      <c r="AO199" s="224"/>
      <c r="AP199" s="224"/>
      <c r="AQ199" s="224"/>
      <c r="AR199" s="224"/>
      <c r="AS199" s="224"/>
      <c r="AT199" s="224"/>
      <c r="AU199" s="224"/>
      <c r="AV199" s="224"/>
      <c r="AW199" s="224"/>
      <c r="AX199" s="224"/>
      <c r="AY199" s="224"/>
      <c r="AZ199" s="224"/>
      <c r="BA199" s="224"/>
      <c r="BB199" s="224"/>
      <c r="BC199" s="224"/>
      <c r="BD199" s="224"/>
      <c r="BE199" s="224"/>
      <c r="BF199" s="224"/>
      <c r="BG199" s="224"/>
      <c r="BH199" s="224"/>
      <c r="BI199" s="224"/>
    </row>
    <row r="200" spans="2:61">
      <c r="I200" s="201"/>
      <c r="J200" s="224"/>
      <c r="K200" s="224"/>
      <c r="L200" s="224"/>
      <c r="M200" s="224"/>
      <c r="N200" s="224"/>
      <c r="O200" s="224"/>
      <c r="P200" s="224"/>
      <c r="Q200" s="224"/>
      <c r="R200" s="224"/>
      <c r="S200" s="224"/>
      <c r="T200" s="224"/>
      <c r="U200" s="224"/>
      <c r="V200" s="224"/>
      <c r="W200" s="224"/>
      <c r="X200" s="224"/>
      <c r="Y200" s="224"/>
      <c r="Z200" s="224"/>
      <c r="AA200" s="224"/>
      <c r="AB200" s="224"/>
      <c r="AC200" s="224"/>
      <c r="AD200" s="224"/>
      <c r="AE200" s="224"/>
      <c r="AF200" s="224"/>
      <c r="AG200" s="224"/>
      <c r="AH200" s="224"/>
      <c r="AI200" s="224"/>
      <c r="AJ200" s="224"/>
      <c r="AK200" s="224"/>
      <c r="AL200" s="224"/>
      <c r="AM200" s="224"/>
      <c r="AN200" s="224"/>
      <c r="AO200" s="224"/>
      <c r="AP200" s="224"/>
      <c r="AQ200" s="224"/>
      <c r="AR200" s="224"/>
      <c r="AS200" s="224"/>
      <c r="AT200" s="224"/>
      <c r="AU200" s="224"/>
      <c r="AV200" s="224"/>
      <c r="AW200" s="224"/>
      <c r="AX200" s="224"/>
      <c r="AY200" s="224"/>
      <c r="AZ200" s="224"/>
      <c r="BA200" s="224"/>
      <c r="BB200" s="224"/>
      <c r="BC200" s="224"/>
      <c r="BD200" s="224"/>
      <c r="BE200" s="224"/>
      <c r="BF200" s="224"/>
      <c r="BG200" s="224"/>
      <c r="BH200" s="224"/>
      <c r="BI200" s="224"/>
    </row>
  </sheetData>
  <pageMargins left="0.75" right="0.75" top="0.5" bottom="0" header="0.5" footer="0.25"/>
  <pageSetup scale="54" orientation="portrait" r:id="rId1"/>
  <headerFooter scaleWithDoc="0" alignWithMargins="0">
    <oddHeader>&amp;R&amp;"Times New Roman,Regular"Exhibit No. ___ (JH-2)
 Docket UE-130043
Page &amp;P of &amp;N</oddHead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83"/>
  <sheetViews>
    <sheetView workbookViewId="0">
      <selection activeCell="B1" sqref="B1:I58"/>
    </sheetView>
  </sheetViews>
  <sheetFormatPr defaultColWidth="9.109375" defaultRowHeight="13.8"/>
  <cols>
    <col min="1" max="1" width="9.6640625" style="190" customWidth="1"/>
    <col min="2" max="2" width="36.88671875" style="190" bestFit="1" customWidth="1"/>
    <col min="3" max="3" width="6.109375" style="190" customWidth="1"/>
    <col min="4" max="4" width="8.88671875" style="190" customWidth="1"/>
    <col min="5" max="5" width="9.5546875" style="190" customWidth="1"/>
    <col min="6" max="6" width="10.33203125" style="190" customWidth="1"/>
    <col min="7" max="7" width="11.33203125" style="190" customWidth="1"/>
    <col min="8" max="8" width="11.5546875" style="190" customWidth="1"/>
    <col min="9" max="9" width="12" style="190" customWidth="1"/>
    <col min="10" max="10" width="9.6640625" style="190" customWidth="1"/>
    <col min="11" max="11" width="10.33203125" style="190" bestFit="1" customWidth="1"/>
    <col min="12" max="16384" width="9.109375" style="190"/>
  </cols>
  <sheetData>
    <row r="1" spans="2:13">
      <c r="B1" s="193" t="s">
        <v>122</v>
      </c>
      <c r="J1" s="191"/>
    </row>
    <row r="2" spans="2:13">
      <c r="B2" s="1814" t="s">
        <v>800</v>
      </c>
    </row>
    <row r="3" spans="2:13">
      <c r="B3" s="193" t="s">
        <v>212</v>
      </c>
    </row>
    <row r="4" spans="2:13">
      <c r="B4" s="193" t="s">
        <v>761</v>
      </c>
      <c r="F4" s="192"/>
      <c r="G4" s="192"/>
    </row>
    <row r="5" spans="2:13">
      <c r="F5" s="192"/>
      <c r="G5" s="192"/>
    </row>
    <row r="6" spans="2:13">
      <c r="B6" s="193"/>
      <c r="C6" s="193"/>
      <c r="D6" s="192"/>
      <c r="E6" s="192"/>
      <c r="F6" s="192" t="s">
        <v>226</v>
      </c>
      <c r="G6" s="192"/>
      <c r="I6" s="190" t="s">
        <v>376</v>
      </c>
    </row>
    <row r="7" spans="2:13">
      <c r="D7" s="1735" t="s">
        <v>227</v>
      </c>
      <c r="E7" s="1735" t="s">
        <v>228</v>
      </c>
      <c r="F7" s="1735" t="s">
        <v>229</v>
      </c>
      <c r="G7" s="1735" t="s">
        <v>230</v>
      </c>
      <c r="H7" s="1735" t="s">
        <v>231</v>
      </c>
      <c r="I7" s="1735" t="s">
        <v>232</v>
      </c>
    </row>
    <row r="8" spans="2:13">
      <c r="B8" s="193" t="s">
        <v>335</v>
      </c>
      <c r="D8" s="192"/>
      <c r="E8" s="192"/>
      <c r="F8" s="192"/>
      <c r="G8" s="192"/>
    </row>
    <row r="9" spans="2:13">
      <c r="B9" s="1087" t="s">
        <v>686</v>
      </c>
      <c r="C9" s="192"/>
      <c r="D9" s="192">
        <v>535</v>
      </c>
      <c r="E9" s="192" t="s">
        <v>583</v>
      </c>
      <c r="F9" s="890">
        <v>-4600.1899999999996</v>
      </c>
      <c r="G9" s="192" t="s">
        <v>341</v>
      </c>
      <c r="H9" s="204">
        <f>'WCA Allocation Factors'!E16</f>
        <v>0.22605500000000001</v>
      </c>
      <c r="I9" s="194">
        <f>+H9*F9</f>
        <v>-1039.8959504499999</v>
      </c>
    </row>
    <row r="10" spans="2:13">
      <c r="B10" s="1087" t="s">
        <v>687</v>
      </c>
      <c r="C10" s="192"/>
      <c r="D10" s="192">
        <v>537</v>
      </c>
      <c r="E10" s="192" t="s">
        <v>583</v>
      </c>
      <c r="F10" s="890">
        <v>-7966.34</v>
      </c>
      <c r="G10" s="192" t="s">
        <v>341</v>
      </c>
      <c r="H10" s="204">
        <f>'WCA Allocation Factors'!E16</f>
        <v>0.22605500000000001</v>
      </c>
      <c r="I10" s="194">
        <f>+H10*F10</f>
        <v>-1800.8309887</v>
      </c>
      <c r="J10" s="192"/>
    </row>
    <row r="11" spans="2:13">
      <c r="B11" s="1087" t="s">
        <v>688</v>
      </c>
      <c r="C11" s="192"/>
      <c r="D11" s="192">
        <v>539</v>
      </c>
      <c r="E11" s="192" t="s">
        <v>583</v>
      </c>
      <c r="F11" s="890">
        <v>-1822</v>
      </c>
      <c r="G11" s="192" t="s">
        <v>341</v>
      </c>
      <c r="H11" s="204">
        <f>'WCA Allocation Factors'!E16</f>
        <v>0.22605500000000001</v>
      </c>
      <c r="I11" s="194">
        <f t="shared" ref="I11:I12" si="0">+H11*F11</f>
        <v>-411.87221</v>
      </c>
      <c r="J11" s="192"/>
    </row>
    <row r="12" spans="2:13">
      <c r="B12" s="1087" t="s">
        <v>689</v>
      </c>
      <c r="C12" s="192"/>
      <c r="D12" s="192">
        <v>545</v>
      </c>
      <c r="E12" s="192" t="s">
        <v>583</v>
      </c>
      <c r="F12" s="890">
        <v>-3181.33</v>
      </c>
      <c r="G12" s="192" t="s">
        <v>341</v>
      </c>
      <c r="H12" s="204">
        <f>'WCA Allocation Factors'!E16</f>
        <v>0.22605500000000001</v>
      </c>
      <c r="I12" s="194">
        <f t="shared" si="0"/>
        <v>-719.15555314999995</v>
      </c>
      <c r="J12" s="192"/>
    </row>
    <row r="13" spans="2:13">
      <c r="C13" s="192"/>
      <c r="D13" s="192"/>
      <c r="E13" s="192"/>
      <c r="F13" s="196">
        <f>SUM(F9:F12)</f>
        <v>-17569.86</v>
      </c>
      <c r="G13" s="192"/>
      <c r="H13" s="195"/>
      <c r="I13" s="196">
        <f>SUM(I9:I12)</f>
        <v>-3971.7547022999997</v>
      </c>
      <c r="J13" s="192"/>
    </row>
    <row r="14" spans="2:13">
      <c r="C14" s="192"/>
      <c r="D14" s="192"/>
      <c r="E14" s="192"/>
      <c r="F14" s="194"/>
      <c r="G14" s="192"/>
      <c r="H14" s="195"/>
      <c r="I14" s="884"/>
      <c r="J14" s="885"/>
      <c r="K14" s="686"/>
      <c r="L14" s="686"/>
      <c r="M14" s="686"/>
    </row>
    <row r="15" spans="2:13">
      <c r="B15" s="193" t="s">
        <v>536</v>
      </c>
      <c r="D15" s="132"/>
      <c r="E15" s="192"/>
      <c r="F15" s="197"/>
      <c r="G15" s="192"/>
      <c r="H15" s="198"/>
      <c r="I15" s="889"/>
      <c r="J15" s="887"/>
      <c r="K15" s="889"/>
      <c r="L15" s="686"/>
      <c r="M15" s="686"/>
    </row>
    <row r="16" spans="2:13">
      <c r="B16" s="190" t="s">
        <v>617</v>
      </c>
      <c r="D16" s="132">
        <v>407</v>
      </c>
      <c r="E16" s="192" t="s">
        <v>583</v>
      </c>
      <c r="F16" s="123">
        <v>1427111.4100000004</v>
      </c>
      <c r="G16" s="192" t="s">
        <v>341</v>
      </c>
      <c r="H16" s="204">
        <f>'WCA Allocation Factors'!E16</f>
        <v>0.22605500000000001</v>
      </c>
      <c r="I16" s="889">
        <f>F16*H16</f>
        <v>322605.66978755011</v>
      </c>
      <c r="J16" s="887"/>
      <c r="K16" s="889"/>
      <c r="L16" s="686"/>
      <c r="M16" s="686"/>
    </row>
    <row r="17" spans="2:13">
      <c r="B17" s="190" t="s">
        <v>537</v>
      </c>
      <c r="C17" s="193"/>
      <c r="D17" s="132" t="s">
        <v>286</v>
      </c>
      <c r="E17" s="192" t="s">
        <v>583</v>
      </c>
      <c r="F17" s="123">
        <v>1783889.2625000027</v>
      </c>
      <c r="G17" s="192" t="s">
        <v>341</v>
      </c>
      <c r="H17" s="204">
        <f>'WCA Allocation Factors'!E16</f>
        <v>0.22605500000000001</v>
      </c>
      <c r="I17" s="889">
        <f t="shared" ref="I17:I18" si="1">F17*H17</f>
        <v>403257.08723443811</v>
      </c>
      <c r="J17" s="887"/>
      <c r="K17" s="686"/>
      <c r="L17" s="686"/>
      <c r="M17" s="686"/>
    </row>
    <row r="18" spans="2:13">
      <c r="B18" s="190" t="s">
        <v>538</v>
      </c>
      <c r="D18" s="132" t="s">
        <v>286</v>
      </c>
      <c r="E18" s="192" t="s">
        <v>583</v>
      </c>
      <c r="F18" s="1006">
        <v>-99232.369999998118</v>
      </c>
      <c r="G18" s="192" t="s">
        <v>341</v>
      </c>
      <c r="H18" s="204">
        <f>'WCA Allocation Factors'!E16</f>
        <v>0.22605500000000001</v>
      </c>
      <c r="I18" s="889">
        <f t="shared" si="1"/>
        <v>-22431.973400349576</v>
      </c>
      <c r="J18" s="887"/>
      <c r="K18" s="686"/>
      <c r="L18" s="686"/>
      <c r="M18" s="686"/>
    </row>
    <row r="19" spans="2:13">
      <c r="B19" s="190" t="s">
        <v>618</v>
      </c>
      <c r="C19" s="192"/>
      <c r="D19" s="192" t="s">
        <v>286</v>
      </c>
      <c r="E19" s="192" t="s">
        <v>583</v>
      </c>
      <c r="F19" s="540">
        <v>-638840.97</v>
      </c>
      <c r="G19" s="192" t="s">
        <v>237</v>
      </c>
      <c r="H19" s="204" t="s">
        <v>238</v>
      </c>
      <c r="I19" s="889">
        <f>F19</f>
        <v>-638840.97</v>
      </c>
      <c r="J19" s="885"/>
      <c r="K19" s="686"/>
      <c r="L19" s="686"/>
      <c r="M19" s="686"/>
    </row>
    <row r="20" spans="2:13">
      <c r="C20" s="192"/>
      <c r="D20" s="192"/>
      <c r="E20" s="192"/>
      <c r="F20" s="194"/>
      <c r="G20" s="192"/>
      <c r="H20" s="195"/>
      <c r="I20" s="686"/>
      <c r="J20" s="885"/>
      <c r="K20" s="884"/>
      <c r="L20" s="686"/>
      <c r="M20" s="686"/>
    </row>
    <row r="21" spans="2:13">
      <c r="B21" s="190" t="s">
        <v>411</v>
      </c>
      <c r="C21" s="192"/>
      <c r="D21" s="192" t="s">
        <v>324</v>
      </c>
      <c r="E21" s="192" t="s">
        <v>583</v>
      </c>
      <c r="F21" s="1006">
        <v>1228646.6700000004</v>
      </c>
      <c r="G21" s="192" t="s">
        <v>341</v>
      </c>
      <c r="H21" s="204">
        <f>'WCA Allocation Factors'!E16</f>
        <v>0.22605500000000001</v>
      </c>
      <c r="I21" s="884">
        <f>F21*H21</f>
        <v>277741.72298685007</v>
      </c>
      <c r="J21" s="885"/>
      <c r="K21" s="686"/>
      <c r="L21" s="686"/>
      <c r="M21" s="889"/>
    </row>
    <row r="22" spans="2:13">
      <c r="B22" s="190" t="s">
        <v>397</v>
      </c>
      <c r="C22" s="192"/>
      <c r="D22" s="192">
        <v>4110</v>
      </c>
      <c r="E22" s="192" t="s">
        <v>583</v>
      </c>
      <c r="F22" s="1006">
        <v>-466284</v>
      </c>
      <c r="G22" s="192" t="s">
        <v>341</v>
      </c>
      <c r="H22" s="204">
        <f>'WCA Allocation Factors'!E16</f>
        <v>0.22605500000000001</v>
      </c>
      <c r="I22" s="884">
        <f>F22*H22</f>
        <v>-105405.82962</v>
      </c>
      <c r="J22" s="885"/>
      <c r="K22" s="686"/>
      <c r="L22" s="686"/>
      <c r="M22" s="686"/>
    </row>
    <row r="23" spans="2:13">
      <c r="B23" s="190" t="s">
        <v>630</v>
      </c>
      <c r="C23" s="192"/>
      <c r="D23" s="192">
        <v>283</v>
      </c>
      <c r="E23" s="192" t="s">
        <v>583</v>
      </c>
      <c r="F23" s="1006">
        <v>-639344</v>
      </c>
      <c r="G23" s="192" t="s">
        <v>341</v>
      </c>
      <c r="H23" s="204">
        <f>'WCA Allocation Factors'!E16</f>
        <v>0.22605500000000001</v>
      </c>
      <c r="I23" s="884">
        <f>F23*H23</f>
        <v>-144526.90792</v>
      </c>
      <c r="J23" s="885"/>
      <c r="K23" s="686"/>
      <c r="L23" s="686"/>
      <c r="M23" s="686"/>
    </row>
    <row r="24" spans="2:13">
      <c r="C24" s="192"/>
      <c r="D24" s="192"/>
      <c r="E24" s="192"/>
      <c r="F24" s="194"/>
      <c r="G24" s="192"/>
      <c r="H24" s="195"/>
      <c r="I24" s="884"/>
      <c r="J24" s="885"/>
      <c r="K24" s="686"/>
      <c r="L24" s="686"/>
      <c r="M24" s="686"/>
    </row>
    <row r="25" spans="2:13">
      <c r="B25" s="190" t="s">
        <v>619</v>
      </c>
      <c r="C25" s="192"/>
      <c r="D25" s="192" t="s">
        <v>324</v>
      </c>
      <c r="E25" s="192" t="s">
        <v>583</v>
      </c>
      <c r="F25" s="1006">
        <v>-279021</v>
      </c>
      <c r="G25" s="192" t="s">
        <v>341</v>
      </c>
      <c r="H25" s="204">
        <f>'WCA Allocation Factors'!E16</f>
        <v>0.22605500000000001</v>
      </c>
      <c r="I25" s="884">
        <f t="shared" ref="I25:I27" si="2">+H25*F25</f>
        <v>-63074.092154999998</v>
      </c>
      <c r="J25" s="885"/>
      <c r="K25" s="686"/>
      <c r="L25" s="686"/>
      <c r="M25" s="686"/>
    </row>
    <row r="26" spans="2:13">
      <c r="B26" s="190" t="s">
        <v>377</v>
      </c>
      <c r="D26" s="132">
        <v>41110</v>
      </c>
      <c r="E26" s="192" t="s">
        <v>583</v>
      </c>
      <c r="F26" s="1006">
        <v>-105891</v>
      </c>
      <c r="G26" s="192" t="s">
        <v>341</v>
      </c>
      <c r="H26" s="204">
        <f>'WCA Allocation Factors'!E16</f>
        <v>0.22605500000000001</v>
      </c>
      <c r="I26" s="884">
        <f t="shared" si="2"/>
        <v>-23937.190005</v>
      </c>
      <c r="J26" s="887"/>
      <c r="K26" s="889"/>
      <c r="L26" s="686"/>
      <c r="M26" s="686"/>
    </row>
    <row r="27" spans="2:13">
      <c r="B27" s="190" t="s">
        <v>489</v>
      </c>
      <c r="D27" s="132">
        <v>283</v>
      </c>
      <c r="E27" s="192" t="s">
        <v>583</v>
      </c>
      <c r="F27" s="1006">
        <v>792884</v>
      </c>
      <c r="G27" s="192" t="s">
        <v>341</v>
      </c>
      <c r="H27" s="204">
        <f>'WCA Allocation Factors'!E16</f>
        <v>0.22605500000000001</v>
      </c>
      <c r="I27" s="884">
        <f t="shared" si="2"/>
        <v>179235.39262</v>
      </c>
      <c r="J27" s="887"/>
      <c r="K27" s="686"/>
      <c r="L27" s="889"/>
      <c r="M27" s="686"/>
    </row>
    <row r="28" spans="2:13">
      <c r="D28" s="132"/>
      <c r="E28" s="192"/>
      <c r="F28" s="202"/>
      <c r="G28" s="192"/>
      <c r="H28" s="198"/>
      <c r="I28" s="886"/>
      <c r="J28" s="887"/>
      <c r="K28" s="686"/>
      <c r="L28" s="686"/>
      <c r="M28" s="686"/>
    </row>
    <row r="29" spans="2:13">
      <c r="D29" s="132"/>
      <c r="E29" s="192"/>
      <c r="F29" s="197"/>
      <c r="G29" s="192"/>
      <c r="H29" s="198"/>
      <c r="I29" s="889"/>
      <c r="J29" s="887"/>
      <c r="K29" s="686"/>
      <c r="L29" s="686"/>
      <c r="M29" s="686"/>
    </row>
    <row r="30" spans="2:13" ht="17.399999999999999">
      <c r="B30" s="190" t="s">
        <v>619</v>
      </c>
      <c r="D30" s="132" t="s">
        <v>324</v>
      </c>
      <c r="E30" s="192" t="s">
        <v>583</v>
      </c>
      <c r="F30" s="1006">
        <v>-212947</v>
      </c>
      <c r="G30" s="192" t="s">
        <v>237</v>
      </c>
      <c r="H30" s="204" t="s">
        <v>238</v>
      </c>
      <c r="I30" s="884">
        <f>F30</f>
        <v>-212947</v>
      </c>
      <c r="J30" s="896"/>
      <c r="K30" s="686"/>
      <c r="L30" s="686"/>
      <c r="M30" s="686"/>
    </row>
    <row r="31" spans="2:13">
      <c r="B31" s="190" t="s">
        <v>377</v>
      </c>
      <c r="D31" s="192">
        <v>41110</v>
      </c>
      <c r="E31" s="192" t="s">
        <v>583</v>
      </c>
      <c r="F31" s="1006">
        <v>80816</v>
      </c>
      <c r="G31" s="192" t="s">
        <v>237</v>
      </c>
      <c r="H31" s="204" t="s">
        <v>238</v>
      </c>
      <c r="I31" s="884">
        <f t="shared" ref="I31:I32" si="3">F31</f>
        <v>80816</v>
      </c>
      <c r="J31" s="887"/>
      <c r="K31" s="889"/>
      <c r="L31" s="889"/>
      <c r="M31" s="686"/>
    </row>
    <row r="32" spans="2:13">
      <c r="B32" s="190" t="s">
        <v>539</v>
      </c>
      <c r="D32" s="192">
        <v>283</v>
      </c>
      <c r="E32" s="192" t="s">
        <v>583</v>
      </c>
      <c r="F32" s="1006">
        <v>279487</v>
      </c>
      <c r="G32" s="192" t="s">
        <v>237</v>
      </c>
      <c r="H32" s="204" t="s">
        <v>238</v>
      </c>
      <c r="I32" s="884">
        <f t="shared" si="3"/>
        <v>279487</v>
      </c>
      <c r="J32" s="887"/>
      <c r="K32" s="889"/>
      <c r="L32" s="686"/>
      <c r="M32" s="686"/>
    </row>
    <row r="33" spans="2:16">
      <c r="E33" s="205"/>
      <c r="F33" s="197"/>
      <c r="G33" s="192"/>
      <c r="H33" s="198"/>
      <c r="I33" s="889"/>
      <c r="J33" s="887"/>
      <c r="K33" s="686"/>
      <c r="L33" s="686"/>
      <c r="M33" s="686"/>
    </row>
    <row r="34" spans="2:16">
      <c r="E34" s="206"/>
      <c r="F34" s="202"/>
      <c r="G34" s="192"/>
      <c r="H34" s="198"/>
      <c r="I34" s="202"/>
      <c r="J34" s="200"/>
    </row>
    <row r="35" spans="2:16">
      <c r="D35" s="192"/>
      <c r="E35" s="192"/>
      <c r="F35" s="203"/>
      <c r="G35" s="192"/>
      <c r="H35" s="198"/>
      <c r="I35" s="194"/>
      <c r="J35" s="200"/>
    </row>
    <row r="36" spans="2:16">
      <c r="B36" s="193" t="s">
        <v>350</v>
      </c>
      <c r="D36" s="192"/>
      <c r="E36" s="207"/>
      <c r="F36" s="208"/>
      <c r="G36" s="200"/>
      <c r="H36" s="198"/>
      <c r="I36" s="197"/>
      <c r="J36" s="200"/>
    </row>
    <row r="37" spans="2:16">
      <c r="K37" s="197"/>
    </row>
    <row r="38" spans="2:16">
      <c r="B38" s="1221"/>
      <c r="C38" s="1219"/>
      <c r="D38" s="1220"/>
      <c r="E38" s="1220"/>
      <c r="F38" s="1189"/>
      <c r="G38" s="1217"/>
      <c r="H38" s="1192"/>
      <c r="I38" s="1215"/>
      <c r="J38" s="200"/>
    </row>
    <row r="39" spans="2:16">
      <c r="B39" s="210"/>
      <c r="D39" s="206"/>
      <c r="E39" s="207"/>
      <c r="F39" s="208"/>
      <c r="G39" s="200"/>
      <c r="H39" s="198"/>
      <c r="I39" s="211"/>
      <c r="J39" s="200"/>
      <c r="P39" s="209"/>
    </row>
    <row r="40" spans="2:16">
      <c r="B40" s="210"/>
      <c r="D40" s="192"/>
      <c r="E40" s="207"/>
      <c r="F40" s="208"/>
      <c r="G40" s="192"/>
      <c r="H40" s="198"/>
      <c r="I40" s="212"/>
      <c r="J40" s="200"/>
    </row>
    <row r="41" spans="2:16">
      <c r="B41" s="210"/>
      <c r="D41" s="206"/>
      <c r="E41" s="206"/>
      <c r="F41" s="208"/>
      <c r="G41" s="200"/>
      <c r="H41" s="198"/>
      <c r="I41" s="212"/>
      <c r="J41" s="200"/>
    </row>
    <row r="42" spans="2:16">
      <c r="B42" s="210"/>
      <c r="F42" s="208"/>
      <c r="G42" s="200"/>
      <c r="H42" s="198"/>
      <c r="I42" s="211"/>
      <c r="J42" s="200"/>
    </row>
    <row r="43" spans="2:16">
      <c r="B43" s="210"/>
      <c r="F43" s="197"/>
      <c r="G43" s="192"/>
      <c r="H43" s="198"/>
      <c r="I43" s="211"/>
      <c r="J43" s="192"/>
    </row>
    <row r="44" spans="2:16">
      <c r="B44" s="210"/>
      <c r="F44" s="202"/>
      <c r="G44" s="192"/>
      <c r="H44" s="198"/>
      <c r="I44" s="212"/>
      <c r="J44" s="200"/>
      <c r="K44" s="197"/>
    </row>
    <row r="45" spans="2:16">
      <c r="B45" s="1190"/>
      <c r="C45" s="1218"/>
      <c r="D45" s="794"/>
      <c r="E45" s="794"/>
      <c r="F45" s="1216"/>
      <c r="G45" s="794"/>
      <c r="H45" s="794"/>
      <c r="I45" s="1191"/>
      <c r="J45" s="206"/>
    </row>
    <row r="46" spans="2:16">
      <c r="F46" s="202"/>
      <c r="J46" s="206"/>
    </row>
    <row r="47" spans="2:16">
      <c r="F47" s="202"/>
      <c r="J47" s="206"/>
    </row>
    <row r="55" spans="3:11">
      <c r="C55" s="192"/>
      <c r="D55" s="192"/>
      <c r="E55" s="192"/>
      <c r="F55" s="203"/>
      <c r="G55" s="192"/>
      <c r="H55" s="195"/>
      <c r="I55" s="194"/>
      <c r="J55" s="192"/>
    </row>
    <row r="56" spans="3:11">
      <c r="E56" s="192"/>
      <c r="F56" s="194"/>
      <c r="G56" s="192"/>
      <c r="H56" s="192"/>
      <c r="I56" s="116"/>
      <c r="J56" s="192"/>
    </row>
    <row r="57" spans="3:11">
      <c r="E57" s="192"/>
      <c r="F57" s="194"/>
      <c r="G57" s="192"/>
      <c r="H57" s="192"/>
      <c r="I57" s="192"/>
      <c r="J57" s="192"/>
    </row>
    <row r="58" spans="3:11">
      <c r="F58" s="197"/>
    </row>
    <row r="59" spans="3:11">
      <c r="F59" s="197"/>
    </row>
    <row r="60" spans="3:11">
      <c r="F60" s="199"/>
      <c r="I60" s="206"/>
      <c r="J60" s="206"/>
      <c r="K60" s="199"/>
    </row>
    <row r="61" spans="3:11">
      <c r="F61" s="199"/>
      <c r="I61" s="206"/>
      <c r="J61" s="206"/>
      <c r="K61" s="199"/>
    </row>
    <row r="62" spans="3:11">
      <c r="F62" s="197"/>
      <c r="K62" s="201"/>
    </row>
    <row r="63" spans="3:11">
      <c r="F63" s="197"/>
      <c r="J63" s="206"/>
      <c r="K63" s="199"/>
    </row>
    <row r="64" spans="3:11">
      <c r="F64" s="197"/>
      <c r="J64" s="206"/>
      <c r="K64" s="199"/>
    </row>
    <row r="65" spans="3:11">
      <c r="F65" s="199"/>
      <c r="I65" s="206"/>
      <c r="J65" s="206"/>
      <c r="K65" s="199"/>
    </row>
    <row r="66" spans="3:11" ht="40.950000000000003" customHeight="1">
      <c r="C66" s="2688"/>
      <c r="D66" s="2688"/>
      <c r="E66" s="2688"/>
      <c r="J66" s="206"/>
      <c r="K66" s="199"/>
    </row>
    <row r="67" spans="3:11">
      <c r="J67" s="199"/>
      <c r="K67" s="199"/>
    </row>
    <row r="68" spans="3:11">
      <c r="J68" s="199"/>
      <c r="K68" s="199"/>
    </row>
    <row r="69" spans="3:11">
      <c r="F69" s="199"/>
      <c r="I69" s="199"/>
      <c r="J69" s="199"/>
      <c r="K69" s="199"/>
    </row>
    <row r="70" spans="3:11" ht="27.6" customHeight="1">
      <c r="C70" s="2688"/>
      <c r="D70" s="2688"/>
      <c r="E70" s="2688"/>
      <c r="F70" s="199"/>
      <c r="I70" s="199"/>
      <c r="J70" s="199"/>
      <c r="K70" s="199"/>
    </row>
    <row r="71" spans="3:11">
      <c r="J71" s="199"/>
      <c r="K71" s="199"/>
    </row>
    <row r="72" spans="3:11">
      <c r="F72" s="199"/>
      <c r="I72" s="199"/>
      <c r="J72" s="199"/>
      <c r="K72" s="199"/>
    </row>
    <row r="73" spans="3:11" ht="25.95" customHeight="1">
      <c r="C73" s="2688"/>
      <c r="D73" s="2688"/>
      <c r="E73" s="2688"/>
      <c r="J73" s="199"/>
      <c r="K73" s="199"/>
    </row>
    <row r="74" spans="3:11">
      <c r="J74" s="199"/>
      <c r="K74" s="199"/>
    </row>
    <row r="75" spans="3:11">
      <c r="F75" s="201"/>
      <c r="I75" s="199"/>
      <c r="J75" s="199"/>
      <c r="K75" s="199"/>
    </row>
    <row r="76" spans="3:11">
      <c r="F76" s="201"/>
      <c r="I76" s="199"/>
      <c r="J76" s="199"/>
      <c r="K76" s="199"/>
    </row>
    <row r="77" spans="3:11">
      <c r="F77" s="201"/>
      <c r="I77" s="199"/>
      <c r="J77" s="199"/>
      <c r="K77" s="199"/>
    </row>
    <row r="78" spans="3:11">
      <c r="F78" s="201"/>
      <c r="I78" s="199"/>
      <c r="J78" s="199"/>
      <c r="K78" s="199"/>
    </row>
    <row r="79" spans="3:11">
      <c r="F79" s="201"/>
      <c r="I79" s="199"/>
      <c r="J79" s="199"/>
      <c r="K79" s="199"/>
    </row>
    <row r="80" spans="3:11">
      <c r="J80" s="199"/>
      <c r="K80" s="199"/>
    </row>
    <row r="81" spans="6:11">
      <c r="F81" s="197"/>
      <c r="I81" s="197"/>
      <c r="J81" s="197"/>
      <c r="K81" s="197"/>
    </row>
    <row r="83" spans="6:11">
      <c r="I83" s="201"/>
    </row>
  </sheetData>
  <mergeCells count="3">
    <mergeCell ref="C66:E66"/>
    <mergeCell ref="C70:E70"/>
    <mergeCell ref="C73:E73"/>
  </mergeCells>
  <pageMargins left="0.75" right="0.75" top="1.25" bottom="1" header="0.5" footer="0.25"/>
  <pageSetup scale="85" orientation="portrait" r:id="rId1"/>
  <headerFooter scaleWithDoc="0" alignWithMargins="0">
    <oddHeader>&amp;R&amp;"Times New Roman,Regular"Exhibit No. ___ (JH-2)
 Docket UE-130043
Page &amp;P of &amp;N</oddHead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6"/>
  <sheetViews>
    <sheetView workbookViewId="0">
      <selection activeCell="B1" sqref="B1:I58"/>
    </sheetView>
  </sheetViews>
  <sheetFormatPr defaultRowHeight="13.8"/>
  <cols>
    <col min="1" max="1" width="2.5546875" style="168" customWidth="1"/>
    <col min="2" max="2" width="34.33203125" style="168" bestFit="1" customWidth="1"/>
    <col min="3" max="3" width="6.109375" style="168" customWidth="1"/>
    <col min="4" max="4" width="11.5546875" style="168" customWidth="1"/>
    <col min="5" max="5" width="7.88671875" style="168" customWidth="1"/>
    <col min="6" max="6" width="10.33203125" style="168" customWidth="1"/>
    <col min="7" max="7" width="9.44140625" style="168" customWidth="1"/>
    <col min="8" max="8" width="10.88671875" style="168" customWidth="1"/>
    <col min="9" max="9" width="12.44140625" style="168" customWidth="1"/>
    <col min="10" max="255" width="10" style="168"/>
    <col min="256" max="256" width="2.5546875" style="168" customWidth="1"/>
    <col min="257" max="257" width="7.109375" style="168" customWidth="1"/>
    <col min="258" max="258" width="27.6640625" style="168" customWidth="1"/>
    <col min="259" max="259" width="9.6640625" style="168" customWidth="1"/>
    <col min="260" max="260" width="4.6640625" style="168" customWidth="1"/>
    <col min="261" max="261" width="14.44140625" style="168" customWidth="1"/>
    <col min="262" max="262" width="11.109375" style="168" customWidth="1"/>
    <col min="263" max="263" width="10.33203125" style="168" customWidth="1"/>
    <col min="264" max="264" width="13" style="168" customWidth="1"/>
    <col min="265" max="265" width="8.33203125" style="168" customWidth="1"/>
    <col min="266" max="511" width="10" style="168"/>
    <col min="512" max="512" width="2.5546875" style="168" customWidth="1"/>
    <col min="513" max="513" width="7.109375" style="168" customWidth="1"/>
    <col min="514" max="514" width="27.6640625" style="168" customWidth="1"/>
    <col min="515" max="515" width="9.6640625" style="168" customWidth="1"/>
    <col min="516" max="516" width="4.6640625" style="168" customWidth="1"/>
    <col min="517" max="517" width="14.44140625" style="168" customWidth="1"/>
    <col min="518" max="518" width="11.109375" style="168" customWidth="1"/>
    <col min="519" max="519" width="10.33203125" style="168" customWidth="1"/>
    <col min="520" max="520" width="13" style="168" customWidth="1"/>
    <col min="521" max="521" width="8.33203125" style="168" customWidth="1"/>
    <col min="522" max="767" width="10" style="168"/>
    <col min="768" max="768" width="2.5546875" style="168" customWidth="1"/>
    <col min="769" max="769" width="7.109375" style="168" customWidth="1"/>
    <col min="770" max="770" width="27.6640625" style="168" customWidth="1"/>
    <col min="771" max="771" width="9.6640625" style="168" customWidth="1"/>
    <col min="772" max="772" width="4.6640625" style="168" customWidth="1"/>
    <col min="773" max="773" width="14.44140625" style="168" customWidth="1"/>
    <col min="774" max="774" width="11.109375" style="168" customWidth="1"/>
    <col min="775" max="775" width="10.33203125" style="168" customWidth="1"/>
    <col min="776" max="776" width="13" style="168" customWidth="1"/>
    <col min="777" max="777" width="8.33203125" style="168" customWidth="1"/>
    <col min="778" max="1023" width="9.109375" style="168"/>
    <col min="1024" max="1024" width="2.5546875" style="168" customWidth="1"/>
    <col min="1025" max="1025" width="7.109375" style="168" customWidth="1"/>
    <col min="1026" max="1026" width="27.6640625" style="168" customWidth="1"/>
    <col min="1027" max="1027" width="9.6640625" style="168" customWidth="1"/>
    <col min="1028" max="1028" width="4.6640625" style="168" customWidth="1"/>
    <col min="1029" max="1029" width="14.44140625" style="168" customWidth="1"/>
    <col min="1030" max="1030" width="11.109375" style="168" customWidth="1"/>
    <col min="1031" max="1031" width="10.33203125" style="168" customWidth="1"/>
    <col min="1032" max="1032" width="13" style="168" customWidth="1"/>
    <col min="1033" max="1033" width="8.33203125" style="168" customWidth="1"/>
    <col min="1034" max="1279" width="10" style="168"/>
    <col min="1280" max="1280" width="2.5546875" style="168" customWidth="1"/>
    <col min="1281" max="1281" width="7.109375" style="168" customWidth="1"/>
    <col min="1282" max="1282" width="27.6640625" style="168" customWidth="1"/>
    <col min="1283" max="1283" width="9.6640625" style="168" customWidth="1"/>
    <col min="1284" max="1284" width="4.6640625" style="168" customWidth="1"/>
    <col min="1285" max="1285" width="14.44140625" style="168" customWidth="1"/>
    <col min="1286" max="1286" width="11.109375" style="168" customWidth="1"/>
    <col min="1287" max="1287" width="10.33203125" style="168" customWidth="1"/>
    <col min="1288" max="1288" width="13" style="168" customWidth="1"/>
    <col min="1289" max="1289" width="8.33203125" style="168" customWidth="1"/>
    <col min="1290" max="1535" width="10" style="168"/>
    <col min="1536" max="1536" width="2.5546875" style="168" customWidth="1"/>
    <col min="1537" max="1537" width="7.109375" style="168" customWidth="1"/>
    <col min="1538" max="1538" width="27.6640625" style="168" customWidth="1"/>
    <col min="1539" max="1539" width="9.6640625" style="168" customWidth="1"/>
    <col min="1540" max="1540" width="4.6640625" style="168" customWidth="1"/>
    <col min="1541" max="1541" width="14.44140625" style="168" customWidth="1"/>
    <col min="1542" max="1542" width="11.109375" style="168" customWidth="1"/>
    <col min="1543" max="1543" width="10.33203125" style="168" customWidth="1"/>
    <col min="1544" max="1544" width="13" style="168" customWidth="1"/>
    <col min="1545" max="1545" width="8.33203125" style="168" customWidth="1"/>
    <col min="1546" max="1791" width="10" style="168"/>
    <col min="1792" max="1792" width="2.5546875" style="168" customWidth="1"/>
    <col min="1793" max="1793" width="7.109375" style="168" customWidth="1"/>
    <col min="1794" max="1794" width="27.6640625" style="168" customWidth="1"/>
    <col min="1795" max="1795" width="9.6640625" style="168" customWidth="1"/>
    <col min="1796" max="1796" width="4.6640625" style="168" customWidth="1"/>
    <col min="1797" max="1797" width="14.44140625" style="168" customWidth="1"/>
    <col min="1798" max="1798" width="11.109375" style="168" customWidth="1"/>
    <col min="1799" max="1799" width="10.33203125" style="168" customWidth="1"/>
    <col min="1800" max="1800" width="13" style="168" customWidth="1"/>
    <col min="1801" max="1801" width="8.33203125" style="168" customWidth="1"/>
    <col min="1802" max="2047" width="9.109375" style="168"/>
    <col min="2048" max="2048" width="2.5546875" style="168" customWidth="1"/>
    <col min="2049" max="2049" width="7.109375" style="168" customWidth="1"/>
    <col min="2050" max="2050" width="27.6640625" style="168" customWidth="1"/>
    <col min="2051" max="2051" width="9.6640625" style="168" customWidth="1"/>
    <col min="2052" max="2052" width="4.6640625" style="168" customWidth="1"/>
    <col min="2053" max="2053" width="14.44140625" style="168" customWidth="1"/>
    <col min="2054" max="2054" width="11.109375" style="168" customWidth="1"/>
    <col min="2055" max="2055" width="10.33203125" style="168" customWidth="1"/>
    <col min="2056" max="2056" width="13" style="168" customWidth="1"/>
    <col min="2057" max="2057" width="8.33203125" style="168" customWidth="1"/>
    <col min="2058" max="2303" width="10" style="168"/>
    <col min="2304" max="2304" width="2.5546875" style="168" customWidth="1"/>
    <col min="2305" max="2305" width="7.109375" style="168" customWidth="1"/>
    <col min="2306" max="2306" width="27.6640625" style="168" customWidth="1"/>
    <col min="2307" max="2307" width="9.6640625" style="168" customWidth="1"/>
    <col min="2308" max="2308" width="4.6640625" style="168" customWidth="1"/>
    <col min="2309" max="2309" width="14.44140625" style="168" customWidth="1"/>
    <col min="2310" max="2310" width="11.109375" style="168" customWidth="1"/>
    <col min="2311" max="2311" width="10.33203125" style="168" customWidth="1"/>
    <col min="2312" max="2312" width="13" style="168" customWidth="1"/>
    <col min="2313" max="2313" width="8.33203125" style="168" customWidth="1"/>
    <col min="2314" max="2559" width="10" style="168"/>
    <col min="2560" max="2560" width="2.5546875" style="168" customWidth="1"/>
    <col min="2561" max="2561" width="7.109375" style="168" customWidth="1"/>
    <col min="2562" max="2562" width="27.6640625" style="168" customWidth="1"/>
    <col min="2563" max="2563" width="9.6640625" style="168" customWidth="1"/>
    <col min="2564" max="2564" width="4.6640625" style="168" customWidth="1"/>
    <col min="2565" max="2565" width="14.44140625" style="168" customWidth="1"/>
    <col min="2566" max="2566" width="11.109375" style="168" customWidth="1"/>
    <col min="2567" max="2567" width="10.33203125" style="168" customWidth="1"/>
    <col min="2568" max="2568" width="13" style="168" customWidth="1"/>
    <col min="2569" max="2569" width="8.33203125" style="168" customWidth="1"/>
    <col min="2570" max="2815" width="10" style="168"/>
    <col min="2816" max="2816" width="2.5546875" style="168" customWidth="1"/>
    <col min="2817" max="2817" width="7.109375" style="168" customWidth="1"/>
    <col min="2818" max="2818" width="27.6640625" style="168" customWidth="1"/>
    <col min="2819" max="2819" width="9.6640625" style="168" customWidth="1"/>
    <col min="2820" max="2820" width="4.6640625" style="168" customWidth="1"/>
    <col min="2821" max="2821" width="14.44140625" style="168" customWidth="1"/>
    <col min="2822" max="2822" width="11.109375" style="168" customWidth="1"/>
    <col min="2823" max="2823" width="10.33203125" style="168" customWidth="1"/>
    <col min="2824" max="2824" width="13" style="168" customWidth="1"/>
    <col min="2825" max="2825" width="8.33203125" style="168" customWidth="1"/>
    <col min="2826" max="3071" width="9.109375" style="168"/>
    <col min="3072" max="3072" width="2.5546875" style="168" customWidth="1"/>
    <col min="3073" max="3073" width="7.109375" style="168" customWidth="1"/>
    <col min="3074" max="3074" width="27.6640625" style="168" customWidth="1"/>
    <col min="3075" max="3075" width="9.6640625" style="168" customWidth="1"/>
    <col min="3076" max="3076" width="4.6640625" style="168" customWidth="1"/>
    <col min="3077" max="3077" width="14.44140625" style="168" customWidth="1"/>
    <col min="3078" max="3078" width="11.109375" style="168" customWidth="1"/>
    <col min="3079" max="3079" width="10.33203125" style="168" customWidth="1"/>
    <col min="3080" max="3080" width="13" style="168" customWidth="1"/>
    <col min="3081" max="3081" width="8.33203125" style="168" customWidth="1"/>
    <col min="3082" max="3327" width="10" style="168"/>
    <col min="3328" max="3328" width="2.5546875" style="168" customWidth="1"/>
    <col min="3329" max="3329" width="7.109375" style="168" customWidth="1"/>
    <col min="3330" max="3330" width="27.6640625" style="168" customWidth="1"/>
    <col min="3331" max="3331" width="9.6640625" style="168" customWidth="1"/>
    <col min="3332" max="3332" width="4.6640625" style="168" customWidth="1"/>
    <col min="3333" max="3333" width="14.44140625" style="168" customWidth="1"/>
    <col min="3334" max="3334" width="11.109375" style="168" customWidth="1"/>
    <col min="3335" max="3335" width="10.33203125" style="168" customWidth="1"/>
    <col min="3336" max="3336" width="13" style="168" customWidth="1"/>
    <col min="3337" max="3337" width="8.33203125" style="168" customWidth="1"/>
    <col min="3338" max="3583" width="10" style="168"/>
    <col min="3584" max="3584" width="2.5546875" style="168" customWidth="1"/>
    <col min="3585" max="3585" width="7.109375" style="168" customWidth="1"/>
    <col min="3586" max="3586" width="27.6640625" style="168" customWidth="1"/>
    <col min="3587" max="3587" width="9.6640625" style="168" customWidth="1"/>
    <col min="3588" max="3588" width="4.6640625" style="168" customWidth="1"/>
    <col min="3589" max="3589" width="14.44140625" style="168" customWidth="1"/>
    <col min="3590" max="3590" width="11.109375" style="168" customWidth="1"/>
    <col min="3591" max="3591" width="10.33203125" style="168" customWidth="1"/>
    <col min="3592" max="3592" width="13" style="168" customWidth="1"/>
    <col min="3593" max="3593" width="8.33203125" style="168" customWidth="1"/>
    <col min="3594" max="3839" width="10" style="168"/>
    <col min="3840" max="3840" width="2.5546875" style="168" customWidth="1"/>
    <col min="3841" max="3841" width="7.109375" style="168" customWidth="1"/>
    <col min="3842" max="3842" width="27.6640625" style="168" customWidth="1"/>
    <col min="3843" max="3843" width="9.6640625" style="168" customWidth="1"/>
    <col min="3844" max="3844" width="4.6640625" style="168" customWidth="1"/>
    <col min="3845" max="3845" width="14.44140625" style="168" customWidth="1"/>
    <col min="3846" max="3846" width="11.109375" style="168" customWidth="1"/>
    <col min="3847" max="3847" width="10.33203125" style="168" customWidth="1"/>
    <col min="3848" max="3848" width="13" style="168" customWidth="1"/>
    <col min="3849" max="3849" width="8.33203125" style="168" customWidth="1"/>
    <col min="3850" max="4095" width="9.109375" style="168"/>
    <col min="4096" max="4096" width="2.5546875" style="168" customWidth="1"/>
    <col min="4097" max="4097" width="7.109375" style="168" customWidth="1"/>
    <col min="4098" max="4098" width="27.6640625" style="168" customWidth="1"/>
    <col min="4099" max="4099" width="9.6640625" style="168" customWidth="1"/>
    <col min="4100" max="4100" width="4.6640625" style="168" customWidth="1"/>
    <col min="4101" max="4101" width="14.44140625" style="168" customWidth="1"/>
    <col min="4102" max="4102" width="11.109375" style="168" customWidth="1"/>
    <col min="4103" max="4103" width="10.33203125" style="168" customWidth="1"/>
    <col min="4104" max="4104" width="13" style="168" customWidth="1"/>
    <col min="4105" max="4105" width="8.33203125" style="168" customWidth="1"/>
    <col min="4106" max="4351" width="10" style="168"/>
    <col min="4352" max="4352" width="2.5546875" style="168" customWidth="1"/>
    <col min="4353" max="4353" width="7.109375" style="168" customWidth="1"/>
    <col min="4354" max="4354" width="27.6640625" style="168" customWidth="1"/>
    <col min="4355" max="4355" width="9.6640625" style="168" customWidth="1"/>
    <col min="4356" max="4356" width="4.6640625" style="168" customWidth="1"/>
    <col min="4357" max="4357" width="14.44140625" style="168" customWidth="1"/>
    <col min="4358" max="4358" width="11.109375" style="168" customWidth="1"/>
    <col min="4359" max="4359" width="10.33203125" style="168" customWidth="1"/>
    <col min="4360" max="4360" width="13" style="168" customWidth="1"/>
    <col min="4361" max="4361" width="8.33203125" style="168" customWidth="1"/>
    <col min="4362" max="4607" width="10" style="168"/>
    <col min="4608" max="4608" width="2.5546875" style="168" customWidth="1"/>
    <col min="4609" max="4609" width="7.109375" style="168" customWidth="1"/>
    <col min="4610" max="4610" width="27.6640625" style="168" customWidth="1"/>
    <col min="4611" max="4611" width="9.6640625" style="168" customWidth="1"/>
    <col min="4612" max="4612" width="4.6640625" style="168" customWidth="1"/>
    <col min="4613" max="4613" width="14.44140625" style="168" customWidth="1"/>
    <col min="4614" max="4614" width="11.109375" style="168" customWidth="1"/>
    <col min="4615" max="4615" width="10.33203125" style="168" customWidth="1"/>
    <col min="4616" max="4616" width="13" style="168" customWidth="1"/>
    <col min="4617" max="4617" width="8.33203125" style="168" customWidth="1"/>
    <col min="4618" max="4863" width="10" style="168"/>
    <col min="4864" max="4864" width="2.5546875" style="168" customWidth="1"/>
    <col min="4865" max="4865" width="7.109375" style="168" customWidth="1"/>
    <col min="4866" max="4866" width="27.6640625" style="168" customWidth="1"/>
    <col min="4867" max="4867" width="9.6640625" style="168" customWidth="1"/>
    <col min="4868" max="4868" width="4.6640625" style="168" customWidth="1"/>
    <col min="4869" max="4869" width="14.44140625" style="168" customWidth="1"/>
    <col min="4870" max="4870" width="11.109375" style="168" customWidth="1"/>
    <col min="4871" max="4871" width="10.33203125" style="168" customWidth="1"/>
    <col min="4872" max="4872" width="13" style="168" customWidth="1"/>
    <col min="4873" max="4873" width="8.33203125" style="168" customWidth="1"/>
    <col min="4874" max="5119" width="9.109375" style="168"/>
    <col min="5120" max="5120" width="2.5546875" style="168" customWidth="1"/>
    <col min="5121" max="5121" width="7.109375" style="168" customWidth="1"/>
    <col min="5122" max="5122" width="27.6640625" style="168" customWidth="1"/>
    <col min="5123" max="5123" width="9.6640625" style="168" customWidth="1"/>
    <col min="5124" max="5124" width="4.6640625" style="168" customWidth="1"/>
    <col min="5125" max="5125" width="14.44140625" style="168" customWidth="1"/>
    <col min="5126" max="5126" width="11.109375" style="168" customWidth="1"/>
    <col min="5127" max="5127" width="10.33203125" style="168" customWidth="1"/>
    <col min="5128" max="5128" width="13" style="168" customWidth="1"/>
    <col min="5129" max="5129" width="8.33203125" style="168" customWidth="1"/>
    <col min="5130" max="5375" width="10" style="168"/>
    <col min="5376" max="5376" width="2.5546875" style="168" customWidth="1"/>
    <col min="5377" max="5377" width="7.109375" style="168" customWidth="1"/>
    <col min="5378" max="5378" width="27.6640625" style="168" customWidth="1"/>
    <col min="5379" max="5379" width="9.6640625" style="168" customWidth="1"/>
    <col min="5380" max="5380" width="4.6640625" style="168" customWidth="1"/>
    <col min="5381" max="5381" width="14.44140625" style="168" customWidth="1"/>
    <col min="5382" max="5382" width="11.109375" style="168" customWidth="1"/>
    <col min="5383" max="5383" width="10.33203125" style="168" customWidth="1"/>
    <col min="5384" max="5384" width="13" style="168" customWidth="1"/>
    <col min="5385" max="5385" width="8.33203125" style="168" customWidth="1"/>
    <col min="5386" max="5631" width="10" style="168"/>
    <col min="5632" max="5632" width="2.5546875" style="168" customWidth="1"/>
    <col min="5633" max="5633" width="7.109375" style="168" customWidth="1"/>
    <col min="5634" max="5634" width="27.6640625" style="168" customWidth="1"/>
    <col min="5635" max="5635" width="9.6640625" style="168" customWidth="1"/>
    <col min="5636" max="5636" width="4.6640625" style="168" customWidth="1"/>
    <col min="5637" max="5637" width="14.44140625" style="168" customWidth="1"/>
    <col min="5638" max="5638" width="11.109375" style="168" customWidth="1"/>
    <col min="5639" max="5639" width="10.33203125" style="168" customWidth="1"/>
    <col min="5640" max="5640" width="13" style="168" customWidth="1"/>
    <col min="5641" max="5641" width="8.33203125" style="168" customWidth="1"/>
    <col min="5642" max="5887" width="10" style="168"/>
    <col min="5888" max="5888" width="2.5546875" style="168" customWidth="1"/>
    <col min="5889" max="5889" width="7.109375" style="168" customWidth="1"/>
    <col min="5890" max="5890" width="27.6640625" style="168" customWidth="1"/>
    <col min="5891" max="5891" width="9.6640625" style="168" customWidth="1"/>
    <col min="5892" max="5892" width="4.6640625" style="168" customWidth="1"/>
    <col min="5893" max="5893" width="14.44140625" style="168" customWidth="1"/>
    <col min="5894" max="5894" width="11.109375" style="168" customWidth="1"/>
    <col min="5895" max="5895" width="10.33203125" style="168" customWidth="1"/>
    <col min="5896" max="5896" width="13" style="168" customWidth="1"/>
    <col min="5897" max="5897" width="8.33203125" style="168" customWidth="1"/>
    <col min="5898" max="6143" width="9.109375" style="168"/>
    <col min="6144" max="6144" width="2.5546875" style="168" customWidth="1"/>
    <col min="6145" max="6145" width="7.109375" style="168" customWidth="1"/>
    <col min="6146" max="6146" width="27.6640625" style="168" customWidth="1"/>
    <col min="6147" max="6147" width="9.6640625" style="168" customWidth="1"/>
    <col min="6148" max="6148" width="4.6640625" style="168" customWidth="1"/>
    <col min="6149" max="6149" width="14.44140625" style="168" customWidth="1"/>
    <col min="6150" max="6150" width="11.109375" style="168" customWidth="1"/>
    <col min="6151" max="6151" width="10.33203125" style="168" customWidth="1"/>
    <col min="6152" max="6152" width="13" style="168" customWidth="1"/>
    <col min="6153" max="6153" width="8.33203125" style="168" customWidth="1"/>
    <col min="6154" max="6399" width="10" style="168"/>
    <col min="6400" max="6400" width="2.5546875" style="168" customWidth="1"/>
    <col min="6401" max="6401" width="7.109375" style="168" customWidth="1"/>
    <col min="6402" max="6402" width="27.6640625" style="168" customWidth="1"/>
    <col min="6403" max="6403" width="9.6640625" style="168" customWidth="1"/>
    <col min="6404" max="6404" width="4.6640625" style="168" customWidth="1"/>
    <col min="6405" max="6405" width="14.44140625" style="168" customWidth="1"/>
    <col min="6406" max="6406" width="11.109375" style="168" customWidth="1"/>
    <col min="6407" max="6407" width="10.33203125" style="168" customWidth="1"/>
    <col min="6408" max="6408" width="13" style="168" customWidth="1"/>
    <col min="6409" max="6409" width="8.33203125" style="168" customWidth="1"/>
    <col min="6410" max="6655" width="10" style="168"/>
    <col min="6656" max="6656" width="2.5546875" style="168" customWidth="1"/>
    <col min="6657" max="6657" width="7.109375" style="168" customWidth="1"/>
    <col min="6658" max="6658" width="27.6640625" style="168" customWidth="1"/>
    <col min="6659" max="6659" width="9.6640625" style="168" customWidth="1"/>
    <col min="6660" max="6660" width="4.6640625" style="168" customWidth="1"/>
    <col min="6661" max="6661" width="14.44140625" style="168" customWidth="1"/>
    <col min="6662" max="6662" width="11.109375" style="168" customWidth="1"/>
    <col min="6663" max="6663" width="10.33203125" style="168" customWidth="1"/>
    <col min="6664" max="6664" width="13" style="168" customWidth="1"/>
    <col min="6665" max="6665" width="8.33203125" style="168" customWidth="1"/>
    <col min="6666" max="6911" width="10" style="168"/>
    <col min="6912" max="6912" width="2.5546875" style="168" customWidth="1"/>
    <col min="6913" max="6913" width="7.109375" style="168" customWidth="1"/>
    <col min="6914" max="6914" width="27.6640625" style="168" customWidth="1"/>
    <col min="6915" max="6915" width="9.6640625" style="168" customWidth="1"/>
    <col min="6916" max="6916" width="4.6640625" style="168" customWidth="1"/>
    <col min="6917" max="6917" width="14.44140625" style="168" customWidth="1"/>
    <col min="6918" max="6918" width="11.109375" style="168" customWidth="1"/>
    <col min="6919" max="6919" width="10.33203125" style="168" customWidth="1"/>
    <col min="6920" max="6920" width="13" style="168" customWidth="1"/>
    <col min="6921" max="6921" width="8.33203125" style="168" customWidth="1"/>
    <col min="6922" max="7167" width="9.109375" style="168"/>
    <col min="7168" max="7168" width="2.5546875" style="168" customWidth="1"/>
    <col min="7169" max="7169" width="7.109375" style="168" customWidth="1"/>
    <col min="7170" max="7170" width="27.6640625" style="168" customWidth="1"/>
    <col min="7171" max="7171" width="9.6640625" style="168" customWidth="1"/>
    <col min="7172" max="7172" width="4.6640625" style="168" customWidth="1"/>
    <col min="7173" max="7173" width="14.44140625" style="168" customWidth="1"/>
    <col min="7174" max="7174" width="11.109375" style="168" customWidth="1"/>
    <col min="7175" max="7175" width="10.33203125" style="168" customWidth="1"/>
    <col min="7176" max="7176" width="13" style="168" customWidth="1"/>
    <col min="7177" max="7177" width="8.33203125" style="168" customWidth="1"/>
    <col min="7178" max="7423" width="10" style="168"/>
    <col min="7424" max="7424" width="2.5546875" style="168" customWidth="1"/>
    <col min="7425" max="7425" width="7.109375" style="168" customWidth="1"/>
    <col min="7426" max="7426" width="27.6640625" style="168" customWidth="1"/>
    <col min="7427" max="7427" width="9.6640625" style="168" customWidth="1"/>
    <col min="7428" max="7428" width="4.6640625" style="168" customWidth="1"/>
    <col min="7429" max="7429" width="14.44140625" style="168" customWidth="1"/>
    <col min="7430" max="7430" width="11.109375" style="168" customWidth="1"/>
    <col min="7431" max="7431" width="10.33203125" style="168" customWidth="1"/>
    <col min="7432" max="7432" width="13" style="168" customWidth="1"/>
    <col min="7433" max="7433" width="8.33203125" style="168" customWidth="1"/>
    <col min="7434" max="7679" width="10" style="168"/>
    <col min="7680" max="7680" width="2.5546875" style="168" customWidth="1"/>
    <col min="7681" max="7681" width="7.109375" style="168" customWidth="1"/>
    <col min="7682" max="7682" width="27.6640625" style="168" customWidth="1"/>
    <col min="7683" max="7683" width="9.6640625" style="168" customWidth="1"/>
    <col min="7684" max="7684" width="4.6640625" style="168" customWidth="1"/>
    <col min="7685" max="7685" width="14.44140625" style="168" customWidth="1"/>
    <col min="7686" max="7686" width="11.109375" style="168" customWidth="1"/>
    <col min="7687" max="7687" width="10.33203125" style="168" customWidth="1"/>
    <col min="7688" max="7688" width="13" style="168" customWidth="1"/>
    <col min="7689" max="7689" width="8.33203125" style="168" customWidth="1"/>
    <col min="7690" max="7935" width="10" style="168"/>
    <col min="7936" max="7936" width="2.5546875" style="168" customWidth="1"/>
    <col min="7937" max="7937" width="7.109375" style="168" customWidth="1"/>
    <col min="7938" max="7938" width="27.6640625" style="168" customWidth="1"/>
    <col min="7939" max="7939" width="9.6640625" style="168" customWidth="1"/>
    <col min="7940" max="7940" width="4.6640625" style="168" customWidth="1"/>
    <col min="7941" max="7941" width="14.44140625" style="168" customWidth="1"/>
    <col min="7942" max="7942" width="11.109375" style="168" customWidth="1"/>
    <col min="7943" max="7943" width="10.33203125" style="168" customWidth="1"/>
    <col min="7944" max="7944" width="13" style="168" customWidth="1"/>
    <col min="7945" max="7945" width="8.33203125" style="168" customWidth="1"/>
    <col min="7946" max="8191" width="9.109375" style="168"/>
    <col min="8192" max="8192" width="2.5546875" style="168" customWidth="1"/>
    <col min="8193" max="8193" width="7.109375" style="168" customWidth="1"/>
    <col min="8194" max="8194" width="27.6640625" style="168" customWidth="1"/>
    <col min="8195" max="8195" width="9.6640625" style="168" customWidth="1"/>
    <col min="8196" max="8196" width="4.6640625" style="168" customWidth="1"/>
    <col min="8197" max="8197" width="14.44140625" style="168" customWidth="1"/>
    <col min="8198" max="8198" width="11.109375" style="168" customWidth="1"/>
    <col min="8199" max="8199" width="10.33203125" style="168" customWidth="1"/>
    <col min="8200" max="8200" width="13" style="168" customWidth="1"/>
    <col min="8201" max="8201" width="8.33203125" style="168" customWidth="1"/>
    <col min="8202" max="8447" width="10" style="168"/>
    <col min="8448" max="8448" width="2.5546875" style="168" customWidth="1"/>
    <col min="8449" max="8449" width="7.109375" style="168" customWidth="1"/>
    <col min="8450" max="8450" width="27.6640625" style="168" customWidth="1"/>
    <col min="8451" max="8451" width="9.6640625" style="168" customWidth="1"/>
    <col min="8452" max="8452" width="4.6640625" style="168" customWidth="1"/>
    <col min="8453" max="8453" width="14.44140625" style="168" customWidth="1"/>
    <col min="8454" max="8454" width="11.109375" style="168" customWidth="1"/>
    <col min="8455" max="8455" width="10.33203125" style="168" customWidth="1"/>
    <col min="8456" max="8456" width="13" style="168" customWidth="1"/>
    <col min="8457" max="8457" width="8.33203125" style="168" customWidth="1"/>
    <col min="8458" max="8703" width="10" style="168"/>
    <col min="8704" max="8704" width="2.5546875" style="168" customWidth="1"/>
    <col min="8705" max="8705" width="7.109375" style="168" customWidth="1"/>
    <col min="8706" max="8706" width="27.6640625" style="168" customWidth="1"/>
    <col min="8707" max="8707" width="9.6640625" style="168" customWidth="1"/>
    <col min="8708" max="8708" width="4.6640625" style="168" customWidth="1"/>
    <col min="8709" max="8709" width="14.44140625" style="168" customWidth="1"/>
    <col min="8710" max="8710" width="11.109375" style="168" customWidth="1"/>
    <col min="8711" max="8711" width="10.33203125" style="168" customWidth="1"/>
    <col min="8712" max="8712" width="13" style="168" customWidth="1"/>
    <col min="8713" max="8713" width="8.33203125" style="168" customWidth="1"/>
    <col min="8714" max="8959" width="10" style="168"/>
    <col min="8960" max="8960" width="2.5546875" style="168" customWidth="1"/>
    <col min="8961" max="8961" width="7.109375" style="168" customWidth="1"/>
    <col min="8962" max="8962" width="27.6640625" style="168" customWidth="1"/>
    <col min="8963" max="8963" width="9.6640625" style="168" customWidth="1"/>
    <col min="8964" max="8964" width="4.6640625" style="168" customWidth="1"/>
    <col min="8965" max="8965" width="14.44140625" style="168" customWidth="1"/>
    <col min="8966" max="8966" width="11.109375" style="168" customWidth="1"/>
    <col min="8967" max="8967" width="10.33203125" style="168" customWidth="1"/>
    <col min="8968" max="8968" width="13" style="168" customWidth="1"/>
    <col min="8969" max="8969" width="8.33203125" style="168" customWidth="1"/>
    <col min="8970" max="9215" width="9.109375" style="168"/>
    <col min="9216" max="9216" width="2.5546875" style="168" customWidth="1"/>
    <col min="9217" max="9217" width="7.109375" style="168" customWidth="1"/>
    <col min="9218" max="9218" width="27.6640625" style="168" customWidth="1"/>
    <col min="9219" max="9219" width="9.6640625" style="168" customWidth="1"/>
    <col min="9220" max="9220" width="4.6640625" style="168" customWidth="1"/>
    <col min="9221" max="9221" width="14.44140625" style="168" customWidth="1"/>
    <col min="9222" max="9222" width="11.109375" style="168" customWidth="1"/>
    <col min="9223" max="9223" width="10.33203125" style="168" customWidth="1"/>
    <col min="9224" max="9224" width="13" style="168" customWidth="1"/>
    <col min="9225" max="9225" width="8.33203125" style="168" customWidth="1"/>
    <col min="9226" max="9471" width="10" style="168"/>
    <col min="9472" max="9472" width="2.5546875" style="168" customWidth="1"/>
    <col min="9473" max="9473" width="7.109375" style="168" customWidth="1"/>
    <col min="9474" max="9474" width="27.6640625" style="168" customWidth="1"/>
    <col min="9475" max="9475" width="9.6640625" style="168" customWidth="1"/>
    <col min="9476" max="9476" width="4.6640625" style="168" customWidth="1"/>
    <col min="9477" max="9477" width="14.44140625" style="168" customWidth="1"/>
    <col min="9478" max="9478" width="11.109375" style="168" customWidth="1"/>
    <col min="9479" max="9479" width="10.33203125" style="168" customWidth="1"/>
    <col min="9480" max="9480" width="13" style="168" customWidth="1"/>
    <col min="9481" max="9481" width="8.33203125" style="168" customWidth="1"/>
    <col min="9482" max="9727" width="10" style="168"/>
    <col min="9728" max="9728" width="2.5546875" style="168" customWidth="1"/>
    <col min="9729" max="9729" width="7.109375" style="168" customWidth="1"/>
    <col min="9730" max="9730" width="27.6640625" style="168" customWidth="1"/>
    <col min="9731" max="9731" width="9.6640625" style="168" customWidth="1"/>
    <col min="9732" max="9732" width="4.6640625" style="168" customWidth="1"/>
    <col min="9733" max="9733" width="14.44140625" style="168" customWidth="1"/>
    <col min="9734" max="9734" width="11.109375" style="168" customWidth="1"/>
    <col min="9735" max="9735" width="10.33203125" style="168" customWidth="1"/>
    <col min="9736" max="9736" width="13" style="168" customWidth="1"/>
    <col min="9737" max="9737" width="8.33203125" style="168" customWidth="1"/>
    <col min="9738" max="9983" width="10" style="168"/>
    <col min="9984" max="9984" width="2.5546875" style="168" customWidth="1"/>
    <col min="9985" max="9985" width="7.109375" style="168" customWidth="1"/>
    <col min="9986" max="9986" width="27.6640625" style="168" customWidth="1"/>
    <col min="9987" max="9987" width="9.6640625" style="168" customWidth="1"/>
    <col min="9988" max="9988" width="4.6640625" style="168" customWidth="1"/>
    <col min="9989" max="9989" width="14.44140625" style="168" customWidth="1"/>
    <col min="9990" max="9990" width="11.109375" style="168" customWidth="1"/>
    <col min="9991" max="9991" width="10.33203125" style="168" customWidth="1"/>
    <col min="9992" max="9992" width="13" style="168" customWidth="1"/>
    <col min="9993" max="9993" width="8.33203125" style="168" customWidth="1"/>
    <col min="9994" max="10239" width="9.109375" style="168"/>
    <col min="10240" max="10240" width="2.5546875" style="168" customWidth="1"/>
    <col min="10241" max="10241" width="7.109375" style="168" customWidth="1"/>
    <col min="10242" max="10242" width="27.6640625" style="168" customWidth="1"/>
    <col min="10243" max="10243" width="9.6640625" style="168" customWidth="1"/>
    <col min="10244" max="10244" width="4.6640625" style="168" customWidth="1"/>
    <col min="10245" max="10245" width="14.44140625" style="168" customWidth="1"/>
    <col min="10246" max="10246" width="11.109375" style="168" customWidth="1"/>
    <col min="10247" max="10247" width="10.33203125" style="168" customWidth="1"/>
    <col min="10248" max="10248" width="13" style="168" customWidth="1"/>
    <col min="10249" max="10249" width="8.33203125" style="168" customWidth="1"/>
    <col min="10250" max="10495" width="10" style="168"/>
    <col min="10496" max="10496" width="2.5546875" style="168" customWidth="1"/>
    <col min="10497" max="10497" width="7.109375" style="168" customWidth="1"/>
    <col min="10498" max="10498" width="27.6640625" style="168" customWidth="1"/>
    <col min="10499" max="10499" width="9.6640625" style="168" customWidth="1"/>
    <col min="10500" max="10500" width="4.6640625" style="168" customWidth="1"/>
    <col min="10501" max="10501" width="14.44140625" style="168" customWidth="1"/>
    <col min="10502" max="10502" width="11.109375" style="168" customWidth="1"/>
    <col min="10503" max="10503" width="10.33203125" style="168" customWidth="1"/>
    <col min="10504" max="10504" width="13" style="168" customWidth="1"/>
    <col min="10505" max="10505" width="8.33203125" style="168" customWidth="1"/>
    <col min="10506" max="10751" width="10" style="168"/>
    <col min="10752" max="10752" width="2.5546875" style="168" customWidth="1"/>
    <col min="10753" max="10753" width="7.109375" style="168" customWidth="1"/>
    <col min="10754" max="10754" width="27.6640625" style="168" customWidth="1"/>
    <col min="10755" max="10755" width="9.6640625" style="168" customWidth="1"/>
    <col min="10756" max="10756" width="4.6640625" style="168" customWidth="1"/>
    <col min="10757" max="10757" width="14.44140625" style="168" customWidth="1"/>
    <col min="10758" max="10758" width="11.109375" style="168" customWidth="1"/>
    <col min="10759" max="10759" width="10.33203125" style="168" customWidth="1"/>
    <col min="10760" max="10760" width="13" style="168" customWidth="1"/>
    <col min="10761" max="10761" width="8.33203125" style="168" customWidth="1"/>
    <col min="10762" max="11007" width="10" style="168"/>
    <col min="11008" max="11008" width="2.5546875" style="168" customWidth="1"/>
    <col min="11009" max="11009" width="7.109375" style="168" customWidth="1"/>
    <col min="11010" max="11010" width="27.6640625" style="168" customWidth="1"/>
    <col min="11011" max="11011" width="9.6640625" style="168" customWidth="1"/>
    <col min="11012" max="11012" width="4.6640625" style="168" customWidth="1"/>
    <col min="11013" max="11013" width="14.44140625" style="168" customWidth="1"/>
    <col min="11014" max="11014" width="11.109375" style="168" customWidth="1"/>
    <col min="11015" max="11015" width="10.33203125" style="168" customWidth="1"/>
    <col min="11016" max="11016" width="13" style="168" customWidth="1"/>
    <col min="11017" max="11017" width="8.33203125" style="168" customWidth="1"/>
    <col min="11018" max="11263" width="9.109375" style="168"/>
    <col min="11264" max="11264" width="2.5546875" style="168" customWidth="1"/>
    <col min="11265" max="11265" width="7.109375" style="168" customWidth="1"/>
    <col min="11266" max="11266" width="27.6640625" style="168" customWidth="1"/>
    <col min="11267" max="11267" width="9.6640625" style="168" customWidth="1"/>
    <col min="11268" max="11268" width="4.6640625" style="168" customWidth="1"/>
    <col min="11269" max="11269" width="14.44140625" style="168" customWidth="1"/>
    <col min="11270" max="11270" width="11.109375" style="168" customWidth="1"/>
    <col min="11271" max="11271" width="10.33203125" style="168" customWidth="1"/>
    <col min="11272" max="11272" width="13" style="168" customWidth="1"/>
    <col min="11273" max="11273" width="8.33203125" style="168" customWidth="1"/>
    <col min="11274" max="11519" width="10" style="168"/>
    <col min="11520" max="11520" width="2.5546875" style="168" customWidth="1"/>
    <col min="11521" max="11521" width="7.109375" style="168" customWidth="1"/>
    <col min="11522" max="11522" width="27.6640625" style="168" customWidth="1"/>
    <col min="11523" max="11523" width="9.6640625" style="168" customWidth="1"/>
    <col min="11524" max="11524" width="4.6640625" style="168" customWidth="1"/>
    <col min="11525" max="11525" width="14.44140625" style="168" customWidth="1"/>
    <col min="11526" max="11526" width="11.109375" style="168" customWidth="1"/>
    <col min="11527" max="11527" width="10.33203125" style="168" customWidth="1"/>
    <col min="11528" max="11528" width="13" style="168" customWidth="1"/>
    <col min="11529" max="11529" width="8.33203125" style="168" customWidth="1"/>
    <col min="11530" max="11775" width="10" style="168"/>
    <col min="11776" max="11776" width="2.5546875" style="168" customWidth="1"/>
    <col min="11777" max="11777" width="7.109375" style="168" customWidth="1"/>
    <col min="11778" max="11778" width="27.6640625" style="168" customWidth="1"/>
    <col min="11779" max="11779" width="9.6640625" style="168" customWidth="1"/>
    <col min="11780" max="11780" width="4.6640625" style="168" customWidth="1"/>
    <col min="11781" max="11781" width="14.44140625" style="168" customWidth="1"/>
    <col min="11782" max="11782" width="11.109375" style="168" customWidth="1"/>
    <col min="11783" max="11783" width="10.33203125" style="168" customWidth="1"/>
    <col min="11784" max="11784" width="13" style="168" customWidth="1"/>
    <col min="11785" max="11785" width="8.33203125" style="168" customWidth="1"/>
    <col min="11786" max="12031" width="10" style="168"/>
    <col min="12032" max="12032" width="2.5546875" style="168" customWidth="1"/>
    <col min="12033" max="12033" width="7.109375" style="168" customWidth="1"/>
    <col min="12034" max="12034" width="27.6640625" style="168" customWidth="1"/>
    <col min="12035" max="12035" width="9.6640625" style="168" customWidth="1"/>
    <col min="12036" max="12036" width="4.6640625" style="168" customWidth="1"/>
    <col min="12037" max="12037" width="14.44140625" style="168" customWidth="1"/>
    <col min="12038" max="12038" width="11.109375" style="168" customWidth="1"/>
    <col min="12039" max="12039" width="10.33203125" style="168" customWidth="1"/>
    <col min="12040" max="12040" width="13" style="168" customWidth="1"/>
    <col min="12041" max="12041" width="8.33203125" style="168" customWidth="1"/>
    <col min="12042" max="12287" width="9.109375" style="168"/>
    <col min="12288" max="12288" width="2.5546875" style="168" customWidth="1"/>
    <col min="12289" max="12289" width="7.109375" style="168" customWidth="1"/>
    <col min="12290" max="12290" width="27.6640625" style="168" customWidth="1"/>
    <col min="12291" max="12291" width="9.6640625" style="168" customWidth="1"/>
    <col min="12292" max="12292" width="4.6640625" style="168" customWidth="1"/>
    <col min="12293" max="12293" width="14.44140625" style="168" customWidth="1"/>
    <col min="12294" max="12294" width="11.109375" style="168" customWidth="1"/>
    <col min="12295" max="12295" width="10.33203125" style="168" customWidth="1"/>
    <col min="12296" max="12296" width="13" style="168" customWidth="1"/>
    <col min="12297" max="12297" width="8.33203125" style="168" customWidth="1"/>
    <col min="12298" max="12543" width="10" style="168"/>
    <col min="12544" max="12544" width="2.5546875" style="168" customWidth="1"/>
    <col min="12545" max="12545" width="7.109375" style="168" customWidth="1"/>
    <col min="12546" max="12546" width="27.6640625" style="168" customWidth="1"/>
    <col min="12547" max="12547" width="9.6640625" style="168" customWidth="1"/>
    <col min="12548" max="12548" width="4.6640625" style="168" customWidth="1"/>
    <col min="12549" max="12549" width="14.44140625" style="168" customWidth="1"/>
    <col min="12550" max="12550" width="11.109375" style="168" customWidth="1"/>
    <col min="12551" max="12551" width="10.33203125" style="168" customWidth="1"/>
    <col min="12552" max="12552" width="13" style="168" customWidth="1"/>
    <col min="12553" max="12553" width="8.33203125" style="168" customWidth="1"/>
    <col min="12554" max="12799" width="10" style="168"/>
    <col min="12800" max="12800" width="2.5546875" style="168" customWidth="1"/>
    <col min="12801" max="12801" width="7.109375" style="168" customWidth="1"/>
    <col min="12802" max="12802" width="27.6640625" style="168" customWidth="1"/>
    <col min="12803" max="12803" width="9.6640625" style="168" customWidth="1"/>
    <col min="12804" max="12804" width="4.6640625" style="168" customWidth="1"/>
    <col min="12805" max="12805" width="14.44140625" style="168" customWidth="1"/>
    <col min="12806" max="12806" width="11.109375" style="168" customWidth="1"/>
    <col min="12807" max="12807" width="10.33203125" style="168" customWidth="1"/>
    <col min="12808" max="12808" width="13" style="168" customWidth="1"/>
    <col min="12809" max="12809" width="8.33203125" style="168" customWidth="1"/>
    <col min="12810" max="13055" width="10" style="168"/>
    <col min="13056" max="13056" width="2.5546875" style="168" customWidth="1"/>
    <col min="13057" max="13057" width="7.109375" style="168" customWidth="1"/>
    <col min="13058" max="13058" width="27.6640625" style="168" customWidth="1"/>
    <col min="13059" max="13059" width="9.6640625" style="168" customWidth="1"/>
    <col min="13060" max="13060" width="4.6640625" style="168" customWidth="1"/>
    <col min="13061" max="13061" width="14.44140625" style="168" customWidth="1"/>
    <col min="13062" max="13062" width="11.109375" style="168" customWidth="1"/>
    <col min="13063" max="13063" width="10.33203125" style="168" customWidth="1"/>
    <col min="13064" max="13064" width="13" style="168" customWidth="1"/>
    <col min="13065" max="13065" width="8.33203125" style="168" customWidth="1"/>
    <col min="13066" max="13311" width="9.109375" style="168"/>
    <col min="13312" max="13312" width="2.5546875" style="168" customWidth="1"/>
    <col min="13313" max="13313" width="7.109375" style="168" customWidth="1"/>
    <col min="13314" max="13314" width="27.6640625" style="168" customWidth="1"/>
    <col min="13315" max="13315" width="9.6640625" style="168" customWidth="1"/>
    <col min="13316" max="13316" width="4.6640625" style="168" customWidth="1"/>
    <col min="13317" max="13317" width="14.44140625" style="168" customWidth="1"/>
    <col min="13318" max="13318" width="11.109375" style="168" customWidth="1"/>
    <col min="13319" max="13319" width="10.33203125" style="168" customWidth="1"/>
    <col min="13320" max="13320" width="13" style="168" customWidth="1"/>
    <col min="13321" max="13321" width="8.33203125" style="168" customWidth="1"/>
    <col min="13322" max="13567" width="10" style="168"/>
    <col min="13568" max="13568" width="2.5546875" style="168" customWidth="1"/>
    <col min="13569" max="13569" width="7.109375" style="168" customWidth="1"/>
    <col min="13570" max="13570" width="27.6640625" style="168" customWidth="1"/>
    <col min="13571" max="13571" width="9.6640625" style="168" customWidth="1"/>
    <col min="13572" max="13572" width="4.6640625" style="168" customWidth="1"/>
    <col min="13573" max="13573" width="14.44140625" style="168" customWidth="1"/>
    <col min="13574" max="13574" width="11.109375" style="168" customWidth="1"/>
    <col min="13575" max="13575" width="10.33203125" style="168" customWidth="1"/>
    <col min="13576" max="13576" width="13" style="168" customWidth="1"/>
    <col min="13577" max="13577" width="8.33203125" style="168" customWidth="1"/>
    <col min="13578" max="13823" width="10" style="168"/>
    <col min="13824" max="13824" width="2.5546875" style="168" customWidth="1"/>
    <col min="13825" max="13825" width="7.109375" style="168" customWidth="1"/>
    <col min="13826" max="13826" width="27.6640625" style="168" customWidth="1"/>
    <col min="13827" max="13827" width="9.6640625" style="168" customWidth="1"/>
    <col min="13828" max="13828" width="4.6640625" style="168" customWidth="1"/>
    <col min="13829" max="13829" width="14.44140625" style="168" customWidth="1"/>
    <col min="13830" max="13830" width="11.109375" style="168" customWidth="1"/>
    <col min="13831" max="13831" width="10.33203125" style="168" customWidth="1"/>
    <col min="13832" max="13832" width="13" style="168" customWidth="1"/>
    <col min="13833" max="13833" width="8.33203125" style="168" customWidth="1"/>
    <col min="13834" max="14079" width="10" style="168"/>
    <col min="14080" max="14080" width="2.5546875" style="168" customWidth="1"/>
    <col min="14081" max="14081" width="7.109375" style="168" customWidth="1"/>
    <col min="14082" max="14082" width="27.6640625" style="168" customWidth="1"/>
    <col min="14083" max="14083" width="9.6640625" style="168" customWidth="1"/>
    <col min="14084" max="14084" width="4.6640625" style="168" customWidth="1"/>
    <col min="14085" max="14085" width="14.44140625" style="168" customWidth="1"/>
    <col min="14086" max="14086" width="11.109375" style="168" customWidth="1"/>
    <col min="14087" max="14087" width="10.33203125" style="168" customWidth="1"/>
    <col min="14088" max="14088" width="13" style="168" customWidth="1"/>
    <col min="14089" max="14089" width="8.33203125" style="168" customWidth="1"/>
    <col min="14090" max="14335" width="9.109375" style="168"/>
    <col min="14336" max="14336" width="2.5546875" style="168" customWidth="1"/>
    <col min="14337" max="14337" width="7.109375" style="168" customWidth="1"/>
    <col min="14338" max="14338" width="27.6640625" style="168" customWidth="1"/>
    <col min="14339" max="14339" width="9.6640625" style="168" customWidth="1"/>
    <col min="14340" max="14340" width="4.6640625" style="168" customWidth="1"/>
    <col min="14341" max="14341" width="14.44140625" style="168" customWidth="1"/>
    <col min="14342" max="14342" width="11.109375" style="168" customWidth="1"/>
    <col min="14343" max="14343" width="10.33203125" style="168" customWidth="1"/>
    <col min="14344" max="14344" width="13" style="168" customWidth="1"/>
    <col min="14345" max="14345" width="8.33203125" style="168" customWidth="1"/>
    <col min="14346" max="14591" width="10" style="168"/>
    <col min="14592" max="14592" width="2.5546875" style="168" customWidth="1"/>
    <col min="14593" max="14593" width="7.109375" style="168" customWidth="1"/>
    <col min="14594" max="14594" width="27.6640625" style="168" customWidth="1"/>
    <col min="14595" max="14595" width="9.6640625" style="168" customWidth="1"/>
    <col min="14596" max="14596" width="4.6640625" style="168" customWidth="1"/>
    <col min="14597" max="14597" width="14.44140625" style="168" customWidth="1"/>
    <col min="14598" max="14598" width="11.109375" style="168" customWidth="1"/>
    <col min="14599" max="14599" width="10.33203125" style="168" customWidth="1"/>
    <col min="14600" max="14600" width="13" style="168" customWidth="1"/>
    <col min="14601" max="14601" width="8.33203125" style="168" customWidth="1"/>
    <col min="14602" max="14847" width="10" style="168"/>
    <col min="14848" max="14848" width="2.5546875" style="168" customWidth="1"/>
    <col min="14849" max="14849" width="7.109375" style="168" customWidth="1"/>
    <col min="14850" max="14850" width="27.6640625" style="168" customWidth="1"/>
    <col min="14851" max="14851" width="9.6640625" style="168" customWidth="1"/>
    <col min="14852" max="14852" width="4.6640625" style="168" customWidth="1"/>
    <col min="14853" max="14853" width="14.44140625" style="168" customWidth="1"/>
    <col min="14854" max="14854" width="11.109375" style="168" customWidth="1"/>
    <col min="14855" max="14855" width="10.33203125" style="168" customWidth="1"/>
    <col min="14856" max="14856" width="13" style="168" customWidth="1"/>
    <col min="14857" max="14857" width="8.33203125" style="168" customWidth="1"/>
    <col min="14858" max="15103" width="10" style="168"/>
    <col min="15104" max="15104" width="2.5546875" style="168" customWidth="1"/>
    <col min="15105" max="15105" width="7.109375" style="168" customWidth="1"/>
    <col min="15106" max="15106" width="27.6640625" style="168" customWidth="1"/>
    <col min="15107" max="15107" width="9.6640625" style="168" customWidth="1"/>
    <col min="15108" max="15108" width="4.6640625" style="168" customWidth="1"/>
    <col min="15109" max="15109" width="14.44140625" style="168" customWidth="1"/>
    <col min="15110" max="15110" width="11.109375" style="168" customWidth="1"/>
    <col min="15111" max="15111" width="10.33203125" style="168" customWidth="1"/>
    <col min="15112" max="15112" width="13" style="168" customWidth="1"/>
    <col min="15113" max="15113" width="8.33203125" style="168" customWidth="1"/>
    <col min="15114" max="15359" width="9.109375" style="168"/>
    <col min="15360" max="15360" width="2.5546875" style="168" customWidth="1"/>
    <col min="15361" max="15361" width="7.109375" style="168" customWidth="1"/>
    <col min="15362" max="15362" width="27.6640625" style="168" customWidth="1"/>
    <col min="15363" max="15363" width="9.6640625" style="168" customWidth="1"/>
    <col min="15364" max="15364" width="4.6640625" style="168" customWidth="1"/>
    <col min="15365" max="15365" width="14.44140625" style="168" customWidth="1"/>
    <col min="15366" max="15366" width="11.109375" style="168" customWidth="1"/>
    <col min="15367" max="15367" width="10.33203125" style="168" customWidth="1"/>
    <col min="15368" max="15368" width="13" style="168" customWidth="1"/>
    <col min="15369" max="15369" width="8.33203125" style="168" customWidth="1"/>
    <col min="15370" max="15615" width="10" style="168"/>
    <col min="15616" max="15616" width="2.5546875" style="168" customWidth="1"/>
    <col min="15617" max="15617" width="7.109375" style="168" customWidth="1"/>
    <col min="15618" max="15618" width="27.6640625" style="168" customWidth="1"/>
    <col min="15619" max="15619" width="9.6640625" style="168" customWidth="1"/>
    <col min="15620" max="15620" width="4.6640625" style="168" customWidth="1"/>
    <col min="15621" max="15621" width="14.44140625" style="168" customWidth="1"/>
    <col min="15622" max="15622" width="11.109375" style="168" customWidth="1"/>
    <col min="15623" max="15623" width="10.33203125" style="168" customWidth="1"/>
    <col min="15624" max="15624" width="13" style="168" customWidth="1"/>
    <col min="15625" max="15625" width="8.33203125" style="168" customWidth="1"/>
    <col min="15626" max="15871" width="10" style="168"/>
    <col min="15872" max="15872" width="2.5546875" style="168" customWidth="1"/>
    <col min="15873" max="15873" width="7.109375" style="168" customWidth="1"/>
    <col min="15874" max="15874" width="27.6640625" style="168" customWidth="1"/>
    <col min="15875" max="15875" width="9.6640625" style="168" customWidth="1"/>
    <col min="15876" max="15876" width="4.6640625" style="168" customWidth="1"/>
    <col min="15877" max="15877" width="14.44140625" style="168" customWidth="1"/>
    <col min="15878" max="15878" width="11.109375" style="168" customWidth="1"/>
    <col min="15879" max="15879" width="10.33203125" style="168" customWidth="1"/>
    <col min="15880" max="15880" width="13" style="168" customWidth="1"/>
    <col min="15881" max="15881" width="8.33203125" style="168" customWidth="1"/>
    <col min="15882" max="16127" width="10" style="168"/>
    <col min="16128" max="16128" width="2.5546875" style="168" customWidth="1"/>
    <col min="16129" max="16129" width="7.109375" style="168" customWidth="1"/>
    <col min="16130" max="16130" width="27.6640625" style="168" customWidth="1"/>
    <col min="16131" max="16131" width="9.6640625" style="168" customWidth="1"/>
    <col min="16132" max="16132" width="4.6640625" style="168" customWidth="1"/>
    <col min="16133" max="16133" width="14.44140625" style="168" customWidth="1"/>
    <col min="16134" max="16134" width="11.109375" style="168" customWidth="1"/>
    <col min="16135" max="16135" width="10.33203125" style="168" customWidth="1"/>
    <col min="16136" max="16136" width="13" style="168" customWidth="1"/>
    <col min="16137" max="16137" width="8.33203125" style="168" customWidth="1"/>
    <col min="16138" max="16383" width="9.109375" style="168"/>
    <col min="16384" max="16384" width="9.109375" style="168" customWidth="1"/>
  </cols>
  <sheetData>
    <row r="1" spans="2:11" ht="12" customHeight="1">
      <c r="B1" s="167" t="s">
        <v>122</v>
      </c>
      <c r="D1" s="169"/>
      <c r="E1" s="169"/>
      <c r="F1" s="169"/>
      <c r="G1" s="169"/>
      <c r="H1" s="169"/>
      <c r="I1" s="169"/>
    </row>
    <row r="2" spans="2:11" ht="12" customHeight="1">
      <c r="B2" s="2558" t="s">
        <v>800</v>
      </c>
      <c r="C2" s="2559"/>
      <c r="D2" s="2560"/>
      <c r="E2" s="2560"/>
      <c r="F2" s="169"/>
      <c r="G2" s="169"/>
      <c r="H2" s="169"/>
      <c r="I2" s="169"/>
    </row>
    <row r="3" spans="2:11" ht="12" customHeight="1">
      <c r="B3" s="167" t="s">
        <v>535</v>
      </c>
      <c r="D3" s="169"/>
      <c r="E3" s="169"/>
      <c r="F3" s="169"/>
      <c r="G3" s="169"/>
      <c r="H3" s="169"/>
      <c r="I3" s="169"/>
    </row>
    <row r="4" spans="2:11" ht="12" customHeight="1">
      <c r="B4" s="167" t="s">
        <v>762</v>
      </c>
      <c r="D4" s="169"/>
      <c r="E4" s="169"/>
      <c r="F4" s="169"/>
      <c r="G4" s="169"/>
      <c r="H4" s="169"/>
      <c r="I4" s="169"/>
    </row>
    <row r="5" spans="2:11" ht="12" customHeight="1">
      <c r="D5" s="169"/>
      <c r="E5" s="169"/>
      <c r="F5" s="169"/>
      <c r="G5" s="169"/>
      <c r="H5" s="169"/>
      <c r="I5" s="169"/>
    </row>
    <row r="6" spans="2:11" ht="12" customHeight="1">
      <c r="D6" s="169"/>
      <c r="E6" s="169"/>
      <c r="F6" s="169" t="s">
        <v>226</v>
      </c>
      <c r="G6" s="169"/>
      <c r="H6" s="169"/>
      <c r="I6" s="169" t="s">
        <v>376</v>
      </c>
    </row>
    <row r="7" spans="2:11" ht="12" customHeight="1">
      <c r="D7" s="173" t="s">
        <v>227</v>
      </c>
      <c r="E7" s="173" t="s">
        <v>228</v>
      </c>
      <c r="F7" s="173" t="s">
        <v>229</v>
      </c>
      <c r="G7" s="173" t="s">
        <v>230</v>
      </c>
      <c r="H7" s="173" t="s">
        <v>231</v>
      </c>
      <c r="I7" s="173" t="s">
        <v>232</v>
      </c>
    </row>
    <row r="8" spans="2:11" ht="12" customHeight="1">
      <c r="B8" s="176" t="s">
        <v>335</v>
      </c>
      <c r="D8" s="169"/>
      <c r="E8" s="169"/>
      <c r="F8" s="169"/>
      <c r="G8" s="169"/>
      <c r="H8" s="169"/>
      <c r="I8" s="132"/>
    </row>
    <row r="9" spans="2:11" ht="12" customHeight="1">
      <c r="B9" s="178" t="s">
        <v>36</v>
      </c>
      <c r="D9" s="169" t="s">
        <v>293</v>
      </c>
      <c r="E9" s="169" t="s">
        <v>236</v>
      </c>
      <c r="F9" s="254">
        <v>-17990.552800000001</v>
      </c>
      <c r="G9" s="169" t="s">
        <v>237</v>
      </c>
      <c r="H9" s="179" t="s">
        <v>238</v>
      </c>
      <c r="I9" s="121">
        <f>+F9</f>
        <v>-17990.552800000001</v>
      </c>
    </row>
    <row r="10" spans="2:11" ht="12" customHeight="1">
      <c r="B10" s="180"/>
      <c r="D10" s="116"/>
      <c r="E10" s="169"/>
      <c r="F10" s="121"/>
      <c r="G10" s="116"/>
      <c r="H10" s="181"/>
      <c r="I10" s="121"/>
      <c r="J10" s="122"/>
      <c r="K10" s="115"/>
    </row>
    <row r="11" spans="2:11" ht="12" customHeight="1">
      <c r="B11" s="180"/>
      <c r="D11" s="116"/>
      <c r="E11" s="169"/>
      <c r="F11" s="121"/>
      <c r="G11" s="116"/>
      <c r="H11" s="181"/>
      <c r="I11" s="121"/>
      <c r="J11" s="122"/>
      <c r="K11" s="115"/>
    </row>
    <row r="12" spans="2:11" ht="12" customHeight="1">
      <c r="B12" s="184" t="s">
        <v>373</v>
      </c>
      <c r="D12" s="116"/>
      <c r="E12" s="169"/>
      <c r="F12" s="121"/>
      <c r="G12" s="116"/>
      <c r="H12" s="181"/>
      <c r="I12" s="121"/>
      <c r="J12" s="122"/>
      <c r="K12" s="115"/>
    </row>
    <row r="13" spans="2:11" ht="12" customHeight="1">
      <c r="B13" s="182" t="s">
        <v>374</v>
      </c>
      <c r="D13" s="116" t="s">
        <v>327</v>
      </c>
      <c r="E13" s="169" t="s">
        <v>236</v>
      </c>
      <c r="F13" s="121">
        <v>17991</v>
      </c>
      <c r="G13" s="132" t="s">
        <v>237</v>
      </c>
      <c r="H13" s="181" t="s">
        <v>238</v>
      </c>
      <c r="I13" s="121">
        <f>+F13</f>
        <v>17991</v>
      </c>
      <c r="J13" s="122"/>
      <c r="K13" s="115"/>
    </row>
    <row r="14" spans="2:11" ht="12" customHeight="1">
      <c r="B14" s="180"/>
      <c r="D14" s="116"/>
      <c r="E14" s="169"/>
      <c r="F14" s="121"/>
      <c r="G14" s="132"/>
      <c r="H14" s="181"/>
      <c r="I14" s="121"/>
      <c r="J14" s="122"/>
      <c r="K14" s="115"/>
    </row>
    <row r="15" spans="2:11" ht="12" customHeight="1">
      <c r="B15" s="178"/>
      <c r="D15" s="116"/>
      <c r="E15" s="169"/>
      <c r="F15" s="255"/>
      <c r="G15" s="132"/>
      <c r="H15" s="124"/>
      <c r="I15" s="255"/>
      <c r="J15" s="122"/>
      <c r="K15" s="115"/>
    </row>
    <row r="16" spans="2:11" ht="12" customHeight="1">
      <c r="B16" s="176" t="s">
        <v>360</v>
      </c>
      <c r="D16" s="116"/>
      <c r="E16" s="169"/>
      <c r="F16" s="121"/>
      <c r="G16" s="132"/>
      <c r="H16" s="124"/>
      <c r="I16" s="121"/>
      <c r="J16" s="122"/>
      <c r="K16" s="115"/>
    </row>
    <row r="17" spans="2:9" ht="12" customHeight="1">
      <c r="B17" s="178" t="s">
        <v>375</v>
      </c>
      <c r="D17" s="169">
        <v>310</v>
      </c>
      <c r="E17" s="169" t="s">
        <v>236</v>
      </c>
      <c r="F17" s="121">
        <v>-387034</v>
      </c>
      <c r="G17" s="116" t="s">
        <v>237</v>
      </c>
      <c r="H17" s="124" t="s">
        <v>238</v>
      </c>
      <c r="I17" s="121">
        <f>+F17</f>
        <v>-387034</v>
      </c>
    </row>
    <row r="18" spans="2:9" ht="12" customHeight="1">
      <c r="B18" s="180"/>
      <c r="D18" s="169"/>
      <c r="E18" s="169"/>
      <c r="F18" s="123"/>
      <c r="G18" s="116"/>
      <c r="H18" s="188"/>
      <c r="I18" s="121"/>
    </row>
    <row r="19" spans="2:9" ht="12" customHeight="1">
      <c r="B19" s="180"/>
      <c r="D19" s="169"/>
      <c r="E19" s="169"/>
      <c r="F19" s="123"/>
      <c r="G19" s="116"/>
      <c r="H19" s="188"/>
      <c r="I19" s="121"/>
    </row>
    <row r="20" spans="2:9" ht="12" customHeight="1">
      <c r="B20" s="180"/>
      <c r="D20" s="169"/>
      <c r="E20" s="169"/>
      <c r="F20" s="123"/>
      <c r="G20" s="116"/>
      <c r="H20" s="188"/>
      <c r="I20" s="121"/>
    </row>
    <row r="21" spans="2:9" ht="12" customHeight="1">
      <c r="B21" s="167" t="s">
        <v>350</v>
      </c>
      <c r="D21" s="169"/>
      <c r="E21" s="169"/>
      <c r="F21" s="256"/>
      <c r="G21" s="169"/>
      <c r="H21" s="124"/>
      <c r="I21" s="121"/>
    </row>
    <row r="22" spans="2:9" ht="12" customHeight="1">
      <c r="B22" s="167"/>
      <c r="D22" s="169"/>
      <c r="E22" s="169"/>
      <c r="F22" s="254"/>
      <c r="G22" s="169"/>
      <c r="H22" s="169"/>
      <c r="I22" s="169"/>
    </row>
    <row r="23" spans="2:9" ht="12" customHeight="1">
      <c r="B23" s="1214"/>
      <c r="C23" s="1502"/>
      <c r="D23" s="1503"/>
      <c r="E23" s="1503"/>
      <c r="F23" s="1649"/>
      <c r="G23" s="1503"/>
      <c r="H23" s="1503"/>
      <c r="I23" s="1650"/>
    </row>
    <row r="24" spans="2:9" ht="12" customHeight="1">
      <c r="B24" s="934"/>
      <c r="D24" s="169"/>
      <c r="E24" s="169"/>
      <c r="F24" s="254"/>
      <c r="G24" s="169"/>
      <c r="H24" s="169"/>
      <c r="I24" s="186"/>
    </row>
    <row r="25" spans="2:9" ht="12" customHeight="1">
      <c r="B25" s="934"/>
      <c r="D25" s="169"/>
      <c r="E25" s="169"/>
      <c r="F25" s="254"/>
      <c r="G25" s="169"/>
      <c r="H25" s="169"/>
      <c r="I25" s="186"/>
    </row>
    <row r="26" spans="2:9" ht="12" customHeight="1">
      <c r="B26" s="934"/>
      <c r="D26" s="169"/>
      <c r="E26" s="169"/>
      <c r="F26" s="254"/>
      <c r="G26" s="169"/>
      <c r="H26" s="169"/>
      <c r="I26" s="186"/>
    </row>
    <row r="27" spans="2:9" ht="12" customHeight="1">
      <c r="B27" s="1505"/>
      <c r="C27" s="796"/>
      <c r="D27" s="797"/>
      <c r="E27" s="797"/>
      <c r="F27" s="1651"/>
      <c r="G27" s="797"/>
      <c r="H27" s="797"/>
      <c r="I27" s="1652"/>
    </row>
    <row r="28" spans="2:9" ht="12" customHeight="1">
      <c r="B28" s="187"/>
      <c r="D28" s="169"/>
      <c r="E28" s="169"/>
      <c r="F28" s="254"/>
      <c r="G28" s="169"/>
      <c r="H28" s="169"/>
      <c r="I28" s="169"/>
    </row>
    <row r="29" spans="2:9" ht="12" customHeight="1">
      <c r="B29" s="187"/>
      <c r="D29" s="169"/>
      <c r="E29" s="169"/>
      <c r="F29" s="254"/>
      <c r="G29" s="169"/>
      <c r="H29" s="169"/>
      <c r="I29" s="169"/>
    </row>
    <row r="30" spans="2:9" ht="12" customHeight="1">
      <c r="B30" s="187"/>
      <c r="D30" s="169"/>
      <c r="E30" s="169"/>
      <c r="F30" s="254"/>
      <c r="G30" s="169"/>
      <c r="H30" s="169"/>
      <c r="I30" s="169"/>
    </row>
    <row r="31" spans="2:9" ht="12" customHeight="1">
      <c r="B31" s="176"/>
      <c r="D31" s="122"/>
      <c r="E31" s="169"/>
      <c r="F31" s="123"/>
      <c r="G31" s="115"/>
      <c r="H31" s="124"/>
      <c r="I31" s="121"/>
    </row>
    <row r="32" spans="2:9" ht="12" customHeight="1">
      <c r="B32" s="180"/>
      <c r="D32" s="169"/>
      <c r="E32" s="169"/>
      <c r="F32" s="123"/>
      <c r="G32" s="116"/>
      <c r="H32" s="188"/>
      <c r="I32" s="121"/>
    </row>
    <row r="33" spans="2:9" ht="12" customHeight="1">
      <c r="B33" s="180"/>
      <c r="D33" s="169"/>
      <c r="E33" s="169"/>
      <c r="F33" s="123"/>
      <c r="G33" s="116"/>
      <c r="H33" s="188"/>
      <c r="I33" s="121"/>
    </row>
    <row r="34" spans="2:9" ht="12" customHeight="1">
      <c r="B34" s="180"/>
      <c r="D34" s="169"/>
      <c r="E34" s="169"/>
      <c r="F34" s="123"/>
      <c r="G34" s="116"/>
      <c r="H34" s="124"/>
      <c r="I34" s="121"/>
    </row>
    <row r="35" spans="2:9" ht="12" customHeight="1">
      <c r="B35" s="178"/>
      <c r="D35" s="122"/>
      <c r="E35" s="169"/>
      <c r="F35" s="257"/>
      <c r="G35" s="115"/>
      <c r="H35" s="124"/>
      <c r="I35" s="257"/>
    </row>
    <row r="36" spans="2:9" ht="12" customHeight="1">
      <c r="B36" s="178"/>
      <c r="D36" s="122"/>
      <c r="E36" s="169"/>
      <c r="F36" s="123"/>
      <c r="G36" s="115"/>
      <c r="H36" s="124"/>
      <c r="I36" s="121"/>
    </row>
    <row r="37" spans="2:9" ht="12" customHeight="1">
      <c r="B37" s="176"/>
      <c r="D37" s="122"/>
      <c r="E37" s="169"/>
      <c r="F37" s="123"/>
      <c r="G37" s="115"/>
      <c r="H37" s="124"/>
      <c r="I37" s="121"/>
    </row>
    <row r="38" spans="2:9" ht="12" customHeight="1">
      <c r="B38" s="180"/>
      <c r="D38" s="116"/>
      <c r="E38" s="169"/>
      <c r="F38" s="123"/>
      <c r="G38" s="169"/>
      <c r="H38" s="188"/>
      <c r="I38" s="121"/>
    </row>
    <row r="39" spans="2:9" ht="12" customHeight="1">
      <c r="B39" s="180"/>
      <c r="D39" s="169"/>
      <c r="E39" s="169"/>
      <c r="F39" s="123"/>
      <c r="G39" s="169"/>
      <c r="H39" s="188"/>
      <c r="I39" s="121"/>
    </row>
    <row r="40" spans="2:9" ht="12" customHeight="1">
      <c r="B40" s="187"/>
      <c r="D40" s="169"/>
      <c r="E40" s="169"/>
      <c r="F40" s="257"/>
      <c r="G40" s="169"/>
      <c r="H40" s="124"/>
      <c r="I40" s="255"/>
    </row>
    <row r="41" spans="2:9" ht="12" customHeight="1">
      <c r="B41" s="187"/>
      <c r="D41" s="169"/>
      <c r="E41" s="189"/>
      <c r="F41" s="255"/>
      <c r="G41" s="169"/>
      <c r="H41" s="124"/>
      <c r="I41" s="121"/>
    </row>
    <row r="42" spans="2:9" ht="12" hidden="1" customHeight="1">
      <c r="B42" s="176"/>
      <c r="D42" s="169"/>
      <c r="E42" s="189"/>
      <c r="F42" s="257"/>
      <c r="G42" s="169"/>
      <c r="H42" s="124"/>
      <c r="I42" s="123"/>
    </row>
    <row r="43" spans="2:9" ht="12" hidden="1" customHeight="1">
      <c r="B43" s="180"/>
      <c r="D43" s="169"/>
      <c r="E43" s="189"/>
      <c r="F43" s="123"/>
      <c r="G43" s="116"/>
      <c r="H43" s="124"/>
      <c r="I43" s="121"/>
    </row>
    <row r="44" spans="2:9" ht="12" hidden="1" customHeight="1">
      <c r="B44" s="180"/>
      <c r="D44" s="169"/>
      <c r="E44" s="169"/>
      <c r="F44" s="121"/>
      <c r="G44" s="116"/>
      <c r="H44" s="124"/>
      <c r="I44" s="121"/>
    </row>
    <row r="45" spans="2:9" ht="12" hidden="1" customHeight="1">
      <c r="D45" s="169"/>
      <c r="E45" s="169"/>
      <c r="F45" s="255"/>
      <c r="G45" s="169"/>
      <c r="H45" s="124"/>
      <c r="I45" s="121"/>
    </row>
    <row r="46" spans="2:9" ht="12" customHeight="1">
      <c r="D46" s="169"/>
      <c r="E46" s="169"/>
      <c r="F46" s="255"/>
      <c r="G46" s="169"/>
      <c r="H46" s="124"/>
      <c r="I46" s="121"/>
    </row>
    <row r="47" spans="2:9" ht="12" customHeight="1">
      <c r="B47" s="180"/>
      <c r="D47" s="169"/>
      <c r="E47" s="169"/>
      <c r="F47" s="121"/>
      <c r="G47" s="169"/>
      <c r="H47" s="188"/>
      <c r="I47" s="121"/>
    </row>
    <row r="48" spans="2:9" ht="12" customHeight="1">
      <c r="B48" s="180"/>
      <c r="D48" s="169"/>
      <c r="E48" s="169"/>
      <c r="F48" s="121"/>
      <c r="G48" s="169"/>
      <c r="H48" s="124"/>
      <c r="I48" s="121"/>
    </row>
    <row r="49" spans="2:9" ht="12" customHeight="1">
      <c r="B49" s="180"/>
      <c r="D49" s="169"/>
      <c r="E49" s="169"/>
      <c r="F49" s="121"/>
      <c r="G49" s="169"/>
      <c r="H49" s="131"/>
      <c r="I49" s="121"/>
    </row>
    <row r="50" spans="2:9" ht="12" customHeight="1">
      <c r="B50" s="180"/>
      <c r="D50" s="169"/>
      <c r="E50" s="169"/>
      <c r="F50" s="121"/>
      <c r="G50" s="169"/>
      <c r="H50" s="124"/>
      <c r="I50" s="121"/>
    </row>
    <row r="51" spans="2:9" ht="12" customHeight="1"/>
    <row r="52" spans="2:9" ht="12" customHeight="1"/>
    <row r="53" spans="2:9" ht="12" customHeight="1"/>
    <row r="54" spans="2:9" ht="12" customHeight="1"/>
    <row r="55" spans="2:9" ht="12" customHeight="1"/>
    <row r="56" spans="2:9" ht="12" customHeight="1"/>
    <row r="57" spans="2:9" ht="12" customHeight="1"/>
    <row r="58" spans="2:9" ht="12" customHeight="1"/>
    <row r="59" spans="2:9" ht="12" customHeight="1"/>
    <row r="60" spans="2:9" ht="12" customHeight="1"/>
    <row r="61" spans="2:9" ht="12" customHeight="1">
      <c r="D61" s="169"/>
      <c r="E61" s="169"/>
      <c r="F61" s="169"/>
      <c r="G61" s="169"/>
      <c r="H61" s="169"/>
      <c r="I61" s="169"/>
    </row>
    <row r="62" spans="2:9" ht="12" customHeight="1"/>
    <row r="64" spans="2:9">
      <c r="D64" s="173"/>
      <c r="G64" s="173"/>
    </row>
    <row r="65" spans="4:4">
      <c r="D65" s="258"/>
    </row>
    <row r="66" spans="4:4">
      <c r="D66" s="258"/>
    </row>
    <row r="67" spans="4:4">
      <c r="D67" s="258"/>
    </row>
    <row r="68" spans="4:4">
      <c r="D68" s="258"/>
    </row>
    <row r="69" spans="4:4">
      <c r="D69" s="258"/>
    </row>
    <row r="70" spans="4:4">
      <c r="D70" s="258"/>
    </row>
    <row r="71" spans="4:4">
      <c r="D71" s="258"/>
    </row>
    <row r="72" spans="4:4">
      <c r="D72" s="258"/>
    </row>
    <row r="73" spans="4:4">
      <c r="D73" s="258"/>
    </row>
    <row r="74" spans="4:4">
      <c r="D74" s="258"/>
    </row>
    <row r="75" spans="4:4">
      <c r="D75" s="258"/>
    </row>
    <row r="76" spans="4:4">
      <c r="D76" s="258"/>
    </row>
  </sheetData>
  <conditionalFormatting sqref="B10:B14">
    <cfRule type="cellIs" dxfId="15" priority="3" stopIfTrue="1" operator="equal">
      <formula>"Title"</formula>
    </cfRule>
  </conditionalFormatting>
  <conditionalFormatting sqref="B8:B9">
    <cfRule type="cellIs" dxfId="14" priority="1" stopIfTrue="1" operator="equal">
      <formula>"Adjustment to Income/Expense/Rate Base:"</formula>
    </cfRule>
  </conditionalFormatting>
  <dataValidations count="3">
    <dataValidation type="list" errorStyle="warning" allowBlank="1" showInputMessage="1" showErrorMessage="1" errorTitle="FERC ACCOUNT" error="This FERC Account is not included in the drop-down list. Is this the account you want to use?" sqref="D39:D50 WLO983057:WLO983065 WBS983057:WBS983065 VRW983057:VRW983065 VIA983057:VIA983065 UYE983057:UYE983065 UOI983057:UOI983065 UEM983057:UEM983065 TUQ983057:TUQ983065 TKU983057:TKU983065 TAY983057:TAY983065 SRC983057:SRC983065 SHG983057:SHG983065 RXK983057:RXK983065 RNO983057:RNO983065 RDS983057:RDS983065 QTW983057:QTW983065 QKA983057:QKA983065 QAE983057:QAE983065 PQI983057:PQI983065 PGM983057:PGM983065 OWQ983057:OWQ983065 OMU983057:OMU983065 OCY983057:OCY983065 NTC983057:NTC983065 NJG983057:NJG983065 MZK983057:MZK983065 MPO983057:MPO983065 MFS983057:MFS983065 LVW983057:LVW983065 LMA983057:LMA983065 LCE983057:LCE983065 KSI983057:KSI983065 KIM983057:KIM983065 JYQ983057:JYQ983065 JOU983057:JOU983065 JEY983057:JEY983065 IVC983057:IVC983065 ILG983057:ILG983065 IBK983057:IBK983065 HRO983057:HRO983065 HHS983057:HHS983065 GXW983057:GXW983065 GOA983057:GOA983065 GEE983057:GEE983065 FUI983057:FUI983065 FKM983057:FKM983065 FAQ983057:FAQ983065 EQU983057:EQU983065 EGY983057:EGY983065 DXC983057:DXC983065 DNG983057:DNG983065 DDK983057:DDK983065 CTO983057:CTO983065 CJS983057:CJS983065 BZW983057:BZW983065 BQA983057:BQA983065 BGE983057:BGE983065 AWI983057:AWI983065 AMM983057:AMM983065 ACQ983057:ACQ983065 SU983057:SU983065 IY983057:IY983065 D983057:D983065 WVK917521:WVK917529 WLO917521:WLO917529 WBS917521:WBS917529 VRW917521:VRW917529 VIA917521:VIA917529 UYE917521:UYE917529 UOI917521:UOI917529 UEM917521:UEM917529 TUQ917521:TUQ917529 TKU917521:TKU917529 TAY917521:TAY917529 SRC917521:SRC917529 SHG917521:SHG917529 RXK917521:RXK917529 RNO917521:RNO917529 RDS917521:RDS917529 QTW917521:QTW917529 QKA917521:QKA917529 QAE917521:QAE917529 PQI917521:PQI917529 PGM917521:PGM917529 OWQ917521:OWQ917529 OMU917521:OMU917529 OCY917521:OCY917529 NTC917521:NTC917529 NJG917521:NJG917529 MZK917521:MZK917529 MPO917521:MPO917529 MFS917521:MFS917529 LVW917521:LVW917529 LMA917521:LMA917529 LCE917521:LCE917529 KSI917521:KSI917529 KIM917521:KIM917529 JYQ917521:JYQ917529 JOU917521:JOU917529 JEY917521:JEY917529 IVC917521:IVC917529 ILG917521:ILG917529 IBK917521:IBK917529 HRO917521:HRO917529 HHS917521:HHS917529 GXW917521:GXW917529 GOA917521:GOA917529 GEE917521:GEE917529 FUI917521:FUI917529 FKM917521:FKM917529 FAQ917521:FAQ917529 EQU917521:EQU917529 EGY917521:EGY917529 DXC917521:DXC917529 DNG917521:DNG917529 DDK917521:DDK917529 CTO917521:CTO917529 CJS917521:CJS917529 BZW917521:BZW917529 BQA917521:BQA917529 BGE917521:BGE917529 AWI917521:AWI917529 AMM917521:AMM917529 ACQ917521:ACQ917529 SU917521:SU917529 IY917521:IY917529 D917521:D917529 WVK851985:WVK851993 WLO851985:WLO851993 WBS851985:WBS851993 VRW851985:VRW851993 VIA851985:VIA851993 UYE851985:UYE851993 UOI851985:UOI851993 UEM851985:UEM851993 TUQ851985:TUQ851993 TKU851985:TKU851993 TAY851985:TAY851993 SRC851985:SRC851993 SHG851985:SHG851993 RXK851985:RXK851993 RNO851985:RNO851993 RDS851985:RDS851993 QTW851985:QTW851993 QKA851985:QKA851993 QAE851985:QAE851993 PQI851985:PQI851993 PGM851985:PGM851993 OWQ851985:OWQ851993 OMU851985:OMU851993 OCY851985:OCY851993 NTC851985:NTC851993 NJG851985:NJG851993 MZK851985:MZK851993 MPO851985:MPO851993 MFS851985:MFS851993 LVW851985:LVW851993 LMA851985:LMA851993 LCE851985:LCE851993 KSI851985:KSI851993 KIM851985:KIM851993 JYQ851985:JYQ851993 JOU851985:JOU851993 JEY851985:JEY851993 IVC851985:IVC851993 ILG851985:ILG851993 IBK851985:IBK851993 HRO851985:HRO851993 HHS851985:HHS851993 GXW851985:GXW851993 GOA851985:GOA851993 GEE851985:GEE851993 FUI851985:FUI851993 FKM851985:FKM851993 FAQ851985:FAQ851993 EQU851985:EQU851993 EGY851985:EGY851993 DXC851985:DXC851993 DNG851985:DNG851993 DDK851985:DDK851993 CTO851985:CTO851993 CJS851985:CJS851993 BZW851985:BZW851993 BQA851985:BQA851993 BGE851985:BGE851993 AWI851985:AWI851993 AMM851985:AMM851993 ACQ851985:ACQ851993 SU851985:SU851993 IY851985:IY851993 D851985:D851993 WVK786449:WVK786457 WLO786449:WLO786457 WBS786449:WBS786457 VRW786449:VRW786457 VIA786449:VIA786457 UYE786449:UYE786457 UOI786449:UOI786457 UEM786449:UEM786457 TUQ786449:TUQ786457 TKU786449:TKU786457 TAY786449:TAY786457 SRC786449:SRC786457 SHG786449:SHG786457 RXK786449:RXK786457 RNO786449:RNO786457 RDS786449:RDS786457 QTW786449:QTW786457 QKA786449:QKA786457 QAE786449:QAE786457 PQI786449:PQI786457 PGM786449:PGM786457 OWQ786449:OWQ786457 OMU786449:OMU786457 OCY786449:OCY786457 NTC786449:NTC786457 NJG786449:NJG786457 MZK786449:MZK786457 MPO786449:MPO786457 MFS786449:MFS786457 LVW786449:LVW786457 LMA786449:LMA786457 LCE786449:LCE786457 KSI786449:KSI786457 KIM786449:KIM786457 JYQ786449:JYQ786457 JOU786449:JOU786457 JEY786449:JEY786457 IVC786449:IVC786457 ILG786449:ILG786457 IBK786449:IBK786457 HRO786449:HRO786457 HHS786449:HHS786457 GXW786449:GXW786457 GOA786449:GOA786457 GEE786449:GEE786457 FUI786449:FUI786457 FKM786449:FKM786457 FAQ786449:FAQ786457 EQU786449:EQU786457 EGY786449:EGY786457 DXC786449:DXC786457 DNG786449:DNG786457 DDK786449:DDK786457 CTO786449:CTO786457 CJS786449:CJS786457 BZW786449:BZW786457 BQA786449:BQA786457 BGE786449:BGE786457 AWI786449:AWI786457 AMM786449:AMM786457 ACQ786449:ACQ786457 SU786449:SU786457 IY786449:IY786457 D786449:D786457 WVK720913:WVK720921 WLO720913:WLO720921 WBS720913:WBS720921 VRW720913:VRW720921 VIA720913:VIA720921 UYE720913:UYE720921 UOI720913:UOI720921 UEM720913:UEM720921 TUQ720913:TUQ720921 TKU720913:TKU720921 TAY720913:TAY720921 SRC720913:SRC720921 SHG720913:SHG720921 RXK720913:RXK720921 RNO720913:RNO720921 RDS720913:RDS720921 QTW720913:QTW720921 QKA720913:QKA720921 QAE720913:QAE720921 PQI720913:PQI720921 PGM720913:PGM720921 OWQ720913:OWQ720921 OMU720913:OMU720921 OCY720913:OCY720921 NTC720913:NTC720921 NJG720913:NJG720921 MZK720913:MZK720921 MPO720913:MPO720921 MFS720913:MFS720921 LVW720913:LVW720921 LMA720913:LMA720921 LCE720913:LCE720921 KSI720913:KSI720921 KIM720913:KIM720921 JYQ720913:JYQ720921 JOU720913:JOU720921 JEY720913:JEY720921 IVC720913:IVC720921 ILG720913:ILG720921 IBK720913:IBK720921 HRO720913:HRO720921 HHS720913:HHS720921 GXW720913:GXW720921 GOA720913:GOA720921 GEE720913:GEE720921 FUI720913:FUI720921 FKM720913:FKM720921 FAQ720913:FAQ720921 EQU720913:EQU720921 EGY720913:EGY720921 DXC720913:DXC720921 DNG720913:DNG720921 DDK720913:DDK720921 CTO720913:CTO720921 CJS720913:CJS720921 BZW720913:BZW720921 BQA720913:BQA720921 BGE720913:BGE720921 AWI720913:AWI720921 AMM720913:AMM720921 ACQ720913:ACQ720921 SU720913:SU720921 IY720913:IY720921 D720913:D720921 WVK655377:WVK655385 WLO655377:WLO655385 WBS655377:WBS655385 VRW655377:VRW655385 VIA655377:VIA655385 UYE655377:UYE655385 UOI655377:UOI655385 UEM655377:UEM655385 TUQ655377:TUQ655385 TKU655377:TKU655385 TAY655377:TAY655385 SRC655377:SRC655385 SHG655377:SHG655385 RXK655377:RXK655385 RNO655377:RNO655385 RDS655377:RDS655385 QTW655377:QTW655385 QKA655377:QKA655385 QAE655377:QAE655385 PQI655377:PQI655385 PGM655377:PGM655385 OWQ655377:OWQ655385 OMU655377:OMU655385 OCY655377:OCY655385 NTC655377:NTC655385 NJG655377:NJG655385 MZK655377:MZK655385 MPO655377:MPO655385 MFS655377:MFS655385 LVW655377:LVW655385 LMA655377:LMA655385 LCE655377:LCE655385 KSI655377:KSI655385 KIM655377:KIM655385 JYQ655377:JYQ655385 JOU655377:JOU655385 JEY655377:JEY655385 IVC655377:IVC655385 ILG655377:ILG655385 IBK655377:IBK655385 HRO655377:HRO655385 HHS655377:HHS655385 GXW655377:GXW655385 GOA655377:GOA655385 GEE655377:GEE655385 FUI655377:FUI655385 FKM655377:FKM655385 FAQ655377:FAQ655385 EQU655377:EQU655385 EGY655377:EGY655385 DXC655377:DXC655385 DNG655377:DNG655385 DDK655377:DDK655385 CTO655377:CTO655385 CJS655377:CJS655385 BZW655377:BZW655385 BQA655377:BQA655385 BGE655377:BGE655385 AWI655377:AWI655385 AMM655377:AMM655385 ACQ655377:ACQ655385 SU655377:SU655385 IY655377:IY655385 D655377:D655385 WVK589841:WVK589849 WLO589841:WLO589849 WBS589841:WBS589849 VRW589841:VRW589849 VIA589841:VIA589849 UYE589841:UYE589849 UOI589841:UOI589849 UEM589841:UEM589849 TUQ589841:TUQ589849 TKU589841:TKU589849 TAY589841:TAY589849 SRC589841:SRC589849 SHG589841:SHG589849 RXK589841:RXK589849 RNO589841:RNO589849 RDS589841:RDS589849 QTW589841:QTW589849 QKA589841:QKA589849 QAE589841:QAE589849 PQI589841:PQI589849 PGM589841:PGM589849 OWQ589841:OWQ589849 OMU589841:OMU589849 OCY589841:OCY589849 NTC589841:NTC589849 NJG589841:NJG589849 MZK589841:MZK589849 MPO589841:MPO589849 MFS589841:MFS589849 LVW589841:LVW589849 LMA589841:LMA589849 LCE589841:LCE589849 KSI589841:KSI589849 KIM589841:KIM589849 JYQ589841:JYQ589849 JOU589841:JOU589849 JEY589841:JEY589849 IVC589841:IVC589849 ILG589841:ILG589849 IBK589841:IBK589849 HRO589841:HRO589849 HHS589841:HHS589849 GXW589841:GXW589849 GOA589841:GOA589849 GEE589841:GEE589849 FUI589841:FUI589849 FKM589841:FKM589849 FAQ589841:FAQ589849 EQU589841:EQU589849 EGY589841:EGY589849 DXC589841:DXC589849 DNG589841:DNG589849 DDK589841:DDK589849 CTO589841:CTO589849 CJS589841:CJS589849 BZW589841:BZW589849 BQA589841:BQA589849 BGE589841:BGE589849 AWI589841:AWI589849 AMM589841:AMM589849 ACQ589841:ACQ589849 SU589841:SU589849 IY589841:IY589849 D589841:D589849 WVK524305:WVK524313 WLO524305:WLO524313 WBS524305:WBS524313 VRW524305:VRW524313 VIA524305:VIA524313 UYE524305:UYE524313 UOI524305:UOI524313 UEM524305:UEM524313 TUQ524305:TUQ524313 TKU524305:TKU524313 TAY524305:TAY524313 SRC524305:SRC524313 SHG524305:SHG524313 RXK524305:RXK524313 RNO524305:RNO524313 RDS524305:RDS524313 QTW524305:QTW524313 QKA524305:QKA524313 QAE524305:QAE524313 PQI524305:PQI524313 PGM524305:PGM524313 OWQ524305:OWQ524313 OMU524305:OMU524313 OCY524305:OCY524313 NTC524305:NTC524313 NJG524305:NJG524313 MZK524305:MZK524313 MPO524305:MPO524313 MFS524305:MFS524313 LVW524305:LVW524313 LMA524305:LMA524313 LCE524305:LCE524313 KSI524305:KSI524313 KIM524305:KIM524313 JYQ524305:JYQ524313 JOU524305:JOU524313 JEY524305:JEY524313 IVC524305:IVC524313 ILG524305:ILG524313 IBK524305:IBK524313 HRO524305:HRO524313 HHS524305:HHS524313 GXW524305:GXW524313 GOA524305:GOA524313 GEE524305:GEE524313 FUI524305:FUI524313 FKM524305:FKM524313 FAQ524305:FAQ524313 EQU524305:EQU524313 EGY524305:EGY524313 DXC524305:DXC524313 DNG524305:DNG524313 DDK524305:DDK524313 CTO524305:CTO524313 CJS524305:CJS524313 BZW524305:BZW524313 BQA524305:BQA524313 BGE524305:BGE524313 AWI524305:AWI524313 AMM524305:AMM524313 ACQ524305:ACQ524313 SU524305:SU524313 IY524305:IY524313 D524305:D524313 WVK458769:WVK458777 WLO458769:WLO458777 WBS458769:WBS458777 VRW458769:VRW458777 VIA458769:VIA458777 UYE458769:UYE458777 UOI458769:UOI458777 UEM458769:UEM458777 TUQ458769:TUQ458777 TKU458769:TKU458777 TAY458769:TAY458777 SRC458769:SRC458777 SHG458769:SHG458777 RXK458769:RXK458777 RNO458769:RNO458777 RDS458769:RDS458777 QTW458769:QTW458777 QKA458769:QKA458777 QAE458769:QAE458777 PQI458769:PQI458777 PGM458769:PGM458777 OWQ458769:OWQ458777 OMU458769:OMU458777 OCY458769:OCY458777 NTC458769:NTC458777 NJG458769:NJG458777 MZK458769:MZK458777 MPO458769:MPO458777 MFS458769:MFS458777 LVW458769:LVW458777 LMA458769:LMA458777 LCE458769:LCE458777 KSI458769:KSI458777 KIM458769:KIM458777 JYQ458769:JYQ458777 JOU458769:JOU458777 JEY458769:JEY458777 IVC458769:IVC458777 ILG458769:ILG458777 IBK458769:IBK458777 HRO458769:HRO458777 HHS458769:HHS458777 GXW458769:GXW458777 GOA458769:GOA458777 GEE458769:GEE458777 FUI458769:FUI458777 FKM458769:FKM458777 FAQ458769:FAQ458777 EQU458769:EQU458777 EGY458769:EGY458777 DXC458769:DXC458777 DNG458769:DNG458777 DDK458769:DDK458777 CTO458769:CTO458777 CJS458769:CJS458777 BZW458769:BZW458777 BQA458769:BQA458777 BGE458769:BGE458777 AWI458769:AWI458777 AMM458769:AMM458777 ACQ458769:ACQ458777 SU458769:SU458777 IY458769:IY458777 D458769:D458777 WVK393233:WVK393241 WLO393233:WLO393241 WBS393233:WBS393241 VRW393233:VRW393241 VIA393233:VIA393241 UYE393233:UYE393241 UOI393233:UOI393241 UEM393233:UEM393241 TUQ393233:TUQ393241 TKU393233:TKU393241 TAY393233:TAY393241 SRC393233:SRC393241 SHG393233:SHG393241 RXK393233:RXK393241 RNO393233:RNO393241 RDS393233:RDS393241 QTW393233:QTW393241 QKA393233:QKA393241 QAE393233:QAE393241 PQI393233:PQI393241 PGM393233:PGM393241 OWQ393233:OWQ393241 OMU393233:OMU393241 OCY393233:OCY393241 NTC393233:NTC393241 NJG393233:NJG393241 MZK393233:MZK393241 MPO393233:MPO393241 MFS393233:MFS393241 LVW393233:LVW393241 LMA393233:LMA393241 LCE393233:LCE393241 KSI393233:KSI393241 KIM393233:KIM393241 JYQ393233:JYQ393241 JOU393233:JOU393241 JEY393233:JEY393241 IVC393233:IVC393241 ILG393233:ILG393241 IBK393233:IBK393241 HRO393233:HRO393241 HHS393233:HHS393241 GXW393233:GXW393241 GOA393233:GOA393241 GEE393233:GEE393241 FUI393233:FUI393241 FKM393233:FKM393241 FAQ393233:FAQ393241 EQU393233:EQU393241 EGY393233:EGY393241 DXC393233:DXC393241 DNG393233:DNG393241 DDK393233:DDK393241 CTO393233:CTO393241 CJS393233:CJS393241 BZW393233:BZW393241 BQA393233:BQA393241 BGE393233:BGE393241 AWI393233:AWI393241 AMM393233:AMM393241 ACQ393233:ACQ393241 SU393233:SU393241 IY393233:IY393241 D393233:D393241 WVK327697:WVK327705 WLO327697:WLO327705 WBS327697:WBS327705 VRW327697:VRW327705 VIA327697:VIA327705 UYE327697:UYE327705 UOI327697:UOI327705 UEM327697:UEM327705 TUQ327697:TUQ327705 TKU327697:TKU327705 TAY327697:TAY327705 SRC327697:SRC327705 SHG327697:SHG327705 RXK327697:RXK327705 RNO327697:RNO327705 RDS327697:RDS327705 QTW327697:QTW327705 QKA327697:QKA327705 QAE327697:QAE327705 PQI327697:PQI327705 PGM327697:PGM327705 OWQ327697:OWQ327705 OMU327697:OMU327705 OCY327697:OCY327705 NTC327697:NTC327705 NJG327697:NJG327705 MZK327697:MZK327705 MPO327697:MPO327705 MFS327697:MFS327705 LVW327697:LVW327705 LMA327697:LMA327705 LCE327697:LCE327705 KSI327697:KSI327705 KIM327697:KIM327705 JYQ327697:JYQ327705 JOU327697:JOU327705 JEY327697:JEY327705 IVC327697:IVC327705 ILG327697:ILG327705 IBK327697:IBK327705 HRO327697:HRO327705 HHS327697:HHS327705 GXW327697:GXW327705 GOA327697:GOA327705 GEE327697:GEE327705 FUI327697:FUI327705 FKM327697:FKM327705 FAQ327697:FAQ327705 EQU327697:EQU327705 EGY327697:EGY327705 DXC327697:DXC327705 DNG327697:DNG327705 DDK327697:DDK327705 CTO327697:CTO327705 CJS327697:CJS327705 BZW327697:BZW327705 BQA327697:BQA327705 BGE327697:BGE327705 AWI327697:AWI327705 AMM327697:AMM327705 ACQ327697:ACQ327705 SU327697:SU327705 IY327697:IY327705 D327697:D327705 WVK262161:WVK262169 WLO262161:WLO262169 WBS262161:WBS262169 VRW262161:VRW262169 VIA262161:VIA262169 UYE262161:UYE262169 UOI262161:UOI262169 UEM262161:UEM262169 TUQ262161:TUQ262169 TKU262161:TKU262169 TAY262161:TAY262169 SRC262161:SRC262169 SHG262161:SHG262169 RXK262161:RXK262169 RNO262161:RNO262169 RDS262161:RDS262169 QTW262161:QTW262169 QKA262161:QKA262169 QAE262161:QAE262169 PQI262161:PQI262169 PGM262161:PGM262169 OWQ262161:OWQ262169 OMU262161:OMU262169 OCY262161:OCY262169 NTC262161:NTC262169 NJG262161:NJG262169 MZK262161:MZK262169 MPO262161:MPO262169 MFS262161:MFS262169 LVW262161:LVW262169 LMA262161:LMA262169 LCE262161:LCE262169 KSI262161:KSI262169 KIM262161:KIM262169 JYQ262161:JYQ262169 JOU262161:JOU262169 JEY262161:JEY262169 IVC262161:IVC262169 ILG262161:ILG262169 IBK262161:IBK262169 HRO262161:HRO262169 HHS262161:HHS262169 GXW262161:GXW262169 GOA262161:GOA262169 GEE262161:GEE262169 FUI262161:FUI262169 FKM262161:FKM262169 FAQ262161:FAQ262169 EQU262161:EQU262169 EGY262161:EGY262169 DXC262161:DXC262169 DNG262161:DNG262169 DDK262161:DDK262169 CTO262161:CTO262169 CJS262161:CJS262169 BZW262161:BZW262169 BQA262161:BQA262169 BGE262161:BGE262169 AWI262161:AWI262169 AMM262161:AMM262169 ACQ262161:ACQ262169 SU262161:SU262169 IY262161:IY262169 D262161:D262169 WVK196625:WVK196633 WLO196625:WLO196633 WBS196625:WBS196633 VRW196625:VRW196633 VIA196625:VIA196633 UYE196625:UYE196633 UOI196625:UOI196633 UEM196625:UEM196633 TUQ196625:TUQ196633 TKU196625:TKU196633 TAY196625:TAY196633 SRC196625:SRC196633 SHG196625:SHG196633 RXK196625:RXK196633 RNO196625:RNO196633 RDS196625:RDS196633 QTW196625:QTW196633 QKA196625:QKA196633 QAE196625:QAE196633 PQI196625:PQI196633 PGM196625:PGM196633 OWQ196625:OWQ196633 OMU196625:OMU196633 OCY196625:OCY196633 NTC196625:NTC196633 NJG196625:NJG196633 MZK196625:MZK196633 MPO196625:MPO196633 MFS196625:MFS196633 LVW196625:LVW196633 LMA196625:LMA196633 LCE196625:LCE196633 KSI196625:KSI196633 KIM196625:KIM196633 JYQ196625:JYQ196633 JOU196625:JOU196633 JEY196625:JEY196633 IVC196625:IVC196633 ILG196625:ILG196633 IBK196625:IBK196633 HRO196625:HRO196633 HHS196625:HHS196633 GXW196625:GXW196633 GOA196625:GOA196633 GEE196625:GEE196633 FUI196625:FUI196633 FKM196625:FKM196633 FAQ196625:FAQ196633 EQU196625:EQU196633 EGY196625:EGY196633 DXC196625:DXC196633 DNG196625:DNG196633 DDK196625:DDK196633 CTO196625:CTO196633 CJS196625:CJS196633 BZW196625:BZW196633 BQA196625:BQA196633 BGE196625:BGE196633 AWI196625:AWI196633 AMM196625:AMM196633 ACQ196625:ACQ196633 SU196625:SU196633 IY196625:IY196633 D196625:D196633 WVK131089:WVK131097 WLO131089:WLO131097 WBS131089:WBS131097 VRW131089:VRW131097 VIA131089:VIA131097 UYE131089:UYE131097 UOI131089:UOI131097 UEM131089:UEM131097 TUQ131089:TUQ131097 TKU131089:TKU131097 TAY131089:TAY131097 SRC131089:SRC131097 SHG131089:SHG131097 RXK131089:RXK131097 RNO131089:RNO131097 RDS131089:RDS131097 QTW131089:QTW131097 QKA131089:QKA131097 QAE131089:QAE131097 PQI131089:PQI131097 PGM131089:PGM131097 OWQ131089:OWQ131097 OMU131089:OMU131097 OCY131089:OCY131097 NTC131089:NTC131097 NJG131089:NJG131097 MZK131089:MZK131097 MPO131089:MPO131097 MFS131089:MFS131097 LVW131089:LVW131097 LMA131089:LMA131097 LCE131089:LCE131097 KSI131089:KSI131097 KIM131089:KIM131097 JYQ131089:JYQ131097 JOU131089:JOU131097 JEY131089:JEY131097 IVC131089:IVC131097 ILG131089:ILG131097 IBK131089:IBK131097 HRO131089:HRO131097 HHS131089:HHS131097 GXW131089:GXW131097 GOA131089:GOA131097 GEE131089:GEE131097 FUI131089:FUI131097 FKM131089:FKM131097 FAQ131089:FAQ131097 EQU131089:EQU131097 EGY131089:EGY131097 DXC131089:DXC131097 DNG131089:DNG131097 DDK131089:DDK131097 CTO131089:CTO131097 CJS131089:CJS131097 BZW131089:BZW131097 BQA131089:BQA131097 BGE131089:BGE131097 AWI131089:AWI131097 AMM131089:AMM131097 ACQ131089:ACQ131097 SU131089:SU131097 IY131089:IY131097 D131089:D131097 WVK65553:WVK65561 WLO65553:WLO65561 WBS65553:WBS65561 VRW65553:VRW65561 VIA65553:VIA65561 UYE65553:UYE65561 UOI65553:UOI65561 UEM65553:UEM65561 TUQ65553:TUQ65561 TKU65553:TKU65561 TAY65553:TAY65561 SRC65553:SRC65561 SHG65553:SHG65561 RXK65553:RXK65561 RNO65553:RNO65561 RDS65553:RDS65561 QTW65553:QTW65561 QKA65553:QKA65561 QAE65553:QAE65561 PQI65553:PQI65561 PGM65553:PGM65561 OWQ65553:OWQ65561 OMU65553:OMU65561 OCY65553:OCY65561 NTC65553:NTC65561 NJG65553:NJG65561 MZK65553:MZK65561 MPO65553:MPO65561 MFS65553:MFS65561 LVW65553:LVW65561 LMA65553:LMA65561 LCE65553:LCE65561 KSI65553:KSI65561 KIM65553:KIM65561 JYQ65553:JYQ65561 JOU65553:JOU65561 JEY65553:JEY65561 IVC65553:IVC65561 ILG65553:ILG65561 IBK65553:IBK65561 HRO65553:HRO65561 HHS65553:HHS65561 GXW65553:GXW65561 GOA65553:GOA65561 GEE65553:GEE65561 FUI65553:FUI65561 FKM65553:FKM65561 FAQ65553:FAQ65561 EQU65553:EQU65561 EGY65553:EGY65561 DXC65553:DXC65561 DNG65553:DNG65561 DDK65553:DDK65561 CTO65553:CTO65561 CJS65553:CJS65561 BZW65553:BZW65561 BQA65553:BQA65561 BGE65553:BGE65561 AWI65553:AWI65561 AMM65553:AMM65561 ACQ65553:ACQ65561 SU65553:SU65561 IY65553:IY65561 D65553:D65561 WVK17:WVK25 WLO17:WLO25 WBS17:WBS25 VRW17:VRW25 VIA17:VIA25 UYE17:UYE25 UOI17:UOI25 UEM17:UEM25 TUQ17:TUQ25 TKU17:TKU25 TAY17:TAY25 SRC17:SRC25 SHG17:SHG25 RXK17:RXK25 RNO17:RNO25 RDS17:RDS25 QTW17:QTW25 QKA17:QKA25 QAE17:QAE25 PQI17:PQI25 PGM17:PGM25 OWQ17:OWQ25 OMU17:OMU25 OCY17:OCY25 NTC17:NTC25 NJG17:NJG25 MZK17:MZK25 MPO17:MPO25 MFS17:MFS25 LVW17:LVW25 LMA17:LMA25 LCE17:LCE25 KSI17:KSI25 KIM17:KIM25 JYQ17:JYQ25 JOU17:JOU25 JEY17:JEY25 IVC17:IVC25 ILG17:ILG25 IBK17:IBK25 HRO17:HRO25 HHS17:HHS25 GXW17:GXW25 GOA17:GOA25 GEE17:GEE25 FUI17:FUI25 FKM17:FKM25 FAQ17:FAQ25 EQU17:EQU25 EGY17:EGY25 DXC17:DXC25 DNG17:DNG25 DDK17:DDK25 CTO17:CTO25 CJS17:CJS25 BZW17:BZW25 BQA17:BQA25 BGE17:BGE25 AWI17:AWI25 AMM17:AMM25 ACQ17:ACQ25 SU17:SU25 IY17:IY25 WVK983057:WVK983065 WVK983079:WVK983091 WLO983079:WLO983091 WBS983079:WBS983091 VRW983079:VRW983091 VIA983079:VIA983091 UYE983079:UYE983091 UOI983079:UOI983091 UEM983079:UEM983091 TUQ983079:TUQ983091 TKU983079:TKU983091 TAY983079:TAY983091 SRC983079:SRC983091 SHG983079:SHG983091 RXK983079:RXK983091 RNO983079:RNO983091 RDS983079:RDS983091 QTW983079:QTW983091 QKA983079:QKA983091 QAE983079:QAE983091 PQI983079:PQI983091 PGM983079:PGM983091 OWQ983079:OWQ983091 OMU983079:OMU983091 OCY983079:OCY983091 NTC983079:NTC983091 NJG983079:NJG983091 MZK983079:MZK983091 MPO983079:MPO983091 MFS983079:MFS983091 LVW983079:LVW983091 LMA983079:LMA983091 LCE983079:LCE983091 KSI983079:KSI983091 KIM983079:KIM983091 JYQ983079:JYQ983091 JOU983079:JOU983091 JEY983079:JEY983091 IVC983079:IVC983091 ILG983079:ILG983091 IBK983079:IBK983091 HRO983079:HRO983091 HHS983079:HHS983091 GXW983079:GXW983091 GOA983079:GOA983091 GEE983079:GEE983091 FUI983079:FUI983091 FKM983079:FKM983091 FAQ983079:FAQ983091 EQU983079:EQU983091 EGY983079:EGY983091 DXC983079:DXC983091 DNG983079:DNG983091 DDK983079:DDK983091 CTO983079:CTO983091 CJS983079:CJS983091 BZW983079:BZW983091 BQA983079:BQA983091 BGE983079:BGE983091 AWI983079:AWI983091 AMM983079:AMM983091 ACQ983079:ACQ983091 SU983079:SU983091 IY983079:IY983091 D983079:D983091 WVK917543:WVK917555 WLO917543:WLO917555 WBS917543:WBS917555 VRW917543:VRW917555 VIA917543:VIA917555 UYE917543:UYE917555 UOI917543:UOI917555 UEM917543:UEM917555 TUQ917543:TUQ917555 TKU917543:TKU917555 TAY917543:TAY917555 SRC917543:SRC917555 SHG917543:SHG917555 RXK917543:RXK917555 RNO917543:RNO917555 RDS917543:RDS917555 QTW917543:QTW917555 QKA917543:QKA917555 QAE917543:QAE917555 PQI917543:PQI917555 PGM917543:PGM917555 OWQ917543:OWQ917555 OMU917543:OMU917555 OCY917543:OCY917555 NTC917543:NTC917555 NJG917543:NJG917555 MZK917543:MZK917555 MPO917543:MPO917555 MFS917543:MFS917555 LVW917543:LVW917555 LMA917543:LMA917555 LCE917543:LCE917555 KSI917543:KSI917555 KIM917543:KIM917555 JYQ917543:JYQ917555 JOU917543:JOU917555 JEY917543:JEY917555 IVC917543:IVC917555 ILG917543:ILG917555 IBK917543:IBK917555 HRO917543:HRO917555 HHS917543:HHS917555 GXW917543:GXW917555 GOA917543:GOA917555 GEE917543:GEE917555 FUI917543:FUI917555 FKM917543:FKM917555 FAQ917543:FAQ917555 EQU917543:EQU917555 EGY917543:EGY917555 DXC917543:DXC917555 DNG917543:DNG917555 DDK917543:DDK917555 CTO917543:CTO917555 CJS917543:CJS917555 BZW917543:BZW917555 BQA917543:BQA917555 BGE917543:BGE917555 AWI917543:AWI917555 AMM917543:AMM917555 ACQ917543:ACQ917555 SU917543:SU917555 IY917543:IY917555 D917543:D917555 WVK852007:WVK852019 WLO852007:WLO852019 WBS852007:WBS852019 VRW852007:VRW852019 VIA852007:VIA852019 UYE852007:UYE852019 UOI852007:UOI852019 UEM852007:UEM852019 TUQ852007:TUQ852019 TKU852007:TKU852019 TAY852007:TAY852019 SRC852007:SRC852019 SHG852007:SHG852019 RXK852007:RXK852019 RNO852007:RNO852019 RDS852007:RDS852019 QTW852007:QTW852019 QKA852007:QKA852019 QAE852007:QAE852019 PQI852007:PQI852019 PGM852007:PGM852019 OWQ852007:OWQ852019 OMU852007:OMU852019 OCY852007:OCY852019 NTC852007:NTC852019 NJG852007:NJG852019 MZK852007:MZK852019 MPO852007:MPO852019 MFS852007:MFS852019 LVW852007:LVW852019 LMA852007:LMA852019 LCE852007:LCE852019 KSI852007:KSI852019 KIM852007:KIM852019 JYQ852007:JYQ852019 JOU852007:JOU852019 JEY852007:JEY852019 IVC852007:IVC852019 ILG852007:ILG852019 IBK852007:IBK852019 HRO852007:HRO852019 HHS852007:HHS852019 GXW852007:GXW852019 GOA852007:GOA852019 GEE852007:GEE852019 FUI852007:FUI852019 FKM852007:FKM852019 FAQ852007:FAQ852019 EQU852007:EQU852019 EGY852007:EGY852019 DXC852007:DXC852019 DNG852007:DNG852019 DDK852007:DDK852019 CTO852007:CTO852019 CJS852007:CJS852019 BZW852007:BZW852019 BQA852007:BQA852019 BGE852007:BGE852019 AWI852007:AWI852019 AMM852007:AMM852019 ACQ852007:ACQ852019 SU852007:SU852019 IY852007:IY852019 D852007:D852019 WVK786471:WVK786483 WLO786471:WLO786483 WBS786471:WBS786483 VRW786471:VRW786483 VIA786471:VIA786483 UYE786471:UYE786483 UOI786471:UOI786483 UEM786471:UEM786483 TUQ786471:TUQ786483 TKU786471:TKU786483 TAY786471:TAY786483 SRC786471:SRC786483 SHG786471:SHG786483 RXK786471:RXK786483 RNO786471:RNO786483 RDS786471:RDS786483 QTW786471:QTW786483 QKA786471:QKA786483 QAE786471:QAE786483 PQI786471:PQI786483 PGM786471:PGM786483 OWQ786471:OWQ786483 OMU786471:OMU786483 OCY786471:OCY786483 NTC786471:NTC786483 NJG786471:NJG786483 MZK786471:MZK786483 MPO786471:MPO786483 MFS786471:MFS786483 LVW786471:LVW786483 LMA786471:LMA786483 LCE786471:LCE786483 KSI786471:KSI786483 KIM786471:KIM786483 JYQ786471:JYQ786483 JOU786471:JOU786483 JEY786471:JEY786483 IVC786471:IVC786483 ILG786471:ILG786483 IBK786471:IBK786483 HRO786471:HRO786483 HHS786471:HHS786483 GXW786471:GXW786483 GOA786471:GOA786483 GEE786471:GEE786483 FUI786471:FUI786483 FKM786471:FKM786483 FAQ786471:FAQ786483 EQU786471:EQU786483 EGY786471:EGY786483 DXC786471:DXC786483 DNG786471:DNG786483 DDK786471:DDK786483 CTO786471:CTO786483 CJS786471:CJS786483 BZW786471:BZW786483 BQA786471:BQA786483 BGE786471:BGE786483 AWI786471:AWI786483 AMM786471:AMM786483 ACQ786471:ACQ786483 SU786471:SU786483 IY786471:IY786483 D786471:D786483 WVK720935:WVK720947 WLO720935:WLO720947 WBS720935:WBS720947 VRW720935:VRW720947 VIA720935:VIA720947 UYE720935:UYE720947 UOI720935:UOI720947 UEM720935:UEM720947 TUQ720935:TUQ720947 TKU720935:TKU720947 TAY720935:TAY720947 SRC720935:SRC720947 SHG720935:SHG720947 RXK720935:RXK720947 RNO720935:RNO720947 RDS720935:RDS720947 QTW720935:QTW720947 QKA720935:QKA720947 QAE720935:QAE720947 PQI720935:PQI720947 PGM720935:PGM720947 OWQ720935:OWQ720947 OMU720935:OMU720947 OCY720935:OCY720947 NTC720935:NTC720947 NJG720935:NJG720947 MZK720935:MZK720947 MPO720935:MPO720947 MFS720935:MFS720947 LVW720935:LVW720947 LMA720935:LMA720947 LCE720935:LCE720947 KSI720935:KSI720947 KIM720935:KIM720947 JYQ720935:JYQ720947 JOU720935:JOU720947 JEY720935:JEY720947 IVC720935:IVC720947 ILG720935:ILG720947 IBK720935:IBK720947 HRO720935:HRO720947 HHS720935:HHS720947 GXW720935:GXW720947 GOA720935:GOA720947 GEE720935:GEE720947 FUI720935:FUI720947 FKM720935:FKM720947 FAQ720935:FAQ720947 EQU720935:EQU720947 EGY720935:EGY720947 DXC720935:DXC720947 DNG720935:DNG720947 DDK720935:DDK720947 CTO720935:CTO720947 CJS720935:CJS720947 BZW720935:BZW720947 BQA720935:BQA720947 BGE720935:BGE720947 AWI720935:AWI720947 AMM720935:AMM720947 ACQ720935:ACQ720947 SU720935:SU720947 IY720935:IY720947 D720935:D720947 WVK655399:WVK655411 WLO655399:WLO655411 WBS655399:WBS655411 VRW655399:VRW655411 VIA655399:VIA655411 UYE655399:UYE655411 UOI655399:UOI655411 UEM655399:UEM655411 TUQ655399:TUQ655411 TKU655399:TKU655411 TAY655399:TAY655411 SRC655399:SRC655411 SHG655399:SHG655411 RXK655399:RXK655411 RNO655399:RNO655411 RDS655399:RDS655411 QTW655399:QTW655411 QKA655399:QKA655411 QAE655399:QAE655411 PQI655399:PQI655411 PGM655399:PGM655411 OWQ655399:OWQ655411 OMU655399:OMU655411 OCY655399:OCY655411 NTC655399:NTC655411 NJG655399:NJG655411 MZK655399:MZK655411 MPO655399:MPO655411 MFS655399:MFS655411 LVW655399:LVW655411 LMA655399:LMA655411 LCE655399:LCE655411 KSI655399:KSI655411 KIM655399:KIM655411 JYQ655399:JYQ655411 JOU655399:JOU655411 JEY655399:JEY655411 IVC655399:IVC655411 ILG655399:ILG655411 IBK655399:IBK655411 HRO655399:HRO655411 HHS655399:HHS655411 GXW655399:GXW655411 GOA655399:GOA655411 GEE655399:GEE655411 FUI655399:FUI655411 FKM655399:FKM655411 FAQ655399:FAQ655411 EQU655399:EQU655411 EGY655399:EGY655411 DXC655399:DXC655411 DNG655399:DNG655411 DDK655399:DDK655411 CTO655399:CTO655411 CJS655399:CJS655411 BZW655399:BZW655411 BQA655399:BQA655411 BGE655399:BGE655411 AWI655399:AWI655411 AMM655399:AMM655411 ACQ655399:ACQ655411 SU655399:SU655411 IY655399:IY655411 D655399:D655411 WVK589863:WVK589875 WLO589863:WLO589875 WBS589863:WBS589875 VRW589863:VRW589875 VIA589863:VIA589875 UYE589863:UYE589875 UOI589863:UOI589875 UEM589863:UEM589875 TUQ589863:TUQ589875 TKU589863:TKU589875 TAY589863:TAY589875 SRC589863:SRC589875 SHG589863:SHG589875 RXK589863:RXK589875 RNO589863:RNO589875 RDS589863:RDS589875 QTW589863:QTW589875 QKA589863:QKA589875 QAE589863:QAE589875 PQI589863:PQI589875 PGM589863:PGM589875 OWQ589863:OWQ589875 OMU589863:OMU589875 OCY589863:OCY589875 NTC589863:NTC589875 NJG589863:NJG589875 MZK589863:MZK589875 MPO589863:MPO589875 MFS589863:MFS589875 LVW589863:LVW589875 LMA589863:LMA589875 LCE589863:LCE589875 KSI589863:KSI589875 KIM589863:KIM589875 JYQ589863:JYQ589875 JOU589863:JOU589875 JEY589863:JEY589875 IVC589863:IVC589875 ILG589863:ILG589875 IBK589863:IBK589875 HRO589863:HRO589875 HHS589863:HHS589875 GXW589863:GXW589875 GOA589863:GOA589875 GEE589863:GEE589875 FUI589863:FUI589875 FKM589863:FKM589875 FAQ589863:FAQ589875 EQU589863:EQU589875 EGY589863:EGY589875 DXC589863:DXC589875 DNG589863:DNG589875 DDK589863:DDK589875 CTO589863:CTO589875 CJS589863:CJS589875 BZW589863:BZW589875 BQA589863:BQA589875 BGE589863:BGE589875 AWI589863:AWI589875 AMM589863:AMM589875 ACQ589863:ACQ589875 SU589863:SU589875 IY589863:IY589875 D589863:D589875 WVK524327:WVK524339 WLO524327:WLO524339 WBS524327:WBS524339 VRW524327:VRW524339 VIA524327:VIA524339 UYE524327:UYE524339 UOI524327:UOI524339 UEM524327:UEM524339 TUQ524327:TUQ524339 TKU524327:TKU524339 TAY524327:TAY524339 SRC524327:SRC524339 SHG524327:SHG524339 RXK524327:RXK524339 RNO524327:RNO524339 RDS524327:RDS524339 QTW524327:QTW524339 QKA524327:QKA524339 QAE524327:QAE524339 PQI524327:PQI524339 PGM524327:PGM524339 OWQ524327:OWQ524339 OMU524327:OMU524339 OCY524327:OCY524339 NTC524327:NTC524339 NJG524327:NJG524339 MZK524327:MZK524339 MPO524327:MPO524339 MFS524327:MFS524339 LVW524327:LVW524339 LMA524327:LMA524339 LCE524327:LCE524339 KSI524327:KSI524339 KIM524327:KIM524339 JYQ524327:JYQ524339 JOU524327:JOU524339 JEY524327:JEY524339 IVC524327:IVC524339 ILG524327:ILG524339 IBK524327:IBK524339 HRO524327:HRO524339 HHS524327:HHS524339 GXW524327:GXW524339 GOA524327:GOA524339 GEE524327:GEE524339 FUI524327:FUI524339 FKM524327:FKM524339 FAQ524327:FAQ524339 EQU524327:EQU524339 EGY524327:EGY524339 DXC524327:DXC524339 DNG524327:DNG524339 DDK524327:DDK524339 CTO524327:CTO524339 CJS524327:CJS524339 BZW524327:BZW524339 BQA524327:BQA524339 BGE524327:BGE524339 AWI524327:AWI524339 AMM524327:AMM524339 ACQ524327:ACQ524339 SU524327:SU524339 IY524327:IY524339 D524327:D524339 WVK458791:WVK458803 WLO458791:WLO458803 WBS458791:WBS458803 VRW458791:VRW458803 VIA458791:VIA458803 UYE458791:UYE458803 UOI458791:UOI458803 UEM458791:UEM458803 TUQ458791:TUQ458803 TKU458791:TKU458803 TAY458791:TAY458803 SRC458791:SRC458803 SHG458791:SHG458803 RXK458791:RXK458803 RNO458791:RNO458803 RDS458791:RDS458803 QTW458791:QTW458803 QKA458791:QKA458803 QAE458791:QAE458803 PQI458791:PQI458803 PGM458791:PGM458803 OWQ458791:OWQ458803 OMU458791:OMU458803 OCY458791:OCY458803 NTC458791:NTC458803 NJG458791:NJG458803 MZK458791:MZK458803 MPO458791:MPO458803 MFS458791:MFS458803 LVW458791:LVW458803 LMA458791:LMA458803 LCE458791:LCE458803 KSI458791:KSI458803 KIM458791:KIM458803 JYQ458791:JYQ458803 JOU458791:JOU458803 JEY458791:JEY458803 IVC458791:IVC458803 ILG458791:ILG458803 IBK458791:IBK458803 HRO458791:HRO458803 HHS458791:HHS458803 GXW458791:GXW458803 GOA458791:GOA458803 GEE458791:GEE458803 FUI458791:FUI458803 FKM458791:FKM458803 FAQ458791:FAQ458803 EQU458791:EQU458803 EGY458791:EGY458803 DXC458791:DXC458803 DNG458791:DNG458803 DDK458791:DDK458803 CTO458791:CTO458803 CJS458791:CJS458803 BZW458791:BZW458803 BQA458791:BQA458803 BGE458791:BGE458803 AWI458791:AWI458803 AMM458791:AMM458803 ACQ458791:ACQ458803 SU458791:SU458803 IY458791:IY458803 D458791:D458803 WVK393255:WVK393267 WLO393255:WLO393267 WBS393255:WBS393267 VRW393255:VRW393267 VIA393255:VIA393267 UYE393255:UYE393267 UOI393255:UOI393267 UEM393255:UEM393267 TUQ393255:TUQ393267 TKU393255:TKU393267 TAY393255:TAY393267 SRC393255:SRC393267 SHG393255:SHG393267 RXK393255:RXK393267 RNO393255:RNO393267 RDS393255:RDS393267 QTW393255:QTW393267 QKA393255:QKA393267 QAE393255:QAE393267 PQI393255:PQI393267 PGM393255:PGM393267 OWQ393255:OWQ393267 OMU393255:OMU393267 OCY393255:OCY393267 NTC393255:NTC393267 NJG393255:NJG393267 MZK393255:MZK393267 MPO393255:MPO393267 MFS393255:MFS393267 LVW393255:LVW393267 LMA393255:LMA393267 LCE393255:LCE393267 KSI393255:KSI393267 KIM393255:KIM393267 JYQ393255:JYQ393267 JOU393255:JOU393267 JEY393255:JEY393267 IVC393255:IVC393267 ILG393255:ILG393267 IBK393255:IBK393267 HRO393255:HRO393267 HHS393255:HHS393267 GXW393255:GXW393267 GOA393255:GOA393267 GEE393255:GEE393267 FUI393255:FUI393267 FKM393255:FKM393267 FAQ393255:FAQ393267 EQU393255:EQU393267 EGY393255:EGY393267 DXC393255:DXC393267 DNG393255:DNG393267 DDK393255:DDK393267 CTO393255:CTO393267 CJS393255:CJS393267 BZW393255:BZW393267 BQA393255:BQA393267 BGE393255:BGE393267 AWI393255:AWI393267 AMM393255:AMM393267 ACQ393255:ACQ393267 SU393255:SU393267 IY393255:IY393267 D393255:D393267 WVK327719:WVK327731 WLO327719:WLO327731 WBS327719:WBS327731 VRW327719:VRW327731 VIA327719:VIA327731 UYE327719:UYE327731 UOI327719:UOI327731 UEM327719:UEM327731 TUQ327719:TUQ327731 TKU327719:TKU327731 TAY327719:TAY327731 SRC327719:SRC327731 SHG327719:SHG327731 RXK327719:RXK327731 RNO327719:RNO327731 RDS327719:RDS327731 QTW327719:QTW327731 QKA327719:QKA327731 QAE327719:QAE327731 PQI327719:PQI327731 PGM327719:PGM327731 OWQ327719:OWQ327731 OMU327719:OMU327731 OCY327719:OCY327731 NTC327719:NTC327731 NJG327719:NJG327731 MZK327719:MZK327731 MPO327719:MPO327731 MFS327719:MFS327731 LVW327719:LVW327731 LMA327719:LMA327731 LCE327719:LCE327731 KSI327719:KSI327731 KIM327719:KIM327731 JYQ327719:JYQ327731 JOU327719:JOU327731 JEY327719:JEY327731 IVC327719:IVC327731 ILG327719:ILG327731 IBK327719:IBK327731 HRO327719:HRO327731 HHS327719:HHS327731 GXW327719:GXW327731 GOA327719:GOA327731 GEE327719:GEE327731 FUI327719:FUI327731 FKM327719:FKM327731 FAQ327719:FAQ327731 EQU327719:EQU327731 EGY327719:EGY327731 DXC327719:DXC327731 DNG327719:DNG327731 DDK327719:DDK327731 CTO327719:CTO327731 CJS327719:CJS327731 BZW327719:BZW327731 BQA327719:BQA327731 BGE327719:BGE327731 AWI327719:AWI327731 AMM327719:AMM327731 ACQ327719:ACQ327731 SU327719:SU327731 IY327719:IY327731 D327719:D327731 WVK262183:WVK262195 WLO262183:WLO262195 WBS262183:WBS262195 VRW262183:VRW262195 VIA262183:VIA262195 UYE262183:UYE262195 UOI262183:UOI262195 UEM262183:UEM262195 TUQ262183:TUQ262195 TKU262183:TKU262195 TAY262183:TAY262195 SRC262183:SRC262195 SHG262183:SHG262195 RXK262183:RXK262195 RNO262183:RNO262195 RDS262183:RDS262195 QTW262183:QTW262195 QKA262183:QKA262195 QAE262183:QAE262195 PQI262183:PQI262195 PGM262183:PGM262195 OWQ262183:OWQ262195 OMU262183:OMU262195 OCY262183:OCY262195 NTC262183:NTC262195 NJG262183:NJG262195 MZK262183:MZK262195 MPO262183:MPO262195 MFS262183:MFS262195 LVW262183:LVW262195 LMA262183:LMA262195 LCE262183:LCE262195 KSI262183:KSI262195 KIM262183:KIM262195 JYQ262183:JYQ262195 JOU262183:JOU262195 JEY262183:JEY262195 IVC262183:IVC262195 ILG262183:ILG262195 IBK262183:IBK262195 HRO262183:HRO262195 HHS262183:HHS262195 GXW262183:GXW262195 GOA262183:GOA262195 GEE262183:GEE262195 FUI262183:FUI262195 FKM262183:FKM262195 FAQ262183:FAQ262195 EQU262183:EQU262195 EGY262183:EGY262195 DXC262183:DXC262195 DNG262183:DNG262195 DDK262183:DDK262195 CTO262183:CTO262195 CJS262183:CJS262195 BZW262183:BZW262195 BQA262183:BQA262195 BGE262183:BGE262195 AWI262183:AWI262195 AMM262183:AMM262195 ACQ262183:ACQ262195 SU262183:SU262195 IY262183:IY262195 D262183:D262195 WVK196647:WVK196659 WLO196647:WLO196659 WBS196647:WBS196659 VRW196647:VRW196659 VIA196647:VIA196659 UYE196647:UYE196659 UOI196647:UOI196659 UEM196647:UEM196659 TUQ196647:TUQ196659 TKU196647:TKU196659 TAY196647:TAY196659 SRC196647:SRC196659 SHG196647:SHG196659 RXK196647:RXK196659 RNO196647:RNO196659 RDS196647:RDS196659 QTW196647:QTW196659 QKA196647:QKA196659 QAE196647:QAE196659 PQI196647:PQI196659 PGM196647:PGM196659 OWQ196647:OWQ196659 OMU196647:OMU196659 OCY196647:OCY196659 NTC196647:NTC196659 NJG196647:NJG196659 MZK196647:MZK196659 MPO196647:MPO196659 MFS196647:MFS196659 LVW196647:LVW196659 LMA196647:LMA196659 LCE196647:LCE196659 KSI196647:KSI196659 KIM196647:KIM196659 JYQ196647:JYQ196659 JOU196647:JOU196659 JEY196647:JEY196659 IVC196647:IVC196659 ILG196647:ILG196659 IBK196647:IBK196659 HRO196647:HRO196659 HHS196647:HHS196659 GXW196647:GXW196659 GOA196647:GOA196659 GEE196647:GEE196659 FUI196647:FUI196659 FKM196647:FKM196659 FAQ196647:FAQ196659 EQU196647:EQU196659 EGY196647:EGY196659 DXC196647:DXC196659 DNG196647:DNG196659 DDK196647:DDK196659 CTO196647:CTO196659 CJS196647:CJS196659 BZW196647:BZW196659 BQA196647:BQA196659 BGE196647:BGE196659 AWI196647:AWI196659 AMM196647:AMM196659 ACQ196647:ACQ196659 SU196647:SU196659 IY196647:IY196659 D196647:D196659 WVK131111:WVK131123 WLO131111:WLO131123 WBS131111:WBS131123 VRW131111:VRW131123 VIA131111:VIA131123 UYE131111:UYE131123 UOI131111:UOI131123 UEM131111:UEM131123 TUQ131111:TUQ131123 TKU131111:TKU131123 TAY131111:TAY131123 SRC131111:SRC131123 SHG131111:SHG131123 RXK131111:RXK131123 RNO131111:RNO131123 RDS131111:RDS131123 QTW131111:QTW131123 QKA131111:QKA131123 QAE131111:QAE131123 PQI131111:PQI131123 PGM131111:PGM131123 OWQ131111:OWQ131123 OMU131111:OMU131123 OCY131111:OCY131123 NTC131111:NTC131123 NJG131111:NJG131123 MZK131111:MZK131123 MPO131111:MPO131123 MFS131111:MFS131123 LVW131111:LVW131123 LMA131111:LMA131123 LCE131111:LCE131123 KSI131111:KSI131123 KIM131111:KIM131123 JYQ131111:JYQ131123 JOU131111:JOU131123 JEY131111:JEY131123 IVC131111:IVC131123 ILG131111:ILG131123 IBK131111:IBK131123 HRO131111:HRO131123 HHS131111:HHS131123 GXW131111:GXW131123 GOA131111:GOA131123 GEE131111:GEE131123 FUI131111:FUI131123 FKM131111:FKM131123 FAQ131111:FAQ131123 EQU131111:EQU131123 EGY131111:EGY131123 DXC131111:DXC131123 DNG131111:DNG131123 DDK131111:DDK131123 CTO131111:CTO131123 CJS131111:CJS131123 BZW131111:BZW131123 BQA131111:BQA131123 BGE131111:BGE131123 AWI131111:AWI131123 AMM131111:AMM131123 ACQ131111:ACQ131123 SU131111:SU131123 IY131111:IY131123 D131111:D131123 WVK65575:WVK65587 WLO65575:WLO65587 WBS65575:WBS65587 VRW65575:VRW65587 VIA65575:VIA65587 UYE65575:UYE65587 UOI65575:UOI65587 UEM65575:UEM65587 TUQ65575:TUQ65587 TKU65575:TKU65587 TAY65575:TAY65587 SRC65575:SRC65587 SHG65575:SHG65587 RXK65575:RXK65587 RNO65575:RNO65587 RDS65575:RDS65587 QTW65575:QTW65587 QKA65575:QKA65587 QAE65575:QAE65587 PQI65575:PQI65587 PGM65575:PGM65587 OWQ65575:OWQ65587 OMU65575:OMU65587 OCY65575:OCY65587 NTC65575:NTC65587 NJG65575:NJG65587 MZK65575:MZK65587 MPO65575:MPO65587 MFS65575:MFS65587 LVW65575:LVW65587 LMA65575:LMA65587 LCE65575:LCE65587 KSI65575:KSI65587 KIM65575:KIM65587 JYQ65575:JYQ65587 JOU65575:JOU65587 JEY65575:JEY65587 IVC65575:IVC65587 ILG65575:ILG65587 IBK65575:IBK65587 HRO65575:HRO65587 HHS65575:HHS65587 GXW65575:GXW65587 GOA65575:GOA65587 GEE65575:GEE65587 FUI65575:FUI65587 FKM65575:FKM65587 FAQ65575:FAQ65587 EQU65575:EQU65587 EGY65575:EGY65587 DXC65575:DXC65587 DNG65575:DNG65587 DDK65575:DDK65587 CTO65575:CTO65587 CJS65575:CJS65587 BZW65575:BZW65587 BQA65575:BQA65587 BGE65575:BGE65587 AWI65575:AWI65587 AMM65575:AMM65587 ACQ65575:ACQ65587 SU65575:SU65587 IY65575:IY65587 D65575:D65587 WVK39:WVK51 WLO39:WLO51 WBS39:WBS51 VRW39:VRW51 VIA39:VIA51 UYE39:UYE51 UOI39:UOI51 UEM39:UEM51 TUQ39:TUQ51 TKU39:TKU51 TAY39:TAY51 SRC39:SRC51 SHG39:SHG51 RXK39:RXK51 RNO39:RNO51 RDS39:RDS51 QTW39:QTW51 QKA39:QKA51 QAE39:QAE51 PQI39:PQI51 PGM39:PGM51 OWQ39:OWQ51 OMU39:OMU51 OCY39:OCY51 NTC39:NTC51 NJG39:NJG51 MZK39:MZK51 MPO39:MPO51 MFS39:MFS51 LVW39:LVW51 LMA39:LMA51 LCE39:LCE51 KSI39:KSI51 KIM39:KIM51 JYQ39:JYQ51 JOU39:JOU51 JEY39:JEY51 IVC39:IVC51 ILG39:ILG51 IBK39:IBK51 HRO39:HRO51 HHS39:HHS51 GXW39:GXW51 GOA39:GOA51 GEE39:GEE51 FUI39:FUI51 FKM39:FKM51 FAQ39:FAQ51 EQU39:EQU51 EGY39:EGY51 DXC39:DXC51 DNG39:DNG51 DDK39:DDK51 CTO39:CTO51 CJS39:CJS51 BZW39:BZW51 BQA39:BQA51 BGE39:BGE51 AWI39:AWI51 AMM39:AMM51 ACQ39:ACQ51 SU39:SU51 IY39:IY51 D17:D21">
      <formula1>$D$65:$D$76</formula1>
    </dataValidation>
    <dataValidation type="list" errorStyle="warning" allowBlank="1" showInputMessage="1" showErrorMessage="1" errorTitle="Factor" error="This factor is not included in the drop-down list. Is this the factor you want to use?" sqref="G45:G50 WLR983063:WLR983064 WBV983063:WBV983064 VRZ983063:VRZ983064 VID983063:VID983064 UYH983063:UYH983064 UOL983063:UOL983064 UEP983063:UEP983064 TUT983063:TUT983064 TKX983063:TKX983064 TBB983063:TBB983064 SRF983063:SRF983064 SHJ983063:SHJ983064 RXN983063:RXN983064 RNR983063:RNR983064 RDV983063:RDV983064 QTZ983063:QTZ983064 QKD983063:QKD983064 QAH983063:QAH983064 PQL983063:PQL983064 PGP983063:PGP983064 OWT983063:OWT983064 OMX983063:OMX983064 ODB983063:ODB983064 NTF983063:NTF983064 NJJ983063:NJJ983064 MZN983063:MZN983064 MPR983063:MPR983064 MFV983063:MFV983064 LVZ983063:LVZ983064 LMD983063:LMD983064 LCH983063:LCH983064 KSL983063:KSL983064 KIP983063:KIP983064 JYT983063:JYT983064 JOX983063:JOX983064 JFB983063:JFB983064 IVF983063:IVF983064 ILJ983063:ILJ983064 IBN983063:IBN983064 HRR983063:HRR983064 HHV983063:HHV983064 GXZ983063:GXZ983064 GOD983063:GOD983064 GEH983063:GEH983064 FUL983063:FUL983064 FKP983063:FKP983064 FAT983063:FAT983064 EQX983063:EQX983064 EHB983063:EHB983064 DXF983063:DXF983064 DNJ983063:DNJ983064 DDN983063:DDN983064 CTR983063:CTR983064 CJV983063:CJV983064 BZZ983063:BZZ983064 BQD983063:BQD983064 BGH983063:BGH983064 AWL983063:AWL983064 AMP983063:AMP983064 ACT983063:ACT983064 SX983063:SX983064 JB983063:JB983064 G983063:G983064 WVN917527:WVN917528 WLR917527:WLR917528 WBV917527:WBV917528 VRZ917527:VRZ917528 VID917527:VID917528 UYH917527:UYH917528 UOL917527:UOL917528 UEP917527:UEP917528 TUT917527:TUT917528 TKX917527:TKX917528 TBB917527:TBB917528 SRF917527:SRF917528 SHJ917527:SHJ917528 RXN917527:RXN917528 RNR917527:RNR917528 RDV917527:RDV917528 QTZ917527:QTZ917528 QKD917527:QKD917528 QAH917527:QAH917528 PQL917527:PQL917528 PGP917527:PGP917528 OWT917527:OWT917528 OMX917527:OMX917528 ODB917527:ODB917528 NTF917527:NTF917528 NJJ917527:NJJ917528 MZN917527:MZN917528 MPR917527:MPR917528 MFV917527:MFV917528 LVZ917527:LVZ917528 LMD917527:LMD917528 LCH917527:LCH917528 KSL917527:KSL917528 KIP917527:KIP917528 JYT917527:JYT917528 JOX917527:JOX917528 JFB917527:JFB917528 IVF917527:IVF917528 ILJ917527:ILJ917528 IBN917527:IBN917528 HRR917527:HRR917528 HHV917527:HHV917528 GXZ917527:GXZ917528 GOD917527:GOD917528 GEH917527:GEH917528 FUL917527:FUL917528 FKP917527:FKP917528 FAT917527:FAT917528 EQX917527:EQX917528 EHB917527:EHB917528 DXF917527:DXF917528 DNJ917527:DNJ917528 DDN917527:DDN917528 CTR917527:CTR917528 CJV917527:CJV917528 BZZ917527:BZZ917528 BQD917527:BQD917528 BGH917527:BGH917528 AWL917527:AWL917528 AMP917527:AMP917528 ACT917527:ACT917528 SX917527:SX917528 JB917527:JB917528 G917527:G917528 WVN851991:WVN851992 WLR851991:WLR851992 WBV851991:WBV851992 VRZ851991:VRZ851992 VID851991:VID851992 UYH851991:UYH851992 UOL851991:UOL851992 UEP851991:UEP851992 TUT851991:TUT851992 TKX851991:TKX851992 TBB851991:TBB851992 SRF851991:SRF851992 SHJ851991:SHJ851992 RXN851991:RXN851992 RNR851991:RNR851992 RDV851991:RDV851992 QTZ851991:QTZ851992 QKD851991:QKD851992 QAH851991:QAH851992 PQL851991:PQL851992 PGP851991:PGP851992 OWT851991:OWT851992 OMX851991:OMX851992 ODB851991:ODB851992 NTF851991:NTF851992 NJJ851991:NJJ851992 MZN851991:MZN851992 MPR851991:MPR851992 MFV851991:MFV851992 LVZ851991:LVZ851992 LMD851991:LMD851992 LCH851991:LCH851992 KSL851991:KSL851992 KIP851991:KIP851992 JYT851991:JYT851992 JOX851991:JOX851992 JFB851991:JFB851992 IVF851991:IVF851992 ILJ851991:ILJ851992 IBN851991:IBN851992 HRR851991:HRR851992 HHV851991:HHV851992 GXZ851991:GXZ851992 GOD851991:GOD851992 GEH851991:GEH851992 FUL851991:FUL851992 FKP851991:FKP851992 FAT851991:FAT851992 EQX851991:EQX851992 EHB851991:EHB851992 DXF851991:DXF851992 DNJ851991:DNJ851992 DDN851991:DDN851992 CTR851991:CTR851992 CJV851991:CJV851992 BZZ851991:BZZ851992 BQD851991:BQD851992 BGH851991:BGH851992 AWL851991:AWL851992 AMP851991:AMP851992 ACT851991:ACT851992 SX851991:SX851992 JB851991:JB851992 G851991:G851992 WVN786455:WVN786456 WLR786455:WLR786456 WBV786455:WBV786456 VRZ786455:VRZ786456 VID786455:VID786456 UYH786455:UYH786456 UOL786455:UOL786456 UEP786455:UEP786456 TUT786455:TUT786456 TKX786455:TKX786456 TBB786455:TBB786456 SRF786455:SRF786456 SHJ786455:SHJ786456 RXN786455:RXN786456 RNR786455:RNR786456 RDV786455:RDV786456 QTZ786455:QTZ786456 QKD786455:QKD786456 QAH786455:QAH786456 PQL786455:PQL786456 PGP786455:PGP786456 OWT786455:OWT786456 OMX786455:OMX786456 ODB786455:ODB786456 NTF786455:NTF786456 NJJ786455:NJJ786456 MZN786455:MZN786456 MPR786455:MPR786456 MFV786455:MFV786456 LVZ786455:LVZ786456 LMD786455:LMD786456 LCH786455:LCH786456 KSL786455:KSL786456 KIP786455:KIP786456 JYT786455:JYT786456 JOX786455:JOX786456 JFB786455:JFB786456 IVF786455:IVF786456 ILJ786455:ILJ786456 IBN786455:IBN786456 HRR786455:HRR786456 HHV786455:HHV786456 GXZ786455:GXZ786456 GOD786455:GOD786456 GEH786455:GEH786456 FUL786455:FUL786456 FKP786455:FKP786456 FAT786455:FAT786456 EQX786455:EQX786456 EHB786455:EHB786456 DXF786455:DXF786456 DNJ786455:DNJ786456 DDN786455:DDN786456 CTR786455:CTR786456 CJV786455:CJV786456 BZZ786455:BZZ786456 BQD786455:BQD786456 BGH786455:BGH786456 AWL786455:AWL786456 AMP786455:AMP786456 ACT786455:ACT786456 SX786455:SX786456 JB786455:JB786456 G786455:G786456 WVN720919:WVN720920 WLR720919:WLR720920 WBV720919:WBV720920 VRZ720919:VRZ720920 VID720919:VID720920 UYH720919:UYH720920 UOL720919:UOL720920 UEP720919:UEP720920 TUT720919:TUT720920 TKX720919:TKX720920 TBB720919:TBB720920 SRF720919:SRF720920 SHJ720919:SHJ720920 RXN720919:RXN720920 RNR720919:RNR720920 RDV720919:RDV720920 QTZ720919:QTZ720920 QKD720919:QKD720920 QAH720919:QAH720920 PQL720919:PQL720920 PGP720919:PGP720920 OWT720919:OWT720920 OMX720919:OMX720920 ODB720919:ODB720920 NTF720919:NTF720920 NJJ720919:NJJ720920 MZN720919:MZN720920 MPR720919:MPR720920 MFV720919:MFV720920 LVZ720919:LVZ720920 LMD720919:LMD720920 LCH720919:LCH720920 KSL720919:KSL720920 KIP720919:KIP720920 JYT720919:JYT720920 JOX720919:JOX720920 JFB720919:JFB720920 IVF720919:IVF720920 ILJ720919:ILJ720920 IBN720919:IBN720920 HRR720919:HRR720920 HHV720919:HHV720920 GXZ720919:GXZ720920 GOD720919:GOD720920 GEH720919:GEH720920 FUL720919:FUL720920 FKP720919:FKP720920 FAT720919:FAT720920 EQX720919:EQX720920 EHB720919:EHB720920 DXF720919:DXF720920 DNJ720919:DNJ720920 DDN720919:DDN720920 CTR720919:CTR720920 CJV720919:CJV720920 BZZ720919:BZZ720920 BQD720919:BQD720920 BGH720919:BGH720920 AWL720919:AWL720920 AMP720919:AMP720920 ACT720919:ACT720920 SX720919:SX720920 JB720919:JB720920 G720919:G720920 WVN655383:WVN655384 WLR655383:WLR655384 WBV655383:WBV655384 VRZ655383:VRZ655384 VID655383:VID655384 UYH655383:UYH655384 UOL655383:UOL655384 UEP655383:UEP655384 TUT655383:TUT655384 TKX655383:TKX655384 TBB655383:TBB655384 SRF655383:SRF655384 SHJ655383:SHJ655384 RXN655383:RXN655384 RNR655383:RNR655384 RDV655383:RDV655384 QTZ655383:QTZ655384 QKD655383:QKD655384 QAH655383:QAH655384 PQL655383:PQL655384 PGP655383:PGP655384 OWT655383:OWT655384 OMX655383:OMX655384 ODB655383:ODB655384 NTF655383:NTF655384 NJJ655383:NJJ655384 MZN655383:MZN655384 MPR655383:MPR655384 MFV655383:MFV655384 LVZ655383:LVZ655384 LMD655383:LMD655384 LCH655383:LCH655384 KSL655383:KSL655384 KIP655383:KIP655384 JYT655383:JYT655384 JOX655383:JOX655384 JFB655383:JFB655384 IVF655383:IVF655384 ILJ655383:ILJ655384 IBN655383:IBN655384 HRR655383:HRR655384 HHV655383:HHV655384 GXZ655383:GXZ655384 GOD655383:GOD655384 GEH655383:GEH655384 FUL655383:FUL655384 FKP655383:FKP655384 FAT655383:FAT655384 EQX655383:EQX655384 EHB655383:EHB655384 DXF655383:DXF655384 DNJ655383:DNJ655384 DDN655383:DDN655384 CTR655383:CTR655384 CJV655383:CJV655384 BZZ655383:BZZ655384 BQD655383:BQD655384 BGH655383:BGH655384 AWL655383:AWL655384 AMP655383:AMP655384 ACT655383:ACT655384 SX655383:SX655384 JB655383:JB655384 G655383:G655384 WVN589847:WVN589848 WLR589847:WLR589848 WBV589847:WBV589848 VRZ589847:VRZ589848 VID589847:VID589848 UYH589847:UYH589848 UOL589847:UOL589848 UEP589847:UEP589848 TUT589847:TUT589848 TKX589847:TKX589848 TBB589847:TBB589848 SRF589847:SRF589848 SHJ589847:SHJ589848 RXN589847:RXN589848 RNR589847:RNR589848 RDV589847:RDV589848 QTZ589847:QTZ589848 QKD589847:QKD589848 QAH589847:QAH589848 PQL589847:PQL589848 PGP589847:PGP589848 OWT589847:OWT589848 OMX589847:OMX589848 ODB589847:ODB589848 NTF589847:NTF589848 NJJ589847:NJJ589848 MZN589847:MZN589848 MPR589847:MPR589848 MFV589847:MFV589848 LVZ589847:LVZ589848 LMD589847:LMD589848 LCH589847:LCH589848 KSL589847:KSL589848 KIP589847:KIP589848 JYT589847:JYT589848 JOX589847:JOX589848 JFB589847:JFB589848 IVF589847:IVF589848 ILJ589847:ILJ589848 IBN589847:IBN589848 HRR589847:HRR589848 HHV589847:HHV589848 GXZ589847:GXZ589848 GOD589847:GOD589848 GEH589847:GEH589848 FUL589847:FUL589848 FKP589847:FKP589848 FAT589847:FAT589848 EQX589847:EQX589848 EHB589847:EHB589848 DXF589847:DXF589848 DNJ589847:DNJ589848 DDN589847:DDN589848 CTR589847:CTR589848 CJV589847:CJV589848 BZZ589847:BZZ589848 BQD589847:BQD589848 BGH589847:BGH589848 AWL589847:AWL589848 AMP589847:AMP589848 ACT589847:ACT589848 SX589847:SX589848 JB589847:JB589848 G589847:G589848 WVN524311:WVN524312 WLR524311:WLR524312 WBV524311:WBV524312 VRZ524311:VRZ524312 VID524311:VID524312 UYH524311:UYH524312 UOL524311:UOL524312 UEP524311:UEP524312 TUT524311:TUT524312 TKX524311:TKX524312 TBB524311:TBB524312 SRF524311:SRF524312 SHJ524311:SHJ524312 RXN524311:RXN524312 RNR524311:RNR524312 RDV524311:RDV524312 QTZ524311:QTZ524312 QKD524311:QKD524312 QAH524311:QAH524312 PQL524311:PQL524312 PGP524311:PGP524312 OWT524311:OWT524312 OMX524311:OMX524312 ODB524311:ODB524312 NTF524311:NTF524312 NJJ524311:NJJ524312 MZN524311:MZN524312 MPR524311:MPR524312 MFV524311:MFV524312 LVZ524311:LVZ524312 LMD524311:LMD524312 LCH524311:LCH524312 KSL524311:KSL524312 KIP524311:KIP524312 JYT524311:JYT524312 JOX524311:JOX524312 JFB524311:JFB524312 IVF524311:IVF524312 ILJ524311:ILJ524312 IBN524311:IBN524312 HRR524311:HRR524312 HHV524311:HHV524312 GXZ524311:GXZ524312 GOD524311:GOD524312 GEH524311:GEH524312 FUL524311:FUL524312 FKP524311:FKP524312 FAT524311:FAT524312 EQX524311:EQX524312 EHB524311:EHB524312 DXF524311:DXF524312 DNJ524311:DNJ524312 DDN524311:DDN524312 CTR524311:CTR524312 CJV524311:CJV524312 BZZ524311:BZZ524312 BQD524311:BQD524312 BGH524311:BGH524312 AWL524311:AWL524312 AMP524311:AMP524312 ACT524311:ACT524312 SX524311:SX524312 JB524311:JB524312 G524311:G524312 WVN458775:WVN458776 WLR458775:WLR458776 WBV458775:WBV458776 VRZ458775:VRZ458776 VID458775:VID458776 UYH458775:UYH458776 UOL458775:UOL458776 UEP458775:UEP458776 TUT458775:TUT458776 TKX458775:TKX458776 TBB458775:TBB458776 SRF458775:SRF458776 SHJ458775:SHJ458776 RXN458775:RXN458776 RNR458775:RNR458776 RDV458775:RDV458776 QTZ458775:QTZ458776 QKD458775:QKD458776 QAH458775:QAH458776 PQL458775:PQL458776 PGP458775:PGP458776 OWT458775:OWT458776 OMX458775:OMX458776 ODB458775:ODB458776 NTF458775:NTF458776 NJJ458775:NJJ458776 MZN458775:MZN458776 MPR458775:MPR458776 MFV458775:MFV458776 LVZ458775:LVZ458776 LMD458775:LMD458776 LCH458775:LCH458776 KSL458775:KSL458776 KIP458775:KIP458776 JYT458775:JYT458776 JOX458775:JOX458776 JFB458775:JFB458776 IVF458775:IVF458776 ILJ458775:ILJ458776 IBN458775:IBN458776 HRR458775:HRR458776 HHV458775:HHV458776 GXZ458775:GXZ458776 GOD458775:GOD458776 GEH458775:GEH458776 FUL458775:FUL458776 FKP458775:FKP458776 FAT458775:FAT458776 EQX458775:EQX458776 EHB458775:EHB458776 DXF458775:DXF458776 DNJ458775:DNJ458776 DDN458775:DDN458776 CTR458775:CTR458776 CJV458775:CJV458776 BZZ458775:BZZ458776 BQD458775:BQD458776 BGH458775:BGH458776 AWL458775:AWL458776 AMP458775:AMP458776 ACT458775:ACT458776 SX458775:SX458776 JB458775:JB458776 G458775:G458776 WVN393239:WVN393240 WLR393239:WLR393240 WBV393239:WBV393240 VRZ393239:VRZ393240 VID393239:VID393240 UYH393239:UYH393240 UOL393239:UOL393240 UEP393239:UEP393240 TUT393239:TUT393240 TKX393239:TKX393240 TBB393239:TBB393240 SRF393239:SRF393240 SHJ393239:SHJ393240 RXN393239:RXN393240 RNR393239:RNR393240 RDV393239:RDV393240 QTZ393239:QTZ393240 QKD393239:QKD393240 QAH393239:QAH393240 PQL393239:PQL393240 PGP393239:PGP393240 OWT393239:OWT393240 OMX393239:OMX393240 ODB393239:ODB393240 NTF393239:NTF393240 NJJ393239:NJJ393240 MZN393239:MZN393240 MPR393239:MPR393240 MFV393239:MFV393240 LVZ393239:LVZ393240 LMD393239:LMD393240 LCH393239:LCH393240 KSL393239:KSL393240 KIP393239:KIP393240 JYT393239:JYT393240 JOX393239:JOX393240 JFB393239:JFB393240 IVF393239:IVF393240 ILJ393239:ILJ393240 IBN393239:IBN393240 HRR393239:HRR393240 HHV393239:HHV393240 GXZ393239:GXZ393240 GOD393239:GOD393240 GEH393239:GEH393240 FUL393239:FUL393240 FKP393239:FKP393240 FAT393239:FAT393240 EQX393239:EQX393240 EHB393239:EHB393240 DXF393239:DXF393240 DNJ393239:DNJ393240 DDN393239:DDN393240 CTR393239:CTR393240 CJV393239:CJV393240 BZZ393239:BZZ393240 BQD393239:BQD393240 BGH393239:BGH393240 AWL393239:AWL393240 AMP393239:AMP393240 ACT393239:ACT393240 SX393239:SX393240 JB393239:JB393240 G393239:G393240 WVN327703:WVN327704 WLR327703:WLR327704 WBV327703:WBV327704 VRZ327703:VRZ327704 VID327703:VID327704 UYH327703:UYH327704 UOL327703:UOL327704 UEP327703:UEP327704 TUT327703:TUT327704 TKX327703:TKX327704 TBB327703:TBB327704 SRF327703:SRF327704 SHJ327703:SHJ327704 RXN327703:RXN327704 RNR327703:RNR327704 RDV327703:RDV327704 QTZ327703:QTZ327704 QKD327703:QKD327704 QAH327703:QAH327704 PQL327703:PQL327704 PGP327703:PGP327704 OWT327703:OWT327704 OMX327703:OMX327704 ODB327703:ODB327704 NTF327703:NTF327704 NJJ327703:NJJ327704 MZN327703:MZN327704 MPR327703:MPR327704 MFV327703:MFV327704 LVZ327703:LVZ327704 LMD327703:LMD327704 LCH327703:LCH327704 KSL327703:KSL327704 KIP327703:KIP327704 JYT327703:JYT327704 JOX327703:JOX327704 JFB327703:JFB327704 IVF327703:IVF327704 ILJ327703:ILJ327704 IBN327703:IBN327704 HRR327703:HRR327704 HHV327703:HHV327704 GXZ327703:GXZ327704 GOD327703:GOD327704 GEH327703:GEH327704 FUL327703:FUL327704 FKP327703:FKP327704 FAT327703:FAT327704 EQX327703:EQX327704 EHB327703:EHB327704 DXF327703:DXF327704 DNJ327703:DNJ327704 DDN327703:DDN327704 CTR327703:CTR327704 CJV327703:CJV327704 BZZ327703:BZZ327704 BQD327703:BQD327704 BGH327703:BGH327704 AWL327703:AWL327704 AMP327703:AMP327704 ACT327703:ACT327704 SX327703:SX327704 JB327703:JB327704 G327703:G327704 WVN262167:WVN262168 WLR262167:WLR262168 WBV262167:WBV262168 VRZ262167:VRZ262168 VID262167:VID262168 UYH262167:UYH262168 UOL262167:UOL262168 UEP262167:UEP262168 TUT262167:TUT262168 TKX262167:TKX262168 TBB262167:TBB262168 SRF262167:SRF262168 SHJ262167:SHJ262168 RXN262167:RXN262168 RNR262167:RNR262168 RDV262167:RDV262168 QTZ262167:QTZ262168 QKD262167:QKD262168 QAH262167:QAH262168 PQL262167:PQL262168 PGP262167:PGP262168 OWT262167:OWT262168 OMX262167:OMX262168 ODB262167:ODB262168 NTF262167:NTF262168 NJJ262167:NJJ262168 MZN262167:MZN262168 MPR262167:MPR262168 MFV262167:MFV262168 LVZ262167:LVZ262168 LMD262167:LMD262168 LCH262167:LCH262168 KSL262167:KSL262168 KIP262167:KIP262168 JYT262167:JYT262168 JOX262167:JOX262168 JFB262167:JFB262168 IVF262167:IVF262168 ILJ262167:ILJ262168 IBN262167:IBN262168 HRR262167:HRR262168 HHV262167:HHV262168 GXZ262167:GXZ262168 GOD262167:GOD262168 GEH262167:GEH262168 FUL262167:FUL262168 FKP262167:FKP262168 FAT262167:FAT262168 EQX262167:EQX262168 EHB262167:EHB262168 DXF262167:DXF262168 DNJ262167:DNJ262168 DDN262167:DDN262168 CTR262167:CTR262168 CJV262167:CJV262168 BZZ262167:BZZ262168 BQD262167:BQD262168 BGH262167:BGH262168 AWL262167:AWL262168 AMP262167:AMP262168 ACT262167:ACT262168 SX262167:SX262168 JB262167:JB262168 G262167:G262168 WVN196631:WVN196632 WLR196631:WLR196632 WBV196631:WBV196632 VRZ196631:VRZ196632 VID196631:VID196632 UYH196631:UYH196632 UOL196631:UOL196632 UEP196631:UEP196632 TUT196631:TUT196632 TKX196631:TKX196632 TBB196631:TBB196632 SRF196631:SRF196632 SHJ196631:SHJ196632 RXN196631:RXN196632 RNR196631:RNR196632 RDV196631:RDV196632 QTZ196631:QTZ196632 QKD196631:QKD196632 QAH196631:QAH196632 PQL196631:PQL196632 PGP196631:PGP196632 OWT196631:OWT196632 OMX196631:OMX196632 ODB196631:ODB196632 NTF196631:NTF196632 NJJ196631:NJJ196632 MZN196631:MZN196632 MPR196631:MPR196632 MFV196631:MFV196632 LVZ196631:LVZ196632 LMD196631:LMD196632 LCH196631:LCH196632 KSL196631:KSL196632 KIP196631:KIP196632 JYT196631:JYT196632 JOX196631:JOX196632 JFB196631:JFB196632 IVF196631:IVF196632 ILJ196631:ILJ196632 IBN196631:IBN196632 HRR196631:HRR196632 HHV196631:HHV196632 GXZ196631:GXZ196632 GOD196631:GOD196632 GEH196631:GEH196632 FUL196631:FUL196632 FKP196631:FKP196632 FAT196631:FAT196632 EQX196631:EQX196632 EHB196631:EHB196632 DXF196631:DXF196632 DNJ196631:DNJ196632 DDN196631:DDN196632 CTR196631:CTR196632 CJV196631:CJV196632 BZZ196631:BZZ196632 BQD196631:BQD196632 BGH196631:BGH196632 AWL196631:AWL196632 AMP196631:AMP196632 ACT196631:ACT196632 SX196631:SX196632 JB196631:JB196632 G196631:G196632 WVN131095:WVN131096 WLR131095:WLR131096 WBV131095:WBV131096 VRZ131095:VRZ131096 VID131095:VID131096 UYH131095:UYH131096 UOL131095:UOL131096 UEP131095:UEP131096 TUT131095:TUT131096 TKX131095:TKX131096 TBB131095:TBB131096 SRF131095:SRF131096 SHJ131095:SHJ131096 RXN131095:RXN131096 RNR131095:RNR131096 RDV131095:RDV131096 QTZ131095:QTZ131096 QKD131095:QKD131096 QAH131095:QAH131096 PQL131095:PQL131096 PGP131095:PGP131096 OWT131095:OWT131096 OMX131095:OMX131096 ODB131095:ODB131096 NTF131095:NTF131096 NJJ131095:NJJ131096 MZN131095:MZN131096 MPR131095:MPR131096 MFV131095:MFV131096 LVZ131095:LVZ131096 LMD131095:LMD131096 LCH131095:LCH131096 KSL131095:KSL131096 KIP131095:KIP131096 JYT131095:JYT131096 JOX131095:JOX131096 JFB131095:JFB131096 IVF131095:IVF131096 ILJ131095:ILJ131096 IBN131095:IBN131096 HRR131095:HRR131096 HHV131095:HHV131096 GXZ131095:GXZ131096 GOD131095:GOD131096 GEH131095:GEH131096 FUL131095:FUL131096 FKP131095:FKP131096 FAT131095:FAT131096 EQX131095:EQX131096 EHB131095:EHB131096 DXF131095:DXF131096 DNJ131095:DNJ131096 DDN131095:DDN131096 CTR131095:CTR131096 CJV131095:CJV131096 BZZ131095:BZZ131096 BQD131095:BQD131096 BGH131095:BGH131096 AWL131095:AWL131096 AMP131095:AMP131096 ACT131095:ACT131096 SX131095:SX131096 JB131095:JB131096 G131095:G131096 WVN65559:WVN65560 WLR65559:WLR65560 WBV65559:WBV65560 VRZ65559:VRZ65560 VID65559:VID65560 UYH65559:UYH65560 UOL65559:UOL65560 UEP65559:UEP65560 TUT65559:TUT65560 TKX65559:TKX65560 TBB65559:TBB65560 SRF65559:SRF65560 SHJ65559:SHJ65560 RXN65559:RXN65560 RNR65559:RNR65560 RDV65559:RDV65560 QTZ65559:QTZ65560 QKD65559:QKD65560 QAH65559:QAH65560 PQL65559:PQL65560 PGP65559:PGP65560 OWT65559:OWT65560 OMX65559:OMX65560 ODB65559:ODB65560 NTF65559:NTF65560 NJJ65559:NJJ65560 MZN65559:MZN65560 MPR65559:MPR65560 MFV65559:MFV65560 LVZ65559:LVZ65560 LMD65559:LMD65560 LCH65559:LCH65560 KSL65559:KSL65560 KIP65559:KIP65560 JYT65559:JYT65560 JOX65559:JOX65560 JFB65559:JFB65560 IVF65559:IVF65560 ILJ65559:ILJ65560 IBN65559:IBN65560 HRR65559:HRR65560 HHV65559:HHV65560 GXZ65559:GXZ65560 GOD65559:GOD65560 GEH65559:GEH65560 FUL65559:FUL65560 FKP65559:FKP65560 FAT65559:FAT65560 EQX65559:EQX65560 EHB65559:EHB65560 DXF65559:DXF65560 DNJ65559:DNJ65560 DDN65559:DDN65560 CTR65559:CTR65560 CJV65559:CJV65560 BZZ65559:BZZ65560 BQD65559:BQD65560 BGH65559:BGH65560 AWL65559:AWL65560 AMP65559:AMP65560 ACT65559:ACT65560 SX65559:SX65560 JB65559:JB65560 G65559:G65560 WVN23:WVN24 WLR23:WLR24 WBV23:WBV24 VRZ23:VRZ24 VID23:VID24 UYH23:UYH24 UOL23:UOL24 UEP23:UEP24 TUT23:TUT24 TKX23:TKX24 TBB23:TBB24 SRF23:SRF24 SHJ23:SHJ24 RXN23:RXN24 RNR23:RNR24 RDV23:RDV24 QTZ23:QTZ24 QKD23:QKD24 QAH23:QAH24 PQL23:PQL24 PGP23:PGP24 OWT23:OWT24 OMX23:OMX24 ODB23:ODB24 NTF23:NTF24 NJJ23:NJJ24 MZN23:MZN24 MPR23:MPR24 MFV23:MFV24 LVZ23:LVZ24 LMD23:LMD24 LCH23:LCH24 KSL23:KSL24 KIP23:KIP24 JYT23:JYT24 JOX23:JOX24 JFB23:JFB24 IVF23:IVF24 ILJ23:ILJ24 IBN23:IBN24 HRR23:HRR24 HHV23:HHV24 GXZ23:GXZ24 GOD23:GOD24 GEH23:GEH24 FUL23:FUL24 FKP23:FKP24 FAT23:FAT24 EQX23:EQX24 EHB23:EHB24 DXF23:DXF24 DNJ23:DNJ24 DDN23:DDN24 CTR23:CTR24 CJV23:CJV24 BZZ23:BZZ24 BQD23:BQD24 BGH23:BGH24 AWL23:AWL24 AMP23:AMP24 ACT23:ACT24 SX23:SX24 JB23:JB24 WVN983063:WVN983064 WVN983080:WVN983082 WLR983080:WLR983082 WBV983080:WBV983082 VRZ983080:VRZ983082 VID983080:VID983082 UYH983080:UYH983082 UOL983080:UOL983082 UEP983080:UEP983082 TUT983080:TUT983082 TKX983080:TKX983082 TBB983080:TBB983082 SRF983080:SRF983082 SHJ983080:SHJ983082 RXN983080:RXN983082 RNR983080:RNR983082 RDV983080:RDV983082 QTZ983080:QTZ983082 QKD983080:QKD983082 QAH983080:QAH983082 PQL983080:PQL983082 PGP983080:PGP983082 OWT983080:OWT983082 OMX983080:OMX983082 ODB983080:ODB983082 NTF983080:NTF983082 NJJ983080:NJJ983082 MZN983080:MZN983082 MPR983080:MPR983082 MFV983080:MFV983082 LVZ983080:LVZ983082 LMD983080:LMD983082 LCH983080:LCH983082 KSL983080:KSL983082 KIP983080:KIP983082 JYT983080:JYT983082 JOX983080:JOX983082 JFB983080:JFB983082 IVF983080:IVF983082 ILJ983080:ILJ983082 IBN983080:IBN983082 HRR983080:HRR983082 HHV983080:HHV983082 GXZ983080:GXZ983082 GOD983080:GOD983082 GEH983080:GEH983082 FUL983080:FUL983082 FKP983080:FKP983082 FAT983080:FAT983082 EQX983080:EQX983082 EHB983080:EHB983082 DXF983080:DXF983082 DNJ983080:DNJ983082 DDN983080:DDN983082 CTR983080:CTR983082 CJV983080:CJV983082 BZZ983080:BZZ983082 BQD983080:BQD983082 BGH983080:BGH983082 AWL983080:AWL983082 AMP983080:AMP983082 ACT983080:ACT983082 SX983080:SX983082 JB983080:JB983082 G983080:G983082 WVN917544:WVN917546 WLR917544:WLR917546 WBV917544:WBV917546 VRZ917544:VRZ917546 VID917544:VID917546 UYH917544:UYH917546 UOL917544:UOL917546 UEP917544:UEP917546 TUT917544:TUT917546 TKX917544:TKX917546 TBB917544:TBB917546 SRF917544:SRF917546 SHJ917544:SHJ917546 RXN917544:RXN917546 RNR917544:RNR917546 RDV917544:RDV917546 QTZ917544:QTZ917546 QKD917544:QKD917546 QAH917544:QAH917546 PQL917544:PQL917546 PGP917544:PGP917546 OWT917544:OWT917546 OMX917544:OMX917546 ODB917544:ODB917546 NTF917544:NTF917546 NJJ917544:NJJ917546 MZN917544:MZN917546 MPR917544:MPR917546 MFV917544:MFV917546 LVZ917544:LVZ917546 LMD917544:LMD917546 LCH917544:LCH917546 KSL917544:KSL917546 KIP917544:KIP917546 JYT917544:JYT917546 JOX917544:JOX917546 JFB917544:JFB917546 IVF917544:IVF917546 ILJ917544:ILJ917546 IBN917544:IBN917546 HRR917544:HRR917546 HHV917544:HHV917546 GXZ917544:GXZ917546 GOD917544:GOD917546 GEH917544:GEH917546 FUL917544:FUL917546 FKP917544:FKP917546 FAT917544:FAT917546 EQX917544:EQX917546 EHB917544:EHB917546 DXF917544:DXF917546 DNJ917544:DNJ917546 DDN917544:DDN917546 CTR917544:CTR917546 CJV917544:CJV917546 BZZ917544:BZZ917546 BQD917544:BQD917546 BGH917544:BGH917546 AWL917544:AWL917546 AMP917544:AMP917546 ACT917544:ACT917546 SX917544:SX917546 JB917544:JB917546 G917544:G917546 WVN852008:WVN852010 WLR852008:WLR852010 WBV852008:WBV852010 VRZ852008:VRZ852010 VID852008:VID852010 UYH852008:UYH852010 UOL852008:UOL852010 UEP852008:UEP852010 TUT852008:TUT852010 TKX852008:TKX852010 TBB852008:TBB852010 SRF852008:SRF852010 SHJ852008:SHJ852010 RXN852008:RXN852010 RNR852008:RNR852010 RDV852008:RDV852010 QTZ852008:QTZ852010 QKD852008:QKD852010 QAH852008:QAH852010 PQL852008:PQL852010 PGP852008:PGP852010 OWT852008:OWT852010 OMX852008:OMX852010 ODB852008:ODB852010 NTF852008:NTF852010 NJJ852008:NJJ852010 MZN852008:MZN852010 MPR852008:MPR852010 MFV852008:MFV852010 LVZ852008:LVZ852010 LMD852008:LMD852010 LCH852008:LCH852010 KSL852008:KSL852010 KIP852008:KIP852010 JYT852008:JYT852010 JOX852008:JOX852010 JFB852008:JFB852010 IVF852008:IVF852010 ILJ852008:ILJ852010 IBN852008:IBN852010 HRR852008:HRR852010 HHV852008:HHV852010 GXZ852008:GXZ852010 GOD852008:GOD852010 GEH852008:GEH852010 FUL852008:FUL852010 FKP852008:FKP852010 FAT852008:FAT852010 EQX852008:EQX852010 EHB852008:EHB852010 DXF852008:DXF852010 DNJ852008:DNJ852010 DDN852008:DDN852010 CTR852008:CTR852010 CJV852008:CJV852010 BZZ852008:BZZ852010 BQD852008:BQD852010 BGH852008:BGH852010 AWL852008:AWL852010 AMP852008:AMP852010 ACT852008:ACT852010 SX852008:SX852010 JB852008:JB852010 G852008:G852010 WVN786472:WVN786474 WLR786472:WLR786474 WBV786472:WBV786474 VRZ786472:VRZ786474 VID786472:VID786474 UYH786472:UYH786474 UOL786472:UOL786474 UEP786472:UEP786474 TUT786472:TUT786474 TKX786472:TKX786474 TBB786472:TBB786474 SRF786472:SRF786474 SHJ786472:SHJ786474 RXN786472:RXN786474 RNR786472:RNR786474 RDV786472:RDV786474 QTZ786472:QTZ786474 QKD786472:QKD786474 QAH786472:QAH786474 PQL786472:PQL786474 PGP786472:PGP786474 OWT786472:OWT786474 OMX786472:OMX786474 ODB786472:ODB786474 NTF786472:NTF786474 NJJ786472:NJJ786474 MZN786472:MZN786474 MPR786472:MPR786474 MFV786472:MFV786474 LVZ786472:LVZ786474 LMD786472:LMD786474 LCH786472:LCH786474 KSL786472:KSL786474 KIP786472:KIP786474 JYT786472:JYT786474 JOX786472:JOX786474 JFB786472:JFB786474 IVF786472:IVF786474 ILJ786472:ILJ786474 IBN786472:IBN786474 HRR786472:HRR786474 HHV786472:HHV786474 GXZ786472:GXZ786474 GOD786472:GOD786474 GEH786472:GEH786474 FUL786472:FUL786474 FKP786472:FKP786474 FAT786472:FAT786474 EQX786472:EQX786474 EHB786472:EHB786474 DXF786472:DXF786474 DNJ786472:DNJ786474 DDN786472:DDN786474 CTR786472:CTR786474 CJV786472:CJV786474 BZZ786472:BZZ786474 BQD786472:BQD786474 BGH786472:BGH786474 AWL786472:AWL786474 AMP786472:AMP786474 ACT786472:ACT786474 SX786472:SX786474 JB786472:JB786474 G786472:G786474 WVN720936:WVN720938 WLR720936:WLR720938 WBV720936:WBV720938 VRZ720936:VRZ720938 VID720936:VID720938 UYH720936:UYH720938 UOL720936:UOL720938 UEP720936:UEP720938 TUT720936:TUT720938 TKX720936:TKX720938 TBB720936:TBB720938 SRF720936:SRF720938 SHJ720936:SHJ720938 RXN720936:RXN720938 RNR720936:RNR720938 RDV720936:RDV720938 QTZ720936:QTZ720938 QKD720936:QKD720938 QAH720936:QAH720938 PQL720936:PQL720938 PGP720936:PGP720938 OWT720936:OWT720938 OMX720936:OMX720938 ODB720936:ODB720938 NTF720936:NTF720938 NJJ720936:NJJ720938 MZN720936:MZN720938 MPR720936:MPR720938 MFV720936:MFV720938 LVZ720936:LVZ720938 LMD720936:LMD720938 LCH720936:LCH720938 KSL720936:KSL720938 KIP720936:KIP720938 JYT720936:JYT720938 JOX720936:JOX720938 JFB720936:JFB720938 IVF720936:IVF720938 ILJ720936:ILJ720938 IBN720936:IBN720938 HRR720936:HRR720938 HHV720936:HHV720938 GXZ720936:GXZ720938 GOD720936:GOD720938 GEH720936:GEH720938 FUL720936:FUL720938 FKP720936:FKP720938 FAT720936:FAT720938 EQX720936:EQX720938 EHB720936:EHB720938 DXF720936:DXF720938 DNJ720936:DNJ720938 DDN720936:DDN720938 CTR720936:CTR720938 CJV720936:CJV720938 BZZ720936:BZZ720938 BQD720936:BQD720938 BGH720936:BGH720938 AWL720936:AWL720938 AMP720936:AMP720938 ACT720936:ACT720938 SX720936:SX720938 JB720936:JB720938 G720936:G720938 WVN655400:WVN655402 WLR655400:WLR655402 WBV655400:WBV655402 VRZ655400:VRZ655402 VID655400:VID655402 UYH655400:UYH655402 UOL655400:UOL655402 UEP655400:UEP655402 TUT655400:TUT655402 TKX655400:TKX655402 TBB655400:TBB655402 SRF655400:SRF655402 SHJ655400:SHJ655402 RXN655400:RXN655402 RNR655400:RNR655402 RDV655400:RDV655402 QTZ655400:QTZ655402 QKD655400:QKD655402 QAH655400:QAH655402 PQL655400:PQL655402 PGP655400:PGP655402 OWT655400:OWT655402 OMX655400:OMX655402 ODB655400:ODB655402 NTF655400:NTF655402 NJJ655400:NJJ655402 MZN655400:MZN655402 MPR655400:MPR655402 MFV655400:MFV655402 LVZ655400:LVZ655402 LMD655400:LMD655402 LCH655400:LCH655402 KSL655400:KSL655402 KIP655400:KIP655402 JYT655400:JYT655402 JOX655400:JOX655402 JFB655400:JFB655402 IVF655400:IVF655402 ILJ655400:ILJ655402 IBN655400:IBN655402 HRR655400:HRR655402 HHV655400:HHV655402 GXZ655400:GXZ655402 GOD655400:GOD655402 GEH655400:GEH655402 FUL655400:FUL655402 FKP655400:FKP655402 FAT655400:FAT655402 EQX655400:EQX655402 EHB655400:EHB655402 DXF655400:DXF655402 DNJ655400:DNJ655402 DDN655400:DDN655402 CTR655400:CTR655402 CJV655400:CJV655402 BZZ655400:BZZ655402 BQD655400:BQD655402 BGH655400:BGH655402 AWL655400:AWL655402 AMP655400:AMP655402 ACT655400:ACT655402 SX655400:SX655402 JB655400:JB655402 G655400:G655402 WVN589864:WVN589866 WLR589864:WLR589866 WBV589864:WBV589866 VRZ589864:VRZ589866 VID589864:VID589866 UYH589864:UYH589866 UOL589864:UOL589866 UEP589864:UEP589866 TUT589864:TUT589866 TKX589864:TKX589866 TBB589864:TBB589866 SRF589864:SRF589866 SHJ589864:SHJ589866 RXN589864:RXN589866 RNR589864:RNR589866 RDV589864:RDV589866 QTZ589864:QTZ589866 QKD589864:QKD589866 QAH589864:QAH589866 PQL589864:PQL589866 PGP589864:PGP589866 OWT589864:OWT589866 OMX589864:OMX589866 ODB589864:ODB589866 NTF589864:NTF589866 NJJ589864:NJJ589866 MZN589864:MZN589866 MPR589864:MPR589866 MFV589864:MFV589866 LVZ589864:LVZ589866 LMD589864:LMD589866 LCH589864:LCH589866 KSL589864:KSL589866 KIP589864:KIP589866 JYT589864:JYT589866 JOX589864:JOX589866 JFB589864:JFB589866 IVF589864:IVF589866 ILJ589864:ILJ589866 IBN589864:IBN589866 HRR589864:HRR589866 HHV589864:HHV589866 GXZ589864:GXZ589866 GOD589864:GOD589866 GEH589864:GEH589866 FUL589864:FUL589866 FKP589864:FKP589866 FAT589864:FAT589866 EQX589864:EQX589866 EHB589864:EHB589866 DXF589864:DXF589866 DNJ589864:DNJ589866 DDN589864:DDN589866 CTR589864:CTR589866 CJV589864:CJV589866 BZZ589864:BZZ589866 BQD589864:BQD589866 BGH589864:BGH589866 AWL589864:AWL589866 AMP589864:AMP589866 ACT589864:ACT589866 SX589864:SX589866 JB589864:JB589866 G589864:G589866 WVN524328:WVN524330 WLR524328:WLR524330 WBV524328:WBV524330 VRZ524328:VRZ524330 VID524328:VID524330 UYH524328:UYH524330 UOL524328:UOL524330 UEP524328:UEP524330 TUT524328:TUT524330 TKX524328:TKX524330 TBB524328:TBB524330 SRF524328:SRF524330 SHJ524328:SHJ524330 RXN524328:RXN524330 RNR524328:RNR524330 RDV524328:RDV524330 QTZ524328:QTZ524330 QKD524328:QKD524330 QAH524328:QAH524330 PQL524328:PQL524330 PGP524328:PGP524330 OWT524328:OWT524330 OMX524328:OMX524330 ODB524328:ODB524330 NTF524328:NTF524330 NJJ524328:NJJ524330 MZN524328:MZN524330 MPR524328:MPR524330 MFV524328:MFV524330 LVZ524328:LVZ524330 LMD524328:LMD524330 LCH524328:LCH524330 KSL524328:KSL524330 KIP524328:KIP524330 JYT524328:JYT524330 JOX524328:JOX524330 JFB524328:JFB524330 IVF524328:IVF524330 ILJ524328:ILJ524330 IBN524328:IBN524330 HRR524328:HRR524330 HHV524328:HHV524330 GXZ524328:GXZ524330 GOD524328:GOD524330 GEH524328:GEH524330 FUL524328:FUL524330 FKP524328:FKP524330 FAT524328:FAT524330 EQX524328:EQX524330 EHB524328:EHB524330 DXF524328:DXF524330 DNJ524328:DNJ524330 DDN524328:DDN524330 CTR524328:CTR524330 CJV524328:CJV524330 BZZ524328:BZZ524330 BQD524328:BQD524330 BGH524328:BGH524330 AWL524328:AWL524330 AMP524328:AMP524330 ACT524328:ACT524330 SX524328:SX524330 JB524328:JB524330 G524328:G524330 WVN458792:WVN458794 WLR458792:WLR458794 WBV458792:WBV458794 VRZ458792:VRZ458794 VID458792:VID458794 UYH458792:UYH458794 UOL458792:UOL458794 UEP458792:UEP458794 TUT458792:TUT458794 TKX458792:TKX458794 TBB458792:TBB458794 SRF458792:SRF458794 SHJ458792:SHJ458794 RXN458792:RXN458794 RNR458792:RNR458794 RDV458792:RDV458794 QTZ458792:QTZ458794 QKD458792:QKD458794 QAH458792:QAH458794 PQL458792:PQL458794 PGP458792:PGP458794 OWT458792:OWT458794 OMX458792:OMX458794 ODB458792:ODB458794 NTF458792:NTF458794 NJJ458792:NJJ458794 MZN458792:MZN458794 MPR458792:MPR458794 MFV458792:MFV458794 LVZ458792:LVZ458794 LMD458792:LMD458794 LCH458792:LCH458794 KSL458792:KSL458794 KIP458792:KIP458794 JYT458792:JYT458794 JOX458792:JOX458794 JFB458792:JFB458794 IVF458792:IVF458794 ILJ458792:ILJ458794 IBN458792:IBN458794 HRR458792:HRR458794 HHV458792:HHV458794 GXZ458792:GXZ458794 GOD458792:GOD458794 GEH458792:GEH458794 FUL458792:FUL458794 FKP458792:FKP458794 FAT458792:FAT458794 EQX458792:EQX458794 EHB458792:EHB458794 DXF458792:DXF458794 DNJ458792:DNJ458794 DDN458792:DDN458794 CTR458792:CTR458794 CJV458792:CJV458794 BZZ458792:BZZ458794 BQD458792:BQD458794 BGH458792:BGH458794 AWL458792:AWL458794 AMP458792:AMP458794 ACT458792:ACT458794 SX458792:SX458794 JB458792:JB458794 G458792:G458794 WVN393256:WVN393258 WLR393256:WLR393258 WBV393256:WBV393258 VRZ393256:VRZ393258 VID393256:VID393258 UYH393256:UYH393258 UOL393256:UOL393258 UEP393256:UEP393258 TUT393256:TUT393258 TKX393256:TKX393258 TBB393256:TBB393258 SRF393256:SRF393258 SHJ393256:SHJ393258 RXN393256:RXN393258 RNR393256:RNR393258 RDV393256:RDV393258 QTZ393256:QTZ393258 QKD393256:QKD393258 QAH393256:QAH393258 PQL393256:PQL393258 PGP393256:PGP393258 OWT393256:OWT393258 OMX393256:OMX393258 ODB393256:ODB393258 NTF393256:NTF393258 NJJ393256:NJJ393258 MZN393256:MZN393258 MPR393256:MPR393258 MFV393256:MFV393258 LVZ393256:LVZ393258 LMD393256:LMD393258 LCH393256:LCH393258 KSL393256:KSL393258 KIP393256:KIP393258 JYT393256:JYT393258 JOX393256:JOX393258 JFB393256:JFB393258 IVF393256:IVF393258 ILJ393256:ILJ393258 IBN393256:IBN393258 HRR393256:HRR393258 HHV393256:HHV393258 GXZ393256:GXZ393258 GOD393256:GOD393258 GEH393256:GEH393258 FUL393256:FUL393258 FKP393256:FKP393258 FAT393256:FAT393258 EQX393256:EQX393258 EHB393256:EHB393258 DXF393256:DXF393258 DNJ393256:DNJ393258 DDN393256:DDN393258 CTR393256:CTR393258 CJV393256:CJV393258 BZZ393256:BZZ393258 BQD393256:BQD393258 BGH393256:BGH393258 AWL393256:AWL393258 AMP393256:AMP393258 ACT393256:ACT393258 SX393256:SX393258 JB393256:JB393258 G393256:G393258 WVN327720:WVN327722 WLR327720:WLR327722 WBV327720:WBV327722 VRZ327720:VRZ327722 VID327720:VID327722 UYH327720:UYH327722 UOL327720:UOL327722 UEP327720:UEP327722 TUT327720:TUT327722 TKX327720:TKX327722 TBB327720:TBB327722 SRF327720:SRF327722 SHJ327720:SHJ327722 RXN327720:RXN327722 RNR327720:RNR327722 RDV327720:RDV327722 QTZ327720:QTZ327722 QKD327720:QKD327722 QAH327720:QAH327722 PQL327720:PQL327722 PGP327720:PGP327722 OWT327720:OWT327722 OMX327720:OMX327722 ODB327720:ODB327722 NTF327720:NTF327722 NJJ327720:NJJ327722 MZN327720:MZN327722 MPR327720:MPR327722 MFV327720:MFV327722 LVZ327720:LVZ327722 LMD327720:LMD327722 LCH327720:LCH327722 KSL327720:KSL327722 KIP327720:KIP327722 JYT327720:JYT327722 JOX327720:JOX327722 JFB327720:JFB327722 IVF327720:IVF327722 ILJ327720:ILJ327722 IBN327720:IBN327722 HRR327720:HRR327722 HHV327720:HHV327722 GXZ327720:GXZ327722 GOD327720:GOD327722 GEH327720:GEH327722 FUL327720:FUL327722 FKP327720:FKP327722 FAT327720:FAT327722 EQX327720:EQX327722 EHB327720:EHB327722 DXF327720:DXF327722 DNJ327720:DNJ327722 DDN327720:DDN327722 CTR327720:CTR327722 CJV327720:CJV327722 BZZ327720:BZZ327722 BQD327720:BQD327722 BGH327720:BGH327722 AWL327720:AWL327722 AMP327720:AMP327722 ACT327720:ACT327722 SX327720:SX327722 JB327720:JB327722 G327720:G327722 WVN262184:WVN262186 WLR262184:WLR262186 WBV262184:WBV262186 VRZ262184:VRZ262186 VID262184:VID262186 UYH262184:UYH262186 UOL262184:UOL262186 UEP262184:UEP262186 TUT262184:TUT262186 TKX262184:TKX262186 TBB262184:TBB262186 SRF262184:SRF262186 SHJ262184:SHJ262186 RXN262184:RXN262186 RNR262184:RNR262186 RDV262184:RDV262186 QTZ262184:QTZ262186 QKD262184:QKD262186 QAH262184:QAH262186 PQL262184:PQL262186 PGP262184:PGP262186 OWT262184:OWT262186 OMX262184:OMX262186 ODB262184:ODB262186 NTF262184:NTF262186 NJJ262184:NJJ262186 MZN262184:MZN262186 MPR262184:MPR262186 MFV262184:MFV262186 LVZ262184:LVZ262186 LMD262184:LMD262186 LCH262184:LCH262186 KSL262184:KSL262186 KIP262184:KIP262186 JYT262184:JYT262186 JOX262184:JOX262186 JFB262184:JFB262186 IVF262184:IVF262186 ILJ262184:ILJ262186 IBN262184:IBN262186 HRR262184:HRR262186 HHV262184:HHV262186 GXZ262184:GXZ262186 GOD262184:GOD262186 GEH262184:GEH262186 FUL262184:FUL262186 FKP262184:FKP262186 FAT262184:FAT262186 EQX262184:EQX262186 EHB262184:EHB262186 DXF262184:DXF262186 DNJ262184:DNJ262186 DDN262184:DDN262186 CTR262184:CTR262186 CJV262184:CJV262186 BZZ262184:BZZ262186 BQD262184:BQD262186 BGH262184:BGH262186 AWL262184:AWL262186 AMP262184:AMP262186 ACT262184:ACT262186 SX262184:SX262186 JB262184:JB262186 G262184:G262186 WVN196648:WVN196650 WLR196648:WLR196650 WBV196648:WBV196650 VRZ196648:VRZ196650 VID196648:VID196650 UYH196648:UYH196650 UOL196648:UOL196650 UEP196648:UEP196650 TUT196648:TUT196650 TKX196648:TKX196650 TBB196648:TBB196650 SRF196648:SRF196650 SHJ196648:SHJ196650 RXN196648:RXN196650 RNR196648:RNR196650 RDV196648:RDV196650 QTZ196648:QTZ196650 QKD196648:QKD196650 QAH196648:QAH196650 PQL196648:PQL196650 PGP196648:PGP196650 OWT196648:OWT196650 OMX196648:OMX196650 ODB196648:ODB196650 NTF196648:NTF196650 NJJ196648:NJJ196650 MZN196648:MZN196650 MPR196648:MPR196650 MFV196648:MFV196650 LVZ196648:LVZ196650 LMD196648:LMD196650 LCH196648:LCH196650 KSL196648:KSL196650 KIP196648:KIP196650 JYT196648:JYT196650 JOX196648:JOX196650 JFB196648:JFB196650 IVF196648:IVF196650 ILJ196648:ILJ196650 IBN196648:IBN196650 HRR196648:HRR196650 HHV196648:HHV196650 GXZ196648:GXZ196650 GOD196648:GOD196650 GEH196648:GEH196650 FUL196648:FUL196650 FKP196648:FKP196650 FAT196648:FAT196650 EQX196648:EQX196650 EHB196648:EHB196650 DXF196648:DXF196650 DNJ196648:DNJ196650 DDN196648:DDN196650 CTR196648:CTR196650 CJV196648:CJV196650 BZZ196648:BZZ196650 BQD196648:BQD196650 BGH196648:BGH196650 AWL196648:AWL196650 AMP196648:AMP196650 ACT196648:ACT196650 SX196648:SX196650 JB196648:JB196650 G196648:G196650 WVN131112:WVN131114 WLR131112:WLR131114 WBV131112:WBV131114 VRZ131112:VRZ131114 VID131112:VID131114 UYH131112:UYH131114 UOL131112:UOL131114 UEP131112:UEP131114 TUT131112:TUT131114 TKX131112:TKX131114 TBB131112:TBB131114 SRF131112:SRF131114 SHJ131112:SHJ131114 RXN131112:RXN131114 RNR131112:RNR131114 RDV131112:RDV131114 QTZ131112:QTZ131114 QKD131112:QKD131114 QAH131112:QAH131114 PQL131112:PQL131114 PGP131112:PGP131114 OWT131112:OWT131114 OMX131112:OMX131114 ODB131112:ODB131114 NTF131112:NTF131114 NJJ131112:NJJ131114 MZN131112:MZN131114 MPR131112:MPR131114 MFV131112:MFV131114 LVZ131112:LVZ131114 LMD131112:LMD131114 LCH131112:LCH131114 KSL131112:KSL131114 KIP131112:KIP131114 JYT131112:JYT131114 JOX131112:JOX131114 JFB131112:JFB131114 IVF131112:IVF131114 ILJ131112:ILJ131114 IBN131112:IBN131114 HRR131112:HRR131114 HHV131112:HHV131114 GXZ131112:GXZ131114 GOD131112:GOD131114 GEH131112:GEH131114 FUL131112:FUL131114 FKP131112:FKP131114 FAT131112:FAT131114 EQX131112:EQX131114 EHB131112:EHB131114 DXF131112:DXF131114 DNJ131112:DNJ131114 DDN131112:DDN131114 CTR131112:CTR131114 CJV131112:CJV131114 BZZ131112:BZZ131114 BQD131112:BQD131114 BGH131112:BGH131114 AWL131112:AWL131114 AMP131112:AMP131114 ACT131112:ACT131114 SX131112:SX131114 JB131112:JB131114 G131112:G131114 WVN65576:WVN65578 WLR65576:WLR65578 WBV65576:WBV65578 VRZ65576:VRZ65578 VID65576:VID65578 UYH65576:UYH65578 UOL65576:UOL65578 UEP65576:UEP65578 TUT65576:TUT65578 TKX65576:TKX65578 TBB65576:TBB65578 SRF65576:SRF65578 SHJ65576:SHJ65578 RXN65576:RXN65578 RNR65576:RNR65578 RDV65576:RDV65578 QTZ65576:QTZ65578 QKD65576:QKD65578 QAH65576:QAH65578 PQL65576:PQL65578 PGP65576:PGP65578 OWT65576:OWT65578 OMX65576:OMX65578 ODB65576:ODB65578 NTF65576:NTF65578 NJJ65576:NJJ65578 MZN65576:MZN65578 MPR65576:MPR65578 MFV65576:MFV65578 LVZ65576:LVZ65578 LMD65576:LMD65578 LCH65576:LCH65578 KSL65576:KSL65578 KIP65576:KIP65578 JYT65576:JYT65578 JOX65576:JOX65578 JFB65576:JFB65578 IVF65576:IVF65578 ILJ65576:ILJ65578 IBN65576:IBN65578 HRR65576:HRR65578 HHV65576:HHV65578 GXZ65576:GXZ65578 GOD65576:GOD65578 GEH65576:GEH65578 FUL65576:FUL65578 FKP65576:FKP65578 FAT65576:FAT65578 EQX65576:EQX65578 EHB65576:EHB65578 DXF65576:DXF65578 DNJ65576:DNJ65578 DDN65576:DDN65578 CTR65576:CTR65578 CJV65576:CJV65578 BZZ65576:BZZ65578 BQD65576:BQD65578 BGH65576:BGH65578 AWL65576:AWL65578 AMP65576:AMP65578 ACT65576:ACT65578 SX65576:SX65578 JB65576:JB65578 G65576:G65578 WVN40:WVN42 WLR40:WLR42 WBV40:WBV42 VRZ40:VRZ42 VID40:VID42 UYH40:UYH42 UOL40:UOL42 UEP40:UEP42 TUT40:TUT42 TKX40:TKX42 TBB40:TBB42 SRF40:SRF42 SHJ40:SHJ42 RXN40:RXN42 RNR40:RNR42 RDV40:RDV42 QTZ40:QTZ42 QKD40:QKD42 QAH40:QAH42 PQL40:PQL42 PGP40:PGP42 OWT40:OWT42 OMX40:OMX42 ODB40:ODB42 NTF40:NTF42 NJJ40:NJJ42 MZN40:MZN42 MPR40:MPR42 MFV40:MFV42 LVZ40:LVZ42 LMD40:LMD42 LCH40:LCH42 KSL40:KSL42 KIP40:KIP42 JYT40:JYT42 JOX40:JOX42 JFB40:JFB42 IVF40:IVF42 ILJ40:ILJ42 IBN40:IBN42 HRR40:HRR42 HHV40:HHV42 GXZ40:GXZ42 GOD40:GOD42 GEH40:GEH42 FUL40:FUL42 FKP40:FKP42 FAT40:FAT42 EQX40:EQX42 EHB40:EHB42 DXF40:DXF42 DNJ40:DNJ42 DDN40:DDN42 CTR40:CTR42 CJV40:CJV42 BZZ40:BZZ42 BQD40:BQD42 BGH40:BGH42 AWL40:AWL42 AMP40:AMP42 ACT40:ACT42 SX40:SX42 JB40:JB42 G40:G42 WVN983085:WVN983091 WLR983085:WLR983091 WBV983085:WBV983091 VRZ983085:VRZ983091 VID983085:VID983091 UYH983085:UYH983091 UOL983085:UOL983091 UEP983085:UEP983091 TUT983085:TUT983091 TKX983085:TKX983091 TBB983085:TBB983091 SRF983085:SRF983091 SHJ983085:SHJ983091 RXN983085:RXN983091 RNR983085:RNR983091 RDV983085:RDV983091 QTZ983085:QTZ983091 QKD983085:QKD983091 QAH983085:QAH983091 PQL983085:PQL983091 PGP983085:PGP983091 OWT983085:OWT983091 OMX983085:OMX983091 ODB983085:ODB983091 NTF983085:NTF983091 NJJ983085:NJJ983091 MZN983085:MZN983091 MPR983085:MPR983091 MFV983085:MFV983091 LVZ983085:LVZ983091 LMD983085:LMD983091 LCH983085:LCH983091 KSL983085:KSL983091 KIP983085:KIP983091 JYT983085:JYT983091 JOX983085:JOX983091 JFB983085:JFB983091 IVF983085:IVF983091 ILJ983085:ILJ983091 IBN983085:IBN983091 HRR983085:HRR983091 HHV983085:HHV983091 GXZ983085:GXZ983091 GOD983085:GOD983091 GEH983085:GEH983091 FUL983085:FUL983091 FKP983085:FKP983091 FAT983085:FAT983091 EQX983085:EQX983091 EHB983085:EHB983091 DXF983085:DXF983091 DNJ983085:DNJ983091 DDN983085:DDN983091 CTR983085:CTR983091 CJV983085:CJV983091 BZZ983085:BZZ983091 BQD983085:BQD983091 BGH983085:BGH983091 AWL983085:AWL983091 AMP983085:AMP983091 ACT983085:ACT983091 SX983085:SX983091 JB983085:JB983091 G983085:G983091 WVN917549:WVN917555 WLR917549:WLR917555 WBV917549:WBV917555 VRZ917549:VRZ917555 VID917549:VID917555 UYH917549:UYH917555 UOL917549:UOL917555 UEP917549:UEP917555 TUT917549:TUT917555 TKX917549:TKX917555 TBB917549:TBB917555 SRF917549:SRF917555 SHJ917549:SHJ917555 RXN917549:RXN917555 RNR917549:RNR917555 RDV917549:RDV917555 QTZ917549:QTZ917555 QKD917549:QKD917555 QAH917549:QAH917555 PQL917549:PQL917555 PGP917549:PGP917555 OWT917549:OWT917555 OMX917549:OMX917555 ODB917549:ODB917555 NTF917549:NTF917555 NJJ917549:NJJ917555 MZN917549:MZN917555 MPR917549:MPR917555 MFV917549:MFV917555 LVZ917549:LVZ917555 LMD917549:LMD917555 LCH917549:LCH917555 KSL917549:KSL917555 KIP917549:KIP917555 JYT917549:JYT917555 JOX917549:JOX917555 JFB917549:JFB917555 IVF917549:IVF917555 ILJ917549:ILJ917555 IBN917549:IBN917555 HRR917549:HRR917555 HHV917549:HHV917555 GXZ917549:GXZ917555 GOD917549:GOD917555 GEH917549:GEH917555 FUL917549:FUL917555 FKP917549:FKP917555 FAT917549:FAT917555 EQX917549:EQX917555 EHB917549:EHB917555 DXF917549:DXF917555 DNJ917549:DNJ917555 DDN917549:DDN917555 CTR917549:CTR917555 CJV917549:CJV917555 BZZ917549:BZZ917555 BQD917549:BQD917555 BGH917549:BGH917555 AWL917549:AWL917555 AMP917549:AMP917555 ACT917549:ACT917555 SX917549:SX917555 JB917549:JB917555 G917549:G917555 WVN852013:WVN852019 WLR852013:WLR852019 WBV852013:WBV852019 VRZ852013:VRZ852019 VID852013:VID852019 UYH852013:UYH852019 UOL852013:UOL852019 UEP852013:UEP852019 TUT852013:TUT852019 TKX852013:TKX852019 TBB852013:TBB852019 SRF852013:SRF852019 SHJ852013:SHJ852019 RXN852013:RXN852019 RNR852013:RNR852019 RDV852013:RDV852019 QTZ852013:QTZ852019 QKD852013:QKD852019 QAH852013:QAH852019 PQL852013:PQL852019 PGP852013:PGP852019 OWT852013:OWT852019 OMX852013:OMX852019 ODB852013:ODB852019 NTF852013:NTF852019 NJJ852013:NJJ852019 MZN852013:MZN852019 MPR852013:MPR852019 MFV852013:MFV852019 LVZ852013:LVZ852019 LMD852013:LMD852019 LCH852013:LCH852019 KSL852013:KSL852019 KIP852013:KIP852019 JYT852013:JYT852019 JOX852013:JOX852019 JFB852013:JFB852019 IVF852013:IVF852019 ILJ852013:ILJ852019 IBN852013:IBN852019 HRR852013:HRR852019 HHV852013:HHV852019 GXZ852013:GXZ852019 GOD852013:GOD852019 GEH852013:GEH852019 FUL852013:FUL852019 FKP852013:FKP852019 FAT852013:FAT852019 EQX852013:EQX852019 EHB852013:EHB852019 DXF852013:DXF852019 DNJ852013:DNJ852019 DDN852013:DDN852019 CTR852013:CTR852019 CJV852013:CJV852019 BZZ852013:BZZ852019 BQD852013:BQD852019 BGH852013:BGH852019 AWL852013:AWL852019 AMP852013:AMP852019 ACT852013:ACT852019 SX852013:SX852019 JB852013:JB852019 G852013:G852019 WVN786477:WVN786483 WLR786477:WLR786483 WBV786477:WBV786483 VRZ786477:VRZ786483 VID786477:VID786483 UYH786477:UYH786483 UOL786477:UOL786483 UEP786477:UEP786483 TUT786477:TUT786483 TKX786477:TKX786483 TBB786477:TBB786483 SRF786477:SRF786483 SHJ786477:SHJ786483 RXN786477:RXN786483 RNR786477:RNR786483 RDV786477:RDV786483 QTZ786477:QTZ786483 QKD786477:QKD786483 QAH786477:QAH786483 PQL786477:PQL786483 PGP786477:PGP786483 OWT786477:OWT786483 OMX786477:OMX786483 ODB786477:ODB786483 NTF786477:NTF786483 NJJ786477:NJJ786483 MZN786477:MZN786483 MPR786477:MPR786483 MFV786477:MFV786483 LVZ786477:LVZ786483 LMD786477:LMD786483 LCH786477:LCH786483 KSL786477:KSL786483 KIP786477:KIP786483 JYT786477:JYT786483 JOX786477:JOX786483 JFB786477:JFB786483 IVF786477:IVF786483 ILJ786477:ILJ786483 IBN786477:IBN786483 HRR786477:HRR786483 HHV786477:HHV786483 GXZ786477:GXZ786483 GOD786477:GOD786483 GEH786477:GEH786483 FUL786477:FUL786483 FKP786477:FKP786483 FAT786477:FAT786483 EQX786477:EQX786483 EHB786477:EHB786483 DXF786477:DXF786483 DNJ786477:DNJ786483 DDN786477:DDN786483 CTR786477:CTR786483 CJV786477:CJV786483 BZZ786477:BZZ786483 BQD786477:BQD786483 BGH786477:BGH786483 AWL786477:AWL786483 AMP786477:AMP786483 ACT786477:ACT786483 SX786477:SX786483 JB786477:JB786483 G786477:G786483 WVN720941:WVN720947 WLR720941:WLR720947 WBV720941:WBV720947 VRZ720941:VRZ720947 VID720941:VID720947 UYH720941:UYH720947 UOL720941:UOL720947 UEP720941:UEP720947 TUT720941:TUT720947 TKX720941:TKX720947 TBB720941:TBB720947 SRF720941:SRF720947 SHJ720941:SHJ720947 RXN720941:RXN720947 RNR720941:RNR720947 RDV720941:RDV720947 QTZ720941:QTZ720947 QKD720941:QKD720947 QAH720941:QAH720947 PQL720941:PQL720947 PGP720941:PGP720947 OWT720941:OWT720947 OMX720941:OMX720947 ODB720941:ODB720947 NTF720941:NTF720947 NJJ720941:NJJ720947 MZN720941:MZN720947 MPR720941:MPR720947 MFV720941:MFV720947 LVZ720941:LVZ720947 LMD720941:LMD720947 LCH720941:LCH720947 KSL720941:KSL720947 KIP720941:KIP720947 JYT720941:JYT720947 JOX720941:JOX720947 JFB720941:JFB720947 IVF720941:IVF720947 ILJ720941:ILJ720947 IBN720941:IBN720947 HRR720941:HRR720947 HHV720941:HHV720947 GXZ720941:GXZ720947 GOD720941:GOD720947 GEH720941:GEH720947 FUL720941:FUL720947 FKP720941:FKP720947 FAT720941:FAT720947 EQX720941:EQX720947 EHB720941:EHB720947 DXF720941:DXF720947 DNJ720941:DNJ720947 DDN720941:DDN720947 CTR720941:CTR720947 CJV720941:CJV720947 BZZ720941:BZZ720947 BQD720941:BQD720947 BGH720941:BGH720947 AWL720941:AWL720947 AMP720941:AMP720947 ACT720941:ACT720947 SX720941:SX720947 JB720941:JB720947 G720941:G720947 WVN655405:WVN655411 WLR655405:WLR655411 WBV655405:WBV655411 VRZ655405:VRZ655411 VID655405:VID655411 UYH655405:UYH655411 UOL655405:UOL655411 UEP655405:UEP655411 TUT655405:TUT655411 TKX655405:TKX655411 TBB655405:TBB655411 SRF655405:SRF655411 SHJ655405:SHJ655411 RXN655405:RXN655411 RNR655405:RNR655411 RDV655405:RDV655411 QTZ655405:QTZ655411 QKD655405:QKD655411 QAH655405:QAH655411 PQL655405:PQL655411 PGP655405:PGP655411 OWT655405:OWT655411 OMX655405:OMX655411 ODB655405:ODB655411 NTF655405:NTF655411 NJJ655405:NJJ655411 MZN655405:MZN655411 MPR655405:MPR655411 MFV655405:MFV655411 LVZ655405:LVZ655411 LMD655405:LMD655411 LCH655405:LCH655411 KSL655405:KSL655411 KIP655405:KIP655411 JYT655405:JYT655411 JOX655405:JOX655411 JFB655405:JFB655411 IVF655405:IVF655411 ILJ655405:ILJ655411 IBN655405:IBN655411 HRR655405:HRR655411 HHV655405:HHV655411 GXZ655405:GXZ655411 GOD655405:GOD655411 GEH655405:GEH655411 FUL655405:FUL655411 FKP655405:FKP655411 FAT655405:FAT655411 EQX655405:EQX655411 EHB655405:EHB655411 DXF655405:DXF655411 DNJ655405:DNJ655411 DDN655405:DDN655411 CTR655405:CTR655411 CJV655405:CJV655411 BZZ655405:BZZ655411 BQD655405:BQD655411 BGH655405:BGH655411 AWL655405:AWL655411 AMP655405:AMP655411 ACT655405:ACT655411 SX655405:SX655411 JB655405:JB655411 G655405:G655411 WVN589869:WVN589875 WLR589869:WLR589875 WBV589869:WBV589875 VRZ589869:VRZ589875 VID589869:VID589875 UYH589869:UYH589875 UOL589869:UOL589875 UEP589869:UEP589875 TUT589869:TUT589875 TKX589869:TKX589875 TBB589869:TBB589875 SRF589869:SRF589875 SHJ589869:SHJ589875 RXN589869:RXN589875 RNR589869:RNR589875 RDV589869:RDV589875 QTZ589869:QTZ589875 QKD589869:QKD589875 QAH589869:QAH589875 PQL589869:PQL589875 PGP589869:PGP589875 OWT589869:OWT589875 OMX589869:OMX589875 ODB589869:ODB589875 NTF589869:NTF589875 NJJ589869:NJJ589875 MZN589869:MZN589875 MPR589869:MPR589875 MFV589869:MFV589875 LVZ589869:LVZ589875 LMD589869:LMD589875 LCH589869:LCH589875 KSL589869:KSL589875 KIP589869:KIP589875 JYT589869:JYT589875 JOX589869:JOX589875 JFB589869:JFB589875 IVF589869:IVF589875 ILJ589869:ILJ589875 IBN589869:IBN589875 HRR589869:HRR589875 HHV589869:HHV589875 GXZ589869:GXZ589875 GOD589869:GOD589875 GEH589869:GEH589875 FUL589869:FUL589875 FKP589869:FKP589875 FAT589869:FAT589875 EQX589869:EQX589875 EHB589869:EHB589875 DXF589869:DXF589875 DNJ589869:DNJ589875 DDN589869:DDN589875 CTR589869:CTR589875 CJV589869:CJV589875 BZZ589869:BZZ589875 BQD589869:BQD589875 BGH589869:BGH589875 AWL589869:AWL589875 AMP589869:AMP589875 ACT589869:ACT589875 SX589869:SX589875 JB589869:JB589875 G589869:G589875 WVN524333:WVN524339 WLR524333:WLR524339 WBV524333:WBV524339 VRZ524333:VRZ524339 VID524333:VID524339 UYH524333:UYH524339 UOL524333:UOL524339 UEP524333:UEP524339 TUT524333:TUT524339 TKX524333:TKX524339 TBB524333:TBB524339 SRF524333:SRF524339 SHJ524333:SHJ524339 RXN524333:RXN524339 RNR524333:RNR524339 RDV524333:RDV524339 QTZ524333:QTZ524339 QKD524333:QKD524339 QAH524333:QAH524339 PQL524333:PQL524339 PGP524333:PGP524339 OWT524333:OWT524339 OMX524333:OMX524339 ODB524333:ODB524339 NTF524333:NTF524339 NJJ524333:NJJ524339 MZN524333:MZN524339 MPR524333:MPR524339 MFV524333:MFV524339 LVZ524333:LVZ524339 LMD524333:LMD524339 LCH524333:LCH524339 KSL524333:KSL524339 KIP524333:KIP524339 JYT524333:JYT524339 JOX524333:JOX524339 JFB524333:JFB524339 IVF524333:IVF524339 ILJ524333:ILJ524339 IBN524333:IBN524339 HRR524333:HRR524339 HHV524333:HHV524339 GXZ524333:GXZ524339 GOD524333:GOD524339 GEH524333:GEH524339 FUL524333:FUL524339 FKP524333:FKP524339 FAT524333:FAT524339 EQX524333:EQX524339 EHB524333:EHB524339 DXF524333:DXF524339 DNJ524333:DNJ524339 DDN524333:DDN524339 CTR524333:CTR524339 CJV524333:CJV524339 BZZ524333:BZZ524339 BQD524333:BQD524339 BGH524333:BGH524339 AWL524333:AWL524339 AMP524333:AMP524339 ACT524333:ACT524339 SX524333:SX524339 JB524333:JB524339 G524333:G524339 WVN458797:WVN458803 WLR458797:WLR458803 WBV458797:WBV458803 VRZ458797:VRZ458803 VID458797:VID458803 UYH458797:UYH458803 UOL458797:UOL458803 UEP458797:UEP458803 TUT458797:TUT458803 TKX458797:TKX458803 TBB458797:TBB458803 SRF458797:SRF458803 SHJ458797:SHJ458803 RXN458797:RXN458803 RNR458797:RNR458803 RDV458797:RDV458803 QTZ458797:QTZ458803 QKD458797:QKD458803 QAH458797:QAH458803 PQL458797:PQL458803 PGP458797:PGP458803 OWT458797:OWT458803 OMX458797:OMX458803 ODB458797:ODB458803 NTF458797:NTF458803 NJJ458797:NJJ458803 MZN458797:MZN458803 MPR458797:MPR458803 MFV458797:MFV458803 LVZ458797:LVZ458803 LMD458797:LMD458803 LCH458797:LCH458803 KSL458797:KSL458803 KIP458797:KIP458803 JYT458797:JYT458803 JOX458797:JOX458803 JFB458797:JFB458803 IVF458797:IVF458803 ILJ458797:ILJ458803 IBN458797:IBN458803 HRR458797:HRR458803 HHV458797:HHV458803 GXZ458797:GXZ458803 GOD458797:GOD458803 GEH458797:GEH458803 FUL458797:FUL458803 FKP458797:FKP458803 FAT458797:FAT458803 EQX458797:EQX458803 EHB458797:EHB458803 DXF458797:DXF458803 DNJ458797:DNJ458803 DDN458797:DDN458803 CTR458797:CTR458803 CJV458797:CJV458803 BZZ458797:BZZ458803 BQD458797:BQD458803 BGH458797:BGH458803 AWL458797:AWL458803 AMP458797:AMP458803 ACT458797:ACT458803 SX458797:SX458803 JB458797:JB458803 G458797:G458803 WVN393261:WVN393267 WLR393261:WLR393267 WBV393261:WBV393267 VRZ393261:VRZ393267 VID393261:VID393267 UYH393261:UYH393267 UOL393261:UOL393267 UEP393261:UEP393267 TUT393261:TUT393267 TKX393261:TKX393267 TBB393261:TBB393267 SRF393261:SRF393267 SHJ393261:SHJ393267 RXN393261:RXN393267 RNR393261:RNR393267 RDV393261:RDV393267 QTZ393261:QTZ393267 QKD393261:QKD393267 QAH393261:QAH393267 PQL393261:PQL393267 PGP393261:PGP393267 OWT393261:OWT393267 OMX393261:OMX393267 ODB393261:ODB393267 NTF393261:NTF393267 NJJ393261:NJJ393267 MZN393261:MZN393267 MPR393261:MPR393267 MFV393261:MFV393267 LVZ393261:LVZ393267 LMD393261:LMD393267 LCH393261:LCH393267 KSL393261:KSL393267 KIP393261:KIP393267 JYT393261:JYT393267 JOX393261:JOX393267 JFB393261:JFB393267 IVF393261:IVF393267 ILJ393261:ILJ393267 IBN393261:IBN393267 HRR393261:HRR393267 HHV393261:HHV393267 GXZ393261:GXZ393267 GOD393261:GOD393267 GEH393261:GEH393267 FUL393261:FUL393267 FKP393261:FKP393267 FAT393261:FAT393267 EQX393261:EQX393267 EHB393261:EHB393267 DXF393261:DXF393267 DNJ393261:DNJ393267 DDN393261:DDN393267 CTR393261:CTR393267 CJV393261:CJV393267 BZZ393261:BZZ393267 BQD393261:BQD393267 BGH393261:BGH393267 AWL393261:AWL393267 AMP393261:AMP393267 ACT393261:ACT393267 SX393261:SX393267 JB393261:JB393267 G393261:G393267 WVN327725:WVN327731 WLR327725:WLR327731 WBV327725:WBV327731 VRZ327725:VRZ327731 VID327725:VID327731 UYH327725:UYH327731 UOL327725:UOL327731 UEP327725:UEP327731 TUT327725:TUT327731 TKX327725:TKX327731 TBB327725:TBB327731 SRF327725:SRF327731 SHJ327725:SHJ327731 RXN327725:RXN327731 RNR327725:RNR327731 RDV327725:RDV327731 QTZ327725:QTZ327731 QKD327725:QKD327731 QAH327725:QAH327731 PQL327725:PQL327731 PGP327725:PGP327731 OWT327725:OWT327731 OMX327725:OMX327731 ODB327725:ODB327731 NTF327725:NTF327731 NJJ327725:NJJ327731 MZN327725:MZN327731 MPR327725:MPR327731 MFV327725:MFV327731 LVZ327725:LVZ327731 LMD327725:LMD327731 LCH327725:LCH327731 KSL327725:KSL327731 KIP327725:KIP327731 JYT327725:JYT327731 JOX327725:JOX327731 JFB327725:JFB327731 IVF327725:IVF327731 ILJ327725:ILJ327731 IBN327725:IBN327731 HRR327725:HRR327731 HHV327725:HHV327731 GXZ327725:GXZ327731 GOD327725:GOD327731 GEH327725:GEH327731 FUL327725:FUL327731 FKP327725:FKP327731 FAT327725:FAT327731 EQX327725:EQX327731 EHB327725:EHB327731 DXF327725:DXF327731 DNJ327725:DNJ327731 DDN327725:DDN327731 CTR327725:CTR327731 CJV327725:CJV327731 BZZ327725:BZZ327731 BQD327725:BQD327731 BGH327725:BGH327731 AWL327725:AWL327731 AMP327725:AMP327731 ACT327725:ACT327731 SX327725:SX327731 JB327725:JB327731 G327725:G327731 WVN262189:WVN262195 WLR262189:WLR262195 WBV262189:WBV262195 VRZ262189:VRZ262195 VID262189:VID262195 UYH262189:UYH262195 UOL262189:UOL262195 UEP262189:UEP262195 TUT262189:TUT262195 TKX262189:TKX262195 TBB262189:TBB262195 SRF262189:SRF262195 SHJ262189:SHJ262195 RXN262189:RXN262195 RNR262189:RNR262195 RDV262189:RDV262195 QTZ262189:QTZ262195 QKD262189:QKD262195 QAH262189:QAH262195 PQL262189:PQL262195 PGP262189:PGP262195 OWT262189:OWT262195 OMX262189:OMX262195 ODB262189:ODB262195 NTF262189:NTF262195 NJJ262189:NJJ262195 MZN262189:MZN262195 MPR262189:MPR262195 MFV262189:MFV262195 LVZ262189:LVZ262195 LMD262189:LMD262195 LCH262189:LCH262195 KSL262189:KSL262195 KIP262189:KIP262195 JYT262189:JYT262195 JOX262189:JOX262195 JFB262189:JFB262195 IVF262189:IVF262195 ILJ262189:ILJ262195 IBN262189:IBN262195 HRR262189:HRR262195 HHV262189:HHV262195 GXZ262189:GXZ262195 GOD262189:GOD262195 GEH262189:GEH262195 FUL262189:FUL262195 FKP262189:FKP262195 FAT262189:FAT262195 EQX262189:EQX262195 EHB262189:EHB262195 DXF262189:DXF262195 DNJ262189:DNJ262195 DDN262189:DDN262195 CTR262189:CTR262195 CJV262189:CJV262195 BZZ262189:BZZ262195 BQD262189:BQD262195 BGH262189:BGH262195 AWL262189:AWL262195 AMP262189:AMP262195 ACT262189:ACT262195 SX262189:SX262195 JB262189:JB262195 G262189:G262195 WVN196653:WVN196659 WLR196653:WLR196659 WBV196653:WBV196659 VRZ196653:VRZ196659 VID196653:VID196659 UYH196653:UYH196659 UOL196653:UOL196659 UEP196653:UEP196659 TUT196653:TUT196659 TKX196653:TKX196659 TBB196653:TBB196659 SRF196653:SRF196659 SHJ196653:SHJ196659 RXN196653:RXN196659 RNR196653:RNR196659 RDV196653:RDV196659 QTZ196653:QTZ196659 QKD196653:QKD196659 QAH196653:QAH196659 PQL196653:PQL196659 PGP196653:PGP196659 OWT196653:OWT196659 OMX196653:OMX196659 ODB196653:ODB196659 NTF196653:NTF196659 NJJ196653:NJJ196659 MZN196653:MZN196659 MPR196653:MPR196659 MFV196653:MFV196659 LVZ196653:LVZ196659 LMD196653:LMD196659 LCH196653:LCH196659 KSL196653:KSL196659 KIP196653:KIP196659 JYT196653:JYT196659 JOX196653:JOX196659 JFB196653:JFB196659 IVF196653:IVF196659 ILJ196653:ILJ196659 IBN196653:IBN196659 HRR196653:HRR196659 HHV196653:HHV196659 GXZ196653:GXZ196659 GOD196653:GOD196659 GEH196653:GEH196659 FUL196653:FUL196659 FKP196653:FKP196659 FAT196653:FAT196659 EQX196653:EQX196659 EHB196653:EHB196659 DXF196653:DXF196659 DNJ196653:DNJ196659 DDN196653:DDN196659 CTR196653:CTR196659 CJV196653:CJV196659 BZZ196653:BZZ196659 BQD196653:BQD196659 BGH196653:BGH196659 AWL196653:AWL196659 AMP196653:AMP196659 ACT196653:ACT196659 SX196653:SX196659 JB196653:JB196659 G196653:G196659 WVN131117:WVN131123 WLR131117:WLR131123 WBV131117:WBV131123 VRZ131117:VRZ131123 VID131117:VID131123 UYH131117:UYH131123 UOL131117:UOL131123 UEP131117:UEP131123 TUT131117:TUT131123 TKX131117:TKX131123 TBB131117:TBB131123 SRF131117:SRF131123 SHJ131117:SHJ131123 RXN131117:RXN131123 RNR131117:RNR131123 RDV131117:RDV131123 QTZ131117:QTZ131123 QKD131117:QKD131123 QAH131117:QAH131123 PQL131117:PQL131123 PGP131117:PGP131123 OWT131117:OWT131123 OMX131117:OMX131123 ODB131117:ODB131123 NTF131117:NTF131123 NJJ131117:NJJ131123 MZN131117:MZN131123 MPR131117:MPR131123 MFV131117:MFV131123 LVZ131117:LVZ131123 LMD131117:LMD131123 LCH131117:LCH131123 KSL131117:KSL131123 KIP131117:KIP131123 JYT131117:JYT131123 JOX131117:JOX131123 JFB131117:JFB131123 IVF131117:IVF131123 ILJ131117:ILJ131123 IBN131117:IBN131123 HRR131117:HRR131123 HHV131117:HHV131123 GXZ131117:GXZ131123 GOD131117:GOD131123 GEH131117:GEH131123 FUL131117:FUL131123 FKP131117:FKP131123 FAT131117:FAT131123 EQX131117:EQX131123 EHB131117:EHB131123 DXF131117:DXF131123 DNJ131117:DNJ131123 DDN131117:DDN131123 CTR131117:CTR131123 CJV131117:CJV131123 BZZ131117:BZZ131123 BQD131117:BQD131123 BGH131117:BGH131123 AWL131117:AWL131123 AMP131117:AMP131123 ACT131117:ACT131123 SX131117:SX131123 JB131117:JB131123 G131117:G131123 WVN65581:WVN65587 WLR65581:WLR65587 WBV65581:WBV65587 VRZ65581:VRZ65587 VID65581:VID65587 UYH65581:UYH65587 UOL65581:UOL65587 UEP65581:UEP65587 TUT65581:TUT65587 TKX65581:TKX65587 TBB65581:TBB65587 SRF65581:SRF65587 SHJ65581:SHJ65587 RXN65581:RXN65587 RNR65581:RNR65587 RDV65581:RDV65587 QTZ65581:QTZ65587 QKD65581:QKD65587 QAH65581:QAH65587 PQL65581:PQL65587 PGP65581:PGP65587 OWT65581:OWT65587 OMX65581:OMX65587 ODB65581:ODB65587 NTF65581:NTF65587 NJJ65581:NJJ65587 MZN65581:MZN65587 MPR65581:MPR65587 MFV65581:MFV65587 LVZ65581:LVZ65587 LMD65581:LMD65587 LCH65581:LCH65587 KSL65581:KSL65587 KIP65581:KIP65587 JYT65581:JYT65587 JOX65581:JOX65587 JFB65581:JFB65587 IVF65581:IVF65587 ILJ65581:ILJ65587 IBN65581:IBN65587 HRR65581:HRR65587 HHV65581:HHV65587 GXZ65581:GXZ65587 GOD65581:GOD65587 GEH65581:GEH65587 FUL65581:FUL65587 FKP65581:FKP65587 FAT65581:FAT65587 EQX65581:EQX65587 EHB65581:EHB65587 DXF65581:DXF65587 DNJ65581:DNJ65587 DDN65581:DDN65587 CTR65581:CTR65587 CJV65581:CJV65587 BZZ65581:BZZ65587 BQD65581:BQD65587 BGH65581:BGH65587 AWL65581:AWL65587 AMP65581:AMP65587 ACT65581:ACT65587 SX65581:SX65587 JB65581:JB65587 G65581:G65587 WVN45:WVN51 WLR45:WLR51 WBV45:WBV51 VRZ45:VRZ51 VID45:VID51 UYH45:UYH51 UOL45:UOL51 UEP45:UEP51 TUT45:TUT51 TKX45:TKX51 TBB45:TBB51 SRF45:SRF51 SHJ45:SHJ51 RXN45:RXN51 RNR45:RNR51 RDV45:RDV51 QTZ45:QTZ51 QKD45:QKD51 QAH45:QAH51 PQL45:PQL51 PGP45:PGP51 OWT45:OWT51 OMX45:OMX51 ODB45:ODB51 NTF45:NTF51 NJJ45:NJJ51 MZN45:MZN51 MPR45:MPR51 MFV45:MFV51 LVZ45:LVZ51 LMD45:LMD51 LCH45:LCH51 KSL45:KSL51 KIP45:KIP51 JYT45:JYT51 JOX45:JOX51 JFB45:JFB51 IVF45:IVF51 ILJ45:ILJ51 IBN45:IBN51 HRR45:HRR51 HHV45:HHV51 GXZ45:GXZ51 GOD45:GOD51 GEH45:GEH51 FUL45:FUL51 FKP45:FKP51 FAT45:FAT51 EQX45:EQX51 EHB45:EHB51 DXF45:DXF51 DNJ45:DNJ51 DDN45:DDN51 CTR45:CTR51 CJV45:CJV51 BZZ45:BZZ51 BQD45:BQD51 BGH45:BGH51 AWL45:AWL51 AMP45:AMP51 ACT45:ACT51 SX45:SX51 JB45:JB51 G21">
      <formula1>$G$65:$G$76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L983084:WVL983091 E31:E42 WLP983084:WLP983091 WBT983084:WBT983091 VRX983084:VRX983091 VIB983084:VIB983091 UYF983084:UYF983091 UOJ983084:UOJ983091 UEN983084:UEN983091 TUR983084:TUR983091 TKV983084:TKV983091 TAZ983084:TAZ983091 SRD983084:SRD983091 SHH983084:SHH983091 RXL983084:RXL983091 RNP983084:RNP983091 RDT983084:RDT983091 QTX983084:QTX983091 QKB983084:QKB983091 QAF983084:QAF983091 PQJ983084:PQJ983091 PGN983084:PGN983091 OWR983084:OWR983091 OMV983084:OMV983091 OCZ983084:OCZ983091 NTD983084:NTD983091 NJH983084:NJH983091 MZL983084:MZL983091 MPP983084:MPP983091 MFT983084:MFT983091 LVX983084:LVX983091 LMB983084:LMB983091 LCF983084:LCF983091 KSJ983084:KSJ983091 KIN983084:KIN983091 JYR983084:JYR983091 JOV983084:JOV983091 JEZ983084:JEZ983091 IVD983084:IVD983091 ILH983084:ILH983091 IBL983084:IBL983091 HRP983084:HRP983091 HHT983084:HHT983091 GXX983084:GXX983091 GOB983084:GOB983091 GEF983084:GEF983091 FUJ983084:FUJ983091 FKN983084:FKN983091 FAR983084:FAR983091 EQV983084:EQV983091 EGZ983084:EGZ983091 DXD983084:DXD983091 DNH983084:DNH983091 DDL983084:DDL983091 CTP983084:CTP983091 CJT983084:CJT983091 BZX983084:BZX983091 BQB983084:BQB983091 BGF983084:BGF983091 AWJ983084:AWJ983091 AMN983084:AMN983091 ACR983084:ACR983091 SV983084:SV983091 IZ983084:IZ983091 E983084:E983091 WVL917548:WVL917555 WLP917548:WLP917555 WBT917548:WBT917555 VRX917548:VRX917555 VIB917548:VIB917555 UYF917548:UYF917555 UOJ917548:UOJ917555 UEN917548:UEN917555 TUR917548:TUR917555 TKV917548:TKV917555 TAZ917548:TAZ917555 SRD917548:SRD917555 SHH917548:SHH917555 RXL917548:RXL917555 RNP917548:RNP917555 RDT917548:RDT917555 QTX917548:QTX917555 QKB917548:QKB917555 QAF917548:QAF917555 PQJ917548:PQJ917555 PGN917548:PGN917555 OWR917548:OWR917555 OMV917548:OMV917555 OCZ917548:OCZ917555 NTD917548:NTD917555 NJH917548:NJH917555 MZL917548:MZL917555 MPP917548:MPP917555 MFT917548:MFT917555 LVX917548:LVX917555 LMB917548:LMB917555 LCF917548:LCF917555 KSJ917548:KSJ917555 KIN917548:KIN917555 JYR917548:JYR917555 JOV917548:JOV917555 JEZ917548:JEZ917555 IVD917548:IVD917555 ILH917548:ILH917555 IBL917548:IBL917555 HRP917548:HRP917555 HHT917548:HHT917555 GXX917548:GXX917555 GOB917548:GOB917555 GEF917548:GEF917555 FUJ917548:FUJ917555 FKN917548:FKN917555 FAR917548:FAR917555 EQV917548:EQV917555 EGZ917548:EGZ917555 DXD917548:DXD917555 DNH917548:DNH917555 DDL917548:DDL917555 CTP917548:CTP917555 CJT917548:CJT917555 BZX917548:BZX917555 BQB917548:BQB917555 BGF917548:BGF917555 AWJ917548:AWJ917555 AMN917548:AMN917555 ACR917548:ACR917555 SV917548:SV917555 IZ917548:IZ917555 E917548:E917555 WVL852012:WVL852019 WLP852012:WLP852019 WBT852012:WBT852019 VRX852012:VRX852019 VIB852012:VIB852019 UYF852012:UYF852019 UOJ852012:UOJ852019 UEN852012:UEN852019 TUR852012:TUR852019 TKV852012:TKV852019 TAZ852012:TAZ852019 SRD852012:SRD852019 SHH852012:SHH852019 RXL852012:RXL852019 RNP852012:RNP852019 RDT852012:RDT852019 QTX852012:QTX852019 QKB852012:QKB852019 QAF852012:QAF852019 PQJ852012:PQJ852019 PGN852012:PGN852019 OWR852012:OWR852019 OMV852012:OMV852019 OCZ852012:OCZ852019 NTD852012:NTD852019 NJH852012:NJH852019 MZL852012:MZL852019 MPP852012:MPP852019 MFT852012:MFT852019 LVX852012:LVX852019 LMB852012:LMB852019 LCF852012:LCF852019 KSJ852012:KSJ852019 KIN852012:KIN852019 JYR852012:JYR852019 JOV852012:JOV852019 JEZ852012:JEZ852019 IVD852012:IVD852019 ILH852012:ILH852019 IBL852012:IBL852019 HRP852012:HRP852019 HHT852012:HHT852019 GXX852012:GXX852019 GOB852012:GOB852019 GEF852012:GEF852019 FUJ852012:FUJ852019 FKN852012:FKN852019 FAR852012:FAR852019 EQV852012:EQV852019 EGZ852012:EGZ852019 DXD852012:DXD852019 DNH852012:DNH852019 DDL852012:DDL852019 CTP852012:CTP852019 CJT852012:CJT852019 BZX852012:BZX852019 BQB852012:BQB852019 BGF852012:BGF852019 AWJ852012:AWJ852019 AMN852012:AMN852019 ACR852012:ACR852019 SV852012:SV852019 IZ852012:IZ852019 E852012:E852019 WVL786476:WVL786483 WLP786476:WLP786483 WBT786476:WBT786483 VRX786476:VRX786483 VIB786476:VIB786483 UYF786476:UYF786483 UOJ786476:UOJ786483 UEN786476:UEN786483 TUR786476:TUR786483 TKV786476:TKV786483 TAZ786476:TAZ786483 SRD786476:SRD786483 SHH786476:SHH786483 RXL786476:RXL786483 RNP786476:RNP786483 RDT786476:RDT786483 QTX786476:QTX786483 QKB786476:QKB786483 QAF786476:QAF786483 PQJ786476:PQJ786483 PGN786476:PGN786483 OWR786476:OWR786483 OMV786476:OMV786483 OCZ786476:OCZ786483 NTD786476:NTD786483 NJH786476:NJH786483 MZL786476:MZL786483 MPP786476:MPP786483 MFT786476:MFT786483 LVX786476:LVX786483 LMB786476:LMB786483 LCF786476:LCF786483 KSJ786476:KSJ786483 KIN786476:KIN786483 JYR786476:JYR786483 JOV786476:JOV786483 JEZ786476:JEZ786483 IVD786476:IVD786483 ILH786476:ILH786483 IBL786476:IBL786483 HRP786476:HRP786483 HHT786476:HHT786483 GXX786476:GXX786483 GOB786476:GOB786483 GEF786476:GEF786483 FUJ786476:FUJ786483 FKN786476:FKN786483 FAR786476:FAR786483 EQV786476:EQV786483 EGZ786476:EGZ786483 DXD786476:DXD786483 DNH786476:DNH786483 DDL786476:DDL786483 CTP786476:CTP786483 CJT786476:CJT786483 BZX786476:BZX786483 BQB786476:BQB786483 BGF786476:BGF786483 AWJ786476:AWJ786483 AMN786476:AMN786483 ACR786476:ACR786483 SV786476:SV786483 IZ786476:IZ786483 E786476:E786483 WVL720940:WVL720947 WLP720940:WLP720947 WBT720940:WBT720947 VRX720940:VRX720947 VIB720940:VIB720947 UYF720940:UYF720947 UOJ720940:UOJ720947 UEN720940:UEN720947 TUR720940:TUR720947 TKV720940:TKV720947 TAZ720940:TAZ720947 SRD720940:SRD720947 SHH720940:SHH720947 RXL720940:RXL720947 RNP720940:RNP720947 RDT720940:RDT720947 QTX720940:QTX720947 QKB720940:QKB720947 QAF720940:QAF720947 PQJ720940:PQJ720947 PGN720940:PGN720947 OWR720940:OWR720947 OMV720940:OMV720947 OCZ720940:OCZ720947 NTD720940:NTD720947 NJH720940:NJH720947 MZL720940:MZL720947 MPP720940:MPP720947 MFT720940:MFT720947 LVX720940:LVX720947 LMB720940:LMB720947 LCF720940:LCF720947 KSJ720940:KSJ720947 KIN720940:KIN720947 JYR720940:JYR720947 JOV720940:JOV720947 JEZ720940:JEZ720947 IVD720940:IVD720947 ILH720940:ILH720947 IBL720940:IBL720947 HRP720940:HRP720947 HHT720940:HHT720947 GXX720940:GXX720947 GOB720940:GOB720947 GEF720940:GEF720947 FUJ720940:FUJ720947 FKN720940:FKN720947 FAR720940:FAR720947 EQV720940:EQV720947 EGZ720940:EGZ720947 DXD720940:DXD720947 DNH720940:DNH720947 DDL720940:DDL720947 CTP720940:CTP720947 CJT720940:CJT720947 BZX720940:BZX720947 BQB720940:BQB720947 BGF720940:BGF720947 AWJ720940:AWJ720947 AMN720940:AMN720947 ACR720940:ACR720947 SV720940:SV720947 IZ720940:IZ720947 E720940:E720947 WVL655404:WVL655411 WLP655404:WLP655411 WBT655404:WBT655411 VRX655404:VRX655411 VIB655404:VIB655411 UYF655404:UYF655411 UOJ655404:UOJ655411 UEN655404:UEN655411 TUR655404:TUR655411 TKV655404:TKV655411 TAZ655404:TAZ655411 SRD655404:SRD655411 SHH655404:SHH655411 RXL655404:RXL655411 RNP655404:RNP655411 RDT655404:RDT655411 QTX655404:QTX655411 QKB655404:QKB655411 QAF655404:QAF655411 PQJ655404:PQJ655411 PGN655404:PGN655411 OWR655404:OWR655411 OMV655404:OMV655411 OCZ655404:OCZ655411 NTD655404:NTD655411 NJH655404:NJH655411 MZL655404:MZL655411 MPP655404:MPP655411 MFT655404:MFT655411 LVX655404:LVX655411 LMB655404:LMB655411 LCF655404:LCF655411 KSJ655404:KSJ655411 KIN655404:KIN655411 JYR655404:JYR655411 JOV655404:JOV655411 JEZ655404:JEZ655411 IVD655404:IVD655411 ILH655404:ILH655411 IBL655404:IBL655411 HRP655404:HRP655411 HHT655404:HHT655411 GXX655404:GXX655411 GOB655404:GOB655411 GEF655404:GEF655411 FUJ655404:FUJ655411 FKN655404:FKN655411 FAR655404:FAR655411 EQV655404:EQV655411 EGZ655404:EGZ655411 DXD655404:DXD655411 DNH655404:DNH655411 DDL655404:DDL655411 CTP655404:CTP655411 CJT655404:CJT655411 BZX655404:BZX655411 BQB655404:BQB655411 BGF655404:BGF655411 AWJ655404:AWJ655411 AMN655404:AMN655411 ACR655404:ACR655411 SV655404:SV655411 IZ655404:IZ655411 E655404:E655411 WVL589868:WVL589875 WLP589868:WLP589875 WBT589868:WBT589875 VRX589868:VRX589875 VIB589868:VIB589875 UYF589868:UYF589875 UOJ589868:UOJ589875 UEN589868:UEN589875 TUR589868:TUR589875 TKV589868:TKV589875 TAZ589868:TAZ589875 SRD589868:SRD589875 SHH589868:SHH589875 RXL589868:RXL589875 RNP589868:RNP589875 RDT589868:RDT589875 QTX589868:QTX589875 QKB589868:QKB589875 QAF589868:QAF589875 PQJ589868:PQJ589875 PGN589868:PGN589875 OWR589868:OWR589875 OMV589868:OMV589875 OCZ589868:OCZ589875 NTD589868:NTD589875 NJH589868:NJH589875 MZL589868:MZL589875 MPP589868:MPP589875 MFT589868:MFT589875 LVX589868:LVX589875 LMB589868:LMB589875 LCF589868:LCF589875 KSJ589868:KSJ589875 KIN589868:KIN589875 JYR589868:JYR589875 JOV589868:JOV589875 JEZ589868:JEZ589875 IVD589868:IVD589875 ILH589868:ILH589875 IBL589868:IBL589875 HRP589868:HRP589875 HHT589868:HHT589875 GXX589868:GXX589875 GOB589868:GOB589875 GEF589868:GEF589875 FUJ589868:FUJ589875 FKN589868:FKN589875 FAR589868:FAR589875 EQV589868:EQV589875 EGZ589868:EGZ589875 DXD589868:DXD589875 DNH589868:DNH589875 DDL589868:DDL589875 CTP589868:CTP589875 CJT589868:CJT589875 BZX589868:BZX589875 BQB589868:BQB589875 BGF589868:BGF589875 AWJ589868:AWJ589875 AMN589868:AMN589875 ACR589868:ACR589875 SV589868:SV589875 IZ589868:IZ589875 E589868:E589875 WVL524332:WVL524339 WLP524332:WLP524339 WBT524332:WBT524339 VRX524332:VRX524339 VIB524332:VIB524339 UYF524332:UYF524339 UOJ524332:UOJ524339 UEN524332:UEN524339 TUR524332:TUR524339 TKV524332:TKV524339 TAZ524332:TAZ524339 SRD524332:SRD524339 SHH524332:SHH524339 RXL524332:RXL524339 RNP524332:RNP524339 RDT524332:RDT524339 QTX524332:QTX524339 QKB524332:QKB524339 QAF524332:QAF524339 PQJ524332:PQJ524339 PGN524332:PGN524339 OWR524332:OWR524339 OMV524332:OMV524339 OCZ524332:OCZ524339 NTD524332:NTD524339 NJH524332:NJH524339 MZL524332:MZL524339 MPP524332:MPP524339 MFT524332:MFT524339 LVX524332:LVX524339 LMB524332:LMB524339 LCF524332:LCF524339 KSJ524332:KSJ524339 KIN524332:KIN524339 JYR524332:JYR524339 JOV524332:JOV524339 JEZ524332:JEZ524339 IVD524332:IVD524339 ILH524332:ILH524339 IBL524332:IBL524339 HRP524332:HRP524339 HHT524332:HHT524339 GXX524332:GXX524339 GOB524332:GOB524339 GEF524332:GEF524339 FUJ524332:FUJ524339 FKN524332:FKN524339 FAR524332:FAR524339 EQV524332:EQV524339 EGZ524332:EGZ524339 DXD524332:DXD524339 DNH524332:DNH524339 DDL524332:DDL524339 CTP524332:CTP524339 CJT524332:CJT524339 BZX524332:BZX524339 BQB524332:BQB524339 BGF524332:BGF524339 AWJ524332:AWJ524339 AMN524332:AMN524339 ACR524332:ACR524339 SV524332:SV524339 IZ524332:IZ524339 E524332:E524339 WVL458796:WVL458803 WLP458796:WLP458803 WBT458796:WBT458803 VRX458796:VRX458803 VIB458796:VIB458803 UYF458796:UYF458803 UOJ458796:UOJ458803 UEN458796:UEN458803 TUR458796:TUR458803 TKV458796:TKV458803 TAZ458796:TAZ458803 SRD458796:SRD458803 SHH458796:SHH458803 RXL458796:RXL458803 RNP458796:RNP458803 RDT458796:RDT458803 QTX458796:QTX458803 QKB458796:QKB458803 QAF458796:QAF458803 PQJ458796:PQJ458803 PGN458796:PGN458803 OWR458796:OWR458803 OMV458796:OMV458803 OCZ458796:OCZ458803 NTD458796:NTD458803 NJH458796:NJH458803 MZL458796:MZL458803 MPP458796:MPP458803 MFT458796:MFT458803 LVX458796:LVX458803 LMB458796:LMB458803 LCF458796:LCF458803 KSJ458796:KSJ458803 KIN458796:KIN458803 JYR458796:JYR458803 JOV458796:JOV458803 JEZ458796:JEZ458803 IVD458796:IVD458803 ILH458796:ILH458803 IBL458796:IBL458803 HRP458796:HRP458803 HHT458796:HHT458803 GXX458796:GXX458803 GOB458796:GOB458803 GEF458796:GEF458803 FUJ458796:FUJ458803 FKN458796:FKN458803 FAR458796:FAR458803 EQV458796:EQV458803 EGZ458796:EGZ458803 DXD458796:DXD458803 DNH458796:DNH458803 DDL458796:DDL458803 CTP458796:CTP458803 CJT458796:CJT458803 BZX458796:BZX458803 BQB458796:BQB458803 BGF458796:BGF458803 AWJ458796:AWJ458803 AMN458796:AMN458803 ACR458796:ACR458803 SV458796:SV458803 IZ458796:IZ458803 E458796:E458803 WVL393260:WVL393267 WLP393260:WLP393267 WBT393260:WBT393267 VRX393260:VRX393267 VIB393260:VIB393267 UYF393260:UYF393267 UOJ393260:UOJ393267 UEN393260:UEN393267 TUR393260:TUR393267 TKV393260:TKV393267 TAZ393260:TAZ393267 SRD393260:SRD393267 SHH393260:SHH393267 RXL393260:RXL393267 RNP393260:RNP393267 RDT393260:RDT393267 QTX393260:QTX393267 QKB393260:QKB393267 QAF393260:QAF393267 PQJ393260:PQJ393267 PGN393260:PGN393267 OWR393260:OWR393267 OMV393260:OMV393267 OCZ393260:OCZ393267 NTD393260:NTD393267 NJH393260:NJH393267 MZL393260:MZL393267 MPP393260:MPP393267 MFT393260:MFT393267 LVX393260:LVX393267 LMB393260:LMB393267 LCF393260:LCF393267 KSJ393260:KSJ393267 KIN393260:KIN393267 JYR393260:JYR393267 JOV393260:JOV393267 JEZ393260:JEZ393267 IVD393260:IVD393267 ILH393260:ILH393267 IBL393260:IBL393267 HRP393260:HRP393267 HHT393260:HHT393267 GXX393260:GXX393267 GOB393260:GOB393267 GEF393260:GEF393267 FUJ393260:FUJ393267 FKN393260:FKN393267 FAR393260:FAR393267 EQV393260:EQV393267 EGZ393260:EGZ393267 DXD393260:DXD393267 DNH393260:DNH393267 DDL393260:DDL393267 CTP393260:CTP393267 CJT393260:CJT393267 BZX393260:BZX393267 BQB393260:BQB393267 BGF393260:BGF393267 AWJ393260:AWJ393267 AMN393260:AMN393267 ACR393260:ACR393267 SV393260:SV393267 IZ393260:IZ393267 E393260:E393267 WVL327724:WVL327731 WLP327724:WLP327731 WBT327724:WBT327731 VRX327724:VRX327731 VIB327724:VIB327731 UYF327724:UYF327731 UOJ327724:UOJ327731 UEN327724:UEN327731 TUR327724:TUR327731 TKV327724:TKV327731 TAZ327724:TAZ327731 SRD327724:SRD327731 SHH327724:SHH327731 RXL327724:RXL327731 RNP327724:RNP327731 RDT327724:RDT327731 QTX327724:QTX327731 QKB327724:QKB327731 QAF327724:QAF327731 PQJ327724:PQJ327731 PGN327724:PGN327731 OWR327724:OWR327731 OMV327724:OMV327731 OCZ327724:OCZ327731 NTD327724:NTD327731 NJH327724:NJH327731 MZL327724:MZL327731 MPP327724:MPP327731 MFT327724:MFT327731 LVX327724:LVX327731 LMB327724:LMB327731 LCF327724:LCF327731 KSJ327724:KSJ327731 KIN327724:KIN327731 JYR327724:JYR327731 JOV327724:JOV327731 JEZ327724:JEZ327731 IVD327724:IVD327731 ILH327724:ILH327731 IBL327724:IBL327731 HRP327724:HRP327731 HHT327724:HHT327731 GXX327724:GXX327731 GOB327724:GOB327731 GEF327724:GEF327731 FUJ327724:FUJ327731 FKN327724:FKN327731 FAR327724:FAR327731 EQV327724:EQV327731 EGZ327724:EGZ327731 DXD327724:DXD327731 DNH327724:DNH327731 DDL327724:DDL327731 CTP327724:CTP327731 CJT327724:CJT327731 BZX327724:BZX327731 BQB327724:BQB327731 BGF327724:BGF327731 AWJ327724:AWJ327731 AMN327724:AMN327731 ACR327724:ACR327731 SV327724:SV327731 IZ327724:IZ327731 E327724:E327731 WVL262188:WVL262195 WLP262188:WLP262195 WBT262188:WBT262195 VRX262188:VRX262195 VIB262188:VIB262195 UYF262188:UYF262195 UOJ262188:UOJ262195 UEN262188:UEN262195 TUR262188:TUR262195 TKV262188:TKV262195 TAZ262188:TAZ262195 SRD262188:SRD262195 SHH262188:SHH262195 RXL262188:RXL262195 RNP262188:RNP262195 RDT262188:RDT262195 QTX262188:QTX262195 QKB262188:QKB262195 QAF262188:QAF262195 PQJ262188:PQJ262195 PGN262188:PGN262195 OWR262188:OWR262195 OMV262188:OMV262195 OCZ262188:OCZ262195 NTD262188:NTD262195 NJH262188:NJH262195 MZL262188:MZL262195 MPP262188:MPP262195 MFT262188:MFT262195 LVX262188:LVX262195 LMB262188:LMB262195 LCF262188:LCF262195 KSJ262188:KSJ262195 KIN262188:KIN262195 JYR262188:JYR262195 JOV262188:JOV262195 JEZ262188:JEZ262195 IVD262188:IVD262195 ILH262188:ILH262195 IBL262188:IBL262195 HRP262188:HRP262195 HHT262188:HHT262195 GXX262188:GXX262195 GOB262188:GOB262195 GEF262188:GEF262195 FUJ262188:FUJ262195 FKN262188:FKN262195 FAR262188:FAR262195 EQV262188:EQV262195 EGZ262188:EGZ262195 DXD262188:DXD262195 DNH262188:DNH262195 DDL262188:DDL262195 CTP262188:CTP262195 CJT262188:CJT262195 BZX262188:BZX262195 BQB262188:BQB262195 BGF262188:BGF262195 AWJ262188:AWJ262195 AMN262188:AMN262195 ACR262188:ACR262195 SV262188:SV262195 IZ262188:IZ262195 E262188:E262195 WVL196652:WVL196659 WLP196652:WLP196659 WBT196652:WBT196659 VRX196652:VRX196659 VIB196652:VIB196659 UYF196652:UYF196659 UOJ196652:UOJ196659 UEN196652:UEN196659 TUR196652:TUR196659 TKV196652:TKV196659 TAZ196652:TAZ196659 SRD196652:SRD196659 SHH196652:SHH196659 RXL196652:RXL196659 RNP196652:RNP196659 RDT196652:RDT196659 QTX196652:QTX196659 QKB196652:QKB196659 QAF196652:QAF196659 PQJ196652:PQJ196659 PGN196652:PGN196659 OWR196652:OWR196659 OMV196652:OMV196659 OCZ196652:OCZ196659 NTD196652:NTD196659 NJH196652:NJH196659 MZL196652:MZL196659 MPP196652:MPP196659 MFT196652:MFT196659 LVX196652:LVX196659 LMB196652:LMB196659 LCF196652:LCF196659 KSJ196652:KSJ196659 KIN196652:KIN196659 JYR196652:JYR196659 JOV196652:JOV196659 JEZ196652:JEZ196659 IVD196652:IVD196659 ILH196652:ILH196659 IBL196652:IBL196659 HRP196652:HRP196659 HHT196652:HHT196659 GXX196652:GXX196659 GOB196652:GOB196659 GEF196652:GEF196659 FUJ196652:FUJ196659 FKN196652:FKN196659 FAR196652:FAR196659 EQV196652:EQV196659 EGZ196652:EGZ196659 DXD196652:DXD196659 DNH196652:DNH196659 DDL196652:DDL196659 CTP196652:CTP196659 CJT196652:CJT196659 BZX196652:BZX196659 BQB196652:BQB196659 BGF196652:BGF196659 AWJ196652:AWJ196659 AMN196652:AMN196659 ACR196652:ACR196659 SV196652:SV196659 IZ196652:IZ196659 E196652:E196659 WVL131116:WVL131123 WLP131116:WLP131123 WBT131116:WBT131123 VRX131116:VRX131123 VIB131116:VIB131123 UYF131116:UYF131123 UOJ131116:UOJ131123 UEN131116:UEN131123 TUR131116:TUR131123 TKV131116:TKV131123 TAZ131116:TAZ131123 SRD131116:SRD131123 SHH131116:SHH131123 RXL131116:RXL131123 RNP131116:RNP131123 RDT131116:RDT131123 QTX131116:QTX131123 QKB131116:QKB131123 QAF131116:QAF131123 PQJ131116:PQJ131123 PGN131116:PGN131123 OWR131116:OWR131123 OMV131116:OMV131123 OCZ131116:OCZ131123 NTD131116:NTD131123 NJH131116:NJH131123 MZL131116:MZL131123 MPP131116:MPP131123 MFT131116:MFT131123 LVX131116:LVX131123 LMB131116:LMB131123 LCF131116:LCF131123 KSJ131116:KSJ131123 KIN131116:KIN131123 JYR131116:JYR131123 JOV131116:JOV131123 JEZ131116:JEZ131123 IVD131116:IVD131123 ILH131116:ILH131123 IBL131116:IBL131123 HRP131116:HRP131123 HHT131116:HHT131123 GXX131116:GXX131123 GOB131116:GOB131123 GEF131116:GEF131123 FUJ131116:FUJ131123 FKN131116:FKN131123 FAR131116:FAR131123 EQV131116:EQV131123 EGZ131116:EGZ131123 DXD131116:DXD131123 DNH131116:DNH131123 DDL131116:DDL131123 CTP131116:CTP131123 CJT131116:CJT131123 BZX131116:BZX131123 BQB131116:BQB131123 BGF131116:BGF131123 AWJ131116:AWJ131123 AMN131116:AMN131123 ACR131116:ACR131123 SV131116:SV131123 IZ131116:IZ131123 E131116:E131123 WVL65580:WVL65587 WLP65580:WLP65587 WBT65580:WBT65587 VRX65580:VRX65587 VIB65580:VIB65587 UYF65580:UYF65587 UOJ65580:UOJ65587 UEN65580:UEN65587 TUR65580:TUR65587 TKV65580:TKV65587 TAZ65580:TAZ65587 SRD65580:SRD65587 SHH65580:SHH65587 RXL65580:RXL65587 RNP65580:RNP65587 RDT65580:RDT65587 QTX65580:QTX65587 QKB65580:QKB65587 QAF65580:QAF65587 PQJ65580:PQJ65587 PGN65580:PGN65587 OWR65580:OWR65587 OMV65580:OMV65587 OCZ65580:OCZ65587 NTD65580:NTD65587 NJH65580:NJH65587 MZL65580:MZL65587 MPP65580:MPP65587 MFT65580:MFT65587 LVX65580:LVX65587 LMB65580:LMB65587 LCF65580:LCF65587 KSJ65580:KSJ65587 KIN65580:KIN65587 JYR65580:JYR65587 JOV65580:JOV65587 JEZ65580:JEZ65587 IVD65580:IVD65587 ILH65580:ILH65587 IBL65580:IBL65587 HRP65580:HRP65587 HHT65580:HHT65587 GXX65580:GXX65587 GOB65580:GOB65587 GEF65580:GEF65587 FUJ65580:FUJ65587 FKN65580:FKN65587 FAR65580:FAR65587 EQV65580:EQV65587 EGZ65580:EGZ65587 DXD65580:DXD65587 DNH65580:DNH65587 DDL65580:DDL65587 CTP65580:CTP65587 CJT65580:CJT65587 BZX65580:BZX65587 BQB65580:BQB65587 BGF65580:BGF65587 AWJ65580:AWJ65587 AMN65580:AMN65587 ACR65580:ACR65587 SV65580:SV65587 IZ65580:IZ65587 E65580:E65587 WVL44:WVL51 WLP44:WLP51 WBT44:WBT51 VRX44:VRX51 VIB44:VIB51 UYF44:UYF51 UOJ44:UOJ51 UEN44:UEN51 TUR44:TUR51 TKV44:TKV51 TAZ44:TAZ51 SRD44:SRD51 SHH44:SHH51 RXL44:RXL51 RNP44:RNP51 RDT44:RDT51 QTX44:QTX51 QKB44:QKB51 QAF44:QAF51 PQJ44:PQJ51 PGN44:PGN51 OWR44:OWR51 OMV44:OMV51 OCZ44:OCZ51 NTD44:NTD51 NJH44:NJH51 MZL44:MZL51 MPP44:MPP51 MFT44:MFT51 LVX44:LVX51 LMB44:LMB51 LCF44:LCF51 KSJ44:KSJ51 KIN44:KIN51 JYR44:JYR51 JOV44:JOV51 JEZ44:JEZ51 IVD44:IVD51 ILH44:ILH51 IBL44:IBL51 HRP44:HRP51 HHT44:HHT51 GXX44:GXX51 GOB44:GOB51 GEF44:GEF51 FUJ44:FUJ51 FKN44:FKN51 FAR44:FAR51 EQV44:EQV51 EGZ44:EGZ51 DXD44:DXD51 DNH44:DNH51 DDL44:DDL51 CTP44:CTP51 CJT44:CJT51 BZX44:BZX51 BQB44:BQB51 BGF44:BGF51 AWJ44:AWJ51 AMN44:AMN51 ACR44:ACR51 SV44:SV51 IZ44:IZ51 IZ10:IZ42 E44:E50 WVL983050:WVL983082 WLP983050:WLP983082 WBT983050:WBT983082 VRX983050:VRX983082 VIB983050:VIB983082 UYF983050:UYF983082 UOJ983050:UOJ983082 UEN983050:UEN983082 TUR983050:TUR983082 TKV983050:TKV983082 TAZ983050:TAZ983082 SRD983050:SRD983082 SHH983050:SHH983082 RXL983050:RXL983082 RNP983050:RNP983082 RDT983050:RDT983082 QTX983050:QTX983082 QKB983050:QKB983082 QAF983050:QAF983082 PQJ983050:PQJ983082 PGN983050:PGN983082 OWR983050:OWR983082 OMV983050:OMV983082 OCZ983050:OCZ983082 NTD983050:NTD983082 NJH983050:NJH983082 MZL983050:MZL983082 MPP983050:MPP983082 MFT983050:MFT983082 LVX983050:LVX983082 LMB983050:LMB983082 LCF983050:LCF983082 KSJ983050:KSJ983082 KIN983050:KIN983082 JYR983050:JYR983082 JOV983050:JOV983082 JEZ983050:JEZ983082 IVD983050:IVD983082 ILH983050:ILH983082 IBL983050:IBL983082 HRP983050:HRP983082 HHT983050:HHT983082 GXX983050:GXX983082 GOB983050:GOB983082 GEF983050:GEF983082 FUJ983050:FUJ983082 FKN983050:FKN983082 FAR983050:FAR983082 EQV983050:EQV983082 EGZ983050:EGZ983082 DXD983050:DXD983082 DNH983050:DNH983082 DDL983050:DDL983082 CTP983050:CTP983082 CJT983050:CJT983082 BZX983050:BZX983082 BQB983050:BQB983082 BGF983050:BGF983082 AWJ983050:AWJ983082 AMN983050:AMN983082 ACR983050:ACR983082 SV983050:SV983082 IZ983050:IZ983082 E983050:E983082 WVL917514:WVL917546 WLP917514:WLP917546 WBT917514:WBT917546 VRX917514:VRX917546 VIB917514:VIB917546 UYF917514:UYF917546 UOJ917514:UOJ917546 UEN917514:UEN917546 TUR917514:TUR917546 TKV917514:TKV917546 TAZ917514:TAZ917546 SRD917514:SRD917546 SHH917514:SHH917546 RXL917514:RXL917546 RNP917514:RNP917546 RDT917514:RDT917546 QTX917514:QTX917546 QKB917514:QKB917546 QAF917514:QAF917546 PQJ917514:PQJ917546 PGN917514:PGN917546 OWR917514:OWR917546 OMV917514:OMV917546 OCZ917514:OCZ917546 NTD917514:NTD917546 NJH917514:NJH917546 MZL917514:MZL917546 MPP917514:MPP917546 MFT917514:MFT917546 LVX917514:LVX917546 LMB917514:LMB917546 LCF917514:LCF917546 KSJ917514:KSJ917546 KIN917514:KIN917546 JYR917514:JYR917546 JOV917514:JOV917546 JEZ917514:JEZ917546 IVD917514:IVD917546 ILH917514:ILH917546 IBL917514:IBL917546 HRP917514:HRP917546 HHT917514:HHT917546 GXX917514:GXX917546 GOB917514:GOB917546 GEF917514:GEF917546 FUJ917514:FUJ917546 FKN917514:FKN917546 FAR917514:FAR917546 EQV917514:EQV917546 EGZ917514:EGZ917546 DXD917514:DXD917546 DNH917514:DNH917546 DDL917514:DDL917546 CTP917514:CTP917546 CJT917514:CJT917546 BZX917514:BZX917546 BQB917514:BQB917546 BGF917514:BGF917546 AWJ917514:AWJ917546 AMN917514:AMN917546 ACR917514:ACR917546 SV917514:SV917546 IZ917514:IZ917546 E917514:E917546 WVL851978:WVL852010 WLP851978:WLP852010 WBT851978:WBT852010 VRX851978:VRX852010 VIB851978:VIB852010 UYF851978:UYF852010 UOJ851978:UOJ852010 UEN851978:UEN852010 TUR851978:TUR852010 TKV851978:TKV852010 TAZ851978:TAZ852010 SRD851978:SRD852010 SHH851978:SHH852010 RXL851978:RXL852010 RNP851978:RNP852010 RDT851978:RDT852010 QTX851978:QTX852010 QKB851978:QKB852010 QAF851978:QAF852010 PQJ851978:PQJ852010 PGN851978:PGN852010 OWR851978:OWR852010 OMV851978:OMV852010 OCZ851978:OCZ852010 NTD851978:NTD852010 NJH851978:NJH852010 MZL851978:MZL852010 MPP851978:MPP852010 MFT851978:MFT852010 LVX851978:LVX852010 LMB851978:LMB852010 LCF851978:LCF852010 KSJ851978:KSJ852010 KIN851978:KIN852010 JYR851978:JYR852010 JOV851978:JOV852010 JEZ851978:JEZ852010 IVD851978:IVD852010 ILH851978:ILH852010 IBL851978:IBL852010 HRP851978:HRP852010 HHT851978:HHT852010 GXX851978:GXX852010 GOB851978:GOB852010 GEF851978:GEF852010 FUJ851978:FUJ852010 FKN851978:FKN852010 FAR851978:FAR852010 EQV851978:EQV852010 EGZ851978:EGZ852010 DXD851978:DXD852010 DNH851978:DNH852010 DDL851978:DDL852010 CTP851978:CTP852010 CJT851978:CJT852010 BZX851978:BZX852010 BQB851978:BQB852010 BGF851978:BGF852010 AWJ851978:AWJ852010 AMN851978:AMN852010 ACR851978:ACR852010 SV851978:SV852010 IZ851978:IZ852010 E851978:E852010 WVL786442:WVL786474 WLP786442:WLP786474 WBT786442:WBT786474 VRX786442:VRX786474 VIB786442:VIB786474 UYF786442:UYF786474 UOJ786442:UOJ786474 UEN786442:UEN786474 TUR786442:TUR786474 TKV786442:TKV786474 TAZ786442:TAZ786474 SRD786442:SRD786474 SHH786442:SHH786474 RXL786442:RXL786474 RNP786442:RNP786474 RDT786442:RDT786474 QTX786442:QTX786474 QKB786442:QKB786474 QAF786442:QAF786474 PQJ786442:PQJ786474 PGN786442:PGN786474 OWR786442:OWR786474 OMV786442:OMV786474 OCZ786442:OCZ786474 NTD786442:NTD786474 NJH786442:NJH786474 MZL786442:MZL786474 MPP786442:MPP786474 MFT786442:MFT786474 LVX786442:LVX786474 LMB786442:LMB786474 LCF786442:LCF786474 KSJ786442:KSJ786474 KIN786442:KIN786474 JYR786442:JYR786474 JOV786442:JOV786474 JEZ786442:JEZ786474 IVD786442:IVD786474 ILH786442:ILH786474 IBL786442:IBL786474 HRP786442:HRP786474 HHT786442:HHT786474 GXX786442:GXX786474 GOB786442:GOB786474 GEF786442:GEF786474 FUJ786442:FUJ786474 FKN786442:FKN786474 FAR786442:FAR786474 EQV786442:EQV786474 EGZ786442:EGZ786474 DXD786442:DXD786474 DNH786442:DNH786474 DDL786442:DDL786474 CTP786442:CTP786474 CJT786442:CJT786474 BZX786442:BZX786474 BQB786442:BQB786474 BGF786442:BGF786474 AWJ786442:AWJ786474 AMN786442:AMN786474 ACR786442:ACR786474 SV786442:SV786474 IZ786442:IZ786474 E786442:E786474 WVL720906:WVL720938 WLP720906:WLP720938 WBT720906:WBT720938 VRX720906:VRX720938 VIB720906:VIB720938 UYF720906:UYF720938 UOJ720906:UOJ720938 UEN720906:UEN720938 TUR720906:TUR720938 TKV720906:TKV720938 TAZ720906:TAZ720938 SRD720906:SRD720938 SHH720906:SHH720938 RXL720906:RXL720938 RNP720906:RNP720938 RDT720906:RDT720938 QTX720906:QTX720938 QKB720906:QKB720938 QAF720906:QAF720938 PQJ720906:PQJ720938 PGN720906:PGN720938 OWR720906:OWR720938 OMV720906:OMV720938 OCZ720906:OCZ720938 NTD720906:NTD720938 NJH720906:NJH720938 MZL720906:MZL720938 MPP720906:MPP720938 MFT720906:MFT720938 LVX720906:LVX720938 LMB720906:LMB720938 LCF720906:LCF720938 KSJ720906:KSJ720938 KIN720906:KIN720938 JYR720906:JYR720938 JOV720906:JOV720938 JEZ720906:JEZ720938 IVD720906:IVD720938 ILH720906:ILH720938 IBL720906:IBL720938 HRP720906:HRP720938 HHT720906:HHT720938 GXX720906:GXX720938 GOB720906:GOB720938 GEF720906:GEF720938 FUJ720906:FUJ720938 FKN720906:FKN720938 FAR720906:FAR720938 EQV720906:EQV720938 EGZ720906:EGZ720938 DXD720906:DXD720938 DNH720906:DNH720938 DDL720906:DDL720938 CTP720906:CTP720938 CJT720906:CJT720938 BZX720906:BZX720938 BQB720906:BQB720938 BGF720906:BGF720938 AWJ720906:AWJ720938 AMN720906:AMN720938 ACR720906:ACR720938 SV720906:SV720938 IZ720906:IZ720938 E720906:E720938 WVL655370:WVL655402 WLP655370:WLP655402 WBT655370:WBT655402 VRX655370:VRX655402 VIB655370:VIB655402 UYF655370:UYF655402 UOJ655370:UOJ655402 UEN655370:UEN655402 TUR655370:TUR655402 TKV655370:TKV655402 TAZ655370:TAZ655402 SRD655370:SRD655402 SHH655370:SHH655402 RXL655370:RXL655402 RNP655370:RNP655402 RDT655370:RDT655402 QTX655370:QTX655402 QKB655370:QKB655402 QAF655370:QAF655402 PQJ655370:PQJ655402 PGN655370:PGN655402 OWR655370:OWR655402 OMV655370:OMV655402 OCZ655370:OCZ655402 NTD655370:NTD655402 NJH655370:NJH655402 MZL655370:MZL655402 MPP655370:MPP655402 MFT655370:MFT655402 LVX655370:LVX655402 LMB655370:LMB655402 LCF655370:LCF655402 KSJ655370:KSJ655402 KIN655370:KIN655402 JYR655370:JYR655402 JOV655370:JOV655402 JEZ655370:JEZ655402 IVD655370:IVD655402 ILH655370:ILH655402 IBL655370:IBL655402 HRP655370:HRP655402 HHT655370:HHT655402 GXX655370:GXX655402 GOB655370:GOB655402 GEF655370:GEF655402 FUJ655370:FUJ655402 FKN655370:FKN655402 FAR655370:FAR655402 EQV655370:EQV655402 EGZ655370:EGZ655402 DXD655370:DXD655402 DNH655370:DNH655402 DDL655370:DDL655402 CTP655370:CTP655402 CJT655370:CJT655402 BZX655370:BZX655402 BQB655370:BQB655402 BGF655370:BGF655402 AWJ655370:AWJ655402 AMN655370:AMN655402 ACR655370:ACR655402 SV655370:SV655402 IZ655370:IZ655402 E655370:E655402 WVL589834:WVL589866 WLP589834:WLP589866 WBT589834:WBT589866 VRX589834:VRX589866 VIB589834:VIB589866 UYF589834:UYF589866 UOJ589834:UOJ589866 UEN589834:UEN589866 TUR589834:TUR589866 TKV589834:TKV589866 TAZ589834:TAZ589866 SRD589834:SRD589866 SHH589834:SHH589866 RXL589834:RXL589866 RNP589834:RNP589866 RDT589834:RDT589866 QTX589834:QTX589866 QKB589834:QKB589866 QAF589834:QAF589866 PQJ589834:PQJ589866 PGN589834:PGN589866 OWR589834:OWR589866 OMV589834:OMV589866 OCZ589834:OCZ589866 NTD589834:NTD589866 NJH589834:NJH589866 MZL589834:MZL589866 MPP589834:MPP589866 MFT589834:MFT589866 LVX589834:LVX589866 LMB589834:LMB589866 LCF589834:LCF589866 KSJ589834:KSJ589866 KIN589834:KIN589866 JYR589834:JYR589866 JOV589834:JOV589866 JEZ589834:JEZ589866 IVD589834:IVD589866 ILH589834:ILH589866 IBL589834:IBL589866 HRP589834:HRP589866 HHT589834:HHT589866 GXX589834:GXX589866 GOB589834:GOB589866 GEF589834:GEF589866 FUJ589834:FUJ589866 FKN589834:FKN589866 FAR589834:FAR589866 EQV589834:EQV589866 EGZ589834:EGZ589866 DXD589834:DXD589866 DNH589834:DNH589866 DDL589834:DDL589866 CTP589834:CTP589866 CJT589834:CJT589866 BZX589834:BZX589866 BQB589834:BQB589866 BGF589834:BGF589866 AWJ589834:AWJ589866 AMN589834:AMN589866 ACR589834:ACR589866 SV589834:SV589866 IZ589834:IZ589866 E589834:E589866 WVL524298:WVL524330 WLP524298:WLP524330 WBT524298:WBT524330 VRX524298:VRX524330 VIB524298:VIB524330 UYF524298:UYF524330 UOJ524298:UOJ524330 UEN524298:UEN524330 TUR524298:TUR524330 TKV524298:TKV524330 TAZ524298:TAZ524330 SRD524298:SRD524330 SHH524298:SHH524330 RXL524298:RXL524330 RNP524298:RNP524330 RDT524298:RDT524330 QTX524298:QTX524330 QKB524298:QKB524330 QAF524298:QAF524330 PQJ524298:PQJ524330 PGN524298:PGN524330 OWR524298:OWR524330 OMV524298:OMV524330 OCZ524298:OCZ524330 NTD524298:NTD524330 NJH524298:NJH524330 MZL524298:MZL524330 MPP524298:MPP524330 MFT524298:MFT524330 LVX524298:LVX524330 LMB524298:LMB524330 LCF524298:LCF524330 KSJ524298:KSJ524330 KIN524298:KIN524330 JYR524298:JYR524330 JOV524298:JOV524330 JEZ524298:JEZ524330 IVD524298:IVD524330 ILH524298:ILH524330 IBL524298:IBL524330 HRP524298:HRP524330 HHT524298:HHT524330 GXX524298:GXX524330 GOB524298:GOB524330 GEF524298:GEF524330 FUJ524298:FUJ524330 FKN524298:FKN524330 FAR524298:FAR524330 EQV524298:EQV524330 EGZ524298:EGZ524330 DXD524298:DXD524330 DNH524298:DNH524330 DDL524298:DDL524330 CTP524298:CTP524330 CJT524298:CJT524330 BZX524298:BZX524330 BQB524298:BQB524330 BGF524298:BGF524330 AWJ524298:AWJ524330 AMN524298:AMN524330 ACR524298:ACR524330 SV524298:SV524330 IZ524298:IZ524330 E524298:E524330 WVL458762:WVL458794 WLP458762:WLP458794 WBT458762:WBT458794 VRX458762:VRX458794 VIB458762:VIB458794 UYF458762:UYF458794 UOJ458762:UOJ458794 UEN458762:UEN458794 TUR458762:TUR458794 TKV458762:TKV458794 TAZ458762:TAZ458794 SRD458762:SRD458794 SHH458762:SHH458794 RXL458762:RXL458794 RNP458762:RNP458794 RDT458762:RDT458794 QTX458762:QTX458794 QKB458762:QKB458794 QAF458762:QAF458794 PQJ458762:PQJ458794 PGN458762:PGN458794 OWR458762:OWR458794 OMV458762:OMV458794 OCZ458762:OCZ458794 NTD458762:NTD458794 NJH458762:NJH458794 MZL458762:MZL458794 MPP458762:MPP458794 MFT458762:MFT458794 LVX458762:LVX458794 LMB458762:LMB458794 LCF458762:LCF458794 KSJ458762:KSJ458794 KIN458762:KIN458794 JYR458762:JYR458794 JOV458762:JOV458794 JEZ458762:JEZ458794 IVD458762:IVD458794 ILH458762:ILH458794 IBL458762:IBL458794 HRP458762:HRP458794 HHT458762:HHT458794 GXX458762:GXX458794 GOB458762:GOB458794 GEF458762:GEF458794 FUJ458762:FUJ458794 FKN458762:FKN458794 FAR458762:FAR458794 EQV458762:EQV458794 EGZ458762:EGZ458794 DXD458762:DXD458794 DNH458762:DNH458794 DDL458762:DDL458794 CTP458762:CTP458794 CJT458762:CJT458794 BZX458762:BZX458794 BQB458762:BQB458794 BGF458762:BGF458794 AWJ458762:AWJ458794 AMN458762:AMN458794 ACR458762:ACR458794 SV458762:SV458794 IZ458762:IZ458794 E458762:E458794 WVL393226:WVL393258 WLP393226:WLP393258 WBT393226:WBT393258 VRX393226:VRX393258 VIB393226:VIB393258 UYF393226:UYF393258 UOJ393226:UOJ393258 UEN393226:UEN393258 TUR393226:TUR393258 TKV393226:TKV393258 TAZ393226:TAZ393258 SRD393226:SRD393258 SHH393226:SHH393258 RXL393226:RXL393258 RNP393226:RNP393258 RDT393226:RDT393258 QTX393226:QTX393258 QKB393226:QKB393258 QAF393226:QAF393258 PQJ393226:PQJ393258 PGN393226:PGN393258 OWR393226:OWR393258 OMV393226:OMV393258 OCZ393226:OCZ393258 NTD393226:NTD393258 NJH393226:NJH393258 MZL393226:MZL393258 MPP393226:MPP393258 MFT393226:MFT393258 LVX393226:LVX393258 LMB393226:LMB393258 LCF393226:LCF393258 KSJ393226:KSJ393258 KIN393226:KIN393258 JYR393226:JYR393258 JOV393226:JOV393258 JEZ393226:JEZ393258 IVD393226:IVD393258 ILH393226:ILH393258 IBL393226:IBL393258 HRP393226:HRP393258 HHT393226:HHT393258 GXX393226:GXX393258 GOB393226:GOB393258 GEF393226:GEF393258 FUJ393226:FUJ393258 FKN393226:FKN393258 FAR393226:FAR393258 EQV393226:EQV393258 EGZ393226:EGZ393258 DXD393226:DXD393258 DNH393226:DNH393258 DDL393226:DDL393258 CTP393226:CTP393258 CJT393226:CJT393258 BZX393226:BZX393258 BQB393226:BQB393258 BGF393226:BGF393258 AWJ393226:AWJ393258 AMN393226:AMN393258 ACR393226:ACR393258 SV393226:SV393258 IZ393226:IZ393258 E393226:E393258 WVL327690:WVL327722 WLP327690:WLP327722 WBT327690:WBT327722 VRX327690:VRX327722 VIB327690:VIB327722 UYF327690:UYF327722 UOJ327690:UOJ327722 UEN327690:UEN327722 TUR327690:TUR327722 TKV327690:TKV327722 TAZ327690:TAZ327722 SRD327690:SRD327722 SHH327690:SHH327722 RXL327690:RXL327722 RNP327690:RNP327722 RDT327690:RDT327722 QTX327690:QTX327722 QKB327690:QKB327722 QAF327690:QAF327722 PQJ327690:PQJ327722 PGN327690:PGN327722 OWR327690:OWR327722 OMV327690:OMV327722 OCZ327690:OCZ327722 NTD327690:NTD327722 NJH327690:NJH327722 MZL327690:MZL327722 MPP327690:MPP327722 MFT327690:MFT327722 LVX327690:LVX327722 LMB327690:LMB327722 LCF327690:LCF327722 KSJ327690:KSJ327722 KIN327690:KIN327722 JYR327690:JYR327722 JOV327690:JOV327722 JEZ327690:JEZ327722 IVD327690:IVD327722 ILH327690:ILH327722 IBL327690:IBL327722 HRP327690:HRP327722 HHT327690:HHT327722 GXX327690:GXX327722 GOB327690:GOB327722 GEF327690:GEF327722 FUJ327690:FUJ327722 FKN327690:FKN327722 FAR327690:FAR327722 EQV327690:EQV327722 EGZ327690:EGZ327722 DXD327690:DXD327722 DNH327690:DNH327722 DDL327690:DDL327722 CTP327690:CTP327722 CJT327690:CJT327722 BZX327690:BZX327722 BQB327690:BQB327722 BGF327690:BGF327722 AWJ327690:AWJ327722 AMN327690:AMN327722 ACR327690:ACR327722 SV327690:SV327722 IZ327690:IZ327722 E327690:E327722 WVL262154:WVL262186 WLP262154:WLP262186 WBT262154:WBT262186 VRX262154:VRX262186 VIB262154:VIB262186 UYF262154:UYF262186 UOJ262154:UOJ262186 UEN262154:UEN262186 TUR262154:TUR262186 TKV262154:TKV262186 TAZ262154:TAZ262186 SRD262154:SRD262186 SHH262154:SHH262186 RXL262154:RXL262186 RNP262154:RNP262186 RDT262154:RDT262186 QTX262154:QTX262186 QKB262154:QKB262186 QAF262154:QAF262186 PQJ262154:PQJ262186 PGN262154:PGN262186 OWR262154:OWR262186 OMV262154:OMV262186 OCZ262154:OCZ262186 NTD262154:NTD262186 NJH262154:NJH262186 MZL262154:MZL262186 MPP262154:MPP262186 MFT262154:MFT262186 LVX262154:LVX262186 LMB262154:LMB262186 LCF262154:LCF262186 KSJ262154:KSJ262186 KIN262154:KIN262186 JYR262154:JYR262186 JOV262154:JOV262186 JEZ262154:JEZ262186 IVD262154:IVD262186 ILH262154:ILH262186 IBL262154:IBL262186 HRP262154:HRP262186 HHT262154:HHT262186 GXX262154:GXX262186 GOB262154:GOB262186 GEF262154:GEF262186 FUJ262154:FUJ262186 FKN262154:FKN262186 FAR262154:FAR262186 EQV262154:EQV262186 EGZ262154:EGZ262186 DXD262154:DXD262186 DNH262154:DNH262186 DDL262154:DDL262186 CTP262154:CTP262186 CJT262154:CJT262186 BZX262154:BZX262186 BQB262154:BQB262186 BGF262154:BGF262186 AWJ262154:AWJ262186 AMN262154:AMN262186 ACR262154:ACR262186 SV262154:SV262186 IZ262154:IZ262186 E262154:E262186 WVL196618:WVL196650 WLP196618:WLP196650 WBT196618:WBT196650 VRX196618:VRX196650 VIB196618:VIB196650 UYF196618:UYF196650 UOJ196618:UOJ196650 UEN196618:UEN196650 TUR196618:TUR196650 TKV196618:TKV196650 TAZ196618:TAZ196650 SRD196618:SRD196650 SHH196618:SHH196650 RXL196618:RXL196650 RNP196618:RNP196650 RDT196618:RDT196650 QTX196618:QTX196650 QKB196618:QKB196650 QAF196618:QAF196650 PQJ196618:PQJ196650 PGN196618:PGN196650 OWR196618:OWR196650 OMV196618:OMV196650 OCZ196618:OCZ196650 NTD196618:NTD196650 NJH196618:NJH196650 MZL196618:MZL196650 MPP196618:MPP196650 MFT196618:MFT196650 LVX196618:LVX196650 LMB196618:LMB196650 LCF196618:LCF196650 KSJ196618:KSJ196650 KIN196618:KIN196650 JYR196618:JYR196650 JOV196618:JOV196650 JEZ196618:JEZ196650 IVD196618:IVD196650 ILH196618:ILH196650 IBL196618:IBL196650 HRP196618:HRP196650 HHT196618:HHT196650 GXX196618:GXX196650 GOB196618:GOB196650 GEF196618:GEF196650 FUJ196618:FUJ196650 FKN196618:FKN196650 FAR196618:FAR196650 EQV196618:EQV196650 EGZ196618:EGZ196650 DXD196618:DXD196650 DNH196618:DNH196650 DDL196618:DDL196650 CTP196618:CTP196650 CJT196618:CJT196650 BZX196618:BZX196650 BQB196618:BQB196650 BGF196618:BGF196650 AWJ196618:AWJ196650 AMN196618:AMN196650 ACR196618:ACR196650 SV196618:SV196650 IZ196618:IZ196650 E196618:E196650 WVL131082:WVL131114 WLP131082:WLP131114 WBT131082:WBT131114 VRX131082:VRX131114 VIB131082:VIB131114 UYF131082:UYF131114 UOJ131082:UOJ131114 UEN131082:UEN131114 TUR131082:TUR131114 TKV131082:TKV131114 TAZ131082:TAZ131114 SRD131082:SRD131114 SHH131082:SHH131114 RXL131082:RXL131114 RNP131082:RNP131114 RDT131082:RDT131114 QTX131082:QTX131114 QKB131082:QKB131114 QAF131082:QAF131114 PQJ131082:PQJ131114 PGN131082:PGN131114 OWR131082:OWR131114 OMV131082:OMV131114 OCZ131082:OCZ131114 NTD131082:NTD131114 NJH131082:NJH131114 MZL131082:MZL131114 MPP131082:MPP131114 MFT131082:MFT131114 LVX131082:LVX131114 LMB131082:LMB131114 LCF131082:LCF131114 KSJ131082:KSJ131114 KIN131082:KIN131114 JYR131082:JYR131114 JOV131082:JOV131114 JEZ131082:JEZ131114 IVD131082:IVD131114 ILH131082:ILH131114 IBL131082:IBL131114 HRP131082:HRP131114 HHT131082:HHT131114 GXX131082:GXX131114 GOB131082:GOB131114 GEF131082:GEF131114 FUJ131082:FUJ131114 FKN131082:FKN131114 FAR131082:FAR131114 EQV131082:EQV131114 EGZ131082:EGZ131114 DXD131082:DXD131114 DNH131082:DNH131114 DDL131082:DDL131114 CTP131082:CTP131114 CJT131082:CJT131114 BZX131082:BZX131114 BQB131082:BQB131114 BGF131082:BGF131114 AWJ131082:AWJ131114 AMN131082:AMN131114 ACR131082:ACR131114 SV131082:SV131114 IZ131082:IZ131114 E131082:E131114 WVL65546:WVL65578 WLP65546:WLP65578 WBT65546:WBT65578 VRX65546:VRX65578 VIB65546:VIB65578 UYF65546:UYF65578 UOJ65546:UOJ65578 UEN65546:UEN65578 TUR65546:TUR65578 TKV65546:TKV65578 TAZ65546:TAZ65578 SRD65546:SRD65578 SHH65546:SHH65578 RXL65546:RXL65578 RNP65546:RNP65578 RDT65546:RDT65578 QTX65546:QTX65578 QKB65546:QKB65578 QAF65546:QAF65578 PQJ65546:PQJ65578 PGN65546:PGN65578 OWR65546:OWR65578 OMV65546:OMV65578 OCZ65546:OCZ65578 NTD65546:NTD65578 NJH65546:NJH65578 MZL65546:MZL65578 MPP65546:MPP65578 MFT65546:MFT65578 LVX65546:LVX65578 LMB65546:LMB65578 LCF65546:LCF65578 KSJ65546:KSJ65578 KIN65546:KIN65578 JYR65546:JYR65578 JOV65546:JOV65578 JEZ65546:JEZ65578 IVD65546:IVD65578 ILH65546:ILH65578 IBL65546:IBL65578 HRP65546:HRP65578 HHT65546:HHT65578 GXX65546:GXX65578 GOB65546:GOB65578 GEF65546:GEF65578 FUJ65546:FUJ65578 FKN65546:FKN65578 FAR65546:FAR65578 EQV65546:EQV65578 EGZ65546:EGZ65578 DXD65546:DXD65578 DNH65546:DNH65578 DDL65546:DDL65578 CTP65546:CTP65578 CJT65546:CJT65578 BZX65546:BZX65578 BQB65546:BQB65578 BGF65546:BGF65578 AWJ65546:AWJ65578 AMN65546:AMN65578 ACR65546:ACR65578 SV65546:SV65578 IZ65546:IZ65578 E65546:E65578 WVL10:WVL42 WLP10:WLP42 WBT10:WBT42 VRX10:VRX42 VIB10:VIB42 UYF10:UYF42 UOJ10:UOJ42 UEN10:UEN42 TUR10:TUR42 TKV10:TKV42 TAZ10:TAZ42 SRD10:SRD42 SHH10:SHH42 RXL10:RXL42 RNP10:RNP42 RDT10:RDT42 QTX10:QTX42 QKB10:QKB42 QAF10:QAF42 PQJ10:PQJ42 PGN10:PGN42 OWR10:OWR42 OMV10:OMV42 OCZ10:OCZ42 NTD10:NTD42 NJH10:NJH42 MZL10:MZL42 MPP10:MPP42 MFT10:MFT42 LVX10:LVX42 LMB10:LMB42 LCF10:LCF42 KSJ10:KSJ42 KIN10:KIN42 JYR10:JYR42 JOV10:JOV42 JEZ10:JEZ42 IVD10:IVD42 ILH10:ILH42 IBL10:IBL42 HRP10:HRP42 HHT10:HHT42 GXX10:GXX42 GOB10:GOB42 GEF10:GEF42 FUJ10:FUJ42 FKN10:FKN42 FAR10:FAR42 EQV10:EQV42 EGZ10:EGZ42 DXD10:DXD42 DNH10:DNH42 DDL10:DDL42 CTP10:CTP42 CJT10:CJT42 BZX10:BZX42 BQB10:BQB42 BGF10:BGF42 AWJ10:AWJ42 AMN10:AMN42 ACR10:ACR42 SV10:SV42 E20:E21">
      <formula1>"1, 2, 3"</formula1>
    </dataValidation>
  </dataValidations>
  <pageMargins left="0.75" right="0.75" top="1.25" bottom="1" header="0.5" footer="0.25"/>
  <pageSetup scale="86" orientation="portrait" r:id="rId1"/>
  <headerFooter scaleWithDoc="0" alignWithMargins="0">
    <oddHeader>&amp;R&amp;"Times New Roman,Regular"Exhibit No. ___ (JH-2)
 Docket UE-130043
Page &amp;P of &amp;N</oddHead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88"/>
  <sheetViews>
    <sheetView workbookViewId="0">
      <selection activeCell="B1" sqref="B1:I58"/>
    </sheetView>
  </sheetViews>
  <sheetFormatPr defaultColWidth="9.109375" defaultRowHeight="13.8"/>
  <cols>
    <col min="1" max="1" width="3.21875" style="81" customWidth="1"/>
    <col min="2" max="2" width="34.33203125" style="81" bestFit="1" customWidth="1"/>
    <col min="3" max="3" width="6.109375" style="81" customWidth="1"/>
    <col min="4" max="4" width="9.6640625" style="81" customWidth="1"/>
    <col min="5" max="5" width="7.6640625" style="81" customWidth="1"/>
    <col min="6" max="7" width="11.109375" style="81" customWidth="1"/>
    <col min="8" max="8" width="10.33203125" style="81" customWidth="1"/>
    <col min="9" max="9" width="11.77734375" style="81" customWidth="1"/>
    <col min="10" max="10" width="2.109375" style="81" customWidth="1"/>
    <col min="11" max="16384" width="9.109375" style="81"/>
  </cols>
  <sheetData>
    <row r="1" spans="1:10" ht="12" customHeight="1">
      <c r="B1" s="145" t="s">
        <v>122</v>
      </c>
      <c r="D1" s="1294"/>
      <c r="E1" s="1294"/>
      <c r="F1" s="1294"/>
      <c r="G1" s="1294"/>
      <c r="H1" s="1294"/>
      <c r="I1" s="1294"/>
      <c r="J1" s="147"/>
    </row>
    <row r="2" spans="1:10" ht="12" customHeight="1">
      <c r="B2" s="2556" t="s">
        <v>800</v>
      </c>
      <c r="D2" s="1294"/>
      <c r="E2" s="1294"/>
      <c r="F2" s="1294"/>
      <c r="G2" s="1294"/>
      <c r="H2" s="1294"/>
      <c r="I2" s="1294"/>
      <c r="J2" s="1294"/>
    </row>
    <row r="3" spans="1:10" ht="12" customHeight="1">
      <c r="B3" s="145" t="s">
        <v>540</v>
      </c>
      <c r="D3" s="1294"/>
      <c r="E3" s="1294"/>
      <c r="F3" s="1294"/>
      <c r="G3" s="1294"/>
      <c r="H3" s="1294"/>
      <c r="I3" s="1294"/>
      <c r="J3" s="1294"/>
    </row>
    <row r="4" spans="1:10" ht="12" customHeight="1">
      <c r="B4" s="145" t="s">
        <v>763</v>
      </c>
      <c r="D4" s="1294"/>
      <c r="E4" s="1294"/>
      <c r="F4" s="1294"/>
      <c r="G4" s="1294"/>
      <c r="H4" s="1294"/>
      <c r="I4" s="1294"/>
      <c r="J4" s="1294"/>
    </row>
    <row r="5" spans="1:10" ht="12" customHeight="1">
      <c r="D5" s="1294"/>
      <c r="E5" s="1294"/>
      <c r="F5" s="1294"/>
      <c r="G5" s="1294"/>
      <c r="H5" s="1294"/>
      <c r="I5" s="1294"/>
      <c r="J5" s="1294"/>
    </row>
    <row r="6" spans="1:10" ht="12" customHeight="1">
      <c r="D6" s="1294"/>
      <c r="E6" s="1294"/>
      <c r="F6" s="1294" t="s">
        <v>226</v>
      </c>
      <c r="G6" s="1294"/>
      <c r="H6" s="1294"/>
      <c r="I6" s="1294" t="s">
        <v>376</v>
      </c>
      <c r="J6" s="1294"/>
    </row>
    <row r="7" spans="1:10" ht="12" customHeight="1">
      <c r="D7" s="148" t="s">
        <v>227</v>
      </c>
      <c r="E7" s="148" t="s">
        <v>228</v>
      </c>
      <c r="F7" s="148" t="s">
        <v>229</v>
      </c>
      <c r="G7" s="148" t="s">
        <v>230</v>
      </c>
      <c r="H7" s="148" t="s">
        <v>231</v>
      </c>
      <c r="I7" s="148" t="s">
        <v>232</v>
      </c>
      <c r="J7" s="148"/>
    </row>
    <row r="8" spans="1:10" ht="12" customHeight="1">
      <c r="A8" s="115"/>
      <c r="B8" s="118" t="s">
        <v>360</v>
      </c>
      <c r="C8" s="115"/>
      <c r="D8" s="116"/>
      <c r="E8" s="116"/>
      <c r="F8" s="123"/>
      <c r="G8" s="116"/>
      <c r="H8" s="149"/>
      <c r="I8" s="150"/>
      <c r="J8" s="1294"/>
    </row>
    <row r="9" spans="1:10" ht="12" customHeight="1">
      <c r="A9" s="115"/>
      <c r="B9" s="151" t="s">
        <v>416</v>
      </c>
      <c r="C9" s="115"/>
      <c r="D9" s="116">
        <v>230</v>
      </c>
      <c r="E9" s="116" t="s">
        <v>236</v>
      </c>
      <c r="F9" s="123">
        <v>1700533</v>
      </c>
      <c r="G9" s="116" t="s">
        <v>264</v>
      </c>
      <c r="H9" s="149">
        <f>'WCA Allocation Factors'!E34</f>
        <v>0.22629767833380601</v>
      </c>
      <c r="I9" s="150">
        <f t="shared" ref="I9:I10" si="0">+H9*F9</f>
        <v>384826.66983002215</v>
      </c>
      <c r="J9" s="1294"/>
    </row>
    <row r="10" spans="1:10" ht="12" customHeight="1">
      <c r="A10" s="115"/>
      <c r="B10" s="151" t="s">
        <v>417</v>
      </c>
      <c r="C10" s="115"/>
      <c r="D10" s="116">
        <v>254105</v>
      </c>
      <c r="E10" s="116" t="s">
        <v>236</v>
      </c>
      <c r="F10" s="123">
        <v>3353391</v>
      </c>
      <c r="G10" s="116" t="s">
        <v>264</v>
      </c>
      <c r="H10" s="149">
        <f>'WCA Allocation Factors'!E34</f>
        <v>0.22629767833380601</v>
      </c>
      <c r="I10" s="150">
        <f t="shared" si="0"/>
        <v>758864.59784548008</v>
      </c>
      <c r="J10" s="1294"/>
    </row>
    <row r="11" spans="1:10" ht="12" customHeight="1" thickBot="1">
      <c r="A11" s="115"/>
      <c r="B11" s="151" t="s">
        <v>418</v>
      </c>
      <c r="C11" s="115"/>
      <c r="D11" s="116"/>
      <c r="E11" s="116"/>
      <c r="F11" s="535">
        <f>SUM(F9:F10)</f>
        <v>5053924</v>
      </c>
      <c r="G11" s="116"/>
      <c r="H11" s="149"/>
      <c r="I11" s="535">
        <f>SUM(I9:I10)</f>
        <v>1143691.2676755022</v>
      </c>
      <c r="J11" s="1294"/>
    </row>
    <row r="12" spans="1:10" ht="12" customHeight="1" thickTop="1">
      <c r="A12" s="115"/>
      <c r="B12" s="151"/>
      <c r="C12" s="115"/>
      <c r="D12" s="116"/>
      <c r="E12" s="116"/>
      <c r="F12" s="123"/>
      <c r="G12" s="116"/>
      <c r="H12" s="149"/>
      <c r="I12" s="150"/>
      <c r="J12" s="1294"/>
    </row>
    <row r="13" spans="1:10" ht="12" customHeight="1">
      <c r="A13" s="115"/>
      <c r="B13" s="151"/>
      <c r="C13" s="115"/>
      <c r="D13" s="116"/>
      <c r="E13" s="116"/>
      <c r="F13" s="123"/>
      <c r="G13" s="116"/>
      <c r="H13" s="149"/>
      <c r="I13" s="150"/>
      <c r="J13" s="1294"/>
    </row>
    <row r="14" spans="1:10" ht="12" customHeight="1">
      <c r="A14" s="115"/>
      <c r="B14" s="152" t="s">
        <v>373</v>
      </c>
      <c r="C14" s="115"/>
      <c r="D14" s="116"/>
      <c r="E14" s="116"/>
      <c r="F14" s="123"/>
      <c r="G14" s="116"/>
      <c r="H14" s="149"/>
      <c r="I14" s="150"/>
      <c r="J14" s="1294"/>
    </row>
    <row r="15" spans="1:10" ht="12" customHeight="1">
      <c r="A15" s="115"/>
      <c r="B15" s="151" t="s">
        <v>358</v>
      </c>
      <c r="C15" s="115"/>
      <c r="D15" s="116" t="s">
        <v>324</v>
      </c>
      <c r="E15" s="116" t="s">
        <v>236</v>
      </c>
      <c r="F15" s="123">
        <v>-13316</v>
      </c>
      <c r="G15" s="116" t="s">
        <v>265</v>
      </c>
      <c r="H15" s="149">
        <f>'WCA Allocation Factors'!E35</f>
        <v>0.22601299999999999</v>
      </c>
      <c r="I15" s="150">
        <f>H15*F15</f>
        <v>-3009.5891079999997</v>
      </c>
      <c r="J15" s="1294"/>
    </row>
    <row r="16" spans="1:10" ht="12" customHeight="1">
      <c r="A16" s="115"/>
      <c r="B16" s="151" t="s">
        <v>358</v>
      </c>
      <c r="C16" s="115"/>
      <c r="D16" s="116" t="s">
        <v>324</v>
      </c>
      <c r="E16" s="116" t="s">
        <v>236</v>
      </c>
      <c r="F16" s="123">
        <v>-22981</v>
      </c>
      <c r="G16" s="116" t="s">
        <v>237</v>
      </c>
      <c r="H16" s="149" t="s">
        <v>238</v>
      </c>
      <c r="I16" s="150">
        <f>F16</f>
        <v>-22981</v>
      </c>
      <c r="J16" s="1294"/>
    </row>
    <row r="17" spans="1:10" ht="12" customHeight="1">
      <c r="A17" s="115"/>
      <c r="B17" s="151"/>
      <c r="C17" s="115"/>
      <c r="D17" s="116"/>
      <c r="E17" s="116"/>
      <c r="F17" s="121"/>
      <c r="G17" s="116"/>
      <c r="H17" s="149"/>
      <c r="I17" s="150"/>
      <c r="J17" s="1294"/>
    </row>
    <row r="18" spans="1:10" ht="12" customHeight="1">
      <c r="A18" s="115"/>
      <c r="B18" s="151"/>
      <c r="C18" s="115"/>
      <c r="D18" s="116"/>
      <c r="E18" s="116"/>
      <c r="F18" s="121"/>
      <c r="G18" s="116"/>
      <c r="H18" s="149"/>
      <c r="I18" s="150"/>
      <c r="J18" s="1294"/>
    </row>
    <row r="19" spans="1:10" ht="12" customHeight="1">
      <c r="A19" s="115"/>
      <c r="B19" s="151"/>
      <c r="C19" s="115"/>
      <c r="D19" s="116"/>
      <c r="E19" s="116"/>
      <c r="F19" s="123"/>
      <c r="G19" s="116"/>
      <c r="H19" s="149"/>
      <c r="I19" s="150"/>
      <c r="J19" s="1294"/>
    </row>
    <row r="20" spans="1:10" ht="12" customHeight="1">
      <c r="A20" s="115"/>
      <c r="B20" s="151"/>
      <c r="C20" s="115"/>
      <c r="D20" s="116"/>
      <c r="E20" s="116"/>
      <c r="F20" s="121"/>
      <c r="G20" s="116"/>
      <c r="H20" s="149"/>
      <c r="I20" s="150"/>
      <c r="J20" s="1294"/>
    </row>
    <row r="21" spans="1:10" ht="12" customHeight="1">
      <c r="A21" s="115"/>
      <c r="B21" s="151"/>
      <c r="C21" s="115"/>
      <c r="D21" s="116"/>
      <c r="E21" s="116"/>
      <c r="F21" s="121"/>
      <c r="G21" s="116"/>
      <c r="H21" s="149"/>
      <c r="I21" s="150"/>
      <c r="J21" s="1294"/>
    </row>
    <row r="22" spans="1:10" ht="12" customHeight="1">
      <c r="A22" s="115"/>
      <c r="B22" s="151"/>
      <c r="C22" s="115"/>
      <c r="D22" s="116"/>
      <c r="E22" s="116"/>
      <c r="F22" s="123"/>
      <c r="G22" s="116"/>
      <c r="H22" s="149"/>
      <c r="I22" s="150"/>
      <c r="J22" s="1294"/>
    </row>
    <row r="23" spans="1:10" ht="12" customHeight="1">
      <c r="A23" s="115"/>
      <c r="B23" s="145" t="s">
        <v>350</v>
      </c>
      <c r="C23" s="115"/>
      <c r="D23" s="116"/>
      <c r="E23" s="116"/>
      <c r="F23" s="123"/>
      <c r="G23" s="116"/>
      <c r="H23" s="149"/>
      <c r="I23" s="150"/>
      <c r="J23" s="1294"/>
    </row>
    <row r="24" spans="1:10" ht="12" customHeight="1">
      <c r="A24" s="115"/>
      <c r="B24" s="151"/>
      <c r="C24" s="115"/>
      <c r="D24" s="116"/>
      <c r="E24" s="116"/>
      <c r="F24" s="123"/>
      <c r="G24" s="119"/>
      <c r="H24" s="149"/>
      <c r="I24" s="150"/>
      <c r="J24" s="1294"/>
    </row>
    <row r="25" spans="1:10" ht="12" customHeight="1">
      <c r="A25" s="115"/>
      <c r="B25" s="153"/>
      <c r="C25" s="134"/>
      <c r="D25" s="135"/>
      <c r="E25" s="135"/>
      <c r="F25" s="154"/>
      <c r="G25" s="135"/>
      <c r="H25" s="155"/>
      <c r="I25" s="156"/>
      <c r="J25" s="1294"/>
    </row>
    <row r="26" spans="1:10" ht="12" customHeight="1">
      <c r="B26" s="157"/>
      <c r="C26" s="115"/>
      <c r="D26" s="116"/>
      <c r="E26" s="116"/>
      <c r="F26" s="123"/>
      <c r="G26" s="116"/>
      <c r="H26" s="124"/>
      <c r="I26" s="158"/>
      <c r="J26" s="1294"/>
    </row>
    <row r="27" spans="1:10" ht="12" customHeight="1">
      <c r="B27" s="157"/>
      <c r="C27" s="115"/>
      <c r="D27" s="116"/>
      <c r="E27" s="116"/>
      <c r="F27" s="123"/>
      <c r="G27" s="116"/>
      <c r="H27" s="124"/>
      <c r="I27" s="158"/>
      <c r="J27" s="2557"/>
    </row>
    <row r="28" spans="1:10" ht="12" customHeight="1">
      <c r="B28" s="157"/>
      <c r="C28" s="115"/>
      <c r="D28" s="116"/>
      <c r="E28" s="116"/>
      <c r="F28" s="123"/>
      <c r="G28" s="116"/>
      <c r="H28" s="124"/>
      <c r="I28" s="158"/>
      <c r="J28" s="1294"/>
    </row>
    <row r="29" spans="1:10" ht="12" customHeight="1">
      <c r="B29" s="159"/>
      <c r="C29" s="140"/>
      <c r="D29" s="141"/>
      <c r="E29" s="141"/>
      <c r="F29" s="160"/>
      <c r="G29" s="141"/>
      <c r="H29" s="161"/>
      <c r="I29" s="162"/>
      <c r="J29" s="1294"/>
    </row>
    <row r="30" spans="1:10" ht="12" customHeight="1">
      <c r="B30" s="151"/>
      <c r="C30" s="115"/>
      <c r="D30" s="116"/>
      <c r="E30" s="116"/>
      <c r="F30" s="121"/>
      <c r="G30" s="116"/>
      <c r="H30" s="149"/>
      <c r="I30" s="150"/>
      <c r="J30" s="1294"/>
    </row>
    <row r="31" spans="1:10" ht="12" customHeight="1">
      <c r="B31" s="151"/>
      <c r="C31" s="115"/>
      <c r="D31" s="116"/>
      <c r="E31" s="116"/>
      <c r="F31" s="121"/>
      <c r="G31" s="116"/>
      <c r="H31" s="149"/>
      <c r="I31" s="150"/>
      <c r="J31" s="146"/>
    </row>
    <row r="32" spans="1:10" ht="12" customHeight="1">
      <c r="B32" s="151"/>
      <c r="C32" s="115"/>
      <c r="D32" s="116"/>
      <c r="E32" s="116"/>
      <c r="F32" s="121"/>
      <c r="G32" s="116"/>
      <c r="H32" s="149"/>
      <c r="I32" s="150"/>
      <c r="J32" s="146"/>
    </row>
    <row r="33" spans="1:10" ht="12" customHeight="1">
      <c r="B33" s="151"/>
      <c r="C33" s="115"/>
      <c r="D33" s="116"/>
      <c r="E33" s="116"/>
      <c r="F33" s="121"/>
      <c r="G33" s="116"/>
      <c r="H33" s="149"/>
      <c r="I33" s="150"/>
      <c r="J33" s="146"/>
    </row>
    <row r="34" spans="1:10" ht="12" customHeight="1">
      <c r="B34" s="151"/>
      <c r="C34" s="115"/>
      <c r="D34" s="116"/>
      <c r="E34" s="116"/>
      <c r="F34" s="121"/>
      <c r="G34" s="116"/>
      <c r="H34" s="149"/>
      <c r="I34" s="150"/>
      <c r="J34" s="146"/>
    </row>
    <row r="35" spans="1:10" ht="12" customHeight="1">
      <c r="B35" s="151"/>
      <c r="C35" s="115"/>
      <c r="D35" s="116"/>
      <c r="E35" s="116"/>
      <c r="F35" s="121"/>
      <c r="G35" s="116"/>
      <c r="H35" s="149"/>
      <c r="I35" s="150"/>
      <c r="J35" s="146"/>
    </row>
    <row r="36" spans="1:10" ht="12" customHeight="1">
      <c r="A36" s="115"/>
      <c r="B36" s="151"/>
      <c r="C36" s="115"/>
      <c r="D36" s="116"/>
      <c r="E36" s="116"/>
      <c r="F36" s="121"/>
      <c r="G36" s="142"/>
      <c r="H36" s="163"/>
      <c r="I36" s="150"/>
      <c r="J36" s="146"/>
    </row>
    <row r="37" spans="1:10" ht="12" customHeight="1">
      <c r="A37" s="115"/>
      <c r="B37" s="151"/>
      <c r="C37" s="115"/>
      <c r="D37" s="116"/>
      <c r="E37" s="116"/>
      <c r="F37" s="132"/>
      <c r="G37" s="116"/>
      <c r="H37" s="163"/>
      <c r="I37" s="164"/>
      <c r="J37" s="146"/>
    </row>
    <row r="38" spans="1:10" ht="12" customHeight="1">
      <c r="A38" s="115"/>
      <c r="B38" s="151"/>
      <c r="C38" s="115"/>
      <c r="D38" s="116"/>
      <c r="E38" s="116"/>
      <c r="F38" s="132"/>
      <c r="G38" s="116"/>
      <c r="H38" s="163"/>
      <c r="I38" s="164"/>
      <c r="J38" s="146"/>
    </row>
    <row r="39" spans="1:10" ht="12" customHeight="1">
      <c r="A39" s="115"/>
      <c r="B39" s="151"/>
      <c r="C39" s="115"/>
      <c r="D39" s="116"/>
      <c r="E39" s="116"/>
      <c r="F39" s="132"/>
      <c r="G39" s="116"/>
      <c r="H39" s="163"/>
      <c r="I39" s="164"/>
      <c r="J39" s="146"/>
    </row>
    <row r="40" spans="1:10" ht="12" customHeight="1"/>
    <row r="41" spans="1:10" ht="12" customHeight="1"/>
    <row r="42" spans="1:10" ht="12" customHeight="1"/>
    <row r="43" spans="1:10" ht="12" customHeight="1"/>
    <row r="44" spans="1:10" ht="12" customHeight="1"/>
    <row r="45" spans="1:10" ht="12" customHeight="1"/>
    <row r="46" spans="1:10" ht="12" customHeight="1"/>
    <row r="47" spans="1:10" ht="12" customHeight="1">
      <c r="F47" s="165"/>
    </row>
    <row r="48" spans="1:10" ht="12" customHeight="1"/>
    <row r="49" spans="4:4" ht="12" customHeight="1"/>
    <row r="50" spans="4:4" ht="12" customHeight="1"/>
    <row r="51" spans="4:4" ht="12" customHeight="1"/>
    <row r="55" spans="4:4">
      <c r="D55" s="166"/>
    </row>
    <row r="56" spans="4:4">
      <c r="D56" s="166"/>
    </row>
    <row r="57" spans="4:4">
      <c r="D57" s="166"/>
    </row>
    <row r="58" spans="4:4">
      <c r="D58" s="166"/>
    </row>
    <row r="59" spans="4:4">
      <c r="D59" s="166"/>
    </row>
    <row r="60" spans="4:4">
      <c r="D60" s="166"/>
    </row>
    <row r="61" spans="4:4">
      <c r="D61" s="166"/>
    </row>
    <row r="62" spans="4:4">
      <c r="D62" s="166"/>
    </row>
    <row r="63" spans="4:4">
      <c r="D63" s="166"/>
    </row>
    <row r="64" spans="4:4">
      <c r="D64" s="166"/>
    </row>
    <row r="65" spans="4:4">
      <c r="D65" s="166"/>
    </row>
    <row r="66" spans="4:4">
      <c r="D66" s="166"/>
    </row>
    <row r="67" spans="4:4">
      <c r="D67" s="166"/>
    </row>
    <row r="68" spans="4:4">
      <c r="D68" s="166"/>
    </row>
    <row r="69" spans="4:4">
      <c r="D69" s="166"/>
    </row>
    <row r="70" spans="4:4">
      <c r="D70" s="166"/>
    </row>
    <row r="71" spans="4:4">
      <c r="D71" s="166"/>
    </row>
    <row r="72" spans="4:4">
      <c r="D72" s="166"/>
    </row>
    <row r="73" spans="4:4">
      <c r="D73" s="166"/>
    </row>
    <row r="74" spans="4:4">
      <c r="D74" s="166"/>
    </row>
    <row r="75" spans="4:4">
      <c r="D75" s="166"/>
    </row>
    <row r="76" spans="4:4">
      <c r="D76" s="166"/>
    </row>
    <row r="77" spans="4:4">
      <c r="D77" s="166"/>
    </row>
    <row r="78" spans="4:4">
      <c r="D78" s="166"/>
    </row>
    <row r="79" spans="4:4">
      <c r="D79" s="166"/>
    </row>
    <row r="80" spans="4:4">
      <c r="D80" s="166"/>
    </row>
    <row r="81" spans="4:4">
      <c r="D81" s="166"/>
    </row>
    <row r="82" spans="4:4">
      <c r="D82" s="166"/>
    </row>
    <row r="83" spans="4:4">
      <c r="D83" s="166"/>
    </row>
    <row r="84" spans="4:4">
      <c r="D84" s="166"/>
    </row>
    <row r="85" spans="4:4">
      <c r="D85" s="166"/>
    </row>
    <row r="86" spans="4:4">
      <c r="D86" s="166"/>
    </row>
    <row r="87" spans="4:4">
      <c r="D87" s="166"/>
    </row>
    <row r="88" spans="4:4">
      <c r="D88" s="166"/>
    </row>
    <row r="89" spans="4:4">
      <c r="D89" s="166"/>
    </row>
    <row r="90" spans="4:4">
      <c r="D90" s="166"/>
    </row>
    <row r="91" spans="4:4">
      <c r="D91" s="166"/>
    </row>
    <row r="92" spans="4:4">
      <c r="D92" s="166"/>
    </row>
    <row r="93" spans="4:4">
      <c r="D93" s="166"/>
    </row>
    <row r="94" spans="4:4">
      <c r="D94" s="166"/>
    </row>
    <row r="95" spans="4:4">
      <c r="D95" s="166"/>
    </row>
    <row r="96" spans="4:4">
      <c r="D96" s="166"/>
    </row>
    <row r="97" spans="4:4">
      <c r="D97" s="166"/>
    </row>
    <row r="98" spans="4:4">
      <c r="D98" s="166"/>
    </row>
    <row r="99" spans="4:4">
      <c r="D99" s="166"/>
    </row>
    <row r="100" spans="4:4">
      <c r="D100" s="166"/>
    </row>
    <row r="101" spans="4:4">
      <c r="D101" s="166"/>
    </row>
    <row r="102" spans="4:4">
      <c r="D102" s="166"/>
    </row>
    <row r="103" spans="4:4">
      <c r="D103" s="166"/>
    </row>
    <row r="104" spans="4:4">
      <c r="D104" s="166"/>
    </row>
    <row r="105" spans="4:4">
      <c r="D105" s="166"/>
    </row>
    <row r="106" spans="4:4">
      <c r="D106" s="166"/>
    </row>
    <row r="107" spans="4:4">
      <c r="D107" s="166"/>
    </row>
    <row r="108" spans="4:4">
      <c r="D108" s="166"/>
    </row>
    <row r="109" spans="4:4">
      <c r="D109" s="166"/>
    </row>
    <row r="110" spans="4:4">
      <c r="D110" s="166"/>
    </row>
    <row r="111" spans="4:4">
      <c r="D111" s="166"/>
    </row>
    <row r="112" spans="4:4">
      <c r="D112" s="166"/>
    </row>
    <row r="113" spans="4:4">
      <c r="D113" s="166"/>
    </row>
    <row r="114" spans="4:4">
      <c r="D114" s="166"/>
    </row>
    <row r="115" spans="4:4">
      <c r="D115" s="166"/>
    </row>
    <row r="116" spans="4:4">
      <c r="D116" s="166"/>
    </row>
    <row r="117" spans="4:4">
      <c r="D117" s="166"/>
    </row>
    <row r="118" spans="4:4">
      <c r="D118" s="166"/>
    </row>
    <row r="119" spans="4:4">
      <c r="D119" s="166"/>
    </row>
    <row r="120" spans="4:4">
      <c r="D120" s="166"/>
    </row>
    <row r="121" spans="4:4">
      <c r="D121" s="166"/>
    </row>
    <row r="122" spans="4:4">
      <c r="D122" s="166"/>
    </row>
    <row r="123" spans="4:4">
      <c r="D123" s="166"/>
    </row>
    <row r="124" spans="4:4">
      <c r="D124" s="166"/>
    </row>
    <row r="125" spans="4:4">
      <c r="D125" s="166"/>
    </row>
    <row r="126" spans="4:4">
      <c r="D126" s="166"/>
    </row>
    <row r="127" spans="4:4">
      <c r="D127" s="166"/>
    </row>
    <row r="128" spans="4:4">
      <c r="D128" s="166"/>
    </row>
    <row r="129" spans="4:4">
      <c r="D129" s="166"/>
    </row>
    <row r="130" spans="4:4">
      <c r="D130" s="166"/>
    </row>
    <row r="131" spans="4:4">
      <c r="D131" s="166"/>
    </row>
    <row r="132" spans="4:4">
      <c r="D132" s="166"/>
    </row>
    <row r="133" spans="4:4">
      <c r="D133" s="166"/>
    </row>
    <row r="134" spans="4:4">
      <c r="D134" s="166"/>
    </row>
    <row r="135" spans="4:4">
      <c r="D135" s="166"/>
    </row>
    <row r="136" spans="4:4">
      <c r="D136" s="166"/>
    </row>
    <row r="137" spans="4:4">
      <c r="D137" s="166"/>
    </row>
    <row r="138" spans="4:4">
      <c r="D138" s="166"/>
    </row>
    <row r="139" spans="4:4">
      <c r="D139" s="166"/>
    </row>
    <row r="140" spans="4:4">
      <c r="D140" s="166"/>
    </row>
    <row r="141" spans="4:4">
      <c r="D141" s="166"/>
    </row>
    <row r="142" spans="4:4">
      <c r="D142" s="166"/>
    </row>
    <row r="143" spans="4:4">
      <c r="D143" s="166"/>
    </row>
    <row r="144" spans="4:4">
      <c r="D144" s="166"/>
    </row>
    <row r="145" spans="4:4">
      <c r="D145" s="166"/>
    </row>
    <row r="146" spans="4:4">
      <c r="D146" s="166"/>
    </row>
    <row r="147" spans="4:4">
      <c r="D147" s="166"/>
    </row>
    <row r="148" spans="4:4">
      <c r="D148" s="166"/>
    </row>
    <row r="149" spans="4:4">
      <c r="D149" s="166"/>
    </row>
    <row r="150" spans="4:4">
      <c r="D150" s="166"/>
    </row>
    <row r="151" spans="4:4">
      <c r="D151" s="166"/>
    </row>
    <row r="152" spans="4:4">
      <c r="D152" s="166"/>
    </row>
    <row r="153" spans="4:4">
      <c r="D153" s="166"/>
    </row>
    <row r="154" spans="4:4">
      <c r="D154" s="166"/>
    </row>
    <row r="155" spans="4:4">
      <c r="D155" s="166"/>
    </row>
    <row r="156" spans="4:4">
      <c r="D156" s="166"/>
    </row>
    <row r="157" spans="4:4">
      <c r="D157" s="166"/>
    </row>
    <row r="158" spans="4:4">
      <c r="D158" s="166"/>
    </row>
    <row r="159" spans="4:4">
      <c r="D159" s="166"/>
    </row>
    <row r="160" spans="4:4">
      <c r="D160" s="166"/>
    </row>
    <row r="161" spans="4:4">
      <c r="D161" s="166"/>
    </row>
    <row r="162" spans="4:4">
      <c r="D162" s="166"/>
    </row>
    <row r="163" spans="4:4">
      <c r="D163" s="166"/>
    </row>
    <row r="164" spans="4:4">
      <c r="D164" s="166"/>
    </row>
    <row r="165" spans="4:4">
      <c r="D165" s="166"/>
    </row>
    <row r="166" spans="4:4">
      <c r="D166" s="166"/>
    </row>
    <row r="167" spans="4:4">
      <c r="D167" s="166"/>
    </row>
    <row r="168" spans="4:4">
      <c r="D168" s="166"/>
    </row>
    <row r="169" spans="4:4">
      <c r="D169" s="166"/>
    </row>
    <row r="170" spans="4:4">
      <c r="D170" s="166"/>
    </row>
    <row r="171" spans="4:4">
      <c r="D171" s="166"/>
    </row>
    <row r="172" spans="4:4">
      <c r="D172" s="166"/>
    </row>
    <row r="173" spans="4:4">
      <c r="D173" s="166"/>
    </row>
    <row r="174" spans="4:4">
      <c r="D174" s="166"/>
    </row>
    <row r="175" spans="4:4">
      <c r="D175" s="166"/>
    </row>
    <row r="176" spans="4:4">
      <c r="D176" s="166"/>
    </row>
    <row r="177" spans="4:4">
      <c r="D177" s="166"/>
    </row>
    <row r="178" spans="4:4">
      <c r="D178" s="166"/>
    </row>
    <row r="179" spans="4:4">
      <c r="D179" s="166"/>
    </row>
    <row r="180" spans="4:4">
      <c r="D180" s="166"/>
    </row>
    <row r="181" spans="4:4">
      <c r="D181" s="166"/>
    </row>
    <row r="182" spans="4:4">
      <c r="D182" s="166"/>
    </row>
    <row r="183" spans="4:4">
      <c r="D183" s="166"/>
    </row>
    <row r="184" spans="4:4">
      <c r="D184" s="166"/>
    </row>
    <row r="185" spans="4:4">
      <c r="D185" s="166"/>
    </row>
    <row r="186" spans="4:4">
      <c r="D186" s="166"/>
    </row>
    <row r="187" spans="4:4">
      <c r="D187" s="166"/>
    </row>
    <row r="188" spans="4:4">
      <c r="D188" s="166"/>
    </row>
    <row r="189" spans="4:4">
      <c r="D189" s="166"/>
    </row>
    <row r="190" spans="4:4">
      <c r="D190" s="166"/>
    </row>
    <row r="191" spans="4:4">
      <c r="D191" s="166"/>
    </row>
    <row r="192" spans="4:4">
      <c r="D192" s="166"/>
    </row>
    <row r="193" spans="4:4">
      <c r="D193" s="166"/>
    </row>
    <row r="194" spans="4:4">
      <c r="D194" s="166"/>
    </row>
    <row r="195" spans="4:4">
      <c r="D195" s="166"/>
    </row>
    <row r="196" spans="4:4">
      <c r="D196" s="166"/>
    </row>
    <row r="197" spans="4:4">
      <c r="D197" s="166"/>
    </row>
    <row r="198" spans="4:4">
      <c r="D198" s="166"/>
    </row>
    <row r="199" spans="4:4">
      <c r="D199" s="166"/>
    </row>
    <row r="200" spans="4:4">
      <c r="D200" s="166"/>
    </row>
    <row r="201" spans="4:4">
      <c r="D201" s="166"/>
    </row>
    <row r="202" spans="4:4">
      <c r="D202" s="166"/>
    </row>
    <row r="203" spans="4:4">
      <c r="D203" s="166"/>
    </row>
    <row r="204" spans="4:4">
      <c r="D204" s="166"/>
    </row>
    <row r="205" spans="4:4">
      <c r="D205" s="166"/>
    </row>
    <row r="206" spans="4:4">
      <c r="D206" s="166"/>
    </row>
    <row r="207" spans="4:4">
      <c r="D207" s="166"/>
    </row>
    <row r="208" spans="4:4">
      <c r="D208" s="166"/>
    </row>
    <row r="209" spans="4:4">
      <c r="D209" s="166"/>
    </row>
    <row r="210" spans="4:4">
      <c r="D210" s="166"/>
    </row>
    <row r="211" spans="4:4">
      <c r="D211" s="166"/>
    </row>
    <row r="212" spans="4:4">
      <c r="D212" s="166"/>
    </row>
    <row r="213" spans="4:4">
      <c r="D213" s="166"/>
    </row>
    <row r="214" spans="4:4">
      <c r="D214" s="166"/>
    </row>
    <row r="215" spans="4:4">
      <c r="D215" s="166"/>
    </row>
    <row r="216" spans="4:4">
      <c r="D216" s="166"/>
    </row>
    <row r="217" spans="4:4">
      <c r="D217" s="166"/>
    </row>
    <row r="218" spans="4:4">
      <c r="D218" s="166"/>
    </row>
    <row r="219" spans="4:4">
      <c r="D219" s="166"/>
    </row>
    <row r="220" spans="4:4">
      <c r="D220" s="166"/>
    </row>
    <row r="221" spans="4:4">
      <c r="D221" s="166"/>
    </row>
    <row r="222" spans="4:4">
      <c r="D222" s="166"/>
    </row>
    <row r="223" spans="4:4">
      <c r="D223" s="166"/>
    </row>
    <row r="224" spans="4:4">
      <c r="D224" s="166"/>
    </row>
    <row r="225" spans="4:4">
      <c r="D225" s="166"/>
    </row>
    <row r="226" spans="4:4">
      <c r="D226" s="166"/>
    </row>
    <row r="227" spans="4:4">
      <c r="D227" s="166"/>
    </row>
    <row r="228" spans="4:4">
      <c r="D228" s="166"/>
    </row>
    <row r="229" spans="4:4">
      <c r="D229" s="166"/>
    </row>
    <row r="230" spans="4:4">
      <c r="D230" s="166"/>
    </row>
    <row r="231" spans="4:4">
      <c r="D231" s="166"/>
    </row>
    <row r="232" spans="4:4">
      <c r="D232" s="166"/>
    </row>
    <row r="233" spans="4:4">
      <c r="D233" s="166"/>
    </row>
    <row r="234" spans="4:4">
      <c r="D234" s="166"/>
    </row>
    <row r="235" spans="4:4">
      <c r="D235" s="166"/>
    </row>
    <row r="236" spans="4:4">
      <c r="D236" s="166"/>
    </row>
    <row r="237" spans="4:4">
      <c r="D237" s="166"/>
    </row>
    <row r="238" spans="4:4">
      <c r="D238" s="166"/>
    </row>
    <row r="239" spans="4:4">
      <c r="D239" s="166"/>
    </row>
    <row r="240" spans="4:4">
      <c r="D240" s="166"/>
    </row>
    <row r="241" spans="4:4">
      <c r="D241" s="166"/>
    </row>
    <row r="242" spans="4:4">
      <c r="D242" s="166"/>
    </row>
    <row r="243" spans="4:4">
      <c r="D243" s="166"/>
    </row>
    <row r="244" spans="4:4">
      <c r="D244" s="166"/>
    </row>
    <row r="245" spans="4:4">
      <c r="D245" s="166"/>
    </row>
    <row r="246" spans="4:4">
      <c r="D246" s="166"/>
    </row>
    <row r="247" spans="4:4">
      <c r="D247" s="166"/>
    </row>
    <row r="248" spans="4:4">
      <c r="D248" s="166"/>
    </row>
    <row r="249" spans="4:4">
      <c r="D249" s="166"/>
    </row>
    <row r="250" spans="4:4">
      <c r="D250" s="166"/>
    </row>
    <row r="251" spans="4:4">
      <c r="D251" s="166"/>
    </row>
    <row r="252" spans="4:4">
      <c r="D252" s="166"/>
    </row>
    <row r="253" spans="4:4">
      <c r="D253" s="166"/>
    </row>
    <row r="254" spans="4:4">
      <c r="D254" s="166"/>
    </row>
    <row r="255" spans="4:4">
      <c r="D255" s="166"/>
    </row>
    <row r="256" spans="4:4">
      <c r="D256" s="166"/>
    </row>
    <row r="257" spans="4:4">
      <c r="D257" s="166"/>
    </row>
    <row r="258" spans="4:4">
      <c r="D258" s="166"/>
    </row>
    <row r="259" spans="4:4">
      <c r="D259" s="166"/>
    </row>
    <row r="260" spans="4:4">
      <c r="D260" s="166"/>
    </row>
    <row r="261" spans="4:4">
      <c r="D261" s="166"/>
    </row>
    <row r="262" spans="4:4">
      <c r="D262" s="166"/>
    </row>
    <row r="263" spans="4:4">
      <c r="D263" s="166"/>
    </row>
    <row r="264" spans="4:4">
      <c r="D264" s="166"/>
    </row>
    <row r="265" spans="4:4">
      <c r="D265" s="166"/>
    </row>
    <row r="266" spans="4:4">
      <c r="D266" s="166"/>
    </row>
    <row r="267" spans="4:4">
      <c r="D267" s="166"/>
    </row>
    <row r="268" spans="4:4">
      <c r="D268" s="166"/>
    </row>
    <row r="269" spans="4:4">
      <c r="D269" s="166"/>
    </row>
    <row r="270" spans="4:4">
      <c r="D270" s="166"/>
    </row>
    <row r="271" spans="4:4">
      <c r="D271" s="166"/>
    </row>
    <row r="272" spans="4:4">
      <c r="D272" s="166"/>
    </row>
    <row r="273" spans="4:4">
      <c r="D273" s="166"/>
    </row>
    <row r="274" spans="4:4">
      <c r="D274" s="166"/>
    </row>
    <row r="275" spans="4:4">
      <c r="D275" s="166"/>
    </row>
    <row r="276" spans="4:4">
      <c r="D276" s="166"/>
    </row>
    <row r="277" spans="4:4">
      <c r="D277" s="166"/>
    </row>
    <row r="278" spans="4:4">
      <c r="D278" s="166"/>
    </row>
    <row r="279" spans="4:4">
      <c r="D279" s="166"/>
    </row>
    <row r="280" spans="4:4">
      <c r="D280" s="166"/>
    </row>
    <row r="281" spans="4:4">
      <c r="D281" s="166"/>
    </row>
    <row r="282" spans="4:4">
      <c r="D282" s="166"/>
    </row>
    <row r="283" spans="4:4">
      <c r="D283" s="166"/>
    </row>
    <row r="284" spans="4:4">
      <c r="D284" s="166"/>
    </row>
    <row r="285" spans="4:4">
      <c r="D285" s="166"/>
    </row>
    <row r="286" spans="4:4">
      <c r="D286" s="166"/>
    </row>
    <row r="287" spans="4:4">
      <c r="D287" s="166"/>
    </row>
    <row r="288" spans="4:4">
      <c r="D288" s="166"/>
    </row>
    <row r="289" spans="4:4">
      <c r="D289" s="166"/>
    </row>
    <row r="290" spans="4:4">
      <c r="D290" s="166"/>
    </row>
    <row r="291" spans="4:4">
      <c r="D291" s="166"/>
    </row>
    <row r="292" spans="4:4">
      <c r="D292" s="166"/>
    </row>
    <row r="293" spans="4:4">
      <c r="D293" s="166"/>
    </row>
    <row r="294" spans="4:4">
      <c r="D294" s="166"/>
    </row>
    <row r="295" spans="4:4">
      <c r="D295" s="166"/>
    </row>
    <row r="296" spans="4:4">
      <c r="D296" s="166"/>
    </row>
    <row r="297" spans="4:4">
      <c r="D297" s="166"/>
    </row>
    <row r="298" spans="4:4">
      <c r="D298" s="166"/>
    </row>
    <row r="299" spans="4:4">
      <c r="D299" s="166"/>
    </row>
    <row r="300" spans="4:4">
      <c r="D300" s="166"/>
    </row>
    <row r="301" spans="4:4">
      <c r="D301" s="166"/>
    </row>
    <row r="302" spans="4:4">
      <c r="D302" s="166"/>
    </row>
    <row r="303" spans="4:4">
      <c r="D303" s="166"/>
    </row>
    <row r="304" spans="4:4">
      <c r="D304" s="166"/>
    </row>
    <row r="305" spans="4:4">
      <c r="D305" s="166"/>
    </row>
    <row r="306" spans="4:4">
      <c r="D306" s="166"/>
    </row>
    <row r="307" spans="4:4">
      <c r="D307" s="166"/>
    </row>
    <row r="308" spans="4:4">
      <c r="D308" s="166"/>
    </row>
    <row r="309" spans="4:4">
      <c r="D309" s="166"/>
    </row>
    <row r="310" spans="4:4">
      <c r="D310" s="166"/>
    </row>
    <row r="311" spans="4:4">
      <c r="D311" s="166"/>
    </row>
    <row r="312" spans="4:4">
      <c r="D312" s="166"/>
    </row>
    <row r="313" spans="4:4">
      <c r="D313" s="166"/>
    </row>
    <row r="314" spans="4:4">
      <c r="D314" s="166"/>
    </row>
    <row r="315" spans="4:4">
      <c r="D315" s="166"/>
    </row>
    <row r="316" spans="4:4">
      <c r="D316" s="166"/>
    </row>
    <row r="317" spans="4:4">
      <c r="D317" s="166"/>
    </row>
    <row r="318" spans="4:4">
      <c r="D318" s="166"/>
    </row>
    <row r="319" spans="4:4">
      <c r="D319" s="166"/>
    </row>
    <row r="320" spans="4:4">
      <c r="D320" s="166"/>
    </row>
    <row r="321" spans="4:4">
      <c r="D321" s="166"/>
    </row>
    <row r="322" spans="4:4">
      <c r="D322" s="166"/>
    </row>
    <row r="323" spans="4:4">
      <c r="D323" s="166"/>
    </row>
    <row r="324" spans="4:4">
      <c r="D324" s="166"/>
    </row>
    <row r="325" spans="4:4">
      <c r="D325" s="166"/>
    </row>
    <row r="326" spans="4:4">
      <c r="D326" s="166"/>
    </row>
    <row r="327" spans="4:4">
      <c r="D327" s="166"/>
    </row>
    <row r="328" spans="4:4">
      <c r="D328" s="166"/>
    </row>
    <row r="329" spans="4:4">
      <c r="D329" s="166"/>
    </row>
    <row r="330" spans="4:4">
      <c r="D330" s="166"/>
    </row>
    <row r="331" spans="4:4">
      <c r="D331" s="166"/>
    </row>
    <row r="332" spans="4:4">
      <c r="D332" s="166"/>
    </row>
    <row r="333" spans="4:4">
      <c r="D333" s="166"/>
    </row>
    <row r="334" spans="4:4">
      <c r="D334" s="166"/>
    </row>
    <row r="335" spans="4:4">
      <c r="D335" s="166"/>
    </row>
    <row r="336" spans="4:4">
      <c r="D336" s="166"/>
    </row>
    <row r="337" spans="4:4">
      <c r="D337" s="166"/>
    </row>
    <row r="338" spans="4:4">
      <c r="D338" s="166"/>
    </row>
    <row r="339" spans="4:4">
      <c r="D339" s="166"/>
    </row>
    <row r="340" spans="4:4">
      <c r="D340" s="166"/>
    </row>
    <row r="341" spans="4:4">
      <c r="D341" s="166"/>
    </row>
    <row r="342" spans="4:4">
      <c r="D342" s="166"/>
    </row>
    <row r="343" spans="4:4">
      <c r="D343" s="166"/>
    </row>
    <row r="344" spans="4:4">
      <c r="D344" s="166"/>
    </row>
    <row r="345" spans="4:4">
      <c r="D345" s="166"/>
    </row>
    <row r="346" spans="4:4">
      <c r="D346" s="166"/>
    </row>
    <row r="347" spans="4:4">
      <c r="D347" s="166"/>
    </row>
    <row r="348" spans="4:4">
      <c r="D348" s="166"/>
    </row>
    <row r="349" spans="4:4">
      <c r="D349" s="166"/>
    </row>
    <row r="350" spans="4:4">
      <c r="D350" s="166"/>
    </row>
    <row r="351" spans="4:4">
      <c r="D351" s="166"/>
    </row>
    <row r="352" spans="4:4">
      <c r="D352" s="166"/>
    </row>
    <row r="353" spans="4:4">
      <c r="D353" s="166"/>
    </row>
    <row r="354" spans="4:4">
      <c r="D354" s="166"/>
    </row>
    <row r="355" spans="4:4">
      <c r="D355" s="166"/>
    </row>
    <row r="356" spans="4:4">
      <c r="D356" s="166"/>
    </row>
    <row r="357" spans="4:4">
      <c r="D357" s="166"/>
    </row>
    <row r="358" spans="4:4">
      <c r="D358" s="166"/>
    </row>
    <row r="359" spans="4:4">
      <c r="D359" s="166"/>
    </row>
    <row r="360" spans="4:4">
      <c r="D360" s="166"/>
    </row>
    <row r="361" spans="4:4">
      <c r="D361" s="166"/>
    </row>
    <row r="362" spans="4:4">
      <c r="D362" s="166"/>
    </row>
    <row r="363" spans="4:4">
      <c r="D363" s="166"/>
    </row>
    <row r="364" spans="4:4">
      <c r="D364" s="166"/>
    </row>
    <row r="365" spans="4:4">
      <c r="D365" s="166"/>
    </row>
    <row r="366" spans="4:4">
      <c r="D366" s="166"/>
    </row>
    <row r="367" spans="4:4">
      <c r="D367" s="166"/>
    </row>
    <row r="368" spans="4:4">
      <c r="D368" s="166"/>
    </row>
    <row r="369" spans="4:4">
      <c r="D369" s="166"/>
    </row>
    <row r="370" spans="4:4">
      <c r="D370" s="166"/>
    </row>
    <row r="371" spans="4:4">
      <c r="D371" s="166"/>
    </row>
    <row r="372" spans="4:4">
      <c r="D372" s="166"/>
    </row>
    <row r="373" spans="4:4">
      <c r="D373" s="166"/>
    </row>
    <row r="374" spans="4:4">
      <c r="D374" s="166"/>
    </row>
    <row r="375" spans="4:4">
      <c r="D375" s="166"/>
    </row>
    <row r="376" spans="4:4">
      <c r="D376" s="166"/>
    </row>
    <row r="377" spans="4:4">
      <c r="D377" s="166"/>
    </row>
    <row r="378" spans="4:4">
      <c r="D378" s="166"/>
    </row>
    <row r="379" spans="4:4">
      <c r="D379" s="166"/>
    </row>
    <row r="380" spans="4:4">
      <c r="D380" s="166"/>
    </row>
    <row r="381" spans="4:4">
      <c r="D381" s="166"/>
    </row>
    <row r="382" spans="4:4">
      <c r="D382" s="166"/>
    </row>
    <row r="383" spans="4:4">
      <c r="D383" s="166"/>
    </row>
    <row r="384" spans="4:4">
      <c r="D384" s="166"/>
    </row>
    <row r="385" spans="4:4">
      <c r="D385" s="166"/>
    </row>
    <row r="386" spans="4:4">
      <c r="D386" s="166"/>
    </row>
    <row r="387" spans="4:4">
      <c r="D387" s="166"/>
    </row>
    <row r="388" spans="4:4">
      <c r="D388" s="166"/>
    </row>
  </sheetData>
  <conditionalFormatting sqref="J1">
    <cfRule type="cellIs" dxfId="13" priority="4" stopIfTrue="1" operator="equal">
      <formula>"x.x"</formula>
    </cfRule>
  </conditionalFormatting>
  <conditionalFormatting sqref="B8">
    <cfRule type="cellIs" dxfId="12" priority="2" stopIfTrue="1" operator="equal">
      <formula>"Adjustment to Income/Expense/Rate Base:"</formula>
    </cfRule>
  </conditionalFormatting>
  <conditionalFormatting sqref="I6">
    <cfRule type="cellIs" dxfId="11" priority="1" stopIfTrue="1" operator="equal">
      <formula>"Update"</formula>
    </cfRule>
  </conditionalFormatting>
  <dataValidations count="4">
    <dataValidation type="list" allowBlank="1" showInputMessage="1" showErrorMessage="1" errorTitle="Oops!" error="You must enter a state, or, if the adjustment is system, enter all states." sqref="I6">
      <formula1>$I$55:$I$61</formula1>
    </dataValidation>
    <dataValidation type="list" errorStyle="warning" allowBlank="1" showInputMessage="1" showErrorMessage="1" errorTitle="Factor" error="This factor is not included in the drop-down list. Is this the factor you want to use?" sqref="G23:G39">
      <formula1>$G$55:$G$145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23:E39">
      <formula1>"1, 2, 3"</formula1>
    </dataValidation>
    <dataValidation type="list" errorStyle="warning" allowBlank="1" showInputMessage="1" showErrorMessage="1" errorTitle="FERC ACCOUNT" error="This FERC Account is not included in the drop-down list. Is this the account you want to use?" sqref="D23:D39">
      <formula1>$D$55:$D$388</formula1>
    </dataValidation>
  </dataValidations>
  <pageMargins left="0.75" right="0.75" top="1.25" bottom="1" header="0.5" footer="0.25"/>
  <pageSetup scale="84" orientation="portrait" r:id="rId1"/>
  <headerFooter scaleWithDoc="0" alignWithMargins="0">
    <oddHeader>&amp;R&amp;"Times New Roman,Regular"Exhibit No. ___ (JH-2)
 Docket UE-130043
Page &amp;P of &amp;N</oddHead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00"/>
  <sheetViews>
    <sheetView workbookViewId="0">
      <selection activeCell="B1" sqref="B1:I58"/>
    </sheetView>
  </sheetViews>
  <sheetFormatPr defaultColWidth="10" defaultRowHeight="15.6"/>
  <cols>
    <col min="1" max="1" width="3" style="308" customWidth="1"/>
    <col min="2" max="2" width="34.33203125" style="308" bestFit="1" customWidth="1"/>
    <col min="3" max="3" width="6.109375" style="308" customWidth="1"/>
    <col min="4" max="4" width="9.6640625" style="308" customWidth="1"/>
    <col min="5" max="5" width="8.5546875" style="308" customWidth="1"/>
    <col min="6" max="6" width="11.44140625" style="308" customWidth="1"/>
    <col min="7" max="7" width="8.5546875" style="308" customWidth="1"/>
    <col min="8" max="8" width="10.33203125" style="308" customWidth="1"/>
    <col min="9" max="9" width="11.88671875" style="308" customWidth="1"/>
    <col min="10" max="10" width="6.109375" style="308" customWidth="1"/>
    <col min="11" max="256" width="10" style="308"/>
    <col min="257" max="257" width="2.5546875" style="308" customWidth="1"/>
    <col min="258" max="258" width="7.109375" style="308" customWidth="1"/>
    <col min="259" max="259" width="23.5546875" style="308" customWidth="1"/>
    <col min="260" max="260" width="9.6640625" style="308" customWidth="1"/>
    <col min="261" max="261" width="4.6640625" style="308" customWidth="1"/>
    <col min="262" max="262" width="14.44140625" style="308" customWidth="1"/>
    <col min="263" max="263" width="11.109375" style="308" customWidth="1"/>
    <col min="264" max="264" width="10.33203125" style="308" customWidth="1"/>
    <col min="265" max="265" width="13" style="308" customWidth="1"/>
    <col min="266" max="266" width="8.33203125" style="308" customWidth="1"/>
    <col min="267" max="512" width="10" style="308"/>
    <col min="513" max="513" width="2.5546875" style="308" customWidth="1"/>
    <col min="514" max="514" width="7.109375" style="308" customWidth="1"/>
    <col min="515" max="515" width="23.5546875" style="308" customWidth="1"/>
    <col min="516" max="516" width="9.6640625" style="308" customWidth="1"/>
    <col min="517" max="517" width="4.6640625" style="308" customWidth="1"/>
    <col min="518" max="518" width="14.44140625" style="308" customWidth="1"/>
    <col min="519" max="519" width="11.109375" style="308" customWidth="1"/>
    <col min="520" max="520" width="10.33203125" style="308" customWidth="1"/>
    <col min="521" max="521" width="13" style="308" customWidth="1"/>
    <col min="522" max="522" width="8.33203125" style="308" customWidth="1"/>
    <col min="523" max="768" width="10" style="308"/>
    <col min="769" max="769" width="2.5546875" style="308" customWidth="1"/>
    <col min="770" max="770" width="7.109375" style="308" customWidth="1"/>
    <col min="771" max="771" width="23.5546875" style="308" customWidth="1"/>
    <col min="772" max="772" width="9.6640625" style="308" customWidth="1"/>
    <col min="773" max="773" width="4.6640625" style="308" customWidth="1"/>
    <col min="774" max="774" width="14.44140625" style="308" customWidth="1"/>
    <col min="775" max="775" width="11.109375" style="308" customWidth="1"/>
    <col min="776" max="776" width="10.33203125" style="308" customWidth="1"/>
    <col min="777" max="777" width="13" style="308" customWidth="1"/>
    <col min="778" max="778" width="8.33203125" style="308" customWidth="1"/>
    <col min="779" max="1024" width="10" style="308"/>
    <col min="1025" max="1025" width="2.5546875" style="308" customWidth="1"/>
    <col min="1026" max="1026" width="7.109375" style="308" customWidth="1"/>
    <col min="1027" max="1027" width="23.5546875" style="308" customWidth="1"/>
    <col min="1028" max="1028" width="9.6640625" style="308" customWidth="1"/>
    <col min="1029" max="1029" width="4.6640625" style="308" customWidth="1"/>
    <col min="1030" max="1030" width="14.44140625" style="308" customWidth="1"/>
    <col min="1031" max="1031" width="11.109375" style="308" customWidth="1"/>
    <col min="1032" max="1032" width="10.33203125" style="308" customWidth="1"/>
    <col min="1033" max="1033" width="13" style="308" customWidth="1"/>
    <col min="1034" max="1034" width="8.33203125" style="308" customWidth="1"/>
    <col min="1035" max="1280" width="10" style="308"/>
    <col min="1281" max="1281" width="2.5546875" style="308" customWidth="1"/>
    <col min="1282" max="1282" width="7.109375" style="308" customWidth="1"/>
    <col min="1283" max="1283" width="23.5546875" style="308" customWidth="1"/>
    <col min="1284" max="1284" width="9.6640625" style="308" customWidth="1"/>
    <col min="1285" max="1285" width="4.6640625" style="308" customWidth="1"/>
    <col min="1286" max="1286" width="14.44140625" style="308" customWidth="1"/>
    <col min="1287" max="1287" width="11.109375" style="308" customWidth="1"/>
    <col min="1288" max="1288" width="10.33203125" style="308" customWidth="1"/>
    <col min="1289" max="1289" width="13" style="308" customWidth="1"/>
    <col min="1290" max="1290" width="8.33203125" style="308" customWidth="1"/>
    <col min="1291" max="1536" width="10" style="308"/>
    <col min="1537" max="1537" width="2.5546875" style="308" customWidth="1"/>
    <col min="1538" max="1538" width="7.109375" style="308" customWidth="1"/>
    <col min="1539" max="1539" width="23.5546875" style="308" customWidth="1"/>
    <col min="1540" max="1540" width="9.6640625" style="308" customWidth="1"/>
    <col min="1541" max="1541" width="4.6640625" style="308" customWidth="1"/>
    <col min="1542" max="1542" width="14.44140625" style="308" customWidth="1"/>
    <col min="1543" max="1543" width="11.109375" style="308" customWidth="1"/>
    <col min="1544" max="1544" width="10.33203125" style="308" customWidth="1"/>
    <col min="1545" max="1545" width="13" style="308" customWidth="1"/>
    <col min="1546" max="1546" width="8.33203125" style="308" customWidth="1"/>
    <col min="1547" max="1792" width="10" style="308"/>
    <col min="1793" max="1793" width="2.5546875" style="308" customWidth="1"/>
    <col min="1794" max="1794" width="7.109375" style="308" customWidth="1"/>
    <col min="1795" max="1795" width="23.5546875" style="308" customWidth="1"/>
    <col min="1796" max="1796" width="9.6640625" style="308" customWidth="1"/>
    <col min="1797" max="1797" width="4.6640625" style="308" customWidth="1"/>
    <col min="1798" max="1798" width="14.44140625" style="308" customWidth="1"/>
    <col min="1799" max="1799" width="11.109375" style="308" customWidth="1"/>
    <col min="1800" max="1800" width="10.33203125" style="308" customWidth="1"/>
    <col min="1801" max="1801" width="13" style="308" customWidth="1"/>
    <col min="1802" max="1802" width="8.33203125" style="308" customWidth="1"/>
    <col min="1803" max="2048" width="10" style="308"/>
    <col min="2049" max="2049" width="2.5546875" style="308" customWidth="1"/>
    <col min="2050" max="2050" width="7.109375" style="308" customWidth="1"/>
    <col min="2051" max="2051" width="23.5546875" style="308" customWidth="1"/>
    <col min="2052" max="2052" width="9.6640625" style="308" customWidth="1"/>
    <col min="2053" max="2053" width="4.6640625" style="308" customWidth="1"/>
    <col min="2054" max="2054" width="14.44140625" style="308" customWidth="1"/>
    <col min="2055" max="2055" width="11.109375" style="308" customWidth="1"/>
    <col min="2056" max="2056" width="10.33203125" style="308" customWidth="1"/>
    <col min="2057" max="2057" width="13" style="308" customWidth="1"/>
    <col min="2058" max="2058" width="8.33203125" style="308" customWidth="1"/>
    <col min="2059" max="2304" width="10" style="308"/>
    <col min="2305" max="2305" width="2.5546875" style="308" customWidth="1"/>
    <col min="2306" max="2306" width="7.109375" style="308" customWidth="1"/>
    <col min="2307" max="2307" width="23.5546875" style="308" customWidth="1"/>
    <col min="2308" max="2308" width="9.6640625" style="308" customWidth="1"/>
    <col min="2309" max="2309" width="4.6640625" style="308" customWidth="1"/>
    <col min="2310" max="2310" width="14.44140625" style="308" customWidth="1"/>
    <col min="2311" max="2311" width="11.109375" style="308" customWidth="1"/>
    <col min="2312" max="2312" width="10.33203125" style="308" customWidth="1"/>
    <col min="2313" max="2313" width="13" style="308" customWidth="1"/>
    <col min="2314" max="2314" width="8.33203125" style="308" customWidth="1"/>
    <col min="2315" max="2560" width="10" style="308"/>
    <col min="2561" max="2561" width="2.5546875" style="308" customWidth="1"/>
    <col min="2562" max="2562" width="7.109375" style="308" customWidth="1"/>
    <col min="2563" max="2563" width="23.5546875" style="308" customWidth="1"/>
    <col min="2564" max="2564" width="9.6640625" style="308" customWidth="1"/>
    <col min="2565" max="2565" width="4.6640625" style="308" customWidth="1"/>
    <col min="2566" max="2566" width="14.44140625" style="308" customWidth="1"/>
    <col min="2567" max="2567" width="11.109375" style="308" customWidth="1"/>
    <col min="2568" max="2568" width="10.33203125" style="308" customWidth="1"/>
    <col min="2569" max="2569" width="13" style="308" customWidth="1"/>
    <col min="2570" max="2570" width="8.33203125" style="308" customWidth="1"/>
    <col min="2571" max="2816" width="10" style="308"/>
    <col min="2817" max="2817" width="2.5546875" style="308" customWidth="1"/>
    <col min="2818" max="2818" width="7.109375" style="308" customWidth="1"/>
    <col min="2819" max="2819" width="23.5546875" style="308" customWidth="1"/>
    <col min="2820" max="2820" width="9.6640625" style="308" customWidth="1"/>
    <col min="2821" max="2821" width="4.6640625" style="308" customWidth="1"/>
    <col min="2822" max="2822" width="14.44140625" style="308" customWidth="1"/>
    <col min="2823" max="2823" width="11.109375" style="308" customWidth="1"/>
    <col min="2824" max="2824" width="10.33203125" style="308" customWidth="1"/>
    <col min="2825" max="2825" width="13" style="308" customWidth="1"/>
    <col min="2826" max="2826" width="8.33203125" style="308" customWidth="1"/>
    <col min="2827" max="3072" width="10" style="308"/>
    <col min="3073" max="3073" width="2.5546875" style="308" customWidth="1"/>
    <col min="3074" max="3074" width="7.109375" style="308" customWidth="1"/>
    <col min="3075" max="3075" width="23.5546875" style="308" customWidth="1"/>
    <col min="3076" max="3076" width="9.6640625" style="308" customWidth="1"/>
    <col min="3077" max="3077" width="4.6640625" style="308" customWidth="1"/>
    <col min="3078" max="3078" width="14.44140625" style="308" customWidth="1"/>
    <col min="3079" max="3079" width="11.109375" style="308" customWidth="1"/>
    <col min="3080" max="3080" width="10.33203125" style="308" customWidth="1"/>
    <col min="3081" max="3081" width="13" style="308" customWidth="1"/>
    <col min="3082" max="3082" width="8.33203125" style="308" customWidth="1"/>
    <col min="3083" max="3328" width="10" style="308"/>
    <col min="3329" max="3329" width="2.5546875" style="308" customWidth="1"/>
    <col min="3330" max="3330" width="7.109375" style="308" customWidth="1"/>
    <col min="3331" max="3331" width="23.5546875" style="308" customWidth="1"/>
    <col min="3332" max="3332" width="9.6640625" style="308" customWidth="1"/>
    <col min="3333" max="3333" width="4.6640625" style="308" customWidth="1"/>
    <col min="3334" max="3334" width="14.44140625" style="308" customWidth="1"/>
    <col min="3335" max="3335" width="11.109375" style="308" customWidth="1"/>
    <col min="3336" max="3336" width="10.33203125" style="308" customWidth="1"/>
    <col min="3337" max="3337" width="13" style="308" customWidth="1"/>
    <col min="3338" max="3338" width="8.33203125" style="308" customWidth="1"/>
    <col min="3339" max="3584" width="10" style="308"/>
    <col min="3585" max="3585" width="2.5546875" style="308" customWidth="1"/>
    <col min="3586" max="3586" width="7.109375" style="308" customWidth="1"/>
    <col min="3587" max="3587" width="23.5546875" style="308" customWidth="1"/>
    <col min="3588" max="3588" width="9.6640625" style="308" customWidth="1"/>
    <col min="3589" max="3589" width="4.6640625" style="308" customWidth="1"/>
    <col min="3590" max="3590" width="14.44140625" style="308" customWidth="1"/>
    <col min="3591" max="3591" width="11.109375" style="308" customWidth="1"/>
    <col min="3592" max="3592" width="10.33203125" style="308" customWidth="1"/>
    <col min="3593" max="3593" width="13" style="308" customWidth="1"/>
    <col min="3594" max="3594" width="8.33203125" style="308" customWidth="1"/>
    <col min="3595" max="3840" width="10" style="308"/>
    <col min="3841" max="3841" width="2.5546875" style="308" customWidth="1"/>
    <col min="3842" max="3842" width="7.109375" style="308" customWidth="1"/>
    <col min="3843" max="3843" width="23.5546875" style="308" customWidth="1"/>
    <col min="3844" max="3844" width="9.6640625" style="308" customWidth="1"/>
    <col min="3845" max="3845" width="4.6640625" style="308" customWidth="1"/>
    <col min="3846" max="3846" width="14.44140625" style="308" customWidth="1"/>
    <col min="3847" max="3847" width="11.109375" style="308" customWidth="1"/>
    <col min="3848" max="3848" width="10.33203125" style="308" customWidth="1"/>
    <col min="3849" max="3849" width="13" style="308" customWidth="1"/>
    <col min="3850" max="3850" width="8.33203125" style="308" customWidth="1"/>
    <col min="3851" max="4096" width="10" style="308"/>
    <col min="4097" max="4097" width="2.5546875" style="308" customWidth="1"/>
    <col min="4098" max="4098" width="7.109375" style="308" customWidth="1"/>
    <col min="4099" max="4099" width="23.5546875" style="308" customWidth="1"/>
    <col min="4100" max="4100" width="9.6640625" style="308" customWidth="1"/>
    <col min="4101" max="4101" width="4.6640625" style="308" customWidth="1"/>
    <col min="4102" max="4102" width="14.44140625" style="308" customWidth="1"/>
    <col min="4103" max="4103" width="11.109375" style="308" customWidth="1"/>
    <col min="4104" max="4104" width="10.33203125" style="308" customWidth="1"/>
    <col min="4105" max="4105" width="13" style="308" customWidth="1"/>
    <col min="4106" max="4106" width="8.33203125" style="308" customWidth="1"/>
    <col min="4107" max="4352" width="10" style="308"/>
    <col min="4353" max="4353" width="2.5546875" style="308" customWidth="1"/>
    <col min="4354" max="4354" width="7.109375" style="308" customWidth="1"/>
    <col min="4355" max="4355" width="23.5546875" style="308" customWidth="1"/>
    <col min="4356" max="4356" width="9.6640625" style="308" customWidth="1"/>
    <col min="4357" max="4357" width="4.6640625" style="308" customWidth="1"/>
    <col min="4358" max="4358" width="14.44140625" style="308" customWidth="1"/>
    <col min="4359" max="4359" width="11.109375" style="308" customWidth="1"/>
    <col min="4360" max="4360" width="10.33203125" style="308" customWidth="1"/>
    <col min="4361" max="4361" width="13" style="308" customWidth="1"/>
    <col min="4362" max="4362" width="8.33203125" style="308" customWidth="1"/>
    <col min="4363" max="4608" width="10" style="308"/>
    <col min="4609" max="4609" width="2.5546875" style="308" customWidth="1"/>
    <col min="4610" max="4610" width="7.109375" style="308" customWidth="1"/>
    <col min="4611" max="4611" width="23.5546875" style="308" customWidth="1"/>
    <col min="4612" max="4612" width="9.6640625" style="308" customWidth="1"/>
    <col min="4613" max="4613" width="4.6640625" style="308" customWidth="1"/>
    <col min="4614" max="4614" width="14.44140625" style="308" customWidth="1"/>
    <col min="4615" max="4615" width="11.109375" style="308" customWidth="1"/>
    <col min="4616" max="4616" width="10.33203125" style="308" customWidth="1"/>
    <col min="4617" max="4617" width="13" style="308" customWidth="1"/>
    <col min="4618" max="4618" width="8.33203125" style="308" customWidth="1"/>
    <col min="4619" max="4864" width="10" style="308"/>
    <col min="4865" max="4865" width="2.5546875" style="308" customWidth="1"/>
    <col min="4866" max="4866" width="7.109375" style="308" customWidth="1"/>
    <col min="4867" max="4867" width="23.5546875" style="308" customWidth="1"/>
    <col min="4868" max="4868" width="9.6640625" style="308" customWidth="1"/>
    <col min="4869" max="4869" width="4.6640625" style="308" customWidth="1"/>
    <col min="4870" max="4870" width="14.44140625" style="308" customWidth="1"/>
    <col min="4871" max="4871" width="11.109375" style="308" customWidth="1"/>
    <col min="4872" max="4872" width="10.33203125" style="308" customWidth="1"/>
    <col min="4873" max="4873" width="13" style="308" customWidth="1"/>
    <col min="4874" max="4874" width="8.33203125" style="308" customWidth="1"/>
    <col min="4875" max="5120" width="10" style="308"/>
    <col min="5121" max="5121" width="2.5546875" style="308" customWidth="1"/>
    <col min="5122" max="5122" width="7.109375" style="308" customWidth="1"/>
    <col min="5123" max="5123" width="23.5546875" style="308" customWidth="1"/>
    <col min="5124" max="5124" width="9.6640625" style="308" customWidth="1"/>
    <col min="5125" max="5125" width="4.6640625" style="308" customWidth="1"/>
    <col min="5126" max="5126" width="14.44140625" style="308" customWidth="1"/>
    <col min="5127" max="5127" width="11.109375" style="308" customWidth="1"/>
    <col min="5128" max="5128" width="10.33203125" style="308" customWidth="1"/>
    <col min="5129" max="5129" width="13" style="308" customWidth="1"/>
    <col min="5130" max="5130" width="8.33203125" style="308" customWidth="1"/>
    <col min="5131" max="5376" width="10" style="308"/>
    <col min="5377" max="5377" width="2.5546875" style="308" customWidth="1"/>
    <col min="5378" max="5378" width="7.109375" style="308" customWidth="1"/>
    <col min="5379" max="5379" width="23.5546875" style="308" customWidth="1"/>
    <col min="5380" max="5380" width="9.6640625" style="308" customWidth="1"/>
    <col min="5381" max="5381" width="4.6640625" style="308" customWidth="1"/>
    <col min="5382" max="5382" width="14.44140625" style="308" customWidth="1"/>
    <col min="5383" max="5383" width="11.109375" style="308" customWidth="1"/>
    <col min="5384" max="5384" width="10.33203125" style="308" customWidth="1"/>
    <col min="5385" max="5385" width="13" style="308" customWidth="1"/>
    <col min="5386" max="5386" width="8.33203125" style="308" customWidth="1"/>
    <col min="5387" max="5632" width="10" style="308"/>
    <col min="5633" max="5633" width="2.5546875" style="308" customWidth="1"/>
    <col min="5634" max="5634" width="7.109375" style="308" customWidth="1"/>
    <col min="5635" max="5635" width="23.5546875" style="308" customWidth="1"/>
    <col min="5636" max="5636" width="9.6640625" style="308" customWidth="1"/>
    <col min="5637" max="5637" width="4.6640625" style="308" customWidth="1"/>
    <col min="5638" max="5638" width="14.44140625" style="308" customWidth="1"/>
    <col min="5639" max="5639" width="11.109375" style="308" customWidth="1"/>
    <col min="5640" max="5640" width="10.33203125" style="308" customWidth="1"/>
    <col min="5641" max="5641" width="13" style="308" customWidth="1"/>
    <col min="5642" max="5642" width="8.33203125" style="308" customWidth="1"/>
    <col min="5643" max="5888" width="10" style="308"/>
    <col min="5889" max="5889" width="2.5546875" style="308" customWidth="1"/>
    <col min="5890" max="5890" width="7.109375" style="308" customWidth="1"/>
    <col min="5891" max="5891" width="23.5546875" style="308" customWidth="1"/>
    <col min="5892" max="5892" width="9.6640625" style="308" customWidth="1"/>
    <col min="5893" max="5893" width="4.6640625" style="308" customWidth="1"/>
    <col min="5894" max="5894" width="14.44140625" style="308" customWidth="1"/>
    <col min="5895" max="5895" width="11.109375" style="308" customWidth="1"/>
    <col min="5896" max="5896" width="10.33203125" style="308" customWidth="1"/>
    <col min="5897" max="5897" width="13" style="308" customWidth="1"/>
    <col min="5898" max="5898" width="8.33203125" style="308" customWidth="1"/>
    <col min="5899" max="6144" width="10" style="308"/>
    <col min="6145" max="6145" width="2.5546875" style="308" customWidth="1"/>
    <col min="6146" max="6146" width="7.109375" style="308" customWidth="1"/>
    <col min="6147" max="6147" width="23.5546875" style="308" customWidth="1"/>
    <col min="6148" max="6148" width="9.6640625" style="308" customWidth="1"/>
    <col min="6149" max="6149" width="4.6640625" style="308" customWidth="1"/>
    <col min="6150" max="6150" width="14.44140625" style="308" customWidth="1"/>
    <col min="6151" max="6151" width="11.109375" style="308" customWidth="1"/>
    <col min="6152" max="6152" width="10.33203125" style="308" customWidth="1"/>
    <col min="6153" max="6153" width="13" style="308" customWidth="1"/>
    <col min="6154" max="6154" width="8.33203125" style="308" customWidth="1"/>
    <col min="6155" max="6400" width="10" style="308"/>
    <col min="6401" max="6401" width="2.5546875" style="308" customWidth="1"/>
    <col min="6402" max="6402" width="7.109375" style="308" customWidth="1"/>
    <col min="6403" max="6403" width="23.5546875" style="308" customWidth="1"/>
    <col min="6404" max="6404" width="9.6640625" style="308" customWidth="1"/>
    <col min="6405" max="6405" width="4.6640625" style="308" customWidth="1"/>
    <col min="6406" max="6406" width="14.44140625" style="308" customWidth="1"/>
    <col min="6407" max="6407" width="11.109375" style="308" customWidth="1"/>
    <col min="6408" max="6408" width="10.33203125" style="308" customWidth="1"/>
    <col min="6409" max="6409" width="13" style="308" customWidth="1"/>
    <col min="6410" max="6410" width="8.33203125" style="308" customWidth="1"/>
    <col min="6411" max="6656" width="10" style="308"/>
    <col min="6657" max="6657" width="2.5546875" style="308" customWidth="1"/>
    <col min="6658" max="6658" width="7.109375" style="308" customWidth="1"/>
    <col min="6659" max="6659" width="23.5546875" style="308" customWidth="1"/>
    <col min="6660" max="6660" width="9.6640625" style="308" customWidth="1"/>
    <col min="6661" max="6661" width="4.6640625" style="308" customWidth="1"/>
    <col min="6662" max="6662" width="14.44140625" style="308" customWidth="1"/>
    <col min="6663" max="6663" width="11.109375" style="308" customWidth="1"/>
    <col min="6664" max="6664" width="10.33203125" style="308" customWidth="1"/>
    <col min="6665" max="6665" width="13" style="308" customWidth="1"/>
    <col min="6666" max="6666" width="8.33203125" style="308" customWidth="1"/>
    <col min="6667" max="6912" width="10" style="308"/>
    <col min="6913" max="6913" width="2.5546875" style="308" customWidth="1"/>
    <col min="6914" max="6914" width="7.109375" style="308" customWidth="1"/>
    <col min="6915" max="6915" width="23.5546875" style="308" customWidth="1"/>
    <col min="6916" max="6916" width="9.6640625" style="308" customWidth="1"/>
    <col min="6917" max="6917" width="4.6640625" style="308" customWidth="1"/>
    <col min="6918" max="6918" width="14.44140625" style="308" customWidth="1"/>
    <col min="6919" max="6919" width="11.109375" style="308" customWidth="1"/>
    <col min="6920" max="6920" width="10.33203125" style="308" customWidth="1"/>
    <col min="6921" max="6921" width="13" style="308" customWidth="1"/>
    <col min="6922" max="6922" width="8.33203125" style="308" customWidth="1"/>
    <col min="6923" max="7168" width="10" style="308"/>
    <col min="7169" max="7169" width="2.5546875" style="308" customWidth="1"/>
    <col min="7170" max="7170" width="7.109375" style="308" customWidth="1"/>
    <col min="7171" max="7171" width="23.5546875" style="308" customWidth="1"/>
    <col min="7172" max="7172" width="9.6640625" style="308" customWidth="1"/>
    <col min="7173" max="7173" width="4.6640625" style="308" customWidth="1"/>
    <col min="7174" max="7174" width="14.44140625" style="308" customWidth="1"/>
    <col min="7175" max="7175" width="11.109375" style="308" customWidth="1"/>
    <col min="7176" max="7176" width="10.33203125" style="308" customWidth="1"/>
    <col min="7177" max="7177" width="13" style="308" customWidth="1"/>
    <col min="7178" max="7178" width="8.33203125" style="308" customWidth="1"/>
    <col min="7179" max="7424" width="10" style="308"/>
    <col min="7425" max="7425" width="2.5546875" style="308" customWidth="1"/>
    <col min="7426" max="7426" width="7.109375" style="308" customWidth="1"/>
    <col min="7427" max="7427" width="23.5546875" style="308" customWidth="1"/>
    <col min="7428" max="7428" width="9.6640625" style="308" customWidth="1"/>
    <col min="7429" max="7429" width="4.6640625" style="308" customWidth="1"/>
    <col min="7430" max="7430" width="14.44140625" style="308" customWidth="1"/>
    <col min="7431" max="7431" width="11.109375" style="308" customWidth="1"/>
    <col min="7432" max="7432" width="10.33203125" style="308" customWidth="1"/>
    <col min="7433" max="7433" width="13" style="308" customWidth="1"/>
    <col min="7434" max="7434" width="8.33203125" style="308" customWidth="1"/>
    <col min="7435" max="7680" width="10" style="308"/>
    <col min="7681" max="7681" width="2.5546875" style="308" customWidth="1"/>
    <col min="7682" max="7682" width="7.109375" style="308" customWidth="1"/>
    <col min="7683" max="7683" width="23.5546875" style="308" customWidth="1"/>
    <col min="7684" max="7684" width="9.6640625" style="308" customWidth="1"/>
    <col min="7685" max="7685" width="4.6640625" style="308" customWidth="1"/>
    <col min="7686" max="7686" width="14.44140625" style="308" customWidth="1"/>
    <col min="7687" max="7687" width="11.109375" style="308" customWidth="1"/>
    <col min="7688" max="7688" width="10.33203125" style="308" customWidth="1"/>
    <col min="7689" max="7689" width="13" style="308" customWidth="1"/>
    <col min="7690" max="7690" width="8.33203125" style="308" customWidth="1"/>
    <col min="7691" max="7936" width="10" style="308"/>
    <col min="7937" max="7937" width="2.5546875" style="308" customWidth="1"/>
    <col min="7938" max="7938" width="7.109375" style="308" customWidth="1"/>
    <col min="7939" max="7939" width="23.5546875" style="308" customWidth="1"/>
    <col min="7940" max="7940" width="9.6640625" style="308" customWidth="1"/>
    <col min="7941" max="7941" width="4.6640625" style="308" customWidth="1"/>
    <col min="7942" max="7942" width="14.44140625" style="308" customWidth="1"/>
    <col min="7943" max="7943" width="11.109375" style="308" customWidth="1"/>
    <col min="7944" max="7944" width="10.33203125" style="308" customWidth="1"/>
    <col min="7945" max="7945" width="13" style="308" customWidth="1"/>
    <col min="7946" max="7946" width="8.33203125" style="308" customWidth="1"/>
    <col min="7947" max="8192" width="10" style="308"/>
    <col min="8193" max="8193" width="2.5546875" style="308" customWidth="1"/>
    <col min="8194" max="8194" width="7.109375" style="308" customWidth="1"/>
    <col min="8195" max="8195" width="23.5546875" style="308" customWidth="1"/>
    <col min="8196" max="8196" width="9.6640625" style="308" customWidth="1"/>
    <col min="8197" max="8197" width="4.6640625" style="308" customWidth="1"/>
    <col min="8198" max="8198" width="14.44140625" style="308" customWidth="1"/>
    <col min="8199" max="8199" width="11.109375" style="308" customWidth="1"/>
    <col min="8200" max="8200" width="10.33203125" style="308" customWidth="1"/>
    <col min="8201" max="8201" width="13" style="308" customWidth="1"/>
    <col min="8202" max="8202" width="8.33203125" style="308" customWidth="1"/>
    <col min="8203" max="8448" width="10" style="308"/>
    <col min="8449" max="8449" width="2.5546875" style="308" customWidth="1"/>
    <col min="8450" max="8450" width="7.109375" style="308" customWidth="1"/>
    <col min="8451" max="8451" width="23.5546875" style="308" customWidth="1"/>
    <col min="8452" max="8452" width="9.6640625" style="308" customWidth="1"/>
    <col min="8453" max="8453" width="4.6640625" style="308" customWidth="1"/>
    <col min="8454" max="8454" width="14.44140625" style="308" customWidth="1"/>
    <col min="8455" max="8455" width="11.109375" style="308" customWidth="1"/>
    <col min="8456" max="8456" width="10.33203125" style="308" customWidth="1"/>
    <col min="8457" max="8457" width="13" style="308" customWidth="1"/>
    <col min="8458" max="8458" width="8.33203125" style="308" customWidth="1"/>
    <col min="8459" max="8704" width="10" style="308"/>
    <col min="8705" max="8705" width="2.5546875" style="308" customWidth="1"/>
    <col min="8706" max="8706" width="7.109375" style="308" customWidth="1"/>
    <col min="8707" max="8707" width="23.5546875" style="308" customWidth="1"/>
    <col min="8708" max="8708" width="9.6640625" style="308" customWidth="1"/>
    <col min="8709" max="8709" width="4.6640625" style="308" customWidth="1"/>
    <col min="8710" max="8710" width="14.44140625" style="308" customWidth="1"/>
    <col min="8711" max="8711" width="11.109375" style="308" customWidth="1"/>
    <col min="8712" max="8712" width="10.33203125" style="308" customWidth="1"/>
    <col min="8713" max="8713" width="13" style="308" customWidth="1"/>
    <col min="8714" max="8714" width="8.33203125" style="308" customWidth="1"/>
    <col min="8715" max="8960" width="10" style="308"/>
    <col min="8961" max="8961" width="2.5546875" style="308" customWidth="1"/>
    <col min="8962" max="8962" width="7.109375" style="308" customWidth="1"/>
    <col min="8963" max="8963" width="23.5546875" style="308" customWidth="1"/>
    <col min="8964" max="8964" width="9.6640625" style="308" customWidth="1"/>
    <col min="8965" max="8965" width="4.6640625" style="308" customWidth="1"/>
    <col min="8966" max="8966" width="14.44140625" style="308" customWidth="1"/>
    <col min="8967" max="8967" width="11.109375" style="308" customWidth="1"/>
    <col min="8968" max="8968" width="10.33203125" style="308" customWidth="1"/>
    <col min="8969" max="8969" width="13" style="308" customWidth="1"/>
    <col min="8970" max="8970" width="8.33203125" style="308" customWidth="1"/>
    <col min="8971" max="9216" width="10" style="308"/>
    <col min="9217" max="9217" width="2.5546875" style="308" customWidth="1"/>
    <col min="9218" max="9218" width="7.109375" style="308" customWidth="1"/>
    <col min="9219" max="9219" width="23.5546875" style="308" customWidth="1"/>
    <col min="9220" max="9220" width="9.6640625" style="308" customWidth="1"/>
    <col min="9221" max="9221" width="4.6640625" style="308" customWidth="1"/>
    <col min="9222" max="9222" width="14.44140625" style="308" customWidth="1"/>
    <col min="9223" max="9223" width="11.109375" style="308" customWidth="1"/>
    <col min="9224" max="9224" width="10.33203125" style="308" customWidth="1"/>
    <col min="9225" max="9225" width="13" style="308" customWidth="1"/>
    <col min="9226" max="9226" width="8.33203125" style="308" customWidth="1"/>
    <col min="9227" max="9472" width="10" style="308"/>
    <col min="9473" max="9473" width="2.5546875" style="308" customWidth="1"/>
    <col min="9474" max="9474" width="7.109375" style="308" customWidth="1"/>
    <col min="9475" max="9475" width="23.5546875" style="308" customWidth="1"/>
    <col min="9476" max="9476" width="9.6640625" style="308" customWidth="1"/>
    <col min="9477" max="9477" width="4.6640625" style="308" customWidth="1"/>
    <col min="9478" max="9478" width="14.44140625" style="308" customWidth="1"/>
    <col min="9479" max="9479" width="11.109375" style="308" customWidth="1"/>
    <col min="9480" max="9480" width="10.33203125" style="308" customWidth="1"/>
    <col min="9481" max="9481" width="13" style="308" customWidth="1"/>
    <col min="9482" max="9482" width="8.33203125" style="308" customWidth="1"/>
    <col min="9483" max="9728" width="10" style="308"/>
    <col min="9729" max="9729" width="2.5546875" style="308" customWidth="1"/>
    <col min="9730" max="9730" width="7.109375" style="308" customWidth="1"/>
    <col min="9731" max="9731" width="23.5546875" style="308" customWidth="1"/>
    <col min="9732" max="9732" width="9.6640625" style="308" customWidth="1"/>
    <col min="9733" max="9733" width="4.6640625" style="308" customWidth="1"/>
    <col min="9734" max="9734" width="14.44140625" style="308" customWidth="1"/>
    <col min="9735" max="9735" width="11.109375" style="308" customWidth="1"/>
    <col min="9736" max="9736" width="10.33203125" style="308" customWidth="1"/>
    <col min="9737" max="9737" width="13" style="308" customWidth="1"/>
    <col min="9738" max="9738" width="8.33203125" style="308" customWidth="1"/>
    <col min="9739" max="9984" width="10" style="308"/>
    <col min="9985" max="9985" width="2.5546875" style="308" customWidth="1"/>
    <col min="9986" max="9986" width="7.109375" style="308" customWidth="1"/>
    <col min="9987" max="9987" width="23.5546875" style="308" customWidth="1"/>
    <col min="9988" max="9988" width="9.6640625" style="308" customWidth="1"/>
    <col min="9989" max="9989" width="4.6640625" style="308" customWidth="1"/>
    <col min="9990" max="9990" width="14.44140625" style="308" customWidth="1"/>
    <col min="9991" max="9991" width="11.109375" style="308" customWidth="1"/>
    <col min="9992" max="9992" width="10.33203125" style="308" customWidth="1"/>
    <col min="9993" max="9993" width="13" style="308" customWidth="1"/>
    <col min="9994" max="9994" width="8.33203125" style="308" customWidth="1"/>
    <col min="9995" max="10240" width="10" style="308"/>
    <col min="10241" max="10241" width="2.5546875" style="308" customWidth="1"/>
    <col min="10242" max="10242" width="7.109375" style="308" customWidth="1"/>
    <col min="10243" max="10243" width="23.5546875" style="308" customWidth="1"/>
    <col min="10244" max="10244" width="9.6640625" style="308" customWidth="1"/>
    <col min="10245" max="10245" width="4.6640625" style="308" customWidth="1"/>
    <col min="10246" max="10246" width="14.44140625" style="308" customWidth="1"/>
    <col min="10247" max="10247" width="11.109375" style="308" customWidth="1"/>
    <col min="10248" max="10248" width="10.33203125" style="308" customWidth="1"/>
    <col min="10249" max="10249" width="13" style="308" customWidth="1"/>
    <col min="10250" max="10250" width="8.33203125" style="308" customWidth="1"/>
    <col min="10251" max="10496" width="10" style="308"/>
    <col min="10497" max="10497" width="2.5546875" style="308" customWidth="1"/>
    <col min="10498" max="10498" width="7.109375" style="308" customWidth="1"/>
    <col min="10499" max="10499" width="23.5546875" style="308" customWidth="1"/>
    <col min="10500" max="10500" width="9.6640625" style="308" customWidth="1"/>
    <col min="10501" max="10501" width="4.6640625" style="308" customWidth="1"/>
    <col min="10502" max="10502" width="14.44140625" style="308" customWidth="1"/>
    <col min="10503" max="10503" width="11.109375" style="308" customWidth="1"/>
    <col min="10504" max="10504" width="10.33203125" style="308" customWidth="1"/>
    <col min="10505" max="10505" width="13" style="308" customWidth="1"/>
    <col min="10506" max="10506" width="8.33203125" style="308" customWidth="1"/>
    <col min="10507" max="10752" width="10" style="308"/>
    <col min="10753" max="10753" width="2.5546875" style="308" customWidth="1"/>
    <col min="10754" max="10754" width="7.109375" style="308" customWidth="1"/>
    <col min="10755" max="10755" width="23.5546875" style="308" customWidth="1"/>
    <col min="10756" max="10756" width="9.6640625" style="308" customWidth="1"/>
    <col min="10757" max="10757" width="4.6640625" style="308" customWidth="1"/>
    <col min="10758" max="10758" width="14.44140625" style="308" customWidth="1"/>
    <col min="10759" max="10759" width="11.109375" style="308" customWidth="1"/>
    <col min="10760" max="10760" width="10.33203125" style="308" customWidth="1"/>
    <col min="10761" max="10761" width="13" style="308" customWidth="1"/>
    <col min="10762" max="10762" width="8.33203125" style="308" customWidth="1"/>
    <col min="10763" max="11008" width="10" style="308"/>
    <col min="11009" max="11009" width="2.5546875" style="308" customWidth="1"/>
    <col min="11010" max="11010" width="7.109375" style="308" customWidth="1"/>
    <col min="11011" max="11011" width="23.5546875" style="308" customWidth="1"/>
    <col min="11012" max="11012" width="9.6640625" style="308" customWidth="1"/>
    <col min="11013" max="11013" width="4.6640625" style="308" customWidth="1"/>
    <col min="11014" max="11014" width="14.44140625" style="308" customWidth="1"/>
    <col min="11015" max="11015" width="11.109375" style="308" customWidth="1"/>
    <col min="11016" max="11016" width="10.33203125" style="308" customWidth="1"/>
    <col min="11017" max="11017" width="13" style="308" customWidth="1"/>
    <col min="11018" max="11018" width="8.33203125" style="308" customWidth="1"/>
    <col min="11019" max="11264" width="10" style="308"/>
    <col min="11265" max="11265" width="2.5546875" style="308" customWidth="1"/>
    <col min="11266" max="11266" width="7.109375" style="308" customWidth="1"/>
    <col min="11267" max="11267" width="23.5546875" style="308" customWidth="1"/>
    <col min="11268" max="11268" width="9.6640625" style="308" customWidth="1"/>
    <col min="11269" max="11269" width="4.6640625" style="308" customWidth="1"/>
    <col min="11270" max="11270" width="14.44140625" style="308" customWidth="1"/>
    <col min="11271" max="11271" width="11.109375" style="308" customWidth="1"/>
    <col min="11272" max="11272" width="10.33203125" style="308" customWidth="1"/>
    <col min="11273" max="11273" width="13" style="308" customWidth="1"/>
    <col min="11274" max="11274" width="8.33203125" style="308" customWidth="1"/>
    <col min="11275" max="11520" width="10" style="308"/>
    <col min="11521" max="11521" width="2.5546875" style="308" customWidth="1"/>
    <col min="11522" max="11522" width="7.109375" style="308" customWidth="1"/>
    <col min="11523" max="11523" width="23.5546875" style="308" customWidth="1"/>
    <col min="11524" max="11524" width="9.6640625" style="308" customWidth="1"/>
    <col min="11525" max="11525" width="4.6640625" style="308" customWidth="1"/>
    <col min="11526" max="11526" width="14.44140625" style="308" customWidth="1"/>
    <col min="11527" max="11527" width="11.109375" style="308" customWidth="1"/>
    <col min="11528" max="11528" width="10.33203125" style="308" customWidth="1"/>
    <col min="11529" max="11529" width="13" style="308" customWidth="1"/>
    <col min="11530" max="11530" width="8.33203125" style="308" customWidth="1"/>
    <col min="11531" max="11776" width="10" style="308"/>
    <col min="11777" max="11777" width="2.5546875" style="308" customWidth="1"/>
    <col min="11778" max="11778" width="7.109375" style="308" customWidth="1"/>
    <col min="11779" max="11779" width="23.5546875" style="308" customWidth="1"/>
    <col min="11780" max="11780" width="9.6640625" style="308" customWidth="1"/>
    <col min="11781" max="11781" width="4.6640625" style="308" customWidth="1"/>
    <col min="11782" max="11782" width="14.44140625" style="308" customWidth="1"/>
    <col min="11783" max="11783" width="11.109375" style="308" customWidth="1"/>
    <col min="11784" max="11784" width="10.33203125" style="308" customWidth="1"/>
    <col min="11785" max="11785" width="13" style="308" customWidth="1"/>
    <col min="11786" max="11786" width="8.33203125" style="308" customWidth="1"/>
    <col min="11787" max="12032" width="10" style="308"/>
    <col min="12033" max="12033" width="2.5546875" style="308" customWidth="1"/>
    <col min="12034" max="12034" width="7.109375" style="308" customWidth="1"/>
    <col min="12035" max="12035" width="23.5546875" style="308" customWidth="1"/>
    <col min="12036" max="12036" width="9.6640625" style="308" customWidth="1"/>
    <col min="12037" max="12037" width="4.6640625" style="308" customWidth="1"/>
    <col min="12038" max="12038" width="14.44140625" style="308" customWidth="1"/>
    <col min="12039" max="12039" width="11.109375" style="308" customWidth="1"/>
    <col min="12040" max="12040" width="10.33203125" style="308" customWidth="1"/>
    <col min="12041" max="12041" width="13" style="308" customWidth="1"/>
    <col min="12042" max="12042" width="8.33203125" style="308" customWidth="1"/>
    <col min="12043" max="12288" width="10" style="308"/>
    <col min="12289" max="12289" width="2.5546875" style="308" customWidth="1"/>
    <col min="12290" max="12290" width="7.109375" style="308" customWidth="1"/>
    <col min="12291" max="12291" width="23.5546875" style="308" customWidth="1"/>
    <col min="12292" max="12292" width="9.6640625" style="308" customWidth="1"/>
    <col min="12293" max="12293" width="4.6640625" style="308" customWidth="1"/>
    <col min="12294" max="12294" width="14.44140625" style="308" customWidth="1"/>
    <col min="12295" max="12295" width="11.109375" style="308" customWidth="1"/>
    <col min="12296" max="12296" width="10.33203125" style="308" customWidth="1"/>
    <col min="12297" max="12297" width="13" style="308" customWidth="1"/>
    <col min="12298" max="12298" width="8.33203125" style="308" customWidth="1"/>
    <col min="12299" max="12544" width="10" style="308"/>
    <col min="12545" max="12545" width="2.5546875" style="308" customWidth="1"/>
    <col min="12546" max="12546" width="7.109375" style="308" customWidth="1"/>
    <col min="12547" max="12547" width="23.5546875" style="308" customWidth="1"/>
    <col min="12548" max="12548" width="9.6640625" style="308" customWidth="1"/>
    <col min="12549" max="12549" width="4.6640625" style="308" customWidth="1"/>
    <col min="12550" max="12550" width="14.44140625" style="308" customWidth="1"/>
    <col min="12551" max="12551" width="11.109375" style="308" customWidth="1"/>
    <col min="12552" max="12552" width="10.33203125" style="308" customWidth="1"/>
    <col min="12553" max="12553" width="13" style="308" customWidth="1"/>
    <col min="12554" max="12554" width="8.33203125" style="308" customWidth="1"/>
    <col min="12555" max="12800" width="10" style="308"/>
    <col min="12801" max="12801" width="2.5546875" style="308" customWidth="1"/>
    <col min="12802" max="12802" width="7.109375" style="308" customWidth="1"/>
    <col min="12803" max="12803" width="23.5546875" style="308" customWidth="1"/>
    <col min="12804" max="12804" width="9.6640625" style="308" customWidth="1"/>
    <col min="12805" max="12805" width="4.6640625" style="308" customWidth="1"/>
    <col min="12806" max="12806" width="14.44140625" style="308" customWidth="1"/>
    <col min="12807" max="12807" width="11.109375" style="308" customWidth="1"/>
    <col min="12808" max="12808" width="10.33203125" style="308" customWidth="1"/>
    <col min="12809" max="12809" width="13" style="308" customWidth="1"/>
    <col min="12810" max="12810" width="8.33203125" style="308" customWidth="1"/>
    <col min="12811" max="13056" width="10" style="308"/>
    <col min="13057" max="13057" width="2.5546875" style="308" customWidth="1"/>
    <col min="13058" max="13058" width="7.109375" style="308" customWidth="1"/>
    <col min="13059" max="13059" width="23.5546875" style="308" customWidth="1"/>
    <col min="13060" max="13060" width="9.6640625" style="308" customWidth="1"/>
    <col min="13061" max="13061" width="4.6640625" style="308" customWidth="1"/>
    <col min="13062" max="13062" width="14.44140625" style="308" customWidth="1"/>
    <col min="13063" max="13063" width="11.109375" style="308" customWidth="1"/>
    <col min="13064" max="13064" width="10.33203125" style="308" customWidth="1"/>
    <col min="13065" max="13065" width="13" style="308" customWidth="1"/>
    <col min="13066" max="13066" width="8.33203125" style="308" customWidth="1"/>
    <col min="13067" max="13312" width="10" style="308"/>
    <col min="13313" max="13313" width="2.5546875" style="308" customWidth="1"/>
    <col min="13314" max="13314" width="7.109375" style="308" customWidth="1"/>
    <col min="13315" max="13315" width="23.5546875" style="308" customWidth="1"/>
    <col min="13316" max="13316" width="9.6640625" style="308" customWidth="1"/>
    <col min="13317" max="13317" width="4.6640625" style="308" customWidth="1"/>
    <col min="13318" max="13318" width="14.44140625" style="308" customWidth="1"/>
    <col min="13319" max="13319" width="11.109375" style="308" customWidth="1"/>
    <col min="13320" max="13320" width="10.33203125" style="308" customWidth="1"/>
    <col min="13321" max="13321" width="13" style="308" customWidth="1"/>
    <col min="13322" max="13322" width="8.33203125" style="308" customWidth="1"/>
    <col min="13323" max="13568" width="10" style="308"/>
    <col min="13569" max="13569" width="2.5546875" style="308" customWidth="1"/>
    <col min="13570" max="13570" width="7.109375" style="308" customWidth="1"/>
    <col min="13571" max="13571" width="23.5546875" style="308" customWidth="1"/>
    <col min="13572" max="13572" width="9.6640625" style="308" customWidth="1"/>
    <col min="13573" max="13573" width="4.6640625" style="308" customWidth="1"/>
    <col min="13574" max="13574" width="14.44140625" style="308" customWidth="1"/>
    <col min="13575" max="13575" width="11.109375" style="308" customWidth="1"/>
    <col min="13576" max="13576" width="10.33203125" style="308" customWidth="1"/>
    <col min="13577" max="13577" width="13" style="308" customWidth="1"/>
    <col min="13578" max="13578" width="8.33203125" style="308" customWidth="1"/>
    <col min="13579" max="13824" width="10" style="308"/>
    <col min="13825" max="13825" width="2.5546875" style="308" customWidth="1"/>
    <col min="13826" max="13826" width="7.109375" style="308" customWidth="1"/>
    <col min="13827" max="13827" width="23.5546875" style="308" customWidth="1"/>
    <col min="13828" max="13828" width="9.6640625" style="308" customWidth="1"/>
    <col min="13829" max="13829" width="4.6640625" style="308" customWidth="1"/>
    <col min="13830" max="13830" width="14.44140625" style="308" customWidth="1"/>
    <col min="13831" max="13831" width="11.109375" style="308" customWidth="1"/>
    <col min="13832" max="13832" width="10.33203125" style="308" customWidth="1"/>
    <col min="13833" max="13833" width="13" style="308" customWidth="1"/>
    <col min="13834" max="13834" width="8.33203125" style="308" customWidth="1"/>
    <col min="13835" max="14080" width="10" style="308"/>
    <col min="14081" max="14081" width="2.5546875" style="308" customWidth="1"/>
    <col min="14082" max="14082" width="7.109375" style="308" customWidth="1"/>
    <col min="14083" max="14083" width="23.5546875" style="308" customWidth="1"/>
    <col min="14084" max="14084" width="9.6640625" style="308" customWidth="1"/>
    <col min="14085" max="14085" width="4.6640625" style="308" customWidth="1"/>
    <col min="14086" max="14086" width="14.44140625" style="308" customWidth="1"/>
    <col min="14087" max="14087" width="11.109375" style="308" customWidth="1"/>
    <col min="14088" max="14088" width="10.33203125" style="308" customWidth="1"/>
    <col min="14089" max="14089" width="13" style="308" customWidth="1"/>
    <col min="14090" max="14090" width="8.33203125" style="308" customWidth="1"/>
    <col min="14091" max="14336" width="10" style="308"/>
    <col min="14337" max="14337" width="2.5546875" style="308" customWidth="1"/>
    <col min="14338" max="14338" width="7.109375" style="308" customWidth="1"/>
    <col min="14339" max="14339" width="23.5546875" style="308" customWidth="1"/>
    <col min="14340" max="14340" width="9.6640625" style="308" customWidth="1"/>
    <col min="14341" max="14341" width="4.6640625" style="308" customWidth="1"/>
    <col min="14342" max="14342" width="14.44140625" style="308" customWidth="1"/>
    <col min="14343" max="14343" width="11.109375" style="308" customWidth="1"/>
    <col min="14344" max="14344" width="10.33203125" style="308" customWidth="1"/>
    <col min="14345" max="14345" width="13" style="308" customWidth="1"/>
    <col min="14346" max="14346" width="8.33203125" style="308" customWidth="1"/>
    <col min="14347" max="14592" width="10" style="308"/>
    <col min="14593" max="14593" width="2.5546875" style="308" customWidth="1"/>
    <col min="14594" max="14594" width="7.109375" style="308" customWidth="1"/>
    <col min="14595" max="14595" width="23.5546875" style="308" customWidth="1"/>
    <col min="14596" max="14596" width="9.6640625" style="308" customWidth="1"/>
    <col min="14597" max="14597" width="4.6640625" style="308" customWidth="1"/>
    <col min="14598" max="14598" width="14.44140625" style="308" customWidth="1"/>
    <col min="14599" max="14599" width="11.109375" style="308" customWidth="1"/>
    <col min="14600" max="14600" width="10.33203125" style="308" customWidth="1"/>
    <col min="14601" max="14601" width="13" style="308" customWidth="1"/>
    <col min="14602" max="14602" width="8.33203125" style="308" customWidth="1"/>
    <col min="14603" max="14848" width="10" style="308"/>
    <col min="14849" max="14849" width="2.5546875" style="308" customWidth="1"/>
    <col min="14850" max="14850" width="7.109375" style="308" customWidth="1"/>
    <col min="14851" max="14851" width="23.5546875" style="308" customWidth="1"/>
    <col min="14852" max="14852" width="9.6640625" style="308" customWidth="1"/>
    <col min="14853" max="14853" width="4.6640625" style="308" customWidth="1"/>
    <col min="14854" max="14854" width="14.44140625" style="308" customWidth="1"/>
    <col min="14855" max="14855" width="11.109375" style="308" customWidth="1"/>
    <col min="14856" max="14856" width="10.33203125" style="308" customWidth="1"/>
    <col min="14857" max="14857" width="13" style="308" customWidth="1"/>
    <col min="14858" max="14858" width="8.33203125" style="308" customWidth="1"/>
    <col min="14859" max="15104" width="10" style="308"/>
    <col min="15105" max="15105" width="2.5546875" style="308" customWidth="1"/>
    <col min="15106" max="15106" width="7.109375" style="308" customWidth="1"/>
    <col min="15107" max="15107" width="23.5546875" style="308" customWidth="1"/>
    <col min="15108" max="15108" width="9.6640625" style="308" customWidth="1"/>
    <col min="15109" max="15109" width="4.6640625" style="308" customWidth="1"/>
    <col min="15110" max="15110" width="14.44140625" style="308" customWidth="1"/>
    <col min="15111" max="15111" width="11.109375" style="308" customWidth="1"/>
    <col min="15112" max="15112" width="10.33203125" style="308" customWidth="1"/>
    <col min="15113" max="15113" width="13" style="308" customWidth="1"/>
    <col min="15114" max="15114" width="8.33203125" style="308" customWidth="1"/>
    <col min="15115" max="15360" width="10" style="308"/>
    <col min="15361" max="15361" width="2.5546875" style="308" customWidth="1"/>
    <col min="15362" max="15362" width="7.109375" style="308" customWidth="1"/>
    <col min="15363" max="15363" width="23.5546875" style="308" customWidth="1"/>
    <col min="15364" max="15364" width="9.6640625" style="308" customWidth="1"/>
    <col min="15365" max="15365" width="4.6640625" style="308" customWidth="1"/>
    <col min="15366" max="15366" width="14.44140625" style="308" customWidth="1"/>
    <col min="15367" max="15367" width="11.109375" style="308" customWidth="1"/>
    <col min="15368" max="15368" width="10.33203125" style="308" customWidth="1"/>
    <col min="15369" max="15369" width="13" style="308" customWidth="1"/>
    <col min="15370" max="15370" width="8.33203125" style="308" customWidth="1"/>
    <col min="15371" max="15616" width="10" style="308"/>
    <col min="15617" max="15617" width="2.5546875" style="308" customWidth="1"/>
    <col min="15618" max="15618" width="7.109375" style="308" customWidth="1"/>
    <col min="15619" max="15619" width="23.5546875" style="308" customWidth="1"/>
    <col min="15620" max="15620" width="9.6640625" style="308" customWidth="1"/>
    <col min="15621" max="15621" width="4.6640625" style="308" customWidth="1"/>
    <col min="15622" max="15622" width="14.44140625" style="308" customWidth="1"/>
    <col min="15623" max="15623" width="11.109375" style="308" customWidth="1"/>
    <col min="15624" max="15624" width="10.33203125" style="308" customWidth="1"/>
    <col min="15625" max="15625" width="13" style="308" customWidth="1"/>
    <col min="15626" max="15626" width="8.33203125" style="308" customWidth="1"/>
    <col min="15627" max="15872" width="10" style="308"/>
    <col min="15873" max="15873" width="2.5546875" style="308" customWidth="1"/>
    <col min="15874" max="15874" width="7.109375" style="308" customWidth="1"/>
    <col min="15875" max="15875" width="23.5546875" style="308" customWidth="1"/>
    <col min="15876" max="15876" width="9.6640625" style="308" customWidth="1"/>
    <col min="15877" max="15877" width="4.6640625" style="308" customWidth="1"/>
    <col min="15878" max="15878" width="14.44140625" style="308" customWidth="1"/>
    <col min="15879" max="15879" width="11.109375" style="308" customWidth="1"/>
    <col min="15880" max="15880" width="10.33203125" style="308" customWidth="1"/>
    <col min="15881" max="15881" width="13" style="308" customWidth="1"/>
    <col min="15882" max="15882" width="8.33203125" style="308" customWidth="1"/>
    <col min="15883" max="16128" width="10" style="308"/>
    <col min="16129" max="16129" width="2.5546875" style="308" customWidth="1"/>
    <col min="16130" max="16130" width="7.109375" style="308" customWidth="1"/>
    <col min="16131" max="16131" width="23.5546875" style="308" customWidth="1"/>
    <col min="16132" max="16132" width="9.6640625" style="308" customWidth="1"/>
    <col min="16133" max="16133" width="4.6640625" style="308" customWidth="1"/>
    <col min="16134" max="16134" width="14.44140625" style="308" customWidth="1"/>
    <col min="16135" max="16135" width="11.109375" style="308" customWidth="1"/>
    <col min="16136" max="16136" width="10.33203125" style="308" customWidth="1"/>
    <col min="16137" max="16137" width="13" style="308" customWidth="1"/>
    <col min="16138" max="16138" width="8.33203125" style="308" customWidth="1"/>
    <col min="16139" max="16384" width="10" style="308"/>
  </cols>
  <sheetData>
    <row r="1" spans="2:10">
      <c r="B1" s="114" t="s">
        <v>122</v>
      </c>
      <c r="C1" s="115"/>
      <c r="D1" s="116"/>
      <c r="E1" s="116"/>
      <c r="F1" s="116"/>
      <c r="G1" s="116"/>
      <c r="H1" s="116"/>
      <c r="I1" s="116"/>
      <c r="J1" s="778"/>
    </row>
    <row r="2" spans="2:10">
      <c r="B2" s="114" t="s">
        <v>685</v>
      </c>
      <c r="C2" s="115"/>
      <c r="D2" s="116"/>
      <c r="E2" s="116"/>
      <c r="F2" s="116"/>
      <c r="G2" s="116"/>
      <c r="H2" s="116"/>
      <c r="I2" s="116"/>
      <c r="J2" s="307"/>
    </row>
    <row r="3" spans="2:10">
      <c r="B3" s="114" t="s">
        <v>62</v>
      </c>
      <c r="C3" s="115"/>
      <c r="D3" s="116"/>
      <c r="E3" s="116"/>
      <c r="F3" s="116"/>
      <c r="G3" s="116"/>
      <c r="H3" s="116"/>
      <c r="I3" s="116"/>
      <c r="J3" s="307"/>
    </row>
    <row r="4" spans="2:10">
      <c r="B4" s="114" t="s">
        <v>1098</v>
      </c>
      <c r="C4" s="115"/>
      <c r="D4" s="116"/>
      <c r="E4" s="116"/>
      <c r="F4" s="116"/>
      <c r="G4" s="116"/>
      <c r="H4" s="116"/>
      <c r="I4" s="116"/>
      <c r="J4" s="307"/>
    </row>
    <row r="5" spans="2:10">
      <c r="B5" s="115"/>
      <c r="C5" s="115"/>
      <c r="D5" s="116"/>
      <c r="E5" s="116"/>
      <c r="F5" s="116"/>
      <c r="G5" s="116"/>
      <c r="H5" s="116"/>
      <c r="I5" s="116"/>
      <c r="J5" s="307"/>
    </row>
    <row r="6" spans="2:10">
      <c r="B6" s="115"/>
      <c r="C6" s="115"/>
      <c r="D6" s="116"/>
      <c r="E6" s="116"/>
      <c r="F6" s="116" t="s">
        <v>226</v>
      </c>
      <c r="G6" s="116"/>
      <c r="H6" s="116"/>
      <c r="I6" s="116" t="s">
        <v>376</v>
      </c>
      <c r="J6" s="307"/>
    </row>
    <row r="7" spans="2:10">
      <c r="B7" s="115"/>
      <c r="C7" s="115"/>
      <c r="D7" s="117" t="s">
        <v>227</v>
      </c>
      <c r="E7" s="117" t="s">
        <v>228</v>
      </c>
      <c r="F7" s="117" t="s">
        <v>229</v>
      </c>
      <c r="G7" s="117" t="s">
        <v>230</v>
      </c>
      <c r="H7" s="117" t="s">
        <v>231</v>
      </c>
      <c r="I7" s="117" t="s">
        <v>232</v>
      </c>
      <c r="J7" s="470"/>
    </row>
    <row r="8" spans="2:10">
      <c r="B8" s="118" t="s">
        <v>353</v>
      </c>
      <c r="C8" s="115"/>
      <c r="D8" s="116"/>
      <c r="E8" s="116"/>
      <c r="F8" s="116"/>
      <c r="G8" s="116"/>
      <c r="H8" s="116"/>
      <c r="I8" s="132"/>
      <c r="J8" s="307"/>
    </row>
    <row r="9" spans="2:10">
      <c r="B9" s="115" t="s">
        <v>419</v>
      </c>
      <c r="C9" s="115"/>
      <c r="D9" s="116">
        <v>4311</v>
      </c>
      <c r="E9" s="116" t="s">
        <v>236</v>
      </c>
      <c r="F9" s="123">
        <v>6775</v>
      </c>
      <c r="G9" s="116" t="s">
        <v>237</v>
      </c>
      <c r="H9" s="124" t="s">
        <v>238</v>
      </c>
      <c r="I9" s="121">
        <f>+F9</f>
        <v>6775</v>
      </c>
      <c r="J9" s="307"/>
    </row>
    <row r="10" spans="2:10">
      <c r="B10" s="115"/>
      <c r="C10" s="115"/>
      <c r="D10" s="116"/>
      <c r="E10" s="116"/>
      <c r="F10" s="123"/>
      <c r="G10" s="116"/>
      <c r="H10" s="124"/>
      <c r="I10" s="121"/>
      <c r="J10" s="307"/>
    </row>
    <row r="11" spans="2:10">
      <c r="B11" s="118"/>
      <c r="C11" s="115"/>
      <c r="D11" s="116"/>
      <c r="E11" s="116"/>
      <c r="F11" s="123"/>
      <c r="G11" s="116"/>
      <c r="H11" s="124"/>
      <c r="I11" s="123"/>
      <c r="J11" s="307"/>
    </row>
    <row r="12" spans="2:10">
      <c r="B12" s="115"/>
      <c r="C12" s="115"/>
      <c r="D12" s="115"/>
      <c r="E12" s="115"/>
      <c r="F12" s="115"/>
      <c r="G12" s="115"/>
      <c r="H12" s="273"/>
      <c r="I12" s="143"/>
    </row>
    <row r="13" spans="2:10">
      <c r="B13" s="114" t="s">
        <v>354</v>
      </c>
      <c r="C13" s="115"/>
      <c r="D13" s="115"/>
      <c r="E13" s="115"/>
      <c r="F13" s="115"/>
      <c r="G13" s="115"/>
      <c r="H13" s="273"/>
      <c r="I13" s="143"/>
    </row>
    <row r="14" spans="2:10">
      <c r="B14" s="122" t="s">
        <v>420</v>
      </c>
      <c r="C14" s="115"/>
      <c r="D14" s="116">
        <v>235</v>
      </c>
      <c r="E14" s="116" t="s">
        <v>236</v>
      </c>
      <c r="F14" s="123">
        <v>-3236612</v>
      </c>
      <c r="G14" s="116" t="s">
        <v>237</v>
      </c>
      <c r="H14" s="124" t="s">
        <v>238</v>
      </c>
      <c r="I14" s="121">
        <f>+F14</f>
        <v>-3236612</v>
      </c>
      <c r="J14" s="307"/>
    </row>
    <row r="15" spans="2:10">
      <c r="B15" s="115"/>
      <c r="C15" s="115"/>
      <c r="D15" s="116"/>
      <c r="E15" s="116"/>
      <c r="F15" s="123"/>
      <c r="G15" s="116"/>
      <c r="H15" s="124"/>
      <c r="I15" s="121"/>
      <c r="J15" s="307"/>
    </row>
    <row r="16" spans="2:10">
      <c r="B16" s="115"/>
      <c r="C16" s="115"/>
      <c r="D16" s="116"/>
      <c r="E16" s="116"/>
      <c r="F16" s="123"/>
      <c r="G16" s="116"/>
      <c r="H16" s="124"/>
      <c r="I16" s="121"/>
      <c r="J16" s="307"/>
    </row>
    <row r="17" spans="1:10">
      <c r="B17" s="118" t="s">
        <v>350</v>
      </c>
      <c r="C17" s="115"/>
      <c r="D17" s="116"/>
      <c r="E17" s="116"/>
      <c r="F17" s="121"/>
      <c r="G17" s="116"/>
      <c r="H17" s="124"/>
      <c r="I17" s="121"/>
      <c r="J17" s="307"/>
    </row>
    <row r="18" spans="1:10">
      <c r="B18" s="122"/>
      <c r="C18" s="115"/>
      <c r="D18" s="116"/>
      <c r="E18" s="116"/>
      <c r="F18" s="132"/>
      <c r="G18" s="116"/>
      <c r="H18" s="131"/>
      <c r="I18" s="132"/>
      <c r="J18" s="307"/>
    </row>
    <row r="19" spans="1:10">
      <c r="B19" s="1181"/>
      <c r="C19" s="1796"/>
      <c r="D19" s="1797"/>
      <c r="E19" s="1797"/>
      <c r="F19" s="1797"/>
      <c r="G19" s="1797"/>
      <c r="H19" s="1797"/>
      <c r="I19" s="1511"/>
      <c r="J19" s="307"/>
    </row>
    <row r="20" spans="1:10">
      <c r="B20" s="296"/>
      <c r="C20" s="115"/>
      <c r="D20" s="116"/>
      <c r="E20" s="116"/>
      <c r="F20" s="129"/>
      <c r="G20" s="116"/>
      <c r="H20" s="116"/>
      <c r="I20" s="138"/>
      <c r="J20" s="307"/>
    </row>
    <row r="21" spans="1:10">
      <c r="B21" s="296"/>
      <c r="C21" s="115"/>
      <c r="D21" s="116"/>
      <c r="E21" s="116"/>
      <c r="F21" s="116"/>
      <c r="G21" s="116"/>
      <c r="H21" s="116"/>
      <c r="I21" s="138"/>
      <c r="J21" s="307"/>
    </row>
    <row r="22" spans="1:10">
      <c r="B22" s="296"/>
      <c r="C22" s="115"/>
      <c r="D22" s="116"/>
      <c r="E22" s="116"/>
      <c r="F22" s="116"/>
      <c r="G22" s="116"/>
      <c r="H22" s="116"/>
      <c r="I22" s="138"/>
      <c r="J22" s="307"/>
    </row>
    <row r="23" spans="1:10">
      <c r="B23" s="1512"/>
      <c r="C23" s="951"/>
      <c r="D23" s="795"/>
      <c r="E23" s="795"/>
      <c r="F23" s="795"/>
      <c r="G23" s="795"/>
      <c r="H23" s="795"/>
      <c r="I23" s="1514"/>
      <c r="J23" s="307"/>
    </row>
    <row r="24" spans="1:10">
      <c r="B24" s="433"/>
      <c r="D24" s="307"/>
      <c r="E24" s="307"/>
      <c r="F24" s="307"/>
      <c r="G24" s="307"/>
      <c r="H24" s="307"/>
      <c r="I24" s="307"/>
      <c r="J24" s="307"/>
    </row>
    <row r="25" spans="1:10" s="462" customFormat="1">
      <c r="A25" s="308"/>
      <c r="B25" s="433"/>
      <c r="C25" s="308"/>
      <c r="D25" s="307"/>
      <c r="E25" s="307"/>
      <c r="F25" s="307"/>
      <c r="G25" s="307"/>
      <c r="H25" s="307"/>
      <c r="I25" s="307"/>
      <c r="J25" s="522"/>
    </row>
    <row r="26" spans="1:10" s="462" customFormat="1">
      <c r="A26" s="308"/>
      <c r="B26" s="433"/>
      <c r="C26" s="308"/>
      <c r="D26" s="307"/>
      <c r="E26" s="307"/>
      <c r="F26" s="307"/>
      <c r="G26" s="307"/>
      <c r="H26" s="307"/>
      <c r="I26" s="307"/>
      <c r="J26" s="522"/>
    </row>
    <row r="27" spans="1:10" s="462" customFormat="1">
      <c r="A27" s="308"/>
      <c r="B27" s="308"/>
      <c r="C27" s="308"/>
      <c r="D27" s="307"/>
      <c r="E27" s="307"/>
      <c r="F27" s="307"/>
      <c r="G27" s="307"/>
      <c r="H27" s="307"/>
      <c r="I27" s="307"/>
      <c r="J27" s="307"/>
    </row>
    <row r="28" spans="1:10" s="462" customFormat="1">
      <c r="C28" s="789"/>
      <c r="D28" s="350"/>
      <c r="E28" s="350"/>
      <c r="F28" s="358"/>
      <c r="G28" s="350"/>
      <c r="H28" s="353"/>
      <c r="I28" s="358"/>
      <c r="J28" s="350"/>
    </row>
    <row r="29" spans="1:10">
      <c r="D29" s="307"/>
      <c r="E29" s="307"/>
      <c r="F29" s="344"/>
      <c r="G29" s="307"/>
      <c r="H29" s="343"/>
      <c r="I29" s="344"/>
      <c r="J29" s="786"/>
    </row>
    <row r="30" spans="1:10">
      <c r="B30" s="348"/>
      <c r="D30" s="307"/>
      <c r="E30" s="307"/>
      <c r="F30" s="342"/>
      <c r="G30" s="307"/>
      <c r="H30" s="343"/>
      <c r="I30" s="344"/>
      <c r="J30" s="786"/>
    </row>
    <row r="31" spans="1:10">
      <c r="B31" s="348"/>
      <c r="D31" s="307"/>
      <c r="E31" s="307"/>
      <c r="F31" s="344"/>
      <c r="G31" s="307"/>
      <c r="H31" s="343"/>
      <c r="I31" s="344"/>
      <c r="J31" s="307"/>
    </row>
    <row r="32" spans="1:10">
      <c r="B32" s="348"/>
      <c r="D32" s="307"/>
      <c r="E32" s="307"/>
      <c r="F32" s="344"/>
      <c r="G32" s="418"/>
      <c r="H32" s="343"/>
      <c r="I32" s="344"/>
      <c r="J32" s="786"/>
    </row>
    <row r="33" spans="2:10">
      <c r="B33" s="348"/>
      <c r="D33" s="307"/>
      <c r="E33" s="307"/>
      <c r="F33" s="344"/>
      <c r="G33" s="418"/>
      <c r="H33" s="343"/>
      <c r="I33" s="344"/>
      <c r="J33" s="786"/>
    </row>
    <row r="34" spans="2:10">
      <c r="B34" s="348"/>
      <c r="D34" s="307"/>
      <c r="E34" s="307"/>
      <c r="F34" s="344"/>
      <c r="G34" s="307"/>
      <c r="H34" s="343"/>
      <c r="I34" s="344"/>
      <c r="J34" s="307"/>
    </row>
    <row r="35" spans="2:10">
      <c r="B35" s="348"/>
      <c r="D35" s="307"/>
      <c r="E35" s="307"/>
      <c r="F35" s="344"/>
      <c r="G35" s="418"/>
      <c r="H35" s="343"/>
      <c r="I35" s="344"/>
      <c r="J35" s="786"/>
    </row>
    <row r="36" spans="2:10">
      <c r="B36" s="348"/>
      <c r="D36" s="307"/>
      <c r="E36" s="307"/>
      <c r="F36" s="344"/>
      <c r="G36" s="307"/>
      <c r="H36" s="343"/>
      <c r="I36" s="344"/>
      <c r="J36" s="786"/>
    </row>
    <row r="37" spans="2:10" ht="17.399999999999999">
      <c r="B37" s="348"/>
      <c r="D37" s="307"/>
      <c r="E37" s="307"/>
      <c r="F37" s="344"/>
      <c r="G37" s="523"/>
      <c r="H37" s="343"/>
      <c r="I37" s="344"/>
      <c r="J37" s="898"/>
    </row>
    <row r="38" spans="2:10">
      <c r="B38" s="348"/>
      <c r="D38" s="307"/>
      <c r="E38" s="307"/>
      <c r="F38" s="344"/>
      <c r="G38" s="523"/>
      <c r="H38" s="343"/>
      <c r="I38" s="344"/>
      <c r="J38" s="786"/>
    </row>
    <row r="39" spans="2:10">
      <c r="B39" s="348"/>
      <c r="D39" s="307"/>
      <c r="E39" s="307"/>
      <c r="F39" s="344"/>
      <c r="G39" s="307"/>
      <c r="H39" s="343"/>
      <c r="I39" s="344"/>
      <c r="J39" s="786"/>
    </row>
    <row r="40" spans="2:10">
      <c r="B40" s="348"/>
      <c r="D40" s="307"/>
      <c r="E40" s="307"/>
      <c r="F40" s="344"/>
      <c r="G40" s="307"/>
      <c r="H40" s="343"/>
      <c r="I40" s="344"/>
      <c r="J40" s="786"/>
    </row>
    <row r="41" spans="2:10">
      <c r="B41" s="348"/>
      <c r="D41" s="307"/>
      <c r="E41" s="307"/>
      <c r="F41" s="344"/>
      <c r="G41" s="307"/>
      <c r="H41" s="343"/>
      <c r="I41" s="344"/>
      <c r="J41" s="786"/>
    </row>
    <row r="42" spans="2:10">
      <c r="B42" s="348"/>
      <c r="D42" s="307"/>
      <c r="E42" s="307"/>
      <c r="F42" s="344"/>
      <c r="G42" s="523"/>
      <c r="H42" s="343"/>
      <c r="I42" s="344"/>
      <c r="J42" s="786"/>
    </row>
    <row r="43" spans="2:10">
      <c r="B43" s="348"/>
      <c r="D43" s="418"/>
      <c r="E43" s="307"/>
      <c r="F43" s="344"/>
      <c r="G43" s="307"/>
      <c r="H43" s="343"/>
      <c r="I43" s="344"/>
      <c r="J43" s="786"/>
    </row>
    <row r="44" spans="2:10">
      <c r="B44" s="348"/>
      <c r="D44" s="418"/>
      <c r="E44" s="307"/>
      <c r="F44" s="344"/>
      <c r="G44" s="786"/>
      <c r="H44" s="381"/>
      <c r="I44" s="344"/>
      <c r="J44" s="307"/>
    </row>
    <row r="45" spans="2:10">
      <c r="B45" s="348"/>
      <c r="D45" s="307"/>
      <c r="E45" s="307"/>
      <c r="F45" s="344"/>
      <c r="G45" s="307"/>
      <c r="H45" s="343"/>
      <c r="I45" s="344"/>
      <c r="J45" s="307"/>
    </row>
    <row r="46" spans="2:10">
      <c r="B46" s="348"/>
      <c r="D46" s="307"/>
      <c r="E46" s="307"/>
      <c r="F46" s="344"/>
      <c r="G46" s="307"/>
      <c r="H46" s="343"/>
      <c r="I46" s="344"/>
      <c r="J46" s="307"/>
    </row>
    <row r="47" spans="2:10">
      <c r="B47" s="348"/>
      <c r="D47" s="307"/>
      <c r="E47" s="307"/>
      <c r="F47" s="344"/>
      <c r="G47" s="307"/>
      <c r="H47" s="343"/>
      <c r="I47" s="344"/>
      <c r="J47" s="307"/>
    </row>
    <row r="48" spans="2:10">
      <c r="B48" s="348"/>
      <c r="D48" s="307"/>
      <c r="E48" s="307"/>
      <c r="F48" s="344"/>
      <c r="G48" s="307"/>
      <c r="H48" s="343"/>
      <c r="I48" s="344"/>
      <c r="J48" s="307"/>
    </row>
    <row r="49" spans="2:10">
      <c r="B49" s="348"/>
      <c r="D49" s="307"/>
      <c r="E49" s="307"/>
      <c r="F49" s="344"/>
      <c r="G49" s="307"/>
      <c r="H49" s="343"/>
      <c r="I49" s="344"/>
      <c r="J49" s="307"/>
    </row>
    <row r="63" spans="2:10">
      <c r="I63" s="115"/>
    </row>
    <row r="65" spans="4:9">
      <c r="D65" s="470"/>
      <c r="G65" s="470"/>
      <c r="I65" s="470"/>
    </row>
    <row r="66" spans="4:9">
      <c r="D66" s="777"/>
    </row>
    <row r="67" spans="4:9">
      <c r="D67" s="777"/>
    </row>
    <row r="68" spans="4:9">
      <c r="D68" s="777"/>
    </row>
    <row r="69" spans="4:9">
      <c r="D69" s="777"/>
    </row>
    <row r="70" spans="4:9">
      <c r="D70" s="777"/>
    </row>
    <row r="71" spans="4:9">
      <c r="D71" s="777"/>
    </row>
    <row r="72" spans="4:9">
      <c r="D72" s="777"/>
    </row>
    <row r="73" spans="4:9">
      <c r="D73" s="777"/>
    </row>
    <row r="74" spans="4:9">
      <c r="D74" s="777"/>
    </row>
    <row r="75" spans="4:9">
      <c r="D75" s="777"/>
    </row>
    <row r="76" spans="4:9">
      <c r="D76" s="777"/>
    </row>
    <row r="77" spans="4:9">
      <c r="D77" s="777"/>
    </row>
    <row r="78" spans="4:9">
      <c r="D78" s="777"/>
    </row>
    <row r="79" spans="4:9">
      <c r="D79" s="777"/>
    </row>
    <row r="80" spans="4:9">
      <c r="D80" s="777"/>
    </row>
    <row r="81" spans="4:4">
      <c r="D81" s="777"/>
    </row>
    <row r="82" spans="4:4">
      <c r="D82" s="777"/>
    </row>
    <row r="83" spans="4:4">
      <c r="D83" s="777"/>
    </row>
    <row r="84" spans="4:4">
      <c r="D84" s="777"/>
    </row>
    <row r="85" spans="4:4">
      <c r="D85" s="777"/>
    </row>
    <row r="86" spans="4:4">
      <c r="D86" s="777"/>
    </row>
    <row r="87" spans="4:4">
      <c r="D87" s="777"/>
    </row>
    <row r="88" spans="4:4">
      <c r="D88" s="777"/>
    </row>
    <row r="89" spans="4:4">
      <c r="D89" s="777"/>
    </row>
    <row r="90" spans="4:4">
      <c r="D90" s="777"/>
    </row>
    <row r="91" spans="4:4">
      <c r="D91" s="777"/>
    </row>
    <row r="92" spans="4:4">
      <c r="D92" s="777"/>
    </row>
    <row r="93" spans="4:4">
      <c r="D93" s="777"/>
    </row>
    <row r="94" spans="4:4">
      <c r="D94" s="777"/>
    </row>
    <row r="95" spans="4:4">
      <c r="D95" s="777"/>
    </row>
    <row r="96" spans="4:4">
      <c r="D96" s="777"/>
    </row>
    <row r="97" spans="4:4">
      <c r="D97" s="777"/>
    </row>
    <row r="98" spans="4:4">
      <c r="D98" s="777"/>
    </row>
    <row r="99" spans="4:4">
      <c r="D99" s="777"/>
    </row>
    <row r="100" spans="4:4">
      <c r="D100" s="777"/>
    </row>
    <row r="101" spans="4:4">
      <c r="D101" s="777"/>
    </row>
    <row r="102" spans="4:4">
      <c r="D102" s="777"/>
    </row>
    <row r="103" spans="4:4">
      <c r="D103" s="777"/>
    </row>
    <row r="104" spans="4:4">
      <c r="D104" s="777"/>
    </row>
    <row r="105" spans="4:4">
      <c r="D105" s="777"/>
    </row>
    <row r="106" spans="4:4">
      <c r="D106" s="777"/>
    </row>
    <row r="107" spans="4:4">
      <c r="D107" s="777"/>
    </row>
    <row r="108" spans="4:4">
      <c r="D108" s="777"/>
    </row>
    <row r="109" spans="4:4">
      <c r="D109" s="777"/>
    </row>
    <row r="110" spans="4:4">
      <c r="D110" s="777"/>
    </row>
    <row r="111" spans="4:4">
      <c r="D111" s="777"/>
    </row>
    <row r="112" spans="4:4">
      <c r="D112" s="777"/>
    </row>
    <row r="113" spans="4:4">
      <c r="D113" s="777"/>
    </row>
    <row r="114" spans="4:4">
      <c r="D114" s="777"/>
    </row>
    <row r="115" spans="4:4">
      <c r="D115" s="777"/>
    </row>
    <row r="116" spans="4:4">
      <c r="D116" s="777"/>
    </row>
    <row r="117" spans="4:4">
      <c r="D117" s="777"/>
    </row>
    <row r="118" spans="4:4">
      <c r="D118" s="777"/>
    </row>
    <row r="119" spans="4:4">
      <c r="D119" s="777"/>
    </row>
    <row r="120" spans="4:4">
      <c r="D120" s="777"/>
    </row>
    <row r="121" spans="4:4">
      <c r="D121" s="777"/>
    </row>
    <row r="122" spans="4:4">
      <c r="D122" s="777"/>
    </row>
    <row r="123" spans="4:4">
      <c r="D123" s="777"/>
    </row>
    <row r="124" spans="4:4">
      <c r="D124" s="777"/>
    </row>
    <row r="125" spans="4:4">
      <c r="D125" s="777"/>
    </row>
    <row r="126" spans="4:4">
      <c r="D126" s="777"/>
    </row>
    <row r="127" spans="4:4">
      <c r="D127" s="777"/>
    </row>
    <row r="128" spans="4:4">
      <c r="D128" s="777"/>
    </row>
    <row r="129" spans="4:4">
      <c r="D129" s="777"/>
    </row>
    <row r="130" spans="4:4">
      <c r="D130" s="777"/>
    </row>
    <row r="131" spans="4:4">
      <c r="D131" s="777"/>
    </row>
    <row r="132" spans="4:4">
      <c r="D132" s="777"/>
    </row>
    <row r="133" spans="4:4">
      <c r="D133" s="777"/>
    </row>
    <row r="134" spans="4:4">
      <c r="D134" s="777"/>
    </row>
    <row r="135" spans="4:4">
      <c r="D135" s="777"/>
    </row>
    <row r="136" spans="4:4">
      <c r="D136" s="777"/>
    </row>
    <row r="137" spans="4:4">
      <c r="D137" s="777"/>
    </row>
    <row r="138" spans="4:4">
      <c r="D138" s="777"/>
    </row>
    <row r="139" spans="4:4">
      <c r="D139" s="777"/>
    </row>
    <row r="140" spans="4:4">
      <c r="D140" s="777"/>
    </row>
    <row r="141" spans="4:4">
      <c r="D141" s="777"/>
    </row>
    <row r="142" spans="4:4">
      <c r="D142" s="777"/>
    </row>
    <row r="143" spans="4:4">
      <c r="D143" s="777"/>
    </row>
    <row r="144" spans="4:4">
      <c r="D144" s="777"/>
    </row>
    <row r="145" spans="4:4">
      <c r="D145" s="777"/>
    </row>
    <row r="146" spans="4:4">
      <c r="D146" s="777"/>
    </row>
    <row r="147" spans="4:4">
      <c r="D147" s="777"/>
    </row>
    <row r="148" spans="4:4">
      <c r="D148" s="777"/>
    </row>
    <row r="149" spans="4:4">
      <c r="D149" s="777"/>
    </row>
    <row r="150" spans="4:4">
      <c r="D150" s="777"/>
    </row>
    <row r="151" spans="4:4">
      <c r="D151" s="777"/>
    </row>
    <row r="152" spans="4:4">
      <c r="D152" s="777"/>
    </row>
    <row r="153" spans="4:4">
      <c r="D153" s="777"/>
    </row>
    <row r="154" spans="4:4">
      <c r="D154" s="777"/>
    </row>
    <row r="155" spans="4:4">
      <c r="D155" s="777"/>
    </row>
    <row r="156" spans="4:4">
      <c r="D156" s="777"/>
    </row>
    <row r="157" spans="4:4">
      <c r="D157" s="777"/>
    </row>
    <row r="158" spans="4:4">
      <c r="D158" s="777"/>
    </row>
    <row r="159" spans="4:4">
      <c r="D159" s="777"/>
    </row>
    <row r="160" spans="4:4">
      <c r="D160" s="777"/>
    </row>
    <row r="161" spans="4:4">
      <c r="D161" s="777"/>
    </row>
    <row r="162" spans="4:4">
      <c r="D162" s="777"/>
    </row>
    <row r="163" spans="4:4">
      <c r="D163" s="777"/>
    </row>
    <row r="164" spans="4:4">
      <c r="D164" s="777"/>
    </row>
    <row r="165" spans="4:4">
      <c r="D165" s="777"/>
    </row>
    <row r="166" spans="4:4">
      <c r="D166" s="777"/>
    </row>
    <row r="167" spans="4:4">
      <c r="D167" s="777"/>
    </row>
    <row r="168" spans="4:4">
      <c r="D168" s="777"/>
    </row>
    <row r="169" spans="4:4">
      <c r="D169" s="777"/>
    </row>
    <row r="170" spans="4:4">
      <c r="D170" s="777"/>
    </row>
    <row r="171" spans="4:4">
      <c r="D171" s="777"/>
    </row>
    <row r="172" spans="4:4">
      <c r="D172" s="777"/>
    </row>
    <row r="173" spans="4:4">
      <c r="D173" s="777"/>
    </row>
    <row r="174" spans="4:4">
      <c r="D174" s="777"/>
    </row>
    <row r="175" spans="4:4">
      <c r="D175" s="777"/>
    </row>
    <row r="176" spans="4:4">
      <c r="D176" s="777"/>
    </row>
    <row r="177" spans="4:4">
      <c r="D177" s="777"/>
    </row>
    <row r="178" spans="4:4">
      <c r="D178" s="777"/>
    </row>
    <row r="179" spans="4:4">
      <c r="D179" s="777"/>
    </row>
    <row r="180" spans="4:4">
      <c r="D180" s="777"/>
    </row>
    <row r="181" spans="4:4">
      <c r="D181" s="777"/>
    </row>
    <row r="182" spans="4:4">
      <c r="D182" s="777"/>
    </row>
    <row r="183" spans="4:4">
      <c r="D183" s="777"/>
    </row>
    <row r="184" spans="4:4">
      <c r="D184" s="777"/>
    </row>
    <row r="185" spans="4:4">
      <c r="D185" s="777"/>
    </row>
    <row r="186" spans="4:4">
      <c r="D186" s="777"/>
    </row>
    <row r="187" spans="4:4">
      <c r="D187" s="777"/>
    </row>
    <row r="188" spans="4:4">
      <c r="D188" s="777"/>
    </row>
    <row r="189" spans="4:4">
      <c r="D189" s="777"/>
    </row>
    <row r="190" spans="4:4">
      <c r="D190" s="777"/>
    </row>
    <row r="191" spans="4:4">
      <c r="D191" s="777"/>
    </row>
    <row r="192" spans="4:4">
      <c r="D192" s="777"/>
    </row>
    <row r="193" spans="4:4">
      <c r="D193" s="777"/>
    </row>
    <row r="194" spans="4:4">
      <c r="D194" s="777"/>
    </row>
    <row r="195" spans="4:4">
      <c r="D195" s="777"/>
    </row>
    <row r="196" spans="4:4">
      <c r="D196" s="777"/>
    </row>
    <row r="197" spans="4:4">
      <c r="D197" s="777"/>
    </row>
    <row r="198" spans="4:4">
      <c r="D198" s="777"/>
    </row>
    <row r="199" spans="4:4">
      <c r="D199" s="777"/>
    </row>
    <row r="200" spans="4:4">
      <c r="D200" s="777"/>
    </row>
    <row r="201" spans="4:4">
      <c r="D201" s="777"/>
    </row>
    <row r="202" spans="4:4">
      <c r="D202" s="777"/>
    </row>
    <row r="203" spans="4:4">
      <c r="D203" s="777"/>
    </row>
    <row r="204" spans="4:4">
      <c r="D204" s="777"/>
    </row>
    <row r="205" spans="4:4">
      <c r="D205" s="777"/>
    </row>
    <row r="206" spans="4:4">
      <c r="D206" s="777"/>
    </row>
    <row r="207" spans="4:4">
      <c r="D207" s="777"/>
    </row>
    <row r="208" spans="4:4">
      <c r="D208" s="777"/>
    </row>
    <row r="209" spans="4:4">
      <c r="D209" s="777"/>
    </row>
    <row r="210" spans="4:4">
      <c r="D210" s="777"/>
    </row>
    <row r="211" spans="4:4">
      <c r="D211" s="777"/>
    </row>
    <row r="212" spans="4:4">
      <c r="D212" s="777"/>
    </row>
    <row r="213" spans="4:4">
      <c r="D213" s="777"/>
    </row>
    <row r="214" spans="4:4">
      <c r="D214" s="777"/>
    </row>
    <row r="215" spans="4:4">
      <c r="D215" s="777"/>
    </row>
    <row r="216" spans="4:4">
      <c r="D216" s="777"/>
    </row>
    <row r="217" spans="4:4">
      <c r="D217" s="777"/>
    </row>
    <row r="218" spans="4:4">
      <c r="D218" s="777"/>
    </row>
    <row r="219" spans="4:4">
      <c r="D219" s="777"/>
    </row>
    <row r="220" spans="4:4">
      <c r="D220" s="777"/>
    </row>
    <row r="221" spans="4:4">
      <c r="D221" s="777"/>
    </row>
    <row r="222" spans="4:4">
      <c r="D222" s="777"/>
    </row>
    <row r="223" spans="4:4">
      <c r="D223" s="777"/>
    </row>
    <row r="224" spans="4:4">
      <c r="D224" s="777"/>
    </row>
    <row r="225" spans="4:4">
      <c r="D225" s="777"/>
    </row>
    <row r="226" spans="4:4">
      <c r="D226" s="777"/>
    </row>
    <row r="227" spans="4:4">
      <c r="D227" s="777"/>
    </row>
    <row r="228" spans="4:4">
      <c r="D228" s="777"/>
    </row>
    <row r="229" spans="4:4">
      <c r="D229" s="777"/>
    </row>
    <row r="230" spans="4:4">
      <c r="D230" s="777"/>
    </row>
    <row r="231" spans="4:4">
      <c r="D231" s="777"/>
    </row>
    <row r="232" spans="4:4">
      <c r="D232" s="777"/>
    </row>
    <row r="233" spans="4:4">
      <c r="D233" s="777"/>
    </row>
    <row r="234" spans="4:4">
      <c r="D234" s="777"/>
    </row>
    <row r="235" spans="4:4">
      <c r="D235" s="777"/>
    </row>
    <row r="236" spans="4:4">
      <c r="D236" s="777"/>
    </row>
    <row r="237" spans="4:4">
      <c r="D237" s="777"/>
    </row>
    <row r="238" spans="4:4">
      <c r="D238" s="777"/>
    </row>
    <row r="239" spans="4:4">
      <c r="D239" s="777"/>
    </row>
    <row r="240" spans="4:4">
      <c r="D240" s="777"/>
    </row>
    <row r="241" spans="4:4">
      <c r="D241" s="777"/>
    </row>
    <row r="242" spans="4:4">
      <c r="D242" s="777"/>
    </row>
    <row r="243" spans="4:4">
      <c r="D243" s="777"/>
    </row>
    <row r="244" spans="4:4">
      <c r="D244" s="777"/>
    </row>
    <row r="245" spans="4:4">
      <c r="D245" s="777"/>
    </row>
    <row r="246" spans="4:4">
      <c r="D246" s="777"/>
    </row>
    <row r="247" spans="4:4">
      <c r="D247" s="777"/>
    </row>
    <row r="248" spans="4:4">
      <c r="D248" s="777"/>
    </row>
    <row r="249" spans="4:4">
      <c r="D249" s="777"/>
    </row>
    <row r="250" spans="4:4">
      <c r="D250" s="777"/>
    </row>
    <row r="251" spans="4:4">
      <c r="D251" s="777"/>
    </row>
    <row r="252" spans="4:4">
      <c r="D252" s="777"/>
    </row>
    <row r="253" spans="4:4">
      <c r="D253" s="777"/>
    </row>
    <row r="254" spans="4:4">
      <c r="D254" s="777"/>
    </row>
    <row r="255" spans="4:4">
      <c r="D255" s="777"/>
    </row>
    <row r="256" spans="4:4">
      <c r="D256" s="777"/>
    </row>
    <row r="257" spans="4:4">
      <c r="D257" s="777"/>
    </row>
    <row r="258" spans="4:4">
      <c r="D258" s="777"/>
    </row>
    <row r="259" spans="4:4">
      <c r="D259" s="777"/>
    </row>
    <row r="260" spans="4:4">
      <c r="D260" s="777"/>
    </row>
    <row r="261" spans="4:4">
      <c r="D261" s="777"/>
    </row>
    <row r="262" spans="4:4">
      <c r="D262" s="777"/>
    </row>
    <row r="263" spans="4:4">
      <c r="D263" s="777"/>
    </row>
    <row r="264" spans="4:4">
      <c r="D264" s="777"/>
    </row>
    <row r="265" spans="4:4">
      <c r="D265" s="777"/>
    </row>
    <row r="266" spans="4:4">
      <c r="D266" s="777"/>
    </row>
    <row r="267" spans="4:4">
      <c r="D267" s="777"/>
    </row>
    <row r="268" spans="4:4">
      <c r="D268" s="777"/>
    </row>
    <row r="269" spans="4:4">
      <c r="D269" s="777"/>
    </row>
    <row r="270" spans="4:4">
      <c r="D270" s="777"/>
    </row>
    <row r="271" spans="4:4">
      <c r="D271" s="777"/>
    </row>
    <row r="272" spans="4:4">
      <c r="D272" s="777"/>
    </row>
    <row r="273" spans="4:4">
      <c r="D273" s="777"/>
    </row>
    <row r="274" spans="4:4">
      <c r="D274" s="777"/>
    </row>
    <row r="275" spans="4:4">
      <c r="D275" s="777"/>
    </row>
    <row r="276" spans="4:4">
      <c r="D276" s="777"/>
    </row>
    <row r="277" spans="4:4">
      <c r="D277" s="777"/>
    </row>
    <row r="278" spans="4:4">
      <c r="D278" s="777"/>
    </row>
    <row r="279" spans="4:4">
      <c r="D279" s="777"/>
    </row>
    <row r="280" spans="4:4">
      <c r="D280" s="777"/>
    </row>
    <row r="281" spans="4:4">
      <c r="D281" s="777"/>
    </row>
    <row r="282" spans="4:4">
      <c r="D282" s="777"/>
    </row>
    <row r="283" spans="4:4">
      <c r="D283" s="777"/>
    </row>
    <row r="284" spans="4:4">
      <c r="D284" s="777"/>
    </row>
    <row r="285" spans="4:4">
      <c r="D285" s="777"/>
    </row>
    <row r="286" spans="4:4">
      <c r="D286" s="777"/>
    </row>
    <row r="287" spans="4:4">
      <c r="D287" s="777"/>
    </row>
    <row r="288" spans="4:4">
      <c r="D288" s="777"/>
    </row>
    <row r="289" spans="4:4">
      <c r="D289" s="777"/>
    </row>
    <row r="290" spans="4:4">
      <c r="D290" s="777"/>
    </row>
    <row r="291" spans="4:4">
      <c r="D291" s="777"/>
    </row>
    <row r="292" spans="4:4">
      <c r="D292" s="777"/>
    </row>
    <row r="293" spans="4:4">
      <c r="D293" s="777"/>
    </row>
    <row r="294" spans="4:4">
      <c r="D294" s="777"/>
    </row>
    <row r="295" spans="4:4">
      <c r="D295" s="777"/>
    </row>
    <row r="296" spans="4:4">
      <c r="D296" s="777"/>
    </row>
    <row r="297" spans="4:4">
      <c r="D297" s="777"/>
    </row>
    <row r="298" spans="4:4">
      <c r="D298" s="777"/>
    </row>
    <row r="299" spans="4:4">
      <c r="D299" s="777"/>
    </row>
    <row r="300" spans="4:4">
      <c r="D300" s="777"/>
    </row>
    <row r="301" spans="4:4">
      <c r="D301" s="777"/>
    </row>
    <row r="302" spans="4:4">
      <c r="D302" s="777"/>
    </row>
    <row r="303" spans="4:4">
      <c r="D303" s="777"/>
    </row>
    <row r="304" spans="4:4">
      <c r="D304" s="777"/>
    </row>
    <row r="305" spans="4:4">
      <c r="D305" s="777"/>
    </row>
    <row r="306" spans="4:4">
      <c r="D306" s="777"/>
    </row>
    <row r="307" spans="4:4">
      <c r="D307" s="777"/>
    </row>
    <row r="308" spans="4:4">
      <c r="D308" s="777"/>
    </row>
    <row r="309" spans="4:4">
      <c r="D309" s="777"/>
    </row>
    <row r="310" spans="4:4">
      <c r="D310" s="777"/>
    </row>
    <row r="311" spans="4:4">
      <c r="D311" s="777"/>
    </row>
    <row r="312" spans="4:4">
      <c r="D312" s="777"/>
    </row>
    <row r="313" spans="4:4">
      <c r="D313" s="777"/>
    </row>
    <row r="314" spans="4:4">
      <c r="D314" s="777"/>
    </row>
    <row r="315" spans="4:4">
      <c r="D315" s="777"/>
    </row>
    <row r="316" spans="4:4">
      <c r="D316" s="777"/>
    </row>
    <row r="317" spans="4:4">
      <c r="D317" s="777"/>
    </row>
    <row r="318" spans="4:4">
      <c r="D318" s="777"/>
    </row>
    <row r="319" spans="4:4">
      <c r="D319" s="777"/>
    </row>
    <row r="320" spans="4:4">
      <c r="D320" s="777"/>
    </row>
    <row r="321" spans="4:4">
      <c r="D321" s="777"/>
    </row>
    <row r="322" spans="4:4">
      <c r="D322" s="777"/>
    </row>
    <row r="323" spans="4:4">
      <c r="D323" s="777"/>
    </row>
    <row r="324" spans="4:4">
      <c r="D324" s="777"/>
    </row>
    <row r="325" spans="4:4">
      <c r="D325" s="777"/>
    </row>
    <row r="326" spans="4:4">
      <c r="D326" s="777"/>
    </row>
    <row r="327" spans="4:4">
      <c r="D327" s="777"/>
    </row>
    <row r="328" spans="4:4">
      <c r="D328" s="777"/>
    </row>
    <row r="329" spans="4:4">
      <c r="D329" s="777"/>
    </row>
    <row r="330" spans="4:4">
      <c r="D330" s="777"/>
    </row>
    <row r="331" spans="4:4">
      <c r="D331" s="777"/>
    </row>
    <row r="332" spans="4:4">
      <c r="D332" s="777"/>
    </row>
    <row r="333" spans="4:4">
      <c r="D333" s="777"/>
    </row>
    <row r="334" spans="4:4">
      <c r="D334" s="777"/>
    </row>
    <row r="335" spans="4:4">
      <c r="D335" s="777"/>
    </row>
    <row r="336" spans="4:4">
      <c r="D336" s="777"/>
    </row>
    <row r="337" spans="4:4">
      <c r="D337" s="777"/>
    </row>
    <row r="338" spans="4:4">
      <c r="D338" s="777"/>
    </row>
    <row r="339" spans="4:4">
      <c r="D339" s="777"/>
    </row>
    <row r="340" spans="4:4">
      <c r="D340" s="777"/>
    </row>
    <row r="341" spans="4:4">
      <c r="D341" s="777"/>
    </row>
    <row r="342" spans="4:4">
      <c r="D342" s="777"/>
    </row>
    <row r="343" spans="4:4">
      <c r="D343" s="777"/>
    </row>
    <row r="344" spans="4:4">
      <c r="D344" s="777"/>
    </row>
    <row r="345" spans="4:4">
      <c r="D345" s="777"/>
    </row>
    <row r="346" spans="4:4">
      <c r="D346" s="777"/>
    </row>
    <row r="347" spans="4:4">
      <c r="D347" s="777"/>
    </row>
    <row r="348" spans="4:4">
      <c r="D348" s="777"/>
    </row>
    <row r="349" spans="4:4">
      <c r="D349" s="777"/>
    </row>
    <row r="350" spans="4:4">
      <c r="D350" s="777"/>
    </row>
    <row r="351" spans="4:4">
      <c r="D351" s="777"/>
    </row>
    <row r="352" spans="4:4">
      <c r="D352" s="777"/>
    </row>
    <row r="353" spans="4:4">
      <c r="D353" s="777"/>
    </row>
    <row r="354" spans="4:4">
      <c r="D354" s="777"/>
    </row>
    <row r="355" spans="4:4">
      <c r="D355" s="777"/>
    </row>
    <row r="356" spans="4:4">
      <c r="D356" s="777"/>
    </row>
    <row r="357" spans="4:4">
      <c r="D357" s="777"/>
    </row>
    <row r="358" spans="4:4">
      <c r="D358" s="777"/>
    </row>
    <row r="359" spans="4:4">
      <c r="D359" s="777"/>
    </row>
    <row r="360" spans="4:4">
      <c r="D360" s="777"/>
    </row>
    <row r="361" spans="4:4">
      <c r="D361" s="777"/>
    </row>
    <row r="362" spans="4:4">
      <c r="D362" s="777"/>
    </row>
    <row r="363" spans="4:4">
      <c r="D363" s="777"/>
    </row>
    <row r="364" spans="4:4">
      <c r="D364" s="777"/>
    </row>
    <row r="365" spans="4:4">
      <c r="D365" s="777"/>
    </row>
    <row r="366" spans="4:4">
      <c r="D366" s="777"/>
    </row>
    <row r="367" spans="4:4">
      <c r="D367" s="777"/>
    </row>
    <row r="368" spans="4:4">
      <c r="D368" s="777"/>
    </row>
    <row r="369" spans="4:4">
      <c r="D369" s="777"/>
    </row>
    <row r="370" spans="4:4">
      <c r="D370" s="777"/>
    </row>
    <row r="371" spans="4:4">
      <c r="D371" s="777"/>
    </row>
    <row r="372" spans="4:4">
      <c r="D372" s="777"/>
    </row>
    <row r="373" spans="4:4">
      <c r="D373" s="777"/>
    </row>
    <row r="374" spans="4:4">
      <c r="D374" s="777"/>
    </row>
    <row r="375" spans="4:4">
      <c r="D375" s="777"/>
    </row>
    <row r="376" spans="4:4">
      <c r="D376" s="777"/>
    </row>
    <row r="377" spans="4:4">
      <c r="D377" s="777"/>
    </row>
    <row r="378" spans="4:4">
      <c r="D378" s="777"/>
    </row>
    <row r="379" spans="4:4">
      <c r="D379" s="777"/>
    </row>
    <row r="380" spans="4:4">
      <c r="D380" s="777"/>
    </row>
    <row r="381" spans="4:4">
      <c r="D381" s="777"/>
    </row>
    <row r="382" spans="4:4">
      <c r="D382" s="777"/>
    </row>
    <row r="383" spans="4:4">
      <c r="D383" s="777"/>
    </row>
    <row r="384" spans="4:4">
      <c r="D384" s="777"/>
    </row>
    <row r="385" spans="4:4">
      <c r="D385" s="777"/>
    </row>
    <row r="386" spans="4:4">
      <c r="D386" s="777"/>
    </row>
    <row r="387" spans="4:4">
      <c r="D387" s="777"/>
    </row>
    <row r="388" spans="4:4">
      <c r="D388" s="777"/>
    </row>
    <row r="389" spans="4:4">
      <c r="D389" s="777"/>
    </row>
    <row r="390" spans="4:4">
      <c r="D390" s="777"/>
    </row>
    <row r="391" spans="4:4">
      <c r="D391" s="777"/>
    </row>
    <row r="392" spans="4:4">
      <c r="D392" s="777"/>
    </row>
    <row r="393" spans="4:4">
      <c r="D393" s="777"/>
    </row>
    <row r="394" spans="4:4">
      <c r="D394" s="777"/>
    </row>
    <row r="395" spans="4:4">
      <c r="D395" s="777"/>
    </row>
    <row r="396" spans="4:4">
      <c r="D396" s="777"/>
    </row>
    <row r="397" spans="4:4">
      <c r="D397" s="777"/>
    </row>
    <row r="398" spans="4:4">
      <c r="D398" s="777"/>
    </row>
    <row r="399" spans="4:4">
      <c r="D399" s="777"/>
    </row>
    <row r="400" spans="4:4">
      <c r="D400" s="777"/>
    </row>
  </sheetData>
  <conditionalFormatting sqref="B28:B29 B9:B10 B15:B16">
    <cfRule type="cellIs" dxfId="10" priority="4" stopIfTrue="1" operator="equal">
      <formula>"Title"</formula>
    </cfRule>
  </conditionalFormatting>
  <conditionalFormatting sqref="B14 B8">
    <cfRule type="cellIs" dxfId="9" priority="3" stopIfTrue="1" operator="equal">
      <formula>"Adjustment to Income/Expense/Rate Base:"</formula>
    </cfRule>
  </conditionalFormatting>
  <conditionalFormatting sqref="J1">
    <cfRule type="cellIs" dxfId="8" priority="2" stopIfTrue="1" operator="equal">
      <formula>"x.x"</formula>
    </cfRule>
  </conditionalFormatting>
  <conditionalFormatting sqref="I6">
    <cfRule type="cellIs" dxfId="7" priority="1" stopIfTrue="1" operator="equal">
      <formula>"Update"</formula>
    </cfRule>
  </conditionalFormatting>
  <dataValidations count="5">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E28:E49 WLQ983052:WLQ983060 WBU983052:WBU983060 VRY983052:VRY983060 VIC983052:VIC983060 UYG983052:UYG983060 UOK983052:UOK983060 UEO983052:UEO983060 TUS983052:TUS983060 TKW983052:TKW983060 TBA983052:TBA983060 SRE983052:SRE983060 SHI983052:SHI983060 RXM983052:RXM983060 RNQ983052:RNQ983060 RDU983052:RDU983060 QTY983052:QTY983060 QKC983052:QKC983060 QAG983052:QAG983060 PQK983052:PQK983060 PGO983052:PGO983060 OWS983052:OWS983060 OMW983052:OMW983060 ODA983052:ODA983060 NTE983052:NTE983060 NJI983052:NJI983060 MZM983052:MZM983060 MPQ983052:MPQ983060 MFU983052:MFU983060 LVY983052:LVY983060 LMC983052:LMC983060 LCG983052:LCG983060 KSK983052:KSK983060 KIO983052:KIO983060 JYS983052:JYS983060 JOW983052:JOW983060 JFA983052:JFA983060 IVE983052:IVE983060 ILI983052:ILI983060 IBM983052:IBM983060 HRQ983052:HRQ983060 HHU983052:HHU983060 GXY983052:GXY983060 GOC983052:GOC983060 GEG983052:GEG983060 FUK983052:FUK983060 FKO983052:FKO983060 FAS983052:FAS983060 EQW983052:EQW983060 EHA983052:EHA983060 DXE983052:DXE983060 DNI983052:DNI983060 DDM983052:DDM983060 CTQ983052:CTQ983060 CJU983052:CJU983060 BZY983052:BZY983060 BQC983052:BQC983060 BGG983052:BGG983060 AWK983052:AWK983060 AMO983052:AMO983060 ACS983052:ACS983060 SW983052:SW983060 JA983052:JA983060 E983052:E983060 WVM917516:WVM917524 WLQ917516:WLQ917524 WBU917516:WBU917524 VRY917516:VRY917524 VIC917516:VIC917524 UYG917516:UYG917524 UOK917516:UOK917524 UEO917516:UEO917524 TUS917516:TUS917524 TKW917516:TKW917524 TBA917516:TBA917524 SRE917516:SRE917524 SHI917516:SHI917524 RXM917516:RXM917524 RNQ917516:RNQ917524 RDU917516:RDU917524 QTY917516:QTY917524 QKC917516:QKC917524 QAG917516:QAG917524 PQK917516:PQK917524 PGO917516:PGO917524 OWS917516:OWS917524 OMW917516:OMW917524 ODA917516:ODA917524 NTE917516:NTE917524 NJI917516:NJI917524 MZM917516:MZM917524 MPQ917516:MPQ917524 MFU917516:MFU917524 LVY917516:LVY917524 LMC917516:LMC917524 LCG917516:LCG917524 KSK917516:KSK917524 KIO917516:KIO917524 JYS917516:JYS917524 JOW917516:JOW917524 JFA917516:JFA917524 IVE917516:IVE917524 ILI917516:ILI917524 IBM917516:IBM917524 HRQ917516:HRQ917524 HHU917516:HHU917524 GXY917516:GXY917524 GOC917516:GOC917524 GEG917516:GEG917524 FUK917516:FUK917524 FKO917516:FKO917524 FAS917516:FAS917524 EQW917516:EQW917524 EHA917516:EHA917524 DXE917516:DXE917524 DNI917516:DNI917524 DDM917516:DDM917524 CTQ917516:CTQ917524 CJU917516:CJU917524 BZY917516:BZY917524 BQC917516:BQC917524 BGG917516:BGG917524 AWK917516:AWK917524 AMO917516:AMO917524 ACS917516:ACS917524 SW917516:SW917524 JA917516:JA917524 E917516:E917524 WVM851980:WVM851988 WLQ851980:WLQ851988 WBU851980:WBU851988 VRY851980:VRY851988 VIC851980:VIC851988 UYG851980:UYG851988 UOK851980:UOK851988 UEO851980:UEO851988 TUS851980:TUS851988 TKW851980:TKW851988 TBA851980:TBA851988 SRE851980:SRE851988 SHI851980:SHI851988 RXM851980:RXM851988 RNQ851980:RNQ851988 RDU851980:RDU851988 QTY851980:QTY851988 QKC851980:QKC851988 QAG851980:QAG851988 PQK851980:PQK851988 PGO851980:PGO851988 OWS851980:OWS851988 OMW851980:OMW851988 ODA851980:ODA851988 NTE851980:NTE851988 NJI851980:NJI851988 MZM851980:MZM851988 MPQ851980:MPQ851988 MFU851980:MFU851988 LVY851980:LVY851988 LMC851980:LMC851988 LCG851980:LCG851988 KSK851980:KSK851988 KIO851980:KIO851988 JYS851980:JYS851988 JOW851980:JOW851988 JFA851980:JFA851988 IVE851980:IVE851988 ILI851980:ILI851988 IBM851980:IBM851988 HRQ851980:HRQ851988 HHU851980:HHU851988 GXY851980:GXY851988 GOC851980:GOC851988 GEG851980:GEG851988 FUK851980:FUK851988 FKO851980:FKO851988 FAS851980:FAS851988 EQW851980:EQW851988 EHA851980:EHA851988 DXE851980:DXE851988 DNI851980:DNI851988 DDM851980:DDM851988 CTQ851980:CTQ851988 CJU851980:CJU851988 BZY851980:BZY851988 BQC851980:BQC851988 BGG851980:BGG851988 AWK851980:AWK851988 AMO851980:AMO851988 ACS851980:ACS851988 SW851980:SW851988 JA851980:JA851988 E851980:E851988 WVM786444:WVM786452 WLQ786444:WLQ786452 WBU786444:WBU786452 VRY786444:VRY786452 VIC786444:VIC786452 UYG786444:UYG786452 UOK786444:UOK786452 UEO786444:UEO786452 TUS786444:TUS786452 TKW786444:TKW786452 TBA786444:TBA786452 SRE786444:SRE786452 SHI786444:SHI786452 RXM786444:RXM786452 RNQ786444:RNQ786452 RDU786444:RDU786452 QTY786444:QTY786452 QKC786444:QKC786452 QAG786444:QAG786452 PQK786444:PQK786452 PGO786444:PGO786452 OWS786444:OWS786452 OMW786444:OMW786452 ODA786444:ODA786452 NTE786444:NTE786452 NJI786444:NJI786452 MZM786444:MZM786452 MPQ786444:MPQ786452 MFU786444:MFU786452 LVY786444:LVY786452 LMC786444:LMC786452 LCG786444:LCG786452 KSK786444:KSK786452 KIO786444:KIO786452 JYS786444:JYS786452 JOW786444:JOW786452 JFA786444:JFA786452 IVE786444:IVE786452 ILI786444:ILI786452 IBM786444:IBM786452 HRQ786444:HRQ786452 HHU786444:HHU786452 GXY786444:GXY786452 GOC786444:GOC786452 GEG786444:GEG786452 FUK786444:FUK786452 FKO786444:FKO786452 FAS786444:FAS786452 EQW786444:EQW786452 EHA786444:EHA786452 DXE786444:DXE786452 DNI786444:DNI786452 DDM786444:DDM786452 CTQ786444:CTQ786452 CJU786444:CJU786452 BZY786444:BZY786452 BQC786444:BQC786452 BGG786444:BGG786452 AWK786444:AWK786452 AMO786444:AMO786452 ACS786444:ACS786452 SW786444:SW786452 JA786444:JA786452 E786444:E786452 WVM720908:WVM720916 WLQ720908:WLQ720916 WBU720908:WBU720916 VRY720908:VRY720916 VIC720908:VIC720916 UYG720908:UYG720916 UOK720908:UOK720916 UEO720908:UEO720916 TUS720908:TUS720916 TKW720908:TKW720916 TBA720908:TBA720916 SRE720908:SRE720916 SHI720908:SHI720916 RXM720908:RXM720916 RNQ720908:RNQ720916 RDU720908:RDU720916 QTY720908:QTY720916 QKC720908:QKC720916 QAG720908:QAG720916 PQK720908:PQK720916 PGO720908:PGO720916 OWS720908:OWS720916 OMW720908:OMW720916 ODA720908:ODA720916 NTE720908:NTE720916 NJI720908:NJI720916 MZM720908:MZM720916 MPQ720908:MPQ720916 MFU720908:MFU720916 LVY720908:LVY720916 LMC720908:LMC720916 LCG720908:LCG720916 KSK720908:KSK720916 KIO720908:KIO720916 JYS720908:JYS720916 JOW720908:JOW720916 JFA720908:JFA720916 IVE720908:IVE720916 ILI720908:ILI720916 IBM720908:IBM720916 HRQ720908:HRQ720916 HHU720908:HHU720916 GXY720908:GXY720916 GOC720908:GOC720916 GEG720908:GEG720916 FUK720908:FUK720916 FKO720908:FKO720916 FAS720908:FAS720916 EQW720908:EQW720916 EHA720908:EHA720916 DXE720908:DXE720916 DNI720908:DNI720916 DDM720908:DDM720916 CTQ720908:CTQ720916 CJU720908:CJU720916 BZY720908:BZY720916 BQC720908:BQC720916 BGG720908:BGG720916 AWK720908:AWK720916 AMO720908:AMO720916 ACS720908:ACS720916 SW720908:SW720916 JA720908:JA720916 E720908:E720916 WVM655372:WVM655380 WLQ655372:WLQ655380 WBU655372:WBU655380 VRY655372:VRY655380 VIC655372:VIC655380 UYG655372:UYG655380 UOK655372:UOK655380 UEO655372:UEO655380 TUS655372:TUS655380 TKW655372:TKW655380 TBA655372:TBA655380 SRE655372:SRE655380 SHI655372:SHI655380 RXM655372:RXM655380 RNQ655372:RNQ655380 RDU655372:RDU655380 QTY655372:QTY655380 QKC655372:QKC655380 QAG655372:QAG655380 PQK655372:PQK655380 PGO655372:PGO655380 OWS655372:OWS655380 OMW655372:OMW655380 ODA655372:ODA655380 NTE655372:NTE655380 NJI655372:NJI655380 MZM655372:MZM655380 MPQ655372:MPQ655380 MFU655372:MFU655380 LVY655372:LVY655380 LMC655372:LMC655380 LCG655372:LCG655380 KSK655372:KSK655380 KIO655372:KIO655380 JYS655372:JYS655380 JOW655372:JOW655380 JFA655372:JFA655380 IVE655372:IVE655380 ILI655372:ILI655380 IBM655372:IBM655380 HRQ655372:HRQ655380 HHU655372:HHU655380 GXY655372:GXY655380 GOC655372:GOC655380 GEG655372:GEG655380 FUK655372:FUK655380 FKO655372:FKO655380 FAS655372:FAS655380 EQW655372:EQW655380 EHA655372:EHA655380 DXE655372:DXE655380 DNI655372:DNI655380 DDM655372:DDM655380 CTQ655372:CTQ655380 CJU655372:CJU655380 BZY655372:BZY655380 BQC655372:BQC655380 BGG655372:BGG655380 AWK655372:AWK655380 AMO655372:AMO655380 ACS655372:ACS655380 SW655372:SW655380 JA655372:JA655380 E655372:E655380 WVM589836:WVM589844 WLQ589836:WLQ589844 WBU589836:WBU589844 VRY589836:VRY589844 VIC589836:VIC589844 UYG589836:UYG589844 UOK589836:UOK589844 UEO589836:UEO589844 TUS589836:TUS589844 TKW589836:TKW589844 TBA589836:TBA589844 SRE589836:SRE589844 SHI589836:SHI589844 RXM589836:RXM589844 RNQ589836:RNQ589844 RDU589836:RDU589844 QTY589836:QTY589844 QKC589836:QKC589844 QAG589836:QAG589844 PQK589836:PQK589844 PGO589836:PGO589844 OWS589836:OWS589844 OMW589836:OMW589844 ODA589836:ODA589844 NTE589836:NTE589844 NJI589836:NJI589844 MZM589836:MZM589844 MPQ589836:MPQ589844 MFU589836:MFU589844 LVY589836:LVY589844 LMC589836:LMC589844 LCG589836:LCG589844 KSK589836:KSK589844 KIO589836:KIO589844 JYS589836:JYS589844 JOW589836:JOW589844 JFA589836:JFA589844 IVE589836:IVE589844 ILI589836:ILI589844 IBM589836:IBM589844 HRQ589836:HRQ589844 HHU589836:HHU589844 GXY589836:GXY589844 GOC589836:GOC589844 GEG589836:GEG589844 FUK589836:FUK589844 FKO589836:FKO589844 FAS589836:FAS589844 EQW589836:EQW589844 EHA589836:EHA589844 DXE589836:DXE589844 DNI589836:DNI589844 DDM589836:DDM589844 CTQ589836:CTQ589844 CJU589836:CJU589844 BZY589836:BZY589844 BQC589836:BQC589844 BGG589836:BGG589844 AWK589836:AWK589844 AMO589836:AMO589844 ACS589836:ACS589844 SW589836:SW589844 JA589836:JA589844 E589836:E589844 WVM524300:WVM524308 WLQ524300:WLQ524308 WBU524300:WBU524308 VRY524300:VRY524308 VIC524300:VIC524308 UYG524300:UYG524308 UOK524300:UOK524308 UEO524300:UEO524308 TUS524300:TUS524308 TKW524300:TKW524308 TBA524300:TBA524308 SRE524300:SRE524308 SHI524300:SHI524308 RXM524300:RXM524308 RNQ524300:RNQ524308 RDU524300:RDU524308 QTY524300:QTY524308 QKC524300:QKC524308 QAG524300:QAG524308 PQK524300:PQK524308 PGO524300:PGO524308 OWS524300:OWS524308 OMW524300:OMW524308 ODA524300:ODA524308 NTE524300:NTE524308 NJI524300:NJI524308 MZM524300:MZM524308 MPQ524300:MPQ524308 MFU524300:MFU524308 LVY524300:LVY524308 LMC524300:LMC524308 LCG524300:LCG524308 KSK524300:KSK524308 KIO524300:KIO524308 JYS524300:JYS524308 JOW524300:JOW524308 JFA524300:JFA524308 IVE524300:IVE524308 ILI524300:ILI524308 IBM524300:IBM524308 HRQ524300:HRQ524308 HHU524300:HHU524308 GXY524300:GXY524308 GOC524300:GOC524308 GEG524300:GEG524308 FUK524300:FUK524308 FKO524300:FKO524308 FAS524300:FAS524308 EQW524300:EQW524308 EHA524300:EHA524308 DXE524300:DXE524308 DNI524300:DNI524308 DDM524300:DDM524308 CTQ524300:CTQ524308 CJU524300:CJU524308 BZY524300:BZY524308 BQC524300:BQC524308 BGG524300:BGG524308 AWK524300:AWK524308 AMO524300:AMO524308 ACS524300:ACS524308 SW524300:SW524308 JA524300:JA524308 E524300:E524308 WVM458764:WVM458772 WLQ458764:WLQ458772 WBU458764:WBU458772 VRY458764:VRY458772 VIC458764:VIC458772 UYG458764:UYG458772 UOK458764:UOK458772 UEO458764:UEO458772 TUS458764:TUS458772 TKW458764:TKW458772 TBA458764:TBA458772 SRE458764:SRE458772 SHI458764:SHI458772 RXM458764:RXM458772 RNQ458764:RNQ458772 RDU458764:RDU458772 QTY458764:QTY458772 QKC458764:QKC458772 QAG458764:QAG458772 PQK458764:PQK458772 PGO458764:PGO458772 OWS458764:OWS458772 OMW458764:OMW458772 ODA458764:ODA458772 NTE458764:NTE458772 NJI458764:NJI458772 MZM458764:MZM458772 MPQ458764:MPQ458772 MFU458764:MFU458772 LVY458764:LVY458772 LMC458764:LMC458772 LCG458764:LCG458772 KSK458764:KSK458772 KIO458764:KIO458772 JYS458764:JYS458772 JOW458764:JOW458772 JFA458764:JFA458772 IVE458764:IVE458772 ILI458764:ILI458772 IBM458764:IBM458772 HRQ458764:HRQ458772 HHU458764:HHU458772 GXY458764:GXY458772 GOC458764:GOC458772 GEG458764:GEG458772 FUK458764:FUK458772 FKO458764:FKO458772 FAS458764:FAS458772 EQW458764:EQW458772 EHA458764:EHA458772 DXE458764:DXE458772 DNI458764:DNI458772 DDM458764:DDM458772 CTQ458764:CTQ458772 CJU458764:CJU458772 BZY458764:BZY458772 BQC458764:BQC458772 BGG458764:BGG458772 AWK458764:AWK458772 AMO458764:AMO458772 ACS458764:ACS458772 SW458764:SW458772 JA458764:JA458772 E458764:E458772 WVM393228:WVM393236 WLQ393228:WLQ393236 WBU393228:WBU393236 VRY393228:VRY393236 VIC393228:VIC393236 UYG393228:UYG393236 UOK393228:UOK393236 UEO393228:UEO393236 TUS393228:TUS393236 TKW393228:TKW393236 TBA393228:TBA393236 SRE393228:SRE393236 SHI393228:SHI393236 RXM393228:RXM393236 RNQ393228:RNQ393236 RDU393228:RDU393236 QTY393228:QTY393236 QKC393228:QKC393236 QAG393228:QAG393236 PQK393228:PQK393236 PGO393228:PGO393236 OWS393228:OWS393236 OMW393228:OMW393236 ODA393228:ODA393236 NTE393228:NTE393236 NJI393228:NJI393236 MZM393228:MZM393236 MPQ393228:MPQ393236 MFU393228:MFU393236 LVY393228:LVY393236 LMC393228:LMC393236 LCG393228:LCG393236 KSK393228:KSK393236 KIO393228:KIO393236 JYS393228:JYS393236 JOW393228:JOW393236 JFA393228:JFA393236 IVE393228:IVE393236 ILI393228:ILI393236 IBM393228:IBM393236 HRQ393228:HRQ393236 HHU393228:HHU393236 GXY393228:GXY393236 GOC393228:GOC393236 GEG393228:GEG393236 FUK393228:FUK393236 FKO393228:FKO393236 FAS393228:FAS393236 EQW393228:EQW393236 EHA393228:EHA393236 DXE393228:DXE393236 DNI393228:DNI393236 DDM393228:DDM393236 CTQ393228:CTQ393236 CJU393228:CJU393236 BZY393228:BZY393236 BQC393228:BQC393236 BGG393228:BGG393236 AWK393228:AWK393236 AMO393228:AMO393236 ACS393228:ACS393236 SW393228:SW393236 JA393228:JA393236 E393228:E393236 WVM327692:WVM327700 WLQ327692:WLQ327700 WBU327692:WBU327700 VRY327692:VRY327700 VIC327692:VIC327700 UYG327692:UYG327700 UOK327692:UOK327700 UEO327692:UEO327700 TUS327692:TUS327700 TKW327692:TKW327700 TBA327692:TBA327700 SRE327692:SRE327700 SHI327692:SHI327700 RXM327692:RXM327700 RNQ327692:RNQ327700 RDU327692:RDU327700 QTY327692:QTY327700 QKC327692:QKC327700 QAG327692:QAG327700 PQK327692:PQK327700 PGO327692:PGO327700 OWS327692:OWS327700 OMW327692:OMW327700 ODA327692:ODA327700 NTE327692:NTE327700 NJI327692:NJI327700 MZM327692:MZM327700 MPQ327692:MPQ327700 MFU327692:MFU327700 LVY327692:LVY327700 LMC327692:LMC327700 LCG327692:LCG327700 KSK327692:KSK327700 KIO327692:KIO327700 JYS327692:JYS327700 JOW327692:JOW327700 JFA327692:JFA327700 IVE327692:IVE327700 ILI327692:ILI327700 IBM327692:IBM327700 HRQ327692:HRQ327700 HHU327692:HHU327700 GXY327692:GXY327700 GOC327692:GOC327700 GEG327692:GEG327700 FUK327692:FUK327700 FKO327692:FKO327700 FAS327692:FAS327700 EQW327692:EQW327700 EHA327692:EHA327700 DXE327692:DXE327700 DNI327692:DNI327700 DDM327692:DDM327700 CTQ327692:CTQ327700 CJU327692:CJU327700 BZY327692:BZY327700 BQC327692:BQC327700 BGG327692:BGG327700 AWK327692:AWK327700 AMO327692:AMO327700 ACS327692:ACS327700 SW327692:SW327700 JA327692:JA327700 E327692:E327700 WVM262156:WVM262164 WLQ262156:WLQ262164 WBU262156:WBU262164 VRY262156:VRY262164 VIC262156:VIC262164 UYG262156:UYG262164 UOK262156:UOK262164 UEO262156:UEO262164 TUS262156:TUS262164 TKW262156:TKW262164 TBA262156:TBA262164 SRE262156:SRE262164 SHI262156:SHI262164 RXM262156:RXM262164 RNQ262156:RNQ262164 RDU262156:RDU262164 QTY262156:QTY262164 QKC262156:QKC262164 QAG262156:QAG262164 PQK262156:PQK262164 PGO262156:PGO262164 OWS262156:OWS262164 OMW262156:OMW262164 ODA262156:ODA262164 NTE262156:NTE262164 NJI262156:NJI262164 MZM262156:MZM262164 MPQ262156:MPQ262164 MFU262156:MFU262164 LVY262156:LVY262164 LMC262156:LMC262164 LCG262156:LCG262164 KSK262156:KSK262164 KIO262156:KIO262164 JYS262156:JYS262164 JOW262156:JOW262164 JFA262156:JFA262164 IVE262156:IVE262164 ILI262156:ILI262164 IBM262156:IBM262164 HRQ262156:HRQ262164 HHU262156:HHU262164 GXY262156:GXY262164 GOC262156:GOC262164 GEG262156:GEG262164 FUK262156:FUK262164 FKO262156:FKO262164 FAS262156:FAS262164 EQW262156:EQW262164 EHA262156:EHA262164 DXE262156:DXE262164 DNI262156:DNI262164 DDM262156:DDM262164 CTQ262156:CTQ262164 CJU262156:CJU262164 BZY262156:BZY262164 BQC262156:BQC262164 BGG262156:BGG262164 AWK262156:AWK262164 AMO262156:AMO262164 ACS262156:ACS262164 SW262156:SW262164 JA262156:JA262164 E262156:E262164 WVM196620:WVM196628 WLQ196620:WLQ196628 WBU196620:WBU196628 VRY196620:VRY196628 VIC196620:VIC196628 UYG196620:UYG196628 UOK196620:UOK196628 UEO196620:UEO196628 TUS196620:TUS196628 TKW196620:TKW196628 TBA196620:TBA196628 SRE196620:SRE196628 SHI196620:SHI196628 RXM196620:RXM196628 RNQ196620:RNQ196628 RDU196620:RDU196628 QTY196620:QTY196628 QKC196620:QKC196628 QAG196620:QAG196628 PQK196620:PQK196628 PGO196620:PGO196628 OWS196620:OWS196628 OMW196620:OMW196628 ODA196620:ODA196628 NTE196620:NTE196628 NJI196620:NJI196628 MZM196620:MZM196628 MPQ196620:MPQ196628 MFU196620:MFU196628 LVY196620:LVY196628 LMC196620:LMC196628 LCG196620:LCG196628 KSK196620:KSK196628 KIO196620:KIO196628 JYS196620:JYS196628 JOW196620:JOW196628 JFA196620:JFA196628 IVE196620:IVE196628 ILI196620:ILI196628 IBM196620:IBM196628 HRQ196620:HRQ196628 HHU196620:HHU196628 GXY196620:GXY196628 GOC196620:GOC196628 GEG196620:GEG196628 FUK196620:FUK196628 FKO196620:FKO196628 FAS196620:FAS196628 EQW196620:EQW196628 EHA196620:EHA196628 DXE196620:DXE196628 DNI196620:DNI196628 DDM196620:DDM196628 CTQ196620:CTQ196628 CJU196620:CJU196628 BZY196620:BZY196628 BQC196620:BQC196628 BGG196620:BGG196628 AWK196620:AWK196628 AMO196620:AMO196628 ACS196620:ACS196628 SW196620:SW196628 JA196620:JA196628 E196620:E196628 WVM131084:WVM131092 WLQ131084:WLQ131092 WBU131084:WBU131092 VRY131084:VRY131092 VIC131084:VIC131092 UYG131084:UYG131092 UOK131084:UOK131092 UEO131084:UEO131092 TUS131084:TUS131092 TKW131084:TKW131092 TBA131084:TBA131092 SRE131084:SRE131092 SHI131084:SHI131092 RXM131084:RXM131092 RNQ131084:RNQ131092 RDU131084:RDU131092 QTY131084:QTY131092 QKC131084:QKC131092 QAG131084:QAG131092 PQK131084:PQK131092 PGO131084:PGO131092 OWS131084:OWS131092 OMW131084:OMW131092 ODA131084:ODA131092 NTE131084:NTE131092 NJI131084:NJI131092 MZM131084:MZM131092 MPQ131084:MPQ131092 MFU131084:MFU131092 LVY131084:LVY131092 LMC131084:LMC131092 LCG131084:LCG131092 KSK131084:KSK131092 KIO131084:KIO131092 JYS131084:JYS131092 JOW131084:JOW131092 JFA131084:JFA131092 IVE131084:IVE131092 ILI131084:ILI131092 IBM131084:IBM131092 HRQ131084:HRQ131092 HHU131084:HHU131092 GXY131084:GXY131092 GOC131084:GOC131092 GEG131084:GEG131092 FUK131084:FUK131092 FKO131084:FKO131092 FAS131084:FAS131092 EQW131084:EQW131092 EHA131084:EHA131092 DXE131084:DXE131092 DNI131084:DNI131092 DDM131084:DDM131092 CTQ131084:CTQ131092 CJU131084:CJU131092 BZY131084:BZY131092 BQC131084:BQC131092 BGG131084:BGG131092 AWK131084:AWK131092 AMO131084:AMO131092 ACS131084:ACS131092 SW131084:SW131092 JA131084:JA131092 E131084:E131092 WVM65548:WVM65556 WLQ65548:WLQ65556 WBU65548:WBU65556 VRY65548:VRY65556 VIC65548:VIC65556 UYG65548:UYG65556 UOK65548:UOK65556 UEO65548:UEO65556 TUS65548:TUS65556 TKW65548:TKW65556 TBA65548:TBA65556 SRE65548:SRE65556 SHI65548:SHI65556 RXM65548:RXM65556 RNQ65548:RNQ65556 RDU65548:RDU65556 QTY65548:QTY65556 QKC65548:QKC65556 QAG65548:QAG65556 PQK65548:PQK65556 PGO65548:PGO65556 OWS65548:OWS65556 OMW65548:OMW65556 ODA65548:ODA65556 NTE65548:NTE65556 NJI65548:NJI65556 MZM65548:MZM65556 MPQ65548:MPQ65556 MFU65548:MFU65556 LVY65548:LVY65556 LMC65548:LMC65556 LCG65548:LCG65556 KSK65548:KSK65556 KIO65548:KIO65556 JYS65548:JYS65556 JOW65548:JOW65556 JFA65548:JFA65556 IVE65548:IVE65556 ILI65548:ILI65556 IBM65548:IBM65556 HRQ65548:HRQ65556 HHU65548:HHU65556 GXY65548:GXY65556 GOC65548:GOC65556 GEG65548:GEG65556 FUK65548:FUK65556 FKO65548:FKO65556 FAS65548:FAS65556 EQW65548:EQW65556 EHA65548:EHA65556 DXE65548:DXE65556 DNI65548:DNI65556 DDM65548:DDM65556 CTQ65548:CTQ65556 CJU65548:CJU65556 BZY65548:BZY65556 BQC65548:BQC65556 BGG65548:BGG65556 AWK65548:AWK65556 AMO65548:AMO65556 ACS65548:ACS65556 SW65548:SW65556 JA65548:JA65556 E65548:E65556 WVM983052:WVM983060 WVM983047:WVM983049 WLQ983047:WLQ983049 WBU983047:WBU983049 VRY983047:VRY983049 VIC983047:VIC983049 UYG983047:UYG983049 UOK983047:UOK983049 UEO983047:UEO983049 TUS983047:TUS983049 TKW983047:TKW983049 TBA983047:TBA983049 SRE983047:SRE983049 SHI983047:SHI983049 RXM983047:RXM983049 RNQ983047:RNQ983049 RDU983047:RDU983049 QTY983047:QTY983049 QKC983047:QKC983049 QAG983047:QAG983049 PQK983047:PQK983049 PGO983047:PGO983049 OWS983047:OWS983049 OMW983047:OMW983049 ODA983047:ODA983049 NTE983047:NTE983049 NJI983047:NJI983049 MZM983047:MZM983049 MPQ983047:MPQ983049 MFU983047:MFU983049 LVY983047:LVY983049 LMC983047:LMC983049 LCG983047:LCG983049 KSK983047:KSK983049 KIO983047:KIO983049 JYS983047:JYS983049 JOW983047:JOW983049 JFA983047:JFA983049 IVE983047:IVE983049 ILI983047:ILI983049 IBM983047:IBM983049 HRQ983047:HRQ983049 HHU983047:HHU983049 GXY983047:GXY983049 GOC983047:GOC983049 GEG983047:GEG983049 FUK983047:FUK983049 FKO983047:FKO983049 FAS983047:FAS983049 EQW983047:EQW983049 EHA983047:EHA983049 DXE983047:DXE983049 DNI983047:DNI983049 DDM983047:DDM983049 CTQ983047:CTQ983049 CJU983047:CJU983049 BZY983047:BZY983049 BQC983047:BQC983049 BGG983047:BGG983049 AWK983047:AWK983049 AMO983047:AMO983049 ACS983047:ACS983049 SW983047:SW983049 JA983047:JA983049 E983047:E983049 WVM917511:WVM917513 WLQ917511:WLQ917513 WBU917511:WBU917513 VRY917511:VRY917513 VIC917511:VIC917513 UYG917511:UYG917513 UOK917511:UOK917513 UEO917511:UEO917513 TUS917511:TUS917513 TKW917511:TKW917513 TBA917511:TBA917513 SRE917511:SRE917513 SHI917511:SHI917513 RXM917511:RXM917513 RNQ917511:RNQ917513 RDU917511:RDU917513 QTY917511:QTY917513 QKC917511:QKC917513 QAG917511:QAG917513 PQK917511:PQK917513 PGO917511:PGO917513 OWS917511:OWS917513 OMW917511:OMW917513 ODA917511:ODA917513 NTE917511:NTE917513 NJI917511:NJI917513 MZM917511:MZM917513 MPQ917511:MPQ917513 MFU917511:MFU917513 LVY917511:LVY917513 LMC917511:LMC917513 LCG917511:LCG917513 KSK917511:KSK917513 KIO917511:KIO917513 JYS917511:JYS917513 JOW917511:JOW917513 JFA917511:JFA917513 IVE917511:IVE917513 ILI917511:ILI917513 IBM917511:IBM917513 HRQ917511:HRQ917513 HHU917511:HHU917513 GXY917511:GXY917513 GOC917511:GOC917513 GEG917511:GEG917513 FUK917511:FUK917513 FKO917511:FKO917513 FAS917511:FAS917513 EQW917511:EQW917513 EHA917511:EHA917513 DXE917511:DXE917513 DNI917511:DNI917513 DDM917511:DDM917513 CTQ917511:CTQ917513 CJU917511:CJU917513 BZY917511:BZY917513 BQC917511:BQC917513 BGG917511:BGG917513 AWK917511:AWK917513 AMO917511:AMO917513 ACS917511:ACS917513 SW917511:SW917513 JA917511:JA917513 E917511:E917513 WVM851975:WVM851977 WLQ851975:WLQ851977 WBU851975:WBU851977 VRY851975:VRY851977 VIC851975:VIC851977 UYG851975:UYG851977 UOK851975:UOK851977 UEO851975:UEO851977 TUS851975:TUS851977 TKW851975:TKW851977 TBA851975:TBA851977 SRE851975:SRE851977 SHI851975:SHI851977 RXM851975:RXM851977 RNQ851975:RNQ851977 RDU851975:RDU851977 QTY851975:QTY851977 QKC851975:QKC851977 QAG851975:QAG851977 PQK851975:PQK851977 PGO851975:PGO851977 OWS851975:OWS851977 OMW851975:OMW851977 ODA851975:ODA851977 NTE851975:NTE851977 NJI851975:NJI851977 MZM851975:MZM851977 MPQ851975:MPQ851977 MFU851975:MFU851977 LVY851975:LVY851977 LMC851975:LMC851977 LCG851975:LCG851977 KSK851975:KSK851977 KIO851975:KIO851977 JYS851975:JYS851977 JOW851975:JOW851977 JFA851975:JFA851977 IVE851975:IVE851977 ILI851975:ILI851977 IBM851975:IBM851977 HRQ851975:HRQ851977 HHU851975:HHU851977 GXY851975:GXY851977 GOC851975:GOC851977 GEG851975:GEG851977 FUK851975:FUK851977 FKO851975:FKO851977 FAS851975:FAS851977 EQW851975:EQW851977 EHA851975:EHA851977 DXE851975:DXE851977 DNI851975:DNI851977 DDM851975:DDM851977 CTQ851975:CTQ851977 CJU851975:CJU851977 BZY851975:BZY851977 BQC851975:BQC851977 BGG851975:BGG851977 AWK851975:AWK851977 AMO851975:AMO851977 ACS851975:ACS851977 SW851975:SW851977 JA851975:JA851977 E851975:E851977 WVM786439:WVM786441 WLQ786439:WLQ786441 WBU786439:WBU786441 VRY786439:VRY786441 VIC786439:VIC786441 UYG786439:UYG786441 UOK786439:UOK786441 UEO786439:UEO786441 TUS786439:TUS786441 TKW786439:TKW786441 TBA786439:TBA786441 SRE786439:SRE786441 SHI786439:SHI786441 RXM786439:RXM786441 RNQ786439:RNQ786441 RDU786439:RDU786441 QTY786439:QTY786441 QKC786439:QKC786441 QAG786439:QAG786441 PQK786439:PQK786441 PGO786439:PGO786441 OWS786439:OWS786441 OMW786439:OMW786441 ODA786439:ODA786441 NTE786439:NTE786441 NJI786439:NJI786441 MZM786439:MZM786441 MPQ786439:MPQ786441 MFU786439:MFU786441 LVY786439:LVY786441 LMC786439:LMC786441 LCG786439:LCG786441 KSK786439:KSK786441 KIO786439:KIO786441 JYS786439:JYS786441 JOW786439:JOW786441 JFA786439:JFA786441 IVE786439:IVE786441 ILI786439:ILI786441 IBM786439:IBM786441 HRQ786439:HRQ786441 HHU786439:HHU786441 GXY786439:GXY786441 GOC786439:GOC786441 GEG786439:GEG786441 FUK786439:FUK786441 FKO786439:FKO786441 FAS786439:FAS786441 EQW786439:EQW786441 EHA786439:EHA786441 DXE786439:DXE786441 DNI786439:DNI786441 DDM786439:DDM786441 CTQ786439:CTQ786441 CJU786439:CJU786441 BZY786439:BZY786441 BQC786439:BQC786441 BGG786439:BGG786441 AWK786439:AWK786441 AMO786439:AMO786441 ACS786439:ACS786441 SW786439:SW786441 JA786439:JA786441 E786439:E786441 WVM720903:WVM720905 WLQ720903:WLQ720905 WBU720903:WBU720905 VRY720903:VRY720905 VIC720903:VIC720905 UYG720903:UYG720905 UOK720903:UOK720905 UEO720903:UEO720905 TUS720903:TUS720905 TKW720903:TKW720905 TBA720903:TBA720905 SRE720903:SRE720905 SHI720903:SHI720905 RXM720903:RXM720905 RNQ720903:RNQ720905 RDU720903:RDU720905 QTY720903:QTY720905 QKC720903:QKC720905 QAG720903:QAG720905 PQK720903:PQK720905 PGO720903:PGO720905 OWS720903:OWS720905 OMW720903:OMW720905 ODA720903:ODA720905 NTE720903:NTE720905 NJI720903:NJI720905 MZM720903:MZM720905 MPQ720903:MPQ720905 MFU720903:MFU720905 LVY720903:LVY720905 LMC720903:LMC720905 LCG720903:LCG720905 KSK720903:KSK720905 KIO720903:KIO720905 JYS720903:JYS720905 JOW720903:JOW720905 JFA720903:JFA720905 IVE720903:IVE720905 ILI720903:ILI720905 IBM720903:IBM720905 HRQ720903:HRQ720905 HHU720903:HHU720905 GXY720903:GXY720905 GOC720903:GOC720905 GEG720903:GEG720905 FUK720903:FUK720905 FKO720903:FKO720905 FAS720903:FAS720905 EQW720903:EQW720905 EHA720903:EHA720905 DXE720903:DXE720905 DNI720903:DNI720905 DDM720903:DDM720905 CTQ720903:CTQ720905 CJU720903:CJU720905 BZY720903:BZY720905 BQC720903:BQC720905 BGG720903:BGG720905 AWK720903:AWK720905 AMO720903:AMO720905 ACS720903:ACS720905 SW720903:SW720905 JA720903:JA720905 E720903:E720905 WVM655367:WVM655369 WLQ655367:WLQ655369 WBU655367:WBU655369 VRY655367:VRY655369 VIC655367:VIC655369 UYG655367:UYG655369 UOK655367:UOK655369 UEO655367:UEO655369 TUS655367:TUS655369 TKW655367:TKW655369 TBA655367:TBA655369 SRE655367:SRE655369 SHI655367:SHI655369 RXM655367:RXM655369 RNQ655367:RNQ655369 RDU655367:RDU655369 QTY655367:QTY655369 QKC655367:QKC655369 QAG655367:QAG655369 PQK655367:PQK655369 PGO655367:PGO655369 OWS655367:OWS655369 OMW655367:OMW655369 ODA655367:ODA655369 NTE655367:NTE655369 NJI655367:NJI655369 MZM655367:MZM655369 MPQ655367:MPQ655369 MFU655367:MFU655369 LVY655367:LVY655369 LMC655367:LMC655369 LCG655367:LCG655369 KSK655367:KSK655369 KIO655367:KIO655369 JYS655367:JYS655369 JOW655367:JOW655369 JFA655367:JFA655369 IVE655367:IVE655369 ILI655367:ILI655369 IBM655367:IBM655369 HRQ655367:HRQ655369 HHU655367:HHU655369 GXY655367:GXY655369 GOC655367:GOC655369 GEG655367:GEG655369 FUK655367:FUK655369 FKO655367:FKO655369 FAS655367:FAS655369 EQW655367:EQW655369 EHA655367:EHA655369 DXE655367:DXE655369 DNI655367:DNI655369 DDM655367:DDM655369 CTQ655367:CTQ655369 CJU655367:CJU655369 BZY655367:BZY655369 BQC655367:BQC655369 BGG655367:BGG655369 AWK655367:AWK655369 AMO655367:AMO655369 ACS655367:ACS655369 SW655367:SW655369 JA655367:JA655369 E655367:E655369 WVM589831:WVM589833 WLQ589831:WLQ589833 WBU589831:WBU589833 VRY589831:VRY589833 VIC589831:VIC589833 UYG589831:UYG589833 UOK589831:UOK589833 UEO589831:UEO589833 TUS589831:TUS589833 TKW589831:TKW589833 TBA589831:TBA589833 SRE589831:SRE589833 SHI589831:SHI589833 RXM589831:RXM589833 RNQ589831:RNQ589833 RDU589831:RDU589833 QTY589831:QTY589833 QKC589831:QKC589833 QAG589831:QAG589833 PQK589831:PQK589833 PGO589831:PGO589833 OWS589831:OWS589833 OMW589831:OMW589833 ODA589831:ODA589833 NTE589831:NTE589833 NJI589831:NJI589833 MZM589831:MZM589833 MPQ589831:MPQ589833 MFU589831:MFU589833 LVY589831:LVY589833 LMC589831:LMC589833 LCG589831:LCG589833 KSK589831:KSK589833 KIO589831:KIO589833 JYS589831:JYS589833 JOW589831:JOW589833 JFA589831:JFA589833 IVE589831:IVE589833 ILI589831:ILI589833 IBM589831:IBM589833 HRQ589831:HRQ589833 HHU589831:HHU589833 GXY589831:GXY589833 GOC589831:GOC589833 GEG589831:GEG589833 FUK589831:FUK589833 FKO589831:FKO589833 FAS589831:FAS589833 EQW589831:EQW589833 EHA589831:EHA589833 DXE589831:DXE589833 DNI589831:DNI589833 DDM589831:DDM589833 CTQ589831:CTQ589833 CJU589831:CJU589833 BZY589831:BZY589833 BQC589831:BQC589833 BGG589831:BGG589833 AWK589831:AWK589833 AMO589831:AMO589833 ACS589831:ACS589833 SW589831:SW589833 JA589831:JA589833 E589831:E589833 WVM524295:WVM524297 WLQ524295:WLQ524297 WBU524295:WBU524297 VRY524295:VRY524297 VIC524295:VIC524297 UYG524295:UYG524297 UOK524295:UOK524297 UEO524295:UEO524297 TUS524295:TUS524297 TKW524295:TKW524297 TBA524295:TBA524297 SRE524295:SRE524297 SHI524295:SHI524297 RXM524295:RXM524297 RNQ524295:RNQ524297 RDU524295:RDU524297 QTY524295:QTY524297 QKC524295:QKC524297 QAG524295:QAG524297 PQK524295:PQK524297 PGO524295:PGO524297 OWS524295:OWS524297 OMW524295:OMW524297 ODA524295:ODA524297 NTE524295:NTE524297 NJI524295:NJI524297 MZM524295:MZM524297 MPQ524295:MPQ524297 MFU524295:MFU524297 LVY524295:LVY524297 LMC524295:LMC524297 LCG524295:LCG524297 KSK524295:KSK524297 KIO524295:KIO524297 JYS524295:JYS524297 JOW524295:JOW524297 JFA524295:JFA524297 IVE524295:IVE524297 ILI524295:ILI524297 IBM524295:IBM524297 HRQ524295:HRQ524297 HHU524295:HHU524297 GXY524295:GXY524297 GOC524295:GOC524297 GEG524295:GEG524297 FUK524295:FUK524297 FKO524295:FKO524297 FAS524295:FAS524297 EQW524295:EQW524297 EHA524295:EHA524297 DXE524295:DXE524297 DNI524295:DNI524297 DDM524295:DDM524297 CTQ524295:CTQ524297 CJU524295:CJU524297 BZY524295:BZY524297 BQC524295:BQC524297 BGG524295:BGG524297 AWK524295:AWK524297 AMO524295:AMO524297 ACS524295:ACS524297 SW524295:SW524297 JA524295:JA524297 E524295:E524297 WVM458759:WVM458761 WLQ458759:WLQ458761 WBU458759:WBU458761 VRY458759:VRY458761 VIC458759:VIC458761 UYG458759:UYG458761 UOK458759:UOK458761 UEO458759:UEO458761 TUS458759:TUS458761 TKW458759:TKW458761 TBA458759:TBA458761 SRE458759:SRE458761 SHI458759:SHI458761 RXM458759:RXM458761 RNQ458759:RNQ458761 RDU458759:RDU458761 QTY458759:QTY458761 QKC458759:QKC458761 QAG458759:QAG458761 PQK458759:PQK458761 PGO458759:PGO458761 OWS458759:OWS458761 OMW458759:OMW458761 ODA458759:ODA458761 NTE458759:NTE458761 NJI458759:NJI458761 MZM458759:MZM458761 MPQ458759:MPQ458761 MFU458759:MFU458761 LVY458759:LVY458761 LMC458759:LMC458761 LCG458759:LCG458761 KSK458759:KSK458761 KIO458759:KIO458761 JYS458759:JYS458761 JOW458759:JOW458761 JFA458759:JFA458761 IVE458759:IVE458761 ILI458759:ILI458761 IBM458759:IBM458761 HRQ458759:HRQ458761 HHU458759:HHU458761 GXY458759:GXY458761 GOC458759:GOC458761 GEG458759:GEG458761 FUK458759:FUK458761 FKO458759:FKO458761 FAS458759:FAS458761 EQW458759:EQW458761 EHA458759:EHA458761 DXE458759:DXE458761 DNI458759:DNI458761 DDM458759:DDM458761 CTQ458759:CTQ458761 CJU458759:CJU458761 BZY458759:BZY458761 BQC458759:BQC458761 BGG458759:BGG458761 AWK458759:AWK458761 AMO458759:AMO458761 ACS458759:ACS458761 SW458759:SW458761 JA458759:JA458761 E458759:E458761 WVM393223:WVM393225 WLQ393223:WLQ393225 WBU393223:WBU393225 VRY393223:VRY393225 VIC393223:VIC393225 UYG393223:UYG393225 UOK393223:UOK393225 UEO393223:UEO393225 TUS393223:TUS393225 TKW393223:TKW393225 TBA393223:TBA393225 SRE393223:SRE393225 SHI393223:SHI393225 RXM393223:RXM393225 RNQ393223:RNQ393225 RDU393223:RDU393225 QTY393223:QTY393225 QKC393223:QKC393225 QAG393223:QAG393225 PQK393223:PQK393225 PGO393223:PGO393225 OWS393223:OWS393225 OMW393223:OMW393225 ODA393223:ODA393225 NTE393223:NTE393225 NJI393223:NJI393225 MZM393223:MZM393225 MPQ393223:MPQ393225 MFU393223:MFU393225 LVY393223:LVY393225 LMC393223:LMC393225 LCG393223:LCG393225 KSK393223:KSK393225 KIO393223:KIO393225 JYS393223:JYS393225 JOW393223:JOW393225 JFA393223:JFA393225 IVE393223:IVE393225 ILI393223:ILI393225 IBM393223:IBM393225 HRQ393223:HRQ393225 HHU393223:HHU393225 GXY393223:GXY393225 GOC393223:GOC393225 GEG393223:GEG393225 FUK393223:FUK393225 FKO393223:FKO393225 FAS393223:FAS393225 EQW393223:EQW393225 EHA393223:EHA393225 DXE393223:DXE393225 DNI393223:DNI393225 DDM393223:DDM393225 CTQ393223:CTQ393225 CJU393223:CJU393225 BZY393223:BZY393225 BQC393223:BQC393225 BGG393223:BGG393225 AWK393223:AWK393225 AMO393223:AMO393225 ACS393223:ACS393225 SW393223:SW393225 JA393223:JA393225 E393223:E393225 WVM327687:WVM327689 WLQ327687:WLQ327689 WBU327687:WBU327689 VRY327687:VRY327689 VIC327687:VIC327689 UYG327687:UYG327689 UOK327687:UOK327689 UEO327687:UEO327689 TUS327687:TUS327689 TKW327687:TKW327689 TBA327687:TBA327689 SRE327687:SRE327689 SHI327687:SHI327689 RXM327687:RXM327689 RNQ327687:RNQ327689 RDU327687:RDU327689 QTY327687:QTY327689 QKC327687:QKC327689 QAG327687:QAG327689 PQK327687:PQK327689 PGO327687:PGO327689 OWS327687:OWS327689 OMW327687:OMW327689 ODA327687:ODA327689 NTE327687:NTE327689 NJI327687:NJI327689 MZM327687:MZM327689 MPQ327687:MPQ327689 MFU327687:MFU327689 LVY327687:LVY327689 LMC327687:LMC327689 LCG327687:LCG327689 KSK327687:KSK327689 KIO327687:KIO327689 JYS327687:JYS327689 JOW327687:JOW327689 JFA327687:JFA327689 IVE327687:IVE327689 ILI327687:ILI327689 IBM327687:IBM327689 HRQ327687:HRQ327689 HHU327687:HHU327689 GXY327687:GXY327689 GOC327687:GOC327689 GEG327687:GEG327689 FUK327687:FUK327689 FKO327687:FKO327689 FAS327687:FAS327689 EQW327687:EQW327689 EHA327687:EHA327689 DXE327687:DXE327689 DNI327687:DNI327689 DDM327687:DDM327689 CTQ327687:CTQ327689 CJU327687:CJU327689 BZY327687:BZY327689 BQC327687:BQC327689 BGG327687:BGG327689 AWK327687:AWK327689 AMO327687:AMO327689 ACS327687:ACS327689 SW327687:SW327689 JA327687:JA327689 E327687:E327689 WVM262151:WVM262153 WLQ262151:WLQ262153 WBU262151:WBU262153 VRY262151:VRY262153 VIC262151:VIC262153 UYG262151:UYG262153 UOK262151:UOK262153 UEO262151:UEO262153 TUS262151:TUS262153 TKW262151:TKW262153 TBA262151:TBA262153 SRE262151:SRE262153 SHI262151:SHI262153 RXM262151:RXM262153 RNQ262151:RNQ262153 RDU262151:RDU262153 QTY262151:QTY262153 QKC262151:QKC262153 QAG262151:QAG262153 PQK262151:PQK262153 PGO262151:PGO262153 OWS262151:OWS262153 OMW262151:OMW262153 ODA262151:ODA262153 NTE262151:NTE262153 NJI262151:NJI262153 MZM262151:MZM262153 MPQ262151:MPQ262153 MFU262151:MFU262153 LVY262151:LVY262153 LMC262151:LMC262153 LCG262151:LCG262153 KSK262151:KSK262153 KIO262151:KIO262153 JYS262151:JYS262153 JOW262151:JOW262153 JFA262151:JFA262153 IVE262151:IVE262153 ILI262151:ILI262153 IBM262151:IBM262153 HRQ262151:HRQ262153 HHU262151:HHU262153 GXY262151:GXY262153 GOC262151:GOC262153 GEG262151:GEG262153 FUK262151:FUK262153 FKO262151:FKO262153 FAS262151:FAS262153 EQW262151:EQW262153 EHA262151:EHA262153 DXE262151:DXE262153 DNI262151:DNI262153 DDM262151:DDM262153 CTQ262151:CTQ262153 CJU262151:CJU262153 BZY262151:BZY262153 BQC262151:BQC262153 BGG262151:BGG262153 AWK262151:AWK262153 AMO262151:AMO262153 ACS262151:ACS262153 SW262151:SW262153 JA262151:JA262153 E262151:E262153 WVM196615:WVM196617 WLQ196615:WLQ196617 WBU196615:WBU196617 VRY196615:VRY196617 VIC196615:VIC196617 UYG196615:UYG196617 UOK196615:UOK196617 UEO196615:UEO196617 TUS196615:TUS196617 TKW196615:TKW196617 TBA196615:TBA196617 SRE196615:SRE196617 SHI196615:SHI196617 RXM196615:RXM196617 RNQ196615:RNQ196617 RDU196615:RDU196617 QTY196615:QTY196617 QKC196615:QKC196617 QAG196615:QAG196617 PQK196615:PQK196617 PGO196615:PGO196617 OWS196615:OWS196617 OMW196615:OMW196617 ODA196615:ODA196617 NTE196615:NTE196617 NJI196615:NJI196617 MZM196615:MZM196617 MPQ196615:MPQ196617 MFU196615:MFU196617 LVY196615:LVY196617 LMC196615:LMC196617 LCG196615:LCG196617 KSK196615:KSK196617 KIO196615:KIO196617 JYS196615:JYS196617 JOW196615:JOW196617 JFA196615:JFA196617 IVE196615:IVE196617 ILI196615:ILI196617 IBM196615:IBM196617 HRQ196615:HRQ196617 HHU196615:HHU196617 GXY196615:GXY196617 GOC196615:GOC196617 GEG196615:GEG196617 FUK196615:FUK196617 FKO196615:FKO196617 FAS196615:FAS196617 EQW196615:EQW196617 EHA196615:EHA196617 DXE196615:DXE196617 DNI196615:DNI196617 DDM196615:DDM196617 CTQ196615:CTQ196617 CJU196615:CJU196617 BZY196615:BZY196617 BQC196615:BQC196617 BGG196615:BGG196617 AWK196615:AWK196617 AMO196615:AMO196617 ACS196615:ACS196617 SW196615:SW196617 JA196615:JA196617 E196615:E196617 WVM131079:WVM131081 WLQ131079:WLQ131081 WBU131079:WBU131081 VRY131079:VRY131081 VIC131079:VIC131081 UYG131079:UYG131081 UOK131079:UOK131081 UEO131079:UEO131081 TUS131079:TUS131081 TKW131079:TKW131081 TBA131079:TBA131081 SRE131079:SRE131081 SHI131079:SHI131081 RXM131079:RXM131081 RNQ131079:RNQ131081 RDU131079:RDU131081 QTY131079:QTY131081 QKC131079:QKC131081 QAG131079:QAG131081 PQK131079:PQK131081 PGO131079:PGO131081 OWS131079:OWS131081 OMW131079:OMW131081 ODA131079:ODA131081 NTE131079:NTE131081 NJI131079:NJI131081 MZM131079:MZM131081 MPQ131079:MPQ131081 MFU131079:MFU131081 LVY131079:LVY131081 LMC131079:LMC131081 LCG131079:LCG131081 KSK131079:KSK131081 KIO131079:KIO131081 JYS131079:JYS131081 JOW131079:JOW131081 JFA131079:JFA131081 IVE131079:IVE131081 ILI131079:ILI131081 IBM131079:IBM131081 HRQ131079:HRQ131081 HHU131079:HHU131081 GXY131079:GXY131081 GOC131079:GOC131081 GEG131079:GEG131081 FUK131079:FUK131081 FKO131079:FKO131081 FAS131079:FAS131081 EQW131079:EQW131081 EHA131079:EHA131081 DXE131079:DXE131081 DNI131079:DNI131081 DDM131079:DDM131081 CTQ131079:CTQ131081 CJU131079:CJU131081 BZY131079:BZY131081 BQC131079:BQC131081 BGG131079:BGG131081 AWK131079:AWK131081 AMO131079:AMO131081 ACS131079:ACS131081 SW131079:SW131081 JA131079:JA131081 E131079:E131081 WVM65543:WVM65545 WLQ65543:WLQ65545 WBU65543:WBU65545 VRY65543:VRY65545 VIC65543:VIC65545 UYG65543:UYG65545 UOK65543:UOK65545 UEO65543:UEO65545 TUS65543:TUS65545 TKW65543:TKW65545 TBA65543:TBA65545 SRE65543:SRE65545 SHI65543:SHI65545 RXM65543:RXM65545 RNQ65543:RNQ65545 RDU65543:RDU65545 QTY65543:QTY65545 QKC65543:QKC65545 QAG65543:QAG65545 PQK65543:PQK65545 PGO65543:PGO65545 OWS65543:OWS65545 OMW65543:OMW65545 ODA65543:ODA65545 NTE65543:NTE65545 NJI65543:NJI65545 MZM65543:MZM65545 MPQ65543:MPQ65545 MFU65543:MFU65545 LVY65543:LVY65545 LMC65543:LMC65545 LCG65543:LCG65545 KSK65543:KSK65545 KIO65543:KIO65545 JYS65543:JYS65545 JOW65543:JOW65545 JFA65543:JFA65545 IVE65543:IVE65545 ILI65543:ILI65545 IBM65543:IBM65545 HRQ65543:HRQ65545 HHU65543:HHU65545 GXY65543:GXY65545 GOC65543:GOC65545 GEG65543:GEG65545 FUK65543:FUK65545 FKO65543:FKO65545 FAS65543:FAS65545 EQW65543:EQW65545 EHA65543:EHA65545 DXE65543:DXE65545 DNI65543:DNI65545 DDM65543:DDM65545 CTQ65543:CTQ65545 CJU65543:CJU65545 BZY65543:BZY65545 BQC65543:BQC65545 BGG65543:BGG65545 AWK65543:AWK65545 AMO65543:AMO65545 ACS65543:ACS65545 SW65543:SW65545 JA65543:JA65545 E65543:E65545 WVM983063:WVM983092 WLQ983063:WLQ983092 WBU983063:WBU983092 VRY983063:VRY983092 VIC983063:VIC983092 UYG983063:UYG983092 UOK983063:UOK983092 UEO983063:UEO983092 TUS983063:TUS983092 TKW983063:TKW983092 TBA983063:TBA983092 SRE983063:SRE983092 SHI983063:SHI983092 RXM983063:RXM983092 RNQ983063:RNQ983092 RDU983063:RDU983092 QTY983063:QTY983092 QKC983063:QKC983092 QAG983063:QAG983092 PQK983063:PQK983092 PGO983063:PGO983092 OWS983063:OWS983092 OMW983063:OMW983092 ODA983063:ODA983092 NTE983063:NTE983092 NJI983063:NJI983092 MZM983063:MZM983092 MPQ983063:MPQ983092 MFU983063:MFU983092 LVY983063:LVY983092 LMC983063:LMC983092 LCG983063:LCG983092 KSK983063:KSK983092 KIO983063:KIO983092 JYS983063:JYS983092 JOW983063:JOW983092 JFA983063:JFA983092 IVE983063:IVE983092 ILI983063:ILI983092 IBM983063:IBM983092 HRQ983063:HRQ983092 HHU983063:HHU983092 GXY983063:GXY983092 GOC983063:GOC983092 GEG983063:GEG983092 FUK983063:FUK983092 FKO983063:FKO983092 FAS983063:FAS983092 EQW983063:EQW983092 EHA983063:EHA983092 DXE983063:DXE983092 DNI983063:DNI983092 DDM983063:DDM983092 CTQ983063:CTQ983092 CJU983063:CJU983092 BZY983063:BZY983092 BQC983063:BQC983092 BGG983063:BGG983092 AWK983063:AWK983092 AMO983063:AMO983092 ACS983063:ACS983092 SW983063:SW983092 JA983063:JA983092 E983063:E983092 WVM917527:WVM917556 WLQ917527:WLQ917556 WBU917527:WBU917556 VRY917527:VRY917556 VIC917527:VIC917556 UYG917527:UYG917556 UOK917527:UOK917556 UEO917527:UEO917556 TUS917527:TUS917556 TKW917527:TKW917556 TBA917527:TBA917556 SRE917527:SRE917556 SHI917527:SHI917556 RXM917527:RXM917556 RNQ917527:RNQ917556 RDU917527:RDU917556 QTY917527:QTY917556 QKC917527:QKC917556 QAG917527:QAG917556 PQK917527:PQK917556 PGO917527:PGO917556 OWS917527:OWS917556 OMW917527:OMW917556 ODA917527:ODA917556 NTE917527:NTE917556 NJI917527:NJI917556 MZM917527:MZM917556 MPQ917527:MPQ917556 MFU917527:MFU917556 LVY917527:LVY917556 LMC917527:LMC917556 LCG917527:LCG917556 KSK917527:KSK917556 KIO917527:KIO917556 JYS917527:JYS917556 JOW917527:JOW917556 JFA917527:JFA917556 IVE917527:IVE917556 ILI917527:ILI917556 IBM917527:IBM917556 HRQ917527:HRQ917556 HHU917527:HHU917556 GXY917527:GXY917556 GOC917527:GOC917556 GEG917527:GEG917556 FUK917527:FUK917556 FKO917527:FKO917556 FAS917527:FAS917556 EQW917527:EQW917556 EHA917527:EHA917556 DXE917527:DXE917556 DNI917527:DNI917556 DDM917527:DDM917556 CTQ917527:CTQ917556 CJU917527:CJU917556 BZY917527:BZY917556 BQC917527:BQC917556 BGG917527:BGG917556 AWK917527:AWK917556 AMO917527:AMO917556 ACS917527:ACS917556 SW917527:SW917556 JA917527:JA917556 E917527:E917556 WVM851991:WVM852020 WLQ851991:WLQ852020 WBU851991:WBU852020 VRY851991:VRY852020 VIC851991:VIC852020 UYG851991:UYG852020 UOK851991:UOK852020 UEO851991:UEO852020 TUS851991:TUS852020 TKW851991:TKW852020 TBA851991:TBA852020 SRE851991:SRE852020 SHI851991:SHI852020 RXM851991:RXM852020 RNQ851991:RNQ852020 RDU851991:RDU852020 QTY851991:QTY852020 QKC851991:QKC852020 QAG851991:QAG852020 PQK851991:PQK852020 PGO851991:PGO852020 OWS851991:OWS852020 OMW851991:OMW852020 ODA851991:ODA852020 NTE851991:NTE852020 NJI851991:NJI852020 MZM851991:MZM852020 MPQ851991:MPQ852020 MFU851991:MFU852020 LVY851991:LVY852020 LMC851991:LMC852020 LCG851991:LCG852020 KSK851991:KSK852020 KIO851991:KIO852020 JYS851991:JYS852020 JOW851991:JOW852020 JFA851991:JFA852020 IVE851991:IVE852020 ILI851991:ILI852020 IBM851991:IBM852020 HRQ851991:HRQ852020 HHU851991:HHU852020 GXY851991:GXY852020 GOC851991:GOC852020 GEG851991:GEG852020 FUK851991:FUK852020 FKO851991:FKO852020 FAS851991:FAS852020 EQW851991:EQW852020 EHA851991:EHA852020 DXE851991:DXE852020 DNI851991:DNI852020 DDM851991:DDM852020 CTQ851991:CTQ852020 CJU851991:CJU852020 BZY851991:BZY852020 BQC851991:BQC852020 BGG851991:BGG852020 AWK851991:AWK852020 AMO851991:AMO852020 ACS851991:ACS852020 SW851991:SW852020 JA851991:JA852020 E851991:E852020 WVM786455:WVM786484 WLQ786455:WLQ786484 WBU786455:WBU786484 VRY786455:VRY786484 VIC786455:VIC786484 UYG786455:UYG786484 UOK786455:UOK786484 UEO786455:UEO786484 TUS786455:TUS786484 TKW786455:TKW786484 TBA786455:TBA786484 SRE786455:SRE786484 SHI786455:SHI786484 RXM786455:RXM786484 RNQ786455:RNQ786484 RDU786455:RDU786484 QTY786455:QTY786484 QKC786455:QKC786484 QAG786455:QAG786484 PQK786455:PQK786484 PGO786455:PGO786484 OWS786455:OWS786484 OMW786455:OMW786484 ODA786455:ODA786484 NTE786455:NTE786484 NJI786455:NJI786484 MZM786455:MZM786484 MPQ786455:MPQ786484 MFU786455:MFU786484 LVY786455:LVY786484 LMC786455:LMC786484 LCG786455:LCG786484 KSK786455:KSK786484 KIO786455:KIO786484 JYS786455:JYS786484 JOW786455:JOW786484 JFA786455:JFA786484 IVE786455:IVE786484 ILI786455:ILI786484 IBM786455:IBM786484 HRQ786455:HRQ786484 HHU786455:HHU786484 GXY786455:GXY786484 GOC786455:GOC786484 GEG786455:GEG786484 FUK786455:FUK786484 FKO786455:FKO786484 FAS786455:FAS786484 EQW786455:EQW786484 EHA786455:EHA786484 DXE786455:DXE786484 DNI786455:DNI786484 DDM786455:DDM786484 CTQ786455:CTQ786484 CJU786455:CJU786484 BZY786455:BZY786484 BQC786455:BQC786484 BGG786455:BGG786484 AWK786455:AWK786484 AMO786455:AMO786484 ACS786455:ACS786484 SW786455:SW786484 JA786455:JA786484 E786455:E786484 WVM720919:WVM720948 WLQ720919:WLQ720948 WBU720919:WBU720948 VRY720919:VRY720948 VIC720919:VIC720948 UYG720919:UYG720948 UOK720919:UOK720948 UEO720919:UEO720948 TUS720919:TUS720948 TKW720919:TKW720948 TBA720919:TBA720948 SRE720919:SRE720948 SHI720919:SHI720948 RXM720919:RXM720948 RNQ720919:RNQ720948 RDU720919:RDU720948 QTY720919:QTY720948 QKC720919:QKC720948 QAG720919:QAG720948 PQK720919:PQK720948 PGO720919:PGO720948 OWS720919:OWS720948 OMW720919:OMW720948 ODA720919:ODA720948 NTE720919:NTE720948 NJI720919:NJI720948 MZM720919:MZM720948 MPQ720919:MPQ720948 MFU720919:MFU720948 LVY720919:LVY720948 LMC720919:LMC720948 LCG720919:LCG720948 KSK720919:KSK720948 KIO720919:KIO720948 JYS720919:JYS720948 JOW720919:JOW720948 JFA720919:JFA720948 IVE720919:IVE720948 ILI720919:ILI720948 IBM720919:IBM720948 HRQ720919:HRQ720948 HHU720919:HHU720948 GXY720919:GXY720948 GOC720919:GOC720948 GEG720919:GEG720948 FUK720919:FUK720948 FKO720919:FKO720948 FAS720919:FAS720948 EQW720919:EQW720948 EHA720919:EHA720948 DXE720919:DXE720948 DNI720919:DNI720948 DDM720919:DDM720948 CTQ720919:CTQ720948 CJU720919:CJU720948 BZY720919:BZY720948 BQC720919:BQC720948 BGG720919:BGG720948 AWK720919:AWK720948 AMO720919:AMO720948 ACS720919:ACS720948 SW720919:SW720948 JA720919:JA720948 E720919:E720948 WVM655383:WVM655412 WLQ655383:WLQ655412 WBU655383:WBU655412 VRY655383:VRY655412 VIC655383:VIC655412 UYG655383:UYG655412 UOK655383:UOK655412 UEO655383:UEO655412 TUS655383:TUS655412 TKW655383:TKW655412 TBA655383:TBA655412 SRE655383:SRE655412 SHI655383:SHI655412 RXM655383:RXM655412 RNQ655383:RNQ655412 RDU655383:RDU655412 QTY655383:QTY655412 QKC655383:QKC655412 QAG655383:QAG655412 PQK655383:PQK655412 PGO655383:PGO655412 OWS655383:OWS655412 OMW655383:OMW655412 ODA655383:ODA655412 NTE655383:NTE655412 NJI655383:NJI655412 MZM655383:MZM655412 MPQ655383:MPQ655412 MFU655383:MFU655412 LVY655383:LVY655412 LMC655383:LMC655412 LCG655383:LCG655412 KSK655383:KSK655412 KIO655383:KIO655412 JYS655383:JYS655412 JOW655383:JOW655412 JFA655383:JFA655412 IVE655383:IVE655412 ILI655383:ILI655412 IBM655383:IBM655412 HRQ655383:HRQ655412 HHU655383:HHU655412 GXY655383:GXY655412 GOC655383:GOC655412 GEG655383:GEG655412 FUK655383:FUK655412 FKO655383:FKO655412 FAS655383:FAS655412 EQW655383:EQW655412 EHA655383:EHA655412 DXE655383:DXE655412 DNI655383:DNI655412 DDM655383:DDM655412 CTQ655383:CTQ655412 CJU655383:CJU655412 BZY655383:BZY655412 BQC655383:BQC655412 BGG655383:BGG655412 AWK655383:AWK655412 AMO655383:AMO655412 ACS655383:ACS655412 SW655383:SW655412 JA655383:JA655412 E655383:E655412 WVM589847:WVM589876 WLQ589847:WLQ589876 WBU589847:WBU589876 VRY589847:VRY589876 VIC589847:VIC589876 UYG589847:UYG589876 UOK589847:UOK589876 UEO589847:UEO589876 TUS589847:TUS589876 TKW589847:TKW589876 TBA589847:TBA589876 SRE589847:SRE589876 SHI589847:SHI589876 RXM589847:RXM589876 RNQ589847:RNQ589876 RDU589847:RDU589876 QTY589847:QTY589876 QKC589847:QKC589876 QAG589847:QAG589876 PQK589847:PQK589876 PGO589847:PGO589876 OWS589847:OWS589876 OMW589847:OMW589876 ODA589847:ODA589876 NTE589847:NTE589876 NJI589847:NJI589876 MZM589847:MZM589876 MPQ589847:MPQ589876 MFU589847:MFU589876 LVY589847:LVY589876 LMC589847:LMC589876 LCG589847:LCG589876 KSK589847:KSK589876 KIO589847:KIO589876 JYS589847:JYS589876 JOW589847:JOW589876 JFA589847:JFA589876 IVE589847:IVE589876 ILI589847:ILI589876 IBM589847:IBM589876 HRQ589847:HRQ589876 HHU589847:HHU589876 GXY589847:GXY589876 GOC589847:GOC589876 GEG589847:GEG589876 FUK589847:FUK589876 FKO589847:FKO589876 FAS589847:FAS589876 EQW589847:EQW589876 EHA589847:EHA589876 DXE589847:DXE589876 DNI589847:DNI589876 DDM589847:DDM589876 CTQ589847:CTQ589876 CJU589847:CJU589876 BZY589847:BZY589876 BQC589847:BQC589876 BGG589847:BGG589876 AWK589847:AWK589876 AMO589847:AMO589876 ACS589847:ACS589876 SW589847:SW589876 JA589847:JA589876 E589847:E589876 WVM524311:WVM524340 WLQ524311:WLQ524340 WBU524311:WBU524340 VRY524311:VRY524340 VIC524311:VIC524340 UYG524311:UYG524340 UOK524311:UOK524340 UEO524311:UEO524340 TUS524311:TUS524340 TKW524311:TKW524340 TBA524311:TBA524340 SRE524311:SRE524340 SHI524311:SHI524340 RXM524311:RXM524340 RNQ524311:RNQ524340 RDU524311:RDU524340 QTY524311:QTY524340 QKC524311:QKC524340 QAG524311:QAG524340 PQK524311:PQK524340 PGO524311:PGO524340 OWS524311:OWS524340 OMW524311:OMW524340 ODA524311:ODA524340 NTE524311:NTE524340 NJI524311:NJI524340 MZM524311:MZM524340 MPQ524311:MPQ524340 MFU524311:MFU524340 LVY524311:LVY524340 LMC524311:LMC524340 LCG524311:LCG524340 KSK524311:KSK524340 KIO524311:KIO524340 JYS524311:JYS524340 JOW524311:JOW524340 JFA524311:JFA524340 IVE524311:IVE524340 ILI524311:ILI524340 IBM524311:IBM524340 HRQ524311:HRQ524340 HHU524311:HHU524340 GXY524311:GXY524340 GOC524311:GOC524340 GEG524311:GEG524340 FUK524311:FUK524340 FKO524311:FKO524340 FAS524311:FAS524340 EQW524311:EQW524340 EHA524311:EHA524340 DXE524311:DXE524340 DNI524311:DNI524340 DDM524311:DDM524340 CTQ524311:CTQ524340 CJU524311:CJU524340 BZY524311:BZY524340 BQC524311:BQC524340 BGG524311:BGG524340 AWK524311:AWK524340 AMO524311:AMO524340 ACS524311:ACS524340 SW524311:SW524340 JA524311:JA524340 E524311:E524340 WVM458775:WVM458804 WLQ458775:WLQ458804 WBU458775:WBU458804 VRY458775:VRY458804 VIC458775:VIC458804 UYG458775:UYG458804 UOK458775:UOK458804 UEO458775:UEO458804 TUS458775:TUS458804 TKW458775:TKW458804 TBA458775:TBA458804 SRE458775:SRE458804 SHI458775:SHI458804 RXM458775:RXM458804 RNQ458775:RNQ458804 RDU458775:RDU458804 QTY458775:QTY458804 QKC458775:QKC458804 QAG458775:QAG458804 PQK458775:PQK458804 PGO458775:PGO458804 OWS458775:OWS458804 OMW458775:OMW458804 ODA458775:ODA458804 NTE458775:NTE458804 NJI458775:NJI458804 MZM458775:MZM458804 MPQ458775:MPQ458804 MFU458775:MFU458804 LVY458775:LVY458804 LMC458775:LMC458804 LCG458775:LCG458804 KSK458775:KSK458804 KIO458775:KIO458804 JYS458775:JYS458804 JOW458775:JOW458804 JFA458775:JFA458804 IVE458775:IVE458804 ILI458775:ILI458804 IBM458775:IBM458804 HRQ458775:HRQ458804 HHU458775:HHU458804 GXY458775:GXY458804 GOC458775:GOC458804 GEG458775:GEG458804 FUK458775:FUK458804 FKO458775:FKO458804 FAS458775:FAS458804 EQW458775:EQW458804 EHA458775:EHA458804 DXE458775:DXE458804 DNI458775:DNI458804 DDM458775:DDM458804 CTQ458775:CTQ458804 CJU458775:CJU458804 BZY458775:BZY458804 BQC458775:BQC458804 BGG458775:BGG458804 AWK458775:AWK458804 AMO458775:AMO458804 ACS458775:ACS458804 SW458775:SW458804 JA458775:JA458804 E458775:E458804 WVM393239:WVM393268 WLQ393239:WLQ393268 WBU393239:WBU393268 VRY393239:VRY393268 VIC393239:VIC393268 UYG393239:UYG393268 UOK393239:UOK393268 UEO393239:UEO393268 TUS393239:TUS393268 TKW393239:TKW393268 TBA393239:TBA393268 SRE393239:SRE393268 SHI393239:SHI393268 RXM393239:RXM393268 RNQ393239:RNQ393268 RDU393239:RDU393268 QTY393239:QTY393268 QKC393239:QKC393268 QAG393239:QAG393268 PQK393239:PQK393268 PGO393239:PGO393268 OWS393239:OWS393268 OMW393239:OMW393268 ODA393239:ODA393268 NTE393239:NTE393268 NJI393239:NJI393268 MZM393239:MZM393268 MPQ393239:MPQ393268 MFU393239:MFU393268 LVY393239:LVY393268 LMC393239:LMC393268 LCG393239:LCG393268 KSK393239:KSK393268 KIO393239:KIO393268 JYS393239:JYS393268 JOW393239:JOW393268 JFA393239:JFA393268 IVE393239:IVE393268 ILI393239:ILI393268 IBM393239:IBM393268 HRQ393239:HRQ393268 HHU393239:HHU393268 GXY393239:GXY393268 GOC393239:GOC393268 GEG393239:GEG393268 FUK393239:FUK393268 FKO393239:FKO393268 FAS393239:FAS393268 EQW393239:EQW393268 EHA393239:EHA393268 DXE393239:DXE393268 DNI393239:DNI393268 DDM393239:DDM393268 CTQ393239:CTQ393268 CJU393239:CJU393268 BZY393239:BZY393268 BQC393239:BQC393268 BGG393239:BGG393268 AWK393239:AWK393268 AMO393239:AMO393268 ACS393239:ACS393268 SW393239:SW393268 JA393239:JA393268 E393239:E393268 WVM327703:WVM327732 WLQ327703:WLQ327732 WBU327703:WBU327732 VRY327703:VRY327732 VIC327703:VIC327732 UYG327703:UYG327732 UOK327703:UOK327732 UEO327703:UEO327732 TUS327703:TUS327732 TKW327703:TKW327732 TBA327703:TBA327732 SRE327703:SRE327732 SHI327703:SHI327732 RXM327703:RXM327732 RNQ327703:RNQ327732 RDU327703:RDU327732 QTY327703:QTY327732 QKC327703:QKC327732 QAG327703:QAG327732 PQK327703:PQK327732 PGO327703:PGO327732 OWS327703:OWS327732 OMW327703:OMW327732 ODA327703:ODA327732 NTE327703:NTE327732 NJI327703:NJI327732 MZM327703:MZM327732 MPQ327703:MPQ327732 MFU327703:MFU327732 LVY327703:LVY327732 LMC327703:LMC327732 LCG327703:LCG327732 KSK327703:KSK327732 KIO327703:KIO327732 JYS327703:JYS327732 JOW327703:JOW327732 JFA327703:JFA327732 IVE327703:IVE327732 ILI327703:ILI327732 IBM327703:IBM327732 HRQ327703:HRQ327732 HHU327703:HHU327732 GXY327703:GXY327732 GOC327703:GOC327732 GEG327703:GEG327732 FUK327703:FUK327732 FKO327703:FKO327732 FAS327703:FAS327732 EQW327703:EQW327732 EHA327703:EHA327732 DXE327703:DXE327732 DNI327703:DNI327732 DDM327703:DDM327732 CTQ327703:CTQ327732 CJU327703:CJU327732 BZY327703:BZY327732 BQC327703:BQC327732 BGG327703:BGG327732 AWK327703:AWK327732 AMO327703:AMO327732 ACS327703:ACS327732 SW327703:SW327732 JA327703:JA327732 E327703:E327732 WVM262167:WVM262196 WLQ262167:WLQ262196 WBU262167:WBU262196 VRY262167:VRY262196 VIC262167:VIC262196 UYG262167:UYG262196 UOK262167:UOK262196 UEO262167:UEO262196 TUS262167:TUS262196 TKW262167:TKW262196 TBA262167:TBA262196 SRE262167:SRE262196 SHI262167:SHI262196 RXM262167:RXM262196 RNQ262167:RNQ262196 RDU262167:RDU262196 QTY262167:QTY262196 QKC262167:QKC262196 QAG262167:QAG262196 PQK262167:PQK262196 PGO262167:PGO262196 OWS262167:OWS262196 OMW262167:OMW262196 ODA262167:ODA262196 NTE262167:NTE262196 NJI262167:NJI262196 MZM262167:MZM262196 MPQ262167:MPQ262196 MFU262167:MFU262196 LVY262167:LVY262196 LMC262167:LMC262196 LCG262167:LCG262196 KSK262167:KSK262196 KIO262167:KIO262196 JYS262167:JYS262196 JOW262167:JOW262196 JFA262167:JFA262196 IVE262167:IVE262196 ILI262167:ILI262196 IBM262167:IBM262196 HRQ262167:HRQ262196 HHU262167:HHU262196 GXY262167:GXY262196 GOC262167:GOC262196 GEG262167:GEG262196 FUK262167:FUK262196 FKO262167:FKO262196 FAS262167:FAS262196 EQW262167:EQW262196 EHA262167:EHA262196 DXE262167:DXE262196 DNI262167:DNI262196 DDM262167:DDM262196 CTQ262167:CTQ262196 CJU262167:CJU262196 BZY262167:BZY262196 BQC262167:BQC262196 BGG262167:BGG262196 AWK262167:AWK262196 AMO262167:AMO262196 ACS262167:ACS262196 SW262167:SW262196 JA262167:JA262196 E262167:E262196 WVM196631:WVM196660 WLQ196631:WLQ196660 WBU196631:WBU196660 VRY196631:VRY196660 VIC196631:VIC196660 UYG196631:UYG196660 UOK196631:UOK196660 UEO196631:UEO196660 TUS196631:TUS196660 TKW196631:TKW196660 TBA196631:TBA196660 SRE196631:SRE196660 SHI196631:SHI196660 RXM196631:RXM196660 RNQ196631:RNQ196660 RDU196631:RDU196660 QTY196631:QTY196660 QKC196631:QKC196660 QAG196631:QAG196660 PQK196631:PQK196660 PGO196631:PGO196660 OWS196631:OWS196660 OMW196631:OMW196660 ODA196631:ODA196660 NTE196631:NTE196660 NJI196631:NJI196660 MZM196631:MZM196660 MPQ196631:MPQ196660 MFU196631:MFU196660 LVY196631:LVY196660 LMC196631:LMC196660 LCG196631:LCG196660 KSK196631:KSK196660 KIO196631:KIO196660 JYS196631:JYS196660 JOW196631:JOW196660 JFA196631:JFA196660 IVE196631:IVE196660 ILI196631:ILI196660 IBM196631:IBM196660 HRQ196631:HRQ196660 HHU196631:HHU196660 GXY196631:GXY196660 GOC196631:GOC196660 GEG196631:GEG196660 FUK196631:FUK196660 FKO196631:FKO196660 FAS196631:FAS196660 EQW196631:EQW196660 EHA196631:EHA196660 DXE196631:DXE196660 DNI196631:DNI196660 DDM196631:DDM196660 CTQ196631:CTQ196660 CJU196631:CJU196660 BZY196631:BZY196660 BQC196631:BQC196660 BGG196631:BGG196660 AWK196631:AWK196660 AMO196631:AMO196660 ACS196631:ACS196660 SW196631:SW196660 JA196631:JA196660 E196631:E196660 WVM131095:WVM131124 WLQ131095:WLQ131124 WBU131095:WBU131124 VRY131095:VRY131124 VIC131095:VIC131124 UYG131095:UYG131124 UOK131095:UOK131124 UEO131095:UEO131124 TUS131095:TUS131124 TKW131095:TKW131124 TBA131095:TBA131124 SRE131095:SRE131124 SHI131095:SHI131124 RXM131095:RXM131124 RNQ131095:RNQ131124 RDU131095:RDU131124 QTY131095:QTY131124 QKC131095:QKC131124 QAG131095:QAG131124 PQK131095:PQK131124 PGO131095:PGO131124 OWS131095:OWS131124 OMW131095:OMW131124 ODA131095:ODA131124 NTE131095:NTE131124 NJI131095:NJI131124 MZM131095:MZM131124 MPQ131095:MPQ131124 MFU131095:MFU131124 LVY131095:LVY131124 LMC131095:LMC131124 LCG131095:LCG131124 KSK131095:KSK131124 KIO131095:KIO131124 JYS131095:JYS131124 JOW131095:JOW131124 JFA131095:JFA131124 IVE131095:IVE131124 ILI131095:ILI131124 IBM131095:IBM131124 HRQ131095:HRQ131124 HHU131095:HHU131124 GXY131095:GXY131124 GOC131095:GOC131124 GEG131095:GEG131124 FUK131095:FUK131124 FKO131095:FKO131124 FAS131095:FAS131124 EQW131095:EQW131124 EHA131095:EHA131124 DXE131095:DXE131124 DNI131095:DNI131124 DDM131095:DDM131124 CTQ131095:CTQ131124 CJU131095:CJU131124 BZY131095:BZY131124 BQC131095:BQC131124 BGG131095:BGG131124 AWK131095:AWK131124 AMO131095:AMO131124 ACS131095:ACS131124 SW131095:SW131124 JA131095:JA131124 E131095:E131124 WVM65559:WVM65588 WLQ65559:WLQ65588 WBU65559:WBU65588 VRY65559:VRY65588 VIC65559:VIC65588 UYG65559:UYG65588 UOK65559:UOK65588 UEO65559:UEO65588 TUS65559:TUS65588 TKW65559:TKW65588 TBA65559:TBA65588 SRE65559:SRE65588 SHI65559:SHI65588 RXM65559:RXM65588 RNQ65559:RNQ65588 RDU65559:RDU65588 QTY65559:QTY65588 QKC65559:QKC65588 QAG65559:QAG65588 PQK65559:PQK65588 PGO65559:PGO65588 OWS65559:OWS65588 OMW65559:OMW65588 ODA65559:ODA65588 NTE65559:NTE65588 NJI65559:NJI65588 MZM65559:MZM65588 MPQ65559:MPQ65588 MFU65559:MFU65588 LVY65559:LVY65588 LMC65559:LMC65588 LCG65559:LCG65588 KSK65559:KSK65588 KIO65559:KIO65588 JYS65559:JYS65588 JOW65559:JOW65588 JFA65559:JFA65588 IVE65559:IVE65588 ILI65559:ILI65588 IBM65559:IBM65588 HRQ65559:HRQ65588 HHU65559:HHU65588 GXY65559:GXY65588 GOC65559:GOC65588 GEG65559:GEG65588 FUK65559:FUK65588 FKO65559:FKO65588 FAS65559:FAS65588 EQW65559:EQW65588 EHA65559:EHA65588 DXE65559:DXE65588 DNI65559:DNI65588 DDM65559:DDM65588 CTQ65559:CTQ65588 CJU65559:CJU65588 BZY65559:BZY65588 BQC65559:BQC65588 BGG65559:BGG65588 AWK65559:AWK65588 AMO65559:AMO65588 ACS65559:ACS65588 SW65559:SW65588 JA65559:JA65588 E65559:E65588 WVM23:WVM52 WLQ23:WLQ52 WBU23:WBU52 VRY23:VRY52 VIC23:VIC52 UYG23:UYG52 UOK23:UOK52 UEO23:UEO52 TUS23:TUS52 TKW23:TKW52 TBA23:TBA52 SRE23:SRE52 SHI23:SHI52 RXM23:RXM52 RNQ23:RNQ52 RDU23:RDU52 QTY23:QTY52 QKC23:QKC52 QAG23:QAG52 PQK23:PQK52 PGO23:PGO52 OWS23:OWS52 OMW23:OMW52 ODA23:ODA52 NTE23:NTE52 NJI23:NJI52 MZM23:MZM52 MPQ23:MPQ52 MFU23:MFU52 LVY23:LVY52 LMC23:LMC52 LCG23:LCG52 KSK23:KSK52 KIO23:KIO52 JYS23:JYS52 JOW23:JOW52 JFA23:JFA52 IVE23:IVE52 ILI23:ILI52 IBM23:IBM52 HRQ23:HRQ52 HHU23:HHU52 GXY23:GXY52 GOC23:GOC52 GEG23:GEG52 FUK23:FUK52 FKO23:FKO52 FAS23:FAS52 EQW23:EQW52 EHA23:EHA52 DXE23:DXE52 DNI23:DNI52 DDM23:DDM52 CTQ23:CTQ52 CJU23:CJU52 BZY23:BZY52 BQC23:BQC52 BGG23:BGG52 AWK23:AWK52 AMO23:AMO52 ACS23:ACS52 SW23:SW52 JA23:JA52 E16:E18 JA9:JA11 SW9:SW11 ACS9:ACS11 AMO9:AMO11 AWK9:AWK11 BGG9:BGG11 BQC9:BQC11 BZY9:BZY11 CJU9:CJU11 CTQ9:CTQ11 DDM9:DDM11 DNI9:DNI11 DXE9:DXE11 EHA9:EHA11 EQW9:EQW11 FAS9:FAS11 FKO9:FKO11 FUK9:FUK11 GEG9:GEG11 GOC9:GOC11 GXY9:GXY11 HHU9:HHU11 HRQ9:HRQ11 IBM9:IBM11 ILI9:ILI11 IVE9:IVE11 JFA9:JFA11 JOW9:JOW11 JYS9:JYS11 KIO9:KIO11 KSK9:KSK11 LCG9:LCG11 LMC9:LMC11 LVY9:LVY11 MFU9:MFU11 MPQ9:MPQ11 MZM9:MZM11 NJI9:NJI11 NTE9:NTE11 ODA9:ODA11 OMW9:OMW11 OWS9:OWS11 PGO9:PGO11 PQK9:PQK11 QAG9:QAG11 QKC9:QKC11 QTY9:QTY11 RDU9:RDU11 RNQ9:RNQ11 RXM9:RXM11 SHI9:SHI11 SRE9:SRE11 TBA9:TBA11 TKW9:TKW11 TUS9:TUS11 UEO9:UEO11 UOK9:UOK11 UYG9:UYG11 VIC9:VIC11 VRY9:VRY11 WBU9:WBU11 WLQ9:WLQ11 WVM9:WVM11 JA14:JA20 SW14:SW20 ACS14:ACS20 AMO14:AMO20 AWK14:AWK20 BGG14:BGG20 BQC14:BQC20 BZY14:BZY20 CJU14:CJU20 CTQ14:CTQ20 DDM14:DDM20 DNI14:DNI20 DXE14:DXE20 EHA14:EHA20 EQW14:EQW20 FAS14:FAS20 FKO14:FKO20 FUK14:FUK20 GEG14:GEG20 GOC14:GOC20 GXY14:GXY20 HHU14:HHU20 HRQ14:HRQ20 IBM14:IBM20 ILI14:ILI20 IVE14:IVE20 JFA14:JFA20 JOW14:JOW20 JYS14:JYS20 KIO14:KIO20 KSK14:KSK20 LCG14:LCG20 LMC14:LMC20 LVY14:LVY20 MFU14:MFU20 MPQ14:MPQ20 MZM14:MZM20 NJI14:NJI20 NTE14:NTE20 ODA14:ODA20 OMW14:OMW20 OWS14:OWS20 PGO14:PGO20 PQK14:PQK20 QAG14:QAG20 QKC14:QKC20 QTY14:QTY20 RDU14:RDU20 RNQ14:RNQ20 RXM14:RXM20 SHI14:SHI20 SRE14:SRE20 TBA14:TBA20 TKW14:TKW20 TUS14:TUS20 UEO14:UEO20 UOK14:UOK20 UYG14:UYG20 VIC14:VIC20 VRY14:VRY20 WBU14:WBU20 WLQ14:WLQ20 WVM14:WVM20">
      <formula1>"1, 2, 3"</formula1>
    </dataValidation>
    <dataValidation type="list" errorStyle="warning" allowBlank="1" showInputMessage="1" showErrorMessage="1" errorTitle="FERC ACCOUNT" error="This FERC Account is not included in the drop-down list. Is this the account you want to use?" sqref="WLP983063:WLP983064 IZ14:IZ20 SV14:SV20 ACR14:ACR20 AMN14:AMN20 AWJ14:AWJ20 BGF14:BGF20 BQB14:BQB20 BZX14:BZX20 CJT14:CJT20 CTP14:CTP20 DDL14:DDL20 DNH14:DNH20 DXD14:DXD20 EGZ14:EGZ20 EQV14:EQV20 FAR14:FAR20 FKN14:FKN20 FUJ14:FUJ20 GEF14:GEF20 GOB14:GOB20 GXX14:GXX20 HHT14:HHT20 HRP14:HRP20 IBL14:IBL20 ILH14:ILH20 IVD14:IVD20 JEZ14:JEZ20 JOV14:JOV20 JYR14:JYR20 KIN14:KIN20 KSJ14:KSJ20 LCF14:LCF20 LMB14:LMB20 LVX14:LVX20 MFT14:MFT20 MPP14:MPP20 MZL14:MZL20 NJH14:NJH20 NTD14:NTD20 OCZ14:OCZ20 OMV14:OMV20 OWR14:OWR20 PGN14:PGN20 PQJ14:PQJ20 QAF14:QAF20 QKB14:QKB20 QTX14:QTX20 RDT14:RDT20 RNP14:RNP20 RXL14:RXL20 SHH14:SHH20 SRD14:SRD20 TAZ14:TAZ20 TKV14:TKV20 TUR14:TUR20 UEN14:UEN20 UOJ14:UOJ20 UYF14:UYF20 VIB14:VIB20 VRX14:VRX20 WBT14:WBT20 WLP14:WLP20 WVL14:WVL20 D65548:D65556 IZ65548:IZ65556 SV65548:SV65556 ACR65548:ACR65556 AMN65548:AMN65556 AWJ65548:AWJ65556 BGF65548:BGF65556 BQB65548:BQB65556 BZX65548:BZX65556 CJT65548:CJT65556 CTP65548:CTP65556 DDL65548:DDL65556 DNH65548:DNH65556 DXD65548:DXD65556 EGZ65548:EGZ65556 EQV65548:EQV65556 FAR65548:FAR65556 FKN65548:FKN65556 FUJ65548:FUJ65556 GEF65548:GEF65556 GOB65548:GOB65556 GXX65548:GXX65556 HHT65548:HHT65556 HRP65548:HRP65556 IBL65548:IBL65556 ILH65548:ILH65556 IVD65548:IVD65556 JEZ65548:JEZ65556 JOV65548:JOV65556 JYR65548:JYR65556 KIN65548:KIN65556 KSJ65548:KSJ65556 LCF65548:LCF65556 LMB65548:LMB65556 LVX65548:LVX65556 MFT65548:MFT65556 MPP65548:MPP65556 MZL65548:MZL65556 NJH65548:NJH65556 NTD65548:NTD65556 OCZ65548:OCZ65556 OMV65548:OMV65556 OWR65548:OWR65556 PGN65548:PGN65556 PQJ65548:PQJ65556 QAF65548:QAF65556 QKB65548:QKB65556 QTX65548:QTX65556 RDT65548:RDT65556 RNP65548:RNP65556 RXL65548:RXL65556 SHH65548:SHH65556 SRD65548:SRD65556 TAZ65548:TAZ65556 TKV65548:TKV65556 TUR65548:TUR65556 UEN65548:UEN65556 UOJ65548:UOJ65556 UYF65548:UYF65556 VIB65548:VIB65556 VRX65548:VRX65556 WBT65548:WBT65556 WLP65548:WLP65556 WVL65548:WVL65556 D131084:D131092 IZ131084:IZ131092 SV131084:SV131092 ACR131084:ACR131092 AMN131084:AMN131092 AWJ131084:AWJ131092 BGF131084:BGF131092 BQB131084:BQB131092 BZX131084:BZX131092 CJT131084:CJT131092 CTP131084:CTP131092 DDL131084:DDL131092 DNH131084:DNH131092 DXD131084:DXD131092 EGZ131084:EGZ131092 EQV131084:EQV131092 FAR131084:FAR131092 FKN131084:FKN131092 FUJ131084:FUJ131092 GEF131084:GEF131092 GOB131084:GOB131092 GXX131084:GXX131092 HHT131084:HHT131092 HRP131084:HRP131092 IBL131084:IBL131092 ILH131084:ILH131092 IVD131084:IVD131092 JEZ131084:JEZ131092 JOV131084:JOV131092 JYR131084:JYR131092 KIN131084:KIN131092 KSJ131084:KSJ131092 LCF131084:LCF131092 LMB131084:LMB131092 LVX131084:LVX131092 MFT131084:MFT131092 MPP131084:MPP131092 MZL131084:MZL131092 NJH131084:NJH131092 NTD131084:NTD131092 OCZ131084:OCZ131092 OMV131084:OMV131092 OWR131084:OWR131092 PGN131084:PGN131092 PQJ131084:PQJ131092 QAF131084:QAF131092 QKB131084:QKB131092 QTX131084:QTX131092 RDT131084:RDT131092 RNP131084:RNP131092 RXL131084:RXL131092 SHH131084:SHH131092 SRD131084:SRD131092 TAZ131084:TAZ131092 TKV131084:TKV131092 TUR131084:TUR131092 UEN131084:UEN131092 UOJ131084:UOJ131092 UYF131084:UYF131092 VIB131084:VIB131092 VRX131084:VRX131092 WBT131084:WBT131092 WLP131084:WLP131092 WVL131084:WVL131092 D196620:D196628 IZ196620:IZ196628 SV196620:SV196628 ACR196620:ACR196628 AMN196620:AMN196628 AWJ196620:AWJ196628 BGF196620:BGF196628 BQB196620:BQB196628 BZX196620:BZX196628 CJT196620:CJT196628 CTP196620:CTP196628 DDL196620:DDL196628 DNH196620:DNH196628 DXD196620:DXD196628 EGZ196620:EGZ196628 EQV196620:EQV196628 FAR196620:FAR196628 FKN196620:FKN196628 FUJ196620:FUJ196628 GEF196620:GEF196628 GOB196620:GOB196628 GXX196620:GXX196628 HHT196620:HHT196628 HRP196620:HRP196628 IBL196620:IBL196628 ILH196620:ILH196628 IVD196620:IVD196628 JEZ196620:JEZ196628 JOV196620:JOV196628 JYR196620:JYR196628 KIN196620:KIN196628 KSJ196620:KSJ196628 LCF196620:LCF196628 LMB196620:LMB196628 LVX196620:LVX196628 MFT196620:MFT196628 MPP196620:MPP196628 MZL196620:MZL196628 NJH196620:NJH196628 NTD196620:NTD196628 OCZ196620:OCZ196628 OMV196620:OMV196628 OWR196620:OWR196628 PGN196620:PGN196628 PQJ196620:PQJ196628 QAF196620:QAF196628 QKB196620:QKB196628 QTX196620:QTX196628 RDT196620:RDT196628 RNP196620:RNP196628 RXL196620:RXL196628 SHH196620:SHH196628 SRD196620:SRD196628 TAZ196620:TAZ196628 TKV196620:TKV196628 TUR196620:TUR196628 UEN196620:UEN196628 UOJ196620:UOJ196628 UYF196620:UYF196628 VIB196620:VIB196628 VRX196620:VRX196628 WBT196620:WBT196628 WLP196620:WLP196628 WVL196620:WVL196628 D262156:D262164 IZ262156:IZ262164 SV262156:SV262164 ACR262156:ACR262164 AMN262156:AMN262164 AWJ262156:AWJ262164 BGF262156:BGF262164 BQB262156:BQB262164 BZX262156:BZX262164 CJT262156:CJT262164 CTP262156:CTP262164 DDL262156:DDL262164 DNH262156:DNH262164 DXD262156:DXD262164 EGZ262156:EGZ262164 EQV262156:EQV262164 FAR262156:FAR262164 FKN262156:FKN262164 FUJ262156:FUJ262164 GEF262156:GEF262164 GOB262156:GOB262164 GXX262156:GXX262164 HHT262156:HHT262164 HRP262156:HRP262164 IBL262156:IBL262164 ILH262156:ILH262164 IVD262156:IVD262164 JEZ262156:JEZ262164 JOV262156:JOV262164 JYR262156:JYR262164 KIN262156:KIN262164 KSJ262156:KSJ262164 LCF262156:LCF262164 LMB262156:LMB262164 LVX262156:LVX262164 MFT262156:MFT262164 MPP262156:MPP262164 MZL262156:MZL262164 NJH262156:NJH262164 NTD262156:NTD262164 OCZ262156:OCZ262164 OMV262156:OMV262164 OWR262156:OWR262164 PGN262156:PGN262164 PQJ262156:PQJ262164 QAF262156:QAF262164 QKB262156:QKB262164 QTX262156:QTX262164 RDT262156:RDT262164 RNP262156:RNP262164 RXL262156:RXL262164 SHH262156:SHH262164 SRD262156:SRD262164 TAZ262156:TAZ262164 TKV262156:TKV262164 TUR262156:TUR262164 UEN262156:UEN262164 UOJ262156:UOJ262164 UYF262156:UYF262164 VIB262156:VIB262164 VRX262156:VRX262164 WBT262156:WBT262164 WLP262156:WLP262164 WVL262156:WVL262164 D327692:D327700 IZ327692:IZ327700 SV327692:SV327700 ACR327692:ACR327700 AMN327692:AMN327700 AWJ327692:AWJ327700 BGF327692:BGF327700 BQB327692:BQB327700 BZX327692:BZX327700 CJT327692:CJT327700 CTP327692:CTP327700 DDL327692:DDL327700 DNH327692:DNH327700 DXD327692:DXD327700 EGZ327692:EGZ327700 EQV327692:EQV327700 FAR327692:FAR327700 FKN327692:FKN327700 FUJ327692:FUJ327700 GEF327692:GEF327700 GOB327692:GOB327700 GXX327692:GXX327700 HHT327692:HHT327700 HRP327692:HRP327700 IBL327692:IBL327700 ILH327692:ILH327700 IVD327692:IVD327700 JEZ327692:JEZ327700 JOV327692:JOV327700 JYR327692:JYR327700 KIN327692:KIN327700 KSJ327692:KSJ327700 LCF327692:LCF327700 LMB327692:LMB327700 LVX327692:LVX327700 MFT327692:MFT327700 MPP327692:MPP327700 MZL327692:MZL327700 NJH327692:NJH327700 NTD327692:NTD327700 OCZ327692:OCZ327700 OMV327692:OMV327700 OWR327692:OWR327700 PGN327692:PGN327700 PQJ327692:PQJ327700 QAF327692:QAF327700 QKB327692:QKB327700 QTX327692:QTX327700 RDT327692:RDT327700 RNP327692:RNP327700 RXL327692:RXL327700 SHH327692:SHH327700 SRD327692:SRD327700 TAZ327692:TAZ327700 TKV327692:TKV327700 TUR327692:TUR327700 UEN327692:UEN327700 UOJ327692:UOJ327700 UYF327692:UYF327700 VIB327692:VIB327700 VRX327692:VRX327700 WBT327692:WBT327700 WLP327692:WLP327700 WVL327692:WVL327700 D393228:D393236 IZ393228:IZ393236 SV393228:SV393236 ACR393228:ACR393236 AMN393228:AMN393236 AWJ393228:AWJ393236 BGF393228:BGF393236 BQB393228:BQB393236 BZX393228:BZX393236 CJT393228:CJT393236 CTP393228:CTP393236 DDL393228:DDL393236 DNH393228:DNH393236 DXD393228:DXD393236 EGZ393228:EGZ393236 EQV393228:EQV393236 FAR393228:FAR393236 FKN393228:FKN393236 FUJ393228:FUJ393236 GEF393228:GEF393236 GOB393228:GOB393236 GXX393228:GXX393236 HHT393228:HHT393236 HRP393228:HRP393236 IBL393228:IBL393236 ILH393228:ILH393236 IVD393228:IVD393236 JEZ393228:JEZ393236 JOV393228:JOV393236 JYR393228:JYR393236 KIN393228:KIN393236 KSJ393228:KSJ393236 LCF393228:LCF393236 LMB393228:LMB393236 LVX393228:LVX393236 MFT393228:MFT393236 MPP393228:MPP393236 MZL393228:MZL393236 NJH393228:NJH393236 NTD393228:NTD393236 OCZ393228:OCZ393236 OMV393228:OMV393236 OWR393228:OWR393236 PGN393228:PGN393236 PQJ393228:PQJ393236 QAF393228:QAF393236 QKB393228:QKB393236 QTX393228:QTX393236 RDT393228:RDT393236 RNP393228:RNP393236 RXL393228:RXL393236 SHH393228:SHH393236 SRD393228:SRD393236 TAZ393228:TAZ393236 TKV393228:TKV393236 TUR393228:TUR393236 UEN393228:UEN393236 UOJ393228:UOJ393236 UYF393228:UYF393236 VIB393228:VIB393236 VRX393228:VRX393236 WBT393228:WBT393236 WLP393228:WLP393236 WVL393228:WVL393236 D458764:D458772 IZ458764:IZ458772 SV458764:SV458772 ACR458764:ACR458772 AMN458764:AMN458772 AWJ458764:AWJ458772 BGF458764:BGF458772 BQB458764:BQB458772 BZX458764:BZX458772 CJT458764:CJT458772 CTP458764:CTP458772 DDL458764:DDL458772 DNH458764:DNH458772 DXD458764:DXD458772 EGZ458764:EGZ458772 EQV458764:EQV458772 FAR458764:FAR458772 FKN458764:FKN458772 FUJ458764:FUJ458772 GEF458764:GEF458772 GOB458764:GOB458772 GXX458764:GXX458772 HHT458764:HHT458772 HRP458764:HRP458772 IBL458764:IBL458772 ILH458764:ILH458772 IVD458764:IVD458772 JEZ458764:JEZ458772 JOV458764:JOV458772 JYR458764:JYR458772 KIN458764:KIN458772 KSJ458764:KSJ458772 LCF458764:LCF458772 LMB458764:LMB458772 LVX458764:LVX458772 MFT458764:MFT458772 MPP458764:MPP458772 MZL458764:MZL458772 NJH458764:NJH458772 NTD458764:NTD458772 OCZ458764:OCZ458772 OMV458764:OMV458772 OWR458764:OWR458772 PGN458764:PGN458772 PQJ458764:PQJ458772 QAF458764:QAF458772 QKB458764:QKB458772 QTX458764:QTX458772 RDT458764:RDT458772 RNP458764:RNP458772 RXL458764:RXL458772 SHH458764:SHH458772 SRD458764:SRD458772 TAZ458764:TAZ458772 TKV458764:TKV458772 TUR458764:TUR458772 UEN458764:UEN458772 UOJ458764:UOJ458772 UYF458764:UYF458772 VIB458764:VIB458772 VRX458764:VRX458772 WBT458764:WBT458772 WLP458764:WLP458772 WVL458764:WVL458772 D524300:D524308 IZ524300:IZ524308 SV524300:SV524308 ACR524300:ACR524308 AMN524300:AMN524308 AWJ524300:AWJ524308 BGF524300:BGF524308 BQB524300:BQB524308 BZX524300:BZX524308 CJT524300:CJT524308 CTP524300:CTP524308 DDL524300:DDL524308 DNH524300:DNH524308 DXD524300:DXD524308 EGZ524300:EGZ524308 EQV524300:EQV524308 FAR524300:FAR524308 FKN524300:FKN524308 FUJ524300:FUJ524308 GEF524300:GEF524308 GOB524300:GOB524308 GXX524300:GXX524308 HHT524300:HHT524308 HRP524300:HRP524308 IBL524300:IBL524308 ILH524300:ILH524308 IVD524300:IVD524308 JEZ524300:JEZ524308 JOV524300:JOV524308 JYR524300:JYR524308 KIN524300:KIN524308 KSJ524300:KSJ524308 LCF524300:LCF524308 LMB524300:LMB524308 LVX524300:LVX524308 MFT524300:MFT524308 MPP524300:MPP524308 MZL524300:MZL524308 NJH524300:NJH524308 NTD524300:NTD524308 OCZ524300:OCZ524308 OMV524300:OMV524308 OWR524300:OWR524308 PGN524300:PGN524308 PQJ524300:PQJ524308 QAF524300:QAF524308 QKB524300:QKB524308 QTX524300:QTX524308 RDT524300:RDT524308 RNP524300:RNP524308 RXL524300:RXL524308 SHH524300:SHH524308 SRD524300:SRD524308 TAZ524300:TAZ524308 TKV524300:TKV524308 TUR524300:TUR524308 UEN524300:UEN524308 UOJ524300:UOJ524308 UYF524300:UYF524308 VIB524300:VIB524308 VRX524300:VRX524308 WBT524300:WBT524308 WLP524300:WLP524308 WVL524300:WVL524308 D589836:D589844 IZ589836:IZ589844 SV589836:SV589844 ACR589836:ACR589844 AMN589836:AMN589844 AWJ589836:AWJ589844 BGF589836:BGF589844 BQB589836:BQB589844 BZX589836:BZX589844 CJT589836:CJT589844 CTP589836:CTP589844 DDL589836:DDL589844 DNH589836:DNH589844 DXD589836:DXD589844 EGZ589836:EGZ589844 EQV589836:EQV589844 FAR589836:FAR589844 FKN589836:FKN589844 FUJ589836:FUJ589844 GEF589836:GEF589844 GOB589836:GOB589844 GXX589836:GXX589844 HHT589836:HHT589844 HRP589836:HRP589844 IBL589836:IBL589844 ILH589836:ILH589844 IVD589836:IVD589844 JEZ589836:JEZ589844 JOV589836:JOV589844 JYR589836:JYR589844 KIN589836:KIN589844 KSJ589836:KSJ589844 LCF589836:LCF589844 LMB589836:LMB589844 LVX589836:LVX589844 MFT589836:MFT589844 MPP589836:MPP589844 MZL589836:MZL589844 NJH589836:NJH589844 NTD589836:NTD589844 OCZ589836:OCZ589844 OMV589836:OMV589844 OWR589836:OWR589844 PGN589836:PGN589844 PQJ589836:PQJ589844 QAF589836:QAF589844 QKB589836:QKB589844 QTX589836:QTX589844 RDT589836:RDT589844 RNP589836:RNP589844 RXL589836:RXL589844 SHH589836:SHH589844 SRD589836:SRD589844 TAZ589836:TAZ589844 TKV589836:TKV589844 TUR589836:TUR589844 UEN589836:UEN589844 UOJ589836:UOJ589844 UYF589836:UYF589844 VIB589836:VIB589844 VRX589836:VRX589844 WBT589836:WBT589844 WLP589836:WLP589844 WVL589836:WVL589844 D655372:D655380 IZ655372:IZ655380 SV655372:SV655380 ACR655372:ACR655380 AMN655372:AMN655380 AWJ655372:AWJ655380 BGF655372:BGF655380 BQB655372:BQB655380 BZX655372:BZX655380 CJT655372:CJT655380 CTP655372:CTP655380 DDL655372:DDL655380 DNH655372:DNH655380 DXD655372:DXD655380 EGZ655372:EGZ655380 EQV655372:EQV655380 FAR655372:FAR655380 FKN655372:FKN655380 FUJ655372:FUJ655380 GEF655372:GEF655380 GOB655372:GOB655380 GXX655372:GXX655380 HHT655372:HHT655380 HRP655372:HRP655380 IBL655372:IBL655380 ILH655372:ILH655380 IVD655372:IVD655380 JEZ655372:JEZ655380 JOV655372:JOV655380 JYR655372:JYR655380 KIN655372:KIN655380 KSJ655372:KSJ655380 LCF655372:LCF655380 LMB655372:LMB655380 LVX655372:LVX655380 MFT655372:MFT655380 MPP655372:MPP655380 MZL655372:MZL655380 NJH655372:NJH655380 NTD655372:NTD655380 OCZ655372:OCZ655380 OMV655372:OMV655380 OWR655372:OWR655380 PGN655372:PGN655380 PQJ655372:PQJ655380 QAF655372:QAF655380 QKB655372:QKB655380 QTX655372:QTX655380 RDT655372:RDT655380 RNP655372:RNP655380 RXL655372:RXL655380 SHH655372:SHH655380 SRD655372:SRD655380 TAZ655372:TAZ655380 TKV655372:TKV655380 TUR655372:TUR655380 UEN655372:UEN655380 UOJ655372:UOJ655380 UYF655372:UYF655380 VIB655372:VIB655380 VRX655372:VRX655380 WBT655372:WBT655380 WLP655372:WLP655380 WVL655372:WVL655380 D720908:D720916 IZ720908:IZ720916 SV720908:SV720916 ACR720908:ACR720916 AMN720908:AMN720916 AWJ720908:AWJ720916 BGF720908:BGF720916 BQB720908:BQB720916 BZX720908:BZX720916 CJT720908:CJT720916 CTP720908:CTP720916 DDL720908:DDL720916 DNH720908:DNH720916 DXD720908:DXD720916 EGZ720908:EGZ720916 EQV720908:EQV720916 FAR720908:FAR720916 FKN720908:FKN720916 FUJ720908:FUJ720916 GEF720908:GEF720916 GOB720908:GOB720916 GXX720908:GXX720916 HHT720908:HHT720916 HRP720908:HRP720916 IBL720908:IBL720916 ILH720908:ILH720916 IVD720908:IVD720916 JEZ720908:JEZ720916 JOV720908:JOV720916 JYR720908:JYR720916 KIN720908:KIN720916 KSJ720908:KSJ720916 LCF720908:LCF720916 LMB720908:LMB720916 LVX720908:LVX720916 MFT720908:MFT720916 MPP720908:MPP720916 MZL720908:MZL720916 NJH720908:NJH720916 NTD720908:NTD720916 OCZ720908:OCZ720916 OMV720908:OMV720916 OWR720908:OWR720916 PGN720908:PGN720916 PQJ720908:PQJ720916 QAF720908:QAF720916 QKB720908:QKB720916 QTX720908:QTX720916 RDT720908:RDT720916 RNP720908:RNP720916 RXL720908:RXL720916 SHH720908:SHH720916 SRD720908:SRD720916 TAZ720908:TAZ720916 TKV720908:TKV720916 TUR720908:TUR720916 UEN720908:UEN720916 UOJ720908:UOJ720916 UYF720908:UYF720916 VIB720908:VIB720916 VRX720908:VRX720916 WBT720908:WBT720916 WLP720908:WLP720916 WVL720908:WVL720916 D786444:D786452 IZ786444:IZ786452 SV786444:SV786452 ACR786444:ACR786452 AMN786444:AMN786452 AWJ786444:AWJ786452 BGF786444:BGF786452 BQB786444:BQB786452 BZX786444:BZX786452 CJT786444:CJT786452 CTP786444:CTP786452 DDL786444:DDL786452 DNH786444:DNH786452 DXD786444:DXD786452 EGZ786444:EGZ786452 EQV786444:EQV786452 FAR786444:FAR786452 FKN786444:FKN786452 FUJ786444:FUJ786452 GEF786444:GEF786452 GOB786444:GOB786452 GXX786444:GXX786452 HHT786444:HHT786452 HRP786444:HRP786452 IBL786444:IBL786452 ILH786444:ILH786452 IVD786444:IVD786452 JEZ786444:JEZ786452 JOV786444:JOV786452 JYR786444:JYR786452 KIN786444:KIN786452 KSJ786444:KSJ786452 LCF786444:LCF786452 LMB786444:LMB786452 LVX786444:LVX786452 MFT786444:MFT786452 MPP786444:MPP786452 MZL786444:MZL786452 NJH786444:NJH786452 NTD786444:NTD786452 OCZ786444:OCZ786452 OMV786444:OMV786452 OWR786444:OWR786452 PGN786444:PGN786452 PQJ786444:PQJ786452 QAF786444:QAF786452 QKB786444:QKB786452 QTX786444:QTX786452 RDT786444:RDT786452 RNP786444:RNP786452 RXL786444:RXL786452 SHH786444:SHH786452 SRD786444:SRD786452 TAZ786444:TAZ786452 TKV786444:TKV786452 TUR786444:TUR786452 UEN786444:UEN786452 UOJ786444:UOJ786452 UYF786444:UYF786452 VIB786444:VIB786452 VRX786444:VRX786452 WBT786444:WBT786452 WLP786444:WLP786452 WVL786444:WVL786452 D851980:D851988 IZ851980:IZ851988 SV851980:SV851988 ACR851980:ACR851988 AMN851980:AMN851988 AWJ851980:AWJ851988 BGF851980:BGF851988 BQB851980:BQB851988 BZX851980:BZX851988 CJT851980:CJT851988 CTP851980:CTP851988 DDL851980:DDL851988 DNH851980:DNH851988 DXD851980:DXD851988 EGZ851980:EGZ851988 EQV851980:EQV851988 FAR851980:FAR851988 FKN851980:FKN851988 FUJ851980:FUJ851988 GEF851980:GEF851988 GOB851980:GOB851988 GXX851980:GXX851988 HHT851980:HHT851988 HRP851980:HRP851988 IBL851980:IBL851988 ILH851980:ILH851988 IVD851980:IVD851988 JEZ851980:JEZ851988 JOV851980:JOV851988 JYR851980:JYR851988 KIN851980:KIN851988 KSJ851980:KSJ851988 LCF851980:LCF851988 LMB851980:LMB851988 LVX851980:LVX851988 MFT851980:MFT851988 MPP851980:MPP851988 MZL851980:MZL851988 NJH851980:NJH851988 NTD851980:NTD851988 OCZ851980:OCZ851988 OMV851980:OMV851988 OWR851980:OWR851988 PGN851980:PGN851988 PQJ851980:PQJ851988 QAF851980:QAF851988 QKB851980:QKB851988 QTX851980:QTX851988 RDT851980:RDT851988 RNP851980:RNP851988 RXL851980:RXL851988 SHH851980:SHH851988 SRD851980:SRD851988 TAZ851980:TAZ851988 TKV851980:TKV851988 TUR851980:TUR851988 UEN851980:UEN851988 UOJ851980:UOJ851988 UYF851980:UYF851988 VIB851980:VIB851988 VRX851980:VRX851988 WBT851980:WBT851988 WLP851980:WLP851988 WVL851980:WVL851988 D917516:D917524 IZ917516:IZ917524 SV917516:SV917524 ACR917516:ACR917524 AMN917516:AMN917524 AWJ917516:AWJ917524 BGF917516:BGF917524 BQB917516:BQB917524 BZX917516:BZX917524 CJT917516:CJT917524 CTP917516:CTP917524 DDL917516:DDL917524 DNH917516:DNH917524 DXD917516:DXD917524 EGZ917516:EGZ917524 EQV917516:EQV917524 FAR917516:FAR917524 FKN917516:FKN917524 FUJ917516:FUJ917524 GEF917516:GEF917524 GOB917516:GOB917524 GXX917516:GXX917524 HHT917516:HHT917524 HRP917516:HRP917524 IBL917516:IBL917524 ILH917516:ILH917524 IVD917516:IVD917524 JEZ917516:JEZ917524 JOV917516:JOV917524 JYR917516:JYR917524 KIN917516:KIN917524 KSJ917516:KSJ917524 LCF917516:LCF917524 LMB917516:LMB917524 LVX917516:LVX917524 MFT917516:MFT917524 MPP917516:MPP917524 MZL917516:MZL917524 NJH917516:NJH917524 NTD917516:NTD917524 OCZ917516:OCZ917524 OMV917516:OMV917524 OWR917516:OWR917524 PGN917516:PGN917524 PQJ917516:PQJ917524 QAF917516:QAF917524 QKB917516:QKB917524 QTX917516:QTX917524 RDT917516:RDT917524 RNP917516:RNP917524 RXL917516:RXL917524 SHH917516:SHH917524 SRD917516:SRD917524 TAZ917516:TAZ917524 TKV917516:TKV917524 TUR917516:TUR917524 UEN917516:UEN917524 UOJ917516:UOJ917524 UYF917516:UYF917524 VIB917516:VIB917524 VRX917516:VRX917524 WBT917516:WBT917524 WLP917516:WLP917524 WVL917516:WVL917524 D983052:D983060 IZ983052:IZ983060 SV983052:SV983060 ACR983052:ACR983060 AMN983052:AMN983060 AWJ983052:AWJ983060 BGF983052:BGF983060 BQB983052:BQB983060 BZX983052:BZX983060 CJT983052:CJT983060 CTP983052:CTP983060 DDL983052:DDL983060 DNH983052:DNH983060 DXD983052:DXD983060 EGZ983052:EGZ983060 EQV983052:EQV983060 FAR983052:FAR983060 FKN983052:FKN983060 FUJ983052:FUJ983060 GEF983052:GEF983060 GOB983052:GOB983060 GXX983052:GXX983060 HHT983052:HHT983060 HRP983052:HRP983060 IBL983052:IBL983060 ILH983052:ILH983060 IVD983052:IVD983060 JEZ983052:JEZ983060 JOV983052:JOV983060 JYR983052:JYR983060 KIN983052:KIN983060 KSJ983052:KSJ983060 LCF983052:LCF983060 LMB983052:LMB983060 LVX983052:LVX983060 MFT983052:MFT983060 MPP983052:MPP983060 MZL983052:MZL983060 NJH983052:NJH983060 NTD983052:NTD983060 OCZ983052:OCZ983060 OMV983052:OMV983060 OWR983052:OWR983060 PGN983052:PGN983060 PQJ983052:PQJ983060 QAF983052:QAF983060 QKB983052:QKB983060 QTX983052:QTX983060 RDT983052:RDT983060 RNP983052:RNP983060 RXL983052:RXL983060 SHH983052:SHH983060 SRD983052:SRD983060 TAZ983052:TAZ983060 TKV983052:TKV983060 TUR983052:TUR983060 UEN983052:UEN983060 UOJ983052:UOJ983060 UYF983052:UYF983060 VIB983052:VIB983060 VRX983052:VRX983060 WBT983052:WBT983060 WLP983052:WLP983060 WVL983052:WVL983060 D9:D11 IZ9:IZ11 SV9:SV11 ACR9:ACR11 AMN9:AMN11 AWJ9:AWJ11 BGF9:BGF11 BQB9:BQB11 BZX9:BZX11 CJT9:CJT11 CTP9:CTP11 DDL9:DDL11 DNH9:DNH11 DXD9:DXD11 EGZ9:EGZ11 EQV9:EQV11 FAR9:FAR11 FKN9:FKN11 FUJ9:FUJ11 GEF9:GEF11 GOB9:GOB11 GXX9:GXX11 HHT9:HHT11 HRP9:HRP11 IBL9:IBL11 ILH9:ILH11 IVD9:IVD11 JEZ9:JEZ11 JOV9:JOV11 JYR9:JYR11 KIN9:KIN11 KSJ9:KSJ11 LCF9:LCF11 LMB9:LMB11 LVX9:LVX11 MFT9:MFT11 MPP9:MPP11 MZL9:MZL11 NJH9:NJH11 NTD9:NTD11 OCZ9:OCZ11 OMV9:OMV11 OWR9:OWR11 PGN9:PGN11 PQJ9:PQJ11 QAF9:QAF11 QKB9:QKB11 QTX9:QTX11 RDT9:RDT11 RNP9:RNP11 RXL9:RXL11 SHH9:SHH11 SRD9:SRD11 TAZ9:TAZ11 TKV9:TKV11 TUR9:TUR11 UEN9:UEN11 UOJ9:UOJ11 UYF9:UYF11 VIB9:VIB11 VRX9:VRX11 WBT9:WBT11 WLP9:WLP11 WVL9:WVL11 D65543:D65545 IZ65543:IZ65545 SV65543:SV65545 ACR65543:ACR65545 AMN65543:AMN65545 AWJ65543:AWJ65545 BGF65543:BGF65545 BQB65543:BQB65545 BZX65543:BZX65545 CJT65543:CJT65545 CTP65543:CTP65545 DDL65543:DDL65545 DNH65543:DNH65545 DXD65543:DXD65545 EGZ65543:EGZ65545 EQV65543:EQV65545 FAR65543:FAR65545 FKN65543:FKN65545 FUJ65543:FUJ65545 GEF65543:GEF65545 GOB65543:GOB65545 GXX65543:GXX65545 HHT65543:HHT65545 HRP65543:HRP65545 IBL65543:IBL65545 ILH65543:ILH65545 IVD65543:IVD65545 JEZ65543:JEZ65545 JOV65543:JOV65545 JYR65543:JYR65545 KIN65543:KIN65545 KSJ65543:KSJ65545 LCF65543:LCF65545 LMB65543:LMB65545 LVX65543:LVX65545 MFT65543:MFT65545 MPP65543:MPP65545 MZL65543:MZL65545 NJH65543:NJH65545 NTD65543:NTD65545 OCZ65543:OCZ65545 OMV65543:OMV65545 OWR65543:OWR65545 PGN65543:PGN65545 PQJ65543:PQJ65545 QAF65543:QAF65545 QKB65543:QKB65545 QTX65543:QTX65545 RDT65543:RDT65545 RNP65543:RNP65545 RXL65543:RXL65545 SHH65543:SHH65545 SRD65543:SRD65545 TAZ65543:TAZ65545 TKV65543:TKV65545 TUR65543:TUR65545 UEN65543:UEN65545 UOJ65543:UOJ65545 UYF65543:UYF65545 VIB65543:VIB65545 VRX65543:VRX65545 WBT65543:WBT65545 WLP65543:WLP65545 WVL65543:WVL65545 D131079:D131081 IZ131079:IZ131081 SV131079:SV131081 ACR131079:ACR131081 AMN131079:AMN131081 AWJ131079:AWJ131081 BGF131079:BGF131081 BQB131079:BQB131081 BZX131079:BZX131081 CJT131079:CJT131081 CTP131079:CTP131081 DDL131079:DDL131081 DNH131079:DNH131081 DXD131079:DXD131081 EGZ131079:EGZ131081 EQV131079:EQV131081 FAR131079:FAR131081 FKN131079:FKN131081 FUJ131079:FUJ131081 GEF131079:GEF131081 GOB131079:GOB131081 GXX131079:GXX131081 HHT131079:HHT131081 HRP131079:HRP131081 IBL131079:IBL131081 ILH131079:ILH131081 IVD131079:IVD131081 JEZ131079:JEZ131081 JOV131079:JOV131081 JYR131079:JYR131081 KIN131079:KIN131081 KSJ131079:KSJ131081 LCF131079:LCF131081 LMB131079:LMB131081 LVX131079:LVX131081 MFT131079:MFT131081 MPP131079:MPP131081 MZL131079:MZL131081 NJH131079:NJH131081 NTD131079:NTD131081 OCZ131079:OCZ131081 OMV131079:OMV131081 OWR131079:OWR131081 PGN131079:PGN131081 PQJ131079:PQJ131081 QAF131079:QAF131081 QKB131079:QKB131081 QTX131079:QTX131081 RDT131079:RDT131081 RNP131079:RNP131081 RXL131079:RXL131081 SHH131079:SHH131081 SRD131079:SRD131081 TAZ131079:TAZ131081 TKV131079:TKV131081 TUR131079:TUR131081 UEN131079:UEN131081 UOJ131079:UOJ131081 UYF131079:UYF131081 VIB131079:VIB131081 VRX131079:VRX131081 WBT131079:WBT131081 WLP131079:WLP131081 WVL131079:WVL131081 D196615:D196617 IZ196615:IZ196617 SV196615:SV196617 ACR196615:ACR196617 AMN196615:AMN196617 AWJ196615:AWJ196617 BGF196615:BGF196617 BQB196615:BQB196617 BZX196615:BZX196617 CJT196615:CJT196617 CTP196615:CTP196617 DDL196615:DDL196617 DNH196615:DNH196617 DXD196615:DXD196617 EGZ196615:EGZ196617 EQV196615:EQV196617 FAR196615:FAR196617 FKN196615:FKN196617 FUJ196615:FUJ196617 GEF196615:GEF196617 GOB196615:GOB196617 GXX196615:GXX196617 HHT196615:HHT196617 HRP196615:HRP196617 IBL196615:IBL196617 ILH196615:ILH196617 IVD196615:IVD196617 JEZ196615:JEZ196617 JOV196615:JOV196617 JYR196615:JYR196617 KIN196615:KIN196617 KSJ196615:KSJ196617 LCF196615:LCF196617 LMB196615:LMB196617 LVX196615:LVX196617 MFT196615:MFT196617 MPP196615:MPP196617 MZL196615:MZL196617 NJH196615:NJH196617 NTD196615:NTD196617 OCZ196615:OCZ196617 OMV196615:OMV196617 OWR196615:OWR196617 PGN196615:PGN196617 PQJ196615:PQJ196617 QAF196615:QAF196617 QKB196615:QKB196617 QTX196615:QTX196617 RDT196615:RDT196617 RNP196615:RNP196617 RXL196615:RXL196617 SHH196615:SHH196617 SRD196615:SRD196617 TAZ196615:TAZ196617 TKV196615:TKV196617 TUR196615:TUR196617 UEN196615:UEN196617 UOJ196615:UOJ196617 UYF196615:UYF196617 VIB196615:VIB196617 VRX196615:VRX196617 WBT196615:WBT196617 WLP196615:WLP196617 WVL196615:WVL196617 D262151:D262153 IZ262151:IZ262153 SV262151:SV262153 ACR262151:ACR262153 AMN262151:AMN262153 AWJ262151:AWJ262153 BGF262151:BGF262153 BQB262151:BQB262153 BZX262151:BZX262153 CJT262151:CJT262153 CTP262151:CTP262153 DDL262151:DDL262153 DNH262151:DNH262153 DXD262151:DXD262153 EGZ262151:EGZ262153 EQV262151:EQV262153 FAR262151:FAR262153 FKN262151:FKN262153 FUJ262151:FUJ262153 GEF262151:GEF262153 GOB262151:GOB262153 GXX262151:GXX262153 HHT262151:HHT262153 HRP262151:HRP262153 IBL262151:IBL262153 ILH262151:ILH262153 IVD262151:IVD262153 JEZ262151:JEZ262153 JOV262151:JOV262153 JYR262151:JYR262153 KIN262151:KIN262153 KSJ262151:KSJ262153 LCF262151:LCF262153 LMB262151:LMB262153 LVX262151:LVX262153 MFT262151:MFT262153 MPP262151:MPP262153 MZL262151:MZL262153 NJH262151:NJH262153 NTD262151:NTD262153 OCZ262151:OCZ262153 OMV262151:OMV262153 OWR262151:OWR262153 PGN262151:PGN262153 PQJ262151:PQJ262153 QAF262151:QAF262153 QKB262151:QKB262153 QTX262151:QTX262153 RDT262151:RDT262153 RNP262151:RNP262153 RXL262151:RXL262153 SHH262151:SHH262153 SRD262151:SRD262153 TAZ262151:TAZ262153 TKV262151:TKV262153 TUR262151:TUR262153 UEN262151:UEN262153 UOJ262151:UOJ262153 UYF262151:UYF262153 VIB262151:VIB262153 VRX262151:VRX262153 WBT262151:WBT262153 WLP262151:WLP262153 WVL262151:WVL262153 D327687:D327689 IZ327687:IZ327689 SV327687:SV327689 ACR327687:ACR327689 AMN327687:AMN327689 AWJ327687:AWJ327689 BGF327687:BGF327689 BQB327687:BQB327689 BZX327687:BZX327689 CJT327687:CJT327689 CTP327687:CTP327689 DDL327687:DDL327689 DNH327687:DNH327689 DXD327687:DXD327689 EGZ327687:EGZ327689 EQV327687:EQV327689 FAR327687:FAR327689 FKN327687:FKN327689 FUJ327687:FUJ327689 GEF327687:GEF327689 GOB327687:GOB327689 GXX327687:GXX327689 HHT327687:HHT327689 HRP327687:HRP327689 IBL327687:IBL327689 ILH327687:ILH327689 IVD327687:IVD327689 JEZ327687:JEZ327689 JOV327687:JOV327689 JYR327687:JYR327689 KIN327687:KIN327689 KSJ327687:KSJ327689 LCF327687:LCF327689 LMB327687:LMB327689 LVX327687:LVX327689 MFT327687:MFT327689 MPP327687:MPP327689 MZL327687:MZL327689 NJH327687:NJH327689 NTD327687:NTD327689 OCZ327687:OCZ327689 OMV327687:OMV327689 OWR327687:OWR327689 PGN327687:PGN327689 PQJ327687:PQJ327689 QAF327687:QAF327689 QKB327687:QKB327689 QTX327687:QTX327689 RDT327687:RDT327689 RNP327687:RNP327689 RXL327687:RXL327689 SHH327687:SHH327689 SRD327687:SRD327689 TAZ327687:TAZ327689 TKV327687:TKV327689 TUR327687:TUR327689 UEN327687:UEN327689 UOJ327687:UOJ327689 UYF327687:UYF327689 VIB327687:VIB327689 VRX327687:VRX327689 WBT327687:WBT327689 WLP327687:WLP327689 WVL327687:WVL327689 D393223:D393225 IZ393223:IZ393225 SV393223:SV393225 ACR393223:ACR393225 AMN393223:AMN393225 AWJ393223:AWJ393225 BGF393223:BGF393225 BQB393223:BQB393225 BZX393223:BZX393225 CJT393223:CJT393225 CTP393223:CTP393225 DDL393223:DDL393225 DNH393223:DNH393225 DXD393223:DXD393225 EGZ393223:EGZ393225 EQV393223:EQV393225 FAR393223:FAR393225 FKN393223:FKN393225 FUJ393223:FUJ393225 GEF393223:GEF393225 GOB393223:GOB393225 GXX393223:GXX393225 HHT393223:HHT393225 HRP393223:HRP393225 IBL393223:IBL393225 ILH393223:ILH393225 IVD393223:IVD393225 JEZ393223:JEZ393225 JOV393223:JOV393225 JYR393223:JYR393225 KIN393223:KIN393225 KSJ393223:KSJ393225 LCF393223:LCF393225 LMB393223:LMB393225 LVX393223:LVX393225 MFT393223:MFT393225 MPP393223:MPP393225 MZL393223:MZL393225 NJH393223:NJH393225 NTD393223:NTD393225 OCZ393223:OCZ393225 OMV393223:OMV393225 OWR393223:OWR393225 PGN393223:PGN393225 PQJ393223:PQJ393225 QAF393223:QAF393225 QKB393223:QKB393225 QTX393223:QTX393225 RDT393223:RDT393225 RNP393223:RNP393225 RXL393223:RXL393225 SHH393223:SHH393225 SRD393223:SRD393225 TAZ393223:TAZ393225 TKV393223:TKV393225 TUR393223:TUR393225 UEN393223:UEN393225 UOJ393223:UOJ393225 UYF393223:UYF393225 VIB393223:VIB393225 VRX393223:VRX393225 WBT393223:WBT393225 WLP393223:WLP393225 WVL393223:WVL393225 D458759:D458761 IZ458759:IZ458761 SV458759:SV458761 ACR458759:ACR458761 AMN458759:AMN458761 AWJ458759:AWJ458761 BGF458759:BGF458761 BQB458759:BQB458761 BZX458759:BZX458761 CJT458759:CJT458761 CTP458759:CTP458761 DDL458759:DDL458761 DNH458759:DNH458761 DXD458759:DXD458761 EGZ458759:EGZ458761 EQV458759:EQV458761 FAR458759:FAR458761 FKN458759:FKN458761 FUJ458759:FUJ458761 GEF458759:GEF458761 GOB458759:GOB458761 GXX458759:GXX458761 HHT458759:HHT458761 HRP458759:HRP458761 IBL458759:IBL458761 ILH458759:ILH458761 IVD458759:IVD458761 JEZ458759:JEZ458761 JOV458759:JOV458761 JYR458759:JYR458761 KIN458759:KIN458761 KSJ458759:KSJ458761 LCF458759:LCF458761 LMB458759:LMB458761 LVX458759:LVX458761 MFT458759:MFT458761 MPP458759:MPP458761 MZL458759:MZL458761 NJH458759:NJH458761 NTD458759:NTD458761 OCZ458759:OCZ458761 OMV458759:OMV458761 OWR458759:OWR458761 PGN458759:PGN458761 PQJ458759:PQJ458761 QAF458759:QAF458761 QKB458759:QKB458761 QTX458759:QTX458761 RDT458759:RDT458761 RNP458759:RNP458761 RXL458759:RXL458761 SHH458759:SHH458761 SRD458759:SRD458761 TAZ458759:TAZ458761 TKV458759:TKV458761 TUR458759:TUR458761 UEN458759:UEN458761 UOJ458759:UOJ458761 UYF458759:UYF458761 VIB458759:VIB458761 VRX458759:VRX458761 WBT458759:WBT458761 WLP458759:WLP458761 WVL458759:WVL458761 D524295:D524297 IZ524295:IZ524297 SV524295:SV524297 ACR524295:ACR524297 AMN524295:AMN524297 AWJ524295:AWJ524297 BGF524295:BGF524297 BQB524295:BQB524297 BZX524295:BZX524297 CJT524295:CJT524297 CTP524295:CTP524297 DDL524295:DDL524297 DNH524295:DNH524297 DXD524295:DXD524297 EGZ524295:EGZ524297 EQV524295:EQV524297 FAR524295:FAR524297 FKN524295:FKN524297 FUJ524295:FUJ524297 GEF524295:GEF524297 GOB524295:GOB524297 GXX524295:GXX524297 HHT524295:HHT524297 HRP524295:HRP524297 IBL524295:IBL524297 ILH524295:ILH524297 IVD524295:IVD524297 JEZ524295:JEZ524297 JOV524295:JOV524297 JYR524295:JYR524297 KIN524295:KIN524297 KSJ524295:KSJ524297 LCF524295:LCF524297 LMB524295:LMB524297 LVX524295:LVX524297 MFT524295:MFT524297 MPP524295:MPP524297 MZL524295:MZL524297 NJH524295:NJH524297 NTD524295:NTD524297 OCZ524295:OCZ524297 OMV524295:OMV524297 OWR524295:OWR524297 PGN524295:PGN524297 PQJ524295:PQJ524297 QAF524295:QAF524297 QKB524295:QKB524297 QTX524295:QTX524297 RDT524295:RDT524297 RNP524295:RNP524297 RXL524295:RXL524297 SHH524295:SHH524297 SRD524295:SRD524297 TAZ524295:TAZ524297 TKV524295:TKV524297 TUR524295:TUR524297 UEN524295:UEN524297 UOJ524295:UOJ524297 UYF524295:UYF524297 VIB524295:VIB524297 VRX524295:VRX524297 WBT524295:WBT524297 WLP524295:WLP524297 WVL524295:WVL524297 D589831:D589833 IZ589831:IZ589833 SV589831:SV589833 ACR589831:ACR589833 AMN589831:AMN589833 AWJ589831:AWJ589833 BGF589831:BGF589833 BQB589831:BQB589833 BZX589831:BZX589833 CJT589831:CJT589833 CTP589831:CTP589833 DDL589831:DDL589833 DNH589831:DNH589833 DXD589831:DXD589833 EGZ589831:EGZ589833 EQV589831:EQV589833 FAR589831:FAR589833 FKN589831:FKN589833 FUJ589831:FUJ589833 GEF589831:GEF589833 GOB589831:GOB589833 GXX589831:GXX589833 HHT589831:HHT589833 HRP589831:HRP589833 IBL589831:IBL589833 ILH589831:ILH589833 IVD589831:IVD589833 JEZ589831:JEZ589833 JOV589831:JOV589833 JYR589831:JYR589833 KIN589831:KIN589833 KSJ589831:KSJ589833 LCF589831:LCF589833 LMB589831:LMB589833 LVX589831:LVX589833 MFT589831:MFT589833 MPP589831:MPP589833 MZL589831:MZL589833 NJH589831:NJH589833 NTD589831:NTD589833 OCZ589831:OCZ589833 OMV589831:OMV589833 OWR589831:OWR589833 PGN589831:PGN589833 PQJ589831:PQJ589833 QAF589831:QAF589833 QKB589831:QKB589833 QTX589831:QTX589833 RDT589831:RDT589833 RNP589831:RNP589833 RXL589831:RXL589833 SHH589831:SHH589833 SRD589831:SRD589833 TAZ589831:TAZ589833 TKV589831:TKV589833 TUR589831:TUR589833 UEN589831:UEN589833 UOJ589831:UOJ589833 UYF589831:UYF589833 VIB589831:VIB589833 VRX589831:VRX589833 WBT589831:WBT589833 WLP589831:WLP589833 WVL589831:WVL589833 D655367:D655369 IZ655367:IZ655369 SV655367:SV655369 ACR655367:ACR655369 AMN655367:AMN655369 AWJ655367:AWJ655369 BGF655367:BGF655369 BQB655367:BQB655369 BZX655367:BZX655369 CJT655367:CJT655369 CTP655367:CTP655369 DDL655367:DDL655369 DNH655367:DNH655369 DXD655367:DXD655369 EGZ655367:EGZ655369 EQV655367:EQV655369 FAR655367:FAR655369 FKN655367:FKN655369 FUJ655367:FUJ655369 GEF655367:GEF655369 GOB655367:GOB655369 GXX655367:GXX655369 HHT655367:HHT655369 HRP655367:HRP655369 IBL655367:IBL655369 ILH655367:ILH655369 IVD655367:IVD655369 JEZ655367:JEZ655369 JOV655367:JOV655369 JYR655367:JYR655369 KIN655367:KIN655369 KSJ655367:KSJ655369 LCF655367:LCF655369 LMB655367:LMB655369 LVX655367:LVX655369 MFT655367:MFT655369 MPP655367:MPP655369 MZL655367:MZL655369 NJH655367:NJH655369 NTD655367:NTD655369 OCZ655367:OCZ655369 OMV655367:OMV655369 OWR655367:OWR655369 PGN655367:PGN655369 PQJ655367:PQJ655369 QAF655367:QAF655369 QKB655367:QKB655369 QTX655367:QTX655369 RDT655367:RDT655369 RNP655367:RNP655369 RXL655367:RXL655369 SHH655367:SHH655369 SRD655367:SRD655369 TAZ655367:TAZ655369 TKV655367:TKV655369 TUR655367:TUR655369 UEN655367:UEN655369 UOJ655367:UOJ655369 UYF655367:UYF655369 VIB655367:VIB655369 VRX655367:VRX655369 WBT655367:WBT655369 WLP655367:WLP655369 WVL655367:WVL655369 D720903:D720905 IZ720903:IZ720905 SV720903:SV720905 ACR720903:ACR720905 AMN720903:AMN720905 AWJ720903:AWJ720905 BGF720903:BGF720905 BQB720903:BQB720905 BZX720903:BZX720905 CJT720903:CJT720905 CTP720903:CTP720905 DDL720903:DDL720905 DNH720903:DNH720905 DXD720903:DXD720905 EGZ720903:EGZ720905 EQV720903:EQV720905 FAR720903:FAR720905 FKN720903:FKN720905 FUJ720903:FUJ720905 GEF720903:GEF720905 GOB720903:GOB720905 GXX720903:GXX720905 HHT720903:HHT720905 HRP720903:HRP720905 IBL720903:IBL720905 ILH720903:ILH720905 IVD720903:IVD720905 JEZ720903:JEZ720905 JOV720903:JOV720905 JYR720903:JYR720905 KIN720903:KIN720905 KSJ720903:KSJ720905 LCF720903:LCF720905 LMB720903:LMB720905 LVX720903:LVX720905 MFT720903:MFT720905 MPP720903:MPP720905 MZL720903:MZL720905 NJH720903:NJH720905 NTD720903:NTD720905 OCZ720903:OCZ720905 OMV720903:OMV720905 OWR720903:OWR720905 PGN720903:PGN720905 PQJ720903:PQJ720905 QAF720903:QAF720905 QKB720903:QKB720905 QTX720903:QTX720905 RDT720903:RDT720905 RNP720903:RNP720905 RXL720903:RXL720905 SHH720903:SHH720905 SRD720903:SRD720905 TAZ720903:TAZ720905 TKV720903:TKV720905 TUR720903:TUR720905 UEN720903:UEN720905 UOJ720903:UOJ720905 UYF720903:UYF720905 VIB720903:VIB720905 VRX720903:VRX720905 WBT720903:WBT720905 WLP720903:WLP720905 WVL720903:WVL720905 D786439:D786441 IZ786439:IZ786441 SV786439:SV786441 ACR786439:ACR786441 AMN786439:AMN786441 AWJ786439:AWJ786441 BGF786439:BGF786441 BQB786439:BQB786441 BZX786439:BZX786441 CJT786439:CJT786441 CTP786439:CTP786441 DDL786439:DDL786441 DNH786439:DNH786441 DXD786439:DXD786441 EGZ786439:EGZ786441 EQV786439:EQV786441 FAR786439:FAR786441 FKN786439:FKN786441 FUJ786439:FUJ786441 GEF786439:GEF786441 GOB786439:GOB786441 GXX786439:GXX786441 HHT786439:HHT786441 HRP786439:HRP786441 IBL786439:IBL786441 ILH786439:ILH786441 IVD786439:IVD786441 JEZ786439:JEZ786441 JOV786439:JOV786441 JYR786439:JYR786441 KIN786439:KIN786441 KSJ786439:KSJ786441 LCF786439:LCF786441 LMB786439:LMB786441 LVX786439:LVX786441 MFT786439:MFT786441 MPP786439:MPP786441 MZL786439:MZL786441 NJH786439:NJH786441 NTD786439:NTD786441 OCZ786439:OCZ786441 OMV786439:OMV786441 OWR786439:OWR786441 PGN786439:PGN786441 PQJ786439:PQJ786441 QAF786439:QAF786441 QKB786439:QKB786441 QTX786439:QTX786441 RDT786439:RDT786441 RNP786439:RNP786441 RXL786439:RXL786441 SHH786439:SHH786441 SRD786439:SRD786441 TAZ786439:TAZ786441 TKV786439:TKV786441 TUR786439:TUR786441 UEN786439:UEN786441 UOJ786439:UOJ786441 UYF786439:UYF786441 VIB786439:VIB786441 VRX786439:VRX786441 WBT786439:WBT786441 WLP786439:WLP786441 WVL786439:WVL786441 D851975:D851977 IZ851975:IZ851977 SV851975:SV851977 ACR851975:ACR851977 AMN851975:AMN851977 AWJ851975:AWJ851977 BGF851975:BGF851977 BQB851975:BQB851977 BZX851975:BZX851977 CJT851975:CJT851977 CTP851975:CTP851977 DDL851975:DDL851977 DNH851975:DNH851977 DXD851975:DXD851977 EGZ851975:EGZ851977 EQV851975:EQV851977 FAR851975:FAR851977 FKN851975:FKN851977 FUJ851975:FUJ851977 GEF851975:GEF851977 GOB851975:GOB851977 GXX851975:GXX851977 HHT851975:HHT851977 HRP851975:HRP851977 IBL851975:IBL851977 ILH851975:ILH851977 IVD851975:IVD851977 JEZ851975:JEZ851977 JOV851975:JOV851977 JYR851975:JYR851977 KIN851975:KIN851977 KSJ851975:KSJ851977 LCF851975:LCF851977 LMB851975:LMB851977 LVX851975:LVX851977 MFT851975:MFT851977 MPP851975:MPP851977 MZL851975:MZL851977 NJH851975:NJH851977 NTD851975:NTD851977 OCZ851975:OCZ851977 OMV851975:OMV851977 OWR851975:OWR851977 PGN851975:PGN851977 PQJ851975:PQJ851977 QAF851975:QAF851977 QKB851975:QKB851977 QTX851975:QTX851977 RDT851975:RDT851977 RNP851975:RNP851977 RXL851975:RXL851977 SHH851975:SHH851977 SRD851975:SRD851977 TAZ851975:TAZ851977 TKV851975:TKV851977 TUR851975:TUR851977 UEN851975:UEN851977 UOJ851975:UOJ851977 UYF851975:UYF851977 VIB851975:VIB851977 VRX851975:VRX851977 WBT851975:WBT851977 WLP851975:WLP851977 WVL851975:WVL851977 D917511:D917513 IZ917511:IZ917513 SV917511:SV917513 ACR917511:ACR917513 AMN917511:AMN917513 AWJ917511:AWJ917513 BGF917511:BGF917513 BQB917511:BQB917513 BZX917511:BZX917513 CJT917511:CJT917513 CTP917511:CTP917513 DDL917511:DDL917513 DNH917511:DNH917513 DXD917511:DXD917513 EGZ917511:EGZ917513 EQV917511:EQV917513 FAR917511:FAR917513 FKN917511:FKN917513 FUJ917511:FUJ917513 GEF917511:GEF917513 GOB917511:GOB917513 GXX917511:GXX917513 HHT917511:HHT917513 HRP917511:HRP917513 IBL917511:IBL917513 ILH917511:ILH917513 IVD917511:IVD917513 JEZ917511:JEZ917513 JOV917511:JOV917513 JYR917511:JYR917513 KIN917511:KIN917513 KSJ917511:KSJ917513 LCF917511:LCF917513 LMB917511:LMB917513 LVX917511:LVX917513 MFT917511:MFT917513 MPP917511:MPP917513 MZL917511:MZL917513 NJH917511:NJH917513 NTD917511:NTD917513 OCZ917511:OCZ917513 OMV917511:OMV917513 OWR917511:OWR917513 PGN917511:PGN917513 PQJ917511:PQJ917513 QAF917511:QAF917513 QKB917511:QKB917513 QTX917511:QTX917513 RDT917511:RDT917513 RNP917511:RNP917513 RXL917511:RXL917513 SHH917511:SHH917513 SRD917511:SRD917513 TAZ917511:TAZ917513 TKV917511:TKV917513 TUR917511:TUR917513 UEN917511:UEN917513 UOJ917511:UOJ917513 UYF917511:UYF917513 VIB917511:VIB917513 VRX917511:VRX917513 WBT917511:WBT917513 WLP917511:WLP917513 WVL917511:WVL917513 D983047:D983049 IZ983047:IZ983049 SV983047:SV983049 ACR983047:ACR983049 AMN983047:AMN983049 AWJ983047:AWJ983049 BGF983047:BGF983049 BQB983047:BQB983049 BZX983047:BZX983049 CJT983047:CJT983049 CTP983047:CTP983049 DDL983047:DDL983049 DNH983047:DNH983049 DXD983047:DXD983049 EGZ983047:EGZ983049 EQV983047:EQV983049 FAR983047:FAR983049 FKN983047:FKN983049 FUJ983047:FUJ983049 GEF983047:GEF983049 GOB983047:GOB983049 GXX983047:GXX983049 HHT983047:HHT983049 HRP983047:HRP983049 IBL983047:IBL983049 ILH983047:ILH983049 IVD983047:IVD983049 JEZ983047:JEZ983049 JOV983047:JOV983049 JYR983047:JYR983049 KIN983047:KIN983049 KSJ983047:KSJ983049 LCF983047:LCF983049 LMB983047:LMB983049 LVX983047:LVX983049 MFT983047:MFT983049 MPP983047:MPP983049 MZL983047:MZL983049 NJH983047:NJH983049 NTD983047:NTD983049 OCZ983047:OCZ983049 OMV983047:OMV983049 OWR983047:OWR983049 PGN983047:PGN983049 PQJ983047:PQJ983049 QAF983047:QAF983049 QKB983047:QKB983049 QTX983047:QTX983049 RDT983047:RDT983049 RNP983047:RNP983049 RXL983047:RXL983049 SHH983047:SHH983049 SRD983047:SRD983049 TAZ983047:TAZ983049 TKV983047:TKV983049 TUR983047:TUR983049 UEN983047:UEN983049 UOJ983047:UOJ983049 UYF983047:UYF983049 VIB983047:VIB983049 VRX983047:VRX983049 WBT983047:WBT983049 WLP983047:WLP983049 WVL983047:WVL983049 D28:D49 D14:D18 IZ28:IZ52 SV28:SV52 ACR28:ACR52 AMN28:AMN52 AWJ28:AWJ52 BGF28:BGF52 BQB28:BQB52 BZX28:BZX52 CJT28:CJT52 CTP28:CTP52 DDL28:DDL52 DNH28:DNH52 DXD28:DXD52 EGZ28:EGZ52 EQV28:EQV52 FAR28:FAR52 FKN28:FKN52 FUJ28:FUJ52 GEF28:GEF52 GOB28:GOB52 GXX28:GXX52 HHT28:HHT52 HRP28:HRP52 IBL28:IBL52 ILH28:ILH52 IVD28:IVD52 JEZ28:JEZ52 JOV28:JOV52 JYR28:JYR52 KIN28:KIN52 KSJ28:KSJ52 LCF28:LCF52 LMB28:LMB52 LVX28:LVX52 MFT28:MFT52 MPP28:MPP52 MZL28:MZL52 NJH28:NJH52 NTD28:NTD52 OCZ28:OCZ52 OMV28:OMV52 OWR28:OWR52 PGN28:PGN52 PQJ28:PQJ52 QAF28:QAF52 QKB28:QKB52 QTX28:QTX52 RDT28:RDT52 RNP28:RNP52 RXL28:RXL52 SHH28:SHH52 SRD28:SRD52 TAZ28:TAZ52 TKV28:TKV52 TUR28:TUR52 UEN28:UEN52 UOJ28:UOJ52 UYF28:UYF52 VIB28:VIB52 VRX28:VRX52 WBT28:WBT52 WLP28:WLP52 WVL28:WVL52 D65564:D65588 IZ65564:IZ65588 SV65564:SV65588 ACR65564:ACR65588 AMN65564:AMN65588 AWJ65564:AWJ65588 BGF65564:BGF65588 BQB65564:BQB65588 BZX65564:BZX65588 CJT65564:CJT65588 CTP65564:CTP65588 DDL65564:DDL65588 DNH65564:DNH65588 DXD65564:DXD65588 EGZ65564:EGZ65588 EQV65564:EQV65588 FAR65564:FAR65588 FKN65564:FKN65588 FUJ65564:FUJ65588 GEF65564:GEF65588 GOB65564:GOB65588 GXX65564:GXX65588 HHT65564:HHT65588 HRP65564:HRP65588 IBL65564:IBL65588 ILH65564:ILH65588 IVD65564:IVD65588 JEZ65564:JEZ65588 JOV65564:JOV65588 JYR65564:JYR65588 KIN65564:KIN65588 KSJ65564:KSJ65588 LCF65564:LCF65588 LMB65564:LMB65588 LVX65564:LVX65588 MFT65564:MFT65588 MPP65564:MPP65588 MZL65564:MZL65588 NJH65564:NJH65588 NTD65564:NTD65588 OCZ65564:OCZ65588 OMV65564:OMV65588 OWR65564:OWR65588 PGN65564:PGN65588 PQJ65564:PQJ65588 QAF65564:QAF65588 QKB65564:QKB65588 QTX65564:QTX65588 RDT65564:RDT65588 RNP65564:RNP65588 RXL65564:RXL65588 SHH65564:SHH65588 SRD65564:SRD65588 TAZ65564:TAZ65588 TKV65564:TKV65588 TUR65564:TUR65588 UEN65564:UEN65588 UOJ65564:UOJ65588 UYF65564:UYF65588 VIB65564:VIB65588 VRX65564:VRX65588 WBT65564:WBT65588 WLP65564:WLP65588 WVL65564:WVL65588 D131100:D131124 IZ131100:IZ131124 SV131100:SV131124 ACR131100:ACR131124 AMN131100:AMN131124 AWJ131100:AWJ131124 BGF131100:BGF131124 BQB131100:BQB131124 BZX131100:BZX131124 CJT131100:CJT131124 CTP131100:CTP131124 DDL131100:DDL131124 DNH131100:DNH131124 DXD131100:DXD131124 EGZ131100:EGZ131124 EQV131100:EQV131124 FAR131100:FAR131124 FKN131100:FKN131124 FUJ131100:FUJ131124 GEF131100:GEF131124 GOB131100:GOB131124 GXX131100:GXX131124 HHT131100:HHT131124 HRP131100:HRP131124 IBL131100:IBL131124 ILH131100:ILH131124 IVD131100:IVD131124 JEZ131100:JEZ131124 JOV131100:JOV131124 JYR131100:JYR131124 KIN131100:KIN131124 KSJ131100:KSJ131124 LCF131100:LCF131124 LMB131100:LMB131124 LVX131100:LVX131124 MFT131100:MFT131124 MPP131100:MPP131124 MZL131100:MZL131124 NJH131100:NJH131124 NTD131100:NTD131124 OCZ131100:OCZ131124 OMV131100:OMV131124 OWR131100:OWR131124 PGN131100:PGN131124 PQJ131100:PQJ131124 QAF131100:QAF131124 QKB131100:QKB131124 QTX131100:QTX131124 RDT131100:RDT131124 RNP131100:RNP131124 RXL131100:RXL131124 SHH131100:SHH131124 SRD131100:SRD131124 TAZ131100:TAZ131124 TKV131100:TKV131124 TUR131100:TUR131124 UEN131100:UEN131124 UOJ131100:UOJ131124 UYF131100:UYF131124 VIB131100:VIB131124 VRX131100:VRX131124 WBT131100:WBT131124 WLP131100:WLP131124 WVL131100:WVL131124 D196636:D196660 IZ196636:IZ196660 SV196636:SV196660 ACR196636:ACR196660 AMN196636:AMN196660 AWJ196636:AWJ196660 BGF196636:BGF196660 BQB196636:BQB196660 BZX196636:BZX196660 CJT196636:CJT196660 CTP196636:CTP196660 DDL196636:DDL196660 DNH196636:DNH196660 DXD196636:DXD196660 EGZ196636:EGZ196660 EQV196636:EQV196660 FAR196636:FAR196660 FKN196636:FKN196660 FUJ196636:FUJ196660 GEF196636:GEF196660 GOB196636:GOB196660 GXX196636:GXX196660 HHT196636:HHT196660 HRP196636:HRP196660 IBL196636:IBL196660 ILH196636:ILH196660 IVD196636:IVD196660 JEZ196636:JEZ196660 JOV196636:JOV196660 JYR196636:JYR196660 KIN196636:KIN196660 KSJ196636:KSJ196660 LCF196636:LCF196660 LMB196636:LMB196660 LVX196636:LVX196660 MFT196636:MFT196660 MPP196636:MPP196660 MZL196636:MZL196660 NJH196636:NJH196660 NTD196636:NTD196660 OCZ196636:OCZ196660 OMV196636:OMV196660 OWR196636:OWR196660 PGN196636:PGN196660 PQJ196636:PQJ196660 QAF196636:QAF196660 QKB196636:QKB196660 QTX196636:QTX196660 RDT196636:RDT196660 RNP196636:RNP196660 RXL196636:RXL196660 SHH196636:SHH196660 SRD196636:SRD196660 TAZ196636:TAZ196660 TKV196636:TKV196660 TUR196636:TUR196660 UEN196636:UEN196660 UOJ196636:UOJ196660 UYF196636:UYF196660 VIB196636:VIB196660 VRX196636:VRX196660 WBT196636:WBT196660 WLP196636:WLP196660 WVL196636:WVL196660 D262172:D262196 IZ262172:IZ262196 SV262172:SV262196 ACR262172:ACR262196 AMN262172:AMN262196 AWJ262172:AWJ262196 BGF262172:BGF262196 BQB262172:BQB262196 BZX262172:BZX262196 CJT262172:CJT262196 CTP262172:CTP262196 DDL262172:DDL262196 DNH262172:DNH262196 DXD262172:DXD262196 EGZ262172:EGZ262196 EQV262172:EQV262196 FAR262172:FAR262196 FKN262172:FKN262196 FUJ262172:FUJ262196 GEF262172:GEF262196 GOB262172:GOB262196 GXX262172:GXX262196 HHT262172:HHT262196 HRP262172:HRP262196 IBL262172:IBL262196 ILH262172:ILH262196 IVD262172:IVD262196 JEZ262172:JEZ262196 JOV262172:JOV262196 JYR262172:JYR262196 KIN262172:KIN262196 KSJ262172:KSJ262196 LCF262172:LCF262196 LMB262172:LMB262196 LVX262172:LVX262196 MFT262172:MFT262196 MPP262172:MPP262196 MZL262172:MZL262196 NJH262172:NJH262196 NTD262172:NTD262196 OCZ262172:OCZ262196 OMV262172:OMV262196 OWR262172:OWR262196 PGN262172:PGN262196 PQJ262172:PQJ262196 QAF262172:QAF262196 QKB262172:QKB262196 QTX262172:QTX262196 RDT262172:RDT262196 RNP262172:RNP262196 RXL262172:RXL262196 SHH262172:SHH262196 SRD262172:SRD262196 TAZ262172:TAZ262196 TKV262172:TKV262196 TUR262172:TUR262196 UEN262172:UEN262196 UOJ262172:UOJ262196 UYF262172:UYF262196 VIB262172:VIB262196 VRX262172:VRX262196 WBT262172:WBT262196 WLP262172:WLP262196 WVL262172:WVL262196 D327708:D327732 IZ327708:IZ327732 SV327708:SV327732 ACR327708:ACR327732 AMN327708:AMN327732 AWJ327708:AWJ327732 BGF327708:BGF327732 BQB327708:BQB327732 BZX327708:BZX327732 CJT327708:CJT327732 CTP327708:CTP327732 DDL327708:DDL327732 DNH327708:DNH327732 DXD327708:DXD327732 EGZ327708:EGZ327732 EQV327708:EQV327732 FAR327708:FAR327732 FKN327708:FKN327732 FUJ327708:FUJ327732 GEF327708:GEF327732 GOB327708:GOB327732 GXX327708:GXX327732 HHT327708:HHT327732 HRP327708:HRP327732 IBL327708:IBL327732 ILH327708:ILH327732 IVD327708:IVD327732 JEZ327708:JEZ327732 JOV327708:JOV327732 JYR327708:JYR327732 KIN327708:KIN327732 KSJ327708:KSJ327732 LCF327708:LCF327732 LMB327708:LMB327732 LVX327708:LVX327732 MFT327708:MFT327732 MPP327708:MPP327732 MZL327708:MZL327732 NJH327708:NJH327732 NTD327708:NTD327732 OCZ327708:OCZ327732 OMV327708:OMV327732 OWR327708:OWR327732 PGN327708:PGN327732 PQJ327708:PQJ327732 QAF327708:QAF327732 QKB327708:QKB327732 QTX327708:QTX327732 RDT327708:RDT327732 RNP327708:RNP327732 RXL327708:RXL327732 SHH327708:SHH327732 SRD327708:SRD327732 TAZ327708:TAZ327732 TKV327708:TKV327732 TUR327708:TUR327732 UEN327708:UEN327732 UOJ327708:UOJ327732 UYF327708:UYF327732 VIB327708:VIB327732 VRX327708:VRX327732 WBT327708:WBT327732 WLP327708:WLP327732 WVL327708:WVL327732 D393244:D393268 IZ393244:IZ393268 SV393244:SV393268 ACR393244:ACR393268 AMN393244:AMN393268 AWJ393244:AWJ393268 BGF393244:BGF393268 BQB393244:BQB393268 BZX393244:BZX393268 CJT393244:CJT393268 CTP393244:CTP393268 DDL393244:DDL393268 DNH393244:DNH393268 DXD393244:DXD393268 EGZ393244:EGZ393268 EQV393244:EQV393268 FAR393244:FAR393268 FKN393244:FKN393268 FUJ393244:FUJ393268 GEF393244:GEF393268 GOB393244:GOB393268 GXX393244:GXX393268 HHT393244:HHT393268 HRP393244:HRP393268 IBL393244:IBL393268 ILH393244:ILH393268 IVD393244:IVD393268 JEZ393244:JEZ393268 JOV393244:JOV393268 JYR393244:JYR393268 KIN393244:KIN393268 KSJ393244:KSJ393268 LCF393244:LCF393268 LMB393244:LMB393268 LVX393244:LVX393268 MFT393244:MFT393268 MPP393244:MPP393268 MZL393244:MZL393268 NJH393244:NJH393268 NTD393244:NTD393268 OCZ393244:OCZ393268 OMV393244:OMV393268 OWR393244:OWR393268 PGN393244:PGN393268 PQJ393244:PQJ393268 QAF393244:QAF393268 QKB393244:QKB393268 QTX393244:QTX393268 RDT393244:RDT393268 RNP393244:RNP393268 RXL393244:RXL393268 SHH393244:SHH393268 SRD393244:SRD393268 TAZ393244:TAZ393268 TKV393244:TKV393268 TUR393244:TUR393268 UEN393244:UEN393268 UOJ393244:UOJ393268 UYF393244:UYF393268 VIB393244:VIB393268 VRX393244:VRX393268 WBT393244:WBT393268 WLP393244:WLP393268 WVL393244:WVL393268 D458780:D458804 IZ458780:IZ458804 SV458780:SV458804 ACR458780:ACR458804 AMN458780:AMN458804 AWJ458780:AWJ458804 BGF458780:BGF458804 BQB458780:BQB458804 BZX458780:BZX458804 CJT458780:CJT458804 CTP458780:CTP458804 DDL458780:DDL458804 DNH458780:DNH458804 DXD458780:DXD458804 EGZ458780:EGZ458804 EQV458780:EQV458804 FAR458780:FAR458804 FKN458780:FKN458804 FUJ458780:FUJ458804 GEF458780:GEF458804 GOB458780:GOB458804 GXX458780:GXX458804 HHT458780:HHT458804 HRP458780:HRP458804 IBL458780:IBL458804 ILH458780:ILH458804 IVD458780:IVD458804 JEZ458780:JEZ458804 JOV458780:JOV458804 JYR458780:JYR458804 KIN458780:KIN458804 KSJ458780:KSJ458804 LCF458780:LCF458804 LMB458780:LMB458804 LVX458780:LVX458804 MFT458780:MFT458804 MPP458780:MPP458804 MZL458780:MZL458804 NJH458780:NJH458804 NTD458780:NTD458804 OCZ458780:OCZ458804 OMV458780:OMV458804 OWR458780:OWR458804 PGN458780:PGN458804 PQJ458780:PQJ458804 QAF458780:QAF458804 QKB458780:QKB458804 QTX458780:QTX458804 RDT458780:RDT458804 RNP458780:RNP458804 RXL458780:RXL458804 SHH458780:SHH458804 SRD458780:SRD458804 TAZ458780:TAZ458804 TKV458780:TKV458804 TUR458780:TUR458804 UEN458780:UEN458804 UOJ458780:UOJ458804 UYF458780:UYF458804 VIB458780:VIB458804 VRX458780:VRX458804 WBT458780:WBT458804 WLP458780:WLP458804 WVL458780:WVL458804 D524316:D524340 IZ524316:IZ524340 SV524316:SV524340 ACR524316:ACR524340 AMN524316:AMN524340 AWJ524316:AWJ524340 BGF524316:BGF524340 BQB524316:BQB524340 BZX524316:BZX524340 CJT524316:CJT524340 CTP524316:CTP524340 DDL524316:DDL524340 DNH524316:DNH524340 DXD524316:DXD524340 EGZ524316:EGZ524340 EQV524316:EQV524340 FAR524316:FAR524340 FKN524316:FKN524340 FUJ524316:FUJ524340 GEF524316:GEF524340 GOB524316:GOB524340 GXX524316:GXX524340 HHT524316:HHT524340 HRP524316:HRP524340 IBL524316:IBL524340 ILH524316:ILH524340 IVD524316:IVD524340 JEZ524316:JEZ524340 JOV524316:JOV524340 JYR524316:JYR524340 KIN524316:KIN524340 KSJ524316:KSJ524340 LCF524316:LCF524340 LMB524316:LMB524340 LVX524316:LVX524340 MFT524316:MFT524340 MPP524316:MPP524340 MZL524316:MZL524340 NJH524316:NJH524340 NTD524316:NTD524340 OCZ524316:OCZ524340 OMV524316:OMV524340 OWR524316:OWR524340 PGN524316:PGN524340 PQJ524316:PQJ524340 QAF524316:QAF524340 QKB524316:QKB524340 QTX524316:QTX524340 RDT524316:RDT524340 RNP524316:RNP524340 RXL524316:RXL524340 SHH524316:SHH524340 SRD524316:SRD524340 TAZ524316:TAZ524340 TKV524316:TKV524340 TUR524316:TUR524340 UEN524316:UEN524340 UOJ524316:UOJ524340 UYF524316:UYF524340 VIB524316:VIB524340 VRX524316:VRX524340 WBT524316:WBT524340 WLP524316:WLP524340 WVL524316:WVL524340 D589852:D589876 IZ589852:IZ589876 SV589852:SV589876 ACR589852:ACR589876 AMN589852:AMN589876 AWJ589852:AWJ589876 BGF589852:BGF589876 BQB589852:BQB589876 BZX589852:BZX589876 CJT589852:CJT589876 CTP589852:CTP589876 DDL589852:DDL589876 DNH589852:DNH589876 DXD589852:DXD589876 EGZ589852:EGZ589876 EQV589852:EQV589876 FAR589852:FAR589876 FKN589852:FKN589876 FUJ589852:FUJ589876 GEF589852:GEF589876 GOB589852:GOB589876 GXX589852:GXX589876 HHT589852:HHT589876 HRP589852:HRP589876 IBL589852:IBL589876 ILH589852:ILH589876 IVD589852:IVD589876 JEZ589852:JEZ589876 JOV589852:JOV589876 JYR589852:JYR589876 KIN589852:KIN589876 KSJ589852:KSJ589876 LCF589852:LCF589876 LMB589852:LMB589876 LVX589852:LVX589876 MFT589852:MFT589876 MPP589852:MPP589876 MZL589852:MZL589876 NJH589852:NJH589876 NTD589852:NTD589876 OCZ589852:OCZ589876 OMV589852:OMV589876 OWR589852:OWR589876 PGN589852:PGN589876 PQJ589852:PQJ589876 QAF589852:QAF589876 QKB589852:QKB589876 QTX589852:QTX589876 RDT589852:RDT589876 RNP589852:RNP589876 RXL589852:RXL589876 SHH589852:SHH589876 SRD589852:SRD589876 TAZ589852:TAZ589876 TKV589852:TKV589876 TUR589852:TUR589876 UEN589852:UEN589876 UOJ589852:UOJ589876 UYF589852:UYF589876 VIB589852:VIB589876 VRX589852:VRX589876 WBT589852:WBT589876 WLP589852:WLP589876 WVL589852:WVL589876 D655388:D655412 IZ655388:IZ655412 SV655388:SV655412 ACR655388:ACR655412 AMN655388:AMN655412 AWJ655388:AWJ655412 BGF655388:BGF655412 BQB655388:BQB655412 BZX655388:BZX655412 CJT655388:CJT655412 CTP655388:CTP655412 DDL655388:DDL655412 DNH655388:DNH655412 DXD655388:DXD655412 EGZ655388:EGZ655412 EQV655388:EQV655412 FAR655388:FAR655412 FKN655388:FKN655412 FUJ655388:FUJ655412 GEF655388:GEF655412 GOB655388:GOB655412 GXX655388:GXX655412 HHT655388:HHT655412 HRP655388:HRP655412 IBL655388:IBL655412 ILH655388:ILH655412 IVD655388:IVD655412 JEZ655388:JEZ655412 JOV655388:JOV655412 JYR655388:JYR655412 KIN655388:KIN655412 KSJ655388:KSJ655412 LCF655388:LCF655412 LMB655388:LMB655412 LVX655388:LVX655412 MFT655388:MFT655412 MPP655388:MPP655412 MZL655388:MZL655412 NJH655388:NJH655412 NTD655388:NTD655412 OCZ655388:OCZ655412 OMV655388:OMV655412 OWR655388:OWR655412 PGN655388:PGN655412 PQJ655388:PQJ655412 QAF655388:QAF655412 QKB655388:QKB655412 QTX655388:QTX655412 RDT655388:RDT655412 RNP655388:RNP655412 RXL655388:RXL655412 SHH655388:SHH655412 SRD655388:SRD655412 TAZ655388:TAZ655412 TKV655388:TKV655412 TUR655388:TUR655412 UEN655388:UEN655412 UOJ655388:UOJ655412 UYF655388:UYF655412 VIB655388:VIB655412 VRX655388:VRX655412 WBT655388:WBT655412 WLP655388:WLP655412 WVL655388:WVL655412 D720924:D720948 IZ720924:IZ720948 SV720924:SV720948 ACR720924:ACR720948 AMN720924:AMN720948 AWJ720924:AWJ720948 BGF720924:BGF720948 BQB720924:BQB720948 BZX720924:BZX720948 CJT720924:CJT720948 CTP720924:CTP720948 DDL720924:DDL720948 DNH720924:DNH720948 DXD720924:DXD720948 EGZ720924:EGZ720948 EQV720924:EQV720948 FAR720924:FAR720948 FKN720924:FKN720948 FUJ720924:FUJ720948 GEF720924:GEF720948 GOB720924:GOB720948 GXX720924:GXX720948 HHT720924:HHT720948 HRP720924:HRP720948 IBL720924:IBL720948 ILH720924:ILH720948 IVD720924:IVD720948 JEZ720924:JEZ720948 JOV720924:JOV720948 JYR720924:JYR720948 KIN720924:KIN720948 KSJ720924:KSJ720948 LCF720924:LCF720948 LMB720924:LMB720948 LVX720924:LVX720948 MFT720924:MFT720948 MPP720924:MPP720948 MZL720924:MZL720948 NJH720924:NJH720948 NTD720924:NTD720948 OCZ720924:OCZ720948 OMV720924:OMV720948 OWR720924:OWR720948 PGN720924:PGN720948 PQJ720924:PQJ720948 QAF720924:QAF720948 QKB720924:QKB720948 QTX720924:QTX720948 RDT720924:RDT720948 RNP720924:RNP720948 RXL720924:RXL720948 SHH720924:SHH720948 SRD720924:SRD720948 TAZ720924:TAZ720948 TKV720924:TKV720948 TUR720924:TUR720948 UEN720924:UEN720948 UOJ720924:UOJ720948 UYF720924:UYF720948 VIB720924:VIB720948 VRX720924:VRX720948 WBT720924:WBT720948 WLP720924:WLP720948 WVL720924:WVL720948 D786460:D786484 IZ786460:IZ786484 SV786460:SV786484 ACR786460:ACR786484 AMN786460:AMN786484 AWJ786460:AWJ786484 BGF786460:BGF786484 BQB786460:BQB786484 BZX786460:BZX786484 CJT786460:CJT786484 CTP786460:CTP786484 DDL786460:DDL786484 DNH786460:DNH786484 DXD786460:DXD786484 EGZ786460:EGZ786484 EQV786460:EQV786484 FAR786460:FAR786484 FKN786460:FKN786484 FUJ786460:FUJ786484 GEF786460:GEF786484 GOB786460:GOB786484 GXX786460:GXX786484 HHT786460:HHT786484 HRP786460:HRP786484 IBL786460:IBL786484 ILH786460:ILH786484 IVD786460:IVD786484 JEZ786460:JEZ786484 JOV786460:JOV786484 JYR786460:JYR786484 KIN786460:KIN786484 KSJ786460:KSJ786484 LCF786460:LCF786484 LMB786460:LMB786484 LVX786460:LVX786484 MFT786460:MFT786484 MPP786460:MPP786484 MZL786460:MZL786484 NJH786460:NJH786484 NTD786460:NTD786484 OCZ786460:OCZ786484 OMV786460:OMV786484 OWR786460:OWR786484 PGN786460:PGN786484 PQJ786460:PQJ786484 QAF786460:QAF786484 QKB786460:QKB786484 QTX786460:QTX786484 RDT786460:RDT786484 RNP786460:RNP786484 RXL786460:RXL786484 SHH786460:SHH786484 SRD786460:SRD786484 TAZ786460:TAZ786484 TKV786460:TKV786484 TUR786460:TUR786484 UEN786460:UEN786484 UOJ786460:UOJ786484 UYF786460:UYF786484 VIB786460:VIB786484 VRX786460:VRX786484 WBT786460:WBT786484 WLP786460:WLP786484 WVL786460:WVL786484 D851996:D852020 IZ851996:IZ852020 SV851996:SV852020 ACR851996:ACR852020 AMN851996:AMN852020 AWJ851996:AWJ852020 BGF851996:BGF852020 BQB851996:BQB852020 BZX851996:BZX852020 CJT851996:CJT852020 CTP851996:CTP852020 DDL851996:DDL852020 DNH851996:DNH852020 DXD851996:DXD852020 EGZ851996:EGZ852020 EQV851996:EQV852020 FAR851996:FAR852020 FKN851996:FKN852020 FUJ851996:FUJ852020 GEF851996:GEF852020 GOB851996:GOB852020 GXX851996:GXX852020 HHT851996:HHT852020 HRP851996:HRP852020 IBL851996:IBL852020 ILH851996:ILH852020 IVD851996:IVD852020 JEZ851996:JEZ852020 JOV851996:JOV852020 JYR851996:JYR852020 KIN851996:KIN852020 KSJ851996:KSJ852020 LCF851996:LCF852020 LMB851996:LMB852020 LVX851996:LVX852020 MFT851996:MFT852020 MPP851996:MPP852020 MZL851996:MZL852020 NJH851996:NJH852020 NTD851996:NTD852020 OCZ851996:OCZ852020 OMV851996:OMV852020 OWR851996:OWR852020 PGN851996:PGN852020 PQJ851996:PQJ852020 QAF851996:QAF852020 QKB851996:QKB852020 QTX851996:QTX852020 RDT851996:RDT852020 RNP851996:RNP852020 RXL851996:RXL852020 SHH851996:SHH852020 SRD851996:SRD852020 TAZ851996:TAZ852020 TKV851996:TKV852020 TUR851996:TUR852020 UEN851996:UEN852020 UOJ851996:UOJ852020 UYF851996:UYF852020 VIB851996:VIB852020 VRX851996:VRX852020 WBT851996:WBT852020 WLP851996:WLP852020 WVL851996:WVL852020 D917532:D917556 IZ917532:IZ917556 SV917532:SV917556 ACR917532:ACR917556 AMN917532:AMN917556 AWJ917532:AWJ917556 BGF917532:BGF917556 BQB917532:BQB917556 BZX917532:BZX917556 CJT917532:CJT917556 CTP917532:CTP917556 DDL917532:DDL917556 DNH917532:DNH917556 DXD917532:DXD917556 EGZ917532:EGZ917556 EQV917532:EQV917556 FAR917532:FAR917556 FKN917532:FKN917556 FUJ917532:FUJ917556 GEF917532:GEF917556 GOB917532:GOB917556 GXX917532:GXX917556 HHT917532:HHT917556 HRP917532:HRP917556 IBL917532:IBL917556 ILH917532:ILH917556 IVD917532:IVD917556 JEZ917532:JEZ917556 JOV917532:JOV917556 JYR917532:JYR917556 KIN917532:KIN917556 KSJ917532:KSJ917556 LCF917532:LCF917556 LMB917532:LMB917556 LVX917532:LVX917556 MFT917532:MFT917556 MPP917532:MPP917556 MZL917532:MZL917556 NJH917532:NJH917556 NTD917532:NTD917556 OCZ917532:OCZ917556 OMV917532:OMV917556 OWR917532:OWR917556 PGN917532:PGN917556 PQJ917532:PQJ917556 QAF917532:QAF917556 QKB917532:QKB917556 QTX917532:QTX917556 RDT917532:RDT917556 RNP917532:RNP917556 RXL917532:RXL917556 SHH917532:SHH917556 SRD917532:SRD917556 TAZ917532:TAZ917556 TKV917532:TKV917556 TUR917532:TUR917556 UEN917532:UEN917556 UOJ917532:UOJ917556 UYF917532:UYF917556 VIB917532:VIB917556 VRX917532:VRX917556 WBT917532:WBT917556 WLP917532:WLP917556 WVL917532:WVL917556 D983068:D983092 IZ983068:IZ983092 SV983068:SV983092 ACR983068:ACR983092 AMN983068:AMN983092 AWJ983068:AWJ983092 BGF983068:BGF983092 BQB983068:BQB983092 BZX983068:BZX983092 CJT983068:CJT983092 CTP983068:CTP983092 DDL983068:DDL983092 DNH983068:DNH983092 DXD983068:DXD983092 EGZ983068:EGZ983092 EQV983068:EQV983092 FAR983068:FAR983092 FKN983068:FKN983092 FUJ983068:FUJ983092 GEF983068:GEF983092 GOB983068:GOB983092 GXX983068:GXX983092 HHT983068:HHT983092 HRP983068:HRP983092 IBL983068:IBL983092 ILH983068:ILH983092 IVD983068:IVD983092 JEZ983068:JEZ983092 JOV983068:JOV983092 JYR983068:JYR983092 KIN983068:KIN983092 KSJ983068:KSJ983092 LCF983068:LCF983092 LMB983068:LMB983092 LVX983068:LVX983092 MFT983068:MFT983092 MPP983068:MPP983092 MZL983068:MZL983092 NJH983068:NJH983092 NTD983068:NTD983092 OCZ983068:OCZ983092 OMV983068:OMV983092 OWR983068:OWR983092 PGN983068:PGN983092 PQJ983068:PQJ983092 QAF983068:QAF983092 QKB983068:QKB983092 QTX983068:QTX983092 RDT983068:RDT983092 RNP983068:RNP983092 RXL983068:RXL983092 SHH983068:SHH983092 SRD983068:SRD983092 TAZ983068:TAZ983092 TKV983068:TKV983092 TUR983068:TUR983092 UEN983068:UEN983092 UOJ983068:UOJ983092 UYF983068:UYF983092 VIB983068:VIB983092 VRX983068:VRX983092 WBT983068:WBT983092 WLP983068:WLP983092 WVL983068:WVL983092 WVL983063:WVL98306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formula1>$D$66:$D$400</formula1>
    </dataValidation>
    <dataValidation type="list" errorStyle="warning" allowBlank="1" showInputMessage="1" showErrorMessage="1" errorTitle="Factor" error="This factor is not included in the drop-down list. Is this the factor you want to use?" sqref="G28:G49 WBW983063:WBW983092 JC14:JC20 SY14:SY20 ACU14:ACU20 AMQ14:AMQ20 AWM14:AWM20 BGI14:BGI20 BQE14:BQE20 CAA14:CAA20 CJW14:CJW20 CTS14:CTS20 DDO14:DDO20 DNK14:DNK20 DXG14:DXG20 EHC14:EHC20 EQY14:EQY20 FAU14:FAU20 FKQ14:FKQ20 FUM14:FUM20 GEI14:GEI20 GOE14:GOE20 GYA14:GYA20 HHW14:HHW20 HRS14:HRS20 IBO14:IBO20 ILK14:ILK20 IVG14:IVG20 JFC14:JFC20 JOY14:JOY20 JYU14:JYU20 KIQ14:KIQ20 KSM14:KSM20 LCI14:LCI20 LME14:LME20 LWA14:LWA20 MFW14:MFW20 MPS14:MPS20 MZO14:MZO20 NJK14:NJK20 NTG14:NTG20 ODC14:ODC20 OMY14:OMY20 OWU14:OWU20 PGQ14:PGQ20 PQM14:PQM20 QAI14:QAI20 QKE14:QKE20 QUA14:QUA20 RDW14:RDW20 RNS14:RNS20 RXO14:RXO20 SHK14:SHK20 SRG14:SRG20 TBC14:TBC20 TKY14:TKY20 TUU14:TUU20 UEQ14:UEQ20 UOM14:UOM20 UYI14:UYI20 VIE14:VIE20 VSA14:VSA20 WBW14:WBW20 WLS14:WLS20 WVO14:WVO20 G65548:G65556 JC65548:JC65556 SY65548:SY65556 ACU65548:ACU65556 AMQ65548:AMQ65556 AWM65548:AWM65556 BGI65548:BGI65556 BQE65548:BQE65556 CAA65548:CAA65556 CJW65548:CJW65556 CTS65548:CTS65556 DDO65548:DDO65556 DNK65548:DNK65556 DXG65548:DXG65556 EHC65548:EHC65556 EQY65548:EQY65556 FAU65548:FAU65556 FKQ65548:FKQ65556 FUM65548:FUM65556 GEI65548:GEI65556 GOE65548:GOE65556 GYA65548:GYA65556 HHW65548:HHW65556 HRS65548:HRS65556 IBO65548:IBO65556 ILK65548:ILK65556 IVG65548:IVG65556 JFC65548:JFC65556 JOY65548:JOY65556 JYU65548:JYU65556 KIQ65548:KIQ65556 KSM65548:KSM65556 LCI65548:LCI65556 LME65548:LME65556 LWA65548:LWA65556 MFW65548:MFW65556 MPS65548:MPS65556 MZO65548:MZO65556 NJK65548:NJK65556 NTG65548:NTG65556 ODC65548:ODC65556 OMY65548:OMY65556 OWU65548:OWU65556 PGQ65548:PGQ65556 PQM65548:PQM65556 QAI65548:QAI65556 QKE65548:QKE65556 QUA65548:QUA65556 RDW65548:RDW65556 RNS65548:RNS65556 RXO65548:RXO65556 SHK65548:SHK65556 SRG65548:SRG65556 TBC65548:TBC65556 TKY65548:TKY65556 TUU65548:TUU65556 UEQ65548:UEQ65556 UOM65548:UOM65556 UYI65548:UYI65556 VIE65548:VIE65556 VSA65548:VSA65556 WBW65548:WBW65556 WLS65548:WLS65556 WVO65548:WVO65556 G131084:G131092 JC131084:JC131092 SY131084:SY131092 ACU131084:ACU131092 AMQ131084:AMQ131092 AWM131084:AWM131092 BGI131084:BGI131092 BQE131084:BQE131092 CAA131084:CAA131092 CJW131084:CJW131092 CTS131084:CTS131092 DDO131084:DDO131092 DNK131084:DNK131092 DXG131084:DXG131092 EHC131084:EHC131092 EQY131084:EQY131092 FAU131084:FAU131092 FKQ131084:FKQ131092 FUM131084:FUM131092 GEI131084:GEI131092 GOE131084:GOE131092 GYA131084:GYA131092 HHW131084:HHW131092 HRS131084:HRS131092 IBO131084:IBO131092 ILK131084:ILK131092 IVG131084:IVG131092 JFC131084:JFC131092 JOY131084:JOY131092 JYU131084:JYU131092 KIQ131084:KIQ131092 KSM131084:KSM131092 LCI131084:LCI131092 LME131084:LME131092 LWA131084:LWA131092 MFW131084:MFW131092 MPS131084:MPS131092 MZO131084:MZO131092 NJK131084:NJK131092 NTG131084:NTG131092 ODC131084:ODC131092 OMY131084:OMY131092 OWU131084:OWU131092 PGQ131084:PGQ131092 PQM131084:PQM131092 QAI131084:QAI131092 QKE131084:QKE131092 QUA131084:QUA131092 RDW131084:RDW131092 RNS131084:RNS131092 RXO131084:RXO131092 SHK131084:SHK131092 SRG131084:SRG131092 TBC131084:TBC131092 TKY131084:TKY131092 TUU131084:TUU131092 UEQ131084:UEQ131092 UOM131084:UOM131092 UYI131084:UYI131092 VIE131084:VIE131092 VSA131084:VSA131092 WBW131084:WBW131092 WLS131084:WLS131092 WVO131084:WVO131092 G196620:G196628 JC196620:JC196628 SY196620:SY196628 ACU196620:ACU196628 AMQ196620:AMQ196628 AWM196620:AWM196628 BGI196620:BGI196628 BQE196620:BQE196628 CAA196620:CAA196628 CJW196620:CJW196628 CTS196620:CTS196628 DDO196620:DDO196628 DNK196620:DNK196628 DXG196620:DXG196628 EHC196620:EHC196628 EQY196620:EQY196628 FAU196620:FAU196628 FKQ196620:FKQ196628 FUM196620:FUM196628 GEI196620:GEI196628 GOE196620:GOE196628 GYA196620:GYA196628 HHW196620:HHW196628 HRS196620:HRS196628 IBO196620:IBO196628 ILK196620:ILK196628 IVG196620:IVG196628 JFC196620:JFC196628 JOY196620:JOY196628 JYU196620:JYU196628 KIQ196620:KIQ196628 KSM196620:KSM196628 LCI196620:LCI196628 LME196620:LME196628 LWA196620:LWA196628 MFW196620:MFW196628 MPS196620:MPS196628 MZO196620:MZO196628 NJK196620:NJK196628 NTG196620:NTG196628 ODC196620:ODC196628 OMY196620:OMY196628 OWU196620:OWU196628 PGQ196620:PGQ196628 PQM196620:PQM196628 QAI196620:QAI196628 QKE196620:QKE196628 QUA196620:QUA196628 RDW196620:RDW196628 RNS196620:RNS196628 RXO196620:RXO196628 SHK196620:SHK196628 SRG196620:SRG196628 TBC196620:TBC196628 TKY196620:TKY196628 TUU196620:TUU196628 UEQ196620:UEQ196628 UOM196620:UOM196628 UYI196620:UYI196628 VIE196620:VIE196628 VSA196620:VSA196628 WBW196620:WBW196628 WLS196620:WLS196628 WVO196620:WVO196628 G262156:G262164 JC262156:JC262164 SY262156:SY262164 ACU262156:ACU262164 AMQ262156:AMQ262164 AWM262156:AWM262164 BGI262156:BGI262164 BQE262156:BQE262164 CAA262156:CAA262164 CJW262156:CJW262164 CTS262156:CTS262164 DDO262156:DDO262164 DNK262156:DNK262164 DXG262156:DXG262164 EHC262156:EHC262164 EQY262156:EQY262164 FAU262156:FAU262164 FKQ262156:FKQ262164 FUM262156:FUM262164 GEI262156:GEI262164 GOE262156:GOE262164 GYA262156:GYA262164 HHW262156:HHW262164 HRS262156:HRS262164 IBO262156:IBO262164 ILK262156:ILK262164 IVG262156:IVG262164 JFC262156:JFC262164 JOY262156:JOY262164 JYU262156:JYU262164 KIQ262156:KIQ262164 KSM262156:KSM262164 LCI262156:LCI262164 LME262156:LME262164 LWA262156:LWA262164 MFW262156:MFW262164 MPS262156:MPS262164 MZO262156:MZO262164 NJK262156:NJK262164 NTG262156:NTG262164 ODC262156:ODC262164 OMY262156:OMY262164 OWU262156:OWU262164 PGQ262156:PGQ262164 PQM262156:PQM262164 QAI262156:QAI262164 QKE262156:QKE262164 QUA262156:QUA262164 RDW262156:RDW262164 RNS262156:RNS262164 RXO262156:RXO262164 SHK262156:SHK262164 SRG262156:SRG262164 TBC262156:TBC262164 TKY262156:TKY262164 TUU262156:TUU262164 UEQ262156:UEQ262164 UOM262156:UOM262164 UYI262156:UYI262164 VIE262156:VIE262164 VSA262156:VSA262164 WBW262156:WBW262164 WLS262156:WLS262164 WVO262156:WVO262164 G327692:G327700 JC327692:JC327700 SY327692:SY327700 ACU327692:ACU327700 AMQ327692:AMQ327700 AWM327692:AWM327700 BGI327692:BGI327700 BQE327692:BQE327700 CAA327692:CAA327700 CJW327692:CJW327700 CTS327692:CTS327700 DDO327692:DDO327700 DNK327692:DNK327700 DXG327692:DXG327700 EHC327692:EHC327700 EQY327692:EQY327700 FAU327692:FAU327700 FKQ327692:FKQ327700 FUM327692:FUM327700 GEI327692:GEI327700 GOE327692:GOE327700 GYA327692:GYA327700 HHW327692:HHW327700 HRS327692:HRS327700 IBO327692:IBO327700 ILK327692:ILK327700 IVG327692:IVG327700 JFC327692:JFC327700 JOY327692:JOY327700 JYU327692:JYU327700 KIQ327692:KIQ327700 KSM327692:KSM327700 LCI327692:LCI327700 LME327692:LME327700 LWA327692:LWA327700 MFW327692:MFW327700 MPS327692:MPS327700 MZO327692:MZO327700 NJK327692:NJK327700 NTG327692:NTG327700 ODC327692:ODC327700 OMY327692:OMY327700 OWU327692:OWU327700 PGQ327692:PGQ327700 PQM327692:PQM327700 QAI327692:QAI327700 QKE327692:QKE327700 QUA327692:QUA327700 RDW327692:RDW327700 RNS327692:RNS327700 RXO327692:RXO327700 SHK327692:SHK327700 SRG327692:SRG327700 TBC327692:TBC327700 TKY327692:TKY327700 TUU327692:TUU327700 UEQ327692:UEQ327700 UOM327692:UOM327700 UYI327692:UYI327700 VIE327692:VIE327700 VSA327692:VSA327700 WBW327692:WBW327700 WLS327692:WLS327700 WVO327692:WVO327700 G393228:G393236 JC393228:JC393236 SY393228:SY393236 ACU393228:ACU393236 AMQ393228:AMQ393236 AWM393228:AWM393236 BGI393228:BGI393236 BQE393228:BQE393236 CAA393228:CAA393236 CJW393228:CJW393236 CTS393228:CTS393236 DDO393228:DDO393236 DNK393228:DNK393236 DXG393228:DXG393236 EHC393228:EHC393236 EQY393228:EQY393236 FAU393228:FAU393236 FKQ393228:FKQ393236 FUM393228:FUM393236 GEI393228:GEI393236 GOE393228:GOE393236 GYA393228:GYA393236 HHW393228:HHW393236 HRS393228:HRS393236 IBO393228:IBO393236 ILK393228:ILK393236 IVG393228:IVG393236 JFC393228:JFC393236 JOY393228:JOY393236 JYU393228:JYU393236 KIQ393228:KIQ393236 KSM393228:KSM393236 LCI393228:LCI393236 LME393228:LME393236 LWA393228:LWA393236 MFW393228:MFW393236 MPS393228:MPS393236 MZO393228:MZO393236 NJK393228:NJK393236 NTG393228:NTG393236 ODC393228:ODC393236 OMY393228:OMY393236 OWU393228:OWU393236 PGQ393228:PGQ393236 PQM393228:PQM393236 QAI393228:QAI393236 QKE393228:QKE393236 QUA393228:QUA393236 RDW393228:RDW393236 RNS393228:RNS393236 RXO393228:RXO393236 SHK393228:SHK393236 SRG393228:SRG393236 TBC393228:TBC393236 TKY393228:TKY393236 TUU393228:TUU393236 UEQ393228:UEQ393236 UOM393228:UOM393236 UYI393228:UYI393236 VIE393228:VIE393236 VSA393228:VSA393236 WBW393228:WBW393236 WLS393228:WLS393236 WVO393228:WVO393236 G458764:G458772 JC458764:JC458772 SY458764:SY458772 ACU458764:ACU458772 AMQ458764:AMQ458772 AWM458764:AWM458772 BGI458764:BGI458772 BQE458764:BQE458772 CAA458764:CAA458772 CJW458764:CJW458772 CTS458764:CTS458772 DDO458764:DDO458772 DNK458764:DNK458772 DXG458764:DXG458772 EHC458764:EHC458772 EQY458764:EQY458772 FAU458764:FAU458772 FKQ458764:FKQ458772 FUM458764:FUM458772 GEI458764:GEI458772 GOE458764:GOE458772 GYA458764:GYA458772 HHW458764:HHW458772 HRS458764:HRS458772 IBO458764:IBO458772 ILK458764:ILK458772 IVG458764:IVG458772 JFC458764:JFC458772 JOY458764:JOY458772 JYU458764:JYU458772 KIQ458764:KIQ458772 KSM458764:KSM458772 LCI458764:LCI458772 LME458764:LME458772 LWA458764:LWA458772 MFW458764:MFW458772 MPS458764:MPS458772 MZO458764:MZO458772 NJK458764:NJK458772 NTG458764:NTG458772 ODC458764:ODC458772 OMY458764:OMY458772 OWU458764:OWU458772 PGQ458764:PGQ458772 PQM458764:PQM458772 QAI458764:QAI458772 QKE458764:QKE458772 QUA458764:QUA458772 RDW458764:RDW458772 RNS458764:RNS458772 RXO458764:RXO458772 SHK458764:SHK458772 SRG458764:SRG458772 TBC458764:TBC458772 TKY458764:TKY458772 TUU458764:TUU458772 UEQ458764:UEQ458772 UOM458764:UOM458772 UYI458764:UYI458772 VIE458764:VIE458772 VSA458764:VSA458772 WBW458764:WBW458772 WLS458764:WLS458772 WVO458764:WVO458772 G524300:G524308 JC524300:JC524308 SY524300:SY524308 ACU524300:ACU524308 AMQ524300:AMQ524308 AWM524300:AWM524308 BGI524300:BGI524308 BQE524300:BQE524308 CAA524300:CAA524308 CJW524300:CJW524308 CTS524300:CTS524308 DDO524300:DDO524308 DNK524300:DNK524308 DXG524300:DXG524308 EHC524300:EHC524308 EQY524300:EQY524308 FAU524300:FAU524308 FKQ524300:FKQ524308 FUM524300:FUM524308 GEI524300:GEI524308 GOE524300:GOE524308 GYA524300:GYA524308 HHW524300:HHW524308 HRS524300:HRS524308 IBO524300:IBO524308 ILK524300:ILK524308 IVG524300:IVG524308 JFC524300:JFC524308 JOY524300:JOY524308 JYU524300:JYU524308 KIQ524300:KIQ524308 KSM524300:KSM524308 LCI524300:LCI524308 LME524300:LME524308 LWA524300:LWA524308 MFW524300:MFW524308 MPS524300:MPS524308 MZO524300:MZO524308 NJK524300:NJK524308 NTG524300:NTG524308 ODC524300:ODC524308 OMY524300:OMY524308 OWU524300:OWU524308 PGQ524300:PGQ524308 PQM524300:PQM524308 QAI524300:QAI524308 QKE524300:QKE524308 QUA524300:QUA524308 RDW524300:RDW524308 RNS524300:RNS524308 RXO524300:RXO524308 SHK524300:SHK524308 SRG524300:SRG524308 TBC524300:TBC524308 TKY524300:TKY524308 TUU524300:TUU524308 UEQ524300:UEQ524308 UOM524300:UOM524308 UYI524300:UYI524308 VIE524300:VIE524308 VSA524300:VSA524308 WBW524300:WBW524308 WLS524300:WLS524308 WVO524300:WVO524308 G589836:G589844 JC589836:JC589844 SY589836:SY589844 ACU589836:ACU589844 AMQ589836:AMQ589844 AWM589836:AWM589844 BGI589836:BGI589844 BQE589836:BQE589844 CAA589836:CAA589844 CJW589836:CJW589844 CTS589836:CTS589844 DDO589836:DDO589844 DNK589836:DNK589844 DXG589836:DXG589844 EHC589836:EHC589844 EQY589836:EQY589844 FAU589836:FAU589844 FKQ589836:FKQ589844 FUM589836:FUM589844 GEI589836:GEI589844 GOE589836:GOE589844 GYA589836:GYA589844 HHW589836:HHW589844 HRS589836:HRS589844 IBO589836:IBO589844 ILK589836:ILK589844 IVG589836:IVG589844 JFC589836:JFC589844 JOY589836:JOY589844 JYU589836:JYU589844 KIQ589836:KIQ589844 KSM589836:KSM589844 LCI589836:LCI589844 LME589836:LME589844 LWA589836:LWA589844 MFW589836:MFW589844 MPS589836:MPS589844 MZO589836:MZO589844 NJK589836:NJK589844 NTG589836:NTG589844 ODC589836:ODC589844 OMY589836:OMY589844 OWU589836:OWU589844 PGQ589836:PGQ589844 PQM589836:PQM589844 QAI589836:QAI589844 QKE589836:QKE589844 QUA589836:QUA589844 RDW589836:RDW589844 RNS589836:RNS589844 RXO589836:RXO589844 SHK589836:SHK589844 SRG589836:SRG589844 TBC589836:TBC589844 TKY589836:TKY589844 TUU589836:TUU589844 UEQ589836:UEQ589844 UOM589836:UOM589844 UYI589836:UYI589844 VIE589836:VIE589844 VSA589836:VSA589844 WBW589836:WBW589844 WLS589836:WLS589844 WVO589836:WVO589844 G655372:G655380 JC655372:JC655380 SY655372:SY655380 ACU655372:ACU655380 AMQ655372:AMQ655380 AWM655372:AWM655380 BGI655372:BGI655380 BQE655372:BQE655380 CAA655372:CAA655380 CJW655372:CJW655380 CTS655372:CTS655380 DDO655372:DDO655380 DNK655372:DNK655380 DXG655372:DXG655380 EHC655372:EHC655380 EQY655372:EQY655380 FAU655372:FAU655380 FKQ655372:FKQ655380 FUM655372:FUM655380 GEI655372:GEI655380 GOE655372:GOE655380 GYA655372:GYA655380 HHW655372:HHW655380 HRS655372:HRS655380 IBO655372:IBO655380 ILK655372:ILK655380 IVG655372:IVG655380 JFC655372:JFC655380 JOY655372:JOY655380 JYU655372:JYU655380 KIQ655372:KIQ655380 KSM655372:KSM655380 LCI655372:LCI655380 LME655372:LME655380 LWA655372:LWA655380 MFW655372:MFW655380 MPS655372:MPS655380 MZO655372:MZO655380 NJK655372:NJK655380 NTG655372:NTG655380 ODC655372:ODC655380 OMY655372:OMY655380 OWU655372:OWU655380 PGQ655372:PGQ655380 PQM655372:PQM655380 QAI655372:QAI655380 QKE655372:QKE655380 QUA655372:QUA655380 RDW655372:RDW655380 RNS655372:RNS655380 RXO655372:RXO655380 SHK655372:SHK655380 SRG655372:SRG655380 TBC655372:TBC655380 TKY655372:TKY655380 TUU655372:TUU655380 UEQ655372:UEQ655380 UOM655372:UOM655380 UYI655372:UYI655380 VIE655372:VIE655380 VSA655372:VSA655380 WBW655372:WBW655380 WLS655372:WLS655380 WVO655372:WVO655380 G720908:G720916 JC720908:JC720916 SY720908:SY720916 ACU720908:ACU720916 AMQ720908:AMQ720916 AWM720908:AWM720916 BGI720908:BGI720916 BQE720908:BQE720916 CAA720908:CAA720916 CJW720908:CJW720916 CTS720908:CTS720916 DDO720908:DDO720916 DNK720908:DNK720916 DXG720908:DXG720916 EHC720908:EHC720916 EQY720908:EQY720916 FAU720908:FAU720916 FKQ720908:FKQ720916 FUM720908:FUM720916 GEI720908:GEI720916 GOE720908:GOE720916 GYA720908:GYA720916 HHW720908:HHW720916 HRS720908:HRS720916 IBO720908:IBO720916 ILK720908:ILK720916 IVG720908:IVG720916 JFC720908:JFC720916 JOY720908:JOY720916 JYU720908:JYU720916 KIQ720908:KIQ720916 KSM720908:KSM720916 LCI720908:LCI720916 LME720908:LME720916 LWA720908:LWA720916 MFW720908:MFW720916 MPS720908:MPS720916 MZO720908:MZO720916 NJK720908:NJK720916 NTG720908:NTG720916 ODC720908:ODC720916 OMY720908:OMY720916 OWU720908:OWU720916 PGQ720908:PGQ720916 PQM720908:PQM720916 QAI720908:QAI720916 QKE720908:QKE720916 QUA720908:QUA720916 RDW720908:RDW720916 RNS720908:RNS720916 RXO720908:RXO720916 SHK720908:SHK720916 SRG720908:SRG720916 TBC720908:TBC720916 TKY720908:TKY720916 TUU720908:TUU720916 UEQ720908:UEQ720916 UOM720908:UOM720916 UYI720908:UYI720916 VIE720908:VIE720916 VSA720908:VSA720916 WBW720908:WBW720916 WLS720908:WLS720916 WVO720908:WVO720916 G786444:G786452 JC786444:JC786452 SY786444:SY786452 ACU786444:ACU786452 AMQ786444:AMQ786452 AWM786444:AWM786452 BGI786444:BGI786452 BQE786444:BQE786452 CAA786444:CAA786452 CJW786444:CJW786452 CTS786444:CTS786452 DDO786444:DDO786452 DNK786444:DNK786452 DXG786444:DXG786452 EHC786444:EHC786452 EQY786444:EQY786452 FAU786444:FAU786452 FKQ786444:FKQ786452 FUM786444:FUM786452 GEI786444:GEI786452 GOE786444:GOE786452 GYA786444:GYA786452 HHW786444:HHW786452 HRS786444:HRS786452 IBO786444:IBO786452 ILK786444:ILK786452 IVG786444:IVG786452 JFC786444:JFC786452 JOY786444:JOY786452 JYU786444:JYU786452 KIQ786444:KIQ786452 KSM786444:KSM786452 LCI786444:LCI786452 LME786444:LME786452 LWA786444:LWA786452 MFW786444:MFW786452 MPS786444:MPS786452 MZO786444:MZO786452 NJK786444:NJK786452 NTG786444:NTG786452 ODC786444:ODC786452 OMY786444:OMY786452 OWU786444:OWU786452 PGQ786444:PGQ786452 PQM786444:PQM786452 QAI786444:QAI786452 QKE786444:QKE786452 QUA786444:QUA786452 RDW786444:RDW786452 RNS786444:RNS786452 RXO786444:RXO786452 SHK786444:SHK786452 SRG786444:SRG786452 TBC786444:TBC786452 TKY786444:TKY786452 TUU786444:TUU786452 UEQ786444:UEQ786452 UOM786444:UOM786452 UYI786444:UYI786452 VIE786444:VIE786452 VSA786444:VSA786452 WBW786444:WBW786452 WLS786444:WLS786452 WVO786444:WVO786452 G851980:G851988 JC851980:JC851988 SY851980:SY851988 ACU851980:ACU851988 AMQ851980:AMQ851988 AWM851980:AWM851988 BGI851980:BGI851988 BQE851980:BQE851988 CAA851980:CAA851988 CJW851980:CJW851988 CTS851980:CTS851988 DDO851980:DDO851988 DNK851980:DNK851988 DXG851980:DXG851988 EHC851980:EHC851988 EQY851980:EQY851988 FAU851980:FAU851988 FKQ851980:FKQ851988 FUM851980:FUM851988 GEI851980:GEI851988 GOE851980:GOE851988 GYA851980:GYA851988 HHW851980:HHW851988 HRS851980:HRS851988 IBO851980:IBO851988 ILK851980:ILK851988 IVG851980:IVG851988 JFC851980:JFC851988 JOY851980:JOY851988 JYU851980:JYU851988 KIQ851980:KIQ851988 KSM851980:KSM851988 LCI851980:LCI851988 LME851980:LME851988 LWA851980:LWA851988 MFW851980:MFW851988 MPS851980:MPS851988 MZO851980:MZO851988 NJK851980:NJK851988 NTG851980:NTG851988 ODC851980:ODC851988 OMY851980:OMY851988 OWU851980:OWU851988 PGQ851980:PGQ851988 PQM851980:PQM851988 QAI851980:QAI851988 QKE851980:QKE851988 QUA851980:QUA851988 RDW851980:RDW851988 RNS851980:RNS851988 RXO851980:RXO851988 SHK851980:SHK851988 SRG851980:SRG851988 TBC851980:TBC851988 TKY851980:TKY851988 TUU851980:TUU851988 UEQ851980:UEQ851988 UOM851980:UOM851988 UYI851980:UYI851988 VIE851980:VIE851988 VSA851980:VSA851988 WBW851980:WBW851988 WLS851980:WLS851988 WVO851980:WVO851988 G917516:G917524 JC917516:JC917524 SY917516:SY917524 ACU917516:ACU917524 AMQ917516:AMQ917524 AWM917516:AWM917524 BGI917516:BGI917524 BQE917516:BQE917524 CAA917516:CAA917524 CJW917516:CJW917524 CTS917516:CTS917524 DDO917516:DDO917524 DNK917516:DNK917524 DXG917516:DXG917524 EHC917516:EHC917524 EQY917516:EQY917524 FAU917516:FAU917524 FKQ917516:FKQ917524 FUM917516:FUM917524 GEI917516:GEI917524 GOE917516:GOE917524 GYA917516:GYA917524 HHW917516:HHW917524 HRS917516:HRS917524 IBO917516:IBO917524 ILK917516:ILK917524 IVG917516:IVG917524 JFC917516:JFC917524 JOY917516:JOY917524 JYU917516:JYU917524 KIQ917516:KIQ917524 KSM917516:KSM917524 LCI917516:LCI917524 LME917516:LME917524 LWA917516:LWA917524 MFW917516:MFW917524 MPS917516:MPS917524 MZO917516:MZO917524 NJK917516:NJK917524 NTG917516:NTG917524 ODC917516:ODC917524 OMY917516:OMY917524 OWU917516:OWU917524 PGQ917516:PGQ917524 PQM917516:PQM917524 QAI917516:QAI917524 QKE917516:QKE917524 QUA917516:QUA917524 RDW917516:RDW917524 RNS917516:RNS917524 RXO917516:RXO917524 SHK917516:SHK917524 SRG917516:SRG917524 TBC917516:TBC917524 TKY917516:TKY917524 TUU917516:TUU917524 UEQ917516:UEQ917524 UOM917516:UOM917524 UYI917516:UYI917524 VIE917516:VIE917524 VSA917516:VSA917524 WBW917516:WBW917524 WLS917516:WLS917524 WVO917516:WVO917524 G983052:G983060 JC983052:JC983060 SY983052:SY983060 ACU983052:ACU983060 AMQ983052:AMQ983060 AWM983052:AWM983060 BGI983052:BGI983060 BQE983052:BQE983060 CAA983052:CAA983060 CJW983052:CJW983060 CTS983052:CTS983060 DDO983052:DDO983060 DNK983052:DNK983060 DXG983052:DXG983060 EHC983052:EHC983060 EQY983052:EQY983060 FAU983052:FAU983060 FKQ983052:FKQ983060 FUM983052:FUM983060 GEI983052:GEI983060 GOE983052:GOE983060 GYA983052:GYA983060 HHW983052:HHW983060 HRS983052:HRS983060 IBO983052:IBO983060 ILK983052:ILK983060 IVG983052:IVG983060 JFC983052:JFC983060 JOY983052:JOY983060 JYU983052:JYU983060 KIQ983052:KIQ983060 KSM983052:KSM983060 LCI983052:LCI983060 LME983052:LME983060 LWA983052:LWA983060 MFW983052:MFW983060 MPS983052:MPS983060 MZO983052:MZO983060 NJK983052:NJK983060 NTG983052:NTG983060 ODC983052:ODC983060 OMY983052:OMY983060 OWU983052:OWU983060 PGQ983052:PGQ983060 PQM983052:PQM983060 QAI983052:QAI983060 QKE983052:QKE983060 QUA983052:QUA983060 RDW983052:RDW983060 RNS983052:RNS983060 RXO983052:RXO983060 SHK983052:SHK983060 SRG983052:SRG983060 TBC983052:TBC983060 TKY983052:TKY983060 TUU983052:TUU983060 UEQ983052:UEQ983060 UOM983052:UOM983060 UYI983052:UYI983060 VIE983052:VIE983060 VSA983052:VSA983060 WBW983052:WBW983060 WLS983052:WLS983060 WVO983052:WVO983060 WLS983063:WLS983092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WVO983063:WVO983092 JC23:JC52 SY23:SY52 ACU23:ACU52 AMQ23:AMQ52 AWM23:AWM52 BGI23:BGI52 BQE23:BQE52 CAA23:CAA52 CJW23:CJW52 CTS23:CTS52 DDO23:DDO52 DNK23:DNK52 DXG23:DXG52 EHC23:EHC52 EQY23:EQY52 FAU23:FAU52 FKQ23:FKQ52 FUM23:FUM52 GEI23:GEI52 GOE23:GOE52 GYA23:GYA52 HHW23:HHW52 HRS23:HRS52 IBO23:IBO52 ILK23:ILK52 IVG23:IVG52 JFC23:JFC52 JOY23:JOY52 JYU23:JYU52 KIQ23:KIQ52 KSM23:KSM52 LCI23:LCI52 LME23:LME52 LWA23:LWA52 MFW23:MFW52 MPS23:MPS52 MZO23:MZO52 NJK23:NJK52 NTG23:NTG52 ODC23:ODC52 OMY23:OMY52 OWU23:OWU52 PGQ23:PGQ52 PQM23:PQM52 QAI23:QAI52 QKE23:QKE52 QUA23:QUA52 RDW23:RDW52 RNS23:RNS52 RXO23:RXO52 SHK23:SHK52 SRG23:SRG52 TBC23:TBC52 TKY23:TKY52 TUU23:TUU52 UEQ23:UEQ52 UOM23:UOM52 UYI23:UYI52 VIE23:VIE52 VSA23:VSA52 WBW23:WBW52 WLS23:WLS52 WVO23:WVO52 G65559:G65588 JC65559:JC65588 SY65559:SY65588 ACU65559:ACU65588 AMQ65559:AMQ65588 AWM65559:AWM65588 BGI65559:BGI65588 BQE65559:BQE65588 CAA65559:CAA65588 CJW65559:CJW65588 CTS65559:CTS65588 DDO65559:DDO65588 DNK65559:DNK65588 DXG65559:DXG65588 EHC65559:EHC65588 EQY65559:EQY65588 FAU65559:FAU65588 FKQ65559:FKQ65588 FUM65559:FUM65588 GEI65559:GEI65588 GOE65559:GOE65588 GYA65559:GYA65588 HHW65559:HHW65588 HRS65559:HRS65588 IBO65559:IBO65588 ILK65559:ILK65588 IVG65559:IVG65588 JFC65559:JFC65588 JOY65559:JOY65588 JYU65559:JYU65588 KIQ65559:KIQ65588 KSM65559:KSM65588 LCI65559:LCI65588 LME65559:LME65588 LWA65559:LWA65588 MFW65559:MFW65588 MPS65559:MPS65588 MZO65559:MZO65588 NJK65559:NJK65588 NTG65559:NTG65588 ODC65559:ODC65588 OMY65559:OMY65588 OWU65559:OWU65588 PGQ65559:PGQ65588 PQM65559:PQM65588 QAI65559:QAI65588 QKE65559:QKE65588 QUA65559:QUA65588 RDW65559:RDW65588 RNS65559:RNS65588 RXO65559:RXO65588 SHK65559:SHK65588 SRG65559:SRG65588 TBC65559:TBC65588 TKY65559:TKY65588 TUU65559:TUU65588 UEQ65559:UEQ65588 UOM65559:UOM65588 UYI65559:UYI65588 VIE65559:VIE65588 VSA65559:VSA65588 WBW65559:WBW65588 WLS65559:WLS65588 WVO65559:WVO65588 G131095:G131124 JC131095:JC131124 SY131095:SY131124 ACU131095:ACU131124 AMQ131095:AMQ131124 AWM131095:AWM131124 BGI131095:BGI131124 BQE131095:BQE131124 CAA131095:CAA131124 CJW131095:CJW131124 CTS131095:CTS131124 DDO131095:DDO131124 DNK131095:DNK131124 DXG131095:DXG131124 EHC131095:EHC131124 EQY131095:EQY131124 FAU131095:FAU131124 FKQ131095:FKQ131124 FUM131095:FUM131124 GEI131095:GEI131124 GOE131095:GOE131124 GYA131095:GYA131124 HHW131095:HHW131124 HRS131095:HRS131124 IBO131095:IBO131124 ILK131095:ILK131124 IVG131095:IVG131124 JFC131095:JFC131124 JOY131095:JOY131124 JYU131095:JYU131124 KIQ131095:KIQ131124 KSM131095:KSM131124 LCI131095:LCI131124 LME131095:LME131124 LWA131095:LWA131124 MFW131095:MFW131124 MPS131095:MPS131124 MZO131095:MZO131124 NJK131095:NJK131124 NTG131095:NTG131124 ODC131095:ODC131124 OMY131095:OMY131124 OWU131095:OWU131124 PGQ131095:PGQ131124 PQM131095:PQM131124 QAI131095:QAI131124 QKE131095:QKE131124 QUA131095:QUA131124 RDW131095:RDW131124 RNS131095:RNS131124 RXO131095:RXO131124 SHK131095:SHK131124 SRG131095:SRG131124 TBC131095:TBC131124 TKY131095:TKY131124 TUU131095:TUU131124 UEQ131095:UEQ131124 UOM131095:UOM131124 UYI131095:UYI131124 VIE131095:VIE131124 VSA131095:VSA131124 WBW131095:WBW131124 WLS131095:WLS131124 WVO131095:WVO131124 G196631:G196660 JC196631:JC196660 SY196631:SY196660 ACU196631:ACU196660 AMQ196631:AMQ196660 AWM196631:AWM196660 BGI196631:BGI196660 BQE196631:BQE196660 CAA196631:CAA196660 CJW196631:CJW196660 CTS196631:CTS196660 DDO196631:DDO196660 DNK196631:DNK196660 DXG196631:DXG196660 EHC196631:EHC196660 EQY196631:EQY196660 FAU196631:FAU196660 FKQ196631:FKQ196660 FUM196631:FUM196660 GEI196631:GEI196660 GOE196631:GOE196660 GYA196631:GYA196660 HHW196631:HHW196660 HRS196631:HRS196660 IBO196631:IBO196660 ILK196631:ILK196660 IVG196631:IVG196660 JFC196631:JFC196660 JOY196631:JOY196660 JYU196631:JYU196660 KIQ196631:KIQ196660 KSM196631:KSM196660 LCI196631:LCI196660 LME196631:LME196660 LWA196631:LWA196660 MFW196631:MFW196660 MPS196631:MPS196660 MZO196631:MZO196660 NJK196631:NJK196660 NTG196631:NTG196660 ODC196631:ODC196660 OMY196631:OMY196660 OWU196631:OWU196660 PGQ196631:PGQ196660 PQM196631:PQM196660 QAI196631:QAI196660 QKE196631:QKE196660 QUA196631:QUA196660 RDW196631:RDW196660 RNS196631:RNS196660 RXO196631:RXO196660 SHK196631:SHK196660 SRG196631:SRG196660 TBC196631:TBC196660 TKY196631:TKY196660 TUU196631:TUU196660 UEQ196631:UEQ196660 UOM196631:UOM196660 UYI196631:UYI196660 VIE196631:VIE196660 VSA196631:VSA196660 WBW196631:WBW196660 WLS196631:WLS196660 WVO196631:WVO196660 G262167:G262196 JC262167:JC262196 SY262167:SY262196 ACU262167:ACU262196 AMQ262167:AMQ262196 AWM262167:AWM262196 BGI262167:BGI262196 BQE262167:BQE262196 CAA262167:CAA262196 CJW262167:CJW262196 CTS262167:CTS262196 DDO262167:DDO262196 DNK262167:DNK262196 DXG262167:DXG262196 EHC262167:EHC262196 EQY262167:EQY262196 FAU262167:FAU262196 FKQ262167:FKQ262196 FUM262167:FUM262196 GEI262167:GEI262196 GOE262167:GOE262196 GYA262167:GYA262196 HHW262167:HHW262196 HRS262167:HRS262196 IBO262167:IBO262196 ILK262167:ILK262196 IVG262167:IVG262196 JFC262167:JFC262196 JOY262167:JOY262196 JYU262167:JYU262196 KIQ262167:KIQ262196 KSM262167:KSM262196 LCI262167:LCI262196 LME262167:LME262196 LWA262167:LWA262196 MFW262167:MFW262196 MPS262167:MPS262196 MZO262167:MZO262196 NJK262167:NJK262196 NTG262167:NTG262196 ODC262167:ODC262196 OMY262167:OMY262196 OWU262167:OWU262196 PGQ262167:PGQ262196 PQM262167:PQM262196 QAI262167:QAI262196 QKE262167:QKE262196 QUA262167:QUA262196 RDW262167:RDW262196 RNS262167:RNS262196 RXO262167:RXO262196 SHK262167:SHK262196 SRG262167:SRG262196 TBC262167:TBC262196 TKY262167:TKY262196 TUU262167:TUU262196 UEQ262167:UEQ262196 UOM262167:UOM262196 UYI262167:UYI262196 VIE262167:VIE262196 VSA262167:VSA262196 WBW262167:WBW262196 WLS262167:WLS262196 WVO262167:WVO262196 G327703:G327732 JC327703:JC327732 SY327703:SY327732 ACU327703:ACU327732 AMQ327703:AMQ327732 AWM327703:AWM327732 BGI327703:BGI327732 BQE327703:BQE327732 CAA327703:CAA327732 CJW327703:CJW327732 CTS327703:CTS327732 DDO327703:DDO327732 DNK327703:DNK327732 DXG327703:DXG327732 EHC327703:EHC327732 EQY327703:EQY327732 FAU327703:FAU327732 FKQ327703:FKQ327732 FUM327703:FUM327732 GEI327703:GEI327732 GOE327703:GOE327732 GYA327703:GYA327732 HHW327703:HHW327732 HRS327703:HRS327732 IBO327703:IBO327732 ILK327703:ILK327732 IVG327703:IVG327732 JFC327703:JFC327732 JOY327703:JOY327732 JYU327703:JYU327732 KIQ327703:KIQ327732 KSM327703:KSM327732 LCI327703:LCI327732 LME327703:LME327732 LWA327703:LWA327732 MFW327703:MFW327732 MPS327703:MPS327732 MZO327703:MZO327732 NJK327703:NJK327732 NTG327703:NTG327732 ODC327703:ODC327732 OMY327703:OMY327732 OWU327703:OWU327732 PGQ327703:PGQ327732 PQM327703:PQM327732 QAI327703:QAI327732 QKE327703:QKE327732 QUA327703:QUA327732 RDW327703:RDW327732 RNS327703:RNS327732 RXO327703:RXO327732 SHK327703:SHK327732 SRG327703:SRG327732 TBC327703:TBC327732 TKY327703:TKY327732 TUU327703:TUU327732 UEQ327703:UEQ327732 UOM327703:UOM327732 UYI327703:UYI327732 VIE327703:VIE327732 VSA327703:VSA327732 WBW327703:WBW327732 WLS327703:WLS327732 WVO327703:WVO327732 G393239:G393268 JC393239:JC393268 SY393239:SY393268 ACU393239:ACU393268 AMQ393239:AMQ393268 AWM393239:AWM393268 BGI393239:BGI393268 BQE393239:BQE393268 CAA393239:CAA393268 CJW393239:CJW393268 CTS393239:CTS393268 DDO393239:DDO393268 DNK393239:DNK393268 DXG393239:DXG393268 EHC393239:EHC393268 EQY393239:EQY393268 FAU393239:FAU393268 FKQ393239:FKQ393268 FUM393239:FUM393268 GEI393239:GEI393268 GOE393239:GOE393268 GYA393239:GYA393268 HHW393239:HHW393268 HRS393239:HRS393268 IBO393239:IBO393268 ILK393239:ILK393268 IVG393239:IVG393268 JFC393239:JFC393268 JOY393239:JOY393268 JYU393239:JYU393268 KIQ393239:KIQ393268 KSM393239:KSM393268 LCI393239:LCI393268 LME393239:LME393268 LWA393239:LWA393268 MFW393239:MFW393268 MPS393239:MPS393268 MZO393239:MZO393268 NJK393239:NJK393268 NTG393239:NTG393268 ODC393239:ODC393268 OMY393239:OMY393268 OWU393239:OWU393268 PGQ393239:PGQ393268 PQM393239:PQM393268 QAI393239:QAI393268 QKE393239:QKE393268 QUA393239:QUA393268 RDW393239:RDW393268 RNS393239:RNS393268 RXO393239:RXO393268 SHK393239:SHK393268 SRG393239:SRG393268 TBC393239:TBC393268 TKY393239:TKY393268 TUU393239:TUU393268 UEQ393239:UEQ393268 UOM393239:UOM393268 UYI393239:UYI393268 VIE393239:VIE393268 VSA393239:VSA393268 WBW393239:WBW393268 WLS393239:WLS393268 WVO393239:WVO393268 G458775:G458804 JC458775:JC458804 SY458775:SY458804 ACU458775:ACU458804 AMQ458775:AMQ458804 AWM458775:AWM458804 BGI458775:BGI458804 BQE458775:BQE458804 CAA458775:CAA458804 CJW458775:CJW458804 CTS458775:CTS458804 DDO458775:DDO458804 DNK458775:DNK458804 DXG458775:DXG458804 EHC458775:EHC458804 EQY458775:EQY458804 FAU458775:FAU458804 FKQ458775:FKQ458804 FUM458775:FUM458804 GEI458775:GEI458804 GOE458775:GOE458804 GYA458775:GYA458804 HHW458775:HHW458804 HRS458775:HRS458804 IBO458775:IBO458804 ILK458775:ILK458804 IVG458775:IVG458804 JFC458775:JFC458804 JOY458775:JOY458804 JYU458775:JYU458804 KIQ458775:KIQ458804 KSM458775:KSM458804 LCI458775:LCI458804 LME458775:LME458804 LWA458775:LWA458804 MFW458775:MFW458804 MPS458775:MPS458804 MZO458775:MZO458804 NJK458775:NJK458804 NTG458775:NTG458804 ODC458775:ODC458804 OMY458775:OMY458804 OWU458775:OWU458804 PGQ458775:PGQ458804 PQM458775:PQM458804 QAI458775:QAI458804 QKE458775:QKE458804 QUA458775:QUA458804 RDW458775:RDW458804 RNS458775:RNS458804 RXO458775:RXO458804 SHK458775:SHK458804 SRG458775:SRG458804 TBC458775:TBC458804 TKY458775:TKY458804 TUU458775:TUU458804 UEQ458775:UEQ458804 UOM458775:UOM458804 UYI458775:UYI458804 VIE458775:VIE458804 VSA458775:VSA458804 WBW458775:WBW458804 WLS458775:WLS458804 WVO458775:WVO458804 G524311:G524340 JC524311:JC524340 SY524311:SY524340 ACU524311:ACU524340 AMQ524311:AMQ524340 AWM524311:AWM524340 BGI524311:BGI524340 BQE524311:BQE524340 CAA524311:CAA524340 CJW524311:CJW524340 CTS524311:CTS524340 DDO524311:DDO524340 DNK524311:DNK524340 DXG524311:DXG524340 EHC524311:EHC524340 EQY524311:EQY524340 FAU524311:FAU524340 FKQ524311:FKQ524340 FUM524311:FUM524340 GEI524311:GEI524340 GOE524311:GOE524340 GYA524311:GYA524340 HHW524311:HHW524340 HRS524311:HRS524340 IBO524311:IBO524340 ILK524311:ILK524340 IVG524311:IVG524340 JFC524311:JFC524340 JOY524311:JOY524340 JYU524311:JYU524340 KIQ524311:KIQ524340 KSM524311:KSM524340 LCI524311:LCI524340 LME524311:LME524340 LWA524311:LWA524340 MFW524311:MFW524340 MPS524311:MPS524340 MZO524311:MZO524340 NJK524311:NJK524340 NTG524311:NTG524340 ODC524311:ODC524340 OMY524311:OMY524340 OWU524311:OWU524340 PGQ524311:PGQ524340 PQM524311:PQM524340 QAI524311:QAI524340 QKE524311:QKE524340 QUA524311:QUA524340 RDW524311:RDW524340 RNS524311:RNS524340 RXO524311:RXO524340 SHK524311:SHK524340 SRG524311:SRG524340 TBC524311:TBC524340 TKY524311:TKY524340 TUU524311:TUU524340 UEQ524311:UEQ524340 UOM524311:UOM524340 UYI524311:UYI524340 VIE524311:VIE524340 VSA524311:VSA524340 WBW524311:WBW524340 WLS524311:WLS524340 WVO524311:WVO524340 G589847:G589876 JC589847:JC589876 SY589847:SY589876 ACU589847:ACU589876 AMQ589847:AMQ589876 AWM589847:AWM589876 BGI589847:BGI589876 BQE589847:BQE589876 CAA589847:CAA589876 CJW589847:CJW589876 CTS589847:CTS589876 DDO589847:DDO589876 DNK589847:DNK589876 DXG589847:DXG589876 EHC589847:EHC589876 EQY589847:EQY589876 FAU589847:FAU589876 FKQ589847:FKQ589876 FUM589847:FUM589876 GEI589847:GEI589876 GOE589847:GOE589876 GYA589847:GYA589876 HHW589847:HHW589876 HRS589847:HRS589876 IBO589847:IBO589876 ILK589847:ILK589876 IVG589847:IVG589876 JFC589847:JFC589876 JOY589847:JOY589876 JYU589847:JYU589876 KIQ589847:KIQ589876 KSM589847:KSM589876 LCI589847:LCI589876 LME589847:LME589876 LWA589847:LWA589876 MFW589847:MFW589876 MPS589847:MPS589876 MZO589847:MZO589876 NJK589847:NJK589876 NTG589847:NTG589876 ODC589847:ODC589876 OMY589847:OMY589876 OWU589847:OWU589876 PGQ589847:PGQ589876 PQM589847:PQM589876 QAI589847:QAI589876 QKE589847:QKE589876 QUA589847:QUA589876 RDW589847:RDW589876 RNS589847:RNS589876 RXO589847:RXO589876 SHK589847:SHK589876 SRG589847:SRG589876 TBC589847:TBC589876 TKY589847:TKY589876 TUU589847:TUU589876 UEQ589847:UEQ589876 UOM589847:UOM589876 UYI589847:UYI589876 VIE589847:VIE589876 VSA589847:VSA589876 WBW589847:WBW589876 WLS589847:WLS589876 WVO589847:WVO589876 G655383:G655412 JC655383:JC655412 SY655383:SY655412 ACU655383:ACU655412 AMQ655383:AMQ655412 AWM655383:AWM655412 BGI655383:BGI655412 BQE655383:BQE655412 CAA655383:CAA655412 CJW655383:CJW655412 CTS655383:CTS655412 DDO655383:DDO655412 DNK655383:DNK655412 DXG655383:DXG655412 EHC655383:EHC655412 EQY655383:EQY655412 FAU655383:FAU655412 FKQ655383:FKQ655412 FUM655383:FUM655412 GEI655383:GEI655412 GOE655383:GOE655412 GYA655383:GYA655412 HHW655383:HHW655412 HRS655383:HRS655412 IBO655383:IBO655412 ILK655383:ILK655412 IVG655383:IVG655412 JFC655383:JFC655412 JOY655383:JOY655412 JYU655383:JYU655412 KIQ655383:KIQ655412 KSM655383:KSM655412 LCI655383:LCI655412 LME655383:LME655412 LWA655383:LWA655412 MFW655383:MFW655412 MPS655383:MPS655412 MZO655383:MZO655412 NJK655383:NJK655412 NTG655383:NTG655412 ODC655383:ODC655412 OMY655383:OMY655412 OWU655383:OWU655412 PGQ655383:PGQ655412 PQM655383:PQM655412 QAI655383:QAI655412 QKE655383:QKE655412 QUA655383:QUA655412 RDW655383:RDW655412 RNS655383:RNS655412 RXO655383:RXO655412 SHK655383:SHK655412 SRG655383:SRG655412 TBC655383:TBC655412 TKY655383:TKY655412 TUU655383:TUU655412 UEQ655383:UEQ655412 UOM655383:UOM655412 UYI655383:UYI655412 VIE655383:VIE655412 VSA655383:VSA655412 WBW655383:WBW655412 WLS655383:WLS655412 WVO655383:WVO655412 G720919:G720948 JC720919:JC720948 SY720919:SY720948 ACU720919:ACU720948 AMQ720919:AMQ720948 AWM720919:AWM720948 BGI720919:BGI720948 BQE720919:BQE720948 CAA720919:CAA720948 CJW720919:CJW720948 CTS720919:CTS720948 DDO720919:DDO720948 DNK720919:DNK720948 DXG720919:DXG720948 EHC720919:EHC720948 EQY720919:EQY720948 FAU720919:FAU720948 FKQ720919:FKQ720948 FUM720919:FUM720948 GEI720919:GEI720948 GOE720919:GOE720948 GYA720919:GYA720948 HHW720919:HHW720948 HRS720919:HRS720948 IBO720919:IBO720948 ILK720919:ILK720948 IVG720919:IVG720948 JFC720919:JFC720948 JOY720919:JOY720948 JYU720919:JYU720948 KIQ720919:KIQ720948 KSM720919:KSM720948 LCI720919:LCI720948 LME720919:LME720948 LWA720919:LWA720948 MFW720919:MFW720948 MPS720919:MPS720948 MZO720919:MZO720948 NJK720919:NJK720948 NTG720919:NTG720948 ODC720919:ODC720948 OMY720919:OMY720948 OWU720919:OWU720948 PGQ720919:PGQ720948 PQM720919:PQM720948 QAI720919:QAI720948 QKE720919:QKE720948 QUA720919:QUA720948 RDW720919:RDW720948 RNS720919:RNS720948 RXO720919:RXO720948 SHK720919:SHK720948 SRG720919:SRG720948 TBC720919:TBC720948 TKY720919:TKY720948 TUU720919:TUU720948 UEQ720919:UEQ720948 UOM720919:UOM720948 UYI720919:UYI720948 VIE720919:VIE720948 VSA720919:VSA720948 WBW720919:WBW720948 WLS720919:WLS720948 WVO720919:WVO720948 G786455:G786484 JC786455:JC786484 SY786455:SY786484 ACU786455:ACU786484 AMQ786455:AMQ786484 AWM786455:AWM786484 BGI786455:BGI786484 BQE786455:BQE786484 CAA786455:CAA786484 CJW786455:CJW786484 CTS786455:CTS786484 DDO786455:DDO786484 DNK786455:DNK786484 DXG786455:DXG786484 EHC786455:EHC786484 EQY786455:EQY786484 FAU786455:FAU786484 FKQ786455:FKQ786484 FUM786455:FUM786484 GEI786455:GEI786484 GOE786455:GOE786484 GYA786455:GYA786484 HHW786455:HHW786484 HRS786455:HRS786484 IBO786455:IBO786484 ILK786455:ILK786484 IVG786455:IVG786484 JFC786455:JFC786484 JOY786455:JOY786484 JYU786455:JYU786484 KIQ786455:KIQ786484 KSM786455:KSM786484 LCI786455:LCI786484 LME786455:LME786484 LWA786455:LWA786484 MFW786455:MFW786484 MPS786455:MPS786484 MZO786455:MZO786484 NJK786455:NJK786484 NTG786455:NTG786484 ODC786455:ODC786484 OMY786455:OMY786484 OWU786455:OWU786484 PGQ786455:PGQ786484 PQM786455:PQM786484 QAI786455:QAI786484 QKE786455:QKE786484 QUA786455:QUA786484 RDW786455:RDW786484 RNS786455:RNS786484 RXO786455:RXO786484 SHK786455:SHK786484 SRG786455:SRG786484 TBC786455:TBC786484 TKY786455:TKY786484 TUU786455:TUU786484 UEQ786455:UEQ786484 UOM786455:UOM786484 UYI786455:UYI786484 VIE786455:VIE786484 VSA786455:VSA786484 WBW786455:WBW786484 WLS786455:WLS786484 WVO786455:WVO786484 G851991:G852020 JC851991:JC852020 SY851991:SY852020 ACU851991:ACU852020 AMQ851991:AMQ852020 AWM851991:AWM852020 BGI851991:BGI852020 BQE851991:BQE852020 CAA851991:CAA852020 CJW851991:CJW852020 CTS851991:CTS852020 DDO851991:DDO852020 DNK851991:DNK852020 DXG851991:DXG852020 EHC851991:EHC852020 EQY851991:EQY852020 FAU851991:FAU852020 FKQ851991:FKQ852020 FUM851991:FUM852020 GEI851991:GEI852020 GOE851991:GOE852020 GYA851991:GYA852020 HHW851991:HHW852020 HRS851991:HRS852020 IBO851991:IBO852020 ILK851991:ILK852020 IVG851991:IVG852020 JFC851991:JFC852020 JOY851991:JOY852020 JYU851991:JYU852020 KIQ851991:KIQ852020 KSM851991:KSM852020 LCI851991:LCI852020 LME851991:LME852020 LWA851991:LWA852020 MFW851991:MFW852020 MPS851991:MPS852020 MZO851991:MZO852020 NJK851991:NJK852020 NTG851991:NTG852020 ODC851991:ODC852020 OMY851991:OMY852020 OWU851991:OWU852020 PGQ851991:PGQ852020 PQM851991:PQM852020 QAI851991:QAI852020 QKE851991:QKE852020 QUA851991:QUA852020 RDW851991:RDW852020 RNS851991:RNS852020 RXO851991:RXO852020 SHK851991:SHK852020 SRG851991:SRG852020 TBC851991:TBC852020 TKY851991:TKY852020 TUU851991:TUU852020 UEQ851991:UEQ852020 UOM851991:UOM852020 UYI851991:UYI852020 VIE851991:VIE852020 VSA851991:VSA852020 WBW851991:WBW852020 WLS851991:WLS852020 WVO851991:WVO852020 G917527:G917556 JC917527:JC917556 SY917527:SY917556 ACU917527:ACU917556 AMQ917527:AMQ917556 AWM917527:AWM917556 BGI917527:BGI917556 BQE917527:BQE917556 CAA917527:CAA917556 CJW917527:CJW917556 CTS917527:CTS917556 DDO917527:DDO917556 DNK917527:DNK917556 DXG917527:DXG917556 EHC917527:EHC917556 EQY917527:EQY917556 FAU917527:FAU917556 FKQ917527:FKQ917556 FUM917527:FUM917556 GEI917527:GEI917556 GOE917527:GOE917556 GYA917527:GYA917556 HHW917527:HHW917556 HRS917527:HRS917556 IBO917527:IBO917556 ILK917527:ILK917556 IVG917527:IVG917556 JFC917527:JFC917556 JOY917527:JOY917556 JYU917527:JYU917556 KIQ917527:KIQ917556 KSM917527:KSM917556 LCI917527:LCI917556 LME917527:LME917556 LWA917527:LWA917556 MFW917527:MFW917556 MPS917527:MPS917556 MZO917527:MZO917556 NJK917527:NJK917556 NTG917527:NTG917556 ODC917527:ODC917556 OMY917527:OMY917556 OWU917527:OWU917556 PGQ917527:PGQ917556 PQM917527:PQM917556 QAI917527:QAI917556 QKE917527:QKE917556 QUA917527:QUA917556 RDW917527:RDW917556 RNS917527:RNS917556 RXO917527:RXO917556 SHK917527:SHK917556 SRG917527:SRG917556 TBC917527:TBC917556 TKY917527:TKY917556 TUU917527:TUU917556 UEQ917527:UEQ917556 UOM917527:UOM917556 UYI917527:UYI917556 VIE917527:VIE917556 VSA917527:VSA917556 WBW917527:WBW917556 WLS917527:WLS917556 WVO917527:WVO917556 G983063:G983092 JC983063:JC983092 SY983063:SY983092 ACU983063:ACU983092 AMQ983063:AMQ983092 AWM983063:AWM983092 BGI983063:BGI983092 BQE983063:BQE983092 CAA983063:CAA983092 CJW983063:CJW983092 CTS983063:CTS983092 DDO983063:DDO983092 DNK983063:DNK983092 DXG983063:DXG983092 EHC983063:EHC983092 EQY983063:EQY983092 FAU983063:FAU983092 FKQ983063:FKQ983092 FUM983063:FUM983092 GEI983063:GEI983092 GOE983063:GOE983092 GYA983063:GYA983092 HHW983063:HHW983092 HRS983063:HRS983092 IBO983063:IBO983092 ILK983063:ILK983092 IVG983063:IVG983092 JFC983063:JFC983092 JOY983063:JOY983092 JYU983063:JYU983092 KIQ983063:KIQ983092 KSM983063:KSM983092 LCI983063:LCI983092 LME983063:LME983092 LWA983063:LWA983092 MFW983063:MFW983092 MPS983063:MPS983092 MZO983063:MZO983092 NJK983063:NJK983092 NTG983063:NTG983092 ODC983063:ODC983092 OMY983063:OMY983092 OWU983063:OWU983092 PGQ983063:PGQ983092 PQM983063:PQM983092 QAI983063:QAI983092 QKE983063:QKE983092 QUA983063:QUA983092 RDW983063:RDW983092 RNS983063:RNS983092 RXO983063:RXO983092 SHK983063:SHK983092 SRG983063:SRG983092 TBC983063:TBC983092 TKY983063:TKY983092 TUU983063:TUU983092 UEQ983063:UEQ983092 UOM983063:UOM983092 UYI983063:UYI983092 VIE983063:VIE983092 VSA983063:VSA983092 G16:G18">
      <formula1>$G$66:$G$157</formula1>
    </dataValidation>
    <dataValidation type="list" allowBlank="1" showInputMessage="1" showErrorMessage="1" errorTitle="Oops!" error="You must enter a state, or, if the adjustment is system, enter all states." sqref="WVQ983044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40 JE65540 TA65540 ACW65540 AMS65540 AWO65540 BGK65540 BQG65540 CAC65540 CJY65540 CTU65540 DDQ65540 DNM65540 DXI65540 EHE65540 ERA65540 FAW65540 FKS65540 FUO65540 GEK65540 GOG65540 GYC65540 HHY65540 HRU65540 IBQ65540 ILM65540 IVI65540 JFE65540 JPA65540 JYW65540 KIS65540 KSO65540 LCK65540 LMG65540 LWC65540 MFY65540 MPU65540 MZQ65540 NJM65540 NTI65540 ODE65540 ONA65540 OWW65540 PGS65540 PQO65540 QAK65540 QKG65540 QUC65540 RDY65540 RNU65540 RXQ65540 SHM65540 SRI65540 TBE65540 TLA65540 TUW65540 UES65540 UOO65540 UYK65540 VIG65540 VSC65540 WBY65540 WLU65540 WVQ65540 I131076 JE131076 TA131076 ACW131076 AMS131076 AWO131076 BGK131076 BQG131076 CAC131076 CJY131076 CTU131076 DDQ131076 DNM131076 DXI131076 EHE131076 ERA131076 FAW131076 FKS131076 FUO131076 GEK131076 GOG131076 GYC131076 HHY131076 HRU131076 IBQ131076 ILM131076 IVI131076 JFE131076 JPA131076 JYW131076 KIS131076 KSO131076 LCK131076 LMG131076 LWC131076 MFY131076 MPU131076 MZQ131076 NJM131076 NTI131076 ODE131076 ONA131076 OWW131076 PGS131076 PQO131076 QAK131076 QKG131076 QUC131076 RDY131076 RNU131076 RXQ131076 SHM131076 SRI131076 TBE131076 TLA131076 TUW131076 UES131076 UOO131076 UYK131076 VIG131076 VSC131076 WBY131076 WLU131076 WVQ131076 I196612 JE196612 TA196612 ACW196612 AMS196612 AWO196612 BGK196612 BQG196612 CAC196612 CJY196612 CTU196612 DDQ196612 DNM196612 DXI196612 EHE196612 ERA196612 FAW196612 FKS196612 FUO196612 GEK196612 GOG196612 GYC196612 HHY196612 HRU196612 IBQ196612 ILM196612 IVI196612 JFE196612 JPA196612 JYW196612 KIS196612 KSO196612 LCK196612 LMG196612 LWC196612 MFY196612 MPU196612 MZQ196612 NJM196612 NTI196612 ODE196612 ONA196612 OWW196612 PGS196612 PQO196612 QAK196612 QKG196612 QUC196612 RDY196612 RNU196612 RXQ196612 SHM196612 SRI196612 TBE196612 TLA196612 TUW196612 UES196612 UOO196612 UYK196612 VIG196612 VSC196612 WBY196612 WLU196612 WVQ196612 I262148 JE262148 TA262148 ACW262148 AMS262148 AWO262148 BGK262148 BQG262148 CAC262148 CJY262148 CTU262148 DDQ262148 DNM262148 DXI262148 EHE262148 ERA262148 FAW262148 FKS262148 FUO262148 GEK262148 GOG262148 GYC262148 HHY262148 HRU262148 IBQ262148 ILM262148 IVI262148 JFE262148 JPA262148 JYW262148 KIS262148 KSO262148 LCK262148 LMG262148 LWC262148 MFY262148 MPU262148 MZQ262148 NJM262148 NTI262148 ODE262148 ONA262148 OWW262148 PGS262148 PQO262148 QAK262148 QKG262148 QUC262148 RDY262148 RNU262148 RXQ262148 SHM262148 SRI262148 TBE262148 TLA262148 TUW262148 UES262148 UOO262148 UYK262148 VIG262148 VSC262148 WBY262148 WLU262148 WVQ262148 I327684 JE327684 TA327684 ACW327684 AMS327684 AWO327684 BGK327684 BQG327684 CAC327684 CJY327684 CTU327684 DDQ327684 DNM327684 DXI327684 EHE327684 ERA327684 FAW327684 FKS327684 FUO327684 GEK327684 GOG327684 GYC327684 HHY327684 HRU327684 IBQ327684 ILM327684 IVI327684 JFE327684 JPA327684 JYW327684 KIS327684 KSO327684 LCK327684 LMG327684 LWC327684 MFY327684 MPU327684 MZQ327684 NJM327684 NTI327684 ODE327684 ONA327684 OWW327684 PGS327684 PQO327684 QAK327684 QKG327684 QUC327684 RDY327684 RNU327684 RXQ327684 SHM327684 SRI327684 TBE327684 TLA327684 TUW327684 UES327684 UOO327684 UYK327684 VIG327684 VSC327684 WBY327684 WLU327684 WVQ327684 I393220 JE393220 TA393220 ACW393220 AMS393220 AWO393220 BGK393220 BQG393220 CAC393220 CJY393220 CTU393220 DDQ393220 DNM393220 DXI393220 EHE393220 ERA393220 FAW393220 FKS393220 FUO393220 GEK393220 GOG393220 GYC393220 HHY393220 HRU393220 IBQ393220 ILM393220 IVI393220 JFE393220 JPA393220 JYW393220 KIS393220 KSO393220 LCK393220 LMG393220 LWC393220 MFY393220 MPU393220 MZQ393220 NJM393220 NTI393220 ODE393220 ONA393220 OWW393220 PGS393220 PQO393220 QAK393220 QKG393220 QUC393220 RDY393220 RNU393220 RXQ393220 SHM393220 SRI393220 TBE393220 TLA393220 TUW393220 UES393220 UOO393220 UYK393220 VIG393220 VSC393220 WBY393220 WLU393220 WVQ393220 I458756 JE458756 TA458756 ACW458756 AMS458756 AWO458756 BGK458756 BQG458756 CAC458756 CJY458756 CTU458756 DDQ458756 DNM458756 DXI458756 EHE458756 ERA458756 FAW458756 FKS458756 FUO458756 GEK458756 GOG458756 GYC458756 HHY458756 HRU458756 IBQ458756 ILM458756 IVI458756 JFE458756 JPA458756 JYW458756 KIS458756 KSO458756 LCK458756 LMG458756 LWC458756 MFY458756 MPU458756 MZQ458756 NJM458756 NTI458756 ODE458756 ONA458756 OWW458756 PGS458756 PQO458756 QAK458756 QKG458756 QUC458756 RDY458756 RNU458756 RXQ458756 SHM458756 SRI458756 TBE458756 TLA458756 TUW458756 UES458756 UOO458756 UYK458756 VIG458756 VSC458756 WBY458756 WLU458756 WVQ458756 I524292 JE524292 TA524292 ACW524292 AMS524292 AWO524292 BGK524292 BQG524292 CAC524292 CJY524292 CTU524292 DDQ524292 DNM524292 DXI524292 EHE524292 ERA524292 FAW524292 FKS524292 FUO524292 GEK524292 GOG524292 GYC524292 HHY524292 HRU524292 IBQ524292 ILM524292 IVI524292 JFE524292 JPA524292 JYW524292 KIS524292 KSO524292 LCK524292 LMG524292 LWC524292 MFY524292 MPU524292 MZQ524292 NJM524292 NTI524292 ODE524292 ONA524292 OWW524292 PGS524292 PQO524292 QAK524292 QKG524292 QUC524292 RDY524292 RNU524292 RXQ524292 SHM524292 SRI524292 TBE524292 TLA524292 TUW524292 UES524292 UOO524292 UYK524292 VIG524292 VSC524292 WBY524292 WLU524292 WVQ524292 I589828 JE589828 TA589828 ACW589828 AMS589828 AWO589828 BGK589828 BQG589828 CAC589828 CJY589828 CTU589828 DDQ589828 DNM589828 DXI589828 EHE589828 ERA589828 FAW589828 FKS589828 FUO589828 GEK589828 GOG589828 GYC589828 HHY589828 HRU589828 IBQ589828 ILM589828 IVI589828 JFE589828 JPA589828 JYW589828 KIS589828 KSO589828 LCK589828 LMG589828 LWC589828 MFY589828 MPU589828 MZQ589828 NJM589828 NTI589828 ODE589828 ONA589828 OWW589828 PGS589828 PQO589828 QAK589828 QKG589828 QUC589828 RDY589828 RNU589828 RXQ589828 SHM589828 SRI589828 TBE589828 TLA589828 TUW589828 UES589828 UOO589828 UYK589828 VIG589828 VSC589828 WBY589828 WLU589828 WVQ589828 I655364 JE655364 TA655364 ACW655364 AMS655364 AWO655364 BGK655364 BQG655364 CAC655364 CJY655364 CTU655364 DDQ655364 DNM655364 DXI655364 EHE655364 ERA655364 FAW655364 FKS655364 FUO655364 GEK655364 GOG655364 GYC655364 HHY655364 HRU655364 IBQ655364 ILM655364 IVI655364 JFE655364 JPA655364 JYW655364 KIS655364 KSO655364 LCK655364 LMG655364 LWC655364 MFY655364 MPU655364 MZQ655364 NJM655364 NTI655364 ODE655364 ONA655364 OWW655364 PGS655364 PQO655364 QAK655364 QKG655364 QUC655364 RDY655364 RNU655364 RXQ655364 SHM655364 SRI655364 TBE655364 TLA655364 TUW655364 UES655364 UOO655364 UYK655364 VIG655364 VSC655364 WBY655364 WLU655364 WVQ655364 I720900 JE720900 TA720900 ACW720900 AMS720900 AWO720900 BGK720900 BQG720900 CAC720900 CJY720900 CTU720900 DDQ720900 DNM720900 DXI720900 EHE720900 ERA720900 FAW720900 FKS720900 FUO720900 GEK720900 GOG720900 GYC720900 HHY720900 HRU720900 IBQ720900 ILM720900 IVI720900 JFE720900 JPA720900 JYW720900 KIS720900 KSO720900 LCK720900 LMG720900 LWC720900 MFY720900 MPU720900 MZQ720900 NJM720900 NTI720900 ODE720900 ONA720900 OWW720900 PGS720900 PQO720900 QAK720900 QKG720900 QUC720900 RDY720900 RNU720900 RXQ720900 SHM720900 SRI720900 TBE720900 TLA720900 TUW720900 UES720900 UOO720900 UYK720900 VIG720900 VSC720900 WBY720900 WLU720900 WVQ720900 I786436 JE786436 TA786436 ACW786436 AMS786436 AWO786436 BGK786436 BQG786436 CAC786436 CJY786436 CTU786436 DDQ786436 DNM786436 DXI786436 EHE786436 ERA786436 FAW786436 FKS786436 FUO786436 GEK786436 GOG786436 GYC786436 HHY786436 HRU786436 IBQ786436 ILM786436 IVI786436 JFE786436 JPA786436 JYW786436 KIS786436 KSO786436 LCK786436 LMG786436 LWC786436 MFY786436 MPU786436 MZQ786436 NJM786436 NTI786436 ODE786436 ONA786436 OWW786436 PGS786436 PQO786436 QAK786436 QKG786436 QUC786436 RDY786436 RNU786436 RXQ786436 SHM786436 SRI786436 TBE786436 TLA786436 TUW786436 UES786436 UOO786436 UYK786436 VIG786436 VSC786436 WBY786436 WLU786436 WVQ786436 I851972 JE851972 TA851972 ACW851972 AMS851972 AWO851972 BGK851972 BQG851972 CAC851972 CJY851972 CTU851972 DDQ851972 DNM851972 DXI851972 EHE851972 ERA851972 FAW851972 FKS851972 FUO851972 GEK851972 GOG851972 GYC851972 HHY851972 HRU851972 IBQ851972 ILM851972 IVI851972 JFE851972 JPA851972 JYW851972 KIS851972 KSO851972 LCK851972 LMG851972 LWC851972 MFY851972 MPU851972 MZQ851972 NJM851972 NTI851972 ODE851972 ONA851972 OWW851972 PGS851972 PQO851972 QAK851972 QKG851972 QUC851972 RDY851972 RNU851972 RXQ851972 SHM851972 SRI851972 TBE851972 TLA851972 TUW851972 UES851972 UOO851972 UYK851972 VIG851972 VSC851972 WBY851972 WLU851972 WVQ851972 I917508 JE917508 TA917508 ACW917508 AMS917508 AWO917508 BGK917508 BQG917508 CAC917508 CJY917508 CTU917508 DDQ917508 DNM917508 DXI917508 EHE917508 ERA917508 FAW917508 FKS917508 FUO917508 GEK917508 GOG917508 GYC917508 HHY917508 HRU917508 IBQ917508 ILM917508 IVI917508 JFE917508 JPA917508 JYW917508 KIS917508 KSO917508 LCK917508 LMG917508 LWC917508 MFY917508 MPU917508 MZQ917508 NJM917508 NTI917508 ODE917508 ONA917508 OWW917508 PGS917508 PQO917508 QAK917508 QKG917508 QUC917508 RDY917508 RNU917508 RXQ917508 SHM917508 SRI917508 TBE917508 TLA917508 TUW917508 UES917508 UOO917508 UYK917508 VIG917508 VSC917508 WBY917508 WLU917508 WVQ917508 I983044 JE983044 TA983044 ACW983044 AMS983044 AWO983044 BGK983044 BQG983044 CAC983044 CJY983044 CTU983044 DDQ983044 DNM983044 DXI983044 EHE983044 ERA983044 FAW983044 FKS983044 FUO983044 GEK983044 GOG983044 GYC983044 HHY983044 HRU983044 IBQ983044 ILM983044 IVI983044 JFE983044 JPA983044 JYW983044 KIS983044 KSO983044 LCK983044 LMG983044 LWC983044 MFY983044 MPU983044 MZQ983044 NJM983044 NTI983044 ODE983044 ONA983044 OWW983044 PGS983044 PQO983044 QAK983044 QKG983044 QUC983044 RDY983044 RNU983044 RXQ983044 SHM983044 SRI983044 TBE983044 TLA983044 TUW983044 UES983044 UOO983044 UYK983044 VIG983044 VSC983044 WBY983044 WLU983044 I6">
      <formula1>$I$66:$I$73</formula1>
    </dataValidation>
    <dataValidation type="list" errorStyle="warning" allowBlank="1" showInputMessage="1" showErrorMessage="1" errorTitle="FERC ACCOUNT" error="This FERC Account is not included in the drop-down list. Is this the account you want to use?" sqref="WVL983065:WVL983067 IZ25:IZ27 SV25:SV27 ACR25:ACR27 AMN25:AMN27 AWJ25:AWJ27 BGF25:BGF27 BQB25:BQB27 BZX25:BZX27 CJT25:CJT27 CTP25:CTP27 DDL25:DDL27 DNH25:DNH27 DXD25:DXD27 EGZ25:EGZ27 EQV25:EQV27 FAR25:FAR27 FKN25:FKN27 FUJ25:FUJ27 GEF25:GEF27 GOB25:GOB27 GXX25:GXX27 HHT25:HHT27 HRP25:HRP27 IBL25:IBL27 ILH25:ILH27 IVD25:IVD27 JEZ25:JEZ27 JOV25:JOV27 JYR25:JYR27 KIN25:KIN27 KSJ25:KSJ27 LCF25:LCF27 LMB25:LMB27 LVX25:LVX27 MFT25:MFT27 MPP25:MPP27 MZL25:MZL27 NJH25:NJH27 NTD25:NTD27 OCZ25:OCZ27 OMV25:OMV27 OWR25:OWR27 PGN25:PGN27 PQJ25:PQJ27 QAF25:QAF27 QKB25:QKB27 QTX25:QTX27 RDT25:RDT27 RNP25:RNP27 RXL25:RXL27 SHH25:SHH27 SRD25:SRD27 TAZ25:TAZ27 TKV25:TKV27 TUR25:TUR27 UEN25:UEN27 UOJ25:UOJ27 UYF25:UYF27 VIB25:VIB27 VRX25:VRX27 WBT25:WBT27 WLP25:WLP27 WVL25:WVL27 D65561:D65563 IZ65561:IZ65563 SV65561:SV65563 ACR65561:ACR65563 AMN65561:AMN65563 AWJ65561:AWJ65563 BGF65561:BGF65563 BQB65561:BQB65563 BZX65561:BZX65563 CJT65561:CJT65563 CTP65561:CTP65563 DDL65561:DDL65563 DNH65561:DNH65563 DXD65561:DXD65563 EGZ65561:EGZ65563 EQV65561:EQV65563 FAR65561:FAR65563 FKN65561:FKN65563 FUJ65561:FUJ65563 GEF65561:GEF65563 GOB65561:GOB65563 GXX65561:GXX65563 HHT65561:HHT65563 HRP65561:HRP65563 IBL65561:IBL65563 ILH65561:ILH65563 IVD65561:IVD65563 JEZ65561:JEZ65563 JOV65561:JOV65563 JYR65561:JYR65563 KIN65561:KIN65563 KSJ65561:KSJ65563 LCF65561:LCF65563 LMB65561:LMB65563 LVX65561:LVX65563 MFT65561:MFT65563 MPP65561:MPP65563 MZL65561:MZL65563 NJH65561:NJH65563 NTD65561:NTD65563 OCZ65561:OCZ65563 OMV65561:OMV65563 OWR65561:OWR65563 PGN65561:PGN65563 PQJ65561:PQJ65563 QAF65561:QAF65563 QKB65561:QKB65563 QTX65561:QTX65563 RDT65561:RDT65563 RNP65561:RNP65563 RXL65561:RXL65563 SHH65561:SHH65563 SRD65561:SRD65563 TAZ65561:TAZ65563 TKV65561:TKV65563 TUR65561:TUR65563 UEN65561:UEN65563 UOJ65561:UOJ65563 UYF65561:UYF65563 VIB65561:VIB65563 VRX65561:VRX65563 WBT65561:WBT65563 WLP65561:WLP65563 WVL65561:WVL65563 D131097:D131099 IZ131097:IZ131099 SV131097:SV131099 ACR131097:ACR131099 AMN131097:AMN131099 AWJ131097:AWJ131099 BGF131097:BGF131099 BQB131097:BQB131099 BZX131097:BZX131099 CJT131097:CJT131099 CTP131097:CTP131099 DDL131097:DDL131099 DNH131097:DNH131099 DXD131097:DXD131099 EGZ131097:EGZ131099 EQV131097:EQV131099 FAR131097:FAR131099 FKN131097:FKN131099 FUJ131097:FUJ131099 GEF131097:GEF131099 GOB131097:GOB131099 GXX131097:GXX131099 HHT131097:HHT131099 HRP131097:HRP131099 IBL131097:IBL131099 ILH131097:ILH131099 IVD131097:IVD131099 JEZ131097:JEZ131099 JOV131097:JOV131099 JYR131097:JYR131099 KIN131097:KIN131099 KSJ131097:KSJ131099 LCF131097:LCF131099 LMB131097:LMB131099 LVX131097:LVX131099 MFT131097:MFT131099 MPP131097:MPP131099 MZL131097:MZL131099 NJH131097:NJH131099 NTD131097:NTD131099 OCZ131097:OCZ131099 OMV131097:OMV131099 OWR131097:OWR131099 PGN131097:PGN131099 PQJ131097:PQJ131099 QAF131097:QAF131099 QKB131097:QKB131099 QTX131097:QTX131099 RDT131097:RDT131099 RNP131097:RNP131099 RXL131097:RXL131099 SHH131097:SHH131099 SRD131097:SRD131099 TAZ131097:TAZ131099 TKV131097:TKV131099 TUR131097:TUR131099 UEN131097:UEN131099 UOJ131097:UOJ131099 UYF131097:UYF131099 VIB131097:VIB131099 VRX131097:VRX131099 WBT131097:WBT131099 WLP131097:WLP131099 WVL131097:WVL131099 D196633:D196635 IZ196633:IZ196635 SV196633:SV196635 ACR196633:ACR196635 AMN196633:AMN196635 AWJ196633:AWJ196635 BGF196633:BGF196635 BQB196633:BQB196635 BZX196633:BZX196635 CJT196633:CJT196635 CTP196633:CTP196635 DDL196633:DDL196635 DNH196633:DNH196635 DXD196633:DXD196635 EGZ196633:EGZ196635 EQV196633:EQV196635 FAR196633:FAR196635 FKN196633:FKN196635 FUJ196633:FUJ196635 GEF196633:GEF196635 GOB196633:GOB196635 GXX196633:GXX196635 HHT196633:HHT196635 HRP196633:HRP196635 IBL196633:IBL196635 ILH196633:ILH196635 IVD196633:IVD196635 JEZ196633:JEZ196635 JOV196633:JOV196635 JYR196633:JYR196635 KIN196633:KIN196635 KSJ196633:KSJ196635 LCF196633:LCF196635 LMB196633:LMB196635 LVX196633:LVX196635 MFT196633:MFT196635 MPP196633:MPP196635 MZL196633:MZL196635 NJH196633:NJH196635 NTD196633:NTD196635 OCZ196633:OCZ196635 OMV196633:OMV196635 OWR196633:OWR196635 PGN196633:PGN196635 PQJ196633:PQJ196635 QAF196633:QAF196635 QKB196633:QKB196635 QTX196633:QTX196635 RDT196633:RDT196635 RNP196633:RNP196635 RXL196633:RXL196635 SHH196633:SHH196635 SRD196633:SRD196635 TAZ196633:TAZ196635 TKV196633:TKV196635 TUR196633:TUR196635 UEN196633:UEN196635 UOJ196633:UOJ196635 UYF196633:UYF196635 VIB196633:VIB196635 VRX196633:VRX196635 WBT196633:WBT196635 WLP196633:WLP196635 WVL196633:WVL196635 D262169:D262171 IZ262169:IZ262171 SV262169:SV262171 ACR262169:ACR262171 AMN262169:AMN262171 AWJ262169:AWJ262171 BGF262169:BGF262171 BQB262169:BQB262171 BZX262169:BZX262171 CJT262169:CJT262171 CTP262169:CTP262171 DDL262169:DDL262171 DNH262169:DNH262171 DXD262169:DXD262171 EGZ262169:EGZ262171 EQV262169:EQV262171 FAR262169:FAR262171 FKN262169:FKN262171 FUJ262169:FUJ262171 GEF262169:GEF262171 GOB262169:GOB262171 GXX262169:GXX262171 HHT262169:HHT262171 HRP262169:HRP262171 IBL262169:IBL262171 ILH262169:ILH262171 IVD262169:IVD262171 JEZ262169:JEZ262171 JOV262169:JOV262171 JYR262169:JYR262171 KIN262169:KIN262171 KSJ262169:KSJ262171 LCF262169:LCF262171 LMB262169:LMB262171 LVX262169:LVX262171 MFT262169:MFT262171 MPP262169:MPP262171 MZL262169:MZL262171 NJH262169:NJH262171 NTD262169:NTD262171 OCZ262169:OCZ262171 OMV262169:OMV262171 OWR262169:OWR262171 PGN262169:PGN262171 PQJ262169:PQJ262171 QAF262169:QAF262171 QKB262169:QKB262171 QTX262169:QTX262171 RDT262169:RDT262171 RNP262169:RNP262171 RXL262169:RXL262171 SHH262169:SHH262171 SRD262169:SRD262171 TAZ262169:TAZ262171 TKV262169:TKV262171 TUR262169:TUR262171 UEN262169:UEN262171 UOJ262169:UOJ262171 UYF262169:UYF262171 VIB262169:VIB262171 VRX262169:VRX262171 WBT262169:WBT262171 WLP262169:WLP262171 WVL262169:WVL262171 D327705:D327707 IZ327705:IZ327707 SV327705:SV327707 ACR327705:ACR327707 AMN327705:AMN327707 AWJ327705:AWJ327707 BGF327705:BGF327707 BQB327705:BQB327707 BZX327705:BZX327707 CJT327705:CJT327707 CTP327705:CTP327707 DDL327705:DDL327707 DNH327705:DNH327707 DXD327705:DXD327707 EGZ327705:EGZ327707 EQV327705:EQV327707 FAR327705:FAR327707 FKN327705:FKN327707 FUJ327705:FUJ327707 GEF327705:GEF327707 GOB327705:GOB327707 GXX327705:GXX327707 HHT327705:HHT327707 HRP327705:HRP327707 IBL327705:IBL327707 ILH327705:ILH327707 IVD327705:IVD327707 JEZ327705:JEZ327707 JOV327705:JOV327707 JYR327705:JYR327707 KIN327705:KIN327707 KSJ327705:KSJ327707 LCF327705:LCF327707 LMB327705:LMB327707 LVX327705:LVX327707 MFT327705:MFT327707 MPP327705:MPP327707 MZL327705:MZL327707 NJH327705:NJH327707 NTD327705:NTD327707 OCZ327705:OCZ327707 OMV327705:OMV327707 OWR327705:OWR327707 PGN327705:PGN327707 PQJ327705:PQJ327707 QAF327705:QAF327707 QKB327705:QKB327707 QTX327705:QTX327707 RDT327705:RDT327707 RNP327705:RNP327707 RXL327705:RXL327707 SHH327705:SHH327707 SRD327705:SRD327707 TAZ327705:TAZ327707 TKV327705:TKV327707 TUR327705:TUR327707 UEN327705:UEN327707 UOJ327705:UOJ327707 UYF327705:UYF327707 VIB327705:VIB327707 VRX327705:VRX327707 WBT327705:WBT327707 WLP327705:WLP327707 WVL327705:WVL327707 D393241:D393243 IZ393241:IZ393243 SV393241:SV393243 ACR393241:ACR393243 AMN393241:AMN393243 AWJ393241:AWJ393243 BGF393241:BGF393243 BQB393241:BQB393243 BZX393241:BZX393243 CJT393241:CJT393243 CTP393241:CTP393243 DDL393241:DDL393243 DNH393241:DNH393243 DXD393241:DXD393243 EGZ393241:EGZ393243 EQV393241:EQV393243 FAR393241:FAR393243 FKN393241:FKN393243 FUJ393241:FUJ393243 GEF393241:GEF393243 GOB393241:GOB393243 GXX393241:GXX393243 HHT393241:HHT393243 HRP393241:HRP393243 IBL393241:IBL393243 ILH393241:ILH393243 IVD393241:IVD393243 JEZ393241:JEZ393243 JOV393241:JOV393243 JYR393241:JYR393243 KIN393241:KIN393243 KSJ393241:KSJ393243 LCF393241:LCF393243 LMB393241:LMB393243 LVX393241:LVX393243 MFT393241:MFT393243 MPP393241:MPP393243 MZL393241:MZL393243 NJH393241:NJH393243 NTD393241:NTD393243 OCZ393241:OCZ393243 OMV393241:OMV393243 OWR393241:OWR393243 PGN393241:PGN393243 PQJ393241:PQJ393243 QAF393241:QAF393243 QKB393241:QKB393243 QTX393241:QTX393243 RDT393241:RDT393243 RNP393241:RNP393243 RXL393241:RXL393243 SHH393241:SHH393243 SRD393241:SRD393243 TAZ393241:TAZ393243 TKV393241:TKV393243 TUR393241:TUR393243 UEN393241:UEN393243 UOJ393241:UOJ393243 UYF393241:UYF393243 VIB393241:VIB393243 VRX393241:VRX393243 WBT393241:WBT393243 WLP393241:WLP393243 WVL393241:WVL393243 D458777:D458779 IZ458777:IZ458779 SV458777:SV458779 ACR458777:ACR458779 AMN458777:AMN458779 AWJ458777:AWJ458779 BGF458777:BGF458779 BQB458777:BQB458779 BZX458777:BZX458779 CJT458777:CJT458779 CTP458777:CTP458779 DDL458777:DDL458779 DNH458777:DNH458779 DXD458777:DXD458779 EGZ458777:EGZ458779 EQV458777:EQV458779 FAR458777:FAR458779 FKN458777:FKN458779 FUJ458777:FUJ458779 GEF458777:GEF458779 GOB458777:GOB458779 GXX458777:GXX458779 HHT458777:HHT458779 HRP458777:HRP458779 IBL458777:IBL458779 ILH458777:ILH458779 IVD458777:IVD458779 JEZ458777:JEZ458779 JOV458777:JOV458779 JYR458777:JYR458779 KIN458777:KIN458779 KSJ458777:KSJ458779 LCF458777:LCF458779 LMB458777:LMB458779 LVX458777:LVX458779 MFT458777:MFT458779 MPP458777:MPP458779 MZL458777:MZL458779 NJH458777:NJH458779 NTD458777:NTD458779 OCZ458777:OCZ458779 OMV458777:OMV458779 OWR458777:OWR458779 PGN458777:PGN458779 PQJ458777:PQJ458779 QAF458777:QAF458779 QKB458777:QKB458779 QTX458777:QTX458779 RDT458777:RDT458779 RNP458777:RNP458779 RXL458777:RXL458779 SHH458777:SHH458779 SRD458777:SRD458779 TAZ458777:TAZ458779 TKV458777:TKV458779 TUR458777:TUR458779 UEN458777:UEN458779 UOJ458777:UOJ458779 UYF458777:UYF458779 VIB458777:VIB458779 VRX458777:VRX458779 WBT458777:WBT458779 WLP458777:WLP458779 WVL458777:WVL458779 D524313:D524315 IZ524313:IZ524315 SV524313:SV524315 ACR524313:ACR524315 AMN524313:AMN524315 AWJ524313:AWJ524315 BGF524313:BGF524315 BQB524313:BQB524315 BZX524313:BZX524315 CJT524313:CJT524315 CTP524313:CTP524315 DDL524313:DDL524315 DNH524313:DNH524315 DXD524313:DXD524315 EGZ524313:EGZ524315 EQV524313:EQV524315 FAR524313:FAR524315 FKN524313:FKN524315 FUJ524313:FUJ524315 GEF524313:GEF524315 GOB524313:GOB524315 GXX524313:GXX524315 HHT524313:HHT524315 HRP524313:HRP524315 IBL524313:IBL524315 ILH524313:ILH524315 IVD524313:IVD524315 JEZ524313:JEZ524315 JOV524313:JOV524315 JYR524313:JYR524315 KIN524313:KIN524315 KSJ524313:KSJ524315 LCF524313:LCF524315 LMB524313:LMB524315 LVX524313:LVX524315 MFT524313:MFT524315 MPP524313:MPP524315 MZL524313:MZL524315 NJH524313:NJH524315 NTD524313:NTD524315 OCZ524313:OCZ524315 OMV524313:OMV524315 OWR524313:OWR524315 PGN524313:PGN524315 PQJ524313:PQJ524315 QAF524313:QAF524315 QKB524313:QKB524315 QTX524313:QTX524315 RDT524313:RDT524315 RNP524313:RNP524315 RXL524313:RXL524315 SHH524313:SHH524315 SRD524313:SRD524315 TAZ524313:TAZ524315 TKV524313:TKV524315 TUR524313:TUR524315 UEN524313:UEN524315 UOJ524313:UOJ524315 UYF524313:UYF524315 VIB524313:VIB524315 VRX524313:VRX524315 WBT524313:WBT524315 WLP524313:WLP524315 WVL524313:WVL524315 D589849:D589851 IZ589849:IZ589851 SV589849:SV589851 ACR589849:ACR589851 AMN589849:AMN589851 AWJ589849:AWJ589851 BGF589849:BGF589851 BQB589849:BQB589851 BZX589849:BZX589851 CJT589849:CJT589851 CTP589849:CTP589851 DDL589849:DDL589851 DNH589849:DNH589851 DXD589849:DXD589851 EGZ589849:EGZ589851 EQV589849:EQV589851 FAR589849:FAR589851 FKN589849:FKN589851 FUJ589849:FUJ589851 GEF589849:GEF589851 GOB589849:GOB589851 GXX589849:GXX589851 HHT589849:HHT589851 HRP589849:HRP589851 IBL589849:IBL589851 ILH589849:ILH589851 IVD589849:IVD589851 JEZ589849:JEZ589851 JOV589849:JOV589851 JYR589849:JYR589851 KIN589849:KIN589851 KSJ589849:KSJ589851 LCF589849:LCF589851 LMB589849:LMB589851 LVX589849:LVX589851 MFT589849:MFT589851 MPP589849:MPP589851 MZL589849:MZL589851 NJH589849:NJH589851 NTD589849:NTD589851 OCZ589849:OCZ589851 OMV589849:OMV589851 OWR589849:OWR589851 PGN589849:PGN589851 PQJ589849:PQJ589851 QAF589849:QAF589851 QKB589849:QKB589851 QTX589849:QTX589851 RDT589849:RDT589851 RNP589849:RNP589851 RXL589849:RXL589851 SHH589849:SHH589851 SRD589849:SRD589851 TAZ589849:TAZ589851 TKV589849:TKV589851 TUR589849:TUR589851 UEN589849:UEN589851 UOJ589849:UOJ589851 UYF589849:UYF589851 VIB589849:VIB589851 VRX589849:VRX589851 WBT589849:WBT589851 WLP589849:WLP589851 WVL589849:WVL589851 D655385:D655387 IZ655385:IZ655387 SV655385:SV655387 ACR655385:ACR655387 AMN655385:AMN655387 AWJ655385:AWJ655387 BGF655385:BGF655387 BQB655385:BQB655387 BZX655385:BZX655387 CJT655385:CJT655387 CTP655385:CTP655387 DDL655385:DDL655387 DNH655385:DNH655387 DXD655385:DXD655387 EGZ655385:EGZ655387 EQV655385:EQV655387 FAR655385:FAR655387 FKN655385:FKN655387 FUJ655385:FUJ655387 GEF655385:GEF655387 GOB655385:GOB655387 GXX655385:GXX655387 HHT655385:HHT655387 HRP655385:HRP655387 IBL655385:IBL655387 ILH655385:ILH655387 IVD655385:IVD655387 JEZ655385:JEZ655387 JOV655385:JOV655387 JYR655385:JYR655387 KIN655385:KIN655387 KSJ655385:KSJ655387 LCF655385:LCF655387 LMB655385:LMB655387 LVX655385:LVX655387 MFT655385:MFT655387 MPP655385:MPP655387 MZL655385:MZL655387 NJH655385:NJH655387 NTD655385:NTD655387 OCZ655385:OCZ655387 OMV655385:OMV655387 OWR655385:OWR655387 PGN655385:PGN655387 PQJ655385:PQJ655387 QAF655385:QAF655387 QKB655385:QKB655387 QTX655385:QTX655387 RDT655385:RDT655387 RNP655385:RNP655387 RXL655385:RXL655387 SHH655385:SHH655387 SRD655385:SRD655387 TAZ655385:TAZ655387 TKV655385:TKV655387 TUR655385:TUR655387 UEN655385:UEN655387 UOJ655385:UOJ655387 UYF655385:UYF655387 VIB655385:VIB655387 VRX655385:VRX655387 WBT655385:WBT655387 WLP655385:WLP655387 WVL655385:WVL655387 D720921:D720923 IZ720921:IZ720923 SV720921:SV720923 ACR720921:ACR720923 AMN720921:AMN720923 AWJ720921:AWJ720923 BGF720921:BGF720923 BQB720921:BQB720923 BZX720921:BZX720923 CJT720921:CJT720923 CTP720921:CTP720923 DDL720921:DDL720923 DNH720921:DNH720923 DXD720921:DXD720923 EGZ720921:EGZ720923 EQV720921:EQV720923 FAR720921:FAR720923 FKN720921:FKN720923 FUJ720921:FUJ720923 GEF720921:GEF720923 GOB720921:GOB720923 GXX720921:GXX720923 HHT720921:HHT720923 HRP720921:HRP720923 IBL720921:IBL720923 ILH720921:ILH720923 IVD720921:IVD720923 JEZ720921:JEZ720923 JOV720921:JOV720923 JYR720921:JYR720923 KIN720921:KIN720923 KSJ720921:KSJ720923 LCF720921:LCF720923 LMB720921:LMB720923 LVX720921:LVX720923 MFT720921:MFT720923 MPP720921:MPP720923 MZL720921:MZL720923 NJH720921:NJH720923 NTD720921:NTD720923 OCZ720921:OCZ720923 OMV720921:OMV720923 OWR720921:OWR720923 PGN720921:PGN720923 PQJ720921:PQJ720923 QAF720921:QAF720923 QKB720921:QKB720923 QTX720921:QTX720923 RDT720921:RDT720923 RNP720921:RNP720923 RXL720921:RXL720923 SHH720921:SHH720923 SRD720921:SRD720923 TAZ720921:TAZ720923 TKV720921:TKV720923 TUR720921:TUR720923 UEN720921:UEN720923 UOJ720921:UOJ720923 UYF720921:UYF720923 VIB720921:VIB720923 VRX720921:VRX720923 WBT720921:WBT720923 WLP720921:WLP720923 WVL720921:WVL720923 D786457:D786459 IZ786457:IZ786459 SV786457:SV786459 ACR786457:ACR786459 AMN786457:AMN786459 AWJ786457:AWJ786459 BGF786457:BGF786459 BQB786457:BQB786459 BZX786457:BZX786459 CJT786457:CJT786459 CTP786457:CTP786459 DDL786457:DDL786459 DNH786457:DNH786459 DXD786457:DXD786459 EGZ786457:EGZ786459 EQV786457:EQV786459 FAR786457:FAR786459 FKN786457:FKN786459 FUJ786457:FUJ786459 GEF786457:GEF786459 GOB786457:GOB786459 GXX786457:GXX786459 HHT786457:HHT786459 HRP786457:HRP786459 IBL786457:IBL786459 ILH786457:ILH786459 IVD786457:IVD786459 JEZ786457:JEZ786459 JOV786457:JOV786459 JYR786457:JYR786459 KIN786457:KIN786459 KSJ786457:KSJ786459 LCF786457:LCF786459 LMB786457:LMB786459 LVX786457:LVX786459 MFT786457:MFT786459 MPP786457:MPP786459 MZL786457:MZL786459 NJH786457:NJH786459 NTD786457:NTD786459 OCZ786457:OCZ786459 OMV786457:OMV786459 OWR786457:OWR786459 PGN786457:PGN786459 PQJ786457:PQJ786459 QAF786457:QAF786459 QKB786457:QKB786459 QTX786457:QTX786459 RDT786457:RDT786459 RNP786457:RNP786459 RXL786457:RXL786459 SHH786457:SHH786459 SRD786457:SRD786459 TAZ786457:TAZ786459 TKV786457:TKV786459 TUR786457:TUR786459 UEN786457:UEN786459 UOJ786457:UOJ786459 UYF786457:UYF786459 VIB786457:VIB786459 VRX786457:VRX786459 WBT786457:WBT786459 WLP786457:WLP786459 WVL786457:WVL786459 D851993:D851995 IZ851993:IZ851995 SV851993:SV851995 ACR851993:ACR851995 AMN851993:AMN851995 AWJ851993:AWJ851995 BGF851993:BGF851995 BQB851993:BQB851995 BZX851993:BZX851995 CJT851993:CJT851995 CTP851993:CTP851995 DDL851993:DDL851995 DNH851993:DNH851995 DXD851993:DXD851995 EGZ851993:EGZ851995 EQV851993:EQV851995 FAR851993:FAR851995 FKN851993:FKN851995 FUJ851993:FUJ851995 GEF851993:GEF851995 GOB851993:GOB851995 GXX851993:GXX851995 HHT851993:HHT851995 HRP851993:HRP851995 IBL851993:IBL851995 ILH851993:ILH851995 IVD851993:IVD851995 JEZ851993:JEZ851995 JOV851993:JOV851995 JYR851993:JYR851995 KIN851993:KIN851995 KSJ851993:KSJ851995 LCF851993:LCF851995 LMB851993:LMB851995 LVX851993:LVX851995 MFT851993:MFT851995 MPP851993:MPP851995 MZL851993:MZL851995 NJH851993:NJH851995 NTD851993:NTD851995 OCZ851993:OCZ851995 OMV851993:OMV851995 OWR851993:OWR851995 PGN851993:PGN851995 PQJ851993:PQJ851995 QAF851993:QAF851995 QKB851993:QKB851995 QTX851993:QTX851995 RDT851993:RDT851995 RNP851993:RNP851995 RXL851993:RXL851995 SHH851993:SHH851995 SRD851993:SRD851995 TAZ851993:TAZ851995 TKV851993:TKV851995 TUR851993:TUR851995 UEN851993:UEN851995 UOJ851993:UOJ851995 UYF851993:UYF851995 VIB851993:VIB851995 VRX851993:VRX851995 WBT851993:WBT851995 WLP851993:WLP851995 WVL851993:WVL851995 D917529:D917531 IZ917529:IZ917531 SV917529:SV917531 ACR917529:ACR917531 AMN917529:AMN917531 AWJ917529:AWJ917531 BGF917529:BGF917531 BQB917529:BQB917531 BZX917529:BZX917531 CJT917529:CJT917531 CTP917529:CTP917531 DDL917529:DDL917531 DNH917529:DNH917531 DXD917529:DXD917531 EGZ917529:EGZ917531 EQV917529:EQV917531 FAR917529:FAR917531 FKN917529:FKN917531 FUJ917529:FUJ917531 GEF917529:GEF917531 GOB917529:GOB917531 GXX917529:GXX917531 HHT917529:HHT917531 HRP917529:HRP917531 IBL917529:IBL917531 ILH917529:ILH917531 IVD917529:IVD917531 JEZ917529:JEZ917531 JOV917529:JOV917531 JYR917529:JYR917531 KIN917529:KIN917531 KSJ917529:KSJ917531 LCF917529:LCF917531 LMB917529:LMB917531 LVX917529:LVX917531 MFT917529:MFT917531 MPP917529:MPP917531 MZL917529:MZL917531 NJH917529:NJH917531 NTD917529:NTD917531 OCZ917529:OCZ917531 OMV917529:OMV917531 OWR917529:OWR917531 PGN917529:PGN917531 PQJ917529:PQJ917531 QAF917529:QAF917531 QKB917529:QKB917531 QTX917529:QTX917531 RDT917529:RDT917531 RNP917529:RNP917531 RXL917529:RXL917531 SHH917529:SHH917531 SRD917529:SRD917531 TAZ917529:TAZ917531 TKV917529:TKV917531 TUR917529:TUR917531 UEN917529:UEN917531 UOJ917529:UOJ917531 UYF917529:UYF917531 VIB917529:VIB917531 VRX917529:VRX917531 WBT917529:WBT917531 WLP917529:WLP917531 WVL917529:WVL917531 D983065:D983067 IZ983065:IZ983067 SV983065:SV983067 ACR983065:ACR983067 AMN983065:AMN983067 AWJ983065:AWJ983067 BGF983065:BGF983067 BQB983065:BQB983067 BZX983065:BZX983067 CJT983065:CJT983067 CTP983065:CTP983067 DDL983065:DDL983067 DNH983065:DNH983067 DXD983065:DXD983067 EGZ983065:EGZ983067 EQV983065:EQV983067 FAR983065:FAR983067 FKN983065:FKN983067 FUJ983065:FUJ983067 GEF983065:GEF983067 GOB983065:GOB983067 GXX983065:GXX983067 HHT983065:HHT983067 HRP983065:HRP983067 IBL983065:IBL983067 ILH983065:ILH983067 IVD983065:IVD983067 JEZ983065:JEZ983067 JOV983065:JOV983067 JYR983065:JYR983067 KIN983065:KIN983067 KSJ983065:KSJ983067 LCF983065:LCF983067 LMB983065:LMB983067 LVX983065:LVX983067 MFT983065:MFT983067 MPP983065:MPP983067 MZL983065:MZL983067 NJH983065:NJH983067 NTD983065:NTD983067 OCZ983065:OCZ983067 OMV983065:OMV983067 OWR983065:OWR983067 PGN983065:PGN983067 PQJ983065:PQJ983067 QAF983065:QAF983067 QKB983065:QKB983067 QTX983065:QTX983067 RDT983065:RDT983067 RNP983065:RNP983067 RXL983065:RXL983067 SHH983065:SHH983067 SRD983065:SRD983067 TAZ983065:TAZ983067 TKV983065:TKV983067 TUR983065:TUR983067 UEN983065:UEN983067 UOJ983065:UOJ983067 UYF983065:UYF983067 VIB983065:VIB983067 VRX983065:VRX983067 WBT983065:WBT983067 WLP983065:WLP983067">
      <formula1>$D$78:$D$412</formula1>
    </dataValidation>
  </dataValidations>
  <pageMargins left="0.75" right="0.75" top="1.25" bottom="1" header="0.5" footer="0.25"/>
  <pageSetup scale="90" orientation="portrait" r:id="rId1"/>
  <headerFooter scaleWithDoc="0" alignWithMargins="0">
    <oddHeader>&amp;R&amp;"Times New Roman,Regular"Exhibit No. ___ (JH-2)
 Docket UE-130043
Page &amp;P of &amp;N</oddHead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8"/>
  <sheetViews>
    <sheetView topLeftCell="A13" workbookViewId="0">
      <selection activeCell="B1" sqref="B1:I58"/>
    </sheetView>
  </sheetViews>
  <sheetFormatPr defaultRowHeight="13.8"/>
  <cols>
    <col min="1" max="1" width="34.33203125" style="168" bestFit="1" customWidth="1"/>
    <col min="2" max="2" width="12.44140625" style="168" customWidth="1"/>
    <col min="3" max="3" width="11.5546875" style="169" customWidth="1"/>
    <col min="4" max="4" width="8.109375" style="168" customWidth="1"/>
    <col min="5" max="5" width="11.5546875" style="170" customWidth="1"/>
    <col min="6" max="6" width="9.44140625" style="169" customWidth="1"/>
    <col min="7" max="7" width="10.88671875" style="168" customWidth="1"/>
    <col min="8" max="8" width="12.5546875" style="170" customWidth="1"/>
    <col min="9" max="9" width="8.33203125" style="168" customWidth="1"/>
    <col min="10" max="255" width="10" style="168"/>
    <col min="256" max="256" width="2.5546875" style="168" customWidth="1"/>
    <col min="257" max="257" width="7.109375" style="168" customWidth="1"/>
    <col min="258" max="258" width="27.6640625" style="168" customWidth="1"/>
    <col min="259" max="259" width="9.6640625" style="168" customWidth="1"/>
    <col min="260" max="260" width="4.6640625" style="168" customWidth="1"/>
    <col min="261" max="261" width="14.44140625" style="168" customWidth="1"/>
    <col min="262" max="262" width="11.109375" style="168" customWidth="1"/>
    <col min="263" max="263" width="10.33203125" style="168" customWidth="1"/>
    <col min="264" max="264" width="13" style="168" customWidth="1"/>
    <col min="265" max="265" width="8.33203125" style="168" customWidth="1"/>
    <col min="266" max="511" width="10" style="168"/>
    <col min="512" max="512" width="2.5546875" style="168" customWidth="1"/>
    <col min="513" max="513" width="7.109375" style="168" customWidth="1"/>
    <col min="514" max="514" width="27.6640625" style="168" customWidth="1"/>
    <col min="515" max="515" width="9.6640625" style="168" customWidth="1"/>
    <col min="516" max="516" width="4.6640625" style="168" customWidth="1"/>
    <col min="517" max="517" width="14.44140625" style="168" customWidth="1"/>
    <col min="518" max="518" width="11.109375" style="168" customWidth="1"/>
    <col min="519" max="519" width="10.33203125" style="168" customWidth="1"/>
    <col min="520" max="520" width="13" style="168" customWidth="1"/>
    <col min="521" max="521" width="8.33203125" style="168" customWidth="1"/>
    <col min="522" max="767" width="10" style="168"/>
    <col min="768" max="768" width="2.5546875" style="168" customWidth="1"/>
    <col min="769" max="769" width="7.109375" style="168" customWidth="1"/>
    <col min="770" max="770" width="27.6640625" style="168" customWidth="1"/>
    <col min="771" max="771" width="9.6640625" style="168" customWidth="1"/>
    <col min="772" max="772" width="4.6640625" style="168" customWidth="1"/>
    <col min="773" max="773" width="14.44140625" style="168" customWidth="1"/>
    <col min="774" max="774" width="11.109375" style="168" customWidth="1"/>
    <col min="775" max="775" width="10.33203125" style="168" customWidth="1"/>
    <col min="776" max="776" width="13" style="168" customWidth="1"/>
    <col min="777" max="777" width="8.33203125" style="168" customWidth="1"/>
    <col min="778" max="1023" width="9.109375" style="168"/>
    <col min="1024" max="1024" width="2.5546875" style="168" customWidth="1"/>
    <col min="1025" max="1025" width="7.109375" style="168" customWidth="1"/>
    <col min="1026" max="1026" width="27.6640625" style="168" customWidth="1"/>
    <col min="1027" max="1027" width="9.6640625" style="168" customWidth="1"/>
    <col min="1028" max="1028" width="4.6640625" style="168" customWidth="1"/>
    <col min="1029" max="1029" width="14.44140625" style="168" customWidth="1"/>
    <col min="1030" max="1030" width="11.109375" style="168" customWidth="1"/>
    <col min="1031" max="1031" width="10.33203125" style="168" customWidth="1"/>
    <col min="1032" max="1032" width="13" style="168" customWidth="1"/>
    <col min="1033" max="1033" width="8.33203125" style="168" customWidth="1"/>
    <col min="1034" max="1279" width="10" style="168"/>
    <col min="1280" max="1280" width="2.5546875" style="168" customWidth="1"/>
    <col min="1281" max="1281" width="7.109375" style="168" customWidth="1"/>
    <col min="1282" max="1282" width="27.6640625" style="168" customWidth="1"/>
    <col min="1283" max="1283" width="9.6640625" style="168" customWidth="1"/>
    <col min="1284" max="1284" width="4.6640625" style="168" customWidth="1"/>
    <col min="1285" max="1285" width="14.44140625" style="168" customWidth="1"/>
    <col min="1286" max="1286" width="11.109375" style="168" customWidth="1"/>
    <col min="1287" max="1287" width="10.33203125" style="168" customWidth="1"/>
    <col min="1288" max="1288" width="13" style="168" customWidth="1"/>
    <col min="1289" max="1289" width="8.33203125" style="168" customWidth="1"/>
    <col min="1290" max="1535" width="10" style="168"/>
    <col min="1536" max="1536" width="2.5546875" style="168" customWidth="1"/>
    <col min="1537" max="1537" width="7.109375" style="168" customWidth="1"/>
    <col min="1538" max="1538" width="27.6640625" style="168" customWidth="1"/>
    <col min="1539" max="1539" width="9.6640625" style="168" customWidth="1"/>
    <col min="1540" max="1540" width="4.6640625" style="168" customWidth="1"/>
    <col min="1541" max="1541" width="14.44140625" style="168" customWidth="1"/>
    <col min="1542" max="1542" width="11.109375" style="168" customWidth="1"/>
    <col min="1543" max="1543" width="10.33203125" style="168" customWidth="1"/>
    <col min="1544" max="1544" width="13" style="168" customWidth="1"/>
    <col min="1545" max="1545" width="8.33203125" style="168" customWidth="1"/>
    <col min="1546" max="1791" width="10" style="168"/>
    <col min="1792" max="1792" width="2.5546875" style="168" customWidth="1"/>
    <col min="1793" max="1793" width="7.109375" style="168" customWidth="1"/>
    <col min="1794" max="1794" width="27.6640625" style="168" customWidth="1"/>
    <col min="1795" max="1795" width="9.6640625" style="168" customWidth="1"/>
    <col min="1796" max="1796" width="4.6640625" style="168" customWidth="1"/>
    <col min="1797" max="1797" width="14.44140625" style="168" customWidth="1"/>
    <col min="1798" max="1798" width="11.109375" style="168" customWidth="1"/>
    <col min="1799" max="1799" width="10.33203125" style="168" customWidth="1"/>
    <col min="1800" max="1800" width="13" style="168" customWidth="1"/>
    <col min="1801" max="1801" width="8.33203125" style="168" customWidth="1"/>
    <col min="1802" max="2047" width="9.109375" style="168"/>
    <col min="2048" max="2048" width="2.5546875" style="168" customWidth="1"/>
    <col min="2049" max="2049" width="7.109375" style="168" customWidth="1"/>
    <col min="2050" max="2050" width="27.6640625" style="168" customWidth="1"/>
    <col min="2051" max="2051" width="9.6640625" style="168" customWidth="1"/>
    <col min="2052" max="2052" width="4.6640625" style="168" customWidth="1"/>
    <col min="2053" max="2053" width="14.44140625" style="168" customWidth="1"/>
    <col min="2054" max="2054" width="11.109375" style="168" customWidth="1"/>
    <col min="2055" max="2055" width="10.33203125" style="168" customWidth="1"/>
    <col min="2056" max="2056" width="13" style="168" customWidth="1"/>
    <col min="2057" max="2057" width="8.33203125" style="168" customWidth="1"/>
    <col min="2058" max="2303" width="10" style="168"/>
    <col min="2304" max="2304" width="2.5546875" style="168" customWidth="1"/>
    <col min="2305" max="2305" width="7.109375" style="168" customWidth="1"/>
    <col min="2306" max="2306" width="27.6640625" style="168" customWidth="1"/>
    <col min="2307" max="2307" width="9.6640625" style="168" customWidth="1"/>
    <col min="2308" max="2308" width="4.6640625" style="168" customWidth="1"/>
    <col min="2309" max="2309" width="14.44140625" style="168" customWidth="1"/>
    <col min="2310" max="2310" width="11.109375" style="168" customWidth="1"/>
    <col min="2311" max="2311" width="10.33203125" style="168" customWidth="1"/>
    <col min="2312" max="2312" width="13" style="168" customWidth="1"/>
    <col min="2313" max="2313" width="8.33203125" style="168" customWidth="1"/>
    <col min="2314" max="2559" width="10" style="168"/>
    <col min="2560" max="2560" width="2.5546875" style="168" customWidth="1"/>
    <col min="2561" max="2561" width="7.109375" style="168" customWidth="1"/>
    <col min="2562" max="2562" width="27.6640625" style="168" customWidth="1"/>
    <col min="2563" max="2563" width="9.6640625" style="168" customWidth="1"/>
    <col min="2564" max="2564" width="4.6640625" style="168" customWidth="1"/>
    <col min="2565" max="2565" width="14.44140625" style="168" customWidth="1"/>
    <col min="2566" max="2566" width="11.109375" style="168" customWidth="1"/>
    <col min="2567" max="2567" width="10.33203125" style="168" customWidth="1"/>
    <col min="2568" max="2568" width="13" style="168" customWidth="1"/>
    <col min="2569" max="2569" width="8.33203125" style="168" customWidth="1"/>
    <col min="2570" max="2815" width="10" style="168"/>
    <col min="2816" max="2816" width="2.5546875" style="168" customWidth="1"/>
    <col min="2817" max="2817" width="7.109375" style="168" customWidth="1"/>
    <col min="2818" max="2818" width="27.6640625" style="168" customWidth="1"/>
    <col min="2819" max="2819" width="9.6640625" style="168" customWidth="1"/>
    <col min="2820" max="2820" width="4.6640625" style="168" customWidth="1"/>
    <col min="2821" max="2821" width="14.44140625" style="168" customWidth="1"/>
    <col min="2822" max="2822" width="11.109375" style="168" customWidth="1"/>
    <col min="2823" max="2823" width="10.33203125" style="168" customWidth="1"/>
    <col min="2824" max="2824" width="13" style="168" customWidth="1"/>
    <col min="2825" max="2825" width="8.33203125" style="168" customWidth="1"/>
    <col min="2826" max="3071" width="9.109375" style="168"/>
    <col min="3072" max="3072" width="2.5546875" style="168" customWidth="1"/>
    <col min="3073" max="3073" width="7.109375" style="168" customWidth="1"/>
    <col min="3074" max="3074" width="27.6640625" style="168" customWidth="1"/>
    <col min="3075" max="3075" width="9.6640625" style="168" customWidth="1"/>
    <col min="3076" max="3076" width="4.6640625" style="168" customWidth="1"/>
    <col min="3077" max="3077" width="14.44140625" style="168" customWidth="1"/>
    <col min="3078" max="3078" width="11.109375" style="168" customWidth="1"/>
    <col min="3079" max="3079" width="10.33203125" style="168" customWidth="1"/>
    <col min="3080" max="3080" width="13" style="168" customWidth="1"/>
    <col min="3081" max="3081" width="8.33203125" style="168" customWidth="1"/>
    <col min="3082" max="3327" width="10" style="168"/>
    <col min="3328" max="3328" width="2.5546875" style="168" customWidth="1"/>
    <col min="3329" max="3329" width="7.109375" style="168" customWidth="1"/>
    <col min="3330" max="3330" width="27.6640625" style="168" customWidth="1"/>
    <col min="3331" max="3331" width="9.6640625" style="168" customWidth="1"/>
    <col min="3332" max="3332" width="4.6640625" style="168" customWidth="1"/>
    <col min="3333" max="3333" width="14.44140625" style="168" customWidth="1"/>
    <col min="3334" max="3334" width="11.109375" style="168" customWidth="1"/>
    <col min="3335" max="3335" width="10.33203125" style="168" customWidth="1"/>
    <col min="3336" max="3336" width="13" style="168" customWidth="1"/>
    <col min="3337" max="3337" width="8.33203125" style="168" customWidth="1"/>
    <col min="3338" max="3583" width="10" style="168"/>
    <col min="3584" max="3584" width="2.5546875" style="168" customWidth="1"/>
    <col min="3585" max="3585" width="7.109375" style="168" customWidth="1"/>
    <col min="3586" max="3586" width="27.6640625" style="168" customWidth="1"/>
    <col min="3587" max="3587" width="9.6640625" style="168" customWidth="1"/>
    <col min="3588" max="3588" width="4.6640625" style="168" customWidth="1"/>
    <col min="3589" max="3589" width="14.44140625" style="168" customWidth="1"/>
    <col min="3590" max="3590" width="11.109375" style="168" customWidth="1"/>
    <col min="3591" max="3591" width="10.33203125" style="168" customWidth="1"/>
    <col min="3592" max="3592" width="13" style="168" customWidth="1"/>
    <col min="3593" max="3593" width="8.33203125" style="168" customWidth="1"/>
    <col min="3594" max="3839" width="10" style="168"/>
    <col min="3840" max="3840" width="2.5546875" style="168" customWidth="1"/>
    <col min="3841" max="3841" width="7.109375" style="168" customWidth="1"/>
    <col min="3842" max="3842" width="27.6640625" style="168" customWidth="1"/>
    <col min="3843" max="3843" width="9.6640625" style="168" customWidth="1"/>
    <col min="3844" max="3844" width="4.6640625" style="168" customWidth="1"/>
    <col min="3845" max="3845" width="14.44140625" style="168" customWidth="1"/>
    <col min="3846" max="3846" width="11.109375" style="168" customWidth="1"/>
    <col min="3847" max="3847" width="10.33203125" style="168" customWidth="1"/>
    <col min="3848" max="3848" width="13" style="168" customWidth="1"/>
    <col min="3849" max="3849" width="8.33203125" style="168" customWidth="1"/>
    <col min="3850" max="4095" width="9.109375" style="168"/>
    <col min="4096" max="4096" width="2.5546875" style="168" customWidth="1"/>
    <col min="4097" max="4097" width="7.109375" style="168" customWidth="1"/>
    <col min="4098" max="4098" width="27.6640625" style="168" customWidth="1"/>
    <col min="4099" max="4099" width="9.6640625" style="168" customWidth="1"/>
    <col min="4100" max="4100" width="4.6640625" style="168" customWidth="1"/>
    <col min="4101" max="4101" width="14.44140625" style="168" customWidth="1"/>
    <col min="4102" max="4102" width="11.109375" style="168" customWidth="1"/>
    <col min="4103" max="4103" width="10.33203125" style="168" customWidth="1"/>
    <col min="4104" max="4104" width="13" style="168" customWidth="1"/>
    <col min="4105" max="4105" width="8.33203125" style="168" customWidth="1"/>
    <col min="4106" max="4351" width="10" style="168"/>
    <col min="4352" max="4352" width="2.5546875" style="168" customWidth="1"/>
    <col min="4353" max="4353" width="7.109375" style="168" customWidth="1"/>
    <col min="4354" max="4354" width="27.6640625" style="168" customWidth="1"/>
    <col min="4355" max="4355" width="9.6640625" style="168" customWidth="1"/>
    <col min="4356" max="4356" width="4.6640625" style="168" customWidth="1"/>
    <col min="4357" max="4357" width="14.44140625" style="168" customWidth="1"/>
    <col min="4358" max="4358" width="11.109375" style="168" customWidth="1"/>
    <col min="4359" max="4359" width="10.33203125" style="168" customWidth="1"/>
    <col min="4360" max="4360" width="13" style="168" customWidth="1"/>
    <col min="4361" max="4361" width="8.33203125" style="168" customWidth="1"/>
    <col min="4362" max="4607" width="10" style="168"/>
    <col min="4608" max="4608" width="2.5546875" style="168" customWidth="1"/>
    <col min="4609" max="4609" width="7.109375" style="168" customWidth="1"/>
    <col min="4610" max="4610" width="27.6640625" style="168" customWidth="1"/>
    <col min="4611" max="4611" width="9.6640625" style="168" customWidth="1"/>
    <col min="4612" max="4612" width="4.6640625" style="168" customWidth="1"/>
    <col min="4613" max="4613" width="14.44140625" style="168" customWidth="1"/>
    <col min="4614" max="4614" width="11.109375" style="168" customWidth="1"/>
    <col min="4615" max="4615" width="10.33203125" style="168" customWidth="1"/>
    <col min="4616" max="4616" width="13" style="168" customWidth="1"/>
    <col min="4617" max="4617" width="8.33203125" style="168" customWidth="1"/>
    <col min="4618" max="4863" width="10" style="168"/>
    <col min="4864" max="4864" width="2.5546875" style="168" customWidth="1"/>
    <col min="4865" max="4865" width="7.109375" style="168" customWidth="1"/>
    <col min="4866" max="4866" width="27.6640625" style="168" customWidth="1"/>
    <col min="4867" max="4867" width="9.6640625" style="168" customWidth="1"/>
    <col min="4868" max="4868" width="4.6640625" style="168" customWidth="1"/>
    <col min="4869" max="4869" width="14.44140625" style="168" customWidth="1"/>
    <col min="4870" max="4870" width="11.109375" style="168" customWidth="1"/>
    <col min="4871" max="4871" width="10.33203125" style="168" customWidth="1"/>
    <col min="4872" max="4872" width="13" style="168" customWidth="1"/>
    <col min="4873" max="4873" width="8.33203125" style="168" customWidth="1"/>
    <col min="4874" max="5119" width="9.109375" style="168"/>
    <col min="5120" max="5120" width="2.5546875" style="168" customWidth="1"/>
    <col min="5121" max="5121" width="7.109375" style="168" customWidth="1"/>
    <col min="5122" max="5122" width="27.6640625" style="168" customWidth="1"/>
    <col min="5123" max="5123" width="9.6640625" style="168" customWidth="1"/>
    <col min="5124" max="5124" width="4.6640625" style="168" customWidth="1"/>
    <col min="5125" max="5125" width="14.44140625" style="168" customWidth="1"/>
    <col min="5126" max="5126" width="11.109375" style="168" customWidth="1"/>
    <col min="5127" max="5127" width="10.33203125" style="168" customWidth="1"/>
    <col min="5128" max="5128" width="13" style="168" customWidth="1"/>
    <col min="5129" max="5129" width="8.33203125" style="168" customWidth="1"/>
    <col min="5130" max="5375" width="10" style="168"/>
    <col min="5376" max="5376" width="2.5546875" style="168" customWidth="1"/>
    <col min="5377" max="5377" width="7.109375" style="168" customWidth="1"/>
    <col min="5378" max="5378" width="27.6640625" style="168" customWidth="1"/>
    <col min="5379" max="5379" width="9.6640625" style="168" customWidth="1"/>
    <col min="5380" max="5380" width="4.6640625" style="168" customWidth="1"/>
    <col min="5381" max="5381" width="14.44140625" style="168" customWidth="1"/>
    <col min="5382" max="5382" width="11.109375" style="168" customWidth="1"/>
    <col min="5383" max="5383" width="10.33203125" style="168" customWidth="1"/>
    <col min="5384" max="5384" width="13" style="168" customWidth="1"/>
    <col min="5385" max="5385" width="8.33203125" style="168" customWidth="1"/>
    <col min="5386" max="5631" width="10" style="168"/>
    <col min="5632" max="5632" width="2.5546875" style="168" customWidth="1"/>
    <col min="5633" max="5633" width="7.109375" style="168" customWidth="1"/>
    <col min="5634" max="5634" width="27.6640625" style="168" customWidth="1"/>
    <col min="5635" max="5635" width="9.6640625" style="168" customWidth="1"/>
    <col min="5636" max="5636" width="4.6640625" style="168" customWidth="1"/>
    <col min="5637" max="5637" width="14.44140625" style="168" customWidth="1"/>
    <col min="5638" max="5638" width="11.109375" style="168" customWidth="1"/>
    <col min="5639" max="5639" width="10.33203125" style="168" customWidth="1"/>
    <col min="5640" max="5640" width="13" style="168" customWidth="1"/>
    <col min="5641" max="5641" width="8.33203125" style="168" customWidth="1"/>
    <col min="5642" max="5887" width="10" style="168"/>
    <col min="5888" max="5888" width="2.5546875" style="168" customWidth="1"/>
    <col min="5889" max="5889" width="7.109375" style="168" customWidth="1"/>
    <col min="5890" max="5890" width="27.6640625" style="168" customWidth="1"/>
    <col min="5891" max="5891" width="9.6640625" style="168" customWidth="1"/>
    <col min="5892" max="5892" width="4.6640625" style="168" customWidth="1"/>
    <col min="5893" max="5893" width="14.44140625" style="168" customWidth="1"/>
    <col min="5894" max="5894" width="11.109375" style="168" customWidth="1"/>
    <col min="5895" max="5895" width="10.33203125" style="168" customWidth="1"/>
    <col min="5896" max="5896" width="13" style="168" customWidth="1"/>
    <col min="5897" max="5897" width="8.33203125" style="168" customWidth="1"/>
    <col min="5898" max="6143" width="9.109375" style="168"/>
    <col min="6144" max="6144" width="2.5546875" style="168" customWidth="1"/>
    <col min="6145" max="6145" width="7.109375" style="168" customWidth="1"/>
    <col min="6146" max="6146" width="27.6640625" style="168" customWidth="1"/>
    <col min="6147" max="6147" width="9.6640625" style="168" customWidth="1"/>
    <col min="6148" max="6148" width="4.6640625" style="168" customWidth="1"/>
    <col min="6149" max="6149" width="14.44140625" style="168" customWidth="1"/>
    <col min="6150" max="6150" width="11.109375" style="168" customWidth="1"/>
    <col min="6151" max="6151" width="10.33203125" style="168" customWidth="1"/>
    <col min="6152" max="6152" width="13" style="168" customWidth="1"/>
    <col min="6153" max="6153" width="8.33203125" style="168" customWidth="1"/>
    <col min="6154" max="6399" width="10" style="168"/>
    <col min="6400" max="6400" width="2.5546875" style="168" customWidth="1"/>
    <col min="6401" max="6401" width="7.109375" style="168" customWidth="1"/>
    <col min="6402" max="6402" width="27.6640625" style="168" customWidth="1"/>
    <col min="6403" max="6403" width="9.6640625" style="168" customWidth="1"/>
    <col min="6404" max="6404" width="4.6640625" style="168" customWidth="1"/>
    <col min="6405" max="6405" width="14.44140625" style="168" customWidth="1"/>
    <col min="6406" max="6406" width="11.109375" style="168" customWidth="1"/>
    <col min="6407" max="6407" width="10.33203125" style="168" customWidth="1"/>
    <col min="6408" max="6408" width="13" style="168" customWidth="1"/>
    <col min="6409" max="6409" width="8.33203125" style="168" customWidth="1"/>
    <col min="6410" max="6655" width="10" style="168"/>
    <col min="6656" max="6656" width="2.5546875" style="168" customWidth="1"/>
    <col min="6657" max="6657" width="7.109375" style="168" customWidth="1"/>
    <col min="6658" max="6658" width="27.6640625" style="168" customWidth="1"/>
    <col min="6659" max="6659" width="9.6640625" style="168" customWidth="1"/>
    <col min="6660" max="6660" width="4.6640625" style="168" customWidth="1"/>
    <col min="6661" max="6661" width="14.44140625" style="168" customWidth="1"/>
    <col min="6662" max="6662" width="11.109375" style="168" customWidth="1"/>
    <col min="6663" max="6663" width="10.33203125" style="168" customWidth="1"/>
    <col min="6664" max="6664" width="13" style="168" customWidth="1"/>
    <col min="6665" max="6665" width="8.33203125" style="168" customWidth="1"/>
    <col min="6666" max="6911" width="10" style="168"/>
    <col min="6912" max="6912" width="2.5546875" style="168" customWidth="1"/>
    <col min="6913" max="6913" width="7.109375" style="168" customWidth="1"/>
    <col min="6914" max="6914" width="27.6640625" style="168" customWidth="1"/>
    <col min="6915" max="6915" width="9.6640625" style="168" customWidth="1"/>
    <col min="6916" max="6916" width="4.6640625" style="168" customWidth="1"/>
    <col min="6917" max="6917" width="14.44140625" style="168" customWidth="1"/>
    <col min="6918" max="6918" width="11.109375" style="168" customWidth="1"/>
    <col min="6919" max="6919" width="10.33203125" style="168" customWidth="1"/>
    <col min="6920" max="6920" width="13" style="168" customWidth="1"/>
    <col min="6921" max="6921" width="8.33203125" style="168" customWidth="1"/>
    <col min="6922" max="7167" width="9.109375" style="168"/>
    <col min="7168" max="7168" width="2.5546875" style="168" customWidth="1"/>
    <col min="7169" max="7169" width="7.109375" style="168" customWidth="1"/>
    <col min="7170" max="7170" width="27.6640625" style="168" customWidth="1"/>
    <col min="7171" max="7171" width="9.6640625" style="168" customWidth="1"/>
    <col min="7172" max="7172" width="4.6640625" style="168" customWidth="1"/>
    <col min="7173" max="7173" width="14.44140625" style="168" customWidth="1"/>
    <col min="7174" max="7174" width="11.109375" style="168" customWidth="1"/>
    <col min="7175" max="7175" width="10.33203125" style="168" customWidth="1"/>
    <col min="7176" max="7176" width="13" style="168" customWidth="1"/>
    <col min="7177" max="7177" width="8.33203125" style="168" customWidth="1"/>
    <col min="7178" max="7423" width="10" style="168"/>
    <col min="7424" max="7424" width="2.5546875" style="168" customWidth="1"/>
    <col min="7425" max="7425" width="7.109375" style="168" customWidth="1"/>
    <col min="7426" max="7426" width="27.6640625" style="168" customWidth="1"/>
    <col min="7427" max="7427" width="9.6640625" style="168" customWidth="1"/>
    <col min="7428" max="7428" width="4.6640625" style="168" customWidth="1"/>
    <col min="7429" max="7429" width="14.44140625" style="168" customWidth="1"/>
    <col min="7430" max="7430" width="11.109375" style="168" customWidth="1"/>
    <col min="7431" max="7431" width="10.33203125" style="168" customWidth="1"/>
    <col min="7432" max="7432" width="13" style="168" customWidth="1"/>
    <col min="7433" max="7433" width="8.33203125" style="168" customWidth="1"/>
    <col min="7434" max="7679" width="10" style="168"/>
    <col min="7680" max="7680" width="2.5546875" style="168" customWidth="1"/>
    <col min="7681" max="7681" width="7.109375" style="168" customWidth="1"/>
    <col min="7682" max="7682" width="27.6640625" style="168" customWidth="1"/>
    <col min="7683" max="7683" width="9.6640625" style="168" customWidth="1"/>
    <col min="7684" max="7684" width="4.6640625" style="168" customWidth="1"/>
    <col min="7685" max="7685" width="14.44140625" style="168" customWidth="1"/>
    <col min="7686" max="7686" width="11.109375" style="168" customWidth="1"/>
    <col min="7687" max="7687" width="10.33203125" style="168" customWidth="1"/>
    <col min="7688" max="7688" width="13" style="168" customWidth="1"/>
    <col min="7689" max="7689" width="8.33203125" style="168" customWidth="1"/>
    <col min="7690" max="7935" width="10" style="168"/>
    <col min="7936" max="7936" width="2.5546875" style="168" customWidth="1"/>
    <col min="7937" max="7937" width="7.109375" style="168" customWidth="1"/>
    <col min="7938" max="7938" width="27.6640625" style="168" customWidth="1"/>
    <col min="7939" max="7939" width="9.6640625" style="168" customWidth="1"/>
    <col min="7940" max="7940" width="4.6640625" style="168" customWidth="1"/>
    <col min="7941" max="7941" width="14.44140625" style="168" customWidth="1"/>
    <col min="7942" max="7942" width="11.109375" style="168" customWidth="1"/>
    <col min="7943" max="7943" width="10.33203125" style="168" customWidth="1"/>
    <col min="7944" max="7944" width="13" style="168" customWidth="1"/>
    <col min="7945" max="7945" width="8.33203125" style="168" customWidth="1"/>
    <col min="7946" max="8191" width="9.109375" style="168"/>
    <col min="8192" max="8192" width="2.5546875" style="168" customWidth="1"/>
    <col min="8193" max="8193" width="7.109375" style="168" customWidth="1"/>
    <col min="8194" max="8194" width="27.6640625" style="168" customWidth="1"/>
    <col min="8195" max="8195" width="9.6640625" style="168" customWidth="1"/>
    <col min="8196" max="8196" width="4.6640625" style="168" customWidth="1"/>
    <col min="8197" max="8197" width="14.44140625" style="168" customWidth="1"/>
    <col min="8198" max="8198" width="11.109375" style="168" customWidth="1"/>
    <col min="8199" max="8199" width="10.33203125" style="168" customWidth="1"/>
    <col min="8200" max="8200" width="13" style="168" customWidth="1"/>
    <col min="8201" max="8201" width="8.33203125" style="168" customWidth="1"/>
    <col min="8202" max="8447" width="10" style="168"/>
    <col min="8448" max="8448" width="2.5546875" style="168" customWidth="1"/>
    <col min="8449" max="8449" width="7.109375" style="168" customWidth="1"/>
    <col min="8450" max="8450" width="27.6640625" style="168" customWidth="1"/>
    <col min="8451" max="8451" width="9.6640625" style="168" customWidth="1"/>
    <col min="8452" max="8452" width="4.6640625" style="168" customWidth="1"/>
    <col min="8453" max="8453" width="14.44140625" style="168" customWidth="1"/>
    <col min="8454" max="8454" width="11.109375" style="168" customWidth="1"/>
    <col min="8455" max="8455" width="10.33203125" style="168" customWidth="1"/>
    <col min="8456" max="8456" width="13" style="168" customWidth="1"/>
    <col min="8457" max="8457" width="8.33203125" style="168" customWidth="1"/>
    <col min="8458" max="8703" width="10" style="168"/>
    <col min="8704" max="8704" width="2.5546875" style="168" customWidth="1"/>
    <col min="8705" max="8705" width="7.109375" style="168" customWidth="1"/>
    <col min="8706" max="8706" width="27.6640625" style="168" customWidth="1"/>
    <col min="8707" max="8707" width="9.6640625" style="168" customWidth="1"/>
    <col min="8708" max="8708" width="4.6640625" style="168" customWidth="1"/>
    <col min="8709" max="8709" width="14.44140625" style="168" customWidth="1"/>
    <col min="8710" max="8710" width="11.109375" style="168" customWidth="1"/>
    <col min="8711" max="8711" width="10.33203125" style="168" customWidth="1"/>
    <col min="8712" max="8712" width="13" style="168" customWidth="1"/>
    <col min="8713" max="8713" width="8.33203125" style="168" customWidth="1"/>
    <col min="8714" max="8959" width="10" style="168"/>
    <col min="8960" max="8960" width="2.5546875" style="168" customWidth="1"/>
    <col min="8961" max="8961" width="7.109375" style="168" customWidth="1"/>
    <col min="8962" max="8962" width="27.6640625" style="168" customWidth="1"/>
    <col min="8963" max="8963" width="9.6640625" style="168" customWidth="1"/>
    <col min="8964" max="8964" width="4.6640625" style="168" customWidth="1"/>
    <col min="8965" max="8965" width="14.44140625" style="168" customWidth="1"/>
    <col min="8966" max="8966" width="11.109375" style="168" customWidth="1"/>
    <col min="8967" max="8967" width="10.33203125" style="168" customWidth="1"/>
    <col min="8968" max="8968" width="13" style="168" customWidth="1"/>
    <col min="8969" max="8969" width="8.33203125" style="168" customWidth="1"/>
    <col min="8970" max="9215" width="9.109375" style="168"/>
    <col min="9216" max="9216" width="2.5546875" style="168" customWidth="1"/>
    <col min="9217" max="9217" width="7.109375" style="168" customWidth="1"/>
    <col min="9218" max="9218" width="27.6640625" style="168" customWidth="1"/>
    <col min="9219" max="9219" width="9.6640625" style="168" customWidth="1"/>
    <col min="9220" max="9220" width="4.6640625" style="168" customWidth="1"/>
    <col min="9221" max="9221" width="14.44140625" style="168" customWidth="1"/>
    <col min="9222" max="9222" width="11.109375" style="168" customWidth="1"/>
    <col min="9223" max="9223" width="10.33203125" style="168" customWidth="1"/>
    <col min="9224" max="9224" width="13" style="168" customWidth="1"/>
    <col min="9225" max="9225" width="8.33203125" style="168" customWidth="1"/>
    <col min="9226" max="9471" width="10" style="168"/>
    <col min="9472" max="9472" width="2.5546875" style="168" customWidth="1"/>
    <col min="9473" max="9473" width="7.109375" style="168" customWidth="1"/>
    <col min="9474" max="9474" width="27.6640625" style="168" customWidth="1"/>
    <col min="9475" max="9475" width="9.6640625" style="168" customWidth="1"/>
    <col min="9476" max="9476" width="4.6640625" style="168" customWidth="1"/>
    <col min="9477" max="9477" width="14.44140625" style="168" customWidth="1"/>
    <col min="9478" max="9478" width="11.109375" style="168" customWidth="1"/>
    <col min="9479" max="9479" width="10.33203125" style="168" customWidth="1"/>
    <col min="9480" max="9480" width="13" style="168" customWidth="1"/>
    <col min="9481" max="9481" width="8.33203125" style="168" customWidth="1"/>
    <col min="9482" max="9727" width="10" style="168"/>
    <col min="9728" max="9728" width="2.5546875" style="168" customWidth="1"/>
    <col min="9729" max="9729" width="7.109375" style="168" customWidth="1"/>
    <col min="9730" max="9730" width="27.6640625" style="168" customWidth="1"/>
    <col min="9731" max="9731" width="9.6640625" style="168" customWidth="1"/>
    <col min="9732" max="9732" width="4.6640625" style="168" customWidth="1"/>
    <col min="9733" max="9733" width="14.44140625" style="168" customWidth="1"/>
    <col min="9734" max="9734" width="11.109375" style="168" customWidth="1"/>
    <col min="9735" max="9735" width="10.33203125" style="168" customWidth="1"/>
    <col min="9736" max="9736" width="13" style="168" customWidth="1"/>
    <col min="9737" max="9737" width="8.33203125" style="168" customWidth="1"/>
    <col min="9738" max="9983" width="10" style="168"/>
    <col min="9984" max="9984" width="2.5546875" style="168" customWidth="1"/>
    <col min="9985" max="9985" width="7.109375" style="168" customWidth="1"/>
    <col min="9986" max="9986" width="27.6640625" style="168" customWidth="1"/>
    <col min="9987" max="9987" width="9.6640625" style="168" customWidth="1"/>
    <col min="9988" max="9988" width="4.6640625" style="168" customWidth="1"/>
    <col min="9989" max="9989" width="14.44140625" style="168" customWidth="1"/>
    <col min="9990" max="9990" width="11.109375" style="168" customWidth="1"/>
    <col min="9991" max="9991" width="10.33203125" style="168" customWidth="1"/>
    <col min="9992" max="9992" width="13" style="168" customWidth="1"/>
    <col min="9993" max="9993" width="8.33203125" style="168" customWidth="1"/>
    <col min="9994" max="10239" width="9.109375" style="168"/>
    <col min="10240" max="10240" width="2.5546875" style="168" customWidth="1"/>
    <col min="10241" max="10241" width="7.109375" style="168" customWidth="1"/>
    <col min="10242" max="10242" width="27.6640625" style="168" customWidth="1"/>
    <col min="10243" max="10243" width="9.6640625" style="168" customWidth="1"/>
    <col min="10244" max="10244" width="4.6640625" style="168" customWidth="1"/>
    <col min="10245" max="10245" width="14.44140625" style="168" customWidth="1"/>
    <col min="10246" max="10246" width="11.109375" style="168" customWidth="1"/>
    <col min="10247" max="10247" width="10.33203125" style="168" customWidth="1"/>
    <col min="10248" max="10248" width="13" style="168" customWidth="1"/>
    <col min="10249" max="10249" width="8.33203125" style="168" customWidth="1"/>
    <col min="10250" max="10495" width="10" style="168"/>
    <col min="10496" max="10496" width="2.5546875" style="168" customWidth="1"/>
    <col min="10497" max="10497" width="7.109375" style="168" customWidth="1"/>
    <col min="10498" max="10498" width="27.6640625" style="168" customWidth="1"/>
    <col min="10499" max="10499" width="9.6640625" style="168" customWidth="1"/>
    <col min="10500" max="10500" width="4.6640625" style="168" customWidth="1"/>
    <col min="10501" max="10501" width="14.44140625" style="168" customWidth="1"/>
    <col min="10502" max="10502" width="11.109375" style="168" customWidth="1"/>
    <col min="10503" max="10503" width="10.33203125" style="168" customWidth="1"/>
    <col min="10504" max="10504" width="13" style="168" customWidth="1"/>
    <col min="10505" max="10505" width="8.33203125" style="168" customWidth="1"/>
    <col min="10506" max="10751" width="10" style="168"/>
    <col min="10752" max="10752" width="2.5546875" style="168" customWidth="1"/>
    <col min="10753" max="10753" width="7.109375" style="168" customWidth="1"/>
    <col min="10754" max="10754" width="27.6640625" style="168" customWidth="1"/>
    <col min="10755" max="10755" width="9.6640625" style="168" customWidth="1"/>
    <col min="10756" max="10756" width="4.6640625" style="168" customWidth="1"/>
    <col min="10757" max="10757" width="14.44140625" style="168" customWidth="1"/>
    <col min="10758" max="10758" width="11.109375" style="168" customWidth="1"/>
    <col min="10759" max="10759" width="10.33203125" style="168" customWidth="1"/>
    <col min="10760" max="10760" width="13" style="168" customWidth="1"/>
    <col min="10761" max="10761" width="8.33203125" style="168" customWidth="1"/>
    <col min="10762" max="11007" width="10" style="168"/>
    <col min="11008" max="11008" width="2.5546875" style="168" customWidth="1"/>
    <col min="11009" max="11009" width="7.109375" style="168" customWidth="1"/>
    <col min="11010" max="11010" width="27.6640625" style="168" customWidth="1"/>
    <col min="11011" max="11011" width="9.6640625" style="168" customWidth="1"/>
    <col min="11012" max="11012" width="4.6640625" style="168" customWidth="1"/>
    <col min="11013" max="11013" width="14.44140625" style="168" customWidth="1"/>
    <col min="11014" max="11014" width="11.109375" style="168" customWidth="1"/>
    <col min="11015" max="11015" width="10.33203125" style="168" customWidth="1"/>
    <col min="11016" max="11016" width="13" style="168" customWidth="1"/>
    <col min="11017" max="11017" width="8.33203125" style="168" customWidth="1"/>
    <col min="11018" max="11263" width="9.109375" style="168"/>
    <col min="11264" max="11264" width="2.5546875" style="168" customWidth="1"/>
    <col min="11265" max="11265" width="7.109375" style="168" customWidth="1"/>
    <col min="11266" max="11266" width="27.6640625" style="168" customWidth="1"/>
    <col min="11267" max="11267" width="9.6640625" style="168" customWidth="1"/>
    <col min="11268" max="11268" width="4.6640625" style="168" customWidth="1"/>
    <col min="11269" max="11269" width="14.44140625" style="168" customWidth="1"/>
    <col min="11270" max="11270" width="11.109375" style="168" customWidth="1"/>
    <col min="11271" max="11271" width="10.33203125" style="168" customWidth="1"/>
    <col min="11272" max="11272" width="13" style="168" customWidth="1"/>
    <col min="11273" max="11273" width="8.33203125" style="168" customWidth="1"/>
    <col min="11274" max="11519" width="10" style="168"/>
    <col min="11520" max="11520" width="2.5546875" style="168" customWidth="1"/>
    <col min="11521" max="11521" width="7.109375" style="168" customWidth="1"/>
    <col min="11522" max="11522" width="27.6640625" style="168" customWidth="1"/>
    <col min="11523" max="11523" width="9.6640625" style="168" customWidth="1"/>
    <col min="11524" max="11524" width="4.6640625" style="168" customWidth="1"/>
    <col min="11525" max="11525" width="14.44140625" style="168" customWidth="1"/>
    <col min="11526" max="11526" width="11.109375" style="168" customWidth="1"/>
    <col min="11527" max="11527" width="10.33203125" style="168" customWidth="1"/>
    <col min="11528" max="11528" width="13" style="168" customWidth="1"/>
    <col min="11529" max="11529" width="8.33203125" style="168" customWidth="1"/>
    <col min="11530" max="11775" width="10" style="168"/>
    <col min="11776" max="11776" width="2.5546875" style="168" customWidth="1"/>
    <col min="11777" max="11777" width="7.109375" style="168" customWidth="1"/>
    <col min="11778" max="11778" width="27.6640625" style="168" customWidth="1"/>
    <col min="11779" max="11779" width="9.6640625" style="168" customWidth="1"/>
    <col min="11780" max="11780" width="4.6640625" style="168" customWidth="1"/>
    <col min="11781" max="11781" width="14.44140625" style="168" customWidth="1"/>
    <col min="11782" max="11782" width="11.109375" style="168" customWidth="1"/>
    <col min="11783" max="11783" width="10.33203125" style="168" customWidth="1"/>
    <col min="11784" max="11784" width="13" style="168" customWidth="1"/>
    <col min="11785" max="11785" width="8.33203125" style="168" customWidth="1"/>
    <col min="11786" max="12031" width="10" style="168"/>
    <col min="12032" max="12032" width="2.5546875" style="168" customWidth="1"/>
    <col min="12033" max="12033" width="7.109375" style="168" customWidth="1"/>
    <col min="12034" max="12034" width="27.6640625" style="168" customWidth="1"/>
    <col min="12035" max="12035" width="9.6640625" style="168" customWidth="1"/>
    <col min="12036" max="12036" width="4.6640625" style="168" customWidth="1"/>
    <col min="12037" max="12037" width="14.44140625" style="168" customWidth="1"/>
    <col min="12038" max="12038" width="11.109375" style="168" customWidth="1"/>
    <col min="12039" max="12039" width="10.33203125" style="168" customWidth="1"/>
    <col min="12040" max="12040" width="13" style="168" customWidth="1"/>
    <col min="12041" max="12041" width="8.33203125" style="168" customWidth="1"/>
    <col min="12042" max="12287" width="9.109375" style="168"/>
    <col min="12288" max="12288" width="2.5546875" style="168" customWidth="1"/>
    <col min="12289" max="12289" width="7.109375" style="168" customWidth="1"/>
    <col min="12290" max="12290" width="27.6640625" style="168" customWidth="1"/>
    <col min="12291" max="12291" width="9.6640625" style="168" customWidth="1"/>
    <col min="12292" max="12292" width="4.6640625" style="168" customWidth="1"/>
    <col min="12293" max="12293" width="14.44140625" style="168" customWidth="1"/>
    <col min="12294" max="12294" width="11.109375" style="168" customWidth="1"/>
    <col min="12295" max="12295" width="10.33203125" style="168" customWidth="1"/>
    <col min="12296" max="12296" width="13" style="168" customWidth="1"/>
    <col min="12297" max="12297" width="8.33203125" style="168" customWidth="1"/>
    <col min="12298" max="12543" width="10" style="168"/>
    <col min="12544" max="12544" width="2.5546875" style="168" customWidth="1"/>
    <col min="12545" max="12545" width="7.109375" style="168" customWidth="1"/>
    <col min="12546" max="12546" width="27.6640625" style="168" customWidth="1"/>
    <col min="12547" max="12547" width="9.6640625" style="168" customWidth="1"/>
    <col min="12548" max="12548" width="4.6640625" style="168" customWidth="1"/>
    <col min="12549" max="12549" width="14.44140625" style="168" customWidth="1"/>
    <col min="12550" max="12550" width="11.109375" style="168" customWidth="1"/>
    <col min="12551" max="12551" width="10.33203125" style="168" customWidth="1"/>
    <col min="12552" max="12552" width="13" style="168" customWidth="1"/>
    <col min="12553" max="12553" width="8.33203125" style="168" customWidth="1"/>
    <col min="12554" max="12799" width="10" style="168"/>
    <col min="12800" max="12800" width="2.5546875" style="168" customWidth="1"/>
    <col min="12801" max="12801" width="7.109375" style="168" customWidth="1"/>
    <col min="12802" max="12802" width="27.6640625" style="168" customWidth="1"/>
    <col min="12803" max="12803" width="9.6640625" style="168" customWidth="1"/>
    <col min="12804" max="12804" width="4.6640625" style="168" customWidth="1"/>
    <col min="12805" max="12805" width="14.44140625" style="168" customWidth="1"/>
    <col min="12806" max="12806" width="11.109375" style="168" customWidth="1"/>
    <col min="12807" max="12807" width="10.33203125" style="168" customWidth="1"/>
    <col min="12808" max="12808" width="13" style="168" customWidth="1"/>
    <col min="12809" max="12809" width="8.33203125" style="168" customWidth="1"/>
    <col min="12810" max="13055" width="10" style="168"/>
    <col min="13056" max="13056" width="2.5546875" style="168" customWidth="1"/>
    <col min="13057" max="13057" width="7.109375" style="168" customWidth="1"/>
    <col min="13058" max="13058" width="27.6640625" style="168" customWidth="1"/>
    <col min="13059" max="13059" width="9.6640625" style="168" customWidth="1"/>
    <col min="13060" max="13060" width="4.6640625" style="168" customWidth="1"/>
    <col min="13061" max="13061" width="14.44140625" style="168" customWidth="1"/>
    <col min="13062" max="13062" width="11.109375" style="168" customWidth="1"/>
    <col min="13063" max="13063" width="10.33203125" style="168" customWidth="1"/>
    <col min="13064" max="13064" width="13" style="168" customWidth="1"/>
    <col min="13065" max="13065" width="8.33203125" style="168" customWidth="1"/>
    <col min="13066" max="13311" width="9.109375" style="168"/>
    <col min="13312" max="13312" width="2.5546875" style="168" customWidth="1"/>
    <col min="13313" max="13313" width="7.109375" style="168" customWidth="1"/>
    <col min="13314" max="13314" width="27.6640625" style="168" customWidth="1"/>
    <col min="13315" max="13315" width="9.6640625" style="168" customWidth="1"/>
    <col min="13316" max="13316" width="4.6640625" style="168" customWidth="1"/>
    <col min="13317" max="13317" width="14.44140625" style="168" customWidth="1"/>
    <col min="13318" max="13318" width="11.109375" style="168" customWidth="1"/>
    <col min="13319" max="13319" width="10.33203125" style="168" customWidth="1"/>
    <col min="13320" max="13320" width="13" style="168" customWidth="1"/>
    <col min="13321" max="13321" width="8.33203125" style="168" customWidth="1"/>
    <col min="13322" max="13567" width="10" style="168"/>
    <col min="13568" max="13568" width="2.5546875" style="168" customWidth="1"/>
    <col min="13569" max="13569" width="7.109375" style="168" customWidth="1"/>
    <col min="13570" max="13570" width="27.6640625" style="168" customWidth="1"/>
    <col min="13571" max="13571" width="9.6640625" style="168" customWidth="1"/>
    <col min="13572" max="13572" width="4.6640625" style="168" customWidth="1"/>
    <col min="13573" max="13573" width="14.44140625" style="168" customWidth="1"/>
    <col min="13574" max="13574" width="11.109375" style="168" customWidth="1"/>
    <col min="13575" max="13575" width="10.33203125" style="168" customWidth="1"/>
    <col min="13576" max="13576" width="13" style="168" customWidth="1"/>
    <col min="13577" max="13577" width="8.33203125" style="168" customWidth="1"/>
    <col min="13578" max="13823" width="10" style="168"/>
    <col min="13824" max="13824" width="2.5546875" style="168" customWidth="1"/>
    <col min="13825" max="13825" width="7.109375" style="168" customWidth="1"/>
    <col min="13826" max="13826" width="27.6640625" style="168" customWidth="1"/>
    <col min="13827" max="13827" width="9.6640625" style="168" customWidth="1"/>
    <col min="13828" max="13828" width="4.6640625" style="168" customWidth="1"/>
    <col min="13829" max="13829" width="14.44140625" style="168" customWidth="1"/>
    <col min="13830" max="13830" width="11.109375" style="168" customWidth="1"/>
    <col min="13831" max="13831" width="10.33203125" style="168" customWidth="1"/>
    <col min="13832" max="13832" width="13" style="168" customWidth="1"/>
    <col min="13833" max="13833" width="8.33203125" style="168" customWidth="1"/>
    <col min="13834" max="14079" width="10" style="168"/>
    <col min="14080" max="14080" width="2.5546875" style="168" customWidth="1"/>
    <col min="14081" max="14081" width="7.109375" style="168" customWidth="1"/>
    <col min="14082" max="14082" width="27.6640625" style="168" customWidth="1"/>
    <col min="14083" max="14083" width="9.6640625" style="168" customWidth="1"/>
    <col min="14084" max="14084" width="4.6640625" style="168" customWidth="1"/>
    <col min="14085" max="14085" width="14.44140625" style="168" customWidth="1"/>
    <col min="14086" max="14086" width="11.109375" style="168" customWidth="1"/>
    <col min="14087" max="14087" width="10.33203125" style="168" customWidth="1"/>
    <col min="14088" max="14088" width="13" style="168" customWidth="1"/>
    <col min="14089" max="14089" width="8.33203125" style="168" customWidth="1"/>
    <col min="14090" max="14335" width="9.109375" style="168"/>
    <col min="14336" max="14336" width="2.5546875" style="168" customWidth="1"/>
    <col min="14337" max="14337" width="7.109375" style="168" customWidth="1"/>
    <col min="14338" max="14338" width="27.6640625" style="168" customWidth="1"/>
    <col min="14339" max="14339" width="9.6640625" style="168" customWidth="1"/>
    <col min="14340" max="14340" width="4.6640625" style="168" customWidth="1"/>
    <col min="14341" max="14341" width="14.44140625" style="168" customWidth="1"/>
    <col min="14342" max="14342" width="11.109375" style="168" customWidth="1"/>
    <col min="14343" max="14343" width="10.33203125" style="168" customWidth="1"/>
    <col min="14344" max="14344" width="13" style="168" customWidth="1"/>
    <col min="14345" max="14345" width="8.33203125" style="168" customWidth="1"/>
    <col min="14346" max="14591" width="10" style="168"/>
    <col min="14592" max="14592" width="2.5546875" style="168" customWidth="1"/>
    <col min="14593" max="14593" width="7.109375" style="168" customWidth="1"/>
    <col min="14594" max="14594" width="27.6640625" style="168" customWidth="1"/>
    <col min="14595" max="14595" width="9.6640625" style="168" customWidth="1"/>
    <col min="14596" max="14596" width="4.6640625" style="168" customWidth="1"/>
    <col min="14597" max="14597" width="14.44140625" style="168" customWidth="1"/>
    <col min="14598" max="14598" width="11.109375" style="168" customWidth="1"/>
    <col min="14599" max="14599" width="10.33203125" style="168" customWidth="1"/>
    <col min="14600" max="14600" width="13" style="168" customWidth="1"/>
    <col min="14601" max="14601" width="8.33203125" style="168" customWidth="1"/>
    <col min="14602" max="14847" width="10" style="168"/>
    <col min="14848" max="14848" width="2.5546875" style="168" customWidth="1"/>
    <col min="14849" max="14849" width="7.109375" style="168" customWidth="1"/>
    <col min="14850" max="14850" width="27.6640625" style="168" customWidth="1"/>
    <col min="14851" max="14851" width="9.6640625" style="168" customWidth="1"/>
    <col min="14852" max="14852" width="4.6640625" style="168" customWidth="1"/>
    <col min="14853" max="14853" width="14.44140625" style="168" customWidth="1"/>
    <col min="14854" max="14854" width="11.109375" style="168" customWidth="1"/>
    <col min="14855" max="14855" width="10.33203125" style="168" customWidth="1"/>
    <col min="14856" max="14856" width="13" style="168" customWidth="1"/>
    <col min="14857" max="14857" width="8.33203125" style="168" customWidth="1"/>
    <col min="14858" max="15103" width="10" style="168"/>
    <col min="15104" max="15104" width="2.5546875" style="168" customWidth="1"/>
    <col min="15105" max="15105" width="7.109375" style="168" customWidth="1"/>
    <col min="15106" max="15106" width="27.6640625" style="168" customWidth="1"/>
    <col min="15107" max="15107" width="9.6640625" style="168" customWidth="1"/>
    <col min="15108" max="15108" width="4.6640625" style="168" customWidth="1"/>
    <col min="15109" max="15109" width="14.44140625" style="168" customWidth="1"/>
    <col min="15110" max="15110" width="11.109375" style="168" customWidth="1"/>
    <col min="15111" max="15111" width="10.33203125" style="168" customWidth="1"/>
    <col min="15112" max="15112" width="13" style="168" customWidth="1"/>
    <col min="15113" max="15113" width="8.33203125" style="168" customWidth="1"/>
    <col min="15114" max="15359" width="9.109375" style="168"/>
    <col min="15360" max="15360" width="2.5546875" style="168" customWidth="1"/>
    <col min="15361" max="15361" width="7.109375" style="168" customWidth="1"/>
    <col min="15362" max="15362" width="27.6640625" style="168" customWidth="1"/>
    <col min="15363" max="15363" width="9.6640625" style="168" customWidth="1"/>
    <col min="15364" max="15364" width="4.6640625" style="168" customWidth="1"/>
    <col min="15365" max="15365" width="14.44140625" style="168" customWidth="1"/>
    <col min="15366" max="15366" width="11.109375" style="168" customWidth="1"/>
    <col min="15367" max="15367" width="10.33203125" style="168" customWidth="1"/>
    <col min="15368" max="15368" width="13" style="168" customWidth="1"/>
    <col min="15369" max="15369" width="8.33203125" style="168" customWidth="1"/>
    <col min="15370" max="15615" width="10" style="168"/>
    <col min="15616" max="15616" width="2.5546875" style="168" customWidth="1"/>
    <col min="15617" max="15617" width="7.109375" style="168" customWidth="1"/>
    <col min="15618" max="15618" width="27.6640625" style="168" customWidth="1"/>
    <col min="15619" max="15619" width="9.6640625" style="168" customWidth="1"/>
    <col min="15620" max="15620" width="4.6640625" style="168" customWidth="1"/>
    <col min="15621" max="15621" width="14.44140625" style="168" customWidth="1"/>
    <col min="15622" max="15622" width="11.109375" style="168" customWidth="1"/>
    <col min="15623" max="15623" width="10.33203125" style="168" customWidth="1"/>
    <col min="15624" max="15624" width="13" style="168" customWidth="1"/>
    <col min="15625" max="15625" width="8.33203125" style="168" customWidth="1"/>
    <col min="15626" max="15871" width="10" style="168"/>
    <col min="15872" max="15872" width="2.5546875" style="168" customWidth="1"/>
    <col min="15873" max="15873" width="7.109375" style="168" customWidth="1"/>
    <col min="15874" max="15874" width="27.6640625" style="168" customWidth="1"/>
    <col min="15875" max="15875" width="9.6640625" style="168" customWidth="1"/>
    <col min="15876" max="15876" width="4.6640625" style="168" customWidth="1"/>
    <col min="15877" max="15877" width="14.44140625" style="168" customWidth="1"/>
    <col min="15878" max="15878" width="11.109375" style="168" customWidth="1"/>
    <col min="15879" max="15879" width="10.33203125" style="168" customWidth="1"/>
    <col min="15880" max="15880" width="13" style="168" customWidth="1"/>
    <col min="15881" max="15881" width="8.33203125" style="168" customWidth="1"/>
    <col min="15882" max="16127" width="10" style="168"/>
    <col min="16128" max="16128" width="2.5546875" style="168" customWidth="1"/>
    <col min="16129" max="16129" width="7.109375" style="168" customWidth="1"/>
    <col min="16130" max="16130" width="27.6640625" style="168" customWidth="1"/>
    <col min="16131" max="16131" width="9.6640625" style="168" customWidth="1"/>
    <col min="16132" max="16132" width="4.6640625" style="168" customWidth="1"/>
    <col min="16133" max="16133" width="14.44140625" style="168" customWidth="1"/>
    <col min="16134" max="16134" width="11.109375" style="168" customWidth="1"/>
    <col min="16135" max="16135" width="10.33203125" style="168" customWidth="1"/>
    <col min="16136" max="16136" width="13" style="168" customWidth="1"/>
    <col min="16137" max="16137" width="8.33203125" style="168" customWidth="1"/>
    <col min="16138" max="16383" width="9.109375" style="168"/>
    <col min="16384" max="16384" width="9.109375" style="168" customWidth="1"/>
  </cols>
  <sheetData>
    <row r="1" spans="1:11">
      <c r="A1" s="167" t="s">
        <v>122</v>
      </c>
      <c r="D1" s="169"/>
      <c r="G1" s="169"/>
      <c r="I1" s="171"/>
    </row>
    <row r="2" spans="1:11">
      <c r="A2" s="1814" t="s">
        <v>935</v>
      </c>
      <c r="D2" s="169"/>
      <c r="G2" s="169"/>
      <c r="I2" s="169"/>
    </row>
    <row r="3" spans="1:11">
      <c r="A3" s="167" t="s">
        <v>620</v>
      </c>
      <c r="D3" s="169"/>
      <c r="G3" s="169"/>
      <c r="I3" s="169"/>
    </row>
    <row r="4" spans="1:11">
      <c r="A4" s="167" t="s">
        <v>764</v>
      </c>
      <c r="D4" s="169"/>
      <c r="G4" s="169"/>
      <c r="I4" s="169"/>
    </row>
    <row r="5" spans="1:11">
      <c r="D5" s="169"/>
      <c r="G5" s="169"/>
      <c r="I5" s="169"/>
    </row>
    <row r="6" spans="1:11">
      <c r="D6" s="169"/>
      <c r="E6" s="170" t="s">
        <v>226</v>
      </c>
      <c r="G6" s="169"/>
      <c r="H6" s="172" t="s">
        <v>376</v>
      </c>
      <c r="I6" s="169"/>
    </row>
    <row r="7" spans="1:11">
      <c r="C7" s="173" t="s">
        <v>227</v>
      </c>
      <c r="D7" s="173" t="s">
        <v>228</v>
      </c>
      <c r="E7" s="174" t="s">
        <v>229</v>
      </c>
      <c r="F7" s="173" t="s">
        <v>230</v>
      </c>
      <c r="G7" s="173" t="s">
        <v>231</v>
      </c>
      <c r="H7" s="175" t="s">
        <v>232</v>
      </c>
      <c r="I7" s="173"/>
    </row>
    <row r="8" spans="1:11">
      <c r="A8" s="176" t="s">
        <v>335</v>
      </c>
      <c r="D8" s="169"/>
      <c r="G8" s="169"/>
      <c r="H8" s="177"/>
      <c r="I8" s="169"/>
    </row>
    <row r="9" spans="1:11">
      <c r="A9" s="178" t="s">
        <v>621</v>
      </c>
      <c r="C9" s="169">
        <v>456</v>
      </c>
      <c r="D9" s="169" t="s">
        <v>583</v>
      </c>
      <c r="E9" s="170">
        <v>-3000000</v>
      </c>
      <c r="F9" s="169" t="s">
        <v>237</v>
      </c>
      <c r="G9" s="179" t="s">
        <v>238</v>
      </c>
      <c r="H9" s="177">
        <f>+E9</f>
        <v>-3000000</v>
      </c>
      <c r="I9" s="169"/>
    </row>
    <row r="10" spans="1:11">
      <c r="A10" s="182" t="s">
        <v>622</v>
      </c>
      <c r="C10" s="116">
        <v>557</v>
      </c>
      <c r="D10" s="169" t="s">
        <v>236</v>
      </c>
      <c r="E10" s="177">
        <v>-38381</v>
      </c>
      <c r="F10" s="116" t="s">
        <v>243</v>
      </c>
      <c r="G10" s="181">
        <f>'WCA Allocation Factors'!E7</f>
        <v>8.043396137671209E-2</v>
      </c>
      <c r="H10" s="177">
        <f>E10*G10</f>
        <v>-3087.1358715995866</v>
      </c>
      <c r="I10" s="169"/>
      <c r="J10" s="122"/>
      <c r="K10" s="115"/>
    </row>
    <row r="11" spans="1:11">
      <c r="A11" s="180"/>
      <c r="C11" s="116"/>
      <c r="D11" s="169"/>
      <c r="E11" s="177"/>
      <c r="F11" s="116"/>
      <c r="G11" s="181"/>
      <c r="H11" s="177"/>
      <c r="I11" s="169"/>
      <c r="J11" s="122"/>
      <c r="K11" s="115"/>
    </row>
    <row r="12" spans="1:11">
      <c r="A12" s="184" t="s">
        <v>373</v>
      </c>
      <c r="C12" s="116"/>
      <c r="D12" s="169"/>
      <c r="E12" s="177"/>
      <c r="F12" s="116"/>
      <c r="G12" s="181"/>
      <c r="H12" s="177"/>
      <c r="I12" s="169"/>
      <c r="J12" s="122"/>
      <c r="K12" s="115"/>
    </row>
    <row r="13" spans="1:11">
      <c r="A13" s="182" t="s">
        <v>623</v>
      </c>
      <c r="C13" s="116">
        <v>283</v>
      </c>
      <c r="D13" s="169" t="s">
        <v>583</v>
      </c>
      <c r="E13" s="177">
        <v>1660356</v>
      </c>
      <c r="F13" s="132" t="s">
        <v>237</v>
      </c>
      <c r="G13" s="181" t="s">
        <v>238</v>
      </c>
      <c r="H13" s="177">
        <f>+E13</f>
        <v>1660356</v>
      </c>
      <c r="I13" s="169"/>
    </row>
    <row r="14" spans="1:11">
      <c r="D14" s="169"/>
      <c r="J14" s="122"/>
    </row>
    <row r="15" spans="1:11">
      <c r="A15" s="168" t="s">
        <v>932</v>
      </c>
      <c r="C15" s="169" t="s">
        <v>324</v>
      </c>
      <c r="D15" s="169" t="s">
        <v>236</v>
      </c>
      <c r="E15" s="170">
        <v>-23470</v>
      </c>
      <c r="F15" s="169" t="s">
        <v>237</v>
      </c>
      <c r="G15" s="169" t="s">
        <v>238</v>
      </c>
      <c r="H15" s="170">
        <f>E15</f>
        <v>-23470</v>
      </c>
      <c r="J15" s="122"/>
      <c r="K15" s="685"/>
    </row>
    <row r="16" spans="1:11">
      <c r="A16" s="182" t="s">
        <v>933</v>
      </c>
      <c r="C16" s="169">
        <v>41110</v>
      </c>
      <c r="D16" s="169" t="s">
        <v>236</v>
      </c>
      <c r="E16" s="177">
        <v>8907</v>
      </c>
      <c r="F16" s="116" t="s">
        <v>237</v>
      </c>
      <c r="G16" s="181" t="s">
        <v>238</v>
      </c>
      <c r="H16" s="177">
        <f>E16</f>
        <v>8907</v>
      </c>
      <c r="I16" s="169"/>
    </row>
    <row r="17" spans="1:9">
      <c r="A17" s="168" t="s">
        <v>934</v>
      </c>
      <c r="C17" s="169">
        <v>283</v>
      </c>
      <c r="D17" s="169" t="s">
        <v>236</v>
      </c>
      <c r="E17" s="170">
        <v>4082</v>
      </c>
      <c r="F17" s="169" t="s">
        <v>237</v>
      </c>
      <c r="G17" s="169" t="s">
        <v>238</v>
      </c>
      <c r="H17" s="177">
        <f>E17</f>
        <v>4082</v>
      </c>
      <c r="I17" s="169"/>
    </row>
    <row r="18" spans="1:9">
      <c r="D18" s="169"/>
      <c r="I18" s="169"/>
    </row>
    <row r="19" spans="1:9">
      <c r="I19" s="169"/>
    </row>
    <row r="20" spans="1:9">
      <c r="I20" s="169"/>
    </row>
    <row r="21" spans="1:9">
      <c r="A21" s="167" t="s">
        <v>350</v>
      </c>
      <c r="D21" s="169"/>
      <c r="E21" s="185"/>
      <c r="G21" s="124"/>
      <c r="H21" s="177"/>
      <c r="I21" s="169"/>
    </row>
    <row r="22" spans="1:9">
      <c r="A22" s="167"/>
      <c r="D22" s="169"/>
      <c r="G22" s="169"/>
      <c r="I22" s="169"/>
    </row>
    <row r="23" spans="1:9">
      <c r="A23" s="1214"/>
      <c r="B23" s="1213"/>
      <c r="C23" s="1212"/>
      <c r="D23" s="1212"/>
      <c r="E23" s="1211"/>
      <c r="F23" s="1212"/>
      <c r="G23" s="1212"/>
      <c r="H23" s="1193"/>
      <c r="I23" s="169"/>
    </row>
    <row r="24" spans="1:9">
      <c r="A24" s="934"/>
      <c r="D24" s="169"/>
      <c r="G24" s="169"/>
      <c r="H24" s="790"/>
      <c r="I24" s="169"/>
    </row>
    <row r="25" spans="1:9">
      <c r="A25" s="934"/>
      <c r="D25" s="169"/>
      <c r="G25" s="169"/>
      <c r="H25" s="790"/>
      <c r="I25" s="169"/>
    </row>
    <row r="26" spans="1:9">
      <c r="A26" s="934"/>
      <c r="D26" s="169"/>
      <c r="G26" s="169"/>
      <c r="H26" s="790"/>
      <c r="I26" s="169"/>
    </row>
    <row r="27" spans="1:9">
      <c r="A27" s="1209"/>
      <c r="D27" s="169"/>
      <c r="E27" s="177"/>
      <c r="F27" s="116"/>
      <c r="G27" s="188"/>
      <c r="H27" s="793"/>
      <c r="I27" s="169"/>
    </row>
    <row r="28" spans="1:9">
      <c r="A28" s="1209"/>
      <c r="D28" s="169"/>
      <c r="E28" s="177"/>
      <c r="F28" s="116"/>
      <c r="G28" s="124"/>
      <c r="H28" s="793"/>
      <c r="I28" s="169"/>
    </row>
    <row r="29" spans="1:9" ht="17.399999999999999">
      <c r="A29" s="1195"/>
      <c r="B29" s="796"/>
      <c r="C29" s="795"/>
      <c r="D29" s="797"/>
      <c r="E29" s="1194"/>
      <c r="F29" s="795"/>
      <c r="G29" s="1210"/>
      <c r="H29" s="1196"/>
      <c r="I29" s="895"/>
    </row>
    <row r="30" spans="1:9">
      <c r="A30" s="178"/>
      <c r="C30" s="116"/>
      <c r="D30" s="169"/>
      <c r="E30" s="177"/>
      <c r="F30" s="116"/>
      <c r="G30" s="124"/>
      <c r="H30" s="177"/>
      <c r="I30" s="169"/>
    </row>
    <row r="31" spans="1:9">
      <c r="A31" s="176"/>
      <c r="C31" s="116"/>
      <c r="D31" s="169"/>
      <c r="E31" s="177"/>
      <c r="F31" s="116"/>
      <c r="G31" s="124"/>
      <c r="H31" s="177"/>
      <c r="I31" s="169"/>
    </row>
    <row r="32" spans="1:9">
      <c r="A32" s="180"/>
      <c r="C32" s="116"/>
      <c r="D32" s="169"/>
      <c r="E32" s="177"/>
      <c r="G32" s="188"/>
      <c r="H32" s="177"/>
      <c r="I32" s="169"/>
    </row>
    <row r="33" spans="1:9">
      <c r="A33" s="180"/>
      <c r="D33" s="169"/>
      <c r="E33" s="177"/>
      <c r="G33" s="188"/>
      <c r="H33" s="177"/>
      <c r="I33" s="169"/>
    </row>
    <row r="34" spans="1:9">
      <c r="A34" s="187"/>
      <c r="D34" s="169"/>
      <c r="E34" s="183"/>
      <c r="G34" s="124"/>
      <c r="H34" s="183"/>
      <c r="I34" s="169"/>
    </row>
    <row r="35" spans="1:9">
      <c r="A35" s="187"/>
      <c r="D35" s="189"/>
      <c r="E35" s="183"/>
      <c r="G35" s="124"/>
      <c r="H35" s="177"/>
      <c r="I35" s="169"/>
    </row>
    <row r="36" spans="1:9">
      <c r="A36" s="176"/>
      <c r="D36" s="189"/>
      <c r="E36" s="183"/>
      <c r="G36" s="124"/>
      <c r="H36" s="177"/>
      <c r="I36" s="169"/>
    </row>
    <row r="37" spans="1:9">
      <c r="A37" s="180"/>
      <c r="D37" s="189"/>
      <c r="E37" s="177"/>
      <c r="F37" s="116"/>
      <c r="G37" s="124"/>
      <c r="H37" s="177"/>
      <c r="I37" s="169"/>
    </row>
    <row r="38" spans="1:9">
      <c r="A38" s="180"/>
      <c r="D38" s="169"/>
      <c r="E38" s="177"/>
      <c r="F38" s="116"/>
      <c r="G38" s="124"/>
      <c r="H38" s="177"/>
      <c r="I38" s="169"/>
    </row>
    <row r="39" spans="1:9">
      <c r="D39" s="169"/>
      <c r="E39" s="183"/>
      <c r="G39" s="124"/>
      <c r="H39" s="177"/>
      <c r="I39" s="169"/>
    </row>
    <row r="40" spans="1:9">
      <c r="D40" s="169"/>
      <c r="E40" s="183"/>
      <c r="G40" s="124"/>
      <c r="H40" s="177"/>
      <c r="I40" s="169"/>
    </row>
    <row r="41" spans="1:9">
      <c r="A41" s="180"/>
      <c r="D41" s="169"/>
      <c r="E41" s="177"/>
      <c r="G41" s="188"/>
      <c r="H41" s="177"/>
      <c r="I41" s="169"/>
    </row>
    <row r="42" spans="1:9">
      <c r="A42" s="180"/>
      <c r="D42" s="169"/>
      <c r="E42" s="177"/>
      <c r="G42" s="124"/>
      <c r="H42" s="177"/>
      <c r="I42" s="169"/>
    </row>
    <row r="43" spans="1:9">
      <c r="A43" s="180"/>
      <c r="D43" s="169"/>
      <c r="E43" s="177"/>
      <c r="G43" s="131"/>
      <c r="H43" s="177"/>
      <c r="I43" s="169"/>
    </row>
    <row r="44" spans="1:9">
      <c r="A44" s="180"/>
      <c r="D44" s="169"/>
      <c r="E44" s="177"/>
      <c r="G44" s="124"/>
      <c r="H44" s="177"/>
      <c r="I44" s="169"/>
    </row>
    <row r="55" spans="3:9">
      <c r="D55" s="169"/>
      <c r="G55" s="169"/>
      <c r="I55" s="169"/>
    </row>
    <row r="58" spans="3:9">
      <c r="C58" s="173"/>
      <c r="F58" s="173"/>
    </row>
  </sheetData>
  <conditionalFormatting sqref="A10:A13">
    <cfRule type="cellIs" dxfId="6" priority="3" stopIfTrue="1" operator="equal">
      <formula>"Title"</formula>
    </cfRule>
  </conditionalFormatting>
  <conditionalFormatting sqref="I1">
    <cfRule type="cellIs" dxfId="5" priority="2" stopIfTrue="1" operator="equal">
      <formula>"x.x"</formula>
    </cfRule>
  </conditionalFormatting>
  <conditionalFormatting sqref="A8:A9">
    <cfRule type="cellIs" dxfId="4" priority="1"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L983078:WVL983085 D21 WLP983078:WLP983085 WBT983078:WBT983085 VRX983078:VRX983085 VIB983078:VIB983085 UYF983078:UYF983085 UOJ983078:UOJ983085 UEN983078:UEN983085 TUR983078:TUR983085 TKV983078:TKV983085 TAZ983078:TAZ983085 SRD983078:SRD983085 SHH983078:SHH983085 RXL983078:RXL983085 RNP983078:RNP983085 RDT983078:RDT983085 QTX983078:QTX983085 QKB983078:QKB983085 QAF983078:QAF983085 PQJ983078:PQJ983085 PGN983078:PGN983085 OWR983078:OWR983085 OMV983078:OMV983085 OCZ983078:OCZ983085 NTD983078:NTD983085 NJH983078:NJH983085 MZL983078:MZL983085 MPP983078:MPP983085 MFT983078:MFT983085 LVX983078:LVX983085 LMB983078:LMB983085 LCF983078:LCF983085 KSJ983078:KSJ983085 KIN983078:KIN983085 JYR983078:JYR983085 JOV983078:JOV983085 JEZ983078:JEZ983085 IVD983078:IVD983085 ILH983078:ILH983085 IBL983078:IBL983085 HRP983078:HRP983085 HHT983078:HHT983085 GXX983078:GXX983085 GOB983078:GOB983085 GEF983078:GEF983085 FUJ983078:FUJ983085 FKN983078:FKN983085 FAR983078:FAR983085 EQV983078:EQV983085 EGZ983078:EGZ983085 DXD983078:DXD983085 DNH983078:DNH983085 DDL983078:DDL983085 CTP983078:CTP983085 CJT983078:CJT983085 BZX983078:BZX983085 BQB983078:BQB983085 BGF983078:BGF983085 AWJ983078:AWJ983085 AMN983078:AMN983085 ACR983078:ACR983085 SV983078:SV983085 IZ983078:IZ983085 D983078:D983085 WVL917542:WVL917549 WLP917542:WLP917549 WBT917542:WBT917549 VRX917542:VRX917549 VIB917542:VIB917549 UYF917542:UYF917549 UOJ917542:UOJ917549 UEN917542:UEN917549 TUR917542:TUR917549 TKV917542:TKV917549 TAZ917542:TAZ917549 SRD917542:SRD917549 SHH917542:SHH917549 RXL917542:RXL917549 RNP917542:RNP917549 RDT917542:RDT917549 QTX917542:QTX917549 QKB917542:QKB917549 QAF917542:QAF917549 PQJ917542:PQJ917549 PGN917542:PGN917549 OWR917542:OWR917549 OMV917542:OMV917549 OCZ917542:OCZ917549 NTD917542:NTD917549 NJH917542:NJH917549 MZL917542:MZL917549 MPP917542:MPP917549 MFT917542:MFT917549 LVX917542:LVX917549 LMB917542:LMB917549 LCF917542:LCF917549 KSJ917542:KSJ917549 KIN917542:KIN917549 JYR917542:JYR917549 JOV917542:JOV917549 JEZ917542:JEZ917549 IVD917542:IVD917549 ILH917542:ILH917549 IBL917542:IBL917549 HRP917542:HRP917549 HHT917542:HHT917549 GXX917542:GXX917549 GOB917542:GOB917549 GEF917542:GEF917549 FUJ917542:FUJ917549 FKN917542:FKN917549 FAR917542:FAR917549 EQV917542:EQV917549 EGZ917542:EGZ917549 DXD917542:DXD917549 DNH917542:DNH917549 DDL917542:DDL917549 CTP917542:CTP917549 CJT917542:CJT917549 BZX917542:BZX917549 BQB917542:BQB917549 BGF917542:BGF917549 AWJ917542:AWJ917549 AMN917542:AMN917549 ACR917542:ACR917549 SV917542:SV917549 IZ917542:IZ917549 D917542:D917549 WVL852006:WVL852013 WLP852006:WLP852013 WBT852006:WBT852013 VRX852006:VRX852013 VIB852006:VIB852013 UYF852006:UYF852013 UOJ852006:UOJ852013 UEN852006:UEN852013 TUR852006:TUR852013 TKV852006:TKV852013 TAZ852006:TAZ852013 SRD852006:SRD852013 SHH852006:SHH852013 RXL852006:RXL852013 RNP852006:RNP852013 RDT852006:RDT852013 QTX852006:QTX852013 QKB852006:QKB852013 QAF852006:QAF852013 PQJ852006:PQJ852013 PGN852006:PGN852013 OWR852006:OWR852013 OMV852006:OMV852013 OCZ852006:OCZ852013 NTD852006:NTD852013 NJH852006:NJH852013 MZL852006:MZL852013 MPP852006:MPP852013 MFT852006:MFT852013 LVX852006:LVX852013 LMB852006:LMB852013 LCF852006:LCF852013 KSJ852006:KSJ852013 KIN852006:KIN852013 JYR852006:JYR852013 JOV852006:JOV852013 JEZ852006:JEZ852013 IVD852006:IVD852013 ILH852006:ILH852013 IBL852006:IBL852013 HRP852006:HRP852013 HHT852006:HHT852013 GXX852006:GXX852013 GOB852006:GOB852013 GEF852006:GEF852013 FUJ852006:FUJ852013 FKN852006:FKN852013 FAR852006:FAR852013 EQV852006:EQV852013 EGZ852006:EGZ852013 DXD852006:DXD852013 DNH852006:DNH852013 DDL852006:DDL852013 CTP852006:CTP852013 CJT852006:CJT852013 BZX852006:BZX852013 BQB852006:BQB852013 BGF852006:BGF852013 AWJ852006:AWJ852013 AMN852006:AMN852013 ACR852006:ACR852013 SV852006:SV852013 IZ852006:IZ852013 D852006:D852013 WVL786470:WVL786477 WLP786470:WLP786477 WBT786470:WBT786477 VRX786470:VRX786477 VIB786470:VIB786477 UYF786470:UYF786477 UOJ786470:UOJ786477 UEN786470:UEN786477 TUR786470:TUR786477 TKV786470:TKV786477 TAZ786470:TAZ786477 SRD786470:SRD786477 SHH786470:SHH786477 RXL786470:RXL786477 RNP786470:RNP786477 RDT786470:RDT786477 QTX786470:QTX786477 QKB786470:QKB786477 QAF786470:QAF786477 PQJ786470:PQJ786477 PGN786470:PGN786477 OWR786470:OWR786477 OMV786470:OMV786477 OCZ786470:OCZ786477 NTD786470:NTD786477 NJH786470:NJH786477 MZL786470:MZL786477 MPP786470:MPP786477 MFT786470:MFT786477 LVX786470:LVX786477 LMB786470:LMB786477 LCF786470:LCF786477 KSJ786470:KSJ786477 KIN786470:KIN786477 JYR786470:JYR786477 JOV786470:JOV786477 JEZ786470:JEZ786477 IVD786470:IVD786477 ILH786470:ILH786477 IBL786470:IBL786477 HRP786470:HRP786477 HHT786470:HHT786477 GXX786470:GXX786477 GOB786470:GOB786477 GEF786470:GEF786477 FUJ786470:FUJ786477 FKN786470:FKN786477 FAR786470:FAR786477 EQV786470:EQV786477 EGZ786470:EGZ786477 DXD786470:DXD786477 DNH786470:DNH786477 DDL786470:DDL786477 CTP786470:CTP786477 CJT786470:CJT786477 BZX786470:BZX786477 BQB786470:BQB786477 BGF786470:BGF786477 AWJ786470:AWJ786477 AMN786470:AMN786477 ACR786470:ACR786477 SV786470:SV786477 IZ786470:IZ786477 D786470:D786477 WVL720934:WVL720941 WLP720934:WLP720941 WBT720934:WBT720941 VRX720934:VRX720941 VIB720934:VIB720941 UYF720934:UYF720941 UOJ720934:UOJ720941 UEN720934:UEN720941 TUR720934:TUR720941 TKV720934:TKV720941 TAZ720934:TAZ720941 SRD720934:SRD720941 SHH720934:SHH720941 RXL720934:RXL720941 RNP720934:RNP720941 RDT720934:RDT720941 QTX720934:QTX720941 QKB720934:QKB720941 QAF720934:QAF720941 PQJ720934:PQJ720941 PGN720934:PGN720941 OWR720934:OWR720941 OMV720934:OMV720941 OCZ720934:OCZ720941 NTD720934:NTD720941 NJH720934:NJH720941 MZL720934:MZL720941 MPP720934:MPP720941 MFT720934:MFT720941 LVX720934:LVX720941 LMB720934:LMB720941 LCF720934:LCF720941 KSJ720934:KSJ720941 KIN720934:KIN720941 JYR720934:JYR720941 JOV720934:JOV720941 JEZ720934:JEZ720941 IVD720934:IVD720941 ILH720934:ILH720941 IBL720934:IBL720941 HRP720934:HRP720941 HHT720934:HHT720941 GXX720934:GXX720941 GOB720934:GOB720941 GEF720934:GEF720941 FUJ720934:FUJ720941 FKN720934:FKN720941 FAR720934:FAR720941 EQV720934:EQV720941 EGZ720934:EGZ720941 DXD720934:DXD720941 DNH720934:DNH720941 DDL720934:DDL720941 CTP720934:CTP720941 CJT720934:CJT720941 BZX720934:BZX720941 BQB720934:BQB720941 BGF720934:BGF720941 AWJ720934:AWJ720941 AMN720934:AMN720941 ACR720934:ACR720941 SV720934:SV720941 IZ720934:IZ720941 D720934:D720941 WVL655398:WVL655405 WLP655398:WLP655405 WBT655398:WBT655405 VRX655398:VRX655405 VIB655398:VIB655405 UYF655398:UYF655405 UOJ655398:UOJ655405 UEN655398:UEN655405 TUR655398:TUR655405 TKV655398:TKV655405 TAZ655398:TAZ655405 SRD655398:SRD655405 SHH655398:SHH655405 RXL655398:RXL655405 RNP655398:RNP655405 RDT655398:RDT655405 QTX655398:QTX655405 QKB655398:QKB655405 QAF655398:QAF655405 PQJ655398:PQJ655405 PGN655398:PGN655405 OWR655398:OWR655405 OMV655398:OMV655405 OCZ655398:OCZ655405 NTD655398:NTD655405 NJH655398:NJH655405 MZL655398:MZL655405 MPP655398:MPP655405 MFT655398:MFT655405 LVX655398:LVX655405 LMB655398:LMB655405 LCF655398:LCF655405 KSJ655398:KSJ655405 KIN655398:KIN655405 JYR655398:JYR655405 JOV655398:JOV655405 JEZ655398:JEZ655405 IVD655398:IVD655405 ILH655398:ILH655405 IBL655398:IBL655405 HRP655398:HRP655405 HHT655398:HHT655405 GXX655398:GXX655405 GOB655398:GOB655405 GEF655398:GEF655405 FUJ655398:FUJ655405 FKN655398:FKN655405 FAR655398:FAR655405 EQV655398:EQV655405 EGZ655398:EGZ655405 DXD655398:DXD655405 DNH655398:DNH655405 DDL655398:DDL655405 CTP655398:CTP655405 CJT655398:CJT655405 BZX655398:BZX655405 BQB655398:BQB655405 BGF655398:BGF655405 AWJ655398:AWJ655405 AMN655398:AMN655405 ACR655398:ACR655405 SV655398:SV655405 IZ655398:IZ655405 D655398:D655405 WVL589862:WVL589869 WLP589862:WLP589869 WBT589862:WBT589869 VRX589862:VRX589869 VIB589862:VIB589869 UYF589862:UYF589869 UOJ589862:UOJ589869 UEN589862:UEN589869 TUR589862:TUR589869 TKV589862:TKV589869 TAZ589862:TAZ589869 SRD589862:SRD589869 SHH589862:SHH589869 RXL589862:RXL589869 RNP589862:RNP589869 RDT589862:RDT589869 QTX589862:QTX589869 QKB589862:QKB589869 QAF589862:QAF589869 PQJ589862:PQJ589869 PGN589862:PGN589869 OWR589862:OWR589869 OMV589862:OMV589869 OCZ589862:OCZ589869 NTD589862:NTD589869 NJH589862:NJH589869 MZL589862:MZL589869 MPP589862:MPP589869 MFT589862:MFT589869 LVX589862:LVX589869 LMB589862:LMB589869 LCF589862:LCF589869 KSJ589862:KSJ589869 KIN589862:KIN589869 JYR589862:JYR589869 JOV589862:JOV589869 JEZ589862:JEZ589869 IVD589862:IVD589869 ILH589862:ILH589869 IBL589862:IBL589869 HRP589862:HRP589869 HHT589862:HHT589869 GXX589862:GXX589869 GOB589862:GOB589869 GEF589862:GEF589869 FUJ589862:FUJ589869 FKN589862:FKN589869 FAR589862:FAR589869 EQV589862:EQV589869 EGZ589862:EGZ589869 DXD589862:DXD589869 DNH589862:DNH589869 DDL589862:DDL589869 CTP589862:CTP589869 CJT589862:CJT589869 BZX589862:BZX589869 BQB589862:BQB589869 BGF589862:BGF589869 AWJ589862:AWJ589869 AMN589862:AMN589869 ACR589862:ACR589869 SV589862:SV589869 IZ589862:IZ589869 D589862:D589869 WVL524326:WVL524333 WLP524326:WLP524333 WBT524326:WBT524333 VRX524326:VRX524333 VIB524326:VIB524333 UYF524326:UYF524333 UOJ524326:UOJ524333 UEN524326:UEN524333 TUR524326:TUR524333 TKV524326:TKV524333 TAZ524326:TAZ524333 SRD524326:SRD524333 SHH524326:SHH524333 RXL524326:RXL524333 RNP524326:RNP524333 RDT524326:RDT524333 QTX524326:QTX524333 QKB524326:QKB524333 QAF524326:QAF524333 PQJ524326:PQJ524333 PGN524326:PGN524333 OWR524326:OWR524333 OMV524326:OMV524333 OCZ524326:OCZ524333 NTD524326:NTD524333 NJH524326:NJH524333 MZL524326:MZL524333 MPP524326:MPP524333 MFT524326:MFT524333 LVX524326:LVX524333 LMB524326:LMB524333 LCF524326:LCF524333 KSJ524326:KSJ524333 KIN524326:KIN524333 JYR524326:JYR524333 JOV524326:JOV524333 JEZ524326:JEZ524333 IVD524326:IVD524333 ILH524326:ILH524333 IBL524326:IBL524333 HRP524326:HRP524333 HHT524326:HHT524333 GXX524326:GXX524333 GOB524326:GOB524333 GEF524326:GEF524333 FUJ524326:FUJ524333 FKN524326:FKN524333 FAR524326:FAR524333 EQV524326:EQV524333 EGZ524326:EGZ524333 DXD524326:DXD524333 DNH524326:DNH524333 DDL524326:DDL524333 CTP524326:CTP524333 CJT524326:CJT524333 BZX524326:BZX524333 BQB524326:BQB524333 BGF524326:BGF524333 AWJ524326:AWJ524333 AMN524326:AMN524333 ACR524326:ACR524333 SV524326:SV524333 IZ524326:IZ524333 D524326:D524333 WVL458790:WVL458797 WLP458790:WLP458797 WBT458790:WBT458797 VRX458790:VRX458797 VIB458790:VIB458797 UYF458790:UYF458797 UOJ458790:UOJ458797 UEN458790:UEN458797 TUR458790:TUR458797 TKV458790:TKV458797 TAZ458790:TAZ458797 SRD458790:SRD458797 SHH458790:SHH458797 RXL458790:RXL458797 RNP458790:RNP458797 RDT458790:RDT458797 QTX458790:QTX458797 QKB458790:QKB458797 QAF458790:QAF458797 PQJ458790:PQJ458797 PGN458790:PGN458797 OWR458790:OWR458797 OMV458790:OMV458797 OCZ458790:OCZ458797 NTD458790:NTD458797 NJH458790:NJH458797 MZL458790:MZL458797 MPP458790:MPP458797 MFT458790:MFT458797 LVX458790:LVX458797 LMB458790:LMB458797 LCF458790:LCF458797 KSJ458790:KSJ458797 KIN458790:KIN458797 JYR458790:JYR458797 JOV458790:JOV458797 JEZ458790:JEZ458797 IVD458790:IVD458797 ILH458790:ILH458797 IBL458790:IBL458797 HRP458790:HRP458797 HHT458790:HHT458797 GXX458790:GXX458797 GOB458790:GOB458797 GEF458790:GEF458797 FUJ458790:FUJ458797 FKN458790:FKN458797 FAR458790:FAR458797 EQV458790:EQV458797 EGZ458790:EGZ458797 DXD458790:DXD458797 DNH458790:DNH458797 DDL458790:DDL458797 CTP458790:CTP458797 CJT458790:CJT458797 BZX458790:BZX458797 BQB458790:BQB458797 BGF458790:BGF458797 AWJ458790:AWJ458797 AMN458790:AMN458797 ACR458790:ACR458797 SV458790:SV458797 IZ458790:IZ458797 D458790:D458797 WVL393254:WVL393261 WLP393254:WLP393261 WBT393254:WBT393261 VRX393254:VRX393261 VIB393254:VIB393261 UYF393254:UYF393261 UOJ393254:UOJ393261 UEN393254:UEN393261 TUR393254:TUR393261 TKV393254:TKV393261 TAZ393254:TAZ393261 SRD393254:SRD393261 SHH393254:SHH393261 RXL393254:RXL393261 RNP393254:RNP393261 RDT393254:RDT393261 QTX393254:QTX393261 QKB393254:QKB393261 QAF393254:QAF393261 PQJ393254:PQJ393261 PGN393254:PGN393261 OWR393254:OWR393261 OMV393254:OMV393261 OCZ393254:OCZ393261 NTD393254:NTD393261 NJH393254:NJH393261 MZL393254:MZL393261 MPP393254:MPP393261 MFT393254:MFT393261 LVX393254:LVX393261 LMB393254:LMB393261 LCF393254:LCF393261 KSJ393254:KSJ393261 KIN393254:KIN393261 JYR393254:JYR393261 JOV393254:JOV393261 JEZ393254:JEZ393261 IVD393254:IVD393261 ILH393254:ILH393261 IBL393254:IBL393261 HRP393254:HRP393261 HHT393254:HHT393261 GXX393254:GXX393261 GOB393254:GOB393261 GEF393254:GEF393261 FUJ393254:FUJ393261 FKN393254:FKN393261 FAR393254:FAR393261 EQV393254:EQV393261 EGZ393254:EGZ393261 DXD393254:DXD393261 DNH393254:DNH393261 DDL393254:DDL393261 CTP393254:CTP393261 CJT393254:CJT393261 BZX393254:BZX393261 BQB393254:BQB393261 BGF393254:BGF393261 AWJ393254:AWJ393261 AMN393254:AMN393261 ACR393254:ACR393261 SV393254:SV393261 IZ393254:IZ393261 D393254:D393261 WVL327718:WVL327725 WLP327718:WLP327725 WBT327718:WBT327725 VRX327718:VRX327725 VIB327718:VIB327725 UYF327718:UYF327725 UOJ327718:UOJ327725 UEN327718:UEN327725 TUR327718:TUR327725 TKV327718:TKV327725 TAZ327718:TAZ327725 SRD327718:SRD327725 SHH327718:SHH327725 RXL327718:RXL327725 RNP327718:RNP327725 RDT327718:RDT327725 QTX327718:QTX327725 QKB327718:QKB327725 QAF327718:QAF327725 PQJ327718:PQJ327725 PGN327718:PGN327725 OWR327718:OWR327725 OMV327718:OMV327725 OCZ327718:OCZ327725 NTD327718:NTD327725 NJH327718:NJH327725 MZL327718:MZL327725 MPP327718:MPP327725 MFT327718:MFT327725 LVX327718:LVX327725 LMB327718:LMB327725 LCF327718:LCF327725 KSJ327718:KSJ327725 KIN327718:KIN327725 JYR327718:JYR327725 JOV327718:JOV327725 JEZ327718:JEZ327725 IVD327718:IVD327725 ILH327718:ILH327725 IBL327718:IBL327725 HRP327718:HRP327725 HHT327718:HHT327725 GXX327718:GXX327725 GOB327718:GOB327725 GEF327718:GEF327725 FUJ327718:FUJ327725 FKN327718:FKN327725 FAR327718:FAR327725 EQV327718:EQV327725 EGZ327718:EGZ327725 DXD327718:DXD327725 DNH327718:DNH327725 DDL327718:DDL327725 CTP327718:CTP327725 CJT327718:CJT327725 BZX327718:BZX327725 BQB327718:BQB327725 BGF327718:BGF327725 AWJ327718:AWJ327725 AMN327718:AMN327725 ACR327718:ACR327725 SV327718:SV327725 IZ327718:IZ327725 D327718:D327725 WVL262182:WVL262189 WLP262182:WLP262189 WBT262182:WBT262189 VRX262182:VRX262189 VIB262182:VIB262189 UYF262182:UYF262189 UOJ262182:UOJ262189 UEN262182:UEN262189 TUR262182:TUR262189 TKV262182:TKV262189 TAZ262182:TAZ262189 SRD262182:SRD262189 SHH262182:SHH262189 RXL262182:RXL262189 RNP262182:RNP262189 RDT262182:RDT262189 QTX262182:QTX262189 QKB262182:QKB262189 QAF262182:QAF262189 PQJ262182:PQJ262189 PGN262182:PGN262189 OWR262182:OWR262189 OMV262182:OMV262189 OCZ262182:OCZ262189 NTD262182:NTD262189 NJH262182:NJH262189 MZL262182:MZL262189 MPP262182:MPP262189 MFT262182:MFT262189 LVX262182:LVX262189 LMB262182:LMB262189 LCF262182:LCF262189 KSJ262182:KSJ262189 KIN262182:KIN262189 JYR262182:JYR262189 JOV262182:JOV262189 JEZ262182:JEZ262189 IVD262182:IVD262189 ILH262182:ILH262189 IBL262182:IBL262189 HRP262182:HRP262189 HHT262182:HHT262189 GXX262182:GXX262189 GOB262182:GOB262189 GEF262182:GEF262189 FUJ262182:FUJ262189 FKN262182:FKN262189 FAR262182:FAR262189 EQV262182:EQV262189 EGZ262182:EGZ262189 DXD262182:DXD262189 DNH262182:DNH262189 DDL262182:DDL262189 CTP262182:CTP262189 CJT262182:CJT262189 BZX262182:BZX262189 BQB262182:BQB262189 BGF262182:BGF262189 AWJ262182:AWJ262189 AMN262182:AMN262189 ACR262182:ACR262189 SV262182:SV262189 IZ262182:IZ262189 D262182:D262189 WVL196646:WVL196653 WLP196646:WLP196653 WBT196646:WBT196653 VRX196646:VRX196653 VIB196646:VIB196653 UYF196646:UYF196653 UOJ196646:UOJ196653 UEN196646:UEN196653 TUR196646:TUR196653 TKV196646:TKV196653 TAZ196646:TAZ196653 SRD196646:SRD196653 SHH196646:SHH196653 RXL196646:RXL196653 RNP196646:RNP196653 RDT196646:RDT196653 QTX196646:QTX196653 QKB196646:QKB196653 QAF196646:QAF196653 PQJ196646:PQJ196653 PGN196646:PGN196653 OWR196646:OWR196653 OMV196646:OMV196653 OCZ196646:OCZ196653 NTD196646:NTD196653 NJH196646:NJH196653 MZL196646:MZL196653 MPP196646:MPP196653 MFT196646:MFT196653 LVX196646:LVX196653 LMB196646:LMB196653 LCF196646:LCF196653 KSJ196646:KSJ196653 KIN196646:KIN196653 JYR196646:JYR196653 JOV196646:JOV196653 JEZ196646:JEZ196653 IVD196646:IVD196653 ILH196646:ILH196653 IBL196646:IBL196653 HRP196646:HRP196653 HHT196646:HHT196653 GXX196646:GXX196653 GOB196646:GOB196653 GEF196646:GEF196653 FUJ196646:FUJ196653 FKN196646:FKN196653 FAR196646:FAR196653 EQV196646:EQV196653 EGZ196646:EGZ196653 DXD196646:DXD196653 DNH196646:DNH196653 DDL196646:DDL196653 CTP196646:CTP196653 CJT196646:CJT196653 BZX196646:BZX196653 BQB196646:BQB196653 BGF196646:BGF196653 AWJ196646:AWJ196653 AMN196646:AMN196653 ACR196646:ACR196653 SV196646:SV196653 IZ196646:IZ196653 D196646:D196653 WVL131110:WVL131117 WLP131110:WLP131117 WBT131110:WBT131117 VRX131110:VRX131117 VIB131110:VIB131117 UYF131110:UYF131117 UOJ131110:UOJ131117 UEN131110:UEN131117 TUR131110:TUR131117 TKV131110:TKV131117 TAZ131110:TAZ131117 SRD131110:SRD131117 SHH131110:SHH131117 RXL131110:RXL131117 RNP131110:RNP131117 RDT131110:RDT131117 QTX131110:QTX131117 QKB131110:QKB131117 QAF131110:QAF131117 PQJ131110:PQJ131117 PGN131110:PGN131117 OWR131110:OWR131117 OMV131110:OMV131117 OCZ131110:OCZ131117 NTD131110:NTD131117 NJH131110:NJH131117 MZL131110:MZL131117 MPP131110:MPP131117 MFT131110:MFT131117 LVX131110:LVX131117 LMB131110:LMB131117 LCF131110:LCF131117 KSJ131110:KSJ131117 KIN131110:KIN131117 JYR131110:JYR131117 JOV131110:JOV131117 JEZ131110:JEZ131117 IVD131110:IVD131117 ILH131110:ILH131117 IBL131110:IBL131117 HRP131110:HRP131117 HHT131110:HHT131117 GXX131110:GXX131117 GOB131110:GOB131117 GEF131110:GEF131117 FUJ131110:FUJ131117 FKN131110:FKN131117 FAR131110:FAR131117 EQV131110:EQV131117 EGZ131110:EGZ131117 DXD131110:DXD131117 DNH131110:DNH131117 DDL131110:DDL131117 CTP131110:CTP131117 CJT131110:CJT131117 BZX131110:BZX131117 BQB131110:BQB131117 BGF131110:BGF131117 AWJ131110:AWJ131117 AMN131110:AMN131117 ACR131110:ACR131117 SV131110:SV131117 IZ131110:IZ131117 D131110:D131117 WVL65574:WVL65581 WLP65574:WLP65581 WBT65574:WBT65581 VRX65574:VRX65581 VIB65574:VIB65581 UYF65574:UYF65581 UOJ65574:UOJ65581 UEN65574:UEN65581 TUR65574:TUR65581 TKV65574:TKV65581 TAZ65574:TAZ65581 SRD65574:SRD65581 SHH65574:SHH65581 RXL65574:RXL65581 RNP65574:RNP65581 RDT65574:RDT65581 QTX65574:QTX65581 QKB65574:QKB65581 QAF65574:QAF65581 PQJ65574:PQJ65581 PGN65574:PGN65581 OWR65574:OWR65581 OMV65574:OMV65581 OCZ65574:OCZ65581 NTD65574:NTD65581 NJH65574:NJH65581 MZL65574:MZL65581 MPP65574:MPP65581 MFT65574:MFT65581 LVX65574:LVX65581 LMB65574:LMB65581 LCF65574:LCF65581 KSJ65574:KSJ65581 KIN65574:KIN65581 JYR65574:JYR65581 JOV65574:JOV65581 JEZ65574:JEZ65581 IVD65574:IVD65581 ILH65574:ILH65581 IBL65574:IBL65581 HRP65574:HRP65581 HHT65574:HHT65581 GXX65574:GXX65581 GOB65574:GOB65581 GEF65574:GEF65581 FUJ65574:FUJ65581 FKN65574:FKN65581 FAR65574:FAR65581 EQV65574:EQV65581 EGZ65574:EGZ65581 DXD65574:DXD65581 DNH65574:DNH65581 DDL65574:DDL65581 CTP65574:CTP65581 CJT65574:CJT65581 BZX65574:BZX65581 BQB65574:BQB65581 BGF65574:BGF65581 AWJ65574:AWJ65581 AMN65574:AMN65581 ACR65574:ACR65581 SV65574:SV65581 IZ65574:IZ65581 D65574:D65581 WVL38:WVL45 WLP38:WLP45 WBT38:WBT45 VRX38:VRX45 VIB38:VIB45 UYF38:UYF45 UOJ38:UOJ45 UEN38:UEN45 TUR38:TUR45 TKV38:TKV45 TAZ38:TAZ45 SRD38:SRD45 SHH38:SHH45 RXL38:RXL45 RNP38:RNP45 RDT38:RDT45 QTX38:QTX45 QKB38:QKB45 QAF38:QAF45 PQJ38:PQJ45 PGN38:PGN45 OWR38:OWR45 OMV38:OMV45 OCZ38:OCZ45 NTD38:NTD45 NJH38:NJH45 MZL38:MZL45 MPP38:MPP45 MFT38:MFT45 LVX38:LVX45 LMB38:LMB45 LCF38:LCF45 KSJ38:KSJ45 KIN38:KIN45 JYR38:JYR45 JOV38:JOV45 JEZ38:JEZ45 IVD38:IVD45 ILH38:ILH45 IBL38:IBL45 HRP38:HRP45 HHT38:HHT45 GXX38:GXX45 GOB38:GOB45 GEF38:GEF45 FUJ38:FUJ45 FKN38:FKN45 FAR38:FAR45 EQV38:EQV45 EGZ38:EGZ45 DXD38:DXD45 DNH38:DNH45 DDL38:DDL45 CTP38:CTP45 CJT38:CJT45 BZX38:BZX45 BQB38:BQB45 BGF38:BGF45 AWJ38:AWJ45 AMN38:AMN45 ACR38:ACR45 SV38:SV45 IZ38:IZ45 D38:D44 WVL983044:WVL983076 WLP983044:WLP983076 WBT983044:WBT983076 VRX983044:VRX983076 VIB983044:VIB983076 UYF983044:UYF983076 UOJ983044:UOJ983076 UEN983044:UEN983076 TUR983044:TUR983076 TKV983044:TKV983076 TAZ983044:TAZ983076 SRD983044:SRD983076 SHH983044:SHH983076 RXL983044:RXL983076 RNP983044:RNP983076 RDT983044:RDT983076 QTX983044:QTX983076 QKB983044:QKB983076 QAF983044:QAF983076 PQJ983044:PQJ983076 PGN983044:PGN983076 OWR983044:OWR983076 OMV983044:OMV983076 OCZ983044:OCZ983076 NTD983044:NTD983076 NJH983044:NJH983076 MZL983044:MZL983076 MPP983044:MPP983076 MFT983044:MFT983076 LVX983044:LVX983076 LMB983044:LMB983076 LCF983044:LCF983076 KSJ983044:KSJ983076 KIN983044:KIN983076 JYR983044:JYR983076 JOV983044:JOV983076 JEZ983044:JEZ983076 IVD983044:IVD983076 ILH983044:ILH983076 IBL983044:IBL983076 HRP983044:HRP983076 HHT983044:HHT983076 GXX983044:GXX983076 GOB983044:GOB983076 GEF983044:GEF983076 FUJ983044:FUJ983076 FKN983044:FKN983076 FAR983044:FAR983076 EQV983044:EQV983076 EGZ983044:EGZ983076 DXD983044:DXD983076 DNH983044:DNH983076 DDL983044:DDL983076 CTP983044:CTP983076 CJT983044:CJT983076 BZX983044:BZX983076 BQB983044:BQB983076 BGF983044:BGF983076 AWJ983044:AWJ983076 AMN983044:AMN983076 ACR983044:ACR983076 SV983044:SV983076 IZ983044:IZ983076 D983044:D983076 WVL917508:WVL917540 WLP917508:WLP917540 WBT917508:WBT917540 VRX917508:VRX917540 VIB917508:VIB917540 UYF917508:UYF917540 UOJ917508:UOJ917540 UEN917508:UEN917540 TUR917508:TUR917540 TKV917508:TKV917540 TAZ917508:TAZ917540 SRD917508:SRD917540 SHH917508:SHH917540 RXL917508:RXL917540 RNP917508:RNP917540 RDT917508:RDT917540 QTX917508:QTX917540 QKB917508:QKB917540 QAF917508:QAF917540 PQJ917508:PQJ917540 PGN917508:PGN917540 OWR917508:OWR917540 OMV917508:OMV917540 OCZ917508:OCZ917540 NTD917508:NTD917540 NJH917508:NJH917540 MZL917508:MZL917540 MPP917508:MPP917540 MFT917508:MFT917540 LVX917508:LVX917540 LMB917508:LMB917540 LCF917508:LCF917540 KSJ917508:KSJ917540 KIN917508:KIN917540 JYR917508:JYR917540 JOV917508:JOV917540 JEZ917508:JEZ917540 IVD917508:IVD917540 ILH917508:ILH917540 IBL917508:IBL917540 HRP917508:HRP917540 HHT917508:HHT917540 GXX917508:GXX917540 GOB917508:GOB917540 GEF917508:GEF917540 FUJ917508:FUJ917540 FKN917508:FKN917540 FAR917508:FAR917540 EQV917508:EQV917540 EGZ917508:EGZ917540 DXD917508:DXD917540 DNH917508:DNH917540 DDL917508:DDL917540 CTP917508:CTP917540 CJT917508:CJT917540 BZX917508:BZX917540 BQB917508:BQB917540 BGF917508:BGF917540 AWJ917508:AWJ917540 AMN917508:AMN917540 ACR917508:ACR917540 SV917508:SV917540 IZ917508:IZ917540 D917508:D917540 WVL851972:WVL852004 WLP851972:WLP852004 WBT851972:WBT852004 VRX851972:VRX852004 VIB851972:VIB852004 UYF851972:UYF852004 UOJ851972:UOJ852004 UEN851972:UEN852004 TUR851972:TUR852004 TKV851972:TKV852004 TAZ851972:TAZ852004 SRD851972:SRD852004 SHH851972:SHH852004 RXL851972:RXL852004 RNP851972:RNP852004 RDT851972:RDT852004 QTX851972:QTX852004 QKB851972:QKB852004 QAF851972:QAF852004 PQJ851972:PQJ852004 PGN851972:PGN852004 OWR851972:OWR852004 OMV851972:OMV852004 OCZ851972:OCZ852004 NTD851972:NTD852004 NJH851972:NJH852004 MZL851972:MZL852004 MPP851972:MPP852004 MFT851972:MFT852004 LVX851972:LVX852004 LMB851972:LMB852004 LCF851972:LCF852004 KSJ851972:KSJ852004 KIN851972:KIN852004 JYR851972:JYR852004 JOV851972:JOV852004 JEZ851972:JEZ852004 IVD851972:IVD852004 ILH851972:ILH852004 IBL851972:IBL852004 HRP851972:HRP852004 HHT851972:HHT852004 GXX851972:GXX852004 GOB851972:GOB852004 GEF851972:GEF852004 FUJ851972:FUJ852004 FKN851972:FKN852004 FAR851972:FAR852004 EQV851972:EQV852004 EGZ851972:EGZ852004 DXD851972:DXD852004 DNH851972:DNH852004 DDL851972:DDL852004 CTP851972:CTP852004 CJT851972:CJT852004 BZX851972:BZX852004 BQB851972:BQB852004 BGF851972:BGF852004 AWJ851972:AWJ852004 AMN851972:AMN852004 ACR851972:ACR852004 SV851972:SV852004 IZ851972:IZ852004 D851972:D852004 WVL786436:WVL786468 WLP786436:WLP786468 WBT786436:WBT786468 VRX786436:VRX786468 VIB786436:VIB786468 UYF786436:UYF786468 UOJ786436:UOJ786468 UEN786436:UEN786468 TUR786436:TUR786468 TKV786436:TKV786468 TAZ786436:TAZ786468 SRD786436:SRD786468 SHH786436:SHH786468 RXL786436:RXL786468 RNP786436:RNP786468 RDT786436:RDT786468 QTX786436:QTX786468 QKB786436:QKB786468 QAF786436:QAF786468 PQJ786436:PQJ786468 PGN786436:PGN786468 OWR786436:OWR786468 OMV786436:OMV786468 OCZ786436:OCZ786468 NTD786436:NTD786468 NJH786436:NJH786468 MZL786436:MZL786468 MPP786436:MPP786468 MFT786436:MFT786468 LVX786436:LVX786468 LMB786436:LMB786468 LCF786436:LCF786468 KSJ786436:KSJ786468 KIN786436:KIN786468 JYR786436:JYR786468 JOV786436:JOV786468 JEZ786436:JEZ786468 IVD786436:IVD786468 ILH786436:ILH786468 IBL786436:IBL786468 HRP786436:HRP786468 HHT786436:HHT786468 GXX786436:GXX786468 GOB786436:GOB786468 GEF786436:GEF786468 FUJ786436:FUJ786468 FKN786436:FKN786468 FAR786436:FAR786468 EQV786436:EQV786468 EGZ786436:EGZ786468 DXD786436:DXD786468 DNH786436:DNH786468 DDL786436:DDL786468 CTP786436:CTP786468 CJT786436:CJT786468 BZX786436:BZX786468 BQB786436:BQB786468 BGF786436:BGF786468 AWJ786436:AWJ786468 AMN786436:AMN786468 ACR786436:ACR786468 SV786436:SV786468 IZ786436:IZ786468 D786436:D786468 WVL720900:WVL720932 WLP720900:WLP720932 WBT720900:WBT720932 VRX720900:VRX720932 VIB720900:VIB720932 UYF720900:UYF720932 UOJ720900:UOJ720932 UEN720900:UEN720932 TUR720900:TUR720932 TKV720900:TKV720932 TAZ720900:TAZ720932 SRD720900:SRD720932 SHH720900:SHH720932 RXL720900:RXL720932 RNP720900:RNP720932 RDT720900:RDT720932 QTX720900:QTX720932 QKB720900:QKB720932 QAF720900:QAF720932 PQJ720900:PQJ720932 PGN720900:PGN720932 OWR720900:OWR720932 OMV720900:OMV720932 OCZ720900:OCZ720932 NTD720900:NTD720932 NJH720900:NJH720932 MZL720900:MZL720932 MPP720900:MPP720932 MFT720900:MFT720932 LVX720900:LVX720932 LMB720900:LMB720932 LCF720900:LCF720932 KSJ720900:KSJ720932 KIN720900:KIN720932 JYR720900:JYR720932 JOV720900:JOV720932 JEZ720900:JEZ720932 IVD720900:IVD720932 ILH720900:ILH720932 IBL720900:IBL720932 HRP720900:HRP720932 HHT720900:HHT720932 GXX720900:GXX720932 GOB720900:GOB720932 GEF720900:GEF720932 FUJ720900:FUJ720932 FKN720900:FKN720932 FAR720900:FAR720932 EQV720900:EQV720932 EGZ720900:EGZ720932 DXD720900:DXD720932 DNH720900:DNH720932 DDL720900:DDL720932 CTP720900:CTP720932 CJT720900:CJT720932 BZX720900:BZX720932 BQB720900:BQB720932 BGF720900:BGF720932 AWJ720900:AWJ720932 AMN720900:AMN720932 ACR720900:ACR720932 SV720900:SV720932 IZ720900:IZ720932 D720900:D720932 WVL655364:WVL655396 WLP655364:WLP655396 WBT655364:WBT655396 VRX655364:VRX655396 VIB655364:VIB655396 UYF655364:UYF655396 UOJ655364:UOJ655396 UEN655364:UEN655396 TUR655364:TUR655396 TKV655364:TKV655396 TAZ655364:TAZ655396 SRD655364:SRD655396 SHH655364:SHH655396 RXL655364:RXL655396 RNP655364:RNP655396 RDT655364:RDT655396 QTX655364:QTX655396 QKB655364:QKB655396 QAF655364:QAF655396 PQJ655364:PQJ655396 PGN655364:PGN655396 OWR655364:OWR655396 OMV655364:OMV655396 OCZ655364:OCZ655396 NTD655364:NTD655396 NJH655364:NJH655396 MZL655364:MZL655396 MPP655364:MPP655396 MFT655364:MFT655396 LVX655364:LVX655396 LMB655364:LMB655396 LCF655364:LCF655396 KSJ655364:KSJ655396 KIN655364:KIN655396 JYR655364:JYR655396 JOV655364:JOV655396 JEZ655364:JEZ655396 IVD655364:IVD655396 ILH655364:ILH655396 IBL655364:IBL655396 HRP655364:HRP655396 HHT655364:HHT655396 GXX655364:GXX655396 GOB655364:GOB655396 GEF655364:GEF655396 FUJ655364:FUJ655396 FKN655364:FKN655396 FAR655364:FAR655396 EQV655364:EQV655396 EGZ655364:EGZ655396 DXD655364:DXD655396 DNH655364:DNH655396 DDL655364:DDL655396 CTP655364:CTP655396 CJT655364:CJT655396 BZX655364:BZX655396 BQB655364:BQB655396 BGF655364:BGF655396 AWJ655364:AWJ655396 AMN655364:AMN655396 ACR655364:ACR655396 SV655364:SV655396 IZ655364:IZ655396 D655364:D655396 WVL589828:WVL589860 WLP589828:WLP589860 WBT589828:WBT589860 VRX589828:VRX589860 VIB589828:VIB589860 UYF589828:UYF589860 UOJ589828:UOJ589860 UEN589828:UEN589860 TUR589828:TUR589860 TKV589828:TKV589860 TAZ589828:TAZ589860 SRD589828:SRD589860 SHH589828:SHH589860 RXL589828:RXL589860 RNP589828:RNP589860 RDT589828:RDT589860 QTX589828:QTX589860 QKB589828:QKB589860 QAF589828:QAF589860 PQJ589828:PQJ589860 PGN589828:PGN589860 OWR589828:OWR589860 OMV589828:OMV589860 OCZ589828:OCZ589860 NTD589828:NTD589860 NJH589828:NJH589860 MZL589828:MZL589860 MPP589828:MPP589860 MFT589828:MFT589860 LVX589828:LVX589860 LMB589828:LMB589860 LCF589828:LCF589860 KSJ589828:KSJ589860 KIN589828:KIN589860 JYR589828:JYR589860 JOV589828:JOV589860 JEZ589828:JEZ589860 IVD589828:IVD589860 ILH589828:ILH589860 IBL589828:IBL589860 HRP589828:HRP589860 HHT589828:HHT589860 GXX589828:GXX589860 GOB589828:GOB589860 GEF589828:GEF589860 FUJ589828:FUJ589860 FKN589828:FKN589860 FAR589828:FAR589860 EQV589828:EQV589860 EGZ589828:EGZ589860 DXD589828:DXD589860 DNH589828:DNH589860 DDL589828:DDL589860 CTP589828:CTP589860 CJT589828:CJT589860 BZX589828:BZX589860 BQB589828:BQB589860 BGF589828:BGF589860 AWJ589828:AWJ589860 AMN589828:AMN589860 ACR589828:ACR589860 SV589828:SV589860 IZ589828:IZ589860 D589828:D589860 WVL524292:WVL524324 WLP524292:WLP524324 WBT524292:WBT524324 VRX524292:VRX524324 VIB524292:VIB524324 UYF524292:UYF524324 UOJ524292:UOJ524324 UEN524292:UEN524324 TUR524292:TUR524324 TKV524292:TKV524324 TAZ524292:TAZ524324 SRD524292:SRD524324 SHH524292:SHH524324 RXL524292:RXL524324 RNP524292:RNP524324 RDT524292:RDT524324 QTX524292:QTX524324 QKB524292:QKB524324 QAF524292:QAF524324 PQJ524292:PQJ524324 PGN524292:PGN524324 OWR524292:OWR524324 OMV524292:OMV524324 OCZ524292:OCZ524324 NTD524292:NTD524324 NJH524292:NJH524324 MZL524292:MZL524324 MPP524292:MPP524324 MFT524292:MFT524324 LVX524292:LVX524324 LMB524292:LMB524324 LCF524292:LCF524324 KSJ524292:KSJ524324 KIN524292:KIN524324 JYR524292:JYR524324 JOV524292:JOV524324 JEZ524292:JEZ524324 IVD524292:IVD524324 ILH524292:ILH524324 IBL524292:IBL524324 HRP524292:HRP524324 HHT524292:HHT524324 GXX524292:GXX524324 GOB524292:GOB524324 GEF524292:GEF524324 FUJ524292:FUJ524324 FKN524292:FKN524324 FAR524292:FAR524324 EQV524292:EQV524324 EGZ524292:EGZ524324 DXD524292:DXD524324 DNH524292:DNH524324 DDL524292:DDL524324 CTP524292:CTP524324 CJT524292:CJT524324 BZX524292:BZX524324 BQB524292:BQB524324 BGF524292:BGF524324 AWJ524292:AWJ524324 AMN524292:AMN524324 ACR524292:ACR524324 SV524292:SV524324 IZ524292:IZ524324 D524292:D524324 WVL458756:WVL458788 WLP458756:WLP458788 WBT458756:WBT458788 VRX458756:VRX458788 VIB458756:VIB458788 UYF458756:UYF458788 UOJ458756:UOJ458788 UEN458756:UEN458788 TUR458756:TUR458788 TKV458756:TKV458788 TAZ458756:TAZ458788 SRD458756:SRD458788 SHH458756:SHH458788 RXL458756:RXL458788 RNP458756:RNP458788 RDT458756:RDT458788 QTX458756:QTX458788 QKB458756:QKB458788 QAF458756:QAF458788 PQJ458756:PQJ458788 PGN458756:PGN458788 OWR458756:OWR458788 OMV458756:OMV458788 OCZ458756:OCZ458788 NTD458756:NTD458788 NJH458756:NJH458788 MZL458756:MZL458788 MPP458756:MPP458788 MFT458756:MFT458788 LVX458756:LVX458788 LMB458756:LMB458788 LCF458756:LCF458788 KSJ458756:KSJ458788 KIN458756:KIN458788 JYR458756:JYR458788 JOV458756:JOV458788 JEZ458756:JEZ458788 IVD458756:IVD458788 ILH458756:ILH458788 IBL458756:IBL458788 HRP458756:HRP458788 HHT458756:HHT458788 GXX458756:GXX458788 GOB458756:GOB458788 GEF458756:GEF458788 FUJ458756:FUJ458788 FKN458756:FKN458788 FAR458756:FAR458788 EQV458756:EQV458788 EGZ458756:EGZ458788 DXD458756:DXD458788 DNH458756:DNH458788 DDL458756:DDL458788 CTP458756:CTP458788 CJT458756:CJT458788 BZX458756:BZX458788 BQB458756:BQB458788 BGF458756:BGF458788 AWJ458756:AWJ458788 AMN458756:AMN458788 ACR458756:ACR458788 SV458756:SV458788 IZ458756:IZ458788 D458756:D458788 WVL393220:WVL393252 WLP393220:WLP393252 WBT393220:WBT393252 VRX393220:VRX393252 VIB393220:VIB393252 UYF393220:UYF393252 UOJ393220:UOJ393252 UEN393220:UEN393252 TUR393220:TUR393252 TKV393220:TKV393252 TAZ393220:TAZ393252 SRD393220:SRD393252 SHH393220:SHH393252 RXL393220:RXL393252 RNP393220:RNP393252 RDT393220:RDT393252 QTX393220:QTX393252 QKB393220:QKB393252 QAF393220:QAF393252 PQJ393220:PQJ393252 PGN393220:PGN393252 OWR393220:OWR393252 OMV393220:OMV393252 OCZ393220:OCZ393252 NTD393220:NTD393252 NJH393220:NJH393252 MZL393220:MZL393252 MPP393220:MPP393252 MFT393220:MFT393252 LVX393220:LVX393252 LMB393220:LMB393252 LCF393220:LCF393252 KSJ393220:KSJ393252 KIN393220:KIN393252 JYR393220:JYR393252 JOV393220:JOV393252 JEZ393220:JEZ393252 IVD393220:IVD393252 ILH393220:ILH393252 IBL393220:IBL393252 HRP393220:HRP393252 HHT393220:HHT393252 GXX393220:GXX393252 GOB393220:GOB393252 GEF393220:GEF393252 FUJ393220:FUJ393252 FKN393220:FKN393252 FAR393220:FAR393252 EQV393220:EQV393252 EGZ393220:EGZ393252 DXD393220:DXD393252 DNH393220:DNH393252 DDL393220:DDL393252 CTP393220:CTP393252 CJT393220:CJT393252 BZX393220:BZX393252 BQB393220:BQB393252 BGF393220:BGF393252 AWJ393220:AWJ393252 AMN393220:AMN393252 ACR393220:ACR393252 SV393220:SV393252 IZ393220:IZ393252 D393220:D393252 WVL327684:WVL327716 WLP327684:WLP327716 WBT327684:WBT327716 VRX327684:VRX327716 VIB327684:VIB327716 UYF327684:UYF327716 UOJ327684:UOJ327716 UEN327684:UEN327716 TUR327684:TUR327716 TKV327684:TKV327716 TAZ327684:TAZ327716 SRD327684:SRD327716 SHH327684:SHH327716 RXL327684:RXL327716 RNP327684:RNP327716 RDT327684:RDT327716 QTX327684:QTX327716 QKB327684:QKB327716 QAF327684:QAF327716 PQJ327684:PQJ327716 PGN327684:PGN327716 OWR327684:OWR327716 OMV327684:OMV327716 OCZ327684:OCZ327716 NTD327684:NTD327716 NJH327684:NJH327716 MZL327684:MZL327716 MPP327684:MPP327716 MFT327684:MFT327716 LVX327684:LVX327716 LMB327684:LMB327716 LCF327684:LCF327716 KSJ327684:KSJ327716 KIN327684:KIN327716 JYR327684:JYR327716 JOV327684:JOV327716 JEZ327684:JEZ327716 IVD327684:IVD327716 ILH327684:ILH327716 IBL327684:IBL327716 HRP327684:HRP327716 HHT327684:HHT327716 GXX327684:GXX327716 GOB327684:GOB327716 GEF327684:GEF327716 FUJ327684:FUJ327716 FKN327684:FKN327716 FAR327684:FAR327716 EQV327684:EQV327716 EGZ327684:EGZ327716 DXD327684:DXD327716 DNH327684:DNH327716 DDL327684:DDL327716 CTP327684:CTP327716 CJT327684:CJT327716 BZX327684:BZX327716 BQB327684:BQB327716 BGF327684:BGF327716 AWJ327684:AWJ327716 AMN327684:AMN327716 ACR327684:ACR327716 SV327684:SV327716 IZ327684:IZ327716 D327684:D327716 WVL262148:WVL262180 WLP262148:WLP262180 WBT262148:WBT262180 VRX262148:VRX262180 VIB262148:VIB262180 UYF262148:UYF262180 UOJ262148:UOJ262180 UEN262148:UEN262180 TUR262148:TUR262180 TKV262148:TKV262180 TAZ262148:TAZ262180 SRD262148:SRD262180 SHH262148:SHH262180 RXL262148:RXL262180 RNP262148:RNP262180 RDT262148:RDT262180 QTX262148:QTX262180 QKB262148:QKB262180 QAF262148:QAF262180 PQJ262148:PQJ262180 PGN262148:PGN262180 OWR262148:OWR262180 OMV262148:OMV262180 OCZ262148:OCZ262180 NTD262148:NTD262180 NJH262148:NJH262180 MZL262148:MZL262180 MPP262148:MPP262180 MFT262148:MFT262180 LVX262148:LVX262180 LMB262148:LMB262180 LCF262148:LCF262180 KSJ262148:KSJ262180 KIN262148:KIN262180 JYR262148:JYR262180 JOV262148:JOV262180 JEZ262148:JEZ262180 IVD262148:IVD262180 ILH262148:ILH262180 IBL262148:IBL262180 HRP262148:HRP262180 HHT262148:HHT262180 GXX262148:GXX262180 GOB262148:GOB262180 GEF262148:GEF262180 FUJ262148:FUJ262180 FKN262148:FKN262180 FAR262148:FAR262180 EQV262148:EQV262180 EGZ262148:EGZ262180 DXD262148:DXD262180 DNH262148:DNH262180 DDL262148:DDL262180 CTP262148:CTP262180 CJT262148:CJT262180 BZX262148:BZX262180 BQB262148:BQB262180 BGF262148:BGF262180 AWJ262148:AWJ262180 AMN262148:AMN262180 ACR262148:ACR262180 SV262148:SV262180 IZ262148:IZ262180 D262148:D262180 WVL196612:WVL196644 WLP196612:WLP196644 WBT196612:WBT196644 VRX196612:VRX196644 VIB196612:VIB196644 UYF196612:UYF196644 UOJ196612:UOJ196644 UEN196612:UEN196644 TUR196612:TUR196644 TKV196612:TKV196644 TAZ196612:TAZ196644 SRD196612:SRD196644 SHH196612:SHH196644 RXL196612:RXL196644 RNP196612:RNP196644 RDT196612:RDT196644 QTX196612:QTX196644 QKB196612:QKB196644 QAF196612:QAF196644 PQJ196612:PQJ196644 PGN196612:PGN196644 OWR196612:OWR196644 OMV196612:OMV196644 OCZ196612:OCZ196644 NTD196612:NTD196644 NJH196612:NJH196644 MZL196612:MZL196644 MPP196612:MPP196644 MFT196612:MFT196644 LVX196612:LVX196644 LMB196612:LMB196644 LCF196612:LCF196644 KSJ196612:KSJ196644 KIN196612:KIN196644 JYR196612:JYR196644 JOV196612:JOV196644 JEZ196612:JEZ196644 IVD196612:IVD196644 ILH196612:ILH196644 IBL196612:IBL196644 HRP196612:HRP196644 HHT196612:HHT196644 GXX196612:GXX196644 GOB196612:GOB196644 GEF196612:GEF196644 FUJ196612:FUJ196644 FKN196612:FKN196644 FAR196612:FAR196644 EQV196612:EQV196644 EGZ196612:EGZ196644 DXD196612:DXD196644 DNH196612:DNH196644 DDL196612:DDL196644 CTP196612:CTP196644 CJT196612:CJT196644 BZX196612:BZX196644 BQB196612:BQB196644 BGF196612:BGF196644 AWJ196612:AWJ196644 AMN196612:AMN196644 ACR196612:ACR196644 SV196612:SV196644 IZ196612:IZ196644 D196612:D196644 WVL131076:WVL131108 WLP131076:WLP131108 WBT131076:WBT131108 VRX131076:VRX131108 VIB131076:VIB131108 UYF131076:UYF131108 UOJ131076:UOJ131108 UEN131076:UEN131108 TUR131076:TUR131108 TKV131076:TKV131108 TAZ131076:TAZ131108 SRD131076:SRD131108 SHH131076:SHH131108 RXL131076:RXL131108 RNP131076:RNP131108 RDT131076:RDT131108 QTX131076:QTX131108 QKB131076:QKB131108 QAF131076:QAF131108 PQJ131076:PQJ131108 PGN131076:PGN131108 OWR131076:OWR131108 OMV131076:OMV131108 OCZ131076:OCZ131108 NTD131076:NTD131108 NJH131076:NJH131108 MZL131076:MZL131108 MPP131076:MPP131108 MFT131076:MFT131108 LVX131076:LVX131108 LMB131076:LMB131108 LCF131076:LCF131108 KSJ131076:KSJ131108 KIN131076:KIN131108 JYR131076:JYR131108 JOV131076:JOV131108 JEZ131076:JEZ131108 IVD131076:IVD131108 ILH131076:ILH131108 IBL131076:IBL131108 HRP131076:HRP131108 HHT131076:HHT131108 GXX131076:GXX131108 GOB131076:GOB131108 GEF131076:GEF131108 FUJ131076:FUJ131108 FKN131076:FKN131108 FAR131076:FAR131108 EQV131076:EQV131108 EGZ131076:EGZ131108 DXD131076:DXD131108 DNH131076:DNH131108 DDL131076:DDL131108 CTP131076:CTP131108 CJT131076:CJT131108 BZX131076:BZX131108 BQB131076:BQB131108 BGF131076:BGF131108 AWJ131076:AWJ131108 AMN131076:AMN131108 ACR131076:ACR131108 SV131076:SV131108 IZ131076:IZ131108 D131076:D131108 WVL65540:WVL65572 WLP65540:WLP65572 WBT65540:WBT65572 VRX65540:VRX65572 VIB65540:VIB65572 UYF65540:UYF65572 UOJ65540:UOJ65572 UEN65540:UEN65572 TUR65540:TUR65572 TKV65540:TKV65572 TAZ65540:TAZ65572 SRD65540:SRD65572 SHH65540:SHH65572 RXL65540:RXL65572 RNP65540:RNP65572 RDT65540:RDT65572 QTX65540:QTX65572 QKB65540:QKB65572 QAF65540:QAF65572 PQJ65540:PQJ65572 PGN65540:PGN65572 OWR65540:OWR65572 OMV65540:OMV65572 OCZ65540:OCZ65572 NTD65540:NTD65572 NJH65540:NJH65572 MZL65540:MZL65572 MPP65540:MPP65572 MFT65540:MFT65572 LVX65540:LVX65572 LMB65540:LMB65572 LCF65540:LCF65572 KSJ65540:KSJ65572 KIN65540:KIN65572 JYR65540:JYR65572 JOV65540:JOV65572 JEZ65540:JEZ65572 IVD65540:IVD65572 ILH65540:ILH65572 IBL65540:IBL65572 HRP65540:HRP65572 HHT65540:HHT65572 GXX65540:GXX65572 GOB65540:GOB65572 GEF65540:GEF65572 FUJ65540:FUJ65572 FKN65540:FKN65572 FAR65540:FAR65572 EQV65540:EQV65572 EGZ65540:EGZ65572 DXD65540:DXD65572 DNH65540:DNH65572 DDL65540:DDL65572 CTP65540:CTP65572 CJT65540:CJT65572 BZX65540:BZX65572 BQB65540:BQB65572 BGF65540:BGF65572 AWJ65540:AWJ65572 AMN65540:AMN65572 ACR65540:ACR65572 SV65540:SV65572 IZ65540:IZ65572 D65540:D65572 D27:D36 IZ10:IZ36 WVL10:WVL36 WLP10:WLP36 WBT10:WBT36 VRX10:VRX36 VIB10:VIB36 UYF10:UYF36 UOJ10:UOJ36 UEN10:UEN36 TUR10:TUR36 TKV10:TKV36 TAZ10:TAZ36 SRD10:SRD36 SHH10:SHH36 RXL10:RXL36 RNP10:RNP36 RDT10:RDT36 QTX10:QTX36 QKB10:QKB36 QAF10:QAF36 PQJ10:PQJ36 PGN10:PGN36 OWR10:OWR36 OMV10:OMV36 OCZ10:OCZ36 NTD10:NTD36 NJH10:NJH36 MZL10:MZL36 MPP10:MPP36 MFT10:MFT36 LVX10:LVX36 LMB10:LMB36 LCF10:LCF36 KSJ10:KSJ36 KIN10:KIN36 JYR10:JYR36 JOV10:JOV36 JEZ10:JEZ36 IVD10:IVD36 ILH10:ILH36 IBL10:IBL36 HRP10:HRP36 HHT10:HHT36 GXX10:GXX36 GOB10:GOB36 GEF10:GEF36 FUJ10:FUJ36 FKN10:FKN36 FAR10:FAR36 EQV10:EQV36 EGZ10:EGZ36 DXD10:DXD36 DNH10:DNH36 DDL10:DDL36 CTP10:CTP36 CJT10:CJT36 BZX10:BZX36 BQB10:BQB36 BGF10:BGF36 AWJ10:AWJ36 AMN10:AMN36 ACR10:ACR36 SV10:SV36">
      <formula1>"1, 2, 3"</formula1>
    </dataValidation>
    <dataValidation type="list" errorStyle="warning" allowBlank="1" showInputMessage="1" showErrorMessage="1" errorTitle="Factor" error="This factor is not included in the drop-down list. Is this the factor you want to use?" sqref="F39:F44 F21 JB39:JB45 SX39:SX45 ACT39:ACT45 AMP39:AMP45 AWL39:AWL45 BGH39:BGH45 BQD39:BQD45 BZZ39:BZZ45 CJV39:CJV45 CTR39:CTR45 DDN39:DDN45 DNJ39:DNJ45 DXF39:DXF45 EHB39:EHB45 EQX39:EQX45 FAT39:FAT45 FKP39:FKP45 FUL39:FUL45 GEH39:GEH45 GOD39:GOD45 GXZ39:GXZ45 HHV39:HHV45 HRR39:HRR45 IBN39:IBN45 ILJ39:ILJ45 IVF39:IVF45 JFB39:JFB45 JOX39:JOX45 JYT39:JYT45 KIP39:KIP45 KSL39:KSL45 LCH39:LCH45 LMD39:LMD45 LVZ39:LVZ45 MFV39:MFV45 MPR39:MPR45 MZN39:MZN45 NJJ39:NJJ45 NTF39:NTF45 ODB39:ODB45 OMX39:OMX45 OWT39:OWT45 PGP39:PGP45 PQL39:PQL45 QAH39:QAH45 QKD39:QKD45 QTZ39:QTZ45 RDV39:RDV45 RNR39:RNR45 RXN39:RXN45 SHJ39:SHJ45 SRF39:SRF45 TBB39:TBB45 TKX39:TKX45 TUT39:TUT45 UEP39:UEP45 UOL39:UOL45 UYH39:UYH45 VID39:VID45 VRZ39:VRZ45 WBV39:WBV45 WLR39:WLR45 WVN39:WVN45 F65575:F65581 JB65575:JB65581 SX65575:SX65581 ACT65575:ACT65581 AMP65575:AMP65581 AWL65575:AWL65581 BGH65575:BGH65581 BQD65575:BQD65581 BZZ65575:BZZ65581 CJV65575:CJV65581 CTR65575:CTR65581 DDN65575:DDN65581 DNJ65575:DNJ65581 DXF65575:DXF65581 EHB65575:EHB65581 EQX65575:EQX65581 FAT65575:FAT65581 FKP65575:FKP65581 FUL65575:FUL65581 GEH65575:GEH65581 GOD65575:GOD65581 GXZ65575:GXZ65581 HHV65575:HHV65581 HRR65575:HRR65581 IBN65575:IBN65581 ILJ65575:ILJ65581 IVF65575:IVF65581 JFB65575:JFB65581 JOX65575:JOX65581 JYT65575:JYT65581 KIP65575:KIP65581 KSL65575:KSL65581 LCH65575:LCH65581 LMD65575:LMD65581 LVZ65575:LVZ65581 MFV65575:MFV65581 MPR65575:MPR65581 MZN65575:MZN65581 NJJ65575:NJJ65581 NTF65575:NTF65581 ODB65575:ODB65581 OMX65575:OMX65581 OWT65575:OWT65581 PGP65575:PGP65581 PQL65575:PQL65581 QAH65575:QAH65581 QKD65575:QKD65581 QTZ65575:QTZ65581 RDV65575:RDV65581 RNR65575:RNR65581 RXN65575:RXN65581 SHJ65575:SHJ65581 SRF65575:SRF65581 TBB65575:TBB65581 TKX65575:TKX65581 TUT65575:TUT65581 UEP65575:UEP65581 UOL65575:UOL65581 UYH65575:UYH65581 VID65575:VID65581 VRZ65575:VRZ65581 WBV65575:WBV65581 WLR65575:WLR65581 WVN65575:WVN65581 F131111:F131117 JB131111:JB131117 SX131111:SX131117 ACT131111:ACT131117 AMP131111:AMP131117 AWL131111:AWL131117 BGH131111:BGH131117 BQD131111:BQD131117 BZZ131111:BZZ131117 CJV131111:CJV131117 CTR131111:CTR131117 DDN131111:DDN131117 DNJ131111:DNJ131117 DXF131111:DXF131117 EHB131111:EHB131117 EQX131111:EQX131117 FAT131111:FAT131117 FKP131111:FKP131117 FUL131111:FUL131117 GEH131111:GEH131117 GOD131111:GOD131117 GXZ131111:GXZ131117 HHV131111:HHV131117 HRR131111:HRR131117 IBN131111:IBN131117 ILJ131111:ILJ131117 IVF131111:IVF131117 JFB131111:JFB131117 JOX131111:JOX131117 JYT131111:JYT131117 KIP131111:KIP131117 KSL131111:KSL131117 LCH131111:LCH131117 LMD131111:LMD131117 LVZ131111:LVZ131117 MFV131111:MFV131117 MPR131111:MPR131117 MZN131111:MZN131117 NJJ131111:NJJ131117 NTF131111:NTF131117 ODB131111:ODB131117 OMX131111:OMX131117 OWT131111:OWT131117 PGP131111:PGP131117 PQL131111:PQL131117 QAH131111:QAH131117 QKD131111:QKD131117 QTZ131111:QTZ131117 RDV131111:RDV131117 RNR131111:RNR131117 RXN131111:RXN131117 SHJ131111:SHJ131117 SRF131111:SRF131117 TBB131111:TBB131117 TKX131111:TKX131117 TUT131111:TUT131117 UEP131111:UEP131117 UOL131111:UOL131117 UYH131111:UYH131117 VID131111:VID131117 VRZ131111:VRZ131117 WBV131111:WBV131117 WLR131111:WLR131117 WVN131111:WVN131117 F196647:F196653 JB196647:JB196653 SX196647:SX196653 ACT196647:ACT196653 AMP196647:AMP196653 AWL196647:AWL196653 BGH196647:BGH196653 BQD196647:BQD196653 BZZ196647:BZZ196653 CJV196647:CJV196653 CTR196647:CTR196653 DDN196647:DDN196653 DNJ196647:DNJ196653 DXF196647:DXF196653 EHB196647:EHB196653 EQX196647:EQX196653 FAT196647:FAT196653 FKP196647:FKP196653 FUL196647:FUL196653 GEH196647:GEH196653 GOD196647:GOD196653 GXZ196647:GXZ196653 HHV196647:HHV196653 HRR196647:HRR196653 IBN196647:IBN196653 ILJ196647:ILJ196653 IVF196647:IVF196653 JFB196647:JFB196653 JOX196647:JOX196653 JYT196647:JYT196653 KIP196647:KIP196653 KSL196647:KSL196653 LCH196647:LCH196653 LMD196647:LMD196653 LVZ196647:LVZ196653 MFV196647:MFV196653 MPR196647:MPR196653 MZN196647:MZN196653 NJJ196647:NJJ196653 NTF196647:NTF196653 ODB196647:ODB196653 OMX196647:OMX196653 OWT196647:OWT196653 PGP196647:PGP196653 PQL196647:PQL196653 QAH196647:QAH196653 QKD196647:QKD196653 QTZ196647:QTZ196653 RDV196647:RDV196653 RNR196647:RNR196653 RXN196647:RXN196653 SHJ196647:SHJ196653 SRF196647:SRF196653 TBB196647:TBB196653 TKX196647:TKX196653 TUT196647:TUT196653 UEP196647:UEP196653 UOL196647:UOL196653 UYH196647:UYH196653 VID196647:VID196653 VRZ196647:VRZ196653 WBV196647:WBV196653 WLR196647:WLR196653 WVN196647:WVN196653 F262183:F262189 JB262183:JB262189 SX262183:SX262189 ACT262183:ACT262189 AMP262183:AMP262189 AWL262183:AWL262189 BGH262183:BGH262189 BQD262183:BQD262189 BZZ262183:BZZ262189 CJV262183:CJV262189 CTR262183:CTR262189 DDN262183:DDN262189 DNJ262183:DNJ262189 DXF262183:DXF262189 EHB262183:EHB262189 EQX262183:EQX262189 FAT262183:FAT262189 FKP262183:FKP262189 FUL262183:FUL262189 GEH262183:GEH262189 GOD262183:GOD262189 GXZ262183:GXZ262189 HHV262183:HHV262189 HRR262183:HRR262189 IBN262183:IBN262189 ILJ262183:ILJ262189 IVF262183:IVF262189 JFB262183:JFB262189 JOX262183:JOX262189 JYT262183:JYT262189 KIP262183:KIP262189 KSL262183:KSL262189 LCH262183:LCH262189 LMD262183:LMD262189 LVZ262183:LVZ262189 MFV262183:MFV262189 MPR262183:MPR262189 MZN262183:MZN262189 NJJ262183:NJJ262189 NTF262183:NTF262189 ODB262183:ODB262189 OMX262183:OMX262189 OWT262183:OWT262189 PGP262183:PGP262189 PQL262183:PQL262189 QAH262183:QAH262189 QKD262183:QKD262189 QTZ262183:QTZ262189 RDV262183:RDV262189 RNR262183:RNR262189 RXN262183:RXN262189 SHJ262183:SHJ262189 SRF262183:SRF262189 TBB262183:TBB262189 TKX262183:TKX262189 TUT262183:TUT262189 UEP262183:UEP262189 UOL262183:UOL262189 UYH262183:UYH262189 VID262183:VID262189 VRZ262183:VRZ262189 WBV262183:WBV262189 WLR262183:WLR262189 WVN262183:WVN262189 F327719:F327725 JB327719:JB327725 SX327719:SX327725 ACT327719:ACT327725 AMP327719:AMP327725 AWL327719:AWL327725 BGH327719:BGH327725 BQD327719:BQD327725 BZZ327719:BZZ327725 CJV327719:CJV327725 CTR327719:CTR327725 DDN327719:DDN327725 DNJ327719:DNJ327725 DXF327719:DXF327725 EHB327719:EHB327725 EQX327719:EQX327725 FAT327719:FAT327725 FKP327719:FKP327725 FUL327719:FUL327725 GEH327719:GEH327725 GOD327719:GOD327725 GXZ327719:GXZ327725 HHV327719:HHV327725 HRR327719:HRR327725 IBN327719:IBN327725 ILJ327719:ILJ327725 IVF327719:IVF327725 JFB327719:JFB327725 JOX327719:JOX327725 JYT327719:JYT327725 KIP327719:KIP327725 KSL327719:KSL327725 LCH327719:LCH327725 LMD327719:LMD327725 LVZ327719:LVZ327725 MFV327719:MFV327725 MPR327719:MPR327725 MZN327719:MZN327725 NJJ327719:NJJ327725 NTF327719:NTF327725 ODB327719:ODB327725 OMX327719:OMX327725 OWT327719:OWT327725 PGP327719:PGP327725 PQL327719:PQL327725 QAH327719:QAH327725 QKD327719:QKD327725 QTZ327719:QTZ327725 RDV327719:RDV327725 RNR327719:RNR327725 RXN327719:RXN327725 SHJ327719:SHJ327725 SRF327719:SRF327725 TBB327719:TBB327725 TKX327719:TKX327725 TUT327719:TUT327725 UEP327719:UEP327725 UOL327719:UOL327725 UYH327719:UYH327725 VID327719:VID327725 VRZ327719:VRZ327725 WBV327719:WBV327725 WLR327719:WLR327725 WVN327719:WVN327725 F393255:F393261 JB393255:JB393261 SX393255:SX393261 ACT393255:ACT393261 AMP393255:AMP393261 AWL393255:AWL393261 BGH393255:BGH393261 BQD393255:BQD393261 BZZ393255:BZZ393261 CJV393255:CJV393261 CTR393255:CTR393261 DDN393255:DDN393261 DNJ393255:DNJ393261 DXF393255:DXF393261 EHB393255:EHB393261 EQX393255:EQX393261 FAT393255:FAT393261 FKP393255:FKP393261 FUL393255:FUL393261 GEH393255:GEH393261 GOD393255:GOD393261 GXZ393255:GXZ393261 HHV393255:HHV393261 HRR393255:HRR393261 IBN393255:IBN393261 ILJ393255:ILJ393261 IVF393255:IVF393261 JFB393255:JFB393261 JOX393255:JOX393261 JYT393255:JYT393261 KIP393255:KIP393261 KSL393255:KSL393261 LCH393255:LCH393261 LMD393255:LMD393261 LVZ393255:LVZ393261 MFV393255:MFV393261 MPR393255:MPR393261 MZN393255:MZN393261 NJJ393255:NJJ393261 NTF393255:NTF393261 ODB393255:ODB393261 OMX393255:OMX393261 OWT393255:OWT393261 PGP393255:PGP393261 PQL393255:PQL393261 QAH393255:QAH393261 QKD393255:QKD393261 QTZ393255:QTZ393261 RDV393255:RDV393261 RNR393255:RNR393261 RXN393255:RXN393261 SHJ393255:SHJ393261 SRF393255:SRF393261 TBB393255:TBB393261 TKX393255:TKX393261 TUT393255:TUT393261 UEP393255:UEP393261 UOL393255:UOL393261 UYH393255:UYH393261 VID393255:VID393261 VRZ393255:VRZ393261 WBV393255:WBV393261 WLR393255:WLR393261 WVN393255:WVN393261 F458791:F458797 JB458791:JB458797 SX458791:SX458797 ACT458791:ACT458797 AMP458791:AMP458797 AWL458791:AWL458797 BGH458791:BGH458797 BQD458791:BQD458797 BZZ458791:BZZ458797 CJV458791:CJV458797 CTR458791:CTR458797 DDN458791:DDN458797 DNJ458791:DNJ458797 DXF458791:DXF458797 EHB458791:EHB458797 EQX458791:EQX458797 FAT458791:FAT458797 FKP458791:FKP458797 FUL458791:FUL458797 GEH458791:GEH458797 GOD458791:GOD458797 GXZ458791:GXZ458797 HHV458791:HHV458797 HRR458791:HRR458797 IBN458791:IBN458797 ILJ458791:ILJ458797 IVF458791:IVF458797 JFB458791:JFB458797 JOX458791:JOX458797 JYT458791:JYT458797 KIP458791:KIP458797 KSL458791:KSL458797 LCH458791:LCH458797 LMD458791:LMD458797 LVZ458791:LVZ458797 MFV458791:MFV458797 MPR458791:MPR458797 MZN458791:MZN458797 NJJ458791:NJJ458797 NTF458791:NTF458797 ODB458791:ODB458797 OMX458791:OMX458797 OWT458791:OWT458797 PGP458791:PGP458797 PQL458791:PQL458797 QAH458791:QAH458797 QKD458791:QKD458797 QTZ458791:QTZ458797 RDV458791:RDV458797 RNR458791:RNR458797 RXN458791:RXN458797 SHJ458791:SHJ458797 SRF458791:SRF458797 TBB458791:TBB458797 TKX458791:TKX458797 TUT458791:TUT458797 UEP458791:UEP458797 UOL458791:UOL458797 UYH458791:UYH458797 VID458791:VID458797 VRZ458791:VRZ458797 WBV458791:WBV458797 WLR458791:WLR458797 WVN458791:WVN458797 F524327:F524333 JB524327:JB524333 SX524327:SX524333 ACT524327:ACT524333 AMP524327:AMP524333 AWL524327:AWL524333 BGH524327:BGH524333 BQD524327:BQD524333 BZZ524327:BZZ524333 CJV524327:CJV524333 CTR524327:CTR524333 DDN524327:DDN524333 DNJ524327:DNJ524333 DXF524327:DXF524333 EHB524327:EHB524333 EQX524327:EQX524333 FAT524327:FAT524333 FKP524327:FKP524333 FUL524327:FUL524333 GEH524327:GEH524333 GOD524327:GOD524333 GXZ524327:GXZ524333 HHV524327:HHV524333 HRR524327:HRR524333 IBN524327:IBN524333 ILJ524327:ILJ524333 IVF524327:IVF524333 JFB524327:JFB524333 JOX524327:JOX524333 JYT524327:JYT524333 KIP524327:KIP524333 KSL524327:KSL524333 LCH524327:LCH524333 LMD524327:LMD524333 LVZ524327:LVZ524333 MFV524327:MFV524333 MPR524327:MPR524333 MZN524327:MZN524333 NJJ524327:NJJ524333 NTF524327:NTF524333 ODB524327:ODB524333 OMX524327:OMX524333 OWT524327:OWT524333 PGP524327:PGP524333 PQL524327:PQL524333 QAH524327:QAH524333 QKD524327:QKD524333 QTZ524327:QTZ524333 RDV524327:RDV524333 RNR524327:RNR524333 RXN524327:RXN524333 SHJ524327:SHJ524333 SRF524327:SRF524333 TBB524327:TBB524333 TKX524327:TKX524333 TUT524327:TUT524333 UEP524327:UEP524333 UOL524327:UOL524333 UYH524327:UYH524333 VID524327:VID524333 VRZ524327:VRZ524333 WBV524327:WBV524333 WLR524327:WLR524333 WVN524327:WVN524333 F589863:F589869 JB589863:JB589869 SX589863:SX589869 ACT589863:ACT589869 AMP589863:AMP589869 AWL589863:AWL589869 BGH589863:BGH589869 BQD589863:BQD589869 BZZ589863:BZZ589869 CJV589863:CJV589869 CTR589863:CTR589869 DDN589863:DDN589869 DNJ589863:DNJ589869 DXF589863:DXF589869 EHB589863:EHB589869 EQX589863:EQX589869 FAT589863:FAT589869 FKP589863:FKP589869 FUL589863:FUL589869 GEH589863:GEH589869 GOD589863:GOD589869 GXZ589863:GXZ589869 HHV589863:HHV589869 HRR589863:HRR589869 IBN589863:IBN589869 ILJ589863:ILJ589869 IVF589863:IVF589869 JFB589863:JFB589869 JOX589863:JOX589869 JYT589863:JYT589869 KIP589863:KIP589869 KSL589863:KSL589869 LCH589863:LCH589869 LMD589863:LMD589869 LVZ589863:LVZ589869 MFV589863:MFV589869 MPR589863:MPR589869 MZN589863:MZN589869 NJJ589863:NJJ589869 NTF589863:NTF589869 ODB589863:ODB589869 OMX589863:OMX589869 OWT589863:OWT589869 PGP589863:PGP589869 PQL589863:PQL589869 QAH589863:QAH589869 QKD589863:QKD589869 QTZ589863:QTZ589869 RDV589863:RDV589869 RNR589863:RNR589869 RXN589863:RXN589869 SHJ589863:SHJ589869 SRF589863:SRF589869 TBB589863:TBB589869 TKX589863:TKX589869 TUT589863:TUT589869 UEP589863:UEP589869 UOL589863:UOL589869 UYH589863:UYH589869 VID589863:VID589869 VRZ589863:VRZ589869 WBV589863:WBV589869 WLR589863:WLR589869 WVN589863:WVN589869 F655399:F655405 JB655399:JB655405 SX655399:SX655405 ACT655399:ACT655405 AMP655399:AMP655405 AWL655399:AWL655405 BGH655399:BGH655405 BQD655399:BQD655405 BZZ655399:BZZ655405 CJV655399:CJV655405 CTR655399:CTR655405 DDN655399:DDN655405 DNJ655399:DNJ655405 DXF655399:DXF655405 EHB655399:EHB655405 EQX655399:EQX655405 FAT655399:FAT655405 FKP655399:FKP655405 FUL655399:FUL655405 GEH655399:GEH655405 GOD655399:GOD655405 GXZ655399:GXZ655405 HHV655399:HHV655405 HRR655399:HRR655405 IBN655399:IBN655405 ILJ655399:ILJ655405 IVF655399:IVF655405 JFB655399:JFB655405 JOX655399:JOX655405 JYT655399:JYT655405 KIP655399:KIP655405 KSL655399:KSL655405 LCH655399:LCH655405 LMD655399:LMD655405 LVZ655399:LVZ655405 MFV655399:MFV655405 MPR655399:MPR655405 MZN655399:MZN655405 NJJ655399:NJJ655405 NTF655399:NTF655405 ODB655399:ODB655405 OMX655399:OMX655405 OWT655399:OWT655405 PGP655399:PGP655405 PQL655399:PQL655405 QAH655399:QAH655405 QKD655399:QKD655405 QTZ655399:QTZ655405 RDV655399:RDV655405 RNR655399:RNR655405 RXN655399:RXN655405 SHJ655399:SHJ655405 SRF655399:SRF655405 TBB655399:TBB655405 TKX655399:TKX655405 TUT655399:TUT655405 UEP655399:UEP655405 UOL655399:UOL655405 UYH655399:UYH655405 VID655399:VID655405 VRZ655399:VRZ655405 WBV655399:WBV655405 WLR655399:WLR655405 WVN655399:WVN655405 F720935:F720941 JB720935:JB720941 SX720935:SX720941 ACT720935:ACT720941 AMP720935:AMP720941 AWL720935:AWL720941 BGH720935:BGH720941 BQD720935:BQD720941 BZZ720935:BZZ720941 CJV720935:CJV720941 CTR720935:CTR720941 DDN720935:DDN720941 DNJ720935:DNJ720941 DXF720935:DXF720941 EHB720935:EHB720941 EQX720935:EQX720941 FAT720935:FAT720941 FKP720935:FKP720941 FUL720935:FUL720941 GEH720935:GEH720941 GOD720935:GOD720941 GXZ720935:GXZ720941 HHV720935:HHV720941 HRR720935:HRR720941 IBN720935:IBN720941 ILJ720935:ILJ720941 IVF720935:IVF720941 JFB720935:JFB720941 JOX720935:JOX720941 JYT720935:JYT720941 KIP720935:KIP720941 KSL720935:KSL720941 LCH720935:LCH720941 LMD720935:LMD720941 LVZ720935:LVZ720941 MFV720935:MFV720941 MPR720935:MPR720941 MZN720935:MZN720941 NJJ720935:NJJ720941 NTF720935:NTF720941 ODB720935:ODB720941 OMX720935:OMX720941 OWT720935:OWT720941 PGP720935:PGP720941 PQL720935:PQL720941 QAH720935:QAH720941 QKD720935:QKD720941 QTZ720935:QTZ720941 RDV720935:RDV720941 RNR720935:RNR720941 RXN720935:RXN720941 SHJ720935:SHJ720941 SRF720935:SRF720941 TBB720935:TBB720941 TKX720935:TKX720941 TUT720935:TUT720941 UEP720935:UEP720941 UOL720935:UOL720941 UYH720935:UYH720941 VID720935:VID720941 VRZ720935:VRZ720941 WBV720935:WBV720941 WLR720935:WLR720941 WVN720935:WVN720941 F786471:F786477 JB786471:JB786477 SX786471:SX786477 ACT786471:ACT786477 AMP786471:AMP786477 AWL786471:AWL786477 BGH786471:BGH786477 BQD786471:BQD786477 BZZ786471:BZZ786477 CJV786471:CJV786477 CTR786471:CTR786477 DDN786471:DDN786477 DNJ786471:DNJ786477 DXF786471:DXF786477 EHB786471:EHB786477 EQX786471:EQX786477 FAT786471:FAT786477 FKP786471:FKP786477 FUL786471:FUL786477 GEH786471:GEH786477 GOD786471:GOD786477 GXZ786471:GXZ786477 HHV786471:HHV786477 HRR786471:HRR786477 IBN786471:IBN786477 ILJ786471:ILJ786477 IVF786471:IVF786477 JFB786471:JFB786477 JOX786471:JOX786477 JYT786471:JYT786477 KIP786471:KIP786477 KSL786471:KSL786477 LCH786471:LCH786477 LMD786471:LMD786477 LVZ786471:LVZ786477 MFV786471:MFV786477 MPR786471:MPR786477 MZN786471:MZN786477 NJJ786471:NJJ786477 NTF786471:NTF786477 ODB786471:ODB786477 OMX786471:OMX786477 OWT786471:OWT786477 PGP786471:PGP786477 PQL786471:PQL786477 QAH786471:QAH786477 QKD786471:QKD786477 QTZ786471:QTZ786477 RDV786471:RDV786477 RNR786471:RNR786477 RXN786471:RXN786477 SHJ786471:SHJ786477 SRF786471:SRF786477 TBB786471:TBB786477 TKX786471:TKX786477 TUT786471:TUT786477 UEP786471:UEP786477 UOL786471:UOL786477 UYH786471:UYH786477 VID786471:VID786477 VRZ786471:VRZ786477 WBV786471:WBV786477 WLR786471:WLR786477 WVN786471:WVN786477 F852007:F852013 JB852007:JB852013 SX852007:SX852013 ACT852007:ACT852013 AMP852007:AMP852013 AWL852007:AWL852013 BGH852007:BGH852013 BQD852007:BQD852013 BZZ852007:BZZ852013 CJV852007:CJV852013 CTR852007:CTR852013 DDN852007:DDN852013 DNJ852007:DNJ852013 DXF852007:DXF852013 EHB852007:EHB852013 EQX852007:EQX852013 FAT852007:FAT852013 FKP852007:FKP852013 FUL852007:FUL852013 GEH852007:GEH852013 GOD852007:GOD852013 GXZ852007:GXZ852013 HHV852007:HHV852013 HRR852007:HRR852013 IBN852007:IBN852013 ILJ852007:ILJ852013 IVF852007:IVF852013 JFB852007:JFB852013 JOX852007:JOX852013 JYT852007:JYT852013 KIP852007:KIP852013 KSL852007:KSL852013 LCH852007:LCH852013 LMD852007:LMD852013 LVZ852007:LVZ852013 MFV852007:MFV852013 MPR852007:MPR852013 MZN852007:MZN852013 NJJ852007:NJJ852013 NTF852007:NTF852013 ODB852007:ODB852013 OMX852007:OMX852013 OWT852007:OWT852013 PGP852007:PGP852013 PQL852007:PQL852013 QAH852007:QAH852013 QKD852007:QKD852013 QTZ852007:QTZ852013 RDV852007:RDV852013 RNR852007:RNR852013 RXN852007:RXN852013 SHJ852007:SHJ852013 SRF852007:SRF852013 TBB852007:TBB852013 TKX852007:TKX852013 TUT852007:TUT852013 UEP852007:UEP852013 UOL852007:UOL852013 UYH852007:UYH852013 VID852007:VID852013 VRZ852007:VRZ852013 WBV852007:WBV852013 WLR852007:WLR852013 WVN852007:WVN852013 F917543:F917549 JB917543:JB917549 SX917543:SX917549 ACT917543:ACT917549 AMP917543:AMP917549 AWL917543:AWL917549 BGH917543:BGH917549 BQD917543:BQD917549 BZZ917543:BZZ917549 CJV917543:CJV917549 CTR917543:CTR917549 DDN917543:DDN917549 DNJ917543:DNJ917549 DXF917543:DXF917549 EHB917543:EHB917549 EQX917543:EQX917549 FAT917543:FAT917549 FKP917543:FKP917549 FUL917543:FUL917549 GEH917543:GEH917549 GOD917543:GOD917549 GXZ917543:GXZ917549 HHV917543:HHV917549 HRR917543:HRR917549 IBN917543:IBN917549 ILJ917543:ILJ917549 IVF917543:IVF917549 JFB917543:JFB917549 JOX917543:JOX917549 JYT917543:JYT917549 KIP917543:KIP917549 KSL917543:KSL917549 LCH917543:LCH917549 LMD917543:LMD917549 LVZ917543:LVZ917549 MFV917543:MFV917549 MPR917543:MPR917549 MZN917543:MZN917549 NJJ917543:NJJ917549 NTF917543:NTF917549 ODB917543:ODB917549 OMX917543:OMX917549 OWT917543:OWT917549 PGP917543:PGP917549 PQL917543:PQL917549 QAH917543:QAH917549 QKD917543:QKD917549 QTZ917543:QTZ917549 RDV917543:RDV917549 RNR917543:RNR917549 RXN917543:RXN917549 SHJ917543:SHJ917549 SRF917543:SRF917549 TBB917543:TBB917549 TKX917543:TKX917549 TUT917543:TUT917549 UEP917543:UEP917549 UOL917543:UOL917549 UYH917543:UYH917549 VID917543:VID917549 VRZ917543:VRZ917549 WBV917543:WBV917549 WLR917543:WLR917549 WVN917543:WVN917549 F983079:F983085 JB983079:JB983085 SX983079:SX983085 ACT983079:ACT983085 AMP983079:AMP983085 AWL983079:AWL983085 BGH983079:BGH983085 BQD983079:BQD983085 BZZ983079:BZZ983085 CJV983079:CJV983085 CTR983079:CTR983085 DDN983079:DDN983085 DNJ983079:DNJ983085 DXF983079:DXF983085 EHB983079:EHB983085 EQX983079:EQX983085 FAT983079:FAT983085 FKP983079:FKP983085 FUL983079:FUL983085 GEH983079:GEH983085 GOD983079:GOD983085 GXZ983079:GXZ983085 HHV983079:HHV983085 HRR983079:HRR983085 IBN983079:IBN983085 ILJ983079:ILJ983085 IVF983079:IVF983085 JFB983079:JFB983085 JOX983079:JOX983085 JYT983079:JYT983085 KIP983079:KIP983085 KSL983079:KSL983085 LCH983079:LCH983085 LMD983079:LMD983085 LVZ983079:LVZ983085 MFV983079:MFV983085 MPR983079:MPR983085 MZN983079:MZN983085 NJJ983079:NJJ983085 NTF983079:NTF983085 ODB983079:ODB983085 OMX983079:OMX983085 OWT983079:OWT983085 PGP983079:PGP983085 PQL983079:PQL983085 QAH983079:QAH983085 QKD983079:QKD983085 QTZ983079:QTZ983085 RDV983079:RDV983085 RNR983079:RNR983085 RXN983079:RXN983085 SHJ983079:SHJ983085 SRF983079:SRF983085 TBB983079:TBB983085 TKX983079:TKX983085 TUT983079:TUT983085 UEP983079:UEP983085 UOL983079:UOL983085 UYH983079:UYH983085 VID983079:VID983085 VRZ983079:VRZ983085 WBV983079:WBV983085 WLR983079:WLR983085 WVN983079:WVN983085 F34:F36 JB34:JB36 SX34:SX36 ACT34:ACT36 AMP34:AMP36 AWL34:AWL36 BGH34:BGH36 BQD34:BQD36 BZZ34:BZZ36 CJV34:CJV36 CTR34:CTR36 DDN34:DDN36 DNJ34:DNJ36 DXF34:DXF36 EHB34:EHB36 EQX34:EQX36 FAT34:FAT36 FKP34:FKP36 FUL34:FUL36 GEH34:GEH36 GOD34:GOD36 GXZ34:GXZ36 HHV34:HHV36 HRR34:HRR36 IBN34:IBN36 ILJ34:ILJ36 IVF34:IVF36 JFB34:JFB36 JOX34:JOX36 JYT34:JYT36 KIP34:KIP36 KSL34:KSL36 LCH34:LCH36 LMD34:LMD36 LVZ34:LVZ36 MFV34:MFV36 MPR34:MPR36 MZN34:MZN36 NJJ34:NJJ36 NTF34:NTF36 ODB34:ODB36 OMX34:OMX36 OWT34:OWT36 PGP34:PGP36 PQL34:PQL36 QAH34:QAH36 QKD34:QKD36 QTZ34:QTZ36 RDV34:RDV36 RNR34:RNR36 RXN34:RXN36 SHJ34:SHJ36 SRF34:SRF36 TBB34:TBB36 TKX34:TKX36 TUT34:TUT36 UEP34:UEP36 UOL34:UOL36 UYH34:UYH36 VID34:VID36 VRZ34:VRZ36 WBV34:WBV36 WLR34:WLR36 WVN34:WVN36 F65570:F65572 JB65570:JB65572 SX65570:SX65572 ACT65570:ACT65572 AMP65570:AMP65572 AWL65570:AWL65572 BGH65570:BGH65572 BQD65570:BQD65572 BZZ65570:BZZ65572 CJV65570:CJV65572 CTR65570:CTR65572 DDN65570:DDN65572 DNJ65570:DNJ65572 DXF65570:DXF65572 EHB65570:EHB65572 EQX65570:EQX65572 FAT65570:FAT65572 FKP65570:FKP65572 FUL65570:FUL65572 GEH65570:GEH65572 GOD65570:GOD65572 GXZ65570:GXZ65572 HHV65570:HHV65572 HRR65570:HRR65572 IBN65570:IBN65572 ILJ65570:ILJ65572 IVF65570:IVF65572 JFB65570:JFB65572 JOX65570:JOX65572 JYT65570:JYT65572 KIP65570:KIP65572 KSL65570:KSL65572 LCH65570:LCH65572 LMD65570:LMD65572 LVZ65570:LVZ65572 MFV65570:MFV65572 MPR65570:MPR65572 MZN65570:MZN65572 NJJ65570:NJJ65572 NTF65570:NTF65572 ODB65570:ODB65572 OMX65570:OMX65572 OWT65570:OWT65572 PGP65570:PGP65572 PQL65570:PQL65572 QAH65570:QAH65572 QKD65570:QKD65572 QTZ65570:QTZ65572 RDV65570:RDV65572 RNR65570:RNR65572 RXN65570:RXN65572 SHJ65570:SHJ65572 SRF65570:SRF65572 TBB65570:TBB65572 TKX65570:TKX65572 TUT65570:TUT65572 UEP65570:UEP65572 UOL65570:UOL65572 UYH65570:UYH65572 VID65570:VID65572 VRZ65570:VRZ65572 WBV65570:WBV65572 WLR65570:WLR65572 WVN65570:WVN65572 F131106:F131108 JB131106:JB131108 SX131106:SX131108 ACT131106:ACT131108 AMP131106:AMP131108 AWL131106:AWL131108 BGH131106:BGH131108 BQD131106:BQD131108 BZZ131106:BZZ131108 CJV131106:CJV131108 CTR131106:CTR131108 DDN131106:DDN131108 DNJ131106:DNJ131108 DXF131106:DXF131108 EHB131106:EHB131108 EQX131106:EQX131108 FAT131106:FAT131108 FKP131106:FKP131108 FUL131106:FUL131108 GEH131106:GEH131108 GOD131106:GOD131108 GXZ131106:GXZ131108 HHV131106:HHV131108 HRR131106:HRR131108 IBN131106:IBN131108 ILJ131106:ILJ131108 IVF131106:IVF131108 JFB131106:JFB131108 JOX131106:JOX131108 JYT131106:JYT131108 KIP131106:KIP131108 KSL131106:KSL131108 LCH131106:LCH131108 LMD131106:LMD131108 LVZ131106:LVZ131108 MFV131106:MFV131108 MPR131106:MPR131108 MZN131106:MZN131108 NJJ131106:NJJ131108 NTF131106:NTF131108 ODB131106:ODB131108 OMX131106:OMX131108 OWT131106:OWT131108 PGP131106:PGP131108 PQL131106:PQL131108 QAH131106:QAH131108 QKD131106:QKD131108 QTZ131106:QTZ131108 RDV131106:RDV131108 RNR131106:RNR131108 RXN131106:RXN131108 SHJ131106:SHJ131108 SRF131106:SRF131108 TBB131106:TBB131108 TKX131106:TKX131108 TUT131106:TUT131108 UEP131106:UEP131108 UOL131106:UOL131108 UYH131106:UYH131108 VID131106:VID131108 VRZ131106:VRZ131108 WBV131106:WBV131108 WLR131106:WLR131108 WVN131106:WVN131108 F196642:F196644 JB196642:JB196644 SX196642:SX196644 ACT196642:ACT196644 AMP196642:AMP196644 AWL196642:AWL196644 BGH196642:BGH196644 BQD196642:BQD196644 BZZ196642:BZZ196644 CJV196642:CJV196644 CTR196642:CTR196644 DDN196642:DDN196644 DNJ196642:DNJ196644 DXF196642:DXF196644 EHB196642:EHB196644 EQX196642:EQX196644 FAT196642:FAT196644 FKP196642:FKP196644 FUL196642:FUL196644 GEH196642:GEH196644 GOD196642:GOD196644 GXZ196642:GXZ196644 HHV196642:HHV196644 HRR196642:HRR196644 IBN196642:IBN196644 ILJ196642:ILJ196644 IVF196642:IVF196644 JFB196642:JFB196644 JOX196642:JOX196644 JYT196642:JYT196644 KIP196642:KIP196644 KSL196642:KSL196644 LCH196642:LCH196644 LMD196642:LMD196644 LVZ196642:LVZ196644 MFV196642:MFV196644 MPR196642:MPR196644 MZN196642:MZN196644 NJJ196642:NJJ196644 NTF196642:NTF196644 ODB196642:ODB196644 OMX196642:OMX196644 OWT196642:OWT196644 PGP196642:PGP196644 PQL196642:PQL196644 QAH196642:QAH196644 QKD196642:QKD196644 QTZ196642:QTZ196644 RDV196642:RDV196644 RNR196642:RNR196644 RXN196642:RXN196644 SHJ196642:SHJ196644 SRF196642:SRF196644 TBB196642:TBB196644 TKX196642:TKX196644 TUT196642:TUT196644 UEP196642:UEP196644 UOL196642:UOL196644 UYH196642:UYH196644 VID196642:VID196644 VRZ196642:VRZ196644 WBV196642:WBV196644 WLR196642:WLR196644 WVN196642:WVN196644 F262178:F262180 JB262178:JB262180 SX262178:SX262180 ACT262178:ACT262180 AMP262178:AMP262180 AWL262178:AWL262180 BGH262178:BGH262180 BQD262178:BQD262180 BZZ262178:BZZ262180 CJV262178:CJV262180 CTR262178:CTR262180 DDN262178:DDN262180 DNJ262178:DNJ262180 DXF262178:DXF262180 EHB262178:EHB262180 EQX262178:EQX262180 FAT262178:FAT262180 FKP262178:FKP262180 FUL262178:FUL262180 GEH262178:GEH262180 GOD262178:GOD262180 GXZ262178:GXZ262180 HHV262178:HHV262180 HRR262178:HRR262180 IBN262178:IBN262180 ILJ262178:ILJ262180 IVF262178:IVF262180 JFB262178:JFB262180 JOX262178:JOX262180 JYT262178:JYT262180 KIP262178:KIP262180 KSL262178:KSL262180 LCH262178:LCH262180 LMD262178:LMD262180 LVZ262178:LVZ262180 MFV262178:MFV262180 MPR262178:MPR262180 MZN262178:MZN262180 NJJ262178:NJJ262180 NTF262178:NTF262180 ODB262178:ODB262180 OMX262178:OMX262180 OWT262178:OWT262180 PGP262178:PGP262180 PQL262178:PQL262180 QAH262178:QAH262180 QKD262178:QKD262180 QTZ262178:QTZ262180 RDV262178:RDV262180 RNR262178:RNR262180 RXN262178:RXN262180 SHJ262178:SHJ262180 SRF262178:SRF262180 TBB262178:TBB262180 TKX262178:TKX262180 TUT262178:TUT262180 UEP262178:UEP262180 UOL262178:UOL262180 UYH262178:UYH262180 VID262178:VID262180 VRZ262178:VRZ262180 WBV262178:WBV262180 WLR262178:WLR262180 WVN262178:WVN262180 F327714:F327716 JB327714:JB327716 SX327714:SX327716 ACT327714:ACT327716 AMP327714:AMP327716 AWL327714:AWL327716 BGH327714:BGH327716 BQD327714:BQD327716 BZZ327714:BZZ327716 CJV327714:CJV327716 CTR327714:CTR327716 DDN327714:DDN327716 DNJ327714:DNJ327716 DXF327714:DXF327716 EHB327714:EHB327716 EQX327714:EQX327716 FAT327714:FAT327716 FKP327714:FKP327716 FUL327714:FUL327716 GEH327714:GEH327716 GOD327714:GOD327716 GXZ327714:GXZ327716 HHV327714:HHV327716 HRR327714:HRR327716 IBN327714:IBN327716 ILJ327714:ILJ327716 IVF327714:IVF327716 JFB327714:JFB327716 JOX327714:JOX327716 JYT327714:JYT327716 KIP327714:KIP327716 KSL327714:KSL327716 LCH327714:LCH327716 LMD327714:LMD327716 LVZ327714:LVZ327716 MFV327714:MFV327716 MPR327714:MPR327716 MZN327714:MZN327716 NJJ327714:NJJ327716 NTF327714:NTF327716 ODB327714:ODB327716 OMX327714:OMX327716 OWT327714:OWT327716 PGP327714:PGP327716 PQL327714:PQL327716 QAH327714:QAH327716 QKD327714:QKD327716 QTZ327714:QTZ327716 RDV327714:RDV327716 RNR327714:RNR327716 RXN327714:RXN327716 SHJ327714:SHJ327716 SRF327714:SRF327716 TBB327714:TBB327716 TKX327714:TKX327716 TUT327714:TUT327716 UEP327714:UEP327716 UOL327714:UOL327716 UYH327714:UYH327716 VID327714:VID327716 VRZ327714:VRZ327716 WBV327714:WBV327716 WLR327714:WLR327716 WVN327714:WVN327716 F393250:F393252 JB393250:JB393252 SX393250:SX393252 ACT393250:ACT393252 AMP393250:AMP393252 AWL393250:AWL393252 BGH393250:BGH393252 BQD393250:BQD393252 BZZ393250:BZZ393252 CJV393250:CJV393252 CTR393250:CTR393252 DDN393250:DDN393252 DNJ393250:DNJ393252 DXF393250:DXF393252 EHB393250:EHB393252 EQX393250:EQX393252 FAT393250:FAT393252 FKP393250:FKP393252 FUL393250:FUL393252 GEH393250:GEH393252 GOD393250:GOD393252 GXZ393250:GXZ393252 HHV393250:HHV393252 HRR393250:HRR393252 IBN393250:IBN393252 ILJ393250:ILJ393252 IVF393250:IVF393252 JFB393250:JFB393252 JOX393250:JOX393252 JYT393250:JYT393252 KIP393250:KIP393252 KSL393250:KSL393252 LCH393250:LCH393252 LMD393250:LMD393252 LVZ393250:LVZ393252 MFV393250:MFV393252 MPR393250:MPR393252 MZN393250:MZN393252 NJJ393250:NJJ393252 NTF393250:NTF393252 ODB393250:ODB393252 OMX393250:OMX393252 OWT393250:OWT393252 PGP393250:PGP393252 PQL393250:PQL393252 QAH393250:QAH393252 QKD393250:QKD393252 QTZ393250:QTZ393252 RDV393250:RDV393252 RNR393250:RNR393252 RXN393250:RXN393252 SHJ393250:SHJ393252 SRF393250:SRF393252 TBB393250:TBB393252 TKX393250:TKX393252 TUT393250:TUT393252 UEP393250:UEP393252 UOL393250:UOL393252 UYH393250:UYH393252 VID393250:VID393252 VRZ393250:VRZ393252 WBV393250:WBV393252 WLR393250:WLR393252 WVN393250:WVN393252 F458786:F458788 JB458786:JB458788 SX458786:SX458788 ACT458786:ACT458788 AMP458786:AMP458788 AWL458786:AWL458788 BGH458786:BGH458788 BQD458786:BQD458788 BZZ458786:BZZ458788 CJV458786:CJV458788 CTR458786:CTR458788 DDN458786:DDN458788 DNJ458786:DNJ458788 DXF458786:DXF458788 EHB458786:EHB458788 EQX458786:EQX458788 FAT458786:FAT458788 FKP458786:FKP458788 FUL458786:FUL458788 GEH458786:GEH458788 GOD458786:GOD458788 GXZ458786:GXZ458788 HHV458786:HHV458788 HRR458786:HRR458788 IBN458786:IBN458788 ILJ458786:ILJ458788 IVF458786:IVF458788 JFB458786:JFB458788 JOX458786:JOX458788 JYT458786:JYT458788 KIP458786:KIP458788 KSL458786:KSL458788 LCH458786:LCH458788 LMD458786:LMD458788 LVZ458786:LVZ458788 MFV458786:MFV458788 MPR458786:MPR458788 MZN458786:MZN458788 NJJ458786:NJJ458788 NTF458786:NTF458788 ODB458786:ODB458788 OMX458786:OMX458788 OWT458786:OWT458788 PGP458786:PGP458788 PQL458786:PQL458788 QAH458786:QAH458788 QKD458786:QKD458788 QTZ458786:QTZ458788 RDV458786:RDV458788 RNR458786:RNR458788 RXN458786:RXN458788 SHJ458786:SHJ458788 SRF458786:SRF458788 TBB458786:TBB458788 TKX458786:TKX458788 TUT458786:TUT458788 UEP458786:UEP458788 UOL458786:UOL458788 UYH458786:UYH458788 VID458786:VID458788 VRZ458786:VRZ458788 WBV458786:WBV458788 WLR458786:WLR458788 WVN458786:WVN458788 F524322:F524324 JB524322:JB524324 SX524322:SX524324 ACT524322:ACT524324 AMP524322:AMP524324 AWL524322:AWL524324 BGH524322:BGH524324 BQD524322:BQD524324 BZZ524322:BZZ524324 CJV524322:CJV524324 CTR524322:CTR524324 DDN524322:DDN524324 DNJ524322:DNJ524324 DXF524322:DXF524324 EHB524322:EHB524324 EQX524322:EQX524324 FAT524322:FAT524324 FKP524322:FKP524324 FUL524322:FUL524324 GEH524322:GEH524324 GOD524322:GOD524324 GXZ524322:GXZ524324 HHV524322:HHV524324 HRR524322:HRR524324 IBN524322:IBN524324 ILJ524322:ILJ524324 IVF524322:IVF524324 JFB524322:JFB524324 JOX524322:JOX524324 JYT524322:JYT524324 KIP524322:KIP524324 KSL524322:KSL524324 LCH524322:LCH524324 LMD524322:LMD524324 LVZ524322:LVZ524324 MFV524322:MFV524324 MPR524322:MPR524324 MZN524322:MZN524324 NJJ524322:NJJ524324 NTF524322:NTF524324 ODB524322:ODB524324 OMX524322:OMX524324 OWT524322:OWT524324 PGP524322:PGP524324 PQL524322:PQL524324 QAH524322:QAH524324 QKD524322:QKD524324 QTZ524322:QTZ524324 RDV524322:RDV524324 RNR524322:RNR524324 RXN524322:RXN524324 SHJ524322:SHJ524324 SRF524322:SRF524324 TBB524322:TBB524324 TKX524322:TKX524324 TUT524322:TUT524324 UEP524322:UEP524324 UOL524322:UOL524324 UYH524322:UYH524324 VID524322:VID524324 VRZ524322:VRZ524324 WBV524322:WBV524324 WLR524322:WLR524324 WVN524322:WVN524324 F589858:F589860 JB589858:JB589860 SX589858:SX589860 ACT589858:ACT589860 AMP589858:AMP589860 AWL589858:AWL589860 BGH589858:BGH589860 BQD589858:BQD589860 BZZ589858:BZZ589860 CJV589858:CJV589860 CTR589858:CTR589860 DDN589858:DDN589860 DNJ589858:DNJ589860 DXF589858:DXF589860 EHB589858:EHB589860 EQX589858:EQX589860 FAT589858:FAT589860 FKP589858:FKP589860 FUL589858:FUL589860 GEH589858:GEH589860 GOD589858:GOD589860 GXZ589858:GXZ589860 HHV589858:HHV589860 HRR589858:HRR589860 IBN589858:IBN589860 ILJ589858:ILJ589860 IVF589858:IVF589860 JFB589858:JFB589860 JOX589858:JOX589860 JYT589858:JYT589860 KIP589858:KIP589860 KSL589858:KSL589860 LCH589858:LCH589860 LMD589858:LMD589860 LVZ589858:LVZ589860 MFV589858:MFV589860 MPR589858:MPR589860 MZN589858:MZN589860 NJJ589858:NJJ589860 NTF589858:NTF589860 ODB589858:ODB589860 OMX589858:OMX589860 OWT589858:OWT589860 PGP589858:PGP589860 PQL589858:PQL589860 QAH589858:QAH589860 QKD589858:QKD589860 QTZ589858:QTZ589860 RDV589858:RDV589860 RNR589858:RNR589860 RXN589858:RXN589860 SHJ589858:SHJ589860 SRF589858:SRF589860 TBB589858:TBB589860 TKX589858:TKX589860 TUT589858:TUT589860 UEP589858:UEP589860 UOL589858:UOL589860 UYH589858:UYH589860 VID589858:VID589860 VRZ589858:VRZ589860 WBV589858:WBV589860 WLR589858:WLR589860 WVN589858:WVN589860 F655394:F655396 JB655394:JB655396 SX655394:SX655396 ACT655394:ACT655396 AMP655394:AMP655396 AWL655394:AWL655396 BGH655394:BGH655396 BQD655394:BQD655396 BZZ655394:BZZ655396 CJV655394:CJV655396 CTR655394:CTR655396 DDN655394:DDN655396 DNJ655394:DNJ655396 DXF655394:DXF655396 EHB655394:EHB655396 EQX655394:EQX655396 FAT655394:FAT655396 FKP655394:FKP655396 FUL655394:FUL655396 GEH655394:GEH655396 GOD655394:GOD655396 GXZ655394:GXZ655396 HHV655394:HHV655396 HRR655394:HRR655396 IBN655394:IBN655396 ILJ655394:ILJ655396 IVF655394:IVF655396 JFB655394:JFB655396 JOX655394:JOX655396 JYT655394:JYT655396 KIP655394:KIP655396 KSL655394:KSL655396 LCH655394:LCH655396 LMD655394:LMD655396 LVZ655394:LVZ655396 MFV655394:MFV655396 MPR655394:MPR655396 MZN655394:MZN655396 NJJ655394:NJJ655396 NTF655394:NTF655396 ODB655394:ODB655396 OMX655394:OMX655396 OWT655394:OWT655396 PGP655394:PGP655396 PQL655394:PQL655396 QAH655394:QAH655396 QKD655394:QKD655396 QTZ655394:QTZ655396 RDV655394:RDV655396 RNR655394:RNR655396 RXN655394:RXN655396 SHJ655394:SHJ655396 SRF655394:SRF655396 TBB655394:TBB655396 TKX655394:TKX655396 TUT655394:TUT655396 UEP655394:UEP655396 UOL655394:UOL655396 UYH655394:UYH655396 VID655394:VID655396 VRZ655394:VRZ655396 WBV655394:WBV655396 WLR655394:WLR655396 WVN655394:WVN655396 F720930:F720932 JB720930:JB720932 SX720930:SX720932 ACT720930:ACT720932 AMP720930:AMP720932 AWL720930:AWL720932 BGH720930:BGH720932 BQD720930:BQD720932 BZZ720930:BZZ720932 CJV720930:CJV720932 CTR720930:CTR720932 DDN720930:DDN720932 DNJ720930:DNJ720932 DXF720930:DXF720932 EHB720930:EHB720932 EQX720930:EQX720932 FAT720930:FAT720932 FKP720930:FKP720932 FUL720930:FUL720932 GEH720930:GEH720932 GOD720930:GOD720932 GXZ720930:GXZ720932 HHV720930:HHV720932 HRR720930:HRR720932 IBN720930:IBN720932 ILJ720930:ILJ720932 IVF720930:IVF720932 JFB720930:JFB720932 JOX720930:JOX720932 JYT720930:JYT720932 KIP720930:KIP720932 KSL720930:KSL720932 LCH720930:LCH720932 LMD720930:LMD720932 LVZ720930:LVZ720932 MFV720930:MFV720932 MPR720930:MPR720932 MZN720930:MZN720932 NJJ720930:NJJ720932 NTF720930:NTF720932 ODB720930:ODB720932 OMX720930:OMX720932 OWT720930:OWT720932 PGP720930:PGP720932 PQL720930:PQL720932 QAH720930:QAH720932 QKD720930:QKD720932 QTZ720930:QTZ720932 RDV720930:RDV720932 RNR720930:RNR720932 RXN720930:RXN720932 SHJ720930:SHJ720932 SRF720930:SRF720932 TBB720930:TBB720932 TKX720930:TKX720932 TUT720930:TUT720932 UEP720930:UEP720932 UOL720930:UOL720932 UYH720930:UYH720932 VID720930:VID720932 VRZ720930:VRZ720932 WBV720930:WBV720932 WLR720930:WLR720932 WVN720930:WVN720932 F786466:F786468 JB786466:JB786468 SX786466:SX786468 ACT786466:ACT786468 AMP786466:AMP786468 AWL786466:AWL786468 BGH786466:BGH786468 BQD786466:BQD786468 BZZ786466:BZZ786468 CJV786466:CJV786468 CTR786466:CTR786468 DDN786466:DDN786468 DNJ786466:DNJ786468 DXF786466:DXF786468 EHB786466:EHB786468 EQX786466:EQX786468 FAT786466:FAT786468 FKP786466:FKP786468 FUL786466:FUL786468 GEH786466:GEH786468 GOD786466:GOD786468 GXZ786466:GXZ786468 HHV786466:HHV786468 HRR786466:HRR786468 IBN786466:IBN786468 ILJ786466:ILJ786468 IVF786466:IVF786468 JFB786466:JFB786468 JOX786466:JOX786468 JYT786466:JYT786468 KIP786466:KIP786468 KSL786466:KSL786468 LCH786466:LCH786468 LMD786466:LMD786468 LVZ786466:LVZ786468 MFV786466:MFV786468 MPR786466:MPR786468 MZN786466:MZN786468 NJJ786466:NJJ786468 NTF786466:NTF786468 ODB786466:ODB786468 OMX786466:OMX786468 OWT786466:OWT786468 PGP786466:PGP786468 PQL786466:PQL786468 QAH786466:QAH786468 QKD786466:QKD786468 QTZ786466:QTZ786468 RDV786466:RDV786468 RNR786466:RNR786468 RXN786466:RXN786468 SHJ786466:SHJ786468 SRF786466:SRF786468 TBB786466:TBB786468 TKX786466:TKX786468 TUT786466:TUT786468 UEP786466:UEP786468 UOL786466:UOL786468 UYH786466:UYH786468 VID786466:VID786468 VRZ786466:VRZ786468 WBV786466:WBV786468 WLR786466:WLR786468 WVN786466:WVN786468 F852002:F852004 JB852002:JB852004 SX852002:SX852004 ACT852002:ACT852004 AMP852002:AMP852004 AWL852002:AWL852004 BGH852002:BGH852004 BQD852002:BQD852004 BZZ852002:BZZ852004 CJV852002:CJV852004 CTR852002:CTR852004 DDN852002:DDN852004 DNJ852002:DNJ852004 DXF852002:DXF852004 EHB852002:EHB852004 EQX852002:EQX852004 FAT852002:FAT852004 FKP852002:FKP852004 FUL852002:FUL852004 GEH852002:GEH852004 GOD852002:GOD852004 GXZ852002:GXZ852004 HHV852002:HHV852004 HRR852002:HRR852004 IBN852002:IBN852004 ILJ852002:ILJ852004 IVF852002:IVF852004 JFB852002:JFB852004 JOX852002:JOX852004 JYT852002:JYT852004 KIP852002:KIP852004 KSL852002:KSL852004 LCH852002:LCH852004 LMD852002:LMD852004 LVZ852002:LVZ852004 MFV852002:MFV852004 MPR852002:MPR852004 MZN852002:MZN852004 NJJ852002:NJJ852004 NTF852002:NTF852004 ODB852002:ODB852004 OMX852002:OMX852004 OWT852002:OWT852004 PGP852002:PGP852004 PQL852002:PQL852004 QAH852002:QAH852004 QKD852002:QKD852004 QTZ852002:QTZ852004 RDV852002:RDV852004 RNR852002:RNR852004 RXN852002:RXN852004 SHJ852002:SHJ852004 SRF852002:SRF852004 TBB852002:TBB852004 TKX852002:TKX852004 TUT852002:TUT852004 UEP852002:UEP852004 UOL852002:UOL852004 UYH852002:UYH852004 VID852002:VID852004 VRZ852002:VRZ852004 WBV852002:WBV852004 WLR852002:WLR852004 WVN852002:WVN852004 F917538:F917540 JB917538:JB917540 SX917538:SX917540 ACT917538:ACT917540 AMP917538:AMP917540 AWL917538:AWL917540 BGH917538:BGH917540 BQD917538:BQD917540 BZZ917538:BZZ917540 CJV917538:CJV917540 CTR917538:CTR917540 DDN917538:DDN917540 DNJ917538:DNJ917540 DXF917538:DXF917540 EHB917538:EHB917540 EQX917538:EQX917540 FAT917538:FAT917540 FKP917538:FKP917540 FUL917538:FUL917540 GEH917538:GEH917540 GOD917538:GOD917540 GXZ917538:GXZ917540 HHV917538:HHV917540 HRR917538:HRR917540 IBN917538:IBN917540 ILJ917538:ILJ917540 IVF917538:IVF917540 JFB917538:JFB917540 JOX917538:JOX917540 JYT917538:JYT917540 KIP917538:KIP917540 KSL917538:KSL917540 LCH917538:LCH917540 LMD917538:LMD917540 LVZ917538:LVZ917540 MFV917538:MFV917540 MPR917538:MPR917540 MZN917538:MZN917540 NJJ917538:NJJ917540 NTF917538:NTF917540 ODB917538:ODB917540 OMX917538:OMX917540 OWT917538:OWT917540 PGP917538:PGP917540 PQL917538:PQL917540 QAH917538:QAH917540 QKD917538:QKD917540 QTZ917538:QTZ917540 RDV917538:RDV917540 RNR917538:RNR917540 RXN917538:RXN917540 SHJ917538:SHJ917540 SRF917538:SRF917540 TBB917538:TBB917540 TKX917538:TKX917540 TUT917538:TUT917540 UEP917538:UEP917540 UOL917538:UOL917540 UYH917538:UYH917540 VID917538:VID917540 VRZ917538:VRZ917540 WBV917538:WBV917540 WLR917538:WLR917540 WVN917538:WVN917540 F983074:F983076 JB983074:JB983076 SX983074:SX983076 ACT983074:ACT983076 AMP983074:AMP983076 AWL983074:AWL983076 BGH983074:BGH983076 BQD983074:BQD983076 BZZ983074:BZZ983076 CJV983074:CJV983076 CTR983074:CTR983076 DDN983074:DDN983076 DNJ983074:DNJ983076 DXF983074:DXF983076 EHB983074:EHB983076 EQX983074:EQX983076 FAT983074:FAT983076 FKP983074:FKP983076 FUL983074:FUL983076 GEH983074:GEH983076 GOD983074:GOD983076 GXZ983074:GXZ983076 HHV983074:HHV983076 HRR983074:HRR983076 IBN983074:IBN983076 ILJ983074:ILJ983076 IVF983074:IVF983076 JFB983074:JFB983076 JOX983074:JOX983076 JYT983074:JYT983076 KIP983074:KIP983076 KSL983074:KSL983076 LCH983074:LCH983076 LMD983074:LMD983076 LVZ983074:LVZ983076 MFV983074:MFV983076 MPR983074:MPR983076 MZN983074:MZN983076 NJJ983074:NJJ983076 NTF983074:NTF983076 ODB983074:ODB983076 OMX983074:OMX983076 OWT983074:OWT983076 PGP983074:PGP983076 PQL983074:PQL983076 QAH983074:QAH983076 QKD983074:QKD983076 QTZ983074:QTZ983076 RDV983074:RDV983076 RNR983074:RNR983076 RXN983074:RXN983076 SHJ983074:SHJ983076 SRF983074:SRF983076 TBB983074:TBB983076 TKX983074:TKX983076 TUT983074:TUT983076 UEP983074:UEP983076 UOL983074:UOL983076 UYH983074:UYH983076 VID983074:VID983076 VRZ983074:VRZ983076 WBV983074:WBV983076 WLR983074:WLR983076 WVN983074:WVN983076 WVN983057:WVN983058 F65553:F65554 JB65553:JB65554 SX65553:SX65554 ACT65553:ACT65554 AMP65553:AMP65554 AWL65553:AWL65554 BGH65553:BGH65554 BQD65553:BQD65554 BZZ65553:BZZ65554 CJV65553:CJV65554 CTR65553:CTR65554 DDN65553:DDN65554 DNJ65553:DNJ65554 DXF65553:DXF65554 EHB65553:EHB65554 EQX65553:EQX65554 FAT65553:FAT65554 FKP65553:FKP65554 FUL65553:FUL65554 GEH65553:GEH65554 GOD65553:GOD65554 GXZ65553:GXZ65554 HHV65553:HHV65554 HRR65553:HRR65554 IBN65553:IBN65554 ILJ65553:ILJ65554 IVF65553:IVF65554 JFB65553:JFB65554 JOX65553:JOX65554 JYT65553:JYT65554 KIP65553:KIP65554 KSL65553:KSL65554 LCH65553:LCH65554 LMD65553:LMD65554 LVZ65553:LVZ65554 MFV65553:MFV65554 MPR65553:MPR65554 MZN65553:MZN65554 NJJ65553:NJJ65554 NTF65553:NTF65554 ODB65553:ODB65554 OMX65553:OMX65554 OWT65553:OWT65554 PGP65553:PGP65554 PQL65553:PQL65554 QAH65553:QAH65554 QKD65553:QKD65554 QTZ65553:QTZ65554 RDV65553:RDV65554 RNR65553:RNR65554 RXN65553:RXN65554 SHJ65553:SHJ65554 SRF65553:SRF65554 TBB65553:TBB65554 TKX65553:TKX65554 TUT65553:TUT65554 UEP65553:UEP65554 UOL65553:UOL65554 UYH65553:UYH65554 VID65553:VID65554 VRZ65553:VRZ65554 WBV65553:WBV65554 WLR65553:WLR65554 WVN65553:WVN65554 F131089:F131090 JB131089:JB131090 SX131089:SX131090 ACT131089:ACT131090 AMP131089:AMP131090 AWL131089:AWL131090 BGH131089:BGH131090 BQD131089:BQD131090 BZZ131089:BZZ131090 CJV131089:CJV131090 CTR131089:CTR131090 DDN131089:DDN131090 DNJ131089:DNJ131090 DXF131089:DXF131090 EHB131089:EHB131090 EQX131089:EQX131090 FAT131089:FAT131090 FKP131089:FKP131090 FUL131089:FUL131090 GEH131089:GEH131090 GOD131089:GOD131090 GXZ131089:GXZ131090 HHV131089:HHV131090 HRR131089:HRR131090 IBN131089:IBN131090 ILJ131089:ILJ131090 IVF131089:IVF131090 JFB131089:JFB131090 JOX131089:JOX131090 JYT131089:JYT131090 KIP131089:KIP131090 KSL131089:KSL131090 LCH131089:LCH131090 LMD131089:LMD131090 LVZ131089:LVZ131090 MFV131089:MFV131090 MPR131089:MPR131090 MZN131089:MZN131090 NJJ131089:NJJ131090 NTF131089:NTF131090 ODB131089:ODB131090 OMX131089:OMX131090 OWT131089:OWT131090 PGP131089:PGP131090 PQL131089:PQL131090 QAH131089:QAH131090 QKD131089:QKD131090 QTZ131089:QTZ131090 RDV131089:RDV131090 RNR131089:RNR131090 RXN131089:RXN131090 SHJ131089:SHJ131090 SRF131089:SRF131090 TBB131089:TBB131090 TKX131089:TKX131090 TUT131089:TUT131090 UEP131089:UEP131090 UOL131089:UOL131090 UYH131089:UYH131090 VID131089:VID131090 VRZ131089:VRZ131090 WBV131089:WBV131090 WLR131089:WLR131090 WVN131089:WVN131090 F196625:F196626 JB196625:JB196626 SX196625:SX196626 ACT196625:ACT196626 AMP196625:AMP196626 AWL196625:AWL196626 BGH196625:BGH196626 BQD196625:BQD196626 BZZ196625:BZZ196626 CJV196625:CJV196626 CTR196625:CTR196626 DDN196625:DDN196626 DNJ196625:DNJ196626 DXF196625:DXF196626 EHB196625:EHB196626 EQX196625:EQX196626 FAT196625:FAT196626 FKP196625:FKP196626 FUL196625:FUL196626 GEH196625:GEH196626 GOD196625:GOD196626 GXZ196625:GXZ196626 HHV196625:HHV196626 HRR196625:HRR196626 IBN196625:IBN196626 ILJ196625:ILJ196626 IVF196625:IVF196626 JFB196625:JFB196626 JOX196625:JOX196626 JYT196625:JYT196626 KIP196625:KIP196626 KSL196625:KSL196626 LCH196625:LCH196626 LMD196625:LMD196626 LVZ196625:LVZ196626 MFV196625:MFV196626 MPR196625:MPR196626 MZN196625:MZN196626 NJJ196625:NJJ196626 NTF196625:NTF196626 ODB196625:ODB196626 OMX196625:OMX196626 OWT196625:OWT196626 PGP196625:PGP196626 PQL196625:PQL196626 QAH196625:QAH196626 QKD196625:QKD196626 QTZ196625:QTZ196626 RDV196625:RDV196626 RNR196625:RNR196626 RXN196625:RXN196626 SHJ196625:SHJ196626 SRF196625:SRF196626 TBB196625:TBB196626 TKX196625:TKX196626 TUT196625:TUT196626 UEP196625:UEP196626 UOL196625:UOL196626 UYH196625:UYH196626 VID196625:VID196626 VRZ196625:VRZ196626 WBV196625:WBV196626 WLR196625:WLR196626 WVN196625:WVN196626 F262161:F262162 JB262161:JB262162 SX262161:SX262162 ACT262161:ACT262162 AMP262161:AMP262162 AWL262161:AWL262162 BGH262161:BGH262162 BQD262161:BQD262162 BZZ262161:BZZ262162 CJV262161:CJV262162 CTR262161:CTR262162 DDN262161:DDN262162 DNJ262161:DNJ262162 DXF262161:DXF262162 EHB262161:EHB262162 EQX262161:EQX262162 FAT262161:FAT262162 FKP262161:FKP262162 FUL262161:FUL262162 GEH262161:GEH262162 GOD262161:GOD262162 GXZ262161:GXZ262162 HHV262161:HHV262162 HRR262161:HRR262162 IBN262161:IBN262162 ILJ262161:ILJ262162 IVF262161:IVF262162 JFB262161:JFB262162 JOX262161:JOX262162 JYT262161:JYT262162 KIP262161:KIP262162 KSL262161:KSL262162 LCH262161:LCH262162 LMD262161:LMD262162 LVZ262161:LVZ262162 MFV262161:MFV262162 MPR262161:MPR262162 MZN262161:MZN262162 NJJ262161:NJJ262162 NTF262161:NTF262162 ODB262161:ODB262162 OMX262161:OMX262162 OWT262161:OWT262162 PGP262161:PGP262162 PQL262161:PQL262162 QAH262161:QAH262162 QKD262161:QKD262162 QTZ262161:QTZ262162 RDV262161:RDV262162 RNR262161:RNR262162 RXN262161:RXN262162 SHJ262161:SHJ262162 SRF262161:SRF262162 TBB262161:TBB262162 TKX262161:TKX262162 TUT262161:TUT262162 UEP262161:UEP262162 UOL262161:UOL262162 UYH262161:UYH262162 VID262161:VID262162 VRZ262161:VRZ262162 WBV262161:WBV262162 WLR262161:WLR262162 WVN262161:WVN262162 F327697:F327698 JB327697:JB327698 SX327697:SX327698 ACT327697:ACT327698 AMP327697:AMP327698 AWL327697:AWL327698 BGH327697:BGH327698 BQD327697:BQD327698 BZZ327697:BZZ327698 CJV327697:CJV327698 CTR327697:CTR327698 DDN327697:DDN327698 DNJ327697:DNJ327698 DXF327697:DXF327698 EHB327697:EHB327698 EQX327697:EQX327698 FAT327697:FAT327698 FKP327697:FKP327698 FUL327697:FUL327698 GEH327697:GEH327698 GOD327697:GOD327698 GXZ327697:GXZ327698 HHV327697:HHV327698 HRR327697:HRR327698 IBN327697:IBN327698 ILJ327697:ILJ327698 IVF327697:IVF327698 JFB327697:JFB327698 JOX327697:JOX327698 JYT327697:JYT327698 KIP327697:KIP327698 KSL327697:KSL327698 LCH327697:LCH327698 LMD327697:LMD327698 LVZ327697:LVZ327698 MFV327697:MFV327698 MPR327697:MPR327698 MZN327697:MZN327698 NJJ327697:NJJ327698 NTF327697:NTF327698 ODB327697:ODB327698 OMX327697:OMX327698 OWT327697:OWT327698 PGP327697:PGP327698 PQL327697:PQL327698 QAH327697:QAH327698 QKD327697:QKD327698 QTZ327697:QTZ327698 RDV327697:RDV327698 RNR327697:RNR327698 RXN327697:RXN327698 SHJ327697:SHJ327698 SRF327697:SRF327698 TBB327697:TBB327698 TKX327697:TKX327698 TUT327697:TUT327698 UEP327697:UEP327698 UOL327697:UOL327698 UYH327697:UYH327698 VID327697:VID327698 VRZ327697:VRZ327698 WBV327697:WBV327698 WLR327697:WLR327698 WVN327697:WVN327698 F393233:F393234 JB393233:JB393234 SX393233:SX393234 ACT393233:ACT393234 AMP393233:AMP393234 AWL393233:AWL393234 BGH393233:BGH393234 BQD393233:BQD393234 BZZ393233:BZZ393234 CJV393233:CJV393234 CTR393233:CTR393234 DDN393233:DDN393234 DNJ393233:DNJ393234 DXF393233:DXF393234 EHB393233:EHB393234 EQX393233:EQX393234 FAT393233:FAT393234 FKP393233:FKP393234 FUL393233:FUL393234 GEH393233:GEH393234 GOD393233:GOD393234 GXZ393233:GXZ393234 HHV393233:HHV393234 HRR393233:HRR393234 IBN393233:IBN393234 ILJ393233:ILJ393234 IVF393233:IVF393234 JFB393233:JFB393234 JOX393233:JOX393234 JYT393233:JYT393234 KIP393233:KIP393234 KSL393233:KSL393234 LCH393233:LCH393234 LMD393233:LMD393234 LVZ393233:LVZ393234 MFV393233:MFV393234 MPR393233:MPR393234 MZN393233:MZN393234 NJJ393233:NJJ393234 NTF393233:NTF393234 ODB393233:ODB393234 OMX393233:OMX393234 OWT393233:OWT393234 PGP393233:PGP393234 PQL393233:PQL393234 QAH393233:QAH393234 QKD393233:QKD393234 QTZ393233:QTZ393234 RDV393233:RDV393234 RNR393233:RNR393234 RXN393233:RXN393234 SHJ393233:SHJ393234 SRF393233:SRF393234 TBB393233:TBB393234 TKX393233:TKX393234 TUT393233:TUT393234 UEP393233:UEP393234 UOL393233:UOL393234 UYH393233:UYH393234 VID393233:VID393234 VRZ393233:VRZ393234 WBV393233:WBV393234 WLR393233:WLR393234 WVN393233:WVN393234 F458769:F458770 JB458769:JB458770 SX458769:SX458770 ACT458769:ACT458770 AMP458769:AMP458770 AWL458769:AWL458770 BGH458769:BGH458770 BQD458769:BQD458770 BZZ458769:BZZ458770 CJV458769:CJV458770 CTR458769:CTR458770 DDN458769:DDN458770 DNJ458769:DNJ458770 DXF458769:DXF458770 EHB458769:EHB458770 EQX458769:EQX458770 FAT458769:FAT458770 FKP458769:FKP458770 FUL458769:FUL458770 GEH458769:GEH458770 GOD458769:GOD458770 GXZ458769:GXZ458770 HHV458769:HHV458770 HRR458769:HRR458770 IBN458769:IBN458770 ILJ458769:ILJ458770 IVF458769:IVF458770 JFB458769:JFB458770 JOX458769:JOX458770 JYT458769:JYT458770 KIP458769:KIP458770 KSL458769:KSL458770 LCH458769:LCH458770 LMD458769:LMD458770 LVZ458769:LVZ458770 MFV458769:MFV458770 MPR458769:MPR458770 MZN458769:MZN458770 NJJ458769:NJJ458770 NTF458769:NTF458770 ODB458769:ODB458770 OMX458769:OMX458770 OWT458769:OWT458770 PGP458769:PGP458770 PQL458769:PQL458770 QAH458769:QAH458770 QKD458769:QKD458770 QTZ458769:QTZ458770 RDV458769:RDV458770 RNR458769:RNR458770 RXN458769:RXN458770 SHJ458769:SHJ458770 SRF458769:SRF458770 TBB458769:TBB458770 TKX458769:TKX458770 TUT458769:TUT458770 UEP458769:UEP458770 UOL458769:UOL458770 UYH458769:UYH458770 VID458769:VID458770 VRZ458769:VRZ458770 WBV458769:WBV458770 WLR458769:WLR458770 WVN458769:WVN458770 F524305:F524306 JB524305:JB524306 SX524305:SX524306 ACT524305:ACT524306 AMP524305:AMP524306 AWL524305:AWL524306 BGH524305:BGH524306 BQD524305:BQD524306 BZZ524305:BZZ524306 CJV524305:CJV524306 CTR524305:CTR524306 DDN524305:DDN524306 DNJ524305:DNJ524306 DXF524305:DXF524306 EHB524305:EHB524306 EQX524305:EQX524306 FAT524305:FAT524306 FKP524305:FKP524306 FUL524305:FUL524306 GEH524305:GEH524306 GOD524305:GOD524306 GXZ524305:GXZ524306 HHV524305:HHV524306 HRR524305:HRR524306 IBN524305:IBN524306 ILJ524305:ILJ524306 IVF524305:IVF524306 JFB524305:JFB524306 JOX524305:JOX524306 JYT524305:JYT524306 KIP524305:KIP524306 KSL524305:KSL524306 LCH524305:LCH524306 LMD524305:LMD524306 LVZ524305:LVZ524306 MFV524305:MFV524306 MPR524305:MPR524306 MZN524305:MZN524306 NJJ524305:NJJ524306 NTF524305:NTF524306 ODB524305:ODB524306 OMX524305:OMX524306 OWT524305:OWT524306 PGP524305:PGP524306 PQL524305:PQL524306 QAH524305:QAH524306 QKD524305:QKD524306 QTZ524305:QTZ524306 RDV524305:RDV524306 RNR524305:RNR524306 RXN524305:RXN524306 SHJ524305:SHJ524306 SRF524305:SRF524306 TBB524305:TBB524306 TKX524305:TKX524306 TUT524305:TUT524306 UEP524305:UEP524306 UOL524305:UOL524306 UYH524305:UYH524306 VID524305:VID524306 VRZ524305:VRZ524306 WBV524305:WBV524306 WLR524305:WLR524306 WVN524305:WVN524306 F589841:F589842 JB589841:JB589842 SX589841:SX589842 ACT589841:ACT589842 AMP589841:AMP589842 AWL589841:AWL589842 BGH589841:BGH589842 BQD589841:BQD589842 BZZ589841:BZZ589842 CJV589841:CJV589842 CTR589841:CTR589842 DDN589841:DDN589842 DNJ589841:DNJ589842 DXF589841:DXF589842 EHB589841:EHB589842 EQX589841:EQX589842 FAT589841:FAT589842 FKP589841:FKP589842 FUL589841:FUL589842 GEH589841:GEH589842 GOD589841:GOD589842 GXZ589841:GXZ589842 HHV589841:HHV589842 HRR589841:HRR589842 IBN589841:IBN589842 ILJ589841:ILJ589842 IVF589841:IVF589842 JFB589841:JFB589842 JOX589841:JOX589842 JYT589841:JYT589842 KIP589841:KIP589842 KSL589841:KSL589842 LCH589841:LCH589842 LMD589841:LMD589842 LVZ589841:LVZ589842 MFV589841:MFV589842 MPR589841:MPR589842 MZN589841:MZN589842 NJJ589841:NJJ589842 NTF589841:NTF589842 ODB589841:ODB589842 OMX589841:OMX589842 OWT589841:OWT589842 PGP589841:PGP589842 PQL589841:PQL589842 QAH589841:QAH589842 QKD589841:QKD589842 QTZ589841:QTZ589842 RDV589841:RDV589842 RNR589841:RNR589842 RXN589841:RXN589842 SHJ589841:SHJ589842 SRF589841:SRF589842 TBB589841:TBB589842 TKX589841:TKX589842 TUT589841:TUT589842 UEP589841:UEP589842 UOL589841:UOL589842 UYH589841:UYH589842 VID589841:VID589842 VRZ589841:VRZ589842 WBV589841:WBV589842 WLR589841:WLR589842 WVN589841:WVN589842 F655377:F655378 JB655377:JB655378 SX655377:SX655378 ACT655377:ACT655378 AMP655377:AMP655378 AWL655377:AWL655378 BGH655377:BGH655378 BQD655377:BQD655378 BZZ655377:BZZ655378 CJV655377:CJV655378 CTR655377:CTR655378 DDN655377:DDN655378 DNJ655377:DNJ655378 DXF655377:DXF655378 EHB655377:EHB655378 EQX655377:EQX655378 FAT655377:FAT655378 FKP655377:FKP655378 FUL655377:FUL655378 GEH655377:GEH655378 GOD655377:GOD655378 GXZ655377:GXZ655378 HHV655377:HHV655378 HRR655377:HRR655378 IBN655377:IBN655378 ILJ655377:ILJ655378 IVF655377:IVF655378 JFB655377:JFB655378 JOX655377:JOX655378 JYT655377:JYT655378 KIP655377:KIP655378 KSL655377:KSL655378 LCH655377:LCH655378 LMD655377:LMD655378 LVZ655377:LVZ655378 MFV655377:MFV655378 MPR655377:MPR655378 MZN655377:MZN655378 NJJ655377:NJJ655378 NTF655377:NTF655378 ODB655377:ODB655378 OMX655377:OMX655378 OWT655377:OWT655378 PGP655377:PGP655378 PQL655377:PQL655378 QAH655377:QAH655378 QKD655377:QKD655378 QTZ655377:QTZ655378 RDV655377:RDV655378 RNR655377:RNR655378 RXN655377:RXN655378 SHJ655377:SHJ655378 SRF655377:SRF655378 TBB655377:TBB655378 TKX655377:TKX655378 TUT655377:TUT655378 UEP655377:UEP655378 UOL655377:UOL655378 UYH655377:UYH655378 VID655377:VID655378 VRZ655377:VRZ655378 WBV655377:WBV655378 WLR655377:WLR655378 WVN655377:WVN655378 F720913:F720914 JB720913:JB720914 SX720913:SX720914 ACT720913:ACT720914 AMP720913:AMP720914 AWL720913:AWL720914 BGH720913:BGH720914 BQD720913:BQD720914 BZZ720913:BZZ720914 CJV720913:CJV720914 CTR720913:CTR720914 DDN720913:DDN720914 DNJ720913:DNJ720914 DXF720913:DXF720914 EHB720913:EHB720914 EQX720913:EQX720914 FAT720913:FAT720914 FKP720913:FKP720914 FUL720913:FUL720914 GEH720913:GEH720914 GOD720913:GOD720914 GXZ720913:GXZ720914 HHV720913:HHV720914 HRR720913:HRR720914 IBN720913:IBN720914 ILJ720913:ILJ720914 IVF720913:IVF720914 JFB720913:JFB720914 JOX720913:JOX720914 JYT720913:JYT720914 KIP720913:KIP720914 KSL720913:KSL720914 LCH720913:LCH720914 LMD720913:LMD720914 LVZ720913:LVZ720914 MFV720913:MFV720914 MPR720913:MPR720914 MZN720913:MZN720914 NJJ720913:NJJ720914 NTF720913:NTF720914 ODB720913:ODB720914 OMX720913:OMX720914 OWT720913:OWT720914 PGP720913:PGP720914 PQL720913:PQL720914 QAH720913:QAH720914 QKD720913:QKD720914 QTZ720913:QTZ720914 RDV720913:RDV720914 RNR720913:RNR720914 RXN720913:RXN720914 SHJ720913:SHJ720914 SRF720913:SRF720914 TBB720913:TBB720914 TKX720913:TKX720914 TUT720913:TUT720914 UEP720913:UEP720914 UOL720913:UOL720914 UYH720913:UYH720914 VID720913:VID720914 VRZ720913:VRZ720914 WBV720913:WBV720914 WLR720913:WLR720914 WVN720913:WVN720914 F786449:F786450 JB786449:JB786450 SX786449:SX786450 ACT786449:ACT786450 AMP786449:AMP786450 AWL786449:AWL786450 BGH786449:BGH786450 BQD786449:BQD786450 BZZ786449:BZZ786450 CJV786449:CJV786450 CTR786449:CTR786450 DDN786449:DDN786450 DNJ786449:DNJ786450 DXF786449:DXF786450 EHB786449:EHB786450 EQX786449:EQX786450 FAT786449:FAT786450 FKP786449:FKP786450 FUL786449:FUL786450 GEH786449:GEH786450 GOD786449:GOD786450 GXZ786449:GXZ786450 HHV786449:HHV786450 HRR786449:HRR786450 IBN786449:IBN786450 ILJ786449:ILJ786450 IVF786449:IVF786450 JFB786449:JFB786450 JOX786449:JOX786450 JYT786449:JYT786450 KIP786449:KIP786450 KSL786449:KSL786450 LCH786449:LCH786450 LMD786449:LMD786450 LVZ786449:LVZ786450 MFV786449:MFV786450 MPR786449:MPR786450 MZN786449:MZN786450 NJJ786449:NJJ786450 NTF786449:NTF786450 ODB786449:ODB786450 OMX786449:OMX786450 OWT786449:OWT786450 PGP786449:PGP786450 PQL786449:PQL786450 QAH786449:QAH786450 QKD786449:QKD786450 QTZ786449:QTZ786450 RDV786449:RDV786450 RNR786449:RNR786450 RXN786449:RXN786450 SHJ786449:SHJ786450 SRF786449:SRF786450 TBB786449:TBB786450 TKX786449:TKX786450 TUT786449:TUT786450 UEP786449:UEP786450 UOL786449:UOL786450 UYH786449:UYH786450 VID786449:VID786450 VRZ786449:VRZ786450 WBV786449:WBV786450 WLR786449:WLR786450 WVN786449:WVN786450 F851985:F851986 JB851985:JB851986 SX851985:SX851986 ACT851985:ACT851986 AMP851985:AMP851986 AWL851985:AWL851986 BGH851985:BGH851986 BQD851985:BQD851986 BZZ851985:BZZ851986 CJV851985:CJV851986 CTR851985:CTR851986 DDN851985:DDN851986 DNJ851985:DNJ851986 DXF851985:DXF851986 EHB851985:EHB851986 EQX851985:EQX851986 FAT851985:FAT851986 FKP851985:FKP851986 FUL851985:FUL851986 GEH851985:GEH851986 GOD851985:GOD851986 GXZ851985:GXZ851986 HHV851985:HHV851986 HRR851985:HRR851986 IBN851985:IBN851986 ILJ851985:ILJ851986 IVF851985:IVF851986 JFB851985:JFB851986 JOX851985:JOX851986 JYT851985:JYT851986 KIP851985:KIP851986 KSL851985:KSL851986 LCH851985:LCH851986 LMD851985:LMD851986 LVZ851985:LVZ851986 MFV851985:MFV851986 MPR851985:MPR851986 MZN851985:MZN851986 NJJ851985:NJJ851986 NTF851985:NTF851986 ODB851985:ODB851986 OMX851985:OMX851986 OWT851985:OWT851986 PGP851985:PGP851986 PQL851985:PQL851986 QAH851985:QAH851986 QKD851985:QKD851986 QTZ851985:QTZ851986 RDV851985:RDV851986 RNR851985:RNR851986 RXN851985:RXN851986 SHJ851985:SHJ851986 SRF851985:SRF851986 TBB851985:TBB851986 TKX851985:TKX851986 TUT851985:TUT851986 UEP851985:UEP851986 UOL851985:UOL851986 UYH851985:UYH851986 VID851985:VID851986 VRZ851985:VRZ851986 WBV851985:WBV851986 WLR851985:WLR851986 WVN851985:WVN851986 F917521:F917522 JB917521:JB917522 SX917521:SX917522 ACT917521:ACT917522 AMP917521:AMP917522 AWL917521:AWL917522 BGH917521:BGH917522 BQD917521:BQD917522 BZZ917521:BZZ917522 CJV917521:CJV917522 CTR917521:CTR917522 DDN917521:DDN917522 DNJ917521:DNJ917522 DXF917521:DXF917522 EHB917521:EHB917522 EQX917521:EQX917522 FAT917521:FAT917522 FKP917521:FKP917522 FUL917521:FUL917522 GEH917521:GEH917522 GOD917521:GOD917522 GXZ917521:GXZ917522 HHV917521:HHV917522 HRR917521:HRR917522 IBN917521:IBN917522 ILJ917521:ILJ917522 IVF917521:IVF917522 JFB917521:JFB917522 JOX917521:JOX917522 JYT917521:JYT917522 KIP917521:KIP917522 KSL917521:KSL917522 LCH917521:LCH917522 LMD917521:LMD917522 LVZ917521:LVZ917522 MFV917521:MFV917522 MPR917521:MPR917522 MZN917521:MZN917522 NJJ917521:NJJ917522 NTF917521:NTF917522 ODB917521:ODB917522 OMX917521:OMX917522 OWT917521:OWT917522 PGP917521:PGP917522 PQL917521:PQL917522 QAH917521:QAH917522 QKD917521:QKD917522 QTZ917521:QTZ917522 RDV917521:RDV917522 RNR917521:RNR917522 RXN917521:RXN917522 SHJ917521:SHJ917522 SRF917521:SRF917522 TBB917521:TBB917522 TKX917521:TKX917522 TUT917521:TUT917522 UEP917521:UEP917522 UOL917521:UOL917522 UYH917521:UYH917522 VID917521:VID917522 VRZ917521:VRZ917522 WBV917521:WBV917522 WLR917521:WLR917522 WVN917521:WVN917522 F983057:F983058 JB983057:JB983058 SX983057:SX983058 ACT983057:ACT983058 AMP983057:AMP983058 AWL983057:AWL983058 BGH983057:BGH983058 BQD983057:BQD983058 BZZ983057:BZZ983058 CJV983057:CJV983058 CTR983057:CTR983058 DDN983057:DDN983058 DNJ983057:DNJ983058 DXF983057:DXF983058 EHB983057:EHB983058 EQX983057:EQX983058 FAT983057:FAT983058 FKP983057:FKP983058 FUL983057:FUL983058 GEH983057:GEH983058 GOD983057:GOD983058 GXZ983057:GXZ983058 HHV983057:HHV983058 HRR983057:HRR983058 IBN983057:IBN983058 ILJ983057:ILJ983058 IVF983057:IVF983058 JFB983057:JFB983058 JOX983057:JOX983058 JYT983057:JYT983058 KIP983057:KIP983058 KSL983057:KSL983058 LCH983057:LCH983058 LMD983057:LMD983058 LVZ983057:LVZ983058 MFV983057:MFV983058 MPR983057:MPR983058 MZN983057:MZN983058 NJJ983057:NJJ983058 NTF983057:NTF983058 ODB983057:ODB983058 OMX983057:OMX983058 OWT983057:OWT983058 PGP983057:PGP983058 PQL983057:PQL983058 QAH983057:QAH983058 QKD983057:QKD983058 QTZ983057:QTZ983058 RDV983057:RDV983058 RNR983057:RNR983058 RXN983057:RXN983058 SHJ983057:SHJ983058 SRF983057:SRF983058 TBB983057:TBB983058 TKX983057:TKX983058 TUT983057:TUT983058 UEP983057:UEP983058 UOL983057:UOL983058 UYH983057:UYH983058 VID983057:VID983058 VRZ983057:VRZ983058 WBV983057:WBV983058 WLR983057:WLR983058">
      <formula1>$F$59:$F$70</formula1>
    </dataValidation>
    <dataValidation type="list" errorStyle="warning" allowBlank="1" showInputMessage="1" showErrorMessage="1" errorTitle="FERC ACCOUNT" error="This FERC Account is not included in the drop-down list. Is this the account you want to use?" sqref="C33:C44 C21 IY33:IY45 SU33:SU45 ACQ33:ACQ45 AMM33:AMM45 AWI33:AWI45 BGE33:BGE45 BQA33:BQA45 BZW33:BZW45 CJS33:CJS45 CTO33:CTO45 DDK33:DDK45 DNG33:DNG45 DXC33:DXC45 EGY33:EGY45 EQU33:EQU45 FAQ33:FAQ45 FKM33:FKM45 FUI33:FUI45 GEE33:GEE45 GOA33:GOA45 GXW33:GXW45 HHS33:HHS45 HRO33:HRO45 IBK33:IBK45 ILG33:ILG45 IVC33:IVC45 JEY33:JEY45 JOU33:JOU45 JYQ33:JYQ45 KIM33:KIM45 KSI33:KSI45 LCE33:LCE45 LMA33:LMA45 LVW33:LVW45 MFS33:MFS45 MPO33:MPO45 MZK33:MZK45 NJG33:NJG45 NTC33:NTC45 OCY33:OCY45 OMU33:OMU45 OWQ33:OWQ45 PGM33:PGM45 PQI33:PQI45 QAE33:QAE45 QKA33:QKA45 QTW33:QTW45 RDS33:RDS45 RNO33:RNO45 RXK33:RXK45 SHG33:SHG45 SRC33:SRC45 TAY33:TAY45 TKU33:TKU45 TUQ33:TUQ45 UEM33:UEM45 UOI33:UOI45 UYE33:UYE45 VIA33:VIA45 VRW33:VRW45 WBS33:WBS45 WLO33:WLO45 WVK33:WVK45 C65569:C65581 IY65569:IY65581 SU65569:SU65581 ACQ65569:ACQ65581 AMM65569:AMM65581 AWI65569:AWI65581 BGE65569:BGE65581 BQA65569:BQA65581 BZW65569:BZW65581 CJS65569:CJS65581 CTO65569:CTO65581 DDK65569:DDK65581 DNG65569:DNG65581 DXC65569:DXC65581 EGY65569:EGY65581 EQU65569:EQU65581 FAQ65569:FAQ65581 FKM65569:FKM65581 FUI65569:FUI65581 GEE65569:GEE65581 GOA65569:GOA65581 GXW65569:GXW65581 HHS65569:HHS65581 HRO65569:HRO65581 IBK65569:IBK65581 ILG65569:ILG65581 IVC65569:IVC65581 JEY65569:JEY65581 JOU65569:JOU65581 JYQ65569:JYQ65581 KIM65569:KIM65581 KSI65569:KSI65581 LCE65569:LCE65581 LMA65569:LMA65581 LVW65569:LVW65581 MFS65569:MFS65581 MPO65569:MPO65581 MZK65569:MZK65581 NJG65569:NJG65581 NTC65569:NTC65581 OCY65569:OCY65581 OMU65569:OMU65581 OWQ65569:OWQ65581 PGM65569:PGM65581 PQI65569:PQI65581 QAE65569:QAE65581 QKA65569:QKA65581 QTW65569:QTW65581 RDS65569:RDS65581 RNO65569:RNO65581 RXK65569:RXK65581 SHG65569:SHG65581 SRC65569:SRC65581 TAY65569:TAY65581 TKU65569:TKU65581 TUQ65569:TUQ65581 UEM65569:UEM65581 UOI65569:UOI65581 UYE65569:UYE65581 VIA65569:VIA65581 VRW65569:VRW65581 WBS65569:WBS65581 WLO65569:WLO65581 WVK65569:WVK65581 C131105:C131117 IY131105:IY131117 SU131105:SU131117 ACQ131105:ACQ131117 AMM131105:AMM131117 AWI131105:AWI131117 BGE131105:BGE131117 BQA131105:BQA131117 BZW131105:BZW131117 CJS131105:CJS131117 CTO131105:CTO131117 DDK131105:DDK131117 DNG131105:DNG131117 DXC131105:DXC131117 EGY131105:EGY131117 EQU131105:EQU131117 FAQ131105:FAQ131117 FKM131105:FKM131117 FUI131105:FUI131117 GEE131105:GEE131117 GOA131105:GOA131117 GXW131105:GXW131117 HHS131105:HHS131117 HRO131105:HRO131117 IBK131105:IBK131117 ILG131105:ILG131117 IVC131105:IVC131117 JEY131105:JEY131117 JOU131105:JOU131117 JYQ131105:JYQ131117 KIM131105:KIM131117 KSI131105:KSI131117 LCE131105:LCE131117 LMA131105:LMA131117 LVW131105:LVW131117 MFS131105:MFS131117 MPO131105:MPO131117 MZK131105:MZK131117 NJG131105:NJG131117 NTC131105:NTC131117 OCY131105:OCY131117 OMU131105:OMU131117 OWQ131105:OWQ131117 PGM131105:PGM131117 PQI131105:PQI131117 QAE131105:QAE131117 QKA131105:QKA131117 QTW131105:QTW131117 RDS131105:RDS131117 RNO131105:RNO131117 RXK131105:RXK131117 SHG131105:SHG131117 SRC131105:SRC131117 TAY131105:TAY131117 TKU131105:TKU131117 TUQ131105:TUQ131117 UEM131105:UEM131117 UOI131105:UOI131117 UYE131105:UYE131117 VIA131105:VIA131117 VRW131105:VRW131117 WBS131105:WBS131117 WLO131105:WLO131117 WVK131105:WVK131117 C196641:C196653 IY196641:IY196653 SU196641:SU196653 ACQ196641:ACQ196653 AMM196641:AMM196653 AWI196641:AWI196653 BGE196641:BGE196653 BQA196641:BQA196653 BZW196641:BZW196653 CJS196641:CJS196653 CTO196641:CTO196653 DDK196641:DDK196653 DNG196641:DNG196653 DXC196641:DXC196653 EGY196641:EGY196653 EQU196641:EQU196653 FAQ196641:FAQ196653 FKM196641:FKM196653 FUI196641:FUI196653 GEE196641:GEE196653 GOA196641:GOA196653 GXW196641:GXW196653 HHS196641:HHS196653 HRO196641:HRO196653 IBK196641:IBK196653 ILG196641:ILG196653 IVC196641:IVC196653 JEY196641:JEY196653 JOU196641:JOU196653 JYQ196641:JYQ196653 KIM196641:KIM196653 KSI196641:KSI196653 LCE196641:LCE196653 LMA196641:LMA196653 LVW196641:LVW196653 MFS196641:MFS196653 MPO196641:MPO196653 MZK196641:MZK196653 NJG196641:NJG196653 NTC196641:NTC196653 OCY196641:OCY196653 OMU196641:OMU196653 OWQ196641:OWQ196653 PGM196641:PGM196653 PQI196641:PQI196653 QAE196641:QAE196653 QKA196641:QKA196653 QTW196641:QTW196653 RDS196641:RDS196653 RNO196641:RNO196653 RXK196641:RXK196653 SHG196641:SHG196653 SRC196641:SRC196653 TAY196641:TAY196653 TKU196641:TKU196653 TUQ196641:TUQ196653 UEM196641:UEM196653 UOI196641:UOI196653 UYE196641:UYE196653 VIA196641:VIA196653 VRW196641:VRW196653 WBS196641:WBS196653 WLO196641:WLO196653 WVK196641:WVK196653 C262177:C262189 IY262177:IY262189 SU262177:SU262189 ACQ262177:ACQ262189 AMM262177:AMM262189 AWI262177:AWI262189 BGE262177:BGE262189 BQA262177:BQA262189 BZW262177:BZW262189 CJS262177:CJS262189 CTO262177:CTO262189 DDK262177:DDK262189 DNG262177:DNG262189 DXC262177:DXC262189 EGY262177:EGY262189 EQU262177:EQU262189 FAQ262177:FAQ262189 FKM262177:FKM262189 FUI262177:FUI262189 GEE262177:GEE262189 GOA262177:GOA262189 GXW262177:GXW262189 HHS262177:HHS262189 HRO262177:HRO262189 IBK262177:IBK262189 ILG262177:ILG262189 IVC262177:IVC262189 JEY262177:JEY262189 JOU262177:JOU262189 JYQ262177:JYQ262189 KIM262177:KIM262189 KSI262177:KSI262189 LCE262177:LCE262189 LMA262177:LMA262189 LVW262177:LVW262189 MFS262177:MFS262189 MPO262177:MPO262189 MZK262177:MZK262189 NJG262177:NJG262189 NTC262177:NTC262189 OCY262177:OCY262189 OMU262177:OMU262189 OWQ262177:OWQ262189 PGM262177:PGM262189 PQI262177:PQI262189 QAE262177:QAE262189 QKA262177:QKA262189 QTW262177:QTW262189 RDS262177:RDS262189 RNO262177:RNO262189 RXK262177:RXK262189 SHG262177:SHG262189 SRC262177:SRC262189 TAY262177:TAY262189 TKU262177:TKU262189 TUQ262177:TUQ262189 UEM262177:UEM262189 UOI262177:UOI262189 UYE262177:UYE262189 VIA262177:VIA262189 VRW262177:VRW262189 WBS262177:WBS262189 WLO262177:WLO262189 WVK262177:WVK262189 C327713:C327725 IY327713:IY327725 SU327713:SU327725 ACQ327713:ACQ327725 AMM327713:AMM327725 AWI327713:AWI327725 BGE327713:BGE327725 BQA327713:BQA327725 BZW327713:BZW327725 CJS327713:CJS327725 CTO327713:CTO327725 DDK327713:DDK327725 DNG327713:DNG327725 DXC327713:DXC327725 EGY327713:EGY327725 EQU327713:EQU327725 FAQ327713:FAQ327725 FKM327713:FKM327725 FUI327713:FUI327725 GEE327713:GEE327725 GOA327713:GOA327725 GXW327713:GXW327725 HHS327713:HHS327725 HRO327713:HRO327725 IBK327713:IBK327725 ILG327713:ILG327725 IVC327713:IVC327725 JEY327713:JEY327725 JOU327713:JOU327725 JYQ327713:JYQ327725 KIM327713:KIM327725 KSI327713:KSI327725 LCE327713:LCE327725 LMA327713:LMA327725 LVW327713:LVW327725 MFS327713:MFS327725 MPO327713:MPO327725 MZK327713:MZK327725 NJG327713:NJG327725 NTC327713:NTC327725 OCY327713:OCY327725 OMU327713:OMU327725 OWQ327713:OWQ327725 PGM327713:PGM327725 PQI327713:PQI327725 QAE327713:QAE327725 QKA327713:QKA327725 QTW327713:QTW327725 RDS327713:RDS327725 RNO327713:RNO327725 RXK327713:RXK327725 SHG327713:SHG327725 SRC327713:SRC327725 TAY327713:TAY327725 TKU327713:TKU327725 TUQ327713:TUQ327725 UEM327713:UEM327725 UOI327713:UOI327725 UYE327713:UYE327725 VIA327713:VIA327725 VRW327713:VRW327725 WBS327713:WBS327725 WLO327713:WLO327725 WVK327713:WVK327725 C393249:C393261 IY393249:IY393261 SU393249:SU393261 ACQ393249:ACQ393261 AMM393249:AMM393261 AWI393249:AWI393261 BGE393249:BGE393261 BQA393249:BQA393261 BZW393249:BZW393261 CJS393249:CJS393261 CTO393249:CTO393261 DDK393249:DDK393261 DNG393249:DNG393261 DXC393249:DXC393261 EGY393249:EGY393261 EQU393249:EQU393261 FAQ393249:FAQ393261 FKM393249:FKM393261 FUI393249:FUI393261 GEE393249:GEE393261 GOA393249:GOA393261 GXW393249:GXW393261 HHS393249:HHS393261 HRO393249:HRO393261 IBK393249:IBK393261 ILG393249:ILG393261 IVC393249:IVC393261 JEY393249:JEY393261 JOU393249:JOU393261 JYQ393249:JYQ393261 KIM393249:KIM393261 KSI393249:KSI393261 LCE393249:LCE393261 LMA393249:LMA393261 LVW393249:LVW393261 MFS393249:MFS393261 MPO393249:MPO393261 MZK393249:MZK393261 NJG393249:NJG393261 NTC393249:NTC393261 OCY393249:OCY393261 OMU393249:OMU393261 OWQ393249:OWQ393261 PGM393249:PGM393261 PQI393249:PQI393261 QAE393249:QAE393261 QKA393249:QKA393261 QTW393249:QTW393261 RDS393249:RDS393261 RNO393249:RNO393261 RXK393249:RXK393261 SHG393249:SHG393261 SRC393249:SRC393261 TAY393249:TAY393261 TKU393249:TKU393261 TUQ393249:TUQ393261 UEM393249:UEM393261 UOI393249:UOI393261 UYE393249:UYE393261 VIA393249:VIA393261 VRW393249:VRW393261 WBS393249:WBS393261 WLO393249:WLO393261 WVK393249:WVK393261 C458785:C458797 IY458785:IY458797 SU458785:SU458797 ACQ458785:ACQ458797 AMM458785:AMM458797 AWI458785:AWI458797 BGE458785:BGE458797 BQA458785:BQA458797 BZW458785:BZW458797 CJS458785:CJS458797 CTO458785:CTO458797 DDK458785:DDK458797 DNG458785:DNG458797 DXC458785:DXC458797 EGY458785:EGY458797 EQU458785:EQU458797 FAQ458785:FAQ458797 FKM458785:FKM458797 FUI458785:FUI458797 GEE458785:GEE458797 GOA458785:GOA458797 GXW458785:GXW458797 HHS458785:HHS458797 HRO458785:HRO458797 IBK458785:IBK458797 ILG458785:ILG458797 IVC458785:IVC458797 JEY458785:JEY458797 JOU458785:JOU458797 JYQ458785:JYQ458797 KIM458785:KIM458797 KSI458785:KSI458797 LCE458785:LCE458797 LMA458785:LMA458797 LVW458785:LVW458797 MFS458785:MFS458797 MPO458785:MPO458797 MZK458785:MZK458797 NJG458785:NJG458797 NTC458785:NTC458797 OCY458785:OCY458797 OMU458785:OMU458797 OWQ458785:OWQ458797 PGM458785:PGM458797 PQI458785:PQI458797 QAE458785:QAE458797 QKA458785:QKA458797 QTW458785:QTW458797 RDS458785:RDS458797 RNO458785:RNO458797 RXK458785:RXK458797 SHG458785:SHG458797 SRC458785:SRC458797 TAY458785:TAY458797 TKU458785:TKU458797 TUQ458785:TUQ458797 UEM458785:UEM458797 UOI458785:UOI458797 UYE458785:UYE458797 VIA458785:VIA458797 VRW458785:VRW458797 WBS458785:WBS458797 WLO458785:WLO458797 WVK458785:WVK458797 C524321:C524333 IY524321:IY524333 SU524321:SU524333 ACQ524321:ACQ524333 AMM524321:AMM524333 AWI524321:AWI524333 BGE524321:BGE524333 BQA524321:BQA524333 BZW524321:BZW524333 CJS524321:CJS524333 CTO524321:CTO524333 DDK524321:DDK524333 DNG524321:DNG524333 DXC524321:DXC524333 EGY524321:EGY524333 EQU524321:EQU524333 FAQ524321:FAQ524333 FKM524321:FKM524333 FUI524321:FUI524333 GEE524321:GEE524333 GOA524321:GOA524333 GXW524321:GXW524333 HHS524321:HHS524333 HRO524321:HRO524333 IBK524321:IBK524333 ILG524321:ILG524333 IVC524321:IVC524333 JEY524321:JEY524333 JOU524321:JOU524333 JYQ524321:JYQ524333 KIM524321:KIM524333 KSI524321:KSI524333 LCE524321:LCE524333 LMA524321:LMA524333 LVW524321:LVW524333 MFS524321:MFS524333 MPO524321:MPO524333 MZK524321:MZK524333 NJG524321:NJG524333 NTC524321:NTC524333 OCY524321:OCY524333 OMU524321:OMU524333 OWQ524321:OWQ524333 PGM524321:PGM524333 PQI524321:PQI524333 QAE524321:QAE524333 QKA524321:QKA524333 QTW524321:QTW524333 RDS524321:RDS524333 RNO524321:RNO524333 RXK524321:RXK524333 SHG524321:SHG524333 SRC524321:SRC524333 TAY524321:TAY524333 TKU524321:TKU524333 TUQ524321:TUQ524333 UEM524321:UEM524333 UOI524321:UOI524333 UYE524321:UYE524333 VIA524321:VIA524333 VRW524321:VRW524333 WBS524321:WBS524333 WLO524321:WLO524333 WVK524321:WVK524333 C589857:C589869 IY589857:IY589869 SU589857:SU589869 ACQ589857:ACQ589869 AMM589857:AMM589869 AWI589857:AWI589869 BGE589857:BGE589869 BQA589857:BQA589869 BZW589857:BZW589869 CJS589857:CJS589869 CTO589857:CTO589869 DDK589857:DDK589869 DNG589857:DNG589869 DXC589857:DXC589869 EGY589857:EGY589869 EQU589857:EQU589869 FAQ589857:FAQ589869 FKM589857:FKM589869 FUI589857:FUI589869 GEE589857:GEE589869 GOA589857:GOA589869 GXW589857:GXW589869 HHS589857:HHS589869 HRO589857:HRO589869 IBK589857:IBK589869 ILG589857:ILG589869 IVC589857:IVC589869 JEY589857:JEY589869 JOU589857:JOU589869 JYQ589857:JYQ589869 KIM589857:KIM589869 KSI589857:KSI589869 LCE589857:LCE589869 LMA589857:LMA589869 LVW589857:LVW589869 MFS589857:MFS589869 MPO589857:MPO589869 MZK589857:MZK589869 NJG589857:NJG589869 NTC589857:NTC589869 OCY589857:OCY589869 OMU589857:OMU589869 OWQ589857:OWQ589869 PGM589857:PGM589869 PQI589857:PQI589869 QAE589857:QAE589869 QKA589857:QKA589869 QTW589857:QTW589869 RDS589857:RDS589869 RNO589857:RNO589869 RXK589857:RXK589869 SHG589857:SHG589869 SRC589857:SRC589869 TAY589857:TAY589869 TKU589857:TKU589869 TUQ589857:TUQ589869 UEM589857:UEM589869 UOI589857:UOI589869 UYE589857:UYE589869 VIA589857:VIA589869 VRW589857:VRW589869 WBS589857:WBS589869 WLO589857:WLO589869 WVK589857:WVK589869 C655393:C655405 IY655393:IY655405 SU655393:SU655405 ACQ655393:ACQ655405 AMM655393:AMM655405 AWI655393:AWI655405 BGE655393:BGE655405 BQA655393:BQA655405 BZW655393:BZW655405 CJS655393:CJS655405 CTO655393:CTO655405 DDK655393:DDK655405 DNG655393:DNG655405 DXC655393:DXC655405 EGY655393:EGY655405 EQU655393:EQU655405 FAQ655393:FAQ655405 FKM655393:FKM655405 FUI655393:FUI655405 GEE655393:GEE655405 GOA655393:GOA655405 GXW655393:GXW655405 HHS655393:HHS655405 HRO655393:HRO655405 IBK655393:IBK655405 ILG655393:ILG655405 IVC655393:IVC655405 JEY655393:JEY655405 JOU655393:JOU655405 JYQ655393:JYQ655405 KIM655393:KIM655405 KSI655393:KSI655405 LCE655393:LCE655405 LMA655393:LMA655405 LVW655393:LVW655405 MFS655393:MFS655405 MPO655393:MPO655405 MZK655393:MZK655405 NJG655393:NJG655405 NTC655393:NTC655405 OCY655393:OCY655405 OMU655393:OMU655405 OWQ655393:OWQ655405 PGM655393:PGM655405 PQI655393:PQI655405 QAE655393:QAE655405 QKA655393:QKA655405 QTW655393:QTW655405 RDS655393:RDS655405 RNO655393:RNO655405 RXK655393:RXK655405 SHG655393:SHG655405 SRC655393:SRC655405 TAY655393:TAY655405 TKU655393:TKU655405 TUQ655393:TUQ655405 UEM655393:UEM655405 UOI655393:UOI655405 UYE655393:UYE655405 VIA655393:VIA655405 VRW655393:VRW655405 WBS655393:WBS655405 WLO655393:WLO655405 WVK655393:WVK655405 C720929:C720941 IY720929:IY720941 SU720929:SU720941 ACQ720929:ACQ720941 AMM720929:AMM720941 AWI720929:AWI720941 BGE720929:BGE720941 BQA720929:BQA720941 BZW720929:BZW720941 CJS720929:CJS720941 CTO720929:CTO720941 DDK720929:DDK720941 DNG720929:DNG720941 DXC720929:DXC720941 EGY720929:EGY720941 EQU720929:EQU720941 FAQ720929:FAQ720941 FKM720929:FKM720941 FUI720929:FUI720941 GEE720929:GEE720941 GOA720929:GOA720941 GXW720929:GXW720941 HHS720929:HHS720941 HRO720929:HRO720941 IBK720929:IBK720941 ILG720929:ILG720941 IVC720929:IVC720941 JEY720929:JEY720941 JOU720929:JOU720941 JYQ720929:JYQ720941 KIM720929:KIM720941 KSI720929:KSI720941 LCE720929:LCE720941 LMA720929:LMA720941 LVW720929:LVW720941 MFS720929:MFS720941 MPO720929:MPO720941 MZK720929:MZK720941 NJG720929:NJG720941 NTC720929:NTC720941 OCY720929:OCY720941 OMU720929:OMU720941 OWQ720929:OWQ720941 PGM720929:PGM720941 PQI720929:PQI720941 QAE720929:QAE720941 QKA720929:QKA720941 QTW720929:QTW720941 RDS720929:RDS720941 RNO720929:RNO720941 RXK720929:RXK720941 SHG720929:SHG720941 SRC720929:SRC720941 TAY720929:TAY720941 TKU720929:TKU720941 TUQ720929:TUQ720941 UEM720929:UEM720941 UOI720929:UOI720941 UYE720929:UYE720941 VIA720929:VIA720941 VRW720929:VRW720941 WBS720929:WBS720941 WLO720929:WLO720941 WVK720929:WVK720941 C786465:C786477 IY786465:IY786477 SU786465:SU786477 ACQ786465:ACQ786477 AMM786465:AMM786477 AWI786465:AWI786477 BGE786465:BGE786477 BQA786465:BQA786477 BZW786465:BZW786477 CJS786465:CJS786477 CTO786465:CTO786477 DDK786465:DDK786477 DNG786465:DNG786477 DXC786465:DXC786477 EGY786465:EGY786477 EQU786465:EQU786477 FAQ786465:FAQ786477 FKM786465:FKM786477 FUI786465:FUI786477 GEE786465:GEE786477 GOA786465:GOA786477 GXW786465:GXW786477 HHS786465:HHS786477 HRO786465:HRO786477 IBK786465:IBK786477 ILG786465:ILG786477 IVC786465:IVC786477 JEY786465:JEY786477 JOU786465:JOU786477 JYQ786465:JYQ786477 KIM786465:KIM786477 KSI786465:KSI786477 LCE786465:LCE786477 LMA786465:LMA786477 LVW786465:LVW786477 MFS786465:MFS786477 MPO786465:MPO786477 MZK786465:MZK786477 NJG786465:NJG786477 NTC786465:NTC786477 OCY786465:OCY786477 OMU786465:OMU786477 OWQ786465:OWQ786477 PGM786465:PGM786477 PQI786465:PQI786477 QAE786465:QAE786477 QKA786465:QKA786477 QTW786465:QTW786477 RDS786465:RDS786477 RNO786465:RNO786477 RXK786465:RXK786477 SHG786465:SHG786477 SRC786465:SRC786477 TAY786465:TAY786477 TKU786465:TKU786477 TUQ786465:TUQ786477 UEM786465:UEM786477 UOI786465:UOI786477 UYE786465:UYE786477 VIA786465:VIA786477 VRW786465:VRW786477 WBS786465:WBS786477 WLO786465:WLO786477 WVK786465:WVK786477 C852001:C852013 IY852001:IY852013 SU852001:SU852013 ACQ852001:ACQ852013 AMM852001:AMM852013 AWI852001:AWI852013 BGE852001:BGE852013 BQA852001:BQA852013 BZW852001:BZW852013 CJS852001:CJS852013 CTO852001:CTO852013 DDK852001:DDK852013 DNG852001:DNG852013 DXC852001:DXC852013 EGY852001:EGY852013 EQU852001:EQU852013 FAQ852001:FAQ852013 FKM852001:FKM852013 FUI852001:FUI852013 GEE852001:GEE852013 GOA852001:GOA852013 GXW852001:GXW852013 HHS852001:HHS852013 HRO852001:HRO852013 IBK852001:IBK852013 ILG852001:ILG852013 IVC852001:IVC852013 JEY852001:JEY852013 JOU852001:JOU852013 JYQ852001:JYQ852013 KIM852001:KIM852013 KSI852001:KSI852013 LCE852001:LCE852013 LMA852001:LMA852013 LVW852001:LVW852013 MFS852001:MFS852013 MPO852001:MPO852013 MZK852001:MZK852013 NJG852001:NJG852013 NTC852001:NTC852013 OCY852001:OCY852013 OMU852001:OMU852013 OWQ852001:OWQ852013 PGM852001:PGM852013 PQI852001:PQI852013 QAE852001:QAE852013 QKA852001:QKA852013 QTW852001:QTW852013 RDS852001:RDS852013 RNO852001:RNO852013 RXK852001:RXK852013 SHG852001:SHG852013 SRC852001:SRC852013 TAY852001:TAY852013 TKU852001:TKU852013 TUQ852001:TUQ852013 UEM852001:UEM852013 UOI852001:UOI852013 UYE852001:UYE852013 VIA852001:VIA852013 VRW852001:VRW852013 WBS852001:WBS852013 WLO852001:WLO852013 WVK852001:WVK852013 C917537:C917549 IY917537:IY917549 SU917537:SU917549 ACQ917537:ACQ917549 AMM917537:AMM917549 AWI917537:AWI917549 BGE917537:BGE917549 BQA917537:BQA917549 BZW917537:BZW917549 CJS917537:CJS917549 CTO917537:CTO917549 DDK917537:DDK917549 DNG917537:DNG917549 DXC917537:DXC917549 EGY917537:EGY917549 EQU917537:EQU917549 FAQ917537:FAQ917549 FKM917537:FKM917549 FUI917537:FUI917549 GEE917537:GEE917549 GOA917537:GOA917549 GXW917537:GXW917549 HHS917537:HHS917549 HRO917537:HRO917549 IBK917537:IBK917549 ILG917537:ILG917549 IVC917537:IVC917549 JEY917537:JEY917549 JOU917537:JOU917549 JYQ917537:JYQ917549 KIM917537:KIM917549 KSI917537:KSI917549 LCE917537:LCE917549 LMA917537:LMA917549 LVW917537:LVW917549 MFS917537:MFS917549 MPO917537:MPO917549 MZK917537:MZK917549 NJG917537:NJG917549 NTC917537:NTC917549 OCY917537:OCY917549 OMU917537:OMU917549 OWQ917537:OWQ917549 PGM917537:PGM917549 PQI917537:PQI917549 QAE917537:QAE917549 QKA917537:QKA917549 QTW917537:QTW917549 RDS917537:RDS917549 RNO917537:RNO917549 RXK917537:RXK917549 SHG917537:SHG917549 SRC917537:SRC917549 TAY917537:TAY917549 TKU917537:TKU917549 TUQ917537:TUQ917549 UEM917537:UEM917549 UOI917537:UOI917549 UYE917537:UYE917549 VIA917537:VIA917549 VRW917537:VRW917549 WBS917537:WBS917549 WLO917537:WLO917549 WVK917537:WVK917549 C983073:C983085 IY983073:IY983085 SU983073:SU983085 ACQ983073:ACQ983085 AMM983073:AMM983085 AWI983073:AWI983085 BGE983073:BGE983085 BQA983073:BQA983085 BZW983073:BZW983085 CJS983073:CJS983085 CTO983073:CTO983085 DDK983073:DDK983085 DNG983073:DNG983085 DXC983073:DXC983085 EGY983073:EGY983085 EQU983073:EQU983085 FAQ983073:FAQ983085 FKM983073:FKM983085 FUI983073:FUI983085 GEE983073:GEE983085 GOA983073:GOA983085 GXW983073:GXW983085 HHS983073:HHS983085 HRO983073:HRO983085 IBK983073:IBK983085 ILG983073:ILG983085 IVC983073:IVC983085 JEY983073:JEY983085 JOU983073:JOU983085 JYQ983073:JYQ983085 KIM983073:KIM983085 KSI983073:KSI983085 LCE983073:LCE983085 LMA983073:LMA983085 LVW983073:LVW983085 MFS983073:MFS983085 MPO983073:MPO983085 MZK983073:MZK983085 NJG983073:NJG983085 NTC983073:NTC983085 OCY983073:OCY983085 OMU983073:OMU983085 OWQ983073:OWQ983085 PGM983073:PGM983085 PQI983073:PQI983085 QAE983073:QAE983085 QKA983073:QKA983085 QTW983073:QTW983085 RDS983073:RDS983085 RNO983073:RNO983085 RXK983073:RXK983085 SHG983073:SHG983085 SRC983073:SRC983085 TAY983073:TAY983085 TKU983073:TKU983085 TUQ983073:TUQ983085 UEM983073:UEM983085 UOI983073:UOI983085 UYE983073:UYE983085 VIA983073:VIA983085 VRW983073:VRW983085 WBS983073:WBS983085 WLO983073:WLO983085 WVK983073:WVK983085 WVK983051:WVK983059 IY13:IY19 SU13:SU19 ACQ13:ACQ19 AMM13:AMM19 AWI13:AWI19 BGE13:BGE19 BQA13:BQA19 BZW13:BZW19 CJS13:CJS19 CTO13:CTO19 DDK13:DDK19 DNG13:DNG19 DXC13:DXC19 EGY13:EGY19 EQU13:EQU19 FAQ13:FAQ19 FKM13:FKM19 FUI13:FUI19 GEE13:GEE19 GOA13:GOA19 GXW13:GXW19 HHS13:HHS19 HRO13:HRO19 IBK13:IBK19 ILG13:ILG19 IVC13:IVC19 JEY13:JEY19 JOU13:JOU19 JYQ13:JYQ19 KIM13:KIM19 KSI13:KSI19 LCE13:LCE19 LMA13:LMA19 LVW13:LVW19 MFS13:MFS19 MPO13:MPO19 MZK13:MZK19 NJG13:NJG19 NTC13:NTC19 OCY13:OCY19 OMU13:OMU19 OWQ13:OWQ19 PGM13:PGM19 PQI13:PQI19 QAE13:QAE19 QKA13:QKA19 QTW13:QTW19 RDS13:RDS19 RNO13:RNO19 RXK13:RXK19 SHG13:SHG19 SRC13:SRC19 TAY13:TAY19 TKU13:TKU19 TUQ13:TUQ19 UEM13:UEM19 UOI13:UOI19 UYE13:UYE19 VIA13:VIA19 VRW13:VRW19 WBS13:WBS19 WLO13:WLO19 WVK13:WVK19 C65547:C65555 IY65547:IY65555 SU65547:SU65555 ACQ65547:ACQ65555 AMM65547:AMM65555 AWI65547:AWI65555 BGE65547:BGE65555 BQA65547:BQA65555 BZW65547:BZW65555 CJS65547:CJS65555 CTO65547:CTO65555 DDK65547:DDK65555 DNG65547:DNG65555 DXC65547:DXC65555 EGY65547:EGY65555 EQU65547:EQU65555 FAQ65547:FAQ65555 FKM65547:FKM65555 FUI65547:FUI65555 GEE65547:GEE65555 GOA65547:GOA65555 GXW65547:GXW65555 HHS65547:HHS65555 HRO65547:HRO65555 IBK65547:IBK65555 ILG65547:ILG65555 IVC65547:IVC65555 JEY65547:JEY65555 JOU65547:JOU65555 JYQ65547:JYQ65555 KIM65547:KIM65555 KSI65547:KSI65555 LCE65547:LCE65555 LMA65547:LMA65555 LVW65547:LVW65555 MFS65547:MFS65555 MPO65547:MPO65555 MZK65547:MZK65555 NJG65547:NJG65555 NTC65547:NTC65555 OCY65547:OCY65555 OMU65547:OMU65555 OWQ65547:OWQ65555 PGM65547:PGM65555 PQI65547:PQI65555 QAE65547:QAE65555 QKA65547:QKA65555 QTW65547:QTW65555 RDS65547:RDS65555 RNO65547:RNO65555 RXK65547:RXK65555 SHG65547:SHG65555 SRC65547:SRC65555 TAY65547:TAY65555 TKU65547:TKU65555 TUQ65547:TUQ65555 UEM65547:UEM65555 UOI65547:UOI65555 UYE65547:UYE65555 VIA65547:VIA65555 VRW65547:VRW65555 WBS65547:WBS65555 WLO65547:WLO65555 WVK65547:WVK65555 C131083:C131091 IY131083:IY131091 SU131083:SU131091 ACQ131083:ACQ131091 AMM131083:AMM131091 AWI131083:AWI131091 BGE131083:BGE131091 BQA131083:BQA131091 BZW131083:BZW131091 CJS131083:CJS131091 CTO131083:CTO131091 DDK131083:DDK131091 DNG131083:DNG131091 DXC131083:DXC131091 EGY131083:EGY131091 EQU131083:EQU131091 FAQ131083:FAQ131091 FKM131083:FKM131091 FUI131083:FUI131091 GEE131083:GEE131091 GOA131083:GOA131091 GXW131083:GXW131091 HHS131083:HHS131091 HRO131083:HRO131091 IBK131083:IBK131091 ILG131083:ILG131091 IVC131083:IVC131091 JEY131083:JEY131091 JOU131083:JOU131091 JYQ131083:JYQ131091 KIM131083:KIM131091 KSI131083:KSI131091 LCE131083:LCE131091 LMA131083:LMA131091 LVW131083:LVW131091 MFS131083:MFS131091 MPO131083:MPO131091 MZK131083:MZK131091 NJG131083:NJG131091 NTC131083:NTC131091 OCY131083:OCY131091 OMU131083:OMU131091 OWQ131083:OWQ131091 PGM131083:PGM131091 PQI131083:PQI131091 QAE131083:QAE131091 QKA131083:QKA131091 QTW131083:QTW131091 RDS131083:RDS131091 RNO131083:RNO131091 RXK131083:RXK131091 SHG131083:SHG131091 SRC131083:SRC131091 TAY131083:TAY131091 TKU131083:TKU131091 TUQ131083:TUQ131091 UEM131083:UEM131091 UOI131083:UOI131091 UYE131083:UYE131091 VIA131083:VIA131091 VRW131083:VRW131091 WBS131083:WBS131091 WLO131083:WLO131091 WVK131083:WVK131091 C196619:C196627 IY196619:IY196627 SU196619:SU196627 ACQ196619:ACQ196627 AMM196619:AMM196627 AWI196619:AWI196627 BGE196619:BGE196627 BQA196619:BQA196627 BZW196619:BZW196627 CJS196619:CJS196627 CTO196619:CTO196627 DDK196619:DDK196627 DNG196619:DNG196627 DXC196619:DXC196627 EGY196619:EGY196627 EQU196619:EQU196627 FAQ196619:FAQ196627 FKM196619:FKM196627 FUI196619:FUI196627 GEE196619:GEE196627 GOA196619:GOA196627 GXW196619:GXW196627 HHS196619:HHS196627 HRO196619:HRO196627 IBK196619:IBK196627 ILG196619:ILG196627 IVC196619:IVC196627 JEY196619:JEY196627 JOU196619:JOU196627 JYQ196619:JYQ196627 KIM196619:KIM196627 KSI196619:KSI196627 LCE196619:LCE196627 LMA196619:LMA196627 LVW196619:LVW196627 MFS196619:MFS196627 MPO196619:MPO196627 MZK196619:MZK196627 NJG196619:NJG196627 NTC196619:NTC196627 OCY196619:OCY196627 OMU196619:OMU196627 OWQ196619:OWQ196627 PGM196619:PGM196627 PQI196619:PQI196627 QAE196619:QAE196627 QKA196619:QKA196627 QTW196619:QTW196627 RDS196619:RDS196627 RNO196619:RNO196627 RXK196619:RXK196627 SHG196619:SHG196627 SRC196619:SRC196627 TAY196619:TAY196627 TKU196619:TKU196627 TUQ196619:TUQ196627 UEM196619:UEM196627 UOI196619:UOI196627 UYE196619:UYE196627 VIA196619:VIA196627 VRW196619:VRW196627 WBS196619:WBS196627 WLO196619:WLO196627 WVK196619:WVK196627 C262155:C262163 IY262155:IY262163 SU262155:SU262163 ACQ262155:ACQ262163 AMM262155:AMM262163 AWI262155:AWI262163 BGE262155:BGE262163 BQA262155:BQA262163 BZW262155:BZW262163 CJS262155:CJS262163 CTO262155:CTO262163 DDK262155:DDK262163 DNG262155:DNG262163 DXC262155:DXC262163 EGY262155:EGY262163 EQU262155:EQU262163 FAQ262155:FAQ262163 FKM262155:FKM262163 FUI262155:FUI262163 GEE262155:GEE262163 GOA262155:GOA262163 GXW262155:GXW262163 HHS262155:HHS262163 HRO262155:HRO262163 IBK262155:IBK262163 ILG262155:ILG262163 IVC262155:IVC262163 JEY262155:JEY262163 JOU262155:JOU262163 JYQ262155:JYQ262163 KIM262155:KIM262163 KSI262155:KSI262163 LCE262155:LCE262163 LMA262155:LMA262163 LVW262155:LVW262163 MFS262155:MFS262163 MPO262155:MPO262163 MZK262155:MZK262163 NJG262155:NJG262163 NTC262155:NTC262163 OCY262155:OCY262163 OMU262155:OMU262163 OWQ262155:OWQ262163 PGM262155:PGM262163 PQI262155:PQI262163 QAE262155:QAE262163 QKA262155:QKA262163 QTW262155:QTW262163 RDS262155:RDS262163 RNO262155:RNO262163 RXK262155:RXK262163 SHG262155:SHG262163 SRC262155:SRC262163 TAY262155:TAY262163 TKU262155:TKU262163 TUQ262155:TUQ262163 UEM262155:UEM262163 UOI262155:UOI262163 UYE262155:UYE262163 VIA262155:VIA262163 VRW262155:VRW262163 WBS262155:WBS262163 WLO262155:WLO262163 WVK262155:WVK262163 C327691:C327699 IY327691:IY327699 SU327691:SU327699 ACQ327691:ACQ327699 AMM327691:AMM327699 AWI327691:AWI327699 BGE327691:BGE327699 BQA327691:BQA327699 BZW327691:BZW327699 CJS327691:CJS327699 CTO327691:CTO327699 DDK327691:DDK327699 DNG327691:DNG327699 DXC327691:DXC327699 EGY327691:EGY327699 EQU327691:EQU327699 FAQ327691:FAQ327699 FKM327691:FKM327699 FUI327691:FUI327699 GEE327691:GEE327699 GOA327691:GOA327699 GXW327691:GXW327699 HHS327691:HHS327699 HRO327691:HRO327699 IBK327691:IBK327699 ILG327691:ILG327699 IVC327691:IVC327699 JEY327691:JEY327699 JOU327691:JOU327699 JYQ327691:JYQ327699 KIM327691:KIM327699 KSI327691:KSI327699 LCE327691:LCE327699 LMA327691:LMA327699 LVW327691:LVW327699 MFS327691:MFS327699 MPO327691:MPO327699 MZK327691:MZK327699 NJG327691:NJG327699 NTC327691:NTC327699 OCY327691:OCY327699 OMU327691:OMU327699 OWQ327691:OWQ327699 PGM327691:PGM327699 PQI327691:PQI327699 QAE327691:QAE327699 QKA327691:QKA327699 QTW327691:QTW327699 RDS327691:RDS327699 RNO327691:RNO327699 RXK327691:RXK327699 SHG327691:SHG327699 SRC327691:SRC327699 TAY327691:TAY327699 TKU327691:TKU327699 TUQ327691:TUQ327699 UEM327691:UEM327699 UOI327691:UOI327699 UYE327691:UYE327699 VIA327691:VIA327699 VRW327691:VRW327699 WBS327691:WBS327699 WLO327691:WLO327699 WVK327691:WVK327699 C393227:C393235 IY393227:IY393235 SU393227:SU393235 ACQ393227:ACQ393235 AMM393227:AMM393235 AWI393227:AWI393235 BGE393227:BGE393235 BQA393227:BQA393235 BZW393227:BZW393235 CJS393227:CJS393235 CTO393227:CTO393235 DDK393227:DDK393235 DNG393227:DNG393235 DXC393227:DXC393235 EGY393227:EGY393235 EQU393227:EQU393235 FAQ393227:FAQ393235 FKM393227:FKM393235 FUI393227:FUI393235 GEE393227:GEE393235 GOA393227:GOA393235 GXW393227:GXW393235 HHS393227:HHS393235 HRO393227:HRO393235 IBK393227:IBK393235 ILG393227:ILG393235 IVC393227:IVC393235 JEY393227:JEY393235 JOU393227:JOU393235 JYQ393227:JYQ393235 KIM393227:KIM393235 KSI393227:KSI393235 LCE393227:LCE393235 LMA393227:LMA393235 LVW393227:LVW393235 MFS393227:MFS393235 MPO393227:MPO393235 MZK393227:MZK393235 NJG393227:NJG393235 NTC393227:NTC393235 OCY393227:OCY393235 OMU393227:OMU393235 OWQ393227:OWQ393235 PGM393227:PGM393235 PQI393227:PQI393235 QAE393227:QAE393235 QKA393227:QKA393235 QTW393227:QTW393235 RDS393227:RDS393235 RNO393227:RNO393235 RXK393227:RXK393235 SHG393227:SHG393235 SRC393227:SRC393235 TAY393227:TAY393235 TKU393227:TKU393235 TUQ393227:TUQ393235 UEM393227:UEM393235 UOI393227:UOI393235 UYE393227:UYE393235 VIA393227:VIA393235 VRW393227:VRW393235 WBS393227:WBS393235 WLO393227:WLO393235 WVK393227:WVK393235 C458763:C458771 IY458763:IY458771 SU458763:SU458771 ACQ458763:ACQ458771 AMM458763:AMM458771 AWI458763:AWI458771 BGE458763:BGE458771 BQA458763:BQA458771 BZW458763:BZW458771 CJS458763:CJS458771 CTO458763:CTO458771 DDK458763:DDK458771 DNG458763:DNG458771 DXC458763:DXC458771 EGY458763:EGY458771 EQU458763:EQU458771 FAQ458763:FAQ458771 FKM458763:FKM458771 FUI458763:FUI458771 GEE458763:GEE458771 GOA458763:GOA458771 GXW458763:GXW458771 HHS458763:HHS458771 HRO458763:HRO458771 IBK458763:IBK458771 ILG458763:ILG458771 IVC458763:IVC458771 JEY458763:JEY458771 JOU458763:JOU458771 JYQ458763:JYQ458771 KIM458763:KIM458771 KSI458763:KSI458771 LCE458763:LCE458771 LMA458763:LMA458771 LVW458763:LVW458771 MFS458763:MFS458771 MPO458763:MPO458771 MZK458763:MZK458771 NJG458763:NJG458771 NTC458763:NTC458771 OCY458763:OCY458771 OMU458763:OMU458771 OWQ458763:OWQ458771 PGM458763:PGM458771 PQI458763:PQI458771 QAE458763:QAE458771 QKA458763:QKA458771 QTW458763:QTW458771 RDS458763:RDS458771 RNO458763:RNO458771 RXK458763:RXK458771 SHG458763:SHG458771 SRC458763:SRC458771 TAY458763:TAY458771 TKU458763:TKU458771 TUQ458763:TUQ458771 UEM458763:UEM458771 UOI458763:UOI458771 UYE458763:UYE458771 VIA458763:VIA458771 VRW458763:VRW458771 WBS458763:WBS458771 WLO458763:WLO458771 WVK458763:WVK458771 C524299:C524307 IY524299:IY524307 SU524299:SU524307 ACQ524299:ACQ524307 AMM524299:AMM524307 AWI524299:AWI524307 BGE524299:BGE524307 BQA524299:BQA524307 BZW524299:BZW524307 CJS524299:CJS524307 CTO524299:CTO524307 DDK524299:DDK524307 DNG524299:DNG524307 DXC524299:DXC524307 EGY524299:EGY524307 EQU524299:EQU524307 FAQ524299:FAQ524307 FKM524299:FKM524307 FUI524299:FUI524307 GEE524299:GEE524307 GOA524299:GOA524307 GXW524299:GXW524307 HHS524299:HHS524307 HRO524299:HRO524307 IBK524299:IBK524307 ILG524299:ILG524307 IVC524299:IVC524307 JEY524299:JEY524307 JOU524299:JOU524307 JYQ524299:JYQ524307 KIM524299:KIM524307 KSI524299:KSI524307 LCE524299:LCE524307 LMA524299:LMA524307 LVW524299:LVW524307 MFS524299:MFS524307 MPO524299:MPO524307 MZK524299:MZK524307 NJG524299:NJG524307 NTC524299:NTC524307 OCY524299:OCY524307 OMU524299:OMU524307 OWQ524299:OWQ524307 PGM524299:PGM524307 PQI524299:PQI524307 QAE524299:QAE524307 QKA524299:QKA524307 QTW524299:QTW524307 RDS524299:RDS524307 RNO524299:RNO524307 RXK524299:RXK524307 SHG524299:SHG524307 SRC524299:SRC524307 TAY524299:TAY524307 TKU524299:TKU524307 TUQ524299:TUQ524307 UEM524299:UEM524307 UOI524299:UOI524307 UYE524299:UYE524307 VIA524299:VIA524307 VRW524299:VRW524307 WBS524299:WBS524307 WLO524299:WLO524307 WVK524299:WVK524307 C589835:C589843 IY589835:IY589843 SU589835:SU589843 ACQ589835:ACQ589843 AMM589835:AMM589843 AWI589835:AWI589843 BGE589835:BGE589843 BQA589835:BQA589843 BZW589835:BZW589843 CJS589835:CJS589843 CTO589835:CTO589843 DDK589835:DDK589843 DNG589835:DNG589843 DXC589835:DXC589843 EGY589835:EGY589843 EQU589835:EQU589843 FAQ589835:FAQ589843 FKM589835:FKM589843 FUI589835:FUI589843 GEE589835:GEE589843 GOA589835:GOA589843 GXW589835:GXW589843 HHS589835:HHS589843 HRO589835:HRO589843 IBK589835:IBK589843 ILG589835:ILG589843 IVC589835:IVC589843 JEY589835:JEY589843 JOU589835:JOU589843 JYQ589835:JYQ589843 KIM589835:KIM589843 KSI589835:KSI589843 LCE589835:LCE589843 LMA589835:LMA589843 LVW589835:LVW589843 MFS589835:MFS589843 MPO589835:MPO589843 MZK589835:MZK589843 NJG589835:NJG589843 NTC589835:NTC589843 OCY589835:OCY589843 OMU589835:OMU589843 OWQ589835:OWQ589843 PGM589835:PGM589843 PQI589835:PQI589843 QAE589835:QAE589843 QKA589835:QKA589843 QTW589835:QTW589843 RDS589835:RDS589843 RNO589835:RNO589843 RXK589835:RXK589843 SHG589835:SHG589843 SRC589835:SRC589843 TAY589835:TAY589843 TKU589835:TKU589843 TUQ589835:TUQ589843 UEM589835:UEM589843 UOI589835:UOI589843 UYE589835:UYE589843 VIA589835:VIA589843 VRW589835:VRW589843 WBS589835:WBS589843 WLO589835:WLO589843 WVK589835:WVK589843 C655371:C655379 IY655371:IY655379 SU655371:SU655379 ACQ655371:ACQ655379 AMM655371:AMM655379 AWI655371:AWI655379 BGE655371:BGE655379 BQA655371:BQA655379 BZW655371:BZW655379 CJS655371:CJS655379 CTO655371:CTO655379 DDK655371:DDK655379 DNG655371:DNG655379 DXC655371:DXC655379 EGY655371:EGY655379 EQU655371:EQU655379 FAQ655371:FAQ655379 FKM655371:FKM655379 FUI655371:FUI655379 GEE655371:GEE655379 GOA655371:GOA655379 GXW655371:GXW655379 HHS655371:HHS655379 HRO655371:HRO655379 IBK655371:IBK655379 ILG655371:ILG655379 IVC655371:IVC655379 JEY655371:JEY655379 JOU655371:JOU655379 JYQ655371:JYQ655379 KIM655371:KIM655379 KSI655371:KSI655379 LCE655371:LCE655379 LMA655371:LMA655379 LVW655371:LVW655379 MFS655371:MFS655379 MPO655371:MPO655379 MZK655371:MZK655379 NJG655371:NJG655379 NTC655371:NTC655379 OCY655371:OCY655379 OMU655371:OMU655379 OWQ655371:OWQ655379 PGM655371:PGM655379 PQI655371:PQI655379 QAE655371:QAE655379 QKA655371:QKA655379 QTW655371:QTW655379 RDS655371:RDS655379 RNO655371:RNO655379 RXK655371:RXK655379 SHG655371:SHG655379 SRC655371:SRC655379 TAY655371:TAY655379 TKU655371:TKU655379 TUQ655371:TUQ655379 UEM655371:UEM655379 UOI655371:UOI655379 UYE655371:UYE655379 VIA655371:VIA655379 VRW655371:VRW655379 WBS655371:WBS655379 WLO655371:WLO655379 WVK655371:WVK655379 C720907:C720915 IY720907:IY720915 SU720907:SU720915 ACQ720907:ACQ720915 AMM720907:AMM720915 AWI720907:AWI720915 BGE720907:BGE720915 BQA720907:BQA720915 BZW720907:BZW720915 CJS720907:CJS720915 CTO720907:CTO720915 DDK720907:DDK720915 DNG720907:DNG720915 DXC720907:DXC720915 EGY720907:EGY720915 EQU720907:EQU720915 FAQ720907:FAQ720915 FKM720907:FKM720915 FUI720907:FUI720915 GEE720907:GEE720915 GOA720907:GOA720915 GXW720907:GXW720915 HHS720907:HHS720915 HRO720907:HRO720915 IBK720907:IBK720915 ILG720907:ILG720915 IVC720907:IVC720915 JEY720907:JEY720915 JOU720907:JOU720915 JYQ720907:JYQ720915 KIM720907:KIM720915 KSI720907:KSI720915 LCE720907:LCE720915 LMA720907:LMA720915 LVW720907:LVW720915 MFS720907:MFS720915 MPO720907:MPO720915 MZK720907:MZK720915 NJG720907:NJG720915 NTC720907:NTC720915 OCY720907:OCY720915 OMU720907:OMU720915 OWQ720907:OWQ720915 PGM720907:PGM720915 PQI720907:PQI720915 QAE720907:QAE720915 QKA720907:QKA720915 QTW720907:QTW720915 RDS720907:RDS720915 RNO720907:RNO720915 RXK720907:RXK720915 SHG720907:SHG720915 SRC720907:SRC720915 TAY720907:TAY720915 TKU720907:TKU720915 TUQ720907:TUQ720915 UEM720907:UEM720915 UOI720907:UOI720915 UYE720907:UYE720915 VIA720907:VIA720915 VRW720907:VRW720915 WBS720907:WBS720915 WLO720907:WLO720915 WVK720907:WVK720915 C786443:C786451 IY786443:IY786451 SU786443:SU786451 ACQ786443:ACQ786451 AMM786443:AMM786451 AWI786443:AWI786451 BGE786443:BGE786451 BQA786443:BQA786451 BZW786443:BZW786451 CJS786443:CJS786451 CTO786443:CTO786451 DDK786443:DDK786451 DNG786443:DNG786451 DXC786443:DXC786451 EGY786443:EGY786451 EQU786443:EQU786451 FAQ786443:FAQ786451 FKM786443:FKM786451 FUI786443:FUI786451 GEE786443:GEE786451 GOA786443:GOA786451 GXW786443:GXW786451 HHS786443:HHS786451 HRO786443:HRO786451 IBK786443:IBK786451 ILG786443:ILG786451 IVC786443:IVC786451 JEY786443:JEY786451 JOU786443:JOU786451 JYQ786443:JYQ786451 KIM786443:KIM786451 KSI786443:KSI786451 LCE786443:LCE786451 LMA786443:LMA786451 LVW786443:LVW786451 MFS786443:MFS786451 MPO786443:MPO786451 MZK786443:MZK786451 NJG786443:NJG786451 NTC786443:NTC786451 OCY786443:OCY786451 OMU786443:OMU786451 OWQ786443:OWQ786451 PGM786443:PGM786451 PQI786443:PQI786451 QAE786443:QAE786451 QKA786443:QKA786451 QTW786443:QTW786451 RDS786443:RDS786451 RNO786443:RNO786451 RXK786443:RXK786451 SHG786443:SHG786451 SRC786443:SRC786451 TAY786443:TAY786451 TKU786443:TKU786451 TUQ786443:TUQ786451 UEM786443:UEM786451 UOI786443:UOI786451 UYE786443:UYE786451 VIA786443:VIA786451 VRW786443:VRW786451 WBS786443:WBS786451 WLO786443:WLO786451 WVK786443:WVK786451 C851979:C851987 IY851979:IY851987 SU851979:SU851987 ACQ851979:ACQ851987 AMM851979:AMM851987 AWI851979:AWI851987 BGE851979:BGE851987 BQA851979:BQA851987 BZW851979:BZW851987 CJS851979:CJS851987 CTO851979:CTO851987 DDK851979:DDK851987 DNG851979:DNG851987 DXC851979:DXC851987 EGY851979:EGY851987 EQU851979:EQU851987 FAQ851979:FAQ851987 FKM851979:FKM851987 FUI851979:FUI851987 GEE851979:GEE851987 GOA851979:GOA851987 GXW851979:GXW851987 HHS851979:HHS851987 HRO851979:HRO851987 IBK851979:IBK851987 ILG851979:ILG851987 IVC851979:IVC851987 JEY851979:JEY851987 JOU851979:JOU851987 JYQ851979:JYQ851987 KIM851979:KIM851987 KSI851979:KSI851987 LCE851979:LCE851987 LMA851979:LMA851987 LVW851979:LVW851987 MFS851979:MFS851987 MPO851979:MPO851987 MZK851979:MZK851987 NJG851979:NJG851987 NTC851979:NTC851987 OCY851979:OCY851987 OMU851979:OMU851987 OWQ851979:OWQ851987 PGM851979:PGM851987 PQI851979:PQI851987 QAE851979:QAE851987 QKA851979:QKA851987 QTW851979:QTW851987 RDS851979:RDS851987 RNO851979:RNO851987 RXK851979:RXK851987 SHG851979:SHG851987 SRC851979:SRC851987 TAY851979:TAY851987 TKU851979:TKU851987 TUQ851979:TUQ851987 UEM851979:UEM851987 UOI851979:UOI851987 UYE851979:UYE851987 VIA851979:VIA851987 VRW851979:VRW851987 WBS851979:WBS851987 WLO851979:WLO851987 WVK851979:WVK851987 C917515:C917523 IY917515:IY917523 SU917515:SU917523 ACQ917515:ACQ917523 AMM917515:AMM917523 AWI917515:AWI917523 BGE917515:BGE917523 BQA917515:BQA917523 BZW917515:BZW917523 CJS917515:CJS917523 CTO917515:CTO917523 DDK917515:DDK917523 DNG917515:DNG917523 DXC917515:DXC917523 EGY917515:EGY917523 EQU917515:EQU917523 FAQ917515:FAQ917523 FKM917515:FKM917523 FUI917515:FUI917523 GEE917515:GEE917523 GOA917515:GOA917523 GXW917515:GXW917523 HHS917515:HHS917523 HRO917515:HRO917523 IBK917515:IBK917523 ILG917515:ILG917523 IVC917515:IVC917523 JEY917515:JEY917523 JOU917515:JOU917523 JYQ917515:JYQ917523 KIM917515:KIM917523 KSI917515:KSI917523 LCE917515:LCE917523 LMA917515:LMA917523 LVW917515:LVW917523 MFS917515:MFS917523 MPO917515:MPO917523 MZK917515:MZK917523 NJG917515:NJG917523 NTC917515:NTC917523 OCY917515:OCY917523 OMU917515:OMU917523 OWQ917515:OWQ917523 PGM917515:PGM917523 PQI917515:PQI917523 QAE917515:QAE917523 QKA917515:QKA917523 QTW917515:QTW917523 RDS917515:RDS917523 RNO917515:RNO917523 RXK917515:RXK917523 SHG917515:SHG917523 SRC917515:SRC917523 TAY917515:TAY917523 TKU917515:TKU917523 TUQ917515:TUQ917523 UEM917515:UEM917523 UOI917515:UOI917523 UYE917515:UYE917523 VIA917515:VIA917523 VRW917515:VRW917523 WBS917515:WBS917523 WLO917515:WLO917523 WVK917515:WVK917523 C983051:C983059 IY983051:IY983059 SU983051:SU983059 ACQ983051:ACQ983059 AMM983051:AMM983059 AWI983051:AWI983059 BGE983051:BGE983059 BQA983051:BQA983059 BZW983051:BZW983059 CJS983051:CJS983059 CTO983051:CTO983059 DDK983051:DDK983059 DNG983051:DNG983059 DXC983051:DXC983059 EGY983051:EGY983059 EQU983051:EQU983059 FAQ983051:FAQ983059 FKM983051:FKM983059 FUI983051:FUI983059 GEE983051:GEE983059 GOA983051:GOA983059 GXW983051:GXW983059 HHS983051:HHS983059 HRO983051:HRO983059 IBK983051:IBK983059 ILG983051:ILG983059 IVC983051:IVC983059 JEY983051:JEY983059 JOU983051:JOU983059 JYQ983051:JYQ983059 KIM983051:KIM983059 KSI983051:KSI983059 LCE983051:LCE983059 LMA983051:LMA983059 LVW983051:LVW983059 MFS983051:MFS983059 MPO983051:MPO983059 MZK983051:MZK983059 NJG983051:NJG983059 NTC983051:NTC983059 OCY983051:OCY983059 OMU983051:OMU983059 OWQ983051:OWQ983059 PGM983051:PGM983059 PQI983051:PQI983059 QAE983051:QAE983059 QKA983051:QKA983059 QTW983051:QTW983059 RDS983051:RDS983059 RNO983051:RNO983059 RXK983051:RXK983059 SHG983051:SHG983059 SRC983051:SRC983059 TAY983051:TAY983059 TKU983051:TKU983059 TUQ983051:TUQ983059 UEM983051:UEM983059 UOI983051:UOI983059 UYE983051:UYE983059 VIA983051:VIA983059 VRW983051:VRW983059 WBS983051:WBS983059 WLO983051:WLO983059">
      <formula1>$C$59:$C$70</formula1>
    </dataValidation>
  </dataValidations>
  <pageMargins left="0.75" right="0.75" top="1.25" bottom="1" header="0.5" footer="0.25"/>
  <pageSetup scale="82" orientation="portrait" r:id="rId1"/>
  <headerFooter scaleWithDoc="0" alignWithMargins="0">
    <oddHeader>&amp;R&amp;"Times New Roman,Regular"Exhibit No. ___ (JH-2)
 Docket UE-130043
Page &amp;P of &amp;N</oddHead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
  <sheetViews>
    <sheetView topLeftCell="A4" workbookViewId="0">
      <selection activeCell="B1" sqref="B1:I58"/>
    </sheetView>
  </sheetViews>
  <sheetFormatPr defaultRowHeight="13.8"/>
  <cols>
    <col min="1" max="1" width="34.33203125" style="168" bestFit="1" customWidth="1"/>
    <col min="2" max="2" width="8.6640625" style="168" customWidth="1"/>
    <col min="3" max="3" width="11.5546875" style="169" customWidth="1"/>
    <col min="4" max="4" width="7.109375" style="168" customWidth="1"/>
    <col min="5" max="5" width="11.5546875" style="170" customWidth="1"/>
    <col min="6" max="6" width="9.44140625" style="169" customWidth="1"/>
    <col min="7" max="7" width="10.88671875" style="168" customWidth="1"/>
    <col min="8" max="8" width="13.77734375" style="170" customWidth="1"/>
    <col min="9" max="9" width="3" style="168" customWidth="1"/>
    <col min="10" max="255" width="9.109375" style="168"/>
    <col min="256" max="256" width="2.5546875" style="168" customWidth="1"/>
    <col min="257" max="257" width="7.109375" style="168" customWidth="1"/>
    <col min="258" max="258" width="27.6640625" style="168" customWidth="1"/>
    <col min="259" max="259" width="9.6640625" style="168" customWidth="1"/>
    <col min="260" max="260" width="4.6640625" style="168" customWidth="1"/>
    <col min="261" max="261" width="14.44140625" style="168" customWidth="1"/>
    <col min="262" max="262" width="11.109375" style="168" customWidth="1"/>
    <col min="263" max="263" width="10.33203125" style="168" customWidth="1"/>
    <col min="264" max="264" width="13" style="168" customWidth="1"/>
    <col min="265" max="265" width="8.33203125" style="168" customWidth="1"/>
    <col min="266" max="511" width="9.109375" style="168"/>
    <col min="512" max="512" width="2.5546875" style="168" customWidth="1"/>
    <col min="513" max="513" width="7.109375" style="168" customWidth="1"/>
    <col min="514" max="514" width="27.6640625" style="168" customWidth="1"/>
    <col min="515" max="515" width="9.6640625" style="168" customWidth="1"/>
    <col min="516" max="516" width="4.6640625" style="168" customWidth="1"/>
    <col min="517" max="517" width="14.44140625" style="168" customWidth="1"/>
    <col min="518" max="518" width="11.109375" style="168" customWidth="1"/>
    <col min="519" max="519" width="10.33203125" style="168" customWidth="1"/>
    <col min="520" max="520" width="13" style="168" customWidth="1"/>
    <col min="521" max="521" width="8.33203125" style="168" customWidth="1"/>
    <col min="522" max="767" width="9.109375" style="168"/>
    <col min="768" max="768" width="2.5546875" style="168" customWidth="1"/>
    <col min="769" max="769" width="7.109375" style="168" customWidth="1"/>
    <col min="770" max="770" width="27.6640625" style="168" customWidth="1"/>
    <col min="771" max="771" width="9.6640625" style="168" customWidth="1"/>
    <col min="772" max="772" width="4.6640625" style="168" customWidth="1"/>
    <col min="773" max="773" width="14.44140625" style="168" customWidth="1"/>
    <col min="774" max="774" width="11.109375" style="168" customWidth="1"/>
    <col min="775" max="775" width="10.33203125" style="168" customWidth="1"/>
    <col min="776" max="776" width="13" style="168" customWidth="1"/>
    <col min="777" max="777" width="8.33203125" style="168" customWidth="1"/>
    <col min="778" max="1023" width="9.109375" style="168"/>
    <col min="1024" max="1024" width="2.5546875" style="168" customWidth="1"/>
    <col min="1025" max="1025" width="7.109375" style="168" customWidth="1"/>
    <col min="1026" max="1026" width="27.6640625" style="168" customWidth="1"/>
    <col min="1027" max="1027" width="9.6640625" style="168" customWidth="1"/>
    <col min="1028" max="1028" width="4.6640625" style="168" customWidth="1"/>
    <col min="1029" max="1029" width="14.44140625" style="168" customWidth="1"/>
    <col min="1030" max="1030" width="11.109375" style="168" customWidth="1"/>
    <col min="1031" max="1031" width="10.33203125" style="168" customWidth="1"/>
    <col min="1032" max="1032" width="13" style="168" customWidth="1"/>
    <col min="1033" max="1033" width="8.33203125" style="168" customWidth="1"/>
    <col min="1034" max="1279" width="9.109375" style="168"/>
    <col min="1280" max="1280" width="2.5546875" style="168" customWidth="1"/>
    <col min="1281" max="1281" width="7.109375" style="168" customWidth="1"/>
    <col min="1282" max="1282" width="27.6640625" style="168" customWidth="1"/>
    <col min="1283" max="1283" width="9.6640625" style="168" customWidth="1"/>
    <col min="1284" max="1284" width="4.6640625" style="168" customWidth="1"/>
    <col min="1285" max="1285" width="14.44140625" style="168" customWidth="1"/>
    <col min="1286" max="1286" width="11.109375" style="168" customWidth="1"/>
    <col min="1287" max="1287" width="10.33203125" style="168" customWidth="1"/>
    <col min="1288" max="1288" width="13" style="168" customWidth="1"/>
    <col min="1289" max="1289" width="8.33203125" style="168" customWidth="1"/>
    <col min="1290" max="1535" width="9.109375" style="168"/>
    <col min="1536" max="1536" width="2.5546875" style="168" customWidth="1"/>
    <col min="1537" max="1537" width="7.109375" style="168" customWidth="1"/>
    <col min="1538" max="1538" width="27.6640625" style="168" customWidth="1"/>
    <col min="1539" max="1539" width="9.6640625" style="168" customWidth="1"/>
    <col min="1540" max="1540" width="4.6640625" style="168" customWidth="1"/>
    <col min="1541" max="1541" width="14.44140625" style="168" customWidth="1"/>
    <col min="1542" max="1542" width="11.109375" style="168" customWidth="1"/>
    <col min="1543" max="1543" width="10.33203125" style="168" customWidth="1"/>
    <col min="1544" max="1544" width="13" style="168" customWidth="1"/>
    <col min="1545" max="1545" width="8.33203125" style="168" customWidth="1"/>
    <col min="1546" max="1791" width="9.109375" style="168"/>
    <col min="1792" max="1792" width="2.5546875" style="168" customWidth="1"/>
    <col min="1793" max="1793" width="7.109375" style="168" customWidth="1"/>
    <col min="1794" max="1794" width="27.6640625" style="168" customWidth="1"/>
    <col min="1795" max="1795" width="9.6640625" style="168" customWidth="1"/>
    <col min="1796" max="1796" width="4.6640625" style="168" customWidth="1"/>
    <col min="1797" max="1797" width="14.44140625" style="168" customWidth="1"/>
    <col min="1798" max="1798" width="11.109375" style="168" customWidth="1"/>
    <col min="1799" max="1799" width="10.33203125" style="168" customWidth="1"/>
    <col min="1800" max="1800" width="13" style="168" customWidth="1"/>
    <col min="1801" max="1801" width="8.33203125" style="168" customWidth="1"/>
    <col min="1802" max="2047" width="9.109375" style="168"/>
    <col min="2048" max="2048" width="2.5546875" style="168" customWidth="1"/>
    <col min="2049" max="2049" width="7.109375" style="168" customWidth="1"/>
    <col min="2050" max="2050" width="27.6640625" style="168" customWidth="1"/>
    <col min="2051" max="2051" width="9.6640625" style="168" customWidth="1"/>
    <col min="2052" max="2052" width="4.6640625" style="168" customWidth="1"/>
    <col min="2053" max="2053" width="14.44140625" style="168" customWidth="1"/>
    <col min="2054" max="2054" width="11.109375" style="168" customWidth="1"/>
    <col min="2055" max="2055" width="10.33203125" style="168" customWidth="1"/>
    <col min="2056" max="2056" width="13" style="168" customWidth="1"/>
    <col min="2057" max="2057" width="8.33203125" style="168" customWidth="1"/>
    <col min="2058" max="2303" width="9.109375" style="168"/>
    <col min="2304" max="2304" width="2.5546875" style="168" customWidth="1"/>
    <col min="2305" max="2305" width="7.109375" style="168" customWidth="1"/>
    <col min="2306" max="2306" width="27.6640625" style="168" customWidth="1"/>
    <col min="2307" max="2307" width="9.6640625" style="168" customWidth="1"/>
    <col min="2308" max="2308" width="4.6640625" style="168" customWidth="1"/>
    <col min="2309" max="2309" width="14.44140625" style="168" customWidth="1"/>
    <col min="2310" max="2310" width="11.109375" style="168" customWidth="1"/>
    <col min="2311" max="2311" width="10.33203125" style="168" customWidth="1"/>
    <col min="2312" max="2312" width="13" style="168" customWidth="1"/>
    <col min="2313" max="2313" width="8.33203125" style="168" customWidth="1"/>
    <col min="2314" max="2559" width="9.109375" style="168"/>
    <col min="2560" max="2560" width="2.5546875" style="168" customWidth="1"/>
    <col min="2561" max="2561" width="7.109375" style="168" customWidth="1"/>
    <col min="2562" max="2562" width="27.6640625" style="168" customWidth="1"/>
    <col min="2563" max="2563" width="9.6640625" style="168" customWidth="1"/>
    <col min="2564" max="2564" width="4.6640625" style="168" customWidth="1"/>
    <col min="2565" max="2565" width="14.44140625" style="168" customWidth="1"/>
    <col min="2566" max="2566" width="11.109375" style="168" customWidth="1"/>
    <col min="2567" max="2567" width="10.33203125" style="168" customWidth="1"/>
    <col min="2568" max="2568" width="13" style="168" customWidth="1"/>
    <col min="2569" max="2569" width="8.33203125" style="168" customWidth="1"/>
    <col min="2570" max="2815" width="9.109375" style="168"/>
    <col min="2816" max="2816" width="2.5546875" style="168" customWidth="1"/>
    <col min="2817" max="2817" width="7.109375" style="168" customWidth="1"/>
    <col min="2818" max="2818" width="27.6640625" style="168" customWidth="1"/>
    <col min="2819" max="2819" width="9.6640625" style="168" customWidth="1"/>
    <col min="2820" max="2820" width="4.6640625" style="168" customWidth="1"/>
    <col min="2821" max="2821" width="14.44140625" style="168" customWidth="1"/>
    <col min="2822" max="2822" width="11.109375" style="168" customWidth="1"/>
    <col min="2823" max="2823" width="10.33203125" style="168" customWidth="1"/>
    <col min="2824" max="2824" width="13" style="168" customWidth="1"/>
    <col min="2825" max="2825" width="8.33203125" style="168" customWidth="1"/>
    <col min="2826" max="3071" width="9.109375" style="168"/>
    <col min="3072" max="3072" width="2.5546875" style="168" customWidth="1"/>
    <col min="3073" max="3073" width="7.109375" style="168" customWidth="1"/>
    <col min="3074" max="3074" width="27.6640625" style="168" customWidth="1"/>
    <col min="3075" max="3075" width="9.6640625" style="168" customWidth="1"/>
    <col min="3076" max="3076" width="4.6640625" style="168" customWidth="1"/>
    <col min="3077" max="3077" width="14.44140625" style="168" customWidth="1"/>
    <col min="3078" max="3078" width="11.109375" style="168" customWidth="1"/>
    <col min="3079" max="3079" width="10.33203125" style="168" customWidth="1"/>
    <col min="3080" max="3080" width="13" style="168" customWidth="1"/>
    <col min="3081" max="3081" width="8.33203125" style="168" customWidth="1"/>
    <col min="3082" max="3327" width="9.109375" style="168"/>
    <col min="3328" max="3328" width="2.5546875" style="168" customWidth="1"/>
    <col min="3329" max="3329" width="7.109375" style="168" customWidth="1"/>
    <col min="3330" max="3330" width="27.6640625" style="168" customWidth="1"/>
    <col min="3331" max="3331" width="9.6640625" style="168" customWidth="1"/>
    <col min="3332" max="3332" width="4.6640625" style="168" customWidth="1"/>
    <col min="3333" max="3333" width="14.44140625" style="168" customWidth="1"/>
    <col min="3334" max="3334" width="11.109375" style="168" customWidth="1"/>
    <col min="3335" max="3335" width="10.33203125" style="168" customWidth="1"/>
    <col min="3336" max="3336" width="13" style="168" customWidth="1"/>
    <col min="3337" max="3337" width="8.33203125" style="168" customWidth="1"/>
    <col min="3338" max="3583" width="9.109375" style="168"/>
    <col min="3584" max="3584" width="2.5546875" style="168" customWidth="1"/>
    <col min="3585" max="3585" width="7.109375" style="168" customWidth="1"/>
    <col min="3586" max="3586" width="27.6640625" style="168" customWidth="1"/>
    <col min="3587" max="3587" width="9.6640625" style="168" customWidth="1"/>
    <col min="3588" max="3588" width="4.6640625" style="168" customWidth="1"/>
    <col min="3589" max="3589" width="14.44140625" style="168" customWidth="1"/>
    <col min="3590" max="3590" width="11.109375" style="168" customWidth="1"/>
    <col min="3591" max="3591" width="10.33203125" style="168" customWidth="1"/>
    <col min="3592" max="3592" width="13" style="168" customWidth="1"/>
    <col min="3593" max="3593" width="8.33203125" style="168" customWidth="1"/>
    <col min="3594" max="3839" width="9.109375" style="168"/>
    <col min="3840" max="3840" width="2.5546875" style="168" customWidth="1"/>
    <col min="3841" max="3841" width="7.109375" style="168" customWidth="1"/>
    <col min="3842" max="3842" width="27.6640625" style="168" customWidth="1"/>
    <col min="3843" max="3843" width="9.6640625" style="168" customWidth="1"/>
    <col min="3844" max="3844" width="4.6640625" style="168" customWidth="1"/>
    <col min="3845" max="3845" width="14.44140625" style="168" customWidth="1"/>
    <col min="3846" max="3846" width="11.109375" style="168" customWidth="1"/>
    <col min="3847" max="3847" width="10.33203125" style="168" customWidth="1"/>
    <col min="3848" max="3848" width="13" style="168" customWidth="1"/>
    <col min="3849" max="3849" width="8.33203125" style="168" customWidth="1"/>
    <col min="3850" max="4095" width="9.109375" style="168"/>
    <col min="4096" max="4096" width="2.5546875" style="168" customWidth="1"/>
    <col min="4097" max="4097" width="7.109375" style="168" customWidth="1"/>
    <col min="4098" max="4098" width="27.6640625" style="168" customWidth="1"/>
    <col min="4099" max="4099" width="9.6640625" style="168" customWidth="1"/>
    <col min="4100" max="4100" width="4.6640625" style="168" customWidth="1"/>
    <col min="4101" max="4101" width="14.44140625" style="168" customWidth="1"/>
    <col min="4102" max="4102" width="11.109375" style="168" customWidth="1"/>
    <col min="4103" max="4103" width="10.33203125" style="168" customWidth="1"/>
    <col min="4104" max="4104" width="13" style="168" customWidth="1"/>
    <col min="4105" max="4105" width="8.33203125" style="168" customWidth="1"/>
    <col min="4106" max="4351" width="9.109375" style="168"/>
    <col min="4352" max="4352" width="2.5546875" style="168" customWidth="1"/>
    <col min="4353" max="4353" width="7.109375" style="168" customWidth="1"/>
    <col min="4354" max="4354" width="27.6640625" style="168" customWidth="1"/>
    <col min="4355" max="4355" width="9.6640625" style="168" customWidth="1"/>
    <col min="4356" max="4356" width="4.6640625" style="168" customWidth="1"/>
    <col min="4357" max="4357" width="14.44140625" style="168" customWidth="1"/>
    <col min="4358" max="4358" width="11.109375" style="168" customWidth="1"/>
    <col min="4359" max="4359" width="10.33203125" style="168" customWidth="1"/>
    <col min="4360" max="4360" width="13" style="168" customWidth="1"/>
    <col min="4361" max="4361" width="8.33203125" style="168" customWidth="1"/>
    <col min="4362" max="4607" width="9.109375" style="168"/>
    <col min="4608" max="4608" width="2.5546875" style="168" customWidth="1"/>
    <col min="4609" max="4609" width="7.109375" style="168" customWidth="1"/>
    <col min="4610" max="4610" width="27.6640625" style="168" customWidth="1"/>
    <col min="4611" max="4611" width="9.6640625" style="168" customWidth="1"/>
    <col min="4612" max="4612" width="4.6640625" style="168" customWidth="1"/>
    <col min="4613" max="4613" width="14.44140625" style="168" customWidth="1"/>
    <col min="4614" max="4614" width="11.109375" style="168" customWidth="1"/>
    <col min="4615" max="4615" width="10.33203125" style="168" customWidth="1"/>
    <col min="4616" max="4616" width="13" style="168" customWidth="1"/>
    <col min="4617" max="4617" width="8.33203125" style="168" customWidth="1"/>
    <col min="4618" max="4863" width="9.109375" style="168"/>
    <col min="4864" max="4864" width="2.5546875" style="168" customWidth="1"/>
    <col min="4865" max="4865" width="7.109375" style="168" customWidth="1"/>
    <col min="4866" max="4866" width="27.6640625" style="168" customWidth="1"/>
    <col min="4867" max="4867" width="9.6640625" style="168" customWidth="1"/>
    <col min="4868" max="4868" width="4.6640625" style="168" customWidth="1"/>
    <col min="4869" max="4869" width="14.44140625" style="168" customWidth="1"/>
    <col min="4870" max="4870" width="11.109375" style="168" customWidth="1"/>
    <col min="4871" max="4871" width="10.33203125" style="168" customWidth="1"/>
    <col min="4872" max="4872" width="13" style="168" customWidth="1"/>
    <col min="4873" max="4873" width="8.33203125" style="168" customWidth="1"/>
    <col min="4874" max="5119" width="9.109375" style="168"/>
    <col min="5120" max="5120" width="2.5546875" style="168" customWidth="1"/>
    <col min="5121" max="5121" width="7.109375" style="168" customWidth="1"/>
    <col min="5122" max="5122" width="27.6640625" style="168" customWidth="1"/>
    <col min="5123" max="5123" width="9.6640625" style="168" customWidth="1"/>
    <col min="5124" max="5124" width="4.6640625" style="168" customWidth="1"/>
    <col min="5125" max="5125" width="14.44140625" style="168" customWidth="1"/>
    <col min="5126" max="5126" width="11.109375" style="168" customWidth="1"/>
    <col min="5127" max="5127" width="10.33203125" style="168" customWidth="1"/>
    <col min="5128" max="5128" width="13" style="168" customWidth="1"/>
    <col min="5129" max="5129" width="8.33203125" style="168" customWidth="1"/>
    <col min="5130" max="5375" width="9.109375" style="168"/>
    <col min="5376" max="5376" width="2.5546875" style="168" customWidth="1"/>
    <col min="5377" max="5377" width="7.109375" style="168" customWidth="1"/>
    <col min="5378" max="5378" width="27.6640625" style="168" customWidth="1"/>
    <col min="5379" max="5379" width="9.6640625" style="168" customWidth="1"/>
    <col min="5380" max="5380" width="4.6640625" style="168" customWidth="1"/>
    <col min="5381" max="5381" width="14.44140625" style="168" customWidth="1"/>
    <col min="5382" max="5382" width="11.109375" style="168" customWidth="1"/>
    <col min="5383" max="5383" width="10.33203125" style="168" customWidth="1"/>
    <col min="5384" max="5384" width="13" style="168" customWidth="1"/>
    <col min="5385" max="5385" width="8.33203125" style="168" customWidth="1"/>
    <col min="5386" max="5631" width="9.109375" style="168"/>
    <col min="5632" max="5632" width="2.5546875" style="168" customWidth="1"/>
    <col min="5633" max="5633" width="7.109375" style="168" customWidth="1"/>
    <col min="5634" max="5634" width="27.6640625" style="168" customWidth="1"/>
    <col min="5635" max="5635" width="9.6640625" style="168" customWidth="1"/>
    <col min="5636" max="5636" width="4.6640625" style="168" customWidth="1"/>
    <col min="5637" max="5637" width="14.44140625" style="168" customWidth="1"/>
    <col min="5638" max="5638" width="11.109375" style="168" customWidth="1"/>
    <col min="5639" max="5639" width="10.33203125" style="168" customWidth="1"/>
    <col min="5640" max="5640" width="13" style="168" customWidth="1"/>
    <col min="5641" max="5641" width="8.33203125" style="168" customWidth="1"/>
    <col min="5642" max="5887" width="9.109375" style="168"/>
    <col min="5888" max="5888" width="2.5546875" style="168" customWidth="1"/>
    <col min="5889" max="5889" width="7.109375" style="168" customWidth="1"/>
    <col min="5890" max="5890" width="27.6640625" style="168" customWidth="1"/>
    <col min="5891" max="5891" width="9.6640625" style="168" customWidth="1"/>
    <col min="5892" max="5892" width="4.6640625" style="168" customWidth="1"/>
    <col min="5893" max="5893" width="14.44140625" style="168" customWidth="1"/>
    <col min="5894" max="5894" width="11.109375" style="168" customWidth="1"/>
    <col min="5895" max="5895" width="10.33203125" style="168" customWidth="1"/>
    <col min="5896" max="5896" width="13" style="168" customWidth="1"/>
    <col min="5897" max="5897" width="8.33203125" style="168" customWidth="1"/>
    <col min="5898" max="6143" width="9.109375" style="168"/>
    <col min="6144" max="6144" width="2.5546875" style="168" customWidth="1"/>
    <col min="6145" max="6145" width="7.109375" style="168" customWidth="1"/>
    <col min="6146" max="6146" width="27.6640625" style="168" customWidth="1"/>
    <col min="6147" max="6147" width="9.6640625" style="168" customWidth="1"/>
    <col min="6148" max="6148" width="4.6640625" style="168" customWidth="1"/>
    <col min="6149" max="6149" width="14.44140625" style="168" customWidth="1"/>
    <col min="6150" max="6150" width="11.109375" style="168" customWidth="1"/>
    <col min="6151" max="6151" width="10.33203125" style="168" customWidth="1"/>
    <col min="6152" max="6152" width="13" style="168" customWidth="1"/>
    <col min="6153" max="6153" width="8.33203125" style="168" customWidth="1"/>
    <col min="6154" max="6399" width="9.109375" style="168"/>
    <col min="6400" max="6400" width="2.5546875" style="168" customWidth="1"/>
    <col min="6401" max="6401" width="7.109375" style="168" customWidth="1"/>
    <col min="6402" max="6402" width="27.6640625" style="168" customWidth="1"/>
    <col min="6403" max="6403" width="9.6640625" style="168" customWidth="1"/>
    <col min="6404" max="6404" width="4.6640625" style="168" customWidth="1"/>
    <col min="6405" max="6405" width="14.44140625" style="168" customWidth="1"/>
    <col min="6406" max="6406" width="11.109375" style="168" customWidth="1"/>
    <col min="6407" max="6407" width="10.33203125" style="168" customWidth="1"/>
    <col min="6408" max="6408" width="13" style="168" customWidth="1"/>
    <col min="6409" max="6409" width="8.33203125" style="168" customWidth="1"/>
    <col min="6410" max="6655" width="9.109375" style="168"/>
    <col min="6656" max="6656" width="2.5546875" style="168" customWidth="1"/>
    <col min="6657" max="6657" width="7.109375" style="168" customWidth="1"/>
    <col min="6658" max="6658" width="27.6640625" style="168" customWidth="1"/>
    <col min="6659" max="6659" width="9.6640625" style="168" customWidth="1"/>
    <col min="6660" max="6660" width="4.6640625" style="168" customWidth="1"/>
    <col min="6661" max="6661" width="14.44140625" style="168" customWidth="1"/>
    <col min="6662" max="6662" width="11.109375" style="168" customWidth="1"/>
    <col min="6663" max="6663" width="10.33203125" style="168" customWidth="1"/>
    <col min="6664" max="6664" width="13" style="168" customWidth="1"/>
    <col min="6665" max="6665" width="8.33203125" style="168" customWidth="1"/>
    <col min="6666" max="6911" width="9.109375" style="168"/>
    <col min="6912" max="6912" width="2.5546875" style="168" customWidth="1"/>
    <col min="6913" max="6913" width="7.109375" style="168" customWidth="1"/>
    <col min="6914" max="6914" width="27.6640625" style="168" customWidth="1"/>
    <col min="6915" max="6915" width="9.6640625" style="168" customWidth="1"/>
    <col min="6916" max="6916" width="4.6640625" style="168" customWidth="1"/>
    <col min="6917" max="6917" width="14.44140625" style="168" customWidth="1"/>
    <col min="6918" max="6918" width="11.109375" style="168" customWidth="1"/>
    <col min="6919" max="6919" width="10.33203125" style="168" customWidth="1"/>
    <col min="6920" max="6920" width="13" style="168" customWidth="1"/>
    <col min="6921" max="6921" width="8.33203125" style="168" customWidth="1"/>
    <col min="6922" max="7167" width="9.109375" style="168"/>
    <col min="7168" max="7168" width="2.5546875" style="168" customWidth="1"/>
    <col min="7169" max="7169" width="7.109375" style="168" customWidth="1"/>
    <col min="7170" max="7170" width="27.6640625" style="168" customWidth="1"/>
    <col min="7171" max="7171" width="9.6640625" style="168" customWidth="1"/>
    <col min="7172" max="7172" width="4.6640625" style="168" customWidth="1"/>
    <col min="7173" max="7173" width="14.44140625" style="168" customWidth="1"/>
    <col min="7174" max="7174" width="11.109375" style="168" customWidth="1"/>
    <col min="7175" max="7175" width="10.33203125" style="168" customWidth="1"/>
    <col min="7176" max="7176" width="13" style="168" customWidth="1"/>
    <col min="7177" max="7177" width="8.33203125" style="168" customWidth="1"/>
    <col min="7178" max="7423" width="9.109375" style="168"/>
    <col min="7424" max="7424" width="2.5546875" style="168" customWidth="1"/>
    <col min="7425" max="7425" width="7.109375" style="168" customWidth="1"/>
    <col min="7426" max="7426" width="27.6640625" style="168" customWidth="1"/>
    <col min="7427" max="7427" width="9.6640625" style="168" customWidth="1"/>
    <col min="7428" max="7428" width="4.6640625" style="168" customWidth="1"/>
    <col min="7429" max="7429" width="14.44140625" style="168" customWidth="1"/>
    <col min="7430" max="7430" width="11.109375" style="168" customWidth="1"/>
    <col min="7431" max="7431" width="10.33203125" style="168" customWidth="1"/>
    <col min="7432" max="7432" width="13" style="168" customWidth="1"/>
    <col min="7433" max="7433" width="8.33203125" style="168" customWidth="1"/>
    <col min="7434" max="7679" width="9.109375" style="168"/>
    <col min="7680" max="7680" width="2.5546875" style="168" customWidth="1"/>
    <col min="7681" max="7681" width="7.109375" style="168" customWidth="1"/>
    <col min="7682" max="7682" width="27.6640625" style="168" customWidth="1"/>
    <col min="7683" max="7683" width="9.6640625" style="168" customWidth="1"/>
    <col min="7684" max="7684" width="4.6640625" style="168" customWidth="1"/>
    <col min="7685" max="7685" width="14.44140625" style="168" customWidth="1"/>
    <col min="7686" max="7686" width="11.109375" style="168" customWidth="1"/>
    <col min="7687" max="7687" width="10.33203125" style="168" customWidth="1"/>
    <col min="7688" max="7688" width="13" style="168" customWidth="1"/>
    <col min="7689" max="7689" width="8.33203125" style="168" customWidth="1"/>
    <col min="7690" max="7935" width="9.109375" style="168"/>
    <col min="7936" max="7936" width="2.5546875" style="168" customWidth="1"/>
    <col min="7937" max="7937" width="7.109375" style="168" customWidth="1"/>
    <col min="7938" max="7938" width="27.6640625" style="168" customWidth="1"/>
    <col min="7939" max="7939" width="9.6640625" style="168" customWidth="1"/>
    <col min="7940" max="7940" width="4.6640625" style="168" customWidth="1"/>
    <col min="7941" max="7941" width="14.44140625" style="168" customWidth="1"/>
    <col min="7942" max="7942" width="11.109375" style="168" customWidth="1"/>
    <col min="7943" max="7943" width="10.33203125" style="168" customWidth="1"/>
    <col min="7944" max="7944" width="13" style="168" customWidth="1"/>
    <col min="7945" max="7945" width="8.33203125" style="168" customWidth="1"/>
    <col min="7946" max="8191" width="9.109375" style="168"/>
    <col min="8192" max="8192" width="2.5546875" style="168" customWidth="1"/>
    <col min="8193" max="8193" width="7.109375" style="168" customWidth="1"/>
    <col min="8194" max="8194" width="27.6640625" style="168" customWidth="1"/>
    <col min="8195" max="8195" width="9.6640625" style="168" customWidth="1"/>
    <col min="8196" max="8196" width="4.6640625" style="168" customWidth="1"/>
    <col min="8197" max="8197" width="14.44140625" style="168" customWidth="1"/>
    <col min="8198" max="8198" width="11.109375" style="168" customWidth="1"/>
    <col min="8199" max="8199" width="10.33203125" style="168" customWidth="1"/>
    <col min="8200" max="8200" width="13" style="168" customWidth="1"/>
    <col min="8201" max="8201" width="8.33203125" style="168" customWidth="1"/>
    <col min="8202" max="8447" width="9.109375" style="168"/>
    <col min="8448" max="8448" width="2.5546875" style="168" customWidth="1"/>
    <col min="8449" max="8449" width="7.109375" style="168" customWidth="1"/>
    <col min="8450" max="8450" width="27.6640625" style="168" customWidth="1"/>
    <col min="8451" max="8451" width="9.6640625" style="168" customWidth="1"/>
    <col min="8452" max="8452" width="4.6640625" style="168" customWidth="1"/>
    <col min="8453" max="8453" width="14.44140625" style="168" customWidth="1"/>
    <col min="8454" max="8454" width="11.109375" style="168" customWidth="1"/>
    <col min="8455" max="8455" width="10.33203125" style="168" customWidth="1"/>
    <col min="8456" max="8456" width="13" style="168" customWidth="1"/>
    <col min="8457" max="8457" width="8.33203125" style="168" customWidth="1"/>
    <col min="8458" max="8703" width="9.109375" style="168"/>
    <col min="8704" max="8704" width="2.5546875" style="168" customWidth="1"/>
    <col min="8705" max="8705" width="7.109375" style="168" customWidth="1"/>
    <col min="8706" max="8706" width="27.6640625" style="168" customWidth="1"/>
    <col min="8707" max="8707" width="9.6640625" style="168" customWidth="1"/>
    <col min="8708" max="8708" width="4.6640625" style="168" customWidth="1"/>
    <col min="8709" max="8709" width="14.44140625" style="168" customWidth="1"/>
    <col min="8710" max="8710" width="11.109375" style="168" customWidth="1"/>
    <col min="8711" max="8711" width="10.33203125" style="168" customWidth="1"/>
    <col min="8712" max="8712" width="13" style="168" customWidth="1"/>
    <col min="8713" max="8713" width="8.33203125" style="168" customWidth="1"/>
    <col min="8714" max="8959" width="9.109375" style="168"/>
    <col min="8960" max="8960" width="2.5546875" style="168" customWidth="1"/>
    <col min="8961" max="8961" width="7.109375" style="168" customWidth="1"/>
    <col min="8962" max="8962" width="27.6640625" style="168" customWidth="1"/>
    <col min="8963" max="8963" width="9.6640625" style="168" customWidth="1"/>
    <col min="8964" max="8964" width="4.6640625" style="168" customWidth="1"/>
    <col min="8965" max="8965" width="14.44140625" style="168" customWidth="1"/>
    <col min="8966" max="8966" width="11.109375" style="168" customWidth="1"/>
    <col min="8967" max="8967" width="10.33203125" style="168" customWidth="1"/>
    <col min="8968" max="8968" width="13" style="168" customWidth="1"/>
    <col min="8969" max="8969" width="8.33203125" style="168" customWidth="1"/>
    <col min="8970" max="9215" width="9.109375" style="168"/>
    <col min="9216" max="9216" width="2.5546875" style="168" customWidth="1"/>
    <col min="9217" max="9217" width="7.109375" style="168" customWidth="1"/>
    <col min="9218" max="9218" width="27.6640625" style="168" customWidth="1"/>
    <col min="9219" max="9219" width="9.6640625" style="168" customWidth="1"/>
    <col min="9220" max="9220" width="4.6640625" style="168" customWidth="1"/>
    <col min="9221" max="9221" width="14.44140625" style="168" customWidth="1"/>
    <col min="9222" max="9222" width="11.109375" style="168" customWidth="1"/>
    <col min="9223" max="9223" width="10.33203125" style="168" customWidth="1"/>
    <col min="9224" max="9224" width="13" style="168" customWidth="1"/>
    <col min="9225" max="9225" width="8.33203125" style="168" customWidth="1"/>
    <col min="9226" max="9471" width="9.109375" style="168"/>
    <col min="9472" max="9472" width="2.5546875" style="168" customWidth="1"/>
    <col min="9473" max="9473" width="7.109375" style="168" customWidth="1"/>
    <col min="9474" max="9474" width="27.6640625" style="168" customWidth="1"/>
    <col min="9475" max="9475" width="9.6640625" style="168" customWidth="1"/>
    <col min="9476" max="9476" width="4.6640625" style="168" customWidth="1"/>
    <col min="9477" max="9477" width="14.44140625" style="168" customWidth="1"/>
    <col min="9478" max="9478" width="11.109375" style="168" customWidth="1"/>
    <col min="9479" max="9479" width="10.33203125" style="168" customWidth="1"/>
    <col min="9480" max="9480" width="13" style="168" customWidth="1"/>
    <col min="9481" max="9481" width="8.33203125" style="168" customWidth="1"/>
    <col min="9482" max="9727" width="9.109375" style="168"/>
    <col min="9728" max="9728" width="2.5546875" style="168" customWidth="1"/>
    <col min="9729" max="9729" width="7.109375" style="168" customWidth="1"/>
    <col min="9730" max="9730" width="27.6640625" style="168" customWidth="1"/>
    <col min="9731" max="9731" width="9.6640625" style="168" customWidth="1"/>
    <col min="9732" max="9732" width="4.6640625" style="168" customWidth="1"/>
    <col min="9733" max="9733" width="14.44140625" style="168" customWidth="1"/>
    <col min="9734" max="9734" width="11.109375" style="168" customWidth="1"/>
    <col min="9735" max="9735" width="10.33203125" style="168" customWidth="1"/>
    <col min="9736" max="9736" width="13" style="168" customWidth="1"/>
    <col min="9737" max="9737" width="8.33203125" style="168" customWidth="1"/>
    <col min="9738" max="9983" width="9.109375" style="168"/>
    <col min="9984" max="9984" width="2.5546875" style="168" customWidth="1"/>
    <col min="9985" max="9985" width="7.109375" style="168" customWidth="1"/>
    <col min="9986" max="9986" width="27.6640625" style="168" customWidth="1"/>
    <col min="9987" max="9987" width="9.6640625" style="168" customWidth="1"/>
    <col min="9988" max="9988" width="4.6640625" style="168" customWidth="1"/>
    <col min="9989" max="9989" width="14.44140625" style="168" customWidth="1"/>
    <col min="9990" max="9990" width="11.109375" style="168" customWidth="1"/>
    <col min="9991" max="9991" width="10.33203125" style="168" customWidth="1"/>
    <col min="9992" max="9992" width="13" style="168" customWidth="1"/>
    <col min="9993" max="9993" width="8.33203125" style="168" customWidth="1"/>
    <col min="9994" max="10239" width="9.109375" style="168"/>
    <col min="10240" max="10240" width="2.5546875" style="168" customWidth="1"/>
    <col min="10241" max="10241" width="7.109375" style="168" customWidth="1"/>
    <col min="10242" max="10242" width="27.6640625" style="168" customWidth="1"/>
    <col min="10243" max="10243" width="9.6640625" style="168" customWidth="1"/>
    <col min="10244" max="10244" width="4.6640625" style="168" customWidth="1"/>
    <col min="10245" max="10245" width="14.44140625" style="168" customWidth="1"/>
    <col min="10246" max="10246" width="11.109375" style="168" customWidth="1"/>
    <col min="10247" max="10247" width="10.33203125" style="168" customWidth="1"/>
    <col min="10248" max="10248" width="13" style="168" customWidth="1"/>
    <col min="10249" max="10249" width="8.33203125" style="168" customWidth="1"/>
    <col min="10250" max="10495" width="9.109375" style="168"/>
    <col min="10496" max="10496" width="2.5546875" style="168" customWidth="1"/>
    <col min="10497" max="10497" width="7.109375" style="168" customWidth="1"/>
    <col min="10498" max="10498" width="27.6640625" style="168" customWidth="1"/>
    <col min="10499" max="10499" width="9.6640625" style="168" customWidth="1"/>
    <col min="10500" max="10500" width="4.6640625" style="168" customWidth="1"/>
    <col min="10501" max="10501" width="14.44140625" style="168" customWidth="1"/>
    <col min="10502" max="10502" width="11.109375" style="168" customWidth="1"/>
    <col min="10503" max="10503" width="10.33203125" style="168" customWidth="1"/>
    <col min="10504" max="10504" width="13" style="168" customWidth="1"/>
    <col min="10505" max="10505" width="8.33203125" style="168" customWidth="1"/>
    <col min="10506" max="10751" width="9.109375" style="168"/>
    <col min="10752" max="10752" width="2.5546875" style="168" customWidth="1"/>
    <col min="10753" max="10753" width="7.109375" style="168" customWidth="1"/>
    <col min="10754" max="10754" width="27.6640625" style="168" customWidth="1"/>
    <col min="10755" max="10755" width="9.6640625" style="168" customWidth="1"/>
    <col min="10756" max="10756" width="4.6640625" style="168" customWidth="1"/>
    <col min="10757" max="10757" width="14.44140625" style="168" customWidth="1"/>
    <col min="10758" max="10758" width="11.109375" style="168" customWidth="1"/>
    <col min="10759" max="10759" width="10.33203125" style="168" customWidth="1"/>
    <col min="10760" max="10760" width="13" style="168" customWidth="1"/>
    <col min="10761" max="10761" width="8.33203125" style="168" customWidth="1"/>
    <col min="10762" max="11007" width="9.109375" style="168"/>
    <col min="11008" max="11008" width="2.5546875" style="168" customWidth="1"/>
    <col min="11009" max="11009" width="7.109375" style="168" customWidth="1"/>
    <col min="11010" max="11010" width="27.6640625" style="168" customWidth="1"/>
    <col min="11011" max="11011" width="9.6640625" style="168" customWidth="1"/>
    <col min="11012" max="11012" width="4.6640625" style="168" customWidth="1"/>
    <col min="11013" max="11013" width="14.44140625" style="168" customWidth="1"/>
    <col min="11014" max="11014" width="11.109375" style="168" customWidth="1"/>
    <col min="11015" max="11015" width="10.33203125" style="168" customWidth="1"/>
    <col min="11016" max="11016" width="13" style="168" customWidth="1"/>
    <col min="11017" max="11017" width="8.33203125" style="168" customWidth="1"/>
    <col min="11018" max="11263" width="9.109375" style="168"/>
    <col min="11264" max="11264" width="2.5546875" style="168" customWidth="1"/>
    <col min="11265" max="11265" width="7.109375" style="168" customWidth="1"/>
    <col min="11266" max="11266" width="27.6640625" style="168" customWidth="1"/>
    <col min="11267" max="11267" width="9.6640625" style="168" customWidth="1"/>
    <col min="11268" max="11268" width="4.6640625" style="168" customWidth="1"/>
    <col min="11269" max="11269" width="14.44140625" style="168" customWidth="1"/>
    <col min="11270" max="11270" width="11.109375" style="168" customWidth="1"/>
    <col min="11271" max="11271" width="10.33203125" style="168" customWidth="1"/>
    <col min="11272" max="11272" width="13" style="168" customWidth="1"/>
    <col min="11273" max="11273" width="8.33203125" style="168" customWidth="1"/>
    <col min="11274" max="11519" width="9.109375" style="168"/>
    <col min="11520" max="11520" width="2.5546875" style="168" customWidth="1"/>
    <col min="11521" max="11521" width="7.109375" style="168" customWidth="1"/>
    <col min="11522" max="11522" width="27.6640625" style="168" customWidth="1"/>
    <col min="11523" max="11523" width="9.6640625" style="168" customWidth="1"/>
    <col min="11524" max="11524" width="4.6640625" style="168" customWidth="1"/>
    <col min="11525" max="11525" width="14.44140625" style="168" customWidth="1"/>
    <col min="11526" max="11526" width="11.109375" style="168" customWidth="1"/>
    <col min="11527" max="11527" width="10.33203125" style="168" customWidth="1"/>
    <col min="11528" max="11528" width="13" style="168" customWidth="1"/>
    <col min="11529" max="11529" width="8.33203125" style="168" customWidth="1"/>
    <col min="11530" max="11775" width="9.109375" style="168"/>
    <col min="11776" max="11776" width="2.5546875" style="168" customWidth="1"/>
    <col min="11777" max="11777" width="7.109375" style="168" customWidth="1"/>
    <col min="11778" max="11778" width="27.6640625" style="168" customWidth="1"/>
    <col min="11779" max="11779" width="9.6640625" style="168" customWidth="1"/>
    <col min="11780" max="11780" width="4.6640625" style="168" customWidth="1"/>
    <col min="11781" max="11781" width="14.44140625" style="168" customWidth="1"/>
    <col min="11782" max="11782" width="11.109375" style="168" customWidth="1"/>
    <col min="11783" max="11783" width="10.33203125" style="168" customWidth="1"/>
    <col min="11784" max="11784" width="13" style="168" customWidth="1"/>
    <col min="11785" max="11785" width="8.33203125" style="168" customWidth="1"/>
    <col min="11786" max="12031" width="9.109375" style="168"/>
    <col min="12032" max="12032" width="2.5546875" style="168" customWidth="1"/>
    <col min="12033" max="12033" width="7.109375" style="168" customWidth="1"/>
    <col min="12034" max="12034" width="27.6640625" style="168" customWidth="1"/>
    <col min="12035" max="12035" width="9.6640625" style="168" customWidth="1"/>
    <col min="12036" max="12036" width="4.6640625" style="168" customWidth="1"/>
    <col min="12037" max="12037" width="14.44140625" style="168" customWidth="1"/>
    <col min="12038" max="12038" width="11.109375" style="168" customWidth="1"/>
    <col min="12039" max="12039" width="10.33203125" style="168" customWidth="1"/>
    <col min="12040" max="12040" width="13" style="168" customWidth="1"/>
    <col min="12041" max="12041" width="8.33203125" style="168" customWidth="1"/>
    <col min="12042" max="12287" width="9.109375" style="168"/>
    <col min="12288" max="12288" width="2.5546875" style="168" customWidth="1"/>
    <col min="12289" max="12289" width="7.109375" style="168" customWidth="1"/>
    <col min="12290" max="12290" width="27.6640625" style="168" customWidth="1"/>
    <col min="12291" max="12291" width="9.6640625" style="168" customWidth="1"/>
    <col min="12292" max="12292" width="4.6640625" style="168" customWidth="1"/>
    <col min="12293" max="12293" width="14.44140625" style="168" customWidth="1"/>
    <col min="12294" max="12294" width="11.109375" style="168" customWidth="1"/>
    <col min="12295" max="12295" width="10.33203125" style="168" customWidth="1"/>
    <col min="12296" max="12296" width="13" style="168" customWidth="1"/>
    <col min="12297" max="12297" width="8.33203125" style="168" customWidth="1"/>
    <col min="12298" max="12543" width="9.109375" style="168"/>
    <col min="12544" max="12544" width="2.5546875" style="168" customWidth="1"/>
    <col min="12545" max="12545" width="7.109375" style="168" customWidth="1"/>
    <col min="12546" max="12546" width="27.6640625" style="168" customWidth="1"/>
    <col min="12547" max="12547" width="9.6640625" style="168" customWidth="1"/>
    <col min="12548" max="12548" width="4.6640625" style="168" customWidth="1"/>
    <col min="12549" max="12549" width="14.44140625" style="168" customWidth="1"/>
    <col min="12550" max="12550" width="11.109375" style="168" customWidth="1"/>
    <col min="12551" max="12551" width="10.33203125" style="168" customWidth="1"/>
    <col min="12552" max="12552" width="13" style="168" customWidth="1"/>
    <col min="12553" max="12553" width="8.33203125" style="168" customWidth="1"/>
    <col min="12554" max="12799" width="9.109375" style="168"/>
    <col min="12800" max="12800" width="2.5546875" style="168" customWidth="1"/>
    <col min="12801" max="12801" width="7.109375" style="168" customWidth="1"/>
    <col min="12802" max="12802" width="27.6640625" style="168" customWidth="1"/>
    <col min="12803" max="12803" width="9.6640625" style="168" customWidth="1"/>
    <col min="12804" max="12804" width="4.6640625" style="168" customWidth="1"/>
    <col min="12805" max="12805" width="14.44140625" style="168" customWidth="1"/>
    <col min="12806" max="12806" width="11.109375" style="168" customWidth="1"/>
    <col min="12807" max="12807" width="10.33203125" style="168" customWidth="1"/>
    <col min="12808" max="12808" width="13" style="168" customWidth="1"/>
    <col min="12809" max="12809" width="8.33203125" style="168" customWidth="1"/>
    <col min="12810" max="13055" width="9.109375" style="168"/>
    <col min="13056" max="13056" width="2.5546875" style="168" customWidth="1"/>
    <col min="13057" max="13057" width="7.109375" style="168" customWidth="1"/>
    <col min="13058" max="13058" width="27.6640625" style="168" customWidth="1"/>
    <col min="13059" max="13059" width="9.6640625" style="168" customWidth="1"/>
    <col min="13060" max="13060" width="4.6640625" style="168" customWidth="1"/>
    <col min="13061" max="13061" width="14.44140625" style="168" customWidth="1"/>
    <col min="13062" max="13062" width="11.109375" style="168" customWidth="1"/>
    <col min="13063" max="13063" width="10.33203125" style="168" customWidth="1"/>
    <col min="13064" max="13064" width="13" style="168" customWidth="1"/>
    <col min="13065" max="13065" width="8.33203125" style="168" customWidth="1"/>
    <col min="13066" max="13311" width="9.109375" style="168"/>
    <col min="13312" max="13312" width="2.5546875" style="168" customWidth="1"/>
    <col min="13313" max="13313" width="7.109375" style="168" customWidth="1"/>
    <col min="13314" max="13314" width="27.6640625" style="168" customWidth="1"/>
    <col min="13315" max="13315" width="9.6640625" style="168" customWidth="1"/>
    <col min="13316" max="13316" width="4.6640625" style="168" customWidth="1"/>
    <col min="13317" max="13317" width="14.44140625" style="168" customWidth="1"/>
    <col min="13318" max="13318" width="11.109375" style="168" customWidth="1"/>
    <col min="13319" max="13319" width="10.33203125" style="168" customWidth="1"/>
    <col min="13320" max="13320" width="13" style="168" customWidth="1"/>
    <col min="13321" max="13321" width="8.33203125" style="168" customWidth="1"/>
    <col min="13322" max="13567" width="9.109375" style="168"/>
    <col min="13568" max="13568" width="2.5546875" style="168" customWidth="1"/>
    <col min="13569" max="13569" width="7.109375" style="168" customWidth="1"/>
    <col min="13570" max="13570" width="27.6640625" style="168" customWidth="1"/>
    <col min="13571" max="13571" width="9.6640625" style="168" customWidth="1"/>
    <col min="13572" max="13572" width="4.6640625" style="168" customWidth="1"/>
    <col min="13573" max="13573" width="14.44140625" style="168" customWidth="1"/>
    <col min="13574" max="13574" width="11.109375" style="168" customWidth="1"/>
    <col min="13575" max="13575" width="10.33203125" style="168" customWidth="1"/>
    <col min="13576" max="13576" width="13" style="168" customWidth="1"/>
    <col min="13577" max="13577" width="8.33203125" style="168" customWidth="1"/>
    <col min="13578" max="13823" width="9.109375" style="168"/>
    <col min="13824" max="13824" width="2.5546875" style="168" customWidth="1"/>
    <col min="13825" max="13825" width="7.109375" style="168" customWidth="1"/>
    <col min="13826" max="13826" width="27.6640625" style="168" customWidth="1"/>
    <col min="13827" max="13827" width="9.6640625" style="168" customWidth="1"/>
    <col min="13828" max="13828" width="4.6640625" style="168" customWidth="1"/>
    <col min="13829" max="13829" width="14.44140625" style="168" customWidth="1"/>
    <col min="13830" max="13830" width="11.109375" style="168" customWidth="1"/>
    <col min="13831" max="13831" width="10.33203125" style="168" customWidth="1"/>
    <col min="13832" max="13832" width="13" style="168" customWidth="1"/>
    <col min="13833" max="13833" width="8.33203125" style="168" customWidth="1"/>
    <col min="13834" max="14079" width="9.109375" style="168"/>
    <col min="14080" max="14080" width="2.5546875" style="168" customWidth="1"/>
    <col min="14081" max="14081" width="7.109375" style="168" customWidth="1"/>
    <col min="14082" max="14082" width="27.6640625" style="168" customWidth="1"/>
    <col min="14083" max="14083" width="9.6640625" style="168" customWidth="1"/>
    <col min="14084" max="14084" width="4.6640625" style="168" customWidth="1"/>
    <col min="14085" max="14085" width="14.44140625" style="168" customWidth="1"/>
    <col min="14086" max="14086" width="11.109375" style="168" customWidth="1"/>
    <col min="14087" max="14087" width="10.33203125" style="168" customWidth="1"/>
    <col min="14088" max="14088" width="13" style="168" customWidth="1"/>
    <col min="14089" max="14089" width="8.33203125" style="168" customWidth="1"/>
    <col min="14090" max="14335" width="9.109375" style="168"/>
    <col min="14336" max="14336" width="2.5546875" style="168" customWidth="1"/>
    <col min="14337" max="14337" width="7.109375" style="168" customWidth="1"/>
    <col min="14338" max="14338" width="27.6640625" style="168" customWidth="1"/>
    <col min="14339" max="14339" width="9.6640625" style="168" customWidth="1"/>
    <col min="14340" max="14340" width="4.6640625" style="168" customWidth="1"/>
    <col min="14341" max="14341" width="14.44140625" style="168" customWidth="1"/>
    <col min="14342" max="14342" width="11.109375" style="168" customWidth="1"/>
    <col min="14343" max="14343" width="10.33203125" style="168" customWidth="1"/>
    <col min="14344" max="14344" width="13" style="168" customWidth="1"/>
    <col min="14345" max="14345" width="8.33203125" style="168" customWidth="1"/>
    <col min="14346" max="14591" width="9.109375" style="168"/>
    <col min="14592" max="14592" width="2.5546875" style="168" customWidth="1"/>
    <col min="14593" max="14593" width="7.109375" style="168" customWidth="1"/>
    <col min="14594" max="14594" width="27.6640625" style="168" customWidth="1"/>
    <col min="14595" max="14595" width="9.6640625" style="168" customWidth="1"/>
    <col min="14596" max="14596" width="4.6640625" style="168" customWidth="1"/>
    <col min="14597" max="14597" width="14.44140625" style="168" customWidth="1"/>
    <col min="14598" max="14598" width="11.109375" style="168" customWidth="1"/>
    <col min="14599" max="14599" width="10.33203125" style="168" customWidth="1"/>
    <col min="14600" max="14600" width="13" style="168" customWidth="1"/>
    <col min="14601" max="14601" width="8.33203125" style="168" customWidth="1"/>
    <col min="14602" max="14847" width="9.109375" style="168"/>
    <col min="14848" max="14848" width="2.5546875" style="168" customWidth="1"/>
    <col min="14849" max="14849" width="7.109375" style="168" customWidth="1"/>
    <col min="14850" max="14850" width="27.6640625" style="168" customWidth="1"/>
    <col min="14851" max="14851" width="9.6640625" style="168" customWidth="1"/>
    <col min="14852" max="14852" width="4.6640625" style="168" customWidth="1"/>
    <col min="14853" max="14853" width="14.44140625" style="168" customWidth="1"/>
    <col min="14854" max="14854" width="11.109375" style="168" customWidth="1"/>
    <col min="14855" max="14855" width="10.33203125" style="168" customWidth="1"/>
    <col min="14856" max="14856" width="13" style="168" customWidth="1"/>
    <col min="14857" max="14857" width="8.33203125" style="168" customWidth="1"/>
    <col min="14858" max="15103" width="9.109375" style="168"/>
    <col min="15104" max="15104" width="2.5546875" style="168" customWidth="1"/>
    <col min="15105" max="15105" width="7.109375" style="168" customWidth="1"/>
    <col min="15106" max="15106" width="27.6640625" style="168" customWidth="1"/>
    <col min="15107" max="15107" width="9.6640625" style="168" customWidth="1"/>
    <col min="15108" max="15108" width="4.6640625" style="168" customWidth="1"/>
    <col min="15109" max="15109" width="14.44140625" style="168" customWidth="1"/>
    <col min="15110" max="15110" width="11.109375" style="168" customWidth="1"/>
    <col min="15111" max="15111" width="10.33203125" style="168" customWidth="1"/>
    <col min="15112" max="15112" width="13" style="168" customWidth="1"/>
    <col min="15113" max="15113" width="8.33203125" style="168" customWidth="1"/>
    <col min="15114" max="15359" width="9.109375" style="168"/>
    <col min="15360" max="15360" width="2.5546875" style="168" customWidth="1"/>
    <col min="15361" max="15361" width="7.109375" style="168" customWidth="1"/>
    <col min="15362" max="15362" width="27.6640625" style="168" customWidth="1"/>
    <col min="15363" max="15363" width="9.6640625" style="168" customWidth="1"/>
    <col min="15364" max="15364" width="4.6640625" style="168" customWidth="1"/>
    <col min="15365" max="15365" width="14.44140625" style="168" customWidth="1"/>
    <col min="15366" max="15366" width="11.109375" style="168" customWidth="1"/>
    <col min="15367" max="15367" width="10.33203125" style="168" customWidth="1"/>
    <col min="15368" max="15368" width="13" style="168" customWidth="1"/>
    <col min="15369" max="15369" width="8.33203125" style="168" customWidth="1"/>
    <col min="15370" max="15615" width="9.109375" style="168"/>
    <col min="15616" max="15616" width="2.5546875" style="168" customWidth="1"/>
    <col min="15617" max="15617" width="7.109375" style="168" customWidth="1"/>
    <col min="15618" max="15618" width="27.6640625" style="168" customWidth="1"/>
    <col min="15619" max="15619" width="9.6640625" style="168" customWidth="1"/>
    <col min="15620" max="15620" width="4.6640625" style="168" customWidth="1"/>
    <col min="15621" max="15621" width="14.44140625" style="168" customWidth="1"/>
    <col min="15622" max="15622" width="11.109375" style="168" customWidth="1"/>
    <col min="15623" max="15623" width="10.33203125" style="168" customWidth="1"/>
    <col min="15624" max="15624" width="13" style="168" customWidth="1"/>
    <col min="15625" max="15625" width="8.33203125" style="168" customWidth="1"/>
    <col min="15626" max="15871" width="9.109375" style="168"/>
    <col min="15872" max="15872" width="2.5546875" style="168" customWidth="1"/>
    <col min="15873" max="15873" width="7.109375" style="168" customWidth="1"/>
    <col min="15874" max="15874" width="27.6640625" style="168" customWidth="1"/>
    <col min="15875" max="15875" width="9.6640625" style="168" customWidth="1"/>
    <col min="15876" max="15876" width="4.6640625" style="168" customWidth="1"/>
    <col min="15877" max="15877" width="14.44140625" style="168" customWidth="1"/>
    <col min="15878" max="15878" width="11.109375" style="168" customWidth="1"/>
    <col min="15879" max="15879" width="10.33203125" style="168" customWidth="1"/>
    <col min="15880" max="15880" width="13" style="168" customWidth="1"/>
    <col min="15881" max="15881" width="8.33203125" style="168" customWidth="1"/>
    <col min="15882" max="16127" width="9.109375" style="168"/>
    <col min="16128" max="16128" width="2.5546875" style="168" customWidth="1"/>
    <col min="16129" max="16129" width="7.109375" style="168" customWidth="1"/>
    <col min="16130" max="16130" width="27.6640625" style="168" customWidth="1"/>
    <col min="16131" max="16131" width="9.6640625" style="168" customWidth="1"/>
    <col min="16132" max="16132" width="4.6640625" style="168" customWidth="1"/>
    <col min="16133" max="16133" width="14.44140625" style="168" customWidth="1"/>
    <col min="16134" max="16134" width="11.109375" style="168" customWidth="1"/>
    <col min="16135" max="16135" width="10.33203125" style="168" customWidth="1"/>
    <col min="16136" max="16136" width="13" style="168" customWidth="1"/>
    <col min="16137" max="16137" width="8.33203125" style="168" customWidth="1"/>
    <col min="16138" max="16383" width="9.109375" style="168"/>
    <col min="16384" max="16384" width="9.109375" style="168" customWidth="1"/>
  </cols>
  <sheetData>
    <row r="1" spans="1:11">
      <c r="A1" s="167" t="s">
        <v>122</v>
      </c>
      <c r="D1" s="169"/>
      <c r="G1" s="169"/>
      <c r="I1" s="171"/>
    </row>
    <row r="2" spans="1:11">
      <c r="A2" s="1814" t="s">
        <v>800</v>
      </c>
      <c r="D2" s="169"/>
      <c r="G2" s="169"/>
      <c r="I2" s="169"/>
    </row>
    <row r="3" spans="1:11">
      <c r="A3" s="167" t="s">
        <v>936</v>
      </c>
      <c r="D3" s="169"/>
      <c r="G3" s="169"/>
      <c r="I3" s="169"/>
    </row>
    <row r="4" spans="1:11">
      <c r="A4" s="167" t="s">
        <v>937</v>
      </c>
      <c r="D4" s="169"/>
      <c r="G4" s="169"/>
      <c r="I4" s="169"/>
    </row>
    <row r="5" spans="1:11">
      <c r="D5" s="169"/>
      <c r="G5" s="169"/>
      <c r="I5" s="169"/>
    </row>
    <row r="6" spans="1:11">
      <c r="D6" s="169"/>
      <c r="E6" s="172" t="s">
        <v>226</v>
      </c>
      <c r="G6" s="169"/>
      <c r="H6" s="172" t="s">
        <v>376</v>
      </c>
      <c r="I6" s="169"/>
    </row>
    <row r="7" spans="1:11">
      <c r="A7" s="176" t="s">
        <v>360</v>
      </c>
      <c r="C7" s="173" t="s">
        <v>227</v>
      </c>
      <c r="D7" s="173" t="s">
        <v>228</v>
      </c>
      <c r="E7" s="175" t="s">
        <v>229</v>
      </c>
      <c r="F7" s="173" t="s">
        <v>230</v>
      </c>
      <c r="G7" s="173" t="s">
        <v>231</v>
      </c>
      <c r="H7" s="175" t="s">
        <v>232</v>
      </c>
      <c r="I7" s="173"/>
    </row>
    <row r="8" spans="1:11">
      <c r="A8" s="176"/>
      <c r="C8" s="173"/>
      <c r="D8" s="173"/>
      <c r="E8" s="174"/>
      <c r="F8" s="173"/>
      <c r="G8" s="173"/>
      <c r="H8" s="175"/>
      <c r="I8" s="173"/>
    </row>
    <row r="9" spans="1:11">
      <c r="A9" s="168" t="s">
        <v>941</v>
      </c>
      <c r="C9" s="169">
        <v>332</v>
      </c>
      <c r="D9" s="169" t="s">
        <v>236</v>
      </c>
      <c r="E9" s="170">
        <v>-3070253</v>
      </c>
      <c r="F9" s="169" t="s">
        <v>341</v>
      </c>
      <c r="G9" s="179">
        <f>'WCA Allocation Factors'!E16</f>
        <v>0.22605500000000001</v>
      </c>
      <c r="H9" s="177">
        <f>E9*G9</f>
        <v>-694046.04191500007</v>
      </c>
      <c r="I9" s="169"/>
    </row>
    <row r="10" spans="1:11">
      <c r="A10" s="168" t="s">
        <v>938</v>
      </c>
      <c r="C10" s="169">
        <v>353</v>
      </c>
      <c r="D10" s="169" t="s">
        <v>236</v>
      </c>
      <c r="E10" s="170">
        <v>-1169799</v>
      </c>
      <c r="F10" s="169" t="s">
        <v>341</v>
      </c>
      <c r="G10" s="179">
        <f>'WCA Allocation Factors'!E16</f>
        <v>0.22605500000000001</v>
      </c>
      <c r="H10" s="177">
        <f>E10*G9</f>
        <v>-264438.91294499999</v>
      </c>
      <c r="I10" s="169"/>
    </row>
    <row r="11" spans="1:11">
      <c r="A11" s="182"/>
      <c r="C11" s="116"/>
      <c r="D11" s="169"/>
      <c r="E11" s="1222">
        <f>SUM(E9:E10)</f>
        <v>-4240052</v>
      </c>
      <c r="F11" s="116"/>
      <c r="G11" s="179"/>
      <c r="H11" s="1222">
        <f>SUM(H9:H10)</f>
        <v>-958484.95486000006</v>
      </c>
      <c r="I11" s="169"/>
      <c r="J11" s="122"/>
      <c r="K11" s="115"/>
    </row>
    <row r="12" spans="1:11">
      <c r="A12" s="180"/>
      <c r="C12" s="116"/>
      <c r="D12" s="169"/>
      <c r="F12" s="116"/>
      <c r="G12" s="179"/>
      <c r="I12" s="169"/>
      <c r="J12" s="122"/>
      <c r="K12" s="115"/>
    </row>
    <row r="13" spans="1:11">
      <c r="A13" s="184" t="s">
        <v>939</v>
      </c>
      <c r="C13" s="116"/>
      <c r="D13" s="169"/>
      <c r="E13" s="177"/>
      <c r="F13" s="116"/>
      <c r="G13" s="179"/>
      <c r="H13" s="177"/>
      <c r="I13" s="169"/>
      <c r="J13" s="122"/>
      <c r="K13" s="115"/>
    </row>
    <row r="14" spans="1:11">
      <c r="A14" s="168" t="s">
        <v>938</v>
      </c>
      <c r="C14" s="169" t="s">
        <v>276</v>
      </c>
      <c r="D14" s="169" t="s">
        <v>236</v>
      </c>
      <c r="E14" s="170">
        <v>2921884</v>
      </c>
      <c r="F14" s="169" t="s">
        <v>341</v>
      </c>
      <c r="G14" s="179">
        <f>'WCA Allocation Factors'!E16</f>
        <v>0.22605500000000001</v>
      </c>
      <c r="H14" s="177">
        <f>E14*G14</f>
        <v>660506.48762000003</v>
      </c>
      <c r="I14" s="169"/>
      <c r="J14" s="122"/>
      <c r="K14" s="115"/>
    </row>
    <row r="15" spans="1:11">
      <c r="A15" s="168" t="s">
        <v>941</v>
      </c>
      <c r="C15" s="169" t="s">
        <v>281</v>
      </c>
      <c r="D15" s="169" t="s">
        <v>236</v>
      </c>
      <c r="E15" s="170">
        <v>585315</v>
      </c>
      <c r="F15" s="169" t="s">
        <v>341</v>
      </c>
      <c r="G15" s="179">
        <f>'WCA Allocation Factors'!E16</f>
        <v>0.22605500000000001</v>
      </c>
      <c r="H15" s="177">
        <f>E15*G15</f>
        <v>132313.38232500001</v>
      </c>
      <c r="I15" s="169"/>
    </row>
    <row r="16" spans="1:11">
      <c r="E16" s="1222">
        <f>SUM(E14:E15)</f>
        <v>3507199</v>
      </c>
      <c r="G16" s="179">
        <f>'WCA Allocation Factors'!E16</f>
        <v>0.22605500000000001</v>
      </c>
      <c r="H16" s="1222">
        <f>SUM(H14:H15)</f>
        <v>792819.86994500004</v>
      </c>
      <c r="I16" s="169"/>
    </row>
    <row r="17" spans="1:11">
      <c r="A17" s="182"/>
      <c r="C17" s="116"/>
      <c r="D17" s="169"/>
      <c r="F17" s="132"/>
      <c r="G17" s="179"/>
      <c r="I17" s="169"/>
    </row>
    <row r="18" spans="1:11">
      <c r="A18" s="167" t="s">
        <v>940</v>
      </c>
      <c r="D18" s="169"/>
      <c r="G18" s="179"/>
      <c r="J18" s="122"/>
    </row>
    <row r="19" spans="1:11">
      <c r="A19" s="168" t="s">
        <v>938</v>
      </c>
      <c r="C19" s="169" t="s">
        <v>295</v>
      </c>
      <c r="D19" s="169" t="s">
        <v>236</v>
      </c>
      <c r="E19" s="170">
        <v>-2228965</v>
      </c>
      <c r="F19" s="169" t="s">
        <v>341</v>
      </c>
      <c r="G19" s="179">
        <f>'WCA Allocation Factors'!E16</f>
        <v>0.22605500000000001</v>
      </c>
      <c r="H19" s="170">
        <f>E19*G19</f>
        <v>-503868.68307500001</v>
      </c>
      <c r="J19" s="122"/>
      <c r="K19" s="685"/>
    </row>
    <row r="20" spans="1:11">
      <c r="A20" s="168" t="s">
        <v>941</v>
      </c>
      <c r="C20" s="169" t="s">
        <v>300</v>
      </c>
      <c r="D20" s="169" t="s">
        <v>236</v>
      </c>
      <c r="E20" s="170">
        <v>-23222</v>
      </c>
      <c r="F20" s="169" t="s">
        <v>341</v>
      </c>
      <c r="G20" s="179">
        <f>'WCA Allocation Factors'!E16</f>
        <v>0.22605500000000001</v>
      </c>
      <c r="H20" s="170">
        <f>E20*G20</f>
        <v>-5249.4492099999998</v>
      </c>
      <c r="I20" s="169"/>
    </row>
    <row r="21" spans="1:11">
      <c r="A21" s="182"/>
      <c r="D21" s="169"/>
      <c r="E21" s="1223">
        <f>SUM(E19:E20)</f>
        <v>-2252187</v>
      </c>
      <c r="F21" s="116"/>
      <c r="G21" s="179"/>
      <c r="H21" s="1222">
        <f>SUM(H19:H20)</f>
        <v>-509118.132285</v>
      </c>
      <c r="I21" s="169"/>
    </row>
    <row r="22" spans="1:11">
      <c r="D22" s="169"/>
      <c r="I22" s="169"/>
    </row>
    <row r="23" spans="1:11">
      <c r="A23" s="167" t="s">
        <v>335</v>
      </c>
      <c r="I23" s="169"/>
    </row>
    <row r="24" spans="1:11">
      <c r="A24" s="168" t="s">
        <v>942</v>
      </c>
      <c r="C24" s="169">
        <v>539</v>
      </c>
      <c r="D24" s="168" t="s">
        <v>236</v>
      </c>
      <c r="E24" s="170">
        <v>-77947</v>
      </c>
      <c r="F24" s="169" t="s">
        <v>341</v>
      </c>
      <c r="G24" s="124">
        <f>'WCA Allocation Factors'!E16</f>
        <v>0.22605500000000001</v>
      </c>
      <c r="H24" s="170">
        <f>E24*G24</f>
        <v>-17620.309085000001</v>
      </c>
      <c r="I24" s="169"/>
    </row>
    <row r="25" spans="1:11">
      <c r="G25" s="724"/>
      <c r="I25" s="169"/>
    </row>
    <row r="26" spans="1:11">
      <c r="A26" s="167" t="s">
        <v>350</v>
      </c>
      <c r="D26" s="169"/>
      <c r="E26" s="185"/>
      <c r="G26" s="124"/>
      <c r="H26" s="177"/>
      <c r="I26" s="169"/>
    </row>
    <row r="27" spans="1:11">
      <c r="A27" s="167"/>
      <c r="D27" s="169"/>
      <c r="G27" s="169"/>
      <c r="I27" s="169"/>
    </row>
    <row r="28" spans="1:11">
      <c r="A28" s="1214"/>
      <c r="B28" s="1502"/>
      <c r="C28" s="1503"/>
      <c r="D28" s="1503"/>
      <c r="E28" s="1504"/>
      <c r="F28" s="1503"/>
      <c r="G28" s="1503"/>
      <c r="H28" s="1193"/>
      <c r="I28" s="169"/>
    </row>
    <row r="29" spans="1:11">
      <c r="A29" s="934"/>
      <c r="D29" s="169"/>
      <c r="G29" s="169"/>
      <c r="H29" s="790"/>
      <c r="I29" s="169"/>
    </row>
    <row r="30" spans="1:11">
      <c r="A30" s="934"/>
      <c r="D30" s="169"/>
      <c r="G30" s="169"/>
      <c r="H30" s="790"/>
      <c r="I30" s="169"/>
    </row>
    <row r="31" spans="1:11">
      <c r="A31" s="934"/>
      <c r="D31" s="169"/>
      <c r="G31" s="169"/>
      <c r="H31" s="790"/>
      <c r="I31" s="169"/>
    </row>
    <row r="32" spans="1:11">
      <c r="A32" s="1209"/>
      <c r="D32" s="169"/>
      <c r="E32" s="177"/>
      <c r="F32" s="116"/>
      <c r="G32" s="188"/>
      <c r="H32" s="793"/>
      <c r="I32" s="169"/>
    </row>
    <row r="33" spans="1:9">
      <c r="A33" s="1209"/>
      <c r="D33" s="169"/>
      <c r="E33" s="177"/>
      <c r="F33" s="116"/>
      <c r="G33" s="124"/>
      <c r="H33" s="793"/>
      <c r="I33" s="169"/>
    </row>
    <row r="34" spans="1:9" ht="17.399999999999999">
      <c r="A34" s="1224"/>
      <c r="C34" s="116"/>
      <c r="D34" s="169"/>
      <c r="E34" s="183"/>
      <c r="F34" s="116"/>
      <c r="G34" s="124"/>
      <c r="H34" s="1225"/>
      <c r="I34" s="895"/>
    </row>
    <row r="35" spans="1:9">
      <c r="A35" s="1224"/>
      <c r="C35" s="116"/>
      <c r="D35" s="169"/>
      <c r="E35" s="177"/>
      <c r="F35" s="116"/>
      <c r="G35" s="124"/>
      <c r="H35" s="793"/>
      <c r="I35" s="169"/>
    </row>
    <row r="36" spans="1:9">
      <c r="A36" s="1226"/>
      <c r="C36" s="116"/>
      <c r="D36" s="169"/>
      <c r="E36" s="177"/>
      <c r="F36" s="116"/>
      <c r="G36" s="124"/>
      <c r="H36" s="793"/>
      <c r="I36" s="169"/>
    </row>
    <row r="37" spans="1:9">
      <c r="A37" s="1209"/>
      <c r="C37" s="116"/>
      <c r="D37" s="169"/>
      <c r="E37" s="177"/>
      <c r="G37" s="188"/>
      <c r="H37" s="793"/>
      <c r="I37" s="169"/>
    </row>
    <row r="38" spans="1:9">
      <c r="A38" s="1209"/>
      <c r="D38" s="169"/>
      <c r="E38" s="177"/>
      <c r="G38" s="188"/>
      <c r="H38" s="793"/>
      <c r="I38" s="169"/>
    </row>
    <row r="39" spans="1:9">
      <c r="A39" s="934"/>
      <c r="D39" s="169"/>
      <c r="E39" s="183"/>
      <c r="G39" s="124"/>
      <c r="H39" s="1225"/>
      <c r="I39" s="169"/>
    </row>
    <row r="40" spans="1:9">
      <c r="A40" s="1505"/>
      <c r="B40" s="796"/>
      <c r="C40" s="797"/>
      <c r="D40" s="1506"/>
      <c r="E40" s="1194"/>
      <c r="F40" s="797"/>
      <c r="G40" s="1210"/>
      <c r="H40" s="1227"/>
      <c r="I40" s="169"/>
    </row>
    <row r="41" spans="1:9">
      <c r="A41" s="176"/>
      <c r="D41" s="189"/>
      <c r="E41" s="183"/>
      <c r="G41" s="124"/>
      <c r="H41" s="177"/>
      <c r="I41" s="169"/>
    </row>
    <row r="42" spans="1:9">
      <c r="A42" s="180"/>
      <c r="D42" s="189"/>
      <c r="E42" s="177"/>
      <c r="F42" s="116"/>
      <c r="G42" s="124"/>
      <c r="H42" s="177"/>
      <c r="I42" s="169"/>
    </row>
    <row r="43" spans="1:9">
      <c r="A43" s="180"/>
      <c r="D43" s="169"/>
      <c r="E43" s="177"/>
      <c r="F43" s="116"/>
      <c r="G43" s="124"/>
      <c r="H43" s="177"/>
      <c r="I43" s="169"/>
    </row>
    <row r="44" spans="1:9">
      <c r="D44" s="169"/>
      <c r="E44" s="183"/>
      <c r="G44" s="124"/>
      <c r="H44" s="177"/>
      <c r="I44" s="169"/>
    </row>
    <row r="45" spans="1:9">
      <c r="D45" s="169"/>
      <c r="E45" s="183"/>
      <c r="G45" s="124"/>
      <c r="H45" s="177"/>
      <c r="I45" s="169"/>
    </row>
    <row r="46" spans="1:9">
      <c r="A46" s="180"/>
      <c r="D46" s="169"/>
      <c r="E46" s="177"/>
      <c r="G46" s="188"/>
      <c r="H46" s="177"/>
      <c r="I46" s="169"/>
    </row>
    <row r="47" spans="1:9">
      <c r="A47" s="180"/>
      <c r="D47" s="169"/>
      <c r="E47" s="177"/>
      <c r="G47" s="124"/>
      <c r="H47" s="177"/>
      <c r="I47" s="169"/>
    </row>
    <row r="48" spans="1:9">
      <c r="A48" s="180"/>
      <c r="D48" s="169"/>
      <c r="E48" s="177"/>
      <c r="G48" s="131"/>
      <c r="H48" s="177"/>
      <c r="I48" s="169"/>
    </row>
    <row r="49" spans="1:9">
      <c r="A49" s="180"/>
      <c r="D49" s="169"/>
      <c r="E49" s="177"/>
      <c r="G49" s="124"/>
      <c r="H49" s="177"/>
      <c r="I49" s="169"/>
    </row>
    <row r="60" spans="1:9">
      <c r="D60" s="169"/>
      <c r="G60" s="169"/>
      <c r="I60" s="169"/>
    </row>
    <row r="63" spans="1:9">
      <c r="C63" s="173"/>
      <c r="F63" s="173"/>
    </row>
  </sheetData>
  <conditionalFormatting sqref="A11:A13 A17">
    <cfRule type="cellIs" dxfId="3" priority="4" stopIfTrue="1" operator="equal">
      <formula>"Title"</formula>
    </cfRule>
  </conditionalFormatting>
  <conditionalFormatting sqref="I1">
    <cfRule type="cellIs" dxfId="2" priority="3" stopIfTrue="1" operator="equal">
      <formula>"x.x"</formula>
    </cfRule>
  </conditionalFormatting>
  <conditionalFormatting sqref="A7:A8">
    <cfRule type="cellIs" dxfId="1" priority="2" stopIfTrue="1" operator="equal">
      <formula>"Adjustment to Income/Expense/Rate Base:"</formula>
    </cfRule>
  </conditionalFormatting>
  <conditionalFormatting sqref="A21">
    <cfRule type="cellIs" dxfId="0" priority="1" stopIfTrue="1" operator="equal">
      <formula>"Title"</formula>
    </cfRule>
  </conditionalFormatting>
  <dataValidations count="3">
    <dataValidation type="list" errorStyle="warning" allowBlank="1" showInputMessage="1" showErrorMessage="1" errorTitle="FERC ACCOUNT" error="This FERC Account is not included in the drop-down list. Is this the account you want to use?" sqref="C38:C49 WLO983056:WLO983064 WBS983056:WBS983064 VRW983056:VRW983064 VIA983056:VIA983064 UYE983056:UYE983064 UOI983056:UOI983064 UEM983056:UEM983064 TUQ983056:TUQ983064 TKU983056:TKU983064 TAY983056:TAY983064 SRC983056:SRC983064 SHG983056:SHG983064 RXK983056:RXK983064 RNO983056:RNO983064 RDS983056:RDS983064 QTW983056:QTW983064 QKA983056:QKA983064 QAE983056:QAE983064 PQI983056:PQI983064 PGM983056:PGM983064 OWQ983056:OWQ983064 OMU983056:OMU983064 OCY983056:OCY983064 NTC983056:NTC983064 NJG983056:NJG983064 MZK983056:MZK983064 MPO983056:MPO983064 MFS983056:MFS983064 LVW983056:LVW983064 LMA983056:LMA983064 LCE983056:LCE983064 KSI983056:KSI983064 KIM983056:KIM983064 JYQ983056:JYQ983064 JOU983056:JOU983064 JEY983056:JEY983064 IVC983056:IVC983064 ILG983056:ILG983064 IBK983056:IBK983064 HRO983056:HRO983064 HHS983056:HHS983064 GXW983056:GXW983064 GOA983056:GOA983064 GEE983056:GEE983064 FUI983056:FUI983064 FKM983056:FKM983064 FAQ983056:FAQ983064 EQU983056:EQU983064 EGY983056:EGY983064 DXC983056:DXC983064 DNG983056:DNG983064 DDK983056:DDK983064 CTO983056:CTO983064 CJS983056:CJS983064 BZW983056:BZW983064 BQA983056:BQA983064 BGE983056:BGE983064 AWI983056:AWI983064 AMM983056:AMM983064 ACQ983056:ACQ983064 SU983056:SU983064 IY983056:IY983064 C983056:C983064 WVK917520:WVK917528 WLO917520:WLO917528 WBS917520:WBS917528 VRW917520:VRW917528 VIA917520:VIA917528 UYE917520:UYE917528 UOI917520:UOI917528 UEM917520:UEM917528 TUQ917520:TUQ917528 TKU917520:TKU917528 TAY917520:TAY917528 SRC917520:SRC917528 SHG917520:SHG917528 RXK917520:RXK917528 RNO917520:RNO917528 RDS917520:RDS917528 QTW917520:QTW917528 QKA917520:QKA917528 QAE917520:QAE917528 PQI917520:PQI917528 PGM917520:PGM917528 OWQ917520:OWQ917528 OMU917520:OMU917528 OCY917520:OCY917528 NTC917520:NTC917528 NJG917520:NJG917528 MZK917520:MZK917528 MPO917520:MPO917528 MFS917520:MFS917528 LVW917520:LVW917528 LMA917520:LMA917528 LCE917520:LCE917528 KSI917520:KSI917528 KIM917520:KIM917528 JYQ917520:JYQ917528 JOU917520:JOU917528 JEY917520:JEY917528 IVC917520:IVC917528 ILG917520:ILG917528 IBK917520:IBK917528 HRO917520:HRO917528 HHS917520:HHS917528 GXW917520:GXW917528 GOA917520:GOA917528 GEE917520:GEE917528 FUI917520:FUI917528 FKM917520:FKM917528 FAQ917520:FAQ917528 EQU917520:EQU917528 EGY917520:EGY917528 DXC917520:DXC917528 DNG917520:DNG917528 DDK917520:DDK917528 CTO917520:CTO917528 CJS917520:CJS917528 BZW917520:BZW917528 BQA917520:BQA917528 BGE917520:BGE917528 AWI917520:AWI917528 AMM917520:AMM917528 ACQ917520:ACQ917528 SU917520:SU917528 IY917520:IY917528 C917520:C917528 WVK851984:WVK851992 WLO851984:WLO851992 WBS851984:WBS851992 VRW851984:VRW851992 VIA851984:VIA851992 UYE851984:UYE851992 UOI851984:UOI851992 UEM851984:UEM851992 TUQ851984:TUQ851992 TKU851984:TKU851992 TAY851984:TAY851992 SRC851984:SRC851992 SHG851984:SHG851992 RXK851984:RXK851992 RNO851984:RNO851992 RDS851984:RDS851992 QTW851984:QTW851992 QKA851984:QKA851992 QAE851984:QAE851992 PQI851984:PQI851992 PGM851984:PGM851992 OWQ851984:OWQ851992 OMU851984:OMU851992 OCY851984:OCY851992 NTC851984:NTC851992 NJG851984:NJG851992 MZK851984:MZK851992 MPO851984:MPO851992 MFS851984:MFS851992 LVW851984:LVW851992 LMA851984:LMA851992 LCE851984:LCE851992 KSI851984:KSI851992 KIM851984:KIM851992 JYQ851984:JYQ851992 JOU851984:JOU851992 JEY851984:JEY851992 IVC851984:IVC851992 ILG851984:ILG851992 IBK851984:IBK851992 HRO851984:HRO851992 HHS851984:HHS851992 GXW851984:GXW851992 GOA851984:GOA851992 GEE851984:GEE851992 FUI851984:FUI851992 FKM851984:FKM851992 FAQ851984:FAQ851992 EQU851984:EQU851992 EGY851984:EGY851992 DXC851984:DXC851992 DNG851984:DNG851992 DDK851984:DDK851992 CTO851984:CTO851992 CJS851984:CJS851992 BZW851984:BZW851992 BQA851984:BQA851992 BGE851984:BGE851992 AWI851984:AWI851992 AMM851984:AMM851992 ACQ851984:ACQ851992 SU851984:SU851992 IY851984:IY851992 C851984:C851992 WVK786448:WVK786456 WLO786448:WLO786456 WBS786448:WBS786456 VRW786448:VRW786456 VIA786448:VIA786456 UYE786448:UYE786456 UOI786448:UOI786456 UEM786448:UEM786456 TUQ786448:TUQ786456 TKU786448:TKU786456 TAY786448:TAY786456 SRC786448:SRC786456 SHG786448:SHG786456 RXK786448:RXK786456 RNO786448:RNO786456 RDS786448:RDS786456 QTW786448:QTW786456 QKA786448:QKA786456 QAE786448:QAE786456 PQI786448:PQI786456 PGM786448:PGM786456 OWQ786448:OWQ786456 OMU786448:OMU786456 OCY786448:OCY786456 NTC786448:NTC786456 NJG786448:NJG786456 MZK786448:MZK786456 MPO786448:MPO786456 MFS786448:MFS786456 LVW786448:LVW786456 LMA786448:LMA786456 LCE786448:LCE786456 KSI786448:KSI786456 KIM786448:KIM786456 JYQ786448:JYQ786456 JOU786448:JOU786456 JEY786448:JEY786456 IVC786448:IVC786456 ILG786448:ILG786456 IBK786448:IBK786456 HRO786448:HRO786456 HHS786448:HHS786456 GXW786448:GXW786456 GOA786448:GOA786456 GEE786448:GEE786456 FUI786448:FUI786456 FKM786448:FKM786456 FAQ786448:FAQ786456 EQU786448:EQU786456 EGY786448:EGY786456 DXC786448:DXC786456 DNG786448:DNG786456 DDK786448:DDK786456 CTO786448:CTO786456 CJS786448:CJS786456 BZW786448:BZW786456 BQA786448:BQA786456 BGE786448:BGE786456 AWI786448:AWI786456 AMM786448:AMM786456 ACQ786448:ACQ786456 SU786448:SU786456 IY786448:IY786456 C786448:C786456 WVK720912:WVK720920 WLO720912:WLO720920 WBS720912:WBS720920 VRW720912:VRW720920 VIA720912:VIA720920 UYE720912:UYE720920 UOI720912:UOI720920 UEM720912:UEM720920 TUQ720912:TUQ720920 TKU720912:TKU720920 TAY720912:TAY720920 SRC720912:SRC720920 SHG720912:SHG720920 RXK720912:RXK720920 RNO720912:RNO720920 RDS720912:RDS720920 QTW720912:QTW720920 QKA720912:QKA720920 QAE720912:QAE720920 PQI720912:PQI720920 PGM720912:PGM720920 OWQ720912:OWQ720920 OMU720912:OMU720920 OCY720912:OCY720920 NTC720912:NTC720920 NJG720912:NJG720920 MZK720912:MZK720920 MPO720912:MPO720920 MFS720912:MFS720920 LVW720912:LVW720920 LMA720912:LMA720920 LCE720912:LCE720920 KSI720912:KSI720920 KIM720912:KIM720920 JYQ720912:JYQ720920 JOU720912:JOU720920 JEY720912:JEY720920 IVC720912:IVC720920 ILG720912:ILG720920 IBK720912:IBK720920 HRO720912:HRO720920 HHS720912:HHS720920 GXW720912:GXW720920 GOA720912:GOA720920 GEE720912:GEE720920 FUI720912:FUI720920 FKM720912:FKM720920 FAQ720912:FAQ720920 EQU720912:EQU720920 EGY720912:EGY720920 DXC720912:DXC720920 DNG720912:DNG720920 DDK720912:DDK720920 CTO720912:CTO720920 CJS720912:CJS720920 BZW720912:BZW720920 BQA720912:BQA720920 BGE720912:BGE720920 AWI720912:AWI720920 AMM720912:AMM720920 ACQ720912:ACQ720920 SU720912:SU720920 IY720912:IY720920 C720912:C720920 WVK655376:WVK655384 WLO655376:WLO655384 WBS655376:WBS655384 VRW655376:VRW655384 VIA655376:VIA655384 UYE655376:UYE655384 UOI655376:UOI655384 UEM655376:UEM655384 TUQ655376:TUQ655384 TKU655376:TKU655384 TAY655376:TAY655384 SRC655376:SRC655384 SHG655376:SHG655384 RXK655376:RXK655384 RNO655376:RNO655384 RDS655376:RDS655384 QTW655376:QTW655384 QKA655376:QKA655384 QAE655376:QAE655384 PQI655376:PQI655384 PGM655376:PGM655384 OWQ655376:OWQ655384 OMU655376:OMU655384 OCY655376:OCY655384 NTC655376:NTC655384 NJG655376:NJG655384 MZK655376:MZK655384 MPO655376:MPO655384 MFS655376:MFS655384 LVW655376:LVW655384 LMA655376:LMA655384 LCE655376:LCE655384 KSI655376:KSI655384 KIM655376:KIM655384 JYQ655376:JYQ655384 JOU655376:JOU655384 JEY655376:JEY655384 IVC655376:IVC655384 ILG655376:ILG655384 IBK655376:IBK655384 HRO655376:HRO655384 HHS655376:HHS655384 GXW655376:GXW655384 GOA655376:GOA655384 GEE655376:GEE655384 FUI655376:FUI655384 FKM655376:FKM655384 FAQ655376:FAQ655384 EQU655376:EQU655384 EGY655376:EGY655384 DXC655376:DXC655384 DNG655376:DNG655384 DDK655376:DDK655384 CTO655376:CTO655384 CJS655376:CJS655384 BZW655376:BZW655384 BQA655376:BQA655384 BGE655376:BGE655384 AWI655376:AWI655384 AMM655376:AMM655384 ACQ655376:ACQ655384 SU655376:SU655384 IY655376:IY655384 C655376:C655384 WVK589840:WVK589848 WLO589840:WLO589848 WBS589840:WBS589848 VRW589840:VRW589848 VIA589840:VIA589848 UYE589840:UYE589848 UOI589840:UOI589848 UEM589840:UEM589848 TUQ589840:TUQ589848 TKU589840:TKU589848 TAY589840:TAY589848 SRC589840:SRC589848 SHG589840:SHG589848 RXK589840:RXK589848 RNO589840:RNO589848 RDS589840:RDS589848 QTW589840:QTW589848 QKA589840:QKA589848 QAE589840:QAE589848 PQI589840:PQI589848 PGM589840:PGM589848 OWQ589840:OWQ589848 OMU589840:OMU589848 OCY589840:OCY589848 NTC589840:NTC589848 NJG589840:NJG589848 MZK589840:MZK589848 MPO589840:MPO589848 MFS589840:MFS589848 LVW589840:LVW589848 LMA589840:LMA589848 LCE589840:LCE589848 KSI589840:KSI589848 KIM589840:KIM589848 JYQ589840:JYQ589848 JOU589840:JOU589848 JEY589840:JEY589848 IVC589840:IVC589848 ILG589840:ILG589848 IBK589840:IBK589848 HRO589840:HRO589848 HHS589840:HHS589848 GXW589840:GXW589848 GOA589840:GOA589848 GEE589840:GEE589848 FUI589840:FUI589848 FKM589840:FKM589848 FAQ589840:FAQ589848 EQU589840:EQU589848 EGY589840:EGY589848 DXC589840:DXC589848 DNG589840:DNG589848 DDK589840:DDK589848 CTO589840:CTO589848 CJS589840:CJS589848 BZW589840:BZW589848 BQA589840:BQA589848 BGE589840:BGE589848 AWI589840:AWI589848 AMM589840:AMM589848 ACQ589840:ACQ589848 SU589840:SU589848 IY589840:IY589848 C589840:C589848 WVK524304:WVK524312 WLO524304:WLO524312 WBS524304:WBS524312 VRW524304:VRW524312 VIA524304:VIA524312 UYE524304:UYE524312 UOI524304:UOI524312 UEM524304:UEM524312 TUQ524304:TUQ524312 TKU524304:TKU524312 TAY524304:TAY524312 SRC524304:SRC524312 SHG524304:SHG524312 RXK524304:RXK524312 RNO524304:RNO524312 RDS524304:RDS524312 QTW524304:QTW524312 QKA524304:QKA524312 QAE524304:QAE524312 PQI524304:PQI524312 PGM524304:PGM524312 OWQ524304:OWQ524312 OMU524304:OMU524312 OCY524304:OCY524312 NTC524304:NTC524312 NJG524304:NJG524312 MZK524304:MZK524312 MPO524304:MPO524312 MFS524304:MFS524312 LVW524304:LVW524312 LMA524304:LMA524312 LCE524304:LCE524312 KSI524304:KSI524312 KIM524304:KIM524312 JYQ524304:JYQ524312 JOU524304:JOU524312 JEY524304:JEY524312 IVC524304:IVC524312 ILG524304:ILG524312 IBK524304:IBK524312 HRO524304:HRO524312 HHS524304:HHS524312 GXW524304:GXW524312 GOA524304:GOA524312 GEE524304:GEE524312 FUI524304:FUI524312 FKM524304:FKM524312 FAQ524304:FAQ524312 EQU524304:EQU524312 EGY524304:EGY524312 DXC524304:DXC524312 DNG524304:DNG524312 DDK524304:DDK524312 CTO524304:CTO524312 CJS524304:CJS524312 BZW524304:BZW524312 BQA524304:BQA524312 BGE524304:BGE524312 AWI524304:AWI524312 AMM524304:AMM524312 ACQ524304:ACQ524312 SU524304:SU524312 IY524304:IY524312 C524304:C524312 WVK458768:WVK458776 WLO458768:WLO458776 WBS458768:WBS458776 VRW458768:VRW458776 VIA458768:VIA458776 UYE458768:UYE458776 UOI458768:UOI458776 UEM458768:UEM458776 TUQ458768:TUQ458776 TKU458768:TKU458776 TAY458768:TAY458776 SRC458768:SRC458776 SHG458768:SHG458776 RXK458768:RXK458776 RNO458768:RNO458776 RDS458768:RDS458776 QTW458768:QTW458776 QKA458768:QKA458776 QAE458768:QAE458776 PQI458768:PQI458776 PGM458768:PGM458776 OWQ458768:OWQ458776 OMU458768:OMU458776 OCY458768:OCY458776 NTC458768:NTC458776 NJG458768:NJG458776 MZK458768:MZK458776 MPO458768:MPO458776 MFS458768:MFS458776 LVW458768:LVW458776 LMA458768:LMA458776 LCE458768:LCE458776 KSI458768:KSI458776 KIM458768:KIM458776 JYQ458768:JYQ458776 JOU458768:JOU458776 JEY458768:JEY458776 IVC458768:IVC458776 ILG458768:ILG458776 IBK458768:IBK458776 HRO458768:HRO458776 HHS458768:HHS458776 GXW458768:GXW458776 GOA458768:GOA458776 GEE458768:GEE458776 FUI458768:FUI458776 FKM458768:FKM458776 FAQ458768:FAQ458776 EQU458768:EQU458776 EGY458768:EGY458776 DXC458768:DXC458776 DNG458768:DNG458776 DDK458768:DDK458776 CTO458768:CTO458776 CJS458768:CJS458776 BZW458768:BZW458776 BQA458768:BQA458776 BGE458768:BGE458776 AWI458768:AWI458776 AMM458768:AMM458776 ACQ458768:ACQ458776 SU458768:SU458776 IY458768:IY458776 C458768:C458776 WVK393232:WVK393240 WLO393232:WLO393240 WBS393232:WBS393240 VRW393232:VRW393240 VIA393232:VIA393240 UYE393232:UYE393240 UOI393232:UOI393240 UEM393232:UEM393240 TUQ393232:TUQ393240 TKU393232:TKU393240 TAY393232:TAY393240 SRC393232:SRC393240 SHG393232:SHG393240 RXK393232:RXK393240 RNO393232:RNO393240 RDS393232:RDS393240 QTW393232:QTW393240 QKA393232:QKA393240 QAE393232:QAE393240 PQI393232:PQI393240 PGM393232:PGM393240 OWQ393232:OWQ393240 OMU393232:OMU393240 OCY393232:OCY393240 NTC393232:NTC393240 NJG393232:NJG393240 MZK393232:MZK393240 MPO393232:MPO393240 MFS393232:MFS393240 LVW393232:LVW393240 LMA393232:LMA393240 LCE393232:LCE393240 KSI393232:KSI393240 KIM393232:KIM393240 JYQ393232:JYQ393240 JOU393232:JOU393240 JEY393232:JEY393240 IVC393232:IVC393240 ILG393232:ILG393240 IBK393232:IBK393240 HRO393232:HRO393240 HHS393232:HHS393240 GXW393232:GXW393240 GOA393232:GOA393240 GEE393232:GEE393240 FUI393232:FUI393240 FKM393232:FKM393240 FAQ393232:FAQ393240 EQU393232:EQU393240 EGY393232:EGY393240 DXC393232:DXC393240 DNG393232:DNG393240 DDK393232:DDK393240 CTO393232:CTO393240 CJS393232:CJS393240 BZW393232:BZW393240 BQA393232:BQA393240 BGE393232:BGE393240 AWI393232:AWI393240 AMM393232:AMM393240 ACQ393232:ACQ393240 SU393232:SU393240 IY393232:IY393240 C393232:C393240 WVK327696:WVK327704 WLO327696:WLO327704 WBS327696:WBS327704 VRW327696:VRW327704 VIA327696:VIA327704 UYE327696:UYE327704 UOI327696:UOI327704 UEM327696:UEM327704 TUQ327696:TUQ327704 TKU327696:TKU327704 TAY327696:TAY327704 SRC327696:SRC327704 SHG327696:SHG327704 RXK327696:RXK327704 RNO327696:RNO327704 RDS327696:RDS327704 QTW327696:QTW327704 QKA327696:QKA327704 QAE327696:QAE327704 PQI327696:PQI327704 PGM327696:PGM327704 OWQ327696:OWQ327704 OMU327696:OMU327704 OCY327696:OCY327704 NTC327696:NTC327704 NJG327696:NJG327704 MZK327696:MZK327704 MPO327696:MPO327704 MFS327696:MFS327704 LVW327696:LVW327704 LMA327696:LMA327704 LCE327696:LCE327704 KSI327696:KSI327704 KIM327696:KIM327704 JYQ327696:JYQ327704 JOU327696:JOU327704 JEY327696:JEY327704 IVC327696:IVC327704 ILG327696:ILG327704 IBK327696:IBK327704 HRO327696:HRO327704 HHS327696:HHS327704 GXW327696:GXW327704 GOA327696:GOA327704 GEE327696:GEE327704 FUI327696:FUI327704 FKM327696:FKM327704 FAQ327696:FAQ327704 EQU327696:EQU327704 EGY327696:EGY327704 DXC327696:DXC327704 DNG327696:DNG327704 DDK327696:DDK327704 CTO327696:CTO327704 CJS327696:CJS327704 BZW327696:BZW327704 BQA327696:BQA327704 BGE327696:BGE327704 AWI327696:AWI327704 AMM327696:AMM327704 ACQ327696:ACQ327704 SU327696:SU327704 IY327696:IY327704 C327696:C327704 WVK262160:WVK262168 WLO262160:WLO262168 WBS262160:WBS262168 VRW262160:VRW262168 VIA262160:VIA262168 UYE262160:UYE262168 UOI262160:UOI262168 UEM262160:UEM262168 TUQ262160:TUQ262168 TKU262160:TKU262168 TAY262160:TAY262168 SRC262160:SRC262168 SHG262160:SHG262168 RXK262160:RXK262168 RNO262160:RNO262168 RDS262160:RDS262168 QTW262160:QTW262168 QKA262160:QKA262168 QAE262160:QAE262168 PQI262160:PQI262168 PGM262160:PGM262168 OWQ262160:OWQ262168 OMU262160:OMU262168 OCY262160:OCY262168 NTC262160:NTC262168 NJG262160:NJG262168 MZK262160:MZK262168 MPO262160:MPO262168 MFS262160:MFS262168 LVW262160:LVW262168 LMA262160:LMA262168 LCE262160:LCE262168 KSI262160:KSI262168 KIM262160:KIM262168 JYQ262160:JYQ262168 JOU262160:JOU262168 JEY262160:JEY262168 IVC262160:IVC262168 ILG262160:ILG262168 IBK262160:IBK262168 HRO262160:HRO262168 HHS262160:HHS262168 GXW262160:GXW262168 GOA262160:GOA262168 GEE262160:GEE262168 FUI262160:FUI262168 FKM262160:FKM262168 FAQ262160:FAQ262168 EQU262160:EQU262168 EGY262160:EGY262168 DXC262160:DXC262168 DNG262160:DNG262168 DDK262160:DDK262168 CTO262160:CTO262168 CJS262160:CJS262168 BZW262160:BZW262168 BQA262160:BQA262168 BGE262160:BGE262168 AWI262160:AWI262168 AMM262160:AMM262168 ACQ262160:ACQ262168 SU262160:SU262168 IY262160:IY262168 C262160:C262168 WVK196624:WVK196632 WLO196624:WLO196632 WBS196624:WBS196632 VRW196624:VRW196632 VIA196624:VIA196632 UYE196624:UYE196632 UOI196624:UOI196632 UEM196624:UEM196632 TUQ196624:TUQ196632 TKU196624:TKU196632 TAY196624:TAY196632 SRC196624:SRC196632 SHG196624:SHG196632 RXK196624:RXK196632 RNO196624:RNO196632 RDS196624:RDS196632 QTW196624:QTW196632 QKA196624:QKA196632 QAE196624:QAE196632 PQI196624:PQI196632 PGM196624:PGM196632 OWQ196624:OWQ196632 OMU196624:OMU196632 OCY196624:OCY196632 NTC196624:NTC196632 NJG196624:NJG196632 MZK196624:MZK196632 MPO196624:MPO196632 MFS196624:MFS196632 LVW196624:LVW196632 LMA196624:LMA196632 LCE196624:LCE196632 KSI196624:KSI196632 KIM196624:KIM196632 JYQ196624:JYQ196632 JOU196624:JOU196632 JEY196624:JEY196632 IVC196624:IVC196632 ILG196624:ILG196632 IBK196624:IBK196632 HRO196624:HRO196632 HHS196624:HHS196632 GXW196624:GXW196632 GOA196624:GOA196632 GEE196624:GEE196632 FUI196624:FUI196632 FKM196624:FKM196632 FAQ196624:FAQ196632 EQU196624:EQU196632 EGY196624:EGY196632 DXC196624:DXC196632 DNG196624:DNG196632 DDK196624:DDK196632 CTO196624:CTO196632 CJS196624:CJS196632 BZW196624:BZW196632 BQA196624:BQA196632 BGE196624:BGE196632 AWI196624:AWI196632 AMM196624:AMM196632 ACQ196624:ACQ196632 SU196624:SU196632 IY196624:IY196632 C196624:C196632 WVK131088:WVK131096 WLO131088:WLO131096 WBS131088:WBS131096 VRW131088:VRW131096 VIA131088:VIA131096 UYE131088:UYE131096 UOI131088:UOI131096 UEM131088:UEM131096 TUQ131088:TUQ131096 TKU131088:TKU131096 TAY131088:TAY131096 SRC131088:SRC131096 SHG131088:SHG131096 RXK131088:RXK131096 RNO131088:RNO131096 RDS131088:RDS131096 QTW131088:QTW131096 QKA131088:QKA131096 QAE131088:QAE131096 PQI131088:PQI131096 PGM131088:PGM131096 OWQ131088:OWQ131096 OMU131088:OMU131096 OCY131088:OCY131096 NTC131088:NTC131096 NJG131088:NJG131096 MZK131088:MZK131096 MPO131088:MPO131096 MFS131088:MFS131096 LVW131088:LVW131096 LMA131088:LMA131096 LCE131088:LCE131096 KSI131088:KSI131096 KIM131088:KIM131096 JYQ131088:JYQ131096 JOU131088:JOU131096 JEY131088:JEY131096 IVC131088:IVC131096 ILG131088:ILG131096 IBK131088:IBK131096 HRO131088:HRO131096 HHS131088:HHS131096 GXW131088:GXW131096 GOA131088:GOA131096 GEE131088:GEE131096 FUI131088:FUI131096 FKM131088:FKM131096 FAQ131088:FAQ131096 EQU131088:EQU131096 EGY131088:EGY131096 DXC131088:DXC131096 DNG131088:DNG131096 DDK131088:DDK131096 CTO131088:CTO131096 CJS131088:CJS131096 BZW131088:BZW131096 BQA131088:BQA131096 BGE131088:BGE131096 AWI131088:AWI131096 AMM131088:AMM131096 ACQ131088:ACQ131096 SU131088:SU131096 IY131088:IY131096 C131088:C131096 WVK65552:WVK65560 WLO65552:WLO65560 WBS65552:WBS65560 VRW65552:VRW65560 VIA65552:VIA65560 UYE65552:UYE65560 UOI65552:UOI65560 UEM65552:UEM65560 TUQ65552:TUQ65560 TKU65552:TKU65560 TAY65552:TAY65560 SRC65552:SRC65560 SHG65552:SHG65560 RXK65552:RXK65560 RNO65552:RNO65560 RDS65552:RDS65560 QTW65552:QTW65560 QKA65552:QKA65560 QAE65552:QAE65560 PQI65552:PQI65560 PGM65552:PGM65560 OWQ65552:OWQ65560 OMU65552:OMU65560 OCY65552:OCY65560 NTC65552:NTC65560 NJG65552:NJG65560 MZK65552:MZK65560 MPO65552:MPO65560 MFS65552:MFS65560 LVW65552:LVW65560 LMA65552:LMA65560 LCE65552:LCE65560 KSI65552:KSI65560 KIM65552:KIM65560 JYQ65552:JYQ65560 JOU65552:JOU65560 JEY65552:JEY65560 IVC65552:IVC65560 ILG65552:ILG65560 IBK65552:IBK65560 HRO65552:HRO65560 HHS65552:HHS65560 GXW65552:GXW65560 GOA65552:GOA65560 GEE65552:GEE65560 FUI65552:FUI65560 FKM65552:FKM65560 FAQ65552:FAQ65560 EQU65552:EQU65560 EGY65552:EGY65560 DXC65552:DXC65560 DNG65552:DNG65560 DDK65552:DDK65560 CTO65552:CTO65560 CJS65552:CJS65560 BZW65552:BZW65560 BQA65552:BQA65560 BGE65552:BGE65560 AWI65552:AWI65560 AMM65552:AMM65560 ACQ65552:ACQ65560 SU65552:SU65560 IY65552:IY65560 C65552:C65560 WVK15:WVK23 WLO15:WLO23 WBS15:WBS23 VRW15:VRW23 VIA15:VIA23 UYE15:UYE23 UOI15:UOI23 UEM15:UEM23 TUQ15:TUQ23 TKU15:TKU23 TAY15:TAY23 SRC15:SRC23 SHG15:SHG23 RXK15:RXK23 RNO15:RNO23 RDS15:RDS23 QTW15:QTW23 QKA15:QKA23 QAE15:QAE23 PQI15:PQI23 PGM15:PGM23 OWQ15:OWQ23 OMU15:OMU23 OCY15:OCY23 NTC15:NTC23 NJG15:NJG23 MZK15:MZK23 MPO15:MPO23 MFS15:MFS23 LVW15:LVW23 LMA15:LMA23 LCE15:LCE23 KSI15:KSI23 KIM15:KIM23 JYQ15:JYQ23 JOU15:JOU23 JEY15:JEY23 IVC15:IVC23 ILG15:ILG23 IBK15:IBK23 HRO15:HRO23 HHS15:HHS23 GXW15:GXW23 GOA15:GOA23 GEE15:GEE23 FUI15:FUI23 FKM15:FKM23 FAQ15:FAQ23 EQU15:EQU23 EGY15:EGY23 DXC15:DXC23 DNG15:DNG23 DDK15:DDK23 CTO15:CTO23 CJS15:CJS23 BZW15:BZW23 BQA15:BQA23 BGE15:BGE23 AWI15:AWI23 AMM15:AMM23 ACQ15:ACQ23 SU15:SU23 IY15:IY23 WVK983056:WVK983064 WVK983078:WVK983090 WLO983078:WLO983090 WBS983078:WBS983090 VRW983078:VRW983090 VIA983078:VIA983090 UYE983078:UYE983090 UOI983078:UOI983090 UEM983078:UEM983090 TUQ983078:TUQ983090 TKU983078:TKU983090 TAY983078:TAY983090 SRC983078:SRC983090 SHG983078:SHG983090 RXK983078:RXK983090 RNO983078:RNO983090 RDS983078:RDS983090 QTW983078:QTW983090 QKA983078:QKA983090 QAE983078:QAE983090 PQI983078:PQI983090 PGM983078:PGM983090 OWQ983078:OWQ983090 OMU983078:OMU983090 OCY983078:OCY983090 NTC983078:NTC983090 NJG983078:NJG983090 MZK983078:MZK983090 MPO983078:MPO983090 MFS983078:MFS983090 LVW983078:LVW983090 LMA983078:LMA983090 LCE983078:LCE983090 KSI983078:KSI983090 KIM983078:KIM983090 JYQ983078:JYQ983090 JOU983078:JOU983090 JEY983078:JEY983090 IVC983078:IVC983090 ILG983078:ILG983090 IBK983078:IBK983090 HRO983078:HRO983090 HHS983078:HHS983090 GXW983078:GXW983090 GOA983078:GOA983090 GEE983078:GEE983090 FUI983078:FUI983090 FKM983078:FKM983090 FAQ983078:FAQ983090 EQU983078:EQU983090 EGY983078:EGY983090 DXC983078:DXC983090 DNG983078:DNG983090 DDK983078:DDK983090 CTO983078:CTO983090 CJS983078:CJS983090 BZW983078:BZW983090 BQA983078:BQA983090 BGE983078:BGE983090 AWI983078:AWI983090 AMM983078:AMM983090 ACQ983078:ACQ983090 SU983078:SU983090 IY983078:IY983090 C983078:C983090 WVK917542:WVK917554 WLO917542:WLO917554 WBS917542:WBS917554 VRW917542:VRW917554 VIA917542:VIA917554 UYE917542:UYE917554 UOI917542:UOI917554 UEM917542:UEM917554 TUQ917542:TUQ917554 TKU917542:TKU917554 TAY917542:TAY917554 SRC917542:SRC917554 SHG917542:SHG917554 RXK917542:RXK917554 RNO917542:RNO917554 RDS917542:RDS917554 QTW917542:QTW917554 QKA917542:QKA917554 QAE917542:QAE917554 PQI917542:PQI917554 PGM917542:PGM917554 OWQ917542:OWQ917554 OMU917542:OMU917554 OCY917542:OCY917554 NTC917542:NTC917554 NJG917542:NJG917554 MZK917542:MZK917554 MPO917542:MPO917554 MFS917542:MFS917554 LVW917542:LVW917554 LMA917542:LMA917554 LCE917542:LCE917554 KSI917542:KSI917554 KIM917542:KIM917554 JYQ917542:JYQ917554 JOU917542:JOU917554 JEY917542:JEY917554 IVC917542:IVC917554 ILG917542:ILG917554 IBK917542:IBK917554 HRO917542:HRO917554 HHS917542:HHS917554 GXW917542:GXW917554 GOA917542:GOA917554 GEE917542:GEE917554 FUI917542:FUI917554 FKM917542:FKM917554 FAQ917542:FAQ917554 EQU917542:EQU917554 EGY917542:EGY917554 DXC917542:DXC917554 DNG917542:DNG917554 DDK917542:DDK917554 CTO917542:CTO917554 CJS917542:CJS917554 BZW917542:BZW917554 BQA917542:BQA917554 BGE917542:BGE917554 AWI917542:AWI917554 AMM917542:AMM917554 ACQ917542:ACQ917554 SU917542:SU917554 IY917542:IY917554 C917542:C917554 WVK852006:WVK852018 WLO852006:WLO852018 WBS852006:WBS852018 VRW852006:VRW852018 VIA852006:VIA852018 UYE852006:UYE852018 UOI852006:UOI852018 UEM852006:UEM852018 TUQ852006:TUQ852018 TKU852006:TKU852018 TAY852006:TAY852018 SRC852006:SRC852018 SHG852006:SHG852018 RXK852006:RXK852018 RNO852006:RNO852018 RDS852006:RDS852018 QTW852006:QTW852018 QKA852006:QKA852018 QAE852006:QAE852018 PQI852006:PQI852018 PGM852006:PGM852018 OWQ852006:OWQ852018 OMU852006:OMU852018 OCY852006:OCY852018 NTC852006:NTC852018 NJG852006:NJG852018 MZK852006:MZK852018 MPO852006:MPO852018 MFS852006:MFS852018 LVW852006:LVW852018 LMA852006:LMA852018 LCE852006:LCE852018 KSI852006:KSI852018 KIM852006:KIM852018 JYQ852006:JYQ852018 JOU852006:JOU852018 JEY852006:JEY852018 IVC852006:IVC852018 ILG852006:ILG852018 IBK852006:IBK852018 HRO852006:HRO852018 HHS852006:HHS852018 GXW852006:GXW852018 GOA852006:GOA852018 GEE852006:GEE852018 FUI852006:FUI852018 FKM852006:FKM852018 FAQ852006:FAQ852018 EQU852006:EQU852018 EGY852006:EGY852018 DXC852006:DXC852018 DNG852006:DNG852018 DDK852006:DDK852018 CTO852006:CTO852018 CJS852006:CJS852018 BZW852006:BZW852018 BQA852006:BQA852018 BGE852006:BGE852018 AWI852006:AWI852018 AMM852006:AMM852018 ACQ852006:ACQ852018 SU852006:SU852018 IY852006:IY852018 C852006:C852018 WVK786470:WVK786482 WLO786470:WLO786482 WBS786470:WBS786482 VRW786470:VRW786482 VIA786470:VIA786482 UYE786470:UYE786482 UOI786470:UOI786482 UEM786470:UEM786482 TUQ786470:TUQ786482 TKU786470:TKU786482 TAY786470:TAY786482 SRC786470:SRC786482 SHG786470:SHG786482 RXK786470:RXK786482 RNO786470:RNO786482 RDS786470:RDS786482 QTW786470:QTW786482 QKA786470:QKA786482 QAE786470:QAE786482 PQI786470:PQI786482 PGM786470:PGM786482 OWQ786470:OWQ786482 OMU786470:OMU786482 OCY786470:OCY786482 NTC786470:NTC786482 NJG786470:NJG786482 MZK786470:MZK786482 MPO786470:MPO786482 MFS786470:MFS786482 LVW786470:LVW786482 LMA786470:LMA786482 LCE786470:LCE786482 KSI786470:KSI786482 KIM786470:KIM786482 JYQ786470:JYQ786482 JOU786470:JOU786482 JEY786470:JEY786482 IVC786470:IVC786482 ILG786470:ILG786482 IBK786470:IBK786482 HRO786470:HRO786482 HHS786470:HHS786482 GXW786470:GXW786482 GOA786470:GOA786482 GEE786470:GEE786482 FUI786470:FUI786482 FKM786470:FKM786482 FAQ786470:FAQ786482 EQU786470:EQU786482 EGY786470:EGY786482 DXC786470:DXC786482 DNG786470:DNG786482 DDK786470:DDK786482 CTO786470:CTO786482 CJS786470:CJS786482 BZW786470:BZW786482 BQA786470:BQA786482 BGE786470:BGE786482 AWI786470:AWI786482 AMM786470:AMM786482 ACQ786470:ACQ786482 SU786470:SU786482 IY786470:IY786482 C786470:C786482 WVK720934:WVK720946 WLO720934:WLO720946 WBS720934:WBS720946 VRW720934:VRW720946 VIA720934:VIA720946 UYE720934:UYE720946 UOI720934:UOI720946 UEM720934:UEM720946 TUQ720934:TUQ720946 TKU720934:TKU720946 TAY720934:TAY720946 SRC720934:SRC720946 SHG720934:SHG720946 RXK720934:RXK720946 RNO720934:RNO720946 RDS720934:RDS720946 QTW720934:QTW720946 QKA720934:QKA720946 QAE720934:QAE720946 PQI720934:PQI720946 PGM720934:PGM720946 OWQ720934:OWQ720946 OMU720934:OMU720946 OCY720934:OCY720946 NTC720934:NTC720946 NJG720934:NJG720946 MZK720934:MZK720946 MPO720934:MPO720946 MFS720934:MFS720946 LVW720934:LVW720946 LMA720934:LMA720946 LCE720934:LCE720946 KSI720934:KSI720946 KIM720934:KIM720946 JYQ720934:JYQ720946 JOU720934:JOU720946 JEY720934:JEY720946 IVC720934:IVC720946 ILG720934:ILG720946 IBK720934:IBK720946 HRO720934:HRO720946 HHS720934:HHS720946 GXW720934:GXW720946 GOA720934:GOA720946 GEE720934:GEE720946 FUI720934:FUI720946 FKM720934:FKM720946 FAQ720934:FAQ720946 EQU720934:EQU720946 EGY720934:EGY720946 DXC720934:DXC720946 DNG720934:DNG720946 DDK720934:DDK720946 CTO720934:CTO720946 CJS720934:CJS720946 BZW720934:BZW720946 BQA720934:BQA720946 BGE720934:BGE720946 AWI720934:AWI720946 AMM720934:AMM720946 ACQ720934:ACQ720946 SU720934:SU720946 IY720934:IY720946 C720934:C720946 WVK655398:WVK655410 WLO655398:WLO655410 WBS655398:WBS655410 VRW655398:VRW655410 VIA655398:VIA655410 UYE655398:UYE655410 UOI655398:UOI655410 UEM655398:UEM655410 TUQ655398:TUQ655410 TKU655398:TKU655410 TAY655398:TAY655410 SRC655398:SRC655410 SHG655398:SHG655410 RXK655398:RXK655410 RNO655398:RNO655410 RDS655398:RDS655410 QTW655398:QTW655410 QKA655398:QKA655410 QAE655398:QAE655410 PQI655398:PQI655410 PGM655398:PGM655410 OWQ655398:OWQ655410 OMU655398:OMU655410 OCY655398:OCY655410 NTC655398:NTC655410 NJG655398:NJG655410 MZK655398:MZK655410 MPO655398:MPO655410 MFS655398:MFS655410 LVW655398:LVW655410 LMA655398:LMA655410 LCE655398:LCE655410 KSI655398:KSI655410 KIM655398:KIM655410 JYQ655398:JYQ655410 JOU655398:JOU655410 JEY655398:JEY655410 IVC655398:IVC655410 ILG655398:ILG655410 IBK655398:IBK655410 HRO655398:HRO655410 HHS655398:HHS655410 GXW655398:GXW655410 GOA655398:GOA655410 GEE655398:GEE655410 FUI655398:FUI655410 FKM655398:FKM655410 FAQ655398:FAQ655410 EQU655398:EQU655410 EGY655398:EGY655410 DXC655398:DXC655410 DNG655398:DNG655410 DDK655398:DDK655410 CTO655398:CTO655410 CJS655398:CJS655410 BZW655398:BZW655410 BQA655398:BQA655410 BGE655398:BGE655410 AWI655398:AWI655410 AMM655398:AMM655410 ACQ655398:ACQ655410 SU655398:SU655410 IY655398:IY655410 C655398:C655410 WVK589862:WVK589874 WLO589862:WLO589874 WBS589862:WBS589874 VRW589862:VRW589874 VIA589862:VIA589874 UYE589862:UYE589874 UOI589862:UOI589874 UEM589862:UEM589874 TUQ589862:TUQ589874 TKU589862:TKU589874 TAY589862:TAY589874 SRC589862:SRC589874 SHG589862:SHG589874 RXK589862:RXK589874 RNO589862:RNO589874 RDS589862:RDS589874 QTW589862:QTW589874 QKA589862:QKA589874 QAE589862:QAE589874 PQI589862:PQI589874 PGM589862:PGM589874 OWQ589862:OWQ589874 OMU589862:OMU589874 OCY589862:OCY589874 NTC589862:NTC589874 NJG589862:NJG589874 MZK589862:MZK589874 MPO589862:MPO589874 MFS589862:MFS589874 LVW589862:LVW589874 LMA589862:LMA589874 LCE589862:LCE589874 KSI589862:KSI589874 KIM589862:KIM589874 JYQ589862:JYQ589874 JOU589862:JOU589874 JEY589862:JEY589874 IVC589862:IVC589874 ILG589862:ILG589874 IBK589862:IBK589874 HRO589862:HRO589874 HHS589862:HHS589874 GXW589862:GXW589874 GOA589862:GOA589874 GEE589862:GEE589874 FUI589862:FUI589874 FKM589862:FKM589874 FAQ589862:FAQ589874 EQU589862:EQU589874 EGY589862:EGY589874 DXC589862:DXC589874 DNG589862:DNG589874 DDK589862:DDK589874 CTO589862:CTO589874 CJS589862:CJS589874 BZW589862:BZW589874 BQA589862:BQA589874 BGE589862:BGE589874 AWI589862:AWI589874 AMM589862:AMM589874 ACQ589862:ACQ589874 SU589862:SU589874 IY589862:IY589874 C589862:C589874 WVK524326:WVK524338 WLO524326:WLO524338 WBS524326:WBS524338 VRW524326:VRW524338 VIA524326:VIA524338 UYE524326:UYE524338 UOI524326:UOI524338 UEM524326:UEM524338 TUQ524326:TUQ524338 TKU524326:TKU524338 TAY524326:TAY524338 SRC524326:SRC524338 SHG524326:SHG524338 RXK524326:RXK524338 RNO524326:RNO524338 RDS524326:RDS524338 QTW524326:QTW524338 QKA524326:QKA524338 QAE524326:QAE524338 PQI524326:PQI524338 PGM524326:PGM524338 OWQ524326:OWQ524338 OMU524326:OMU524338 OCY524326:OCY524338 NTC524326:NTC524338 NJG524326:NJG524338 MZK524326:MZK524338 MPO524326:MPO524338 MFS524326:MFS524338 LVW524326:LVW524338 LMA524326:LMA524338 LCE524326:LCE524338 KSI524326:KSI524338 KIM524326:KIM524338 JYQ524326:JYQ524338 JOU524326:JOU524338 JEY524326:JEY524338 IVC524326:IVC524338 ILG524326:ILG524338 IBK524326:IBK524338 HRO524326:HRO524338 HHS524326:HHS524338 GXW524326:GXW524338 GOA524326:GOA524338 GEE524326:GEE524338 FUI524326:FUI524338 FKM524326:FKM524338 FAQ524326:FAQ524338 EQU524326:EQU524338 EGY524326:EGY524338 DXC524326:DXC524338 DNG524326:DNG524338 DDK524326:DDK524338 CTO524326:CTO524338 CJS524326:CJS524338 BZW524326:BZW524338 BQA524326:BQA524338 BGE524326:BGE524338 AWI524326:AWI524338 AMM524326:AMM524338 ACQ524326:ACQ524338 SU524326:SU524338 IY524326:IY524338 C524326:C524338 WVK458790:WVK458802 WLO458790:WLO458802 WBS458790:WBS458802 VRW458790:VRW458802 VIA458790:VIA458802 UYE458790:UYE458802 UOI458790:UOI458802 UEM458790:UEM458802 TUQ458790:TUQ458802 TKU458790:TKU458802 TAY458790:TAY458802 SRC458790:SRC458802 SHG458790:SHG458802 RXK458790:RXK458802 RNO458790:RNO458802 RDS458790:RDS458802 QTW458790:QTW458802 QKA458790:QKA458802 QAE458790:QAE458802 PQI458790:PQI458802 PGM458790:PGM458802 OWQ458790:OWQ458802 OMU458790:OMU458802 OCY458790:OCY458802 NTC458790:NTC458802 NJG458790:NJG458802 MZK458790:MZK458802 MPO458790:MPO458802 MFS458790:MFS458802 LVW458790:LVW458802 LMA458790:LMA458802 LCE458790:LCE458802 KSI458790:KSI458802 KIM458790:KIM458802 JYQ458790:JYQ458802 JOU458790:JOU458802 JEY458790:JEY458802 IVC458790:IVC458802 ILG458790:ILG458802 IBK458790:IBK458802 HRO458790:HRO458802 HHS458790:HHS458802 GXW458790:GXW458802 GOA458790:GOA458802 GEE458790:GEE458802 FUI458790:FUI458802 FKM458790:FKM458802 FAQ458790:FAQ458802 EQU458790:EQU458802 EGY458790:EGY458802 DXC458790:DXC458802 DNG458790:DNG458802 DDK458790:DDK458802 CTO458790:CTO458802 CJS458790:CJS458802 BZW458790:BZW458802 BQA458790:BQA458802 BGE458790:BGE458802 AWI458790:AWI458802 AMM458790:AMM458802 ACQ458790:ACQ458802 SU458790:SU458802 IY458790:IY458802 C458790:C458802 WVK393254:WVK393266 WLO393254:WLO393266 WBS393254:WBS393266 VRW393254:VRW393266 VIA393254:VIA393266 UYE393254:UYE393266 UOI393254:UOI393266 UEM393254:UEM393266 TUQ393254:TUQ393266 TKU393254:TKU393266 TAY393254:TAY393266 SRC393254:SRC393266 SHG393254:SHG393266 RXK393254:RXK393266 RNO393254:RNO393266 RDS393254:RDS393266 QTW393254:QTW393266 QKA393254:QKA393266 QAE393254:QAE393266 PQI393254:PQI393266 PGM393254:PGM393266 OWQ393254:OWQ393266 OMU393254:OMU393266 OCY393254:OCY393266 NTC393254:NTC393266 NJG393254:NJG393266 MZK393254:MZK393266 MPO393254:MPO393266 MFS393254:MFS393266 LVW393254:LVW393266 LMA393254:LMA393266 LCE393254:LCE393266 KSI393254:KSI393266 KIM393254:KIM393266 JYQ393254:JYQ393266 JOU393254:JOU393266 JEY393254:JEY393266 IVC393254:IVC393266 ILG393254:ILG393266 IBK393254:IBK393266 HRO393254:HRO393266 HHS393254:HHS393266 GXW393254:GXW393266 GOA393254:GOA393266 GEE393254:GEE393266 FUI393254:FUI393266 FKM393254:FKM393266 FAQ393254:FAQ393266 EQU393254:EQU393266 EGY393254:EGY393266 DXC393254:DXC393266 DNG393254:DNG393266 DDK393254:DDK393266 CTO393254:CTO393266 CJS393254:CJS393266 BZW393254:BZW393266 BQA393254:BQA393266 BGE393254:BGE393266 AWI393254:AWI393266 AMM393254:AMM393266 ACQ393254:ACQ393266 SU393254:SU393266 IY393254:IY393266 C393254:C393266 WVK327718:WVK327730 WLO327718:WLO327730 WBS327718:WBS327730 VRW327718:VRW327730 VIA327718:VIA327730 UYE327718:UYE327730 UOI327718:UOI327730 UEM327718:UEM327730 TUQ327718:TUQ327730 TKU327718:TKU327730 TAY327718:TAY327730 SRC327718:SRC327730 SHG327718:SHG327730 RXK327718:RXK327730 RNO327718:RNO327730 RDS327718:RDS327730 QTW327718:QTW327730 QKA327718:QKA327730 QAE327718:QAE327730 PQI327718:PQI327730 PGM327718:PGM327730 OWQ327718:OWQ327730 OMU327718:OMU327730 OCY327718:OCY327730 NTC327718:NTC327730 NJG327718:NJG327730 MZK327718:MZK327730 MPO327718:MPO327730 MFS327718:MFS327730 LVW327718:LVW327730 LMA327718:LMA327730 LCE327718:LCE327730 KSI327718:KSI327730 KIM327718:KIM327730 JYQ327718:JYQ327730 JOU327718:JOU327730 JEY327718:JEY327730 IVC327718:IVC327730 ILG327718:ILG327730 IBK327718:IBK327730 HRO327718:HRO327730 HHS327718:HHS327730 GXW327718:GXW327730 GOA327718:GOA327730 GEE327718:GEE327730 FUI327718:FUI327730 FKM327718:FKM327730 FAQ327718:FAQ327730 EQU327718:EQU327730 EGY327718:EGY327730 DXC327718:DXC327730 DNG327718:DNG327730 DDK327718:DDK327730 CTO327718:CTO327730 CJS327718:CJS327730 BZW327718:BZW327730 BQA327718:BQA327730 BGE327718:BGE327730 AWI327718:AWI327730 AMM327718:AMM327730 ACQ327718:ACQ327730 SU327718:SU327730 IY327718:IY327730 C327718:C327730 WVK262182:WVK262194 WLO262182:WLO262194 WBS262182:WBS262194 VRW262182:VRW262194 VIA262182:VIA262194 UYE262182:UYE262194 UOI262182:UOI262194 UEM262182:UEM262194 TUQ262182:TUQ262194 TKU262182:TKU262194 TAY262182:TAY262194 SRC262182:SRC262194 SHG262182:SHG262194 RXK262182:RXK262194 RNO262182:RNO262194 RDS262182:RDS262194 QTW262182:QTW262194 QKA262182:QKA262194 QAE262182:QAE262194 PQI262182:PQI262194 PGM262182:PGM262194 OWQ262182:OWQ262194 OMU262182:OMU262194 OCY262182:OCY262194 NTC262182:NTC262194 NJG262182:NJG262194 MZK262182:MZK262194 MPO262182:MPO262194 MFS262182:MFS262194 LVW262182:LVW262194 LMA262182:LMA262194 LCE262182:LCE262194 KSI262182:KSI262194 KIM262182:KIM262194 JYQ262182:JYQ262194 JOU262182:JOU262194 JEY262182:JEY262194 IVC262182:IVC262194 ILG262182:ILG262194 IBK262182:IBK262194 HRO262182:HRO262194 HHS262182:HHS262194 GXW262182:GXW262194 GOA262182:GOA262194 GEE262182:GEE262194 FUI262182:FUI262194 FKM262182:FKM262194 FAQ262182:FAQ262194 EQU262182:EQU262194 EGY262182:EGY262194 DXC262182:DXC262194 DNG262182:DNG262194 DDK262182:DDK262194 CTO262182:CTO262194 CJS262182:CJS262194 BZW262182:BZW262194 BQA262182:BQA262194 BGE262182:BGE262194 AWI262182:AWI262194 AMM262182:AMM262194 ACQ262182:ACQ262194 SU262182:SU262194 IY262182:IY262194 C262182:C262194 WVK196646:WVK196658 WLO196646:WLO196658 WBS196646:WBS196658 VRW196646:VRW196658 VIA196646:VIA196658 UYE196646:UYE196658 UOI196646:UOI196658 UEM196646:UEM196658 TUQ196646:TUQ196658 TKU196646:TKU196658 TAY196646:TAY196658 SRC196646:SRC196658 SHG196646:SHG196658 RXK196646:RXK196658 RNO196646:RNO196658 RDS196646:RDS196658 QTW196646:QTW196658 QKA196646:QKA196658 QAE196646:QAE196658 PQI196646:PQI196658 PGM196646:PGM196658 OWQ196646:OWQ196658 OMU196646:OMU196658 OCY196646:OCY196658 NTC196646:NTC196658 NJG196646:NJG196658 MZK196646:MZK196658 MPO196646:MPO196658 MFS196646:MFS196658 LVW196646:LVW196658 LMA196646:LMA196658 LCE196646:LCE196658 KSI196646:KSI196658 KIM196646:KIM196658 JYQ196646:JYQ196658 JOU196646:JOU196658 JEY196646:JEY196658 IVC196646:IVC196658 ILG196646:ILG196658 IBK196646:IBK196658 HRO196646:HRO196658 HHS196646:HHS196658 GXW196646:GXW196658 GOA196646:GOA196658 GEE196646:GEE196658 FUI196646:FUI196658 FKM196646:FKM196658 FAQ196646:FAQ196658 EQU196646:EQU196658 EGY196646:EGY196658 DXC196646:DXC196658 DNG196646:DNG196658 DDK196646:DDK196658 CTO196646:CTO196658 CJS196646:CJS196658 BZW196646:BZW196658 BQA196646:BQA196658 BGE196646:BGE196658 AWI196646:AWI196658 AMM196646:AMM196658 ACQ196646:ACQ196658 SU196646:SU196658 IY196646:IY196658 C196646:C196658 WVK131110:WVK131122 WLO131110:WLO131122 WBS131110:WBS131122 VRW131110:VRW131122 VIA131110:VIA131122 UYE131110:UYE131122 UOI131110:UOI131122 UEM131110:UEM131122 TUQ131110:TUQ131122 TKU131110:TKU131122 TAY131110:TAY131122 SRC131110:SRC131122 SHG131110:SHG131122 RXK131110:RXK131122 RNO131110:RNO131122 RDS131110:RDS131122 QTW131110:QTW131122 QKA131110:QKA131122 QAE131110:QAE131122 PQI131110:PQI131122 PGM131110:PGM131122 OWQ131110:OWQ131122 OMU131110:OMU131122 OCY131110:OCY131122 NTC131110:NTC131122 NJG131110:NJG131122 MZK131110:MZK131122 MPO131110:MPO131122 MFS131110:MFS131122 LVW131110:LVW131122 LMA131110:LMA131122 LCE131110:LCE131122 KSI131110:KSI131122 KIM131110:KIM131122 JYQ131110:JYQ131122 JOU131110:JOU131122 JEY131110:JEY131122 IVC131110:IVC131122 ILG131110:ILG131122 IBK131110:IBK131122 HRO131110:HRO131122 HHS131110:HHS131122 GXW131110:GXW131122 GOA131110:GOA131122 GEE131110:GEE131122 FUI131110:FUI131122 FKM131110:FKM131122 FAQ131110:FAQ131122 EQU131110:EQU131122 EGY131110:EGY131122 DXC131110:DXC131122 DNG131110:DNG131122 DDK131110:DDK131122 CTO131110:CTO131122 CJS131110:CJS131122 BZW131110:BZW131122 BQA131110:BQA131122 BGE131110:BGE131122 AWI131110:AWI131122 AMM131110:AMM131122 ACQ131110:ACQ131122 SU131110:SU131122 IY131110:IY131122 C131110:C131122 WVK65574:WVK65586 WLO65574:WLO65586 WBS65574:WBS65586 VRW65574:VRW65586 VIA65574:VIA65586 UYE65574:UYE65586 UOI65574:UOI65586 UEM65574:UEM65586 TUQ65574:TUQ65586 TKU65574:TKU65586 TAY65574:TAY65586 SRC65574:SRC65586 SHG65574:SHG65586 RXK65574:RXK65586 RNO65574:RNO65586 RDS65574:RDS65586 QTW65574:QTW65586 QKA65574:QKA65586 QAE65574:QAE65586 PQI65574:PQI65586 PGM65574:PGM65586 OWQ65574:OWQ65586 OMU65574:OMU65586 OCY65574:OCY65586 NTC65574:NTC65586 NJG65574:NJG65586 MZK65574:MZK65586 MPO65574:MPO65586 MFS65574:MFS65586 LVW65574:LVW65586 LMA65574:LMA65586 LCE65574:LCE65586 KSI65574:KSI65586 KIM65574:KIM65586 JYQ65574:JYQ65586 JOU65574:JOU65586 JEY65574:JEY65586 IVC65574:IVC65586 ILG65574:ILG65586 IBK65574:IBK65586 HRO65574:HRO65586 HHS65574:HHS65586 GXW65574:GXW65586 GOA65574:GOA65586 GEE65574:GEE65586 FUI65574:FUI65586 FKM65574:FKM65586 FAQ65574:FAQ65586 EQU65574:EQU65586 EGY65574:EGY65586 DXC65574:DXC65586 DNG65574:DNG65586 DDK65574:DDK65586 CTO65574:CTO65586 CJS65574:CJS65586 BZW65574:BZW65586 BQA65574:BQA65586 BGE65574:BGE65586 AWI65574:AWI65586 AMM65574:AMM65586 ACQ65574:ACQ65586 SU65574:SU65586 IY65574:IY65586 C65574:C65586 WVK38:WVK50 WLO38:WLO50 WBS38:WBS50 VRW38:VRW50 VIA38:VIA50 UYE38:UYE50 UOI38:UOI50 UEM38:UEM50 TUQ38:TUQ50 TKU38:TKU50 TAY38:TAY50 SRC38:SRC50 SHG38:SHG50 RXK38:RXK50 RNO38:RNO50 RDS38:RDS50 QTW38:QTW50 QKA38:QKA50 QAE38:QAE50 PQI38:PQI50 PGM38:PGM50 OWQ38:OWQ50 OMU38:OMU50 OCY38:OCY50 NTC38:NTC50 NJG38:NJG50 MZK38:MZK50 MPO38:MPO50 MFS38:MFS50 LVW38:LVW50 LMA38:LMA50 LCE38:LCE50 KSI38:KSI50 KIM38:KIM50 JYQ38:JYQ50 JOU38:JOU50 JEY38:JEY50 IVC38:IVC50 ILG38:ILG50 IBK38:IBK50 HRO38:HRO50 HHS38:HHS50 GXW38:GXW50 GOA38:GOA50 GEE38:GEE50 FUI38:FUI50 FKM38:FKM50 FAQ38:FAQ50 EQU38:EQU50 EGY38:EGY50 DXC38:DXC50 DNG38:DNG50 DDK38:DDK50 CTO38:CTO50 CJS38:CJS50 BZW38:BZW50 BQA38:BQA50 BGE38:BGE50 AWI38:AWI50 AMM38:AMM50 ACQ38:ACQ50 SU38:SU50 IY38:IY50 C26">
      <formula1>$C$64:$C$75</formula1>
    </dataValidation>
    <dataValidation type="list" errorStyle="warning" allowBlank="1" showInputMessage="1" showErrorMessage="1" errorTitle="Factor" error="This factor is not included in the drop-down list. Is this the factor you want to use?" sqref="F44:F49 WLR983062:WLR983063 WBV983062:WBV983063 VRZ983062:VRZ983063 VID983062:VID983063 UYH983062:UYH983063 UOL983062:UOL983063 UEP983062:UEP983063 TUT983062:TUT983063 TKX983062:TKX983063 TBB983062:TBB983063 SRF983062:SRF983063 SHJ983062:SHJ983063 RXN983062:RXN983063 RNR983062:RNR983063 RDV983062:RDV983063 QTZ983062:QTZ983063 QKD983062:QKD983063 QAH983062:QAH983063 PQL983062:PQL983063 PGP983062:PGP983063 OWT983062:OWT983063 OMX983062:OMX983063 ODB983062:ODB983063 NTF983062:NTF983063 NJJ983062:NJJ983063 MZN983062:MZN983063 MPR983062:MPR983063 MFV983062:MFV983063 LVZ983062:LVZ983063 LMD983062:LMD983063 LCH983062:LCH983063 KSL983062:KSL983063 KIP983062:KIP983063 JYT983062:JYT983063 JOX983062:JOX983063 JFB983062:JFB983063 IVF983062:IVF983063 ILJ983062:ILJ983063 IBN983062:IBN983063 HRR983062:HRR983063 HHV983062:HHV983063 GXZ983062:GXZ983063 GOD983062:GOD983063 GEH983062:GEH983063 FUL983062:FUL983063 FKP983062:FKP983063 FAT983062:FAT983063 EQX983062:EQX983063 EHB983062:EHB983063 DXF983062:DXF983063 DNJ983062:DNJ983063 DDN983062:DDN983063 CTR983062:CTR983063 CJV983062:CJV983063 BZZ983062:BZZ983063 BQD983062:BQD983063 BGH983062:BGH983063 AWL983062:AWL983063 AMP983062:AMP983063 ACT983062:ACT983063 SX983062:SX983063 JB983062:JB983063 F983062:F983063 WVN917526:WVN917527 WLR917526:WLR917527 WBV917526:WBV917527 VRZ917526:VRZ917527 VID917526:VID917527 UYH917526:UYH917527 UOL917526:UOL917527 UEP917526:UEP917527 TUT917526:TUT917527 TKX917526:TKX917527 TBB917526:TBB917527 SRF917526:SRF917527 SHJ917526:SHJ917527 RXN917526:RXN917527 RNR917526:RNR917527 RDV917526:RDV917527 QTZ917526:QTZ917527 QKD917526:QKD917527 QAH917526:QAH917527 PQL917526:PQL917527 PGP917526:PGP917527 OWT917526:OWT917527 OMX917526:OMX917527 ODB917526:ODB917527 NTF917526:NTF917527 NJJ917526:NJJ917527 MZN917526:MZN917527 MPR917526:MPR917527 MFV917526:MFV917527 LVZ917526:LVZ917527 LMD917526:LMD917527 LCH917526:LCH917527 KSL917526:KSL917527 KIP917526:KIP917527 JYT917526:JYT917527 JOX917526:JOX917527 JFB917526:JFB917527 IVF917526:IVF917527 ILJ917526:ILJ917527 IBN917526:IBN917527 HRR917526:HRR917527 HHV917526:HHV917527 GXZ917526:GXZ917527 GOD917526:GOD917527 GEH917526:GEH917527 FUL917526:FUL917527 FKP917526:FKP917527 FAT917526:FAT917527 EQX917526:EQX917527 EHB917526:EHB917527 DXF917526:DXF917527 DNJ917526:DNJ917527 DDN917526:DDN917527 CTR917526:CTR917527 CJV917526:CJV917527 BZZ917526:BZZ917527 BQD917526:BQD917527 BGH917526:BGH917527 AWL917526:AWL917527 AMP917526:AMP917527 ACT917526:ACT917527 SX917526:SX917527 JB917526:JB917527 F917526:F917527 WVN851990:WVN851991 WLR851990:WLR851991 WBV851990:WBV851991 VRZ851990:VRZ851991 VID851990:VID851991 UYH851990:UYH851991 UOL851990:UOL851991 UEP851990:UEP851991 TUT851990:TUT851991 TKX851990:TKX851991 TBB851990:TBB851991 SRF851990:SRF851991 SHJ851990:SHJ851991 RXN851990:RXN851991 RNR851990:RNR851991 RDV851990:RDV851991 QTZ851990:QTZ851991 QKD851990:QKD851991 QAH851990:QAH851991 PQL851990:PQL851991 PGP851990:PGP851991 OWT851990:OWT851991 OMX851990:OMX851991 ODB851990:ODB851991 NTF851990:NTF851991 NJJ851990:NJJ851991 MZN851990:MZN851991 MPR851990:MPR851991 MFV851990:MFV851991 LVZ851990:LVZ851991 LMD851990:LMD851991 LCH851990:LCH851991 KSL851990:KSL851991 KIP851990:KIP851991 JYT851990:JYT851991 JOX851990:JOX851991 JFB851990:JFB851991 IVF851990:IVF851991 ILJ851990:ILJ851991 IBN851990:IBN851991 HRR851990:HRR851991 HHV851990:HHV851991 GXZ851990:GXZ851991 GOD851990:GOD851991 GEH851990:GEH851991 FUL851990:FUL851991 FKP851990:FKP851991 FAT851990:FAT851991 EQX851990:EQX851991 EHB851990:EHB851991 DXF851990:DXF851991 DNJ851990:DNJ851991 DDN851990:DDN851991 CTR851990:CTR851991 CJV851990:CJV851991 BZZ851990:BZZ851991 BQD851990:BQD851991 BGH851990:BGH851991 AWL851990:AWL851991 AMP851990:AMP851991 ACT851990:ACT851991 SX851990:SX851991 JB851990:JB851991 F851990:F851991 WVN786454:WVN786455 WLR786454:WLR786455 WBV786454:WBV786455 VRZ786454:VRZ786455 VID786454:VID786455 UYH786454:UYH786455 UOL786454:UOL786455 UEP786454:UEP786455 TUT786454:TUT786455 TKX786454:TKX786455 TBB786454:TBB786455 SRF786454:SRF786455 SHJ786454:SHJ786455 RXN786454:RXN786455 RNR786454:RNR786455 RDV786454:RDV786455 QTZ786454:QTZ786455 QKD786454:QKD786455 QAH786454:QAH786455 PQL786454:PQL786455 PGP786454:PGP786455 OWT786454:OWT786455 OMX786454:OMX786455 ODB786454:ODB786455 NTF786454:NTF786455 NJJ786454:NJJ786455 MZN786454:MZN786455 MPR786454:MPR786455 MFV786454:MFV786455 LVZ786454:LVZ786455 LMD786454:LMD786455 LCH786454:LCH786455 KSL786454:KSL786455 KIP786454:KIP786455 JYT786454:JYT786455 JOX786454:JOX786455 JFB786454:JFB786455 IVF786454:IVF786455 ILJ786454:ILJ786455 IBN786454:IBN786455 HRR786454:HRR786455 HHV786454:HHV786455 GXZ786454:GXZ786455 GOD786454:GOD786455 GEH786454:GEH786455 FUL786454:FUL786455 FKP786454:FKP786455 FAT786454:FAT786455 EQX786454:EQX786455 EHB786454:EHB786455 DXF786454:DXF786455 DNJ786454:DNJ786455 DDN786454:DDN786455 CTR786454:CTR786455 CJV786454:CJV786455 BZZ786454:BZZ786455 BQD786454:BQD786455 BGH786454:BGH786455 AWL786454:AWL786455 AMP786454:AMP786455 ACT786454:ACT786455 SX786454:SX786455 JB786454:JB786455 F786454:F786455 WVN720918:WVN720919 WLR720918:WLR720919 WBV720918:WBV720919 VRZ720918:VRZ720919 VID720918:VID720919 UYH720918:UYH720919 UOL720918:UOL720919 UEP720918:UEP720919 TUT720918:TUT720919 TKX720918:TKX720919 TBB720918:TBB720919 SRF720918:SRF720919 SHJ720918:SHJ720919 RXN720918:RXN720919 RNR720918:RNR720919 RDV720918:RDV720919 QTZ720918:QTZ720919 QKD720918:QKD720919 QAH720918:QAH720919 PQL720918:PQL720919 PGP720918:PGP720919 OWT720918:OWT720919 OMX720918:OMX720919 ODB720918:ODB720919 NTF720918:NTF720919 NJJ720918:NJJ720919 MZN720918:MZN720919 MPR720918:MPR720919 MFV720918:MFV720919 LVZ720918:LVZ720919 LMD720918:LMD720919 LCH720918:LCH720919 KSL720918:KSL720919 KIP720918:KIP720919 JYT720918:JYT720919 JOX720918:JOX720919 JFB720918:JFB720919 IVF720918:IVF720919 ILJ720918:ILJ720919 IBN720918:IBN720919 HRR720918:HRR720919 HHV720918:HHV720919 GXZ720918:GXZ720919 GOD720918:GOD720919 GEH720918:GEH720919 FUL720918:FUL720919 FKP720918:FKP720919 FAT720918:FAT720919 EQX720918:EQX720919 EHB720918:EHB720919 DXF720918:DXF720919 DNJ720918:DNJ720919 DDN720918:DDN720919 CTR720918:CTR720919 CJV720918:CJV720919 BZZ720918:BZZ720919 BQD720918:BQD720919 BGH720918:BGH720919 AWL720918:AWL720919 AMP720918:AMP720919 ACT720918:ACT720919 SX720918:SX720919 JB720918:JB720919 F720918:F720919 WVN655382:WVN655383 WLR655382:WLR655383 WBV655382:WBV655383 VRZ655382:VRZ655383 VID655382:VID655383 UYH655382:UYH655383 UOL655382:UOL655383 UEP655382:UEP655383 TUT655382:TUT655383 TKX655382:TKX655383 TBB655382:TBB655383 SRF655382:SRF655383 SHJ655382:SHJ655383 RXN655382:RXN655383 RNR655382:RNR655383 RDV655382:RDV655383 QTZ655382:QTZ655383 QKD655382:QKD655383 QAH655382:QAH655383 PQL655382:PQL655383 PGP655382:PGP655383 OWT655382:OWT655383 OMX655382:OMX655383 ODB655382:ODB655383 NTF655382:NTF655383 NJJ655382:NJJ655383 MZN655382:MZN655383 MPR655382:MPR655383 MFV655382:MFV655383 LVZ655382:LVZ655383 LMD655382:LMD655383 LCH655382:LCH655383 KSL655382:KSL655383 KIP655382:KIP655383 JYT655382:JYT655383 JOX655382:JOX655383 JFB655382:JFB655383 IVF655382:IVF655383 ILJ655382:ILJ655383 IBN655382:IBN655383 HRR655382:HRR655383 HHV655382:HHV655383 GXZ655382:GXZ655383 GOD655382:GOD655383 GEH655382:GEH655383 FUL655382:FUL655383 FKP655382:FKP655383 FAT655382:FAT655383 EQX655382:EQX655383 EHB655382:EHB655383 DXF655382:DXF655383 DNJ655382:DNJ655383 DDN655382:DDN655383 CTR655382:CTR655383 CJV655382:CJV655383 BZZ655382:BZZ655383 BQD655382:BQD655383 BGH655382:BGH655383 AWL655382:AWL655383 AMP655382:AMP655383 ACT655382:ACT655383 SX655382:SX655383 JB655382:JB655383 F655382:F655383 WVN589846:WVN589847 WLR589846:WLR589847 WBV589846:WBV589847 VRZ589846:VRZ589847 VID589846:VID589847 UYH589846:UYH589847 UOL589846:UOL589847 UEP589846:UEP589847 TUT589846:TUT589847 TKX589846:TKX589847 TBB589846:TBB589847 SRF589846:SRF589847 SHJ589846:SHJ589847 RXN589846:RXN589847 RNR589846:RNR589847 RDV589846:RDV589847 QTZ589846:QTZ589847 QKD589846:QKD589847 QAH589846:QAH589847 PQL589846:PQL589847 PGP589846:PGP589847 OWT589846:OWT589847 OMX589846:OMX589847 ODB589846:ODB589847 NTF589846:NTF589847 NJJ589846:NJJ589847 MZN589846:MZN589847 MPR589846:MPR589847 MFV589846:MFV589847 LVZ589846:LVZ589847 LMD589846:LMD589847 LCH589846:LCH589847 KSL589846:KSL589847 KIP589846:KIP589847 JYT589846:JYT589847 JOX589846:JOX589847 JFB589846:JFB589847 IVF589846:IVF589847 ILJ589846:ILJ589847 IBN589846:IBN589847 HRR589846:HRR589847 HHV589846:HHV589847 GXZ589846:GXZ589847 GOD589846:GOD589847 GEH589846:GEH589847 FUL589846:FUL589847 FKP589846:FKP589847 FAT589846:FAT589847 EQX589846:EQX589847 EHB589846:EHB589847 DXF589846:DXF589847 DNJ589846:DNJ589847 DDN589846:DDN589847 CTR589846:CTR589847 CJV589846:CJV589847 BZZ589846:BZZ589847 BQD589846:BQD589847 BGH589846:BGH589847 AWL589846:AWL589847 AMP589846:AMP589847 ACT589846:ACT589847 SX589846:SX589847 JB589846:JB589847 F589846:F589847 WVN524310:WVN524311 WLR524310:WLR524311 WBV524310:WBV524311 VRZ524310:VRZ524311 VID524310:VID524311 UYH524310:UYH524311 UOL524310:UOL524311 UEP524310:UEP524311 TUT524310:TUT524311 TKX524310:TKX524311 TBB524310:TBB524311 SRF524310:SRF524311 SHJ524310:SHJ524311 RXN524310:RXN524311 RNR524310:RNR524311 RDV524310:RDV524311 QTZ524310:QTZ524311 QKD524310:QKD524311 QAH524310:QAH524311 PQL524310:PQL524311 PGP524310:PGP524311 OWT524310:OWT524311 OMX524310:OMX524311 ODB524310:ODB524311 NTF524310:NTF524311 NJJ524310:NJJ524311 MZN524310:MZN524311 MPR524310:MPR524311 MFV524310:MFV524311 LVZ524310:LVZ524311 LMD524310:LMD524311 LCH524310:LCH524311 KSL524310:KSL524311 KIP524310:KIP524311 JYT524310:JYT524311 JOX524310:JOX524311 JFB524310:JFB524311 IVF524310:IVF524311 ILJ524310:ILJ524311 IBN524310:IBN524311 HRR524310:HRR524311 HHV524310:HHV524311 GXZ524310:GXZ524311 GOD524310:GOD524311 GEH524310:GEH524311 FUL524310:FUL524311 FKP524310:FKP524311 FAT524310:FAT524311 EQX524310:EQX524311 EHB524310:EHB524311 DXF524310:DXF524311 DNJ524310:DNJ524311 DDN524310:DDN524311 CTR524310:CTR524311 CJV524310:CJV524311 BZZ524310:BZZ524311 BQD524310:BQD524311 BGH524310:BGH524311 AWL524310:AWL524311 AMP524310:AMP524311 ACT524310:ACT524311 SX524310:SX524311 JB524310:JB524311 F524310:F524311 WVN458774:WVN458775 WLR458774:WLR458775 WBV458774:WBV458775 VRZ458774:VRZ458775 VID458774:VID458775 UYH458774:UYH458775 UOL458774:UOL458775 UEP458774:UEP458775 TUT458774:TUT458775 TKX458774:TKX458775 TBB458774:TBB458775 SRF458774:SRF458775 SHJ458774:SHJ458775 RXN458774:RXN458775 RNR458774:RNR458775 RDV458774:RDV458775 QTZ458774:QTZ458775 QKD458774:QKD458775 QAH458774:QAH458775 PQL458774:PQL458775 PGP458774:PGP458775 OWT458774:OWT458775 OMX458774:OMX458775 ODB458774:ODB458775 NTF458774:NTF458775 NJJ458774:NJJ458775 MZN458774:MZN458775 MPR458774:MPR458775 MFV458774:MFV458775 LVZ458774:LVZ458775 LMD458774:LMD458775 LCH458774:LCH458775 KSL458774:KSL458775 KIP458774:KIP458775 JYT458774:JYT458775 JOX458774:JOX458775 JFB458774:JFB458775 IVF458774:IVF458775 ILJ458774:ILJ458775 IBN458774:IBN458775 HRR458774:HRR458775 HHV458774:HHV458775 GXZ458774:GXZ458775 GOD458774:GOD458775 GEH458774:GEH458775 FUL458774:FUL458775 FKP458774:FKP458775 FAT458774:FAT458775 EQX458774:EQX458775 EHB458774:EHB458775 DXF458774:DXF458775 DNJ458774:DNJ458775 DDN458774:DDN458775 CTR458774:CTR458775 CJV458774:CJV458775 BZZ458774:BZZ458775 BQD458774:BQD458775 BGH458774:BGH458775 AWL458774:AWL458775 AMP458774:AMP458775 ACT458774:ACT458775 SX458774:SX458775 JB458774:JB458775 F458774:F458775 WVN393238:WVN393239 WLR393238:WLR393239 WBV393238:WBV393239 VRZ393238:VRZ393239 VID393238:VID393239 UYH393238:UYH393239 UOL393238:UOL393239 UEP393238:UEP393239 TUT393238:TUT393239 TKX393238:TKX393239 TBB393238:TBB393239 SRF393238:SRF393239 SHJ393238:SHJ393239 RXN393238:RXN393239 RNR393238:RNR393239 RDV393238:RDV393239 QTZ393238:QTZ393239 QKD393238:QKD393239 QAH393238:QAH393239 PQL393238:PQL393239 PGP393238:PGP393239 OWT393238:OWT393239 OMX393238:OMX393239 ODB393238:ODB393239 NTF393238:NTF393239 NJJ393238:NJJ393239 MZN393238:MZN393239 MPR393238:MPR393239 MFV393238:MFV393239 LVZ393238:LVZ393239 LMD393238:LMD393239 LCH393238:LCH393239 KSL393238:KSL393239 KIP393238:KIP393239 JYT393238:JYT393239 JOX393238:JOX393239 JFB393238:JFB393239 IVF393238:IVF393239 ILJ393238:ILJ393239 IBN393238:IBN393239 HRR393238:HRR393239 HHV393238:HHV393239 GXZ393238:GXZ393239 GOD393238:GOD393239 GEH393238:GEH393239 FUL393238:FUL393239 FKP393238:FKP393239 FAT393238:FAT393239 EQX393238:EQX393239 EHB393238:EHB393239 DXF393238:DXF393239 DNJ393238:DNJ393239 DDN393238:DDN393239 CTR393238:CTR393239 CJV393238:CJV393239 BZZ393238:BZZ393239 BQD393238:BQD393239 BGH393238:BGH393239 AWL393238:AWL393239 AMP393238:AMP393239 ACT393238:ACT393239 SX393238:SX393239 JB393238:JB393239 F393238:F393239 WVN327702:WVN327703 WLR327702:WLR327703 WBV327702:WBV327703 VRZ327702:VRZ327703 VID327702:VID327703 UYH327702:UYH327703 UOL327702:UOL327703 UEP327702:UEP327703 TUT327702:TUT327703 TKX327702:TKX327703 TBB327702:TBB327703 SRF327702:SRF327703 SHJ327702:SHJ327703 RXN327702:RXN327703 RNR327702:RNR327703 RDV327702:RDV327703 QTZ327702:QTZ327703 QKD327702:QKD327703 QAH327702:QAH327703 PQL327702:PQL327703 PGP327702:PGP327703 OWT327702:OWT327703 OMX327702:OMX327703 ODB327702:ODB327703 NTF327702:NTF327703 NJJ327702:NJJ327703 MZN327702:MZN327703 MPR327702:MPR327703 MFV327702:MFV327703 LVZ327702:LVZ327703 LMD327702:LMD327703 LCH327702:LCH327703 KSL327702:KSL327703 KIP327702:KIP327703 JYT327702:JYT327703 JOX327702:JOX327703 JFB327702:JFB327703 IVF327702:IVF327703 ILJ327702:ILJ327703 IBN327702:IBN327703 HRR327702:HRR327703 HHV327702:HHV327703 GXZ327702:GXZ327703 GOD327702:GOD327703 GEH327702:GEH327703 FUL327702:FUL327703 FKP327702:FKP327703 FAT327702:FAT327703 EQX327702:EQX327703 EHB327702:EHB327703 DXF327702:DXF327703 DNJ327702:DNJ327703 DDN327702:DDN327703 CTR327702:CTR327703 CJV327702:CJV327703 BZZ327702:BZZ327703 BQD327702:BQD327703 BGH327702:BGH327703 AWL327702:AWL327703 AMP327702:AMP327703 ACT327702:ACT327703 SX327702:SX327703 JB327702:JB327703 F327702:F327703 WVN262166:WVN262167 WLR262166:WLR262167 WBV262166:WBV262167 VRZ262166:VRZ262167 VID262166:VID262167 UYH262166:UYH262167 UOL262166:UOL262167 UEP262166:UEP262167 TUT262166:TUT262167 TKX262166:TKX262167 TBB262166:TBB262167 SRF262166:SRF262167 SHJ262166:SHJ262167 RXN262166:RXN262167 RNR262166:RNR262167 RDV262166:RDV262167 QTZ262166:QTZ262167 QKD262166:QKD262167 QAH262166:QAH262167 PQL262166:PQL262167 PGP262166:PGP262167 OWT262166:OWT262167 OMX262166:OMX262167 ODB262166:ODB262167 NTF262166:NTF262167 NJJ262166:NJJ262167 MZN262166:MZN262167 MPR262166:MPR262167 MFV262166:MFV262167 LVZ262166:LVZ262167 LMD262166:LMD262167 LCH262166:LCH262167 KSL262166:KSL262167 KIP262166:KIP262167 JYT262166:JYT262167 JOX262166:JOX262167 JFB262166:JFB262167 IVF262166:IVF262167 ILJ262166:ILJ262167 IBN262166:IBN262167 HRR262166:HRR262167 HHV262166:HHV262167 GXZ262166:GXZ262167 GOD262166:GOD262167 GEH262166:GEH262167 FUL262166:FUL262167 FKP262166:FKP262167 FAT262166:FAT262167 EQX262166:EQX262167 EHB262166:EHB262167 DXF262166:DXF262167 DNJ262166:DNJ262167 DDN262166:DDN262167 CTR262166:CTR262167 CJV262166:CJV262167 BZZ262166:BZZ262167 BQD262166:BQD262167 BGH262166:BGH262167 AWL262166:AWL262167 AMP262166:AMP262167 ACT262166:ACT262167 SX262166:SX262167 JB262166:JB262167 F262166:F262167 WVN196630:WVN196631 WLR196630:WLR196631 WBV196630:WBV196631 VRZ196630:VRZ196631 VID196630:VID196631 UYH196630:UYH196631 UOL196630:UOL196631 UEP196630:UEP196631 TUT196630:TUT196631 TKX196630:TKX196631 TBB196630:TBB196631 SRF196630:SRF196631 SHJ196630:SHJ196631 RXN196630:RXN196631 RNR196630:RNR196631 RDV196630:RDV196631 QTZ196630:QTZ196631 QKD196630:QKD196631 QAH196630:QAH196631 PQL196630:PQL196631 PGP196630:PGP196631 OWT196630:OWT196631 OMX196630:OMX196631 ODB196630:ODB196631 NTF196630:NTF196631 NJJ196630:NJJ196631 MZN196630:MZN196631 MPR196630:MPR196631 MFV196630:MFV196631 LVZ196630:LVZ196631 LMD196630:LMD196631 LCH196630:LCH196631 KSL196630:KSL196631 KIP196630:KIP196631 JYT196630:JYT196631 JOX196630:JOX196631 JFB196630:JFB196631 IVF196630:IVF196631 ILJ196630:ILJ196631 IBN196630:IBN196631 HRR196630:HRR196631 HHV196630:HHV196631 GXZ196630:GXZ196631 GOD196630:GOD196631 GEH196630:GEH196631 FUL196630:FUL196631 FKP196630:FKP196631 FAT196630:FAT196631 EQX196630:EQX196631 EHB196630:EHB196631 DXF196630:DXF196631 DNJ196630:DNJ196631 DDN196630:DDN196631 CTR196630:CTR196631 CJV196630:CJV196631 BZZ196630:BZZ196631 BQD196630:BQD196631 BGH196630:BGH196631 AWL196630:AWL196631 AMP196630:AMP196631 ACT196630:ACT196631 SX196630:SX196631 JB196630:JB196631 F196630:F196631 WVN131094:WVN131095 WLR131094:WLR131095 WBV131094:WBV131095 VRZ131094:VRZ131095 VID131094:VID131095 UYH131094:UYH131095 UOL131094:UOL131095 UEP131094:UEP131095 TUT131094:TUT131095 TKX131094:TKX131095 TBB131094:TBB131095 SRF131094:SRF131095 SHJ131094:SHJ131095 RXN131094:RXN131095 RNR131094:RNR131095 RDV131094:RDV131095 QTZ131094:QTZ131095 QKD131094:QKD131095 QAH131094:QAH131095 PQL131094:PQL131095 PGP131094:PGP131095 OWT131094:OWT131095 OMX131094:OMX131095 ODB131094:ODB131095 NTF131094:NTF131095 NJJ131094:NJJ131095 MZN131094:MZN131095 MPR131094:MPR131095 MFV131094:MFV131095 LVZ131094:LVZ131095 LMD131094:LMD131095 LCH131094:LCH131095 KSL131094:KSL131095 KIP131094:KIP131095 JYT131094:JYT131095 JOX131094:JOX131095 JFB131094:JFB131095 IVF131094:IVF131095 ILJ131094:ILJ131095 IBN131094:IBN131095 HRR131094:HRR131095 HHV131094:HHV131095 GXZ131094:GXZ131095 GOD131094:GOD131095 GEH131094:GEH131095 FUL131094:FUL131095 FKP131094:FKP131095 FAT131094:FAT131095 EQX131094:EQX131095 EHB131094:EHB131095 DXF131094:DXF131095 DNJ131094:DNJ131095 DDN131094:DDN131095 CTR131094:CTR131095 CJV131094:CJV131095 BZZ131094:BZZ131095 BQD131094:BQD131095 BGH131094:BGH131095 AWL131094:AWL131095 AMP131094:AMP131095 ACT131094:ACT131095 SX131094:SX131095 JB131094:JB131095 F131094:F131095 WVN65558:WVN65559 WLR65558:WLR65559 WBV65558:WBV65559 VRZ65558:VRZ65559 VID65558:VID65559 UYH65558:UYH65559 UOL65558:UOL65559 UEP65558:UEP65559 TUT65558:TUT65559 TKX65558:TKX65559 TBB65558:TBB65559 SRF65558:SRF65559 SHJ65558:SHJ65559 RXN65558:RXN65559 RNR65558:RNR65559 RDV65558:RDV65559 QTZ65558:QTZ65559 QKD65558:QKD65559 QAH65558:QAH65559 PQL65558:PQL65559 PGP65558:PGP65559 OWT65558:OWT65559 OMX65558:OMX65559 ODB65558:ODB65559 NTF65558:NTF65559 NJJ65558:NJJ65559 MZN65558:MZN65559 MPR65558:MPR65559 MFV65558:MFV65559 LVZ65558:LVZ65559 LMD65558:LMD65559 LCH65558:LCH65559 KSL65558:KSL65559 KIP65558:KIP65559 JYT65558:JYT65559 JOX65558:JOX65559 JFB65558:JFB65559 IVF65558:IVF65559 ILJ65558:ILJ65559 IBN65558:IBN65559 HRR65558:HRR65559 HHV65558:HHV65559 GXZ65558:GXZ65559 GOD65558:GOD65559 GEH65558:GEH65559 FUL65558:FUL65559 FKP65558:FKP65559 FAT65558:FAT65559 EQX65558:EQX65559 EHB65558:EHB65559 DXF65558:DXF65559 DNJ65558:DNJ65559 DDN65558:DDN65559 CTR65558:CTR65559 CJV65558:CJV65559 BZZ65558:BZZ65559 BQD65558:BQD65559 BGH65558:BGH65559 AWL65558:AWL65559 AMP65558:AMP65559 ACT65558:ACT65559 SX65558:SX65559 JB65558:JB65559 F65558:F65559 WVN983062:WVN983063 WVN983079:WVN983081 WLR983079:WLR983081 WBV983079:WBV983081 VRZ983079:VRZ983081 VID983079:VID983081 UYH983079:UYH983081 UOL983079:UOL983081 UEP983079:UEP983081 TUT983079:TUT983081 TKX983079:TKX983081 TBB983079:TBB983081 SRF983079:SRF983081 SHJ983079:SHJ983081 RXN983079:RXN983081 RNR983079:RNR983081 RDV983079:RDV983081 QTZ983079:QTZ983081 QKD983079:QKD983081 QAH983079:QAH983081 PQL983079:PQL983081 PGP983079:PGP983081 OWT983079:OWT983081 OMX983079:OMX983081 ODB983079:ODB983081 NTF983079:NTF983081 NJJ983079:NJJ983081 MZN983079:MZN983081 MPR983079:MPR983081 MFV983079:MFV983081 LVZ983079:LVZ983081 LMD983079:LMD983081 LCH983079:LCH983081 KSL983079:KSL983081 KIP983079:KIP983081 JYT983079:JYT983081 JOX983079:JOX983081 JFB983079:JFB983081 IVF983079:IVF983081 ILJ983079:ILJ983081 IBN983079:IBN983081 HRR983079:HRR983081 HHV983079:HHV983081 GXZ983079:GXZ983081 GOD983079:GOD983081 GEH983079:GEH983081 FUL983079:FUL983081 FKP983079:FKP983081 FAT983079:FAT983081 EQX983079:EQX983081 EHB983079:EHB983081 DXF983079:DXF983081 DNJ983079:DNJ983081 DDN983079:DDN983081 CTR983079:CTR983081 CJV983079:CJV983081 BZZ983079:BZZ983081 BQD983079:BQD983081 BGH983079:BGH983081 AWL983079:AWL983081 AMP983079:AMP983081 ACT983079:ACT983081 SX983079:SX983081 JB983079:JB983081 F983079:F983081 WVN917543:WVN917545 WLR917543:WLR917545 WBV917543:WBV917545 VRZ917543:VRZ917545 VID917543:VID917545 UYH917543:UYH917545 UOL917543:UOL917545 UEP917543:UEP917545 TUT917543:TUT917545 TKX917543:TKX917545 TBB917543:TBB917545 SRF917543:SRF917545 SHJ917543:SHJ917545 RXN917543:RXN917545 RNR917543:RNR917545 RDV917543:RDV917545 QTZ917543:QTZ917545 QKD917543:QKD917545 QAH917543:QAH917545 PQL917543:PQL917545 PGP917543:PGP917545 OWT917543:OWT917545 OMX917543:OMX917545 ODB917543:ODB917545 NTF917543:NTF917545 NJJ917543:NJJ917545 MZN917543:MZN917545 MPR917543:MPR917545 MFV917543:MFV917545 LVZ917543:LVZ917545 LMD917543:LMD917545 LCH917543:LCH917545 KSL917543:KSL917545 KIP917543:KIP917545 JYT917543:JYT917545 JOX917543:JOX917545 JFB917543:JFB917545 IVF917543:IVF917545 ILJ917543:ILJ917545 IBN917543:IBN917545 HRR917543:HRR917545 HHV917543:HHV917545 GXZ917543:GXZ917545 GOD917543:GOD917545 GEH917543:GEH917545 FUL917543:FUL917545 FKP917543:FKP917545 FAT917543:FAT917545 EQX917543:EQX917545 EHB917543:EHB917545 DXF917543:DXF917545 DNJ917543:DNJ917545 DDN917543:DDN917545 CTR917543:CTR917545 CJV917543:CJV917545 BZZ917543:BZZ917545 BQD917543:BQD917545 BGH917543:BGH917545 AWL917543:AWL917545 AMP917543:AMP917545 ACT917543:ACT917545 SX917543:SX917545 JB917543:JB917545 F917543:F917545 WVN852007:WVN852009 WLR852007:WLR852009 WBV852007:WBV852009 VRZ852007:VRZ852009 VID852007:VID852009 UYH852007:UYH852009 UOL852007:UOL852009 UEP852007:UEP852009 TUT852007:TUT852009 TKX852007:TKX852009 TBB852007:TBB852009 SRF852007:SRF852009 SHJ852007:SHJ852009 RXN852007:RXN852009 RNR852007:RNR852009 RDV852007:RDV852009 QTZ852007:QTZ852009 QKD852007:QKD852009 QAH852007:QAH852009 PQL852007:PQL852009 PGP852007:PGP852009 OWT852007:OWT852009 OMX852007:OMX852009 ODB852007:ODB852009 NTF852007:NTF852009 NJJ852007:NJJ852009 MZN852007:MZN852009 MPR852007:MPR852009 MFV852007:MFV852009 LVZ852007:LVZ852009 LMD852007:LMD852009 LCH852007:LCH852009 KSL852007:KSL852009 KIP852007:KIP852009 JYT852007:JYT852009 JOX852007:JOX852009 JFB852007:JFB852009 IVF852007:IVF852009 ILJ852007:ILJ852009 IBN852007:IBN852009 HRR852007:HRR852009 HHV852007:HHV852009 GXZ852007:GXZ852009 GOD852007:GOD852009 GEH852007:GEH852009 FUL852007:FUL852009 FKP852007:FKP852009 FAT852007:FAT852009 EQX852007:EQX852009 EHB852007:EHB852009 DXF852007:DXF852009 DNJ852007:DNJ852009 DDN852007:DDN852009 CTR852007:CTR852009 CJV852007:CJV852009 BZZ852007:BZZ852009 BQD852007:BQD852009 BGH852007:BGH852009 AWL852007:AWL852009 AMP852007:AMP852009 ACT852007:ACT852009 SX852007:SX852009 JB852007:JB852009 F852007:F852009 WVN786471:WVN786473 WLR786471:WLR786473 WBV786471:WBV786473 VRZ786471:VRZ786473 VID786471:VID786473 UYH786471:UYH786473 UOL786471:UOL786473 UEP786471:UEP786473 TUT786471:TUT786473 TKX786471:TKX786473 TBB786471:TBB786473 SRF786471:SRF786473 SHJ786471:SHJ786473 RXN786471:RXN786473 RNR786471:RNR786473 RDV786471:RDV786473 QTZ786471:QTZ786473 QKD786471:QKD786473 QAH786471:QAH786473 PQL786471:PQL786473 PGP786471:PGP786473 OWT786471:OWT786473 OMX786471:OMX786473 ODB786471:ODB786473 NTF786471:NTF786473 NJJ786471:NJJ786473 MZN786471:MZN786473 MPR786471:MPR786473 MFV786471:MFV786473 LVZ786471:LVZ786473 LMD786471:LMD786473 LCH786471:LCH786473 KSL786471:KSL786473 KIP786471:KIP786473 JYT786471:JYT786473 JOX786471:JOX786473 JFB786471:JFB786473 IVF786471:IVF786473 ILJ786471:ILJ786473 IBN786471:IBN786473 HRR786471:HRR786473 HHV786471:HHV786473 GXZ786471:GXZ786473 GOD786471:GOD786473 GEH786471:GEH786473 FUL786471:FUL786473 FKP786471:FKP786473 FAT786471:FAT786473 EQX786471:EQX786473 EHB786471:EHB786473 DXF786471:DXF786473 DNJ786471:DNJ786473 DDN786471:DDN786473 CTR786471:CTR786473 CJV786471:CJV786473 BZZ786471:BZZ786473 BQD786471:BQD786473 BGH786471:BGH786473 AWL786471:AWL786473 AMP786471:AMP786473 ACT786471:ACT786473 SX786471:SX786473 JB786471:JB786473 F786471:F786473 WVN720935:WVN720937 WLR720935:WLR720937 WBV720935:WBV720937 VRZ720935:VRZ720937 VID720935:VID720937 UYH720935:UYH720937 UOL720935:UOL720937 UEP720935:UEP720937 TUT720935:TUT720937 TKX720935:TKX720937 TBB720935:TBB720937 SRF720935:SRF720937 SHJ720935:SHJ720937 RXN720935:RXN720937 RNR720935:RNR720937 RDV720935:RDV720937 QTZ720935:QTZ720937 QKD720935:QKD720937 QAH720935:QAH720937 PQL720935:PQL720937 PGP720935:PGP720937 OWT720935:OWT720937 OMX720935:OMX720937 ODB720935:ODB720937 NTF720935:NTF720937 NJJ720935:NJJ720937 MZN720935:MZN720937 MPR720935:MPR720937 MFV720935:MFV720937 LVZ720935:LVZ720937 LMD720935:LMD720937 LCH720935:LCH720937 KSL720935:KSL720937 KIP720935:KIP720937 JYT720935:JYT720937 JOX720935:JOX720937 JFB720935:JFB720937 IVF720935:IVF720937 ILJ720935:ILJ720937 IBN720935:IBN720937 HRR720935:HRR720937 HHV720935:HHV720937 GXZ720935:GXZ720937 GOD720935:GOD720937 GEH720935:GEH720937 FUL720935:FUL720937 FKP720935:FKP720937 FAT720935:FAT720937 EQX720935:EQX720937 EHB720935:EHB720937 DXF720935:DXF720937 DNJ720935:DNJ720937 DDN720935:DDN720937 CTR720935:CTR720937 CJV720935:CJV720937 BZZ720935:BZZ720937 BQD720935:BQD720937 BGH720935:BGH720937 AWL720935:AWL720937 AMP720935:AMP720937 ACT720935:ACT720937 SX720935:SX720937 JB720935:JB720937 F720935:F720937 WVN655399:WVN655401 WLR655399:WLR655401 WBV655399:WBV655401 VRZ655399:VRZ655401 VID655399:VID655401 UYH655399:UYH655401 UOL655399:UOL655401 UEP655399:UEP655401 TUT655399:TUT655401 TKX655399:TKX655401 TBB655399:TBB655401 SRF655399:SRF655401 SHJ655399:SHJ655401 RXN655399:RXN655401 RNR655399:RNR655401 RDV655399:RDV655401 QTZ655399:QTZ655401 QKD655399:QKD655401 QAH655399:QAH655401 PQL655399:PQL655401 PGP655399:PGP655401 OWT655399:OWT655401 OMX655399:OMX655401 ODB655399:ODB655401 NTF655399:NTF655401 NJJ655399:NJJ655401 MZN655399:MZN655401 MPR655399:MPR655401 MFV655399:MFV655401 LVZ655399:LVZ655401 LMD655399:LMD655401 LCH655399:LCH655401 KSL655399:KSL655401 KIP655399:KIP655401 JYT655399:JYT655401 JOX655399:JOX655401 JFB655399:JFB655401 IVF655399:IVF655401 ILJ655399:ILJ655401 IBN655399:IBN655401 HRR655399:HRR655401 HHV655399:HHV655401 GXZ655399:GXZ655401 GOD655399:GOD655401 GEH655399:GEH655401 FUL655399:FUL655401 FKP655399:FKP655401 FAT655399:FAT655401 EQX655399:EQX655401 EHB655399:EHB655401 DXF655399:DXF655401 DNJ655399:DNJ655401 DDN655399:DDN655401 CTR655399:CTR655401 CJV655399:CJV655401 BZZ655399:BZZ655401 BQD655399:BQD655401 BGH655399:BGH655401 AWL655399:AWL655401 AMP655399:AMP655401 ACT655399:ACT655401 SX655399:SX655401 JB655399:JB655401 F655399:F655401 WVN589863:WVN589865 WLR589863:WLR589865 WBV589863:WBV589865 VRZ589863:VRZ589865 VID589863:VID589865 UYH589863:UYH589865 UOL589863:UOL589865 UEP589863:UEP589865 TUT589863:TUT589865 TKX589863:TKX589865 TBB589863:TBB589865 SRF589863:SRF589865 SHJ589863:SHJ589865 RXN589863:RXN589865 RNR589863:RNR589865 RDV589863:RDV589865 QTZ589863:QTZ589865 QKD589863:QKD589865 QAH589863:QAH589865 PQL589863:PQL589865 PGP589863:PGP589865 OWT589863:OWT589865 OMX589863:OMX589865 ODB589863:ODB589865 NTF589863:NTF589865 NJJ589863:NJJ589865 MZN589863:MZN589865 MPR589863:MPR589865 MFV589863:MFV589865 LVZ589863:LVZ589865 LMD589863:LMD589865 LCH589863:LCH589865 KSL589863:KSL589865 KIP589863:KIP589865 JYT589863:JYT589865 JOX589863:JOX589865 JFB589863:JFB589865 IVF589863:IVF589865 ILJ589863:ILJ589865 IBN589863:IBN589865 HRR589863:HRR589865 HHV589863:HHV589865 GXZ589863:GXZ589865 GOD589863:GOD589865 GEH589863:GEH589865 FUL589863:FUL589865 FKP589863:FKP589865 FAT589863:FAT589865 EQX589863:EQX589865 EHB589863:EHB589865 DXF589863:DXF589865 DNJ589863:DNJ589865 DDN589863:DDN589865 CTR589863:CTR589865 CJV589863:CJV589865 BZZ589863:BZZ589865 BQD589863:BQD589865 BGH589863:BGH589865 AWL589863:AWL589865 AMP589863:AMP589865 ACT589863:ACT589865 SX589863:SX589865 JB589863:JB589865 F589863:F589865 WVN524327:WVN524329 WLR524327:WLR524329 WBV524327:WBV524329 VRZ524327:VRZ524329 VID524327:VID524329 UYH524327:UYH524329 UOL524327:UOL524329 UEP524327:UEP524329 TUT524327:TUT524329 TKX524327:TKX524329 TBB524327:TBB524329 SRF524327:SRF524329 SHJ524327:SHJ524329 RXN524327:RXN524329 RNR524327:RNR524329 RDV524327:RDV524329 QTZ524327:QTZ524329 QKD524327:QKD524329 QAH524327:QAH524329 PQL524327:PQL524329 PGP524327:PGP524329 OWT524327:OWT524329 OMX524327:OMX524329 ODB524327:ODB524329 NTF524327:NTF524329 NJJ524327:NJJ524329 MZN524327:MZN524329 MPR524327:MPR524329 MFV524327:MFV524329 LVZ524327:LVZ524329 LMD524327:LMD524329 LCH524327:LCH524329 KSL524327:KSL524329 KIP524327:KIP524329 JYT524327:JYT524329 JOX524327:JOX524329 JFB524327:JFB524329 IVF524327:IVF524329 ILJ524327:ILJ524329 IBN524327:IBN524329 HRR524327:HRR524329 HHV524327:HHV524329 GXZ524327:GXZ524329 GOD524327:GOD524329 GEH524327:GEH524329 FUL524327:FUL524329 FKP524327:FKP524329 FAT524327:FAT524329 EQX524327:EQX524329 EHB524327:EHB524329 DXF524327:DXF524329 DNJ524327:DNJ524329 DDN524327:DDN524329 CTR524327:CTR524329 CJV524327:CJV524329 BZZ524327:BZZ524329 BQD524327:BQD524329 BGH524327:BGH524329 AWL524327:AWL524329 AMP524327:AMP524329 ACT524327:ACT524329 SX524327:SX524329 JB524327:JB524329 F524327:F524329 WVN458791:WVN458793 WLR458791:WLR458793 WBV458791:WBV458793 VRZ458791:VRZ458793 VID458791:VID458793 UYH458791:UYH458793 UOL458791:UOL458793 UEP458791:UEP458793 TUT458791:TUT458793 TKX458791:TKX458793 TBB458791:TBB458793 SRF458791:SRF458793 SHJ458791:SHJ458793 RXN458791:RXN458793 RNR458791:RNR458793 RDV458791:RDV458793 QTZ458791:QTZ458793 QKD458791:QKD458793 QAH458791:QAH458793 PQL458791:PQL458793 PGP458791:PGP458793 OWT458791:OWT458793 OMX458791:OMX458793 ODB458791:ODB458793 NTF458791:NTF458793 NJJ458791:NJJ458793 MZN458791:MZN458793 MPR458791:MPR458793 MFV458791:MFV458793 LVZ458791:LVZ458793 LMD458791:LMD458793 LCH458791:LCH458793 KSL458791:KSL458793 KIP458791:KIP458793 JYT458791:JYT458793 JOX458791:JOX458793 JFB458791:JFB458793 IVF458791:IVF458793 ILJ458791:ILJ458793 IBN458791:IBN458793 HRR458791:HRR458793 HHV458791:HHV458793 GXZ458791:GXZ458793 GOD458791:GOD458793 GEH458791:GEH458793 FUL458791:FUL458793 FKP458791:FKP458793 FAT458791:FAT458793 EQX458791:EQX458793 EHB458791:EHB458793 DXF458791:DXF458793 DNJ458791:DNJ458793 DDN458791:DDN458793 CTR458791:CTR458793 CJV458791:CJV458793 BZZ458791:BZZ458793 BQD458791:BQD458793 BGH458791:BGH458793 AWL458791:AWL458793 AMP458791:AMP458793 ACT458791:ACT458793 SX458791:SX458793 JB458791:JB458793 F458791:F458793 WVN393255:WVN393257 WLR393255:WLR393257 WBV393255:WBV393257 VRZ393255:VRZ393257 VID393255:VID393257 UYH393255:UYH393257 UOL393255:UOL393257 UEP393255:UEP393257 TUT393255:TUT393257 TKX393255:TKX393257 TBB393255:TBB393257 SRF393255:SRF393257 SHJ393255:SHJ393257 RXN393255:RXN393257 RNR393255:RNR393257 RDV393255:RDV393257 QTZ393255:QTZ393257 QKD393255:QKD393257 QAH393255:QAH393257 PQL393255:PQL393257 PGP393255:PGP393257 OWT393255:OWT393257 OMX393255:OMX393257 ODB393255:ODB393257 NTF393255:NTF393257 NJJ393255:NJJ393257 MZN393255:MZN393257 MPR393255:MPR393257 MFV393255:MFV393257 LVZ393255:LVZ393257 LMD393255:LMD393257 LCH393255:LCH393257 KSL393255:KSL393257 KIP393255:KIP393257 JYT393255:JYT393257 JOX393255:JOX393257 JFB393255:JFB393257 IVF393255:IVF393257 ILJ393255:ILJ393257 IBN393255:IBN393257 HRR393255:HRR393257 HHV393255:HHV393257 GXZ393255:GXZ393257 GOD393255:GOD393257 GEH393255:GEH393257 FUL393255:FUL393257 FKP393255:FKP393257 FAT393255:FAT393257 EQX393255:EQX393257 EHB393255:EHB393257 DXF393255:DXF393257 DNJ393255:DNJ393257 DDN393255:DDN393257 CTR393255:CTR393257 CJV393255:CJV393257 BZZ393255:BZZ393257 BQD393255:BQD393257 BGH393255:BGH393257 AWL393255:AWL393257 AMP393255:AMP393257 ACT393255:ACT393257 SX393255:SX393257 JB393255:JB393257 F393255:F393257 WVN327719:WVN327721 WLR327719:WLR327721 WBV327719:WBV327721 VRZ327719:VRZ327721 VID327719:VID327721 UYH327719:UYH327721 UOL327719:UOL327721 UEP327719:UEP327721 TUT327719:TUT327721 TKX327719:TKX327721 TBB327719:TBB327721 SRF327719:SRF327721 SHJ327719:SHJ327721 RXN327719:RXN327721 RNR327719:RNR327721 RDV327719:RDV327721 QTZ327719:QTZ327721 QKD327719:QKD327721 QAH327719:QAH327721 PQL327719:PQL327721 PGP327719:PGP327721 OWT327719:OWT327721 OMX327719:OMX327721 ODB327719:ODB327721 NTF327719:NTF327721 NJJ327719:NJJ327721 MZN327719:MZN327721 MPR327719:MPR327721 MFV327719:MFV327721 LVZ327719:LVZ327721 LMD327719:LMD327721 LCH327719:LCH327721 KSL327719:KSL327721 KIP327719:KIP327721 JYT327719:JYT327721 JOX327719:JOX327721 JFB327719:JFB327721 IVF327719:IVF327721 ILJ327719:ILJ327721 IBN327719:IBN327721 HRR327719:HRR327721 HHV327719:HHV327721 GXZ327719:GXZ327721 GOD327719:GOD327721 GEH327719:GEH327721 FUL327719:FUL327721 FKP327719:FKP327721 FAT327719:FAT327721 EQX327719:EQX327721 EHB327719:EHB327721 DXF327719:DXF327721 DNJ327719:DNJ327721 DDN327719:DDN327721 CTR327719:CTR327721 CJV327719:CJV327721 BZZ327719:BZZ327721 BQD327719:BQD327721 BGH327719:BGH327721 AWL327719:AWL327721 AMP327719:AMP327721 ACT327719:ACT327721 SX327719:SX327721 JB327719:JB327721 F327719:F327721 WVN262183:WVN262185 WLR262183:WLR262185 WBV262183:WBV262185 VRZ262183:VRZ262185 VID262183:VID262185 UYH262183:UYH262185 UOL262183:UOL262185 UEP262183:UEP262185 TUT262183:TUT262185 TKX262183:TKX262185 TBB262183:TBB262185 SRF262183:SRF262185 SHJ262183:SHJ262185 RXN262183:RXN262185 RNR262183:RNR262185 RDV262183:RDV262185 QTZ262183:QTZ262185 QKD262183:QKD262185 QAH262183:QAH262185 PQL262183:PQL262185 PGP262183:PGP262185 OWT262183:OWT262185 OMX262183:OMX262185 ODB262183:ODB262185 NTF262183:NTF262185 NJJ262183:NJJ262185 MZN262183:MZN262185 MPR262183:MPR262185 MFV262183:MFV262185 LVZ262183:LVZ262185 LMD262183:LMD262185 LCH262183:LCH262185 KSL262183:KSL262185 KIP262183:KIP262185 JYT262183:JYT262185 JOX262183:JOX262185 JFB262183:JFB262185 IVF262183:IVF262185 ILJ262183:ILJ262185 IBN262183:IBN262185 HRR262183:HRR262185 HHV262183:HHV262185 GXZ262183:GXZ262185 GOD262183:GOD262185 GEH262183:GEH262185 FUL262183:FUL262185 FKP262183:FKP262185 FAT262183:FAT262185 EQX262183:EQX262185 EHB262183:EHB262185 DXF262183:DXF262185 DNJ262183:DNJ262185 DDN262183:DDN262185 CTR262183:CTR262185 CJV262183:CJV262185 BZZ262183:BZZ262185 BQD262183:BQD262185 BGH262183:BGH262185 AWL262183:AWL262185 AMP262183:AMP262185 ACT262183:ACT262185 SX262183:SX262185 JB262183:JB262185 F262183:F262185 WVN196647:WVN196649 WLR196647:WLR196649 WBV196647:WBV196649 VRZ196647:VRZ196649 VID196647:VID196649 UYH196647:UYH196649 UOL196647:UOL196649 UEP196647:UEP196649 TUT196647:TUT196649 TKX196647:TKX196649 TBB196647:TBB196649 SRF196647:SRF196649 SHJ196647:SHJ196649 RXN196647:RXN196649 RNR196647:RNR196649 RDV196647:RDV196649 QTZ196647:QTZ196649 QKD196647:QKD196649 QAH196647:QAH196649 PQL196647:PQL196649 PGP196647:PGP196649 OWT196647:OWT196649 OMX196647:OMX196649 ODB196647:ODB196649 NTF196647:NTF196649 NJJ196647:NJJ196649 MZN196647:MZN196649 MPR196647:MPR196649 MFV196647:MFV196649 LVZ196647:LVZ196649 LMD196647:LMD196649 LCH196647:LCH196649 KSL196647:KSL196649 KIP196647:KIP196649 JYT196647:JYT196649 JOX196647:JOX196649 JFB196647:JFB196649 IVF196647:IVF196649 ILJ196647:ILJ196649 IBN196647:IBN196649 HRR196647:HRR196649 HHV196647:HHV196649 GXZ196647:GXZ196649 GOD196647:GOD196649 GEH196647:GEH196649 FUL196647:FUL196649 FKP196647:FKP196649 FAT196647:FAT196649 EQX196647:EQX196649 EHB196647:EHB196649 DXF196647:DXF196649 DNJ196647:DNJ196649 DDN196647:DDN196649 CTR196647:CTR196649 CJV196647:CJV196649 BZZ196647:BZZ196649 BQD196647:BQD196649 BGH196647:BGH196649 AWL196647:AWL196649 AMP196647:AMP196649 ACT196647:ACT196649 SX196647:SX196649 JB196647:JB196649 F196647:F196649 WVN131111:WVN131113 WLR131111:WLR131113 WBV131111:WBV131113 VRZ131111:VRZ131113 VID131111:VID131113 UYH131111:UYH131113 UOL131111:UOL131113 UEP131111:UEP131113 TUT131111:TUT131113 TKX131111:TKX131113 TBB131111:TBB131113 SRF131111:SRF131113 SHJ131111:SHJ131113 RXN131111:RXN131113 RNR131111:RNR131113 RDV131111:RDV131113 QTZ131111:QTZ131113 QKD131111:QKD131113 QAH131111:QAH131113 PQL131111:PQL131113 PGP131111:PGP131113 OWT131111:OWT131113 OMX131111:OMX131113 ODB131111:ODB131113 NTF131111:NTF131113 NJJ131111:NJJ131113 MZN131111:MZN131113 MPR131111:MPR131113 MFV131111:MFV131113 LVZ131111:LVZ131113 LMD131111:LMD131113 LCH131111:LCH131113 KSL131111:KSL131113 KIP131111:KIP131113 JYT131111:JYT131113 JOX131111:JOX131113 JFB131111:JFB131113 IVF131111:IVF131113 ILJ131111:ILJ131113 IBN131111:IBN131113 HRR131111:HRR131113 HHV131111:HHV131113 GXZ131111:GXZ131113 GOD131111:GOD131113 GEH131111:GEH131113 FUL131111:FUL131113 FKP131111:FKP131113 FAT131111:FAT131113 EQX131111:EQX131113 EHB131111:EHB131113 DXF131111:DXF131113 DNJ131111:DNJ131113 DDN131111:DDN131113 CTR131111:CTR131113 CJV131111:CJV131113 BZZ131111:BZZ131113 BQD131111:BQD131113 BGH131111:BGH131113 AWL131111:AWL131113 AMP131111:AMP131113 ACT131111:ACT131113 SX131111:SX131113 JB131111:JB131113 F131111:F131113 WVN65575:WVN65577 WLR65575:WLR65577 WBV65575:WBV65577 VRZ65575:VRZ65577 VID65575:VID65577 UYH65575:UYH65577 UOL65575:UOL65577 UEP65575:UEP65577 TUT65575:TUT65577 TKX65575:TKX65577 TBB65575:TBB65577 SRF65575:SRF65577 SHJ65575:SHJ65577 RXN65575:RXN65577 RNR65575:RNR65577 RDV65575:RDV65577 QTZ65575:QTZ65577 QKD65575:QKD65577 QAH65575:QAH65577 PQL65575:PQL65577 PGP65575:PGP65577 OWT65575:OWT65577 OMX65575:OMX65577 ODB65575:ODB65577 NTF65575:NTF65577 NJJ65575:NJJ65577 MZN65575:MZN65577 MPR65575:MPR65577 MFV65575:MFV65577 LVZ65575:LVZ65577 LMD65575:LMD65577 LCH65575:LCH65577 KSL65575:KSL65577 KIP65575:KIP65577 JYT65575:JYT65577 JOX65575:JOX65577 JFB65575:JFB65577 IVF65575:IVF65577 ILJ65575:ILJ65577 IBN65575:IBN65577 HRR65575:HRR65577 HHV65575:HHV65577 GXZ65575:GXZ65577 GOD65575:GOD65577 GEH65575:GEH65577 FUL65575:FUL65577 FKP65575:FKP65577 FAT65575:FAT65577 EQX65575:EQX65577 EHB65575:EHB65577 DXF65575:DXF65577 DNJ65575:DNJ65577 DDN65575:DDN65577 CTR65575:CTR65577 CJV65575:CJV65577 BZZ65575:BZZ65577 BQD65575:BQD65577 BGH65575:BGH65577 AWL65575:AWL65577 AMP65575:AMP65577 ACT65575:ACT65577 SX65575:SX65577 JB65575:JB65577 F65575:F65577 WVN39:WVN41 WLR39:WLR41 WBV39:WBV41 VRZ39:VRZ41 VID39:VID41 UYH39:UYH41 UOL39:UOL41 UEP39:UEP41 TUT39:TUT41 TKX39:TKX41 TBB39:TBB41 SRF39:SRF41 SHJ39:SHJ41 RXN39:RXN41 RNR39:RNR41 RDV39:RDV41 QTZ39:QTZ41 QKD39:QKD41 QAH39:QAH41 PQL39:PQL41 PGP39:PGP41 OWT39:OWT41 OMX39:OMX41 ODB39:ODB41 NTF39:NTF41 NJJ39:NJJ41 MZN39:MZN41 MPR39:MPR41 MFV39:MFV41 LVZ39:LVZ41 LMD39:LMD41 LCH39:LCH41 KSL39:KSL41 KIP39:KIP41 JYT39:JYT41 JOX39:JOX41 JFB39:JFB41 IVF39:IVF41 ILJ39:ILJ41 IBN39:IBN41 HRR39:HRR41 HHV39:HHV41 GXZ39:GXZ41 GOD39:GOD41 GEH39:GEH41 FUL39:FUL41 FKP39:FKP41 FAT39:FAT41 EQX39:EQX41 EHB39:EHB41 DXF39:DXF41 DNJ39:DNJ41 DDN39:DDN41 CTR39:CTR41 CJV39:CJV41 BZZ39:BZZ41 BQD39:BQD41 BGH39:BGH41 AWL39:AWL41 AMP39:AMP41 ACT39:ACT41 SX39:SX41 JB39:JB41 F39:F41 WVN983084:WVN983090 WLR983084:WLR983090 WBV983084:WBV983090 VRZ983084:VRZ983090 VID983084:VID983090 UYH983084:UYH983090 UOL983084:UOL983090 UEP983084:UEP983090 TUT983084:TUT983090 TKX983084:TKX983090 TBB983084:TBB983090 SRF983084:SRF983090 SHJ983084:SHJ983090 RXN983084:RXN983090 RNR983084:RNR983090 RDV983084:RDV983090 QTZ983084:QTZ983090 QKD983084:QKD983090 QAH983084:QAH983090 PQL983084:PQL983090 PGP983084:PGP983090 OWT983084:OWT983090 OMX983084:OMX983090 ODB983084:ODB983090 NTF983084:NTF983090 NJJ983084:NJJ983090 MZN983084:MZN983090 MPR983084:MPR983090 MFV983084:MFV983090 LVZ983084:LVZ983090 LMD983084:LMD983090 LCH983084:LCH983090 KSL983084:KSL983090 KIP983084:KIP983090 JYT983084:JYT983090 JOX983084:JOX983090 JFB983084:JFB983090 IVF983084:IVF983090 ILJ983084:ILJ983090 IBN983084:IBN983090 HRR983084:HRR983090 HHV983084:HHV983090 GXZ983084:GXZ983090 GOD983084:GOD983090 GEH983084:GEH983090 FUL983084:FUL983090 FKP983084:FKP983090 FAT983084:FAT983090 EQX983084:EQX983090 EHB983084:EHB983090 DXF983084:DXF983090 DNJ983084:DNJ983090 DDN983084:DDN983090 CTR983084:CTR983090 CJV983084:CJV983090 BZZ983084:BZZ983090 BQD983084:BQD983090 BGH983084:BGH983090 AWL983084:AWL983090 AMP983084:AMP983090 ACT983084:ACT983090 SX983084:SX983090 JB983084:JB983090 F983084:F983090 WVN917548:WVN917554 WLR917548:WLR917554 WBV917548:WBV917554 VRZ917548:VRZ917554 VID917548:VID917554 UYH917548:UYH917554 UOL917548:UOL917554 UEP917548:UEP917554 TUT917548:TUT917554 TKX917548:TKX917554 TBB917548:TBB917554 SRF917548:SRF917554 SHJ917548:SHJ917554 RXN917548:RXN917554 RNR917548:RNR917554 RDV917548:RDV917554 QTZ917548:QTZ917554 QKD917548:QKD917554 QAH917548:QAH917554 PQL917548:PQL917554 PGP917548:PGP917554 OWT917548:OWT917554 OMX917548:OMX917554 ODB917548:ODB917554 NTF917548:NTF917554 NJJ917548:NJJ917554 MZN917548:MZN917554 MPR917548:MPR917554 MFV917548:MFV917554 LVZ917548:LVZ917554 LMD917548:LMD917554 LCH917548:LCH917554 KSL917548:KSL917554 KIP917548:KIP917554 JYT917548:JYT917554 JOX917548:JOX917554 JFB917548:JFB917554 IVF917548:IVF917554 ILJ917548:ILJ917554 IBN917548:IBN917554 HRR917548:HRR917554 HHV917548:HHV917554 GXZ917548:GXZ917554 GOD917548:GOD917554 GEH917548:GEH917554 FUL917548:FUL917554 FKP917548:FKP917554 FAT917548:FAT917554 EQX917548:EQX917554 EHB917548:EHB917554 DXF917548:DXF917554 DNJ917548:DNJ917554 DDN917548:DDN917554 CTR917548:CTR917554 CJV917548:CJV917554 BZZ917548:BZZ917554 BQD917548:BQD917554 BGH917548:BGH917554 AWL917548:AWL917554 AMP917548:AMP917554 ACT917548:ACT917554 SX917548:SX917554 JB917548:JB917554 F917548:F917554 WVN852012:WVN852018 WLR852012:WLR852018 WBV852012:WBV852018 VRZ852012:VRZ852018 VID852012:VID852018 UYH852012:UYH852018 UOL852012:UOL852018 UEP852012:UEP852018 TUT852012:TUT852018 TKX852012:TKX852018 TBB852012:TBB852018 SRF852012:SRF852018 SHJ852012:SHJ852018 RXN852012:RXN852018 RNR852012:RNR852018 RDV852012:RDV852018 QTZ852012:QTZ852018 QKD852012:QKD852018 QAH852012:QAH852018 PQL852012:PQL852018 PGP852012:PGP852018 OWT852012:OWT852018 OMX852012:OMX852018 ODB852012:ODB852018 NTF852012:NTF852018 NJJ852012:NJJ852018 MZN852012:MZN852018 MPR852012:MPR852018 MFV852012:MFV852018 LVZ852012:LVZ852018 LMD852012:LMD852018 LCH852012:LCH852018 KSL852012:KSL852018 KIP852012:KIP852018 JYT852012:JYT852018 JOX852012:JOX852018 JFB852012:JFB852018 IVF852012:IVF852018 ILJ852012:ILJ852018 IBN852012:IBN852018 HRR852012:HRR852018 HHV852012:HHV852018 GXZ852012:GXZ852018 GOD852012:GOD852018 GEH852012:GEH852018 FUL852012:FUL852018 FKP852012:FKP852018 FAT852012:FAT852018 EQX852012:EQX852018 EHB852012:EHB852018 DXF852012:DXF852018 DNJ852012:DNJ852018 DDN852012:DDN852018 CTR852012:CTR852018 CJV852012:CJV852018 BZZ852012:BZZ852018 BQD852012:BQD852018 BGH852012:BGH852018 AWL852012:AWL852018 AMP852012:AMP852018 ACT852012:ACT852018 SX852012:SX852018 JB852012:JB852018 F852012:F852018 WVN786476:WVN786482 WLR786476:WLR786482 WBV786476:WBV786482 VRZ786476:VRZ786482 VID786476:VID786482 UYH786476:UYH786482 UOL786476:UOL786482 UEP786476:UEP786482 TUT786476:TUT786482 TKX786476:TKX786482 TBB786476:TBB786482 SRF786476:SRF786482 SHJ786476:SHJ786482 RXN786476:RXN786482 RNR786476:RNR786482 RDV786476:RDV786482 QTZ786476:QTZ786482 QKD786476:QKD786482 QAH786476:QAH786482 PQL786476:PQL786482 PGP786476:PGP786482 OWT786476:OWT786482 OMX786476:OMX786482 ODB786476:ODB786482 NTF786476:NTF786482 NJJ786476:NJJ786482 MZN786476:MZN786482 MPR786476:MPR786482 MFV786476:MFV786482 LVZ786476:LVZ786482 LMD786476:LMD786482 LCH786476:LCH786482 KSL786476:KSL786482 KIP786476:KIP786482 JYT786476:JYT786482 JOX786476:JOX786482 JFB786476:JFB786482 IVF786476:IVF786482 ILJ786476:ILJ786482 IBN786476:IBN786482 HRR786476:HRR786482 HHV786476:HHV786482 GXZ786476:GXZ786482 GOD786476:GOD786482 GEH786476:GEH786482 FUL786476:FUL786482 FKP786476:FKP786482 FAT786476:FAT786482 EQX786476:EQX786482 EHB786476:EHB786482 DXF786476:DXF786482 DNJ786476:DNJ786482 DDN786476:DDN786482 CTR786476:CTR786482 CJV786476:CJV786482 BZZ786476:BZZ786482 BQD786476:BQD786482 BGH786476:BGH786482 AWL786476:AWL786482 AMP786476:AMP786482 ACT786476:ACT786482 SX786476:SX786482 JB786476:JB786482 F786476:F786482 WVN720940:WVN720946 WLR720940:WLR720946 WBV720940:WBV720946 VRZ720940:VRZ720946 VID720940:VID720946 UYH720940:UYH720946 UOL720940:UOL720946 UEP720940:UEP720946 TUT720940:TUT720946 TKX720940:TKX720946 TBB720940:TBB720946 SRF720940:SRF720946 SHJ720940:SHJ720946 RXN720940:RXN720946 RNR720940:RNR720946 RDV720940:RDV720946 QTZ720940:QTZ720946 QKD720940:QKD720946 QAH720940:QAH720946 PQL720940:PQL720946 PGP720940:PGP720946 OWT720940:OWT720946 OMX720940:OMX720946 ODB720940:ODB720946 NTF720940:NTF720946 NJJ720940:NJJ720946 MZN720940:MZN720946 MPR720940:MPR720946 MFV720940:MFV720946 LVZ720940:LVZ720946 LMD720940:LMD720946 LCH720940:LCH720946 KSL720940:KSL720946 KIP720940:KIP720946 JYT720940:JYT720946 JOX720940:JOX720946 JFB720940:JFB720946 IVF720940:IVF720946 ILJ720940:ILJ720946 IBN720940:IBN720946 HRR720940:HRR720946 HHV720940:HHV720946 GXZ720940:GXZ720946 GOD720940:GOD720946 GEH720940:GEH720946 FUL720940:FUL720946 FKP720940:FKP720946 FAT720940:FAT720946 EQX720940:EQX720946 EHB720940:EHB720946 DXF720940:DXF720946 DNJ720940:DNJ720946 DDN720940:DDN720946 CTR720940:CTR720946 CJV720940:CJV720946 BZZ720940:BZZ720946 BQD720940:BQD720946 BGH720940:BGH720946 AWL720940:AWL720946 AMP720940:AMP720946 ACT720940:ACT720946 SX720940:SX720946 JB720940:JB720946 F720940:F720946 WVN655404:WVN655410 WLR655404:WLR655410 WBV655404:WBV655410 VRZ655404:VRZ655410 VID655404:VID655410 UYH655404:UYH655410 UOL655404:UOL655410 UEP655404:UEP655410 TUT655404:TUT655410 TKX655404:TKX655410 TBB655404:TBB655410 SRF655404:SRF655410 SHJ655404:SHJ655410 RXN655404:RXN655410 RNR655404:RNR655410 RDV655404:RDV655410 QTZ655404:QTZ655410 QKD655404:QKD655410 QAH655404:QAH655410 PQL655404:PQL655410 PGP655404:PGP655410 OWT655404:OWT655410 OMX655404:OMX655410 ODB655404:ODB655410 NTF655404:NTF655410 NJJ655404:NJJ655410 MZN655404:MZN655410 MPR655404:MPR655410 MFV655404:MFV655410 LVZ655404:LVZ655410 LMD655404:LMD655410 LCH655404:LCH655410 KSL655404:KSL655410 KIP655404:KIP655410 JYT655404:JYT655410 JOX655404:JOX655410 JFB655404:JFB655410 IVF655404:IVF655410 ILJ655404:ILJ655410 IBN655404:IBN655410 HRR655404:HRR655410 HHV655404:HHV655410 GXZ655404:GXZ655410 GOD655404:GOD655410 GEH655404:GEH655410 FUL655404:FUL655410 FKP655404:FKP655410 FAT655404:FAT655410 EQX655404:EQX655410 EHB655404:EHB655410 DXF655404:DXF655410 DNJ655404:DNJ655410 DDN655404:DDN655410 CTR655404:CTR655410 CJV655404:CJV655410 BZZ655404:BZZ655410 BQD655404:BQD655410 BGH655404:BGH655410 AWL655404:AWL655410 AMP655404:AMP655410 ACT655404:ACT655410 SX655404:SX655410 JB655404:JB655410 F655404:F655410 WVN589868:WVN589874 WLR589868:WLR589874 WBV589868:WBV589874 VRZ589868:VRZ589874 VID589868:VID589874 UYH589868:UYH589874 UOL589868:UOL589874 UEP589868:UEP589874 TUT589868:TUT589874 TKX589868:TKX589874 TBB589868:TBB589874 SRF589868:SRF589874 SHJ589868:SHJ589874 RXN589868:RXN589874 RNR589868:RNR589874 RDV589868:RDV589874 QTZ589868:QTZ589874 QKD589868:QKD589874 QAH589868:QAH589874 PQL589868:PQL589874 PGP589868:PGP589874 OWT589868:OWT589874 OMX589868:OMX589874 ODB589868:ODB589874 NTF589868:NTF589874 NJJ589868:NJJ589874 MZN589868:MZN589874 MPR589868:MPR589874 MFV589868:MFV589874 LVZ589868:LVZ589874 LMD589868:LMD589874 LCH589868:LCH589874 KSL589868:KSL589874 KIP589868:KIP589874 JYT589868:JYT589874 JOX589868:JOX589874 JFB589868:JFB589874 IVF589868:IVF589874 ILJ589868:ILJ589874 IBN589868:IBN589874 HRR589868:HRR589874 HHV589868:HHV589874 GXZ589868:GXZ589874 GOD589868:GOD589874 GEH589868:GEH589874 FUL589868:FUL589874 FKP589868:FKP589874 FAT589868:FAT589874 EQX589868:EQX589874 EHB589868:EHB589874 DXF589868:DXF589874 DNJ589868:DNJ589874 DDN589868:DDN589874 CTR589868:CTR589874 CJV589868:CJV589874 BZZ589868:BZZ589874 BQD589868:BQD589874 BGH589868:BGH589874 AWL589868:AWL589874 AMP589868:AMP589874 ACT589868:ACT589874 SX589868:SX589874 JB589868:JB589874 F589868:F589874 WVN524332:WVN524338 WLR524332:WLR524338 WBV524332:WBV524338 VRZ524332:VRZ524338 VID524332:VID524338 UYH524332:UYH524338 UOL524332:UOL524338 UEP524332:UEP524338 TUT524332:TUT524338 TKX524332:TKX524338 TBB524332:TBB524338 SRF524332:SRF524338 SHJ524332:SHJ524338 RXN524332:RXN524338 RNR524332:RNR524338 RDV524332:RDV524338 QTZ524332:QTZ524338 QKD524332:QKD524338 QAH524332:QAH524338 PQL524332:PQL524338 PGP524332:PGP524338 OWT524332:OWT524338 OMX524332:OMX524338 ODB524332:ODB524338 NTF524332:NTF524338 NJJ524332:NJJ524338 MZN524332:MZN524338 MPR524332:MPR524338 MFV524332:MFV524338 LVZ524332:LVZ524338 LMD524332:LMD524338 LCH524332:LCH524338 KSL524332:KSL524338 KIP524332:KIP524338 JYT524332:JYT524338 JOX524332:JOX524338 JFB524332:JFB524338 IVF524332:IVF524338 ILJ524332:ILJ524338 IBN524332:IBN524338 HRR524332:HRR524338 HHV524332:HHV524338 GXZ524332:GXZ524338 GOD524332:GOD524338 GEH524332:GEH524338 FUL524332:FUL524338 FKP524332:FKP524338 FAT524332:FAT524338 EQX524332:EQX524338 EHB524332:EHB524338 DXF524332:DXF524338 DNJ524332:DNJ524338 DDN524332:DDN524338 CTR524332:CTR524338 CJV524332:CJV524338 BZZ524332:BZZ524338 BQD524332:BQD524338 BGH524332:BGH524338 AWL524332:AWL524338 AMP524332:AMP524338 ACT524332:ACT524338 SX524332:SX524338 JB524332:JB524338 F524332:F524338 WVN458796:WVN458802 WLR458796:WLR458802 WBV458796:WBV458802 VRZ458796:VRZ458802 VID458796:VID458802 UYH458796:UYH458802 UOL458796:UOL458802 UEP458796:UEP458802 TUT458796:TUT458802 TKX458796:TKX458802 TBB458796:TBB458802 SRF458796:SRF458802 SHJ458796:SHJ458802 RXN458796:RXN458802 RNR458796:RNR458802 RDV458796:RDV458802 QTZ458796:QTZ458802 QKD458796:QKD458802 QAH458796:QAH458802 PQL458796:PQL458802 PGP458796:PGP458802 OWT458796:OWT458802 OMX458796:OMX458802 ODB458796:ODB458802 NTF458796:NTF458802 NJJ458796:NJJ458802 MZN458796:MZN458802 MPR458796:MPR458802 MFV458796:MFV458802 LVZ458796:LVZ458802 LMD458796:LMD458802 LCH458796:LCH458802 KSL458796:KSL458802 KIP458796:KIP458802 JYT458796:JYT458802 JOX458796:JOX458802 JFB458796:JFB458802 IVF458796:IVF458802 ILJ458796:ILJ458802 IBN458796:IBN458802 HRR458796:HRR458802 HHV458796:HHV458802 GXZ458796:GXZ458802 GOD458796:GOD458802 GEH458796:GEH458802 FUL458796:FUL458802 FKP458796:FKP458802 FAT458796:FAT458802 EQX458796:EQX458802 EHB458796:EHB458802 DXF458796:DXF458802 DNJ458796:DNJ458802 DDN458796:DDN458802 CTR458796:CTR458802 CJV458796:CJV458802 BZZ458796:BZZ458802 BQD458796:BQD458802 BGH458796:BGH458802 AWL458796:AWL458802 AMP458796:AMP458802 ACT458796:ACT458802 SX458796:SX458802 JB458796:JB458802 F458796:F458802 WVN393260:WVN393266 WLR393260:WLR393266 WBV393260:WBV393266 VRZ393260:VRZ393266 VID393260:VID393266 UYH393260:UYH393266 UOL393260:UOL393266 UEP393260:UEP393266 TUT393260:TUT393266 TKX393260:TKX393266 TBB393260:TBB393266 SRF393260:SRF393266 SHJ393260:SHJ393266 RXN393260:RXN393266 RNR393260:RNR393266 RDV393260:RDV393266 QTZ393260:QTZ393266 QKD393260:QKD393266 QAH393260:QAH393266 PQL393260:PQL393266 PGP393260:PGP393266 OWT393260:OWT393266 OMX393260:OMX393266 ODB393260:ODB393266 NTF393260:NTF393266 NJJ393260:NJJ393266 MZN393260:MZN393266 MPR393260:MPR393266 MFV393260:MFV393266 LVZ393260:LVZ393266 LMD393260:LMD393266 LCH393260:LCH393266 KSL393260:KSL393266 KIP393260:KIP393266 JYT393260:JYT393266 JOX393260:JOX393266 JFB393260:JFB393266 IVF393260:IVF393266 ILJ393260:ILJ393266 IBN393260:IBN393266 HRR393260:HRR393266 HHV393260:HHV393266 GXZ393260:GXZ393266 GOD393260:GOD393266 GEH393260:GEH393266 FUL393260:FUL393266 FKP393260:FKP393266 FAT393260:FAT393266 EQX393260:EQX393266 EHB393260:EHB393266 DXF393260:DXF393266 DNJ393260:DNJ393266 DDN393260:DDN393266 CTR393260:CTR393266 CJV393260:CJV393266 BZZ393260:BZZ393266 BQD393260:BQD393266 BGH393260:BGH393266 AWL393260:AWL393266 AMP393260:AMP393266 ACT393260:ACT393266 SX393260:SX393266 JB393260:JB393266 F393260:F393266 WVN327724:WVN327730 WLR327724:WLR327730 WBV327724:WBV327730 VRZ327724:VRZ327730 VID327724:VID327730 UYH327724:UYH327730 UOL327724:UOL327730 UEP327724:UEP327730 TUT327724:TUT327730 TKX327724:TKX327730 TBB327724:TBB327730 SRF327724:SRF327730 SHJ327724:SHJ327730 RXN327724:RXN327730 RNR327724:RNR327730 RDV327724:RDV327730 QTZ327724:QTZ327730 QKD327724:QKD327730 QAH327724:QAH327730 PQL327724:PQL327730 PGP327724:PGP327730 OWT327724:OWT327730 OMX327724:OMX327730 ODB327724:ODB327730 NTF327724:NTF327730 NJJ327724:NJJ327730 MZN327724:MZN327730 MPR327724:MPR327730 MFV327724:MFV327730 LVZ327724:LVZ327730 LMD327724:LMD327730 LCH327724:LCH327730 KSL327724:KSL327730 KIP327724:KIP327730 JYT327724:JYT327730 JOX327724:JOX327730 JFB327724:JFB327730 IVF327724:IVF327730 ILJ327724:ILJ327730 IBN327724:IBN327730 HRR327724:HRR327730 HHV327724:HHV327730 GXZ327724:GXZ327730 GOD327724:GOD327730 GEH327724:GEH327730 FUL327724:FUL327730 FKP327724:FKP327730 FAT327724:FAT327730 EQX327724:EQX327730 EHB327724:EHB327730 DXF327724:DXF327730 DNJ327724:DNJ327730 DDN327724:DDN327730 CTR327724:CTR327730 CJV327724:CJV327730 BZZ327724:BZZ327730 BQD327724:BQD327730 BGH327724:BGH327730 AWL327724:AWL327730 AMP327724:AMP327730 ACT327724:ACT327730 SX327724:SX327730 JB327724:JB327730 F327724:F327730 WVN262188:WVN262194 WLR262188:WLR262194 WBV262188:WBV262194 VRZ262188:VRZ262194 VID262188:VID262194 UYH262188:UYH262194 UOL262188:UOL262194 UEP262188:UEP262194 TUT262188:TUT262194 TKX262188:TKX262194 TBB262188:TBB262194 SRF262188:SRF262194 SHJ262188:SHJ262194 RXN262188:RXN262194 RNR262188:RNR262194 RDV262188:RDV262194 QTZ262188:QTZ262194 QKD262188:QKD262194 QAH262188:QAH262194 PQL262188:PQL262194 PGP262188:PGP262194 OWT262188:OWT262194 OMX262188:OMX262194 ODB262188:ODB262194 NTF262188:NTF262194 NJJ262188:NJJ262194 MZN262188:MZN262194 MPR262188:MPR262194 MFV262188:MFV262194 LVZ262188:LVZ262194 LMD262188:LMD262194 LCH262188:LCH262194 KSL262188:KSL262194 KIP262188:KIP262194 JYT262188:JYT262194 JOX262188:JOX262194 JFB262188:JFB262194 IVF262188:IVF262194 ILJ262188:ILJ262194 IBN262188:IBN262194 HRR262188:HRR262194 HHV262188:HHV262194 GXZ262188:GXZ262194 GOD262188:GOD262194 GEH262188:GEH262194 FUL262188:FUL262194 FKP262188:FKP262194 FAT262188:FAT262194 EQX262188:EQX262194 EHB262188:EHB262194 DXF262188:DXF262194 DNJ262188:DNJ262194 DDN262188:DDN262194 CTR262188:CTR262194 CJV262188:CJV262194 BZZ262188:BZZ262194 BQD262188:BQD262194 BGH262188:BGH262194 AWL262188:AWL262194 AMP262188:AMP262194 ACT262188:ACT262194 SX262188:SX262194 JB262188:JB262194 F262188:F262194 WVN196652:WVN196658 WLR196652:WLR196658 WBV196652:WBV196658 VRZ196652:VRZ196658 VID196652:VID196658 UYH196652:UYH196658 UOL196652:UOL196658 UEP196652:UEP196658 TUT196652:TUT196658 TKX196652:TKX196658 TBB196652:TBB196658 SRF196652:SRF196658 SHJ196652:SHJ196658 RXN196652:RXN196658 RNR196652:RNR196658 RDV196652:RDV196658 QTZ196652:QTZ196658 QKD196652:QKD196658 QAH196652:QAH196658 PQL196652:PQL196658 PGP196652:PGP196658 OWT196652:OWT196658 OMX196652:OMX196658 ODB196652:ODB196658 NTF196652:NTF196658 NJJ196652:NJJ196658 MZN196652:MZN196658 MPR196652:MPR196658 MFV196652:MFV196658 LVZ196652:LVZ196658 LMD196652:LMD196658 LCH196652:LCH196658 KSL196652:KSL196658 KIP196652:KIP196658 JYT196652:JYT196658 JOX196652:JOX196658 JFB196652:JFB196658 IVF196652:IVF196658 ILJ196652:ILJ196658 IBN196652:IBN196658 HRR196652:HRR196658 HHV196652:HHV196658 GXZ196652:GXZ196658 GOD196652:GOD196658 GEH196652:GEH196658 FUL196652:FUL196658 FKP196652:FKP196658 FAT196652:FAT196658 EQX196652:EQX196658 EHB196652:EHB196658 DXF196652:DXF196658 DNJ196652:DNJ196658 DDN196652:DDN196658 CTR196652:CTR196658 CJV196652:CJV196658 BZZ196652:BZZ196658 BQD196652:BQD196658 BGH196652:BGH196658 AWL196652:AWL196658 AMP196652:AMP196658 ACT196652:ACT196658 SX196652:SX196658 JB196652:JB196658 F196652:F196658 WVN131116:WVN131122 WLR131116:WLR131122 WBV131116:WBV131122 VRZ131116:VRZ131122 VID131116:VID131122 UYH131116:UYH131122 UOL131116:UOL131122 UEP131116:UEP131122 TUT131116:TUT131122 TKX131116:TKX131122 TBB131116:TBB131122 SRF131116:SRF131122 SHJ131116:SHJ131122 RXN131116:RXN131122 RNR131116:RNR131122 RDV131116:RDV131122 QTZ131116:QTZ131122 QKD131116:QKD131122 QAH131116:QAH131122 PQL131116:PQL131122 PGP131116:PGP131122 OWT131116:OWT131122 OMX131116:OMX131122 ODB131116:ODB131122 NTF131116:NTF131122 NJJ131116:NJJ131122 MZN131116:MZN131122 MPR131116:MPR131122 MFV131116:MFV131122 LVZ131116:LVZ131122 LMD131116:LMD131122 LCH131116:LCH131122 KSL131116:KSL131122 KIP131116:KIP131122 JYT131116:JYT131122 JOX131116:JOX131122 JFB131116:JFB131122 IVF131116:IVF131122 ILJ131116:ILJ131122 IBN131116:IBN131122 HRR131116:HRR131122 HHV131116:HHV131122 GXZ131116:GXZ131122 GOD131116:GOD131122 GEH131116:GEH131122 FUL131116:FUL131122 FKP131116:FKP131122 FAT131116:FAT131122 EQX131116:EQX131122 EHB131116:EHB131122 DXF131116:DXF131122 DNJ131116:DNJ131122 DDN131116:DDN131122 CTR131116:CTR131122 CJV131116:CJV131122 BZZ131116:BZZ131122 BQD131116:BQD131122 BGH131116:BGH131122 AWL131116:AWL131122 AMP131116:AMP131122 ACT131116:ACT131122 SX131116:SX131122 JB131116:JB131122 F131116:F131122 WVN65580:WVN65586 WLR65580:WLR65586 WBV65580:WBV65586 VRZ65580:VRZ65586 VID65580:VID65586 UYH65580:UYH65586 UOL65580:UOL65586 UEP65580:UEP65586 TUT65580:TUT65586 TKX65580:TKX65586 TBB65580:TBB65586 SRF65580:SRF65586 SHJ65580:SHJ65586 RXN65580:RXN65586 RNR65580:RNR65586 RDV65580:RDV65586 QTZ65580:QTZ65586 QKD65580:QKD65586 QAH65580:QAH65586 PQL65580:PQL65586 PGP65580:PGP65586 OWT65580:OWT65586 OMX65580:OMX65586 ODB65580:ODB65586 NTF65580:NTF65586 NJJ65580:NJJ65586 MZN65580:MZN65586 MPR65580:MPR65586 MFV65580:MFV65586 LVZ65580:LVZ65586 LMD65580:LMD65586 LCH65580:LCH65586 KSL65580:KSL65586 KIP65580:KIP65586 JYT65580:JYT65586 JOX65580:JOX65586 JFB65580:JFB65586 IVF65580:IVF65586 ILJ65580:ILJ65586 IBN65580:IBN65586 HRR65580:HRR65586 HHV65580:HHV65586 GXZ65580:GXZ65586 GOD65580:GOD65586 GEH65580:GEH65586 FUL65580:FUL65586 FKP65580:FKP65586 FAT65580:FAT65586 EQX65580:EQX65586 EHB65580:EHB65586 DXF65580:DXF65586 DNJ65580:DNJ65586 DDN65580:DDN65586 CTR65580:CTR65586 CJV65580:CJV65586 BZZ65580:BZZ65586 BQD65580:BQD65586 BGH65580:BGH65586 AWL65580:AWL65586 AMP65580:AMP65586 ACT65580:ACT65586 SX65580:SX65586 JB65580:JB65586 F65580:F65586 WVN44:WVN50 WLR44:WLR50 WBV44:WBV50 VRZ44:VRZ50 VID44:VID50 UYH44:UYH50 UOL44:UOL50 UEP44:UEP50 TUT44:TUT50 TKX44:TKX50 TBB44:TBB50 SRF44:SRF50 SHJ44:SHJ50 RXN44:RXN50 RNR44:RNR50 RDV44:RDV50 QTZ44:QTZ50 QKD44:QKD50 QAH44:QAH50 PQL44:PQL50 PGP44:PGP50 OWT44:OWT50 OMX44:OMX50 ODB44:ODB50 NTF44:NTF50 NJJ44:NJJ50 MZN44:MZN50 MPR44:MPR50 MFV44:MFV50 LVZ44:LVZ50 LMD44:LMD50 LCH44:LCH50 KSL44:KSL50 KIP44:KIP50 JYT44:JYT50 JOX44:JOX50 JFB44:JFB50 IVF44:IVF50 ILJ44:ILJ50 IBN44:IBN50 HRR44:HRR50 HHV44:HHV50 GXZ44:GXZ50 GOD44:GOD50 GEH44:GEH50 FUL44:FUL50 FKP44:FKP50 FAT44:FAT50 EQX44:EQX50 EHB44:EHB50 DXF44:DXF50 DNJ44:DNJ50 DDN44:DDN50 CTR44:CTR50 CJV44:CJV50 BZZ44:BZZ50 BQD44:BQD50 BGH44:BGH50 AWL44:AWL50 AMP44:AMP50 ACT44:ACT50 SX44:SX50 JB44:JB50 F26">
      <formula1>$F$64:$F$75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L983083:WVL983090 D26 WLP983083:WLP983090 WBT983083:WBT983090 VRX983083:VRX983090 VIB983083:VIB983090 UYF983083:UYF983090 UOJ983083:UOJ983090 UEN983083:UEN983090 TUR983083:TUR983090 TKV983083:TKV983090 TAZ983083:TAZ983090 SRD983083:SRD983090 SHH983083:SHH983090 RXL983083:RXL983090 RNP983083:RNP983090 RDT983083:RDT983090 QTX983083:QTX983090 QKB983083:QKB983090 QAF983083:QAF983090 PQJ983083:PQJ983090 PGN983083:PGN983090 OWR983083:OWR983090 OMV983083:OMV983090 OCZ983083:OCZ983090 NTD983083:NTD983090 NJH983083:NJH983090 MZL983083:MZL983090 MPP983083:MPP983090 MFT983083:MFT983090 LVX983083:LVX983090 LMB983083:LMB983090 LCF983083:LCF983090 KSJ983083:KSJ983090 KIN983083:KIN983090 JYR983083:JYR983090 JOV983083:JOV983090 JEZ983083:JEZ983090 IVD983083:IVD983090 ILH983083:ILH983090 IBL983083:IBL983090 HRP983083:HRP983090 HHT983083:HHT983090 GXX983083:GXX983090 GOB983083:GOB983090 GEF983083:GEF983090 FUJ983083:FUJ983090 FKN983083:FKN983090 FAR983083:FAR983090 EQV983083:EQV983090 EGZ983083:EGZ983090 DXD983083:DXD983090 DNH983083:DNH983090 DDL983083:DDL983090 CTP983083:CTP983090 CJT983083:CJT983090 BZX983083:BZX983090 BQB983083:BQB983090 BGF983083:BGF983090 AWJ983083:AWJ983090 AMN983083:AMN983090 ACR983083:ACR983090 SV983083:SV983090 IZ983083:IZ983090 D983083:D983090 WVL917547:WVL917554 WLP917547:WLP917554 WBT917547:WBT917554 VRX917547:VRX917554 VIB917547:VIB917554 UYF917547:UYF917554 UOJ917547:UOJ917554 UEN917547:UEN917554 TUR917547:TUR917554 TKV917547:TKV917554 TAZ917547:TAZ917554 SRD917547:SRD917554 SHH917547:SHH917554 RXL917547:RXL917554 RNP917547:RNP917554 RDT917547:RDT917554 QTX917547:QTX917554 QKB917547:QKB917554 QAF917547:QAF917554 PQJ917547:PQJ917554 PGN917547:PGN917554 OWR917547:OWR917554 OMV917547:OMV917554 OCZ917547:OCZ917554 NTD917547:NTD917554 NJH917547:NJH917554 MZL917547:MZL917554 MPP917547:MPP917554 MFT917547:MFT917554 LVX917547:LVX917554 LMB917547:LMB917554 LCF917547:LCF917554 KSJ917547:KSJ917554 KIN917547:KIN917554 JYR917547:JYR917554 JOV917547:JOV917554 JEZ917547:JEZ917554 IVD917547:IVD917554 ILH917547:ILH917554 IBL917547:IBL917554 HRP917547:HRP917554 HHT917547:HHT917554 GXX917547:GXX917554 GOB917547:GOB917554 GEF917547:GEF917554 FUJ917547:FUJ917554 FKN917547:FKN917554 FAR917547:FAR917554 EQV917547:EQV917554 EGZ917547:EGZ917554 DXD917547:DXD917554 DNH917547:DNH917554 DDL917547:DDL917554 CTP917547:CTP917554 CJT917547:CJT917554 BZX917547:BZX917554 BQB917547:BQB917554 BGF917547:BGF917554 AWJ917547:AWJ917554 AMN917547:AMN917554 ACR917547:ACR917554 SV917547:SV917554 IZ917547:IZ917554 D917547:D917554 WVL852011:WVL852018 WLP852011:WLP852018 WBT852011:WBT852018 VRX852011:VRX852018 VIB852011:VIB852018 UYF852011:UYF852018 UOJ852011:UOJ852018 UEN852011:UEN852018 TUR852011:TUR852018 TKV852011:TKV852018 TAZ852011:TAZ852018 SRD852011:SRD852018 SHH852011:SHH852018 RXL852011:RXL852018 RNP852011:RNP852018 RDT852011:RDT852018 QTX852011:QTX852018 QKB852011:QKB852018 QAF852011:QAF852018 PQJ852011:PQJ852018 PGN852011:PGN852018 OWR852011:OWR852018 OMV852011:OMV852018 OCZ852011:OCZ852018 NTD852011:NTD852018 NJH852011:NJH852018 MZL852011:MZL852018 MPP852011:MPP852018 MFT852011:MFT852018 LVX852011:LVX852018 LMB852011:LMB852018 LCF852011:LCF852018 KSJ852011:KSJ852018 KIN852011:KIN852018 JYR852011:JYR852018 JOV852011:JOV852018 JEZ852011:JEZ852018 IVD852011:IVD852018 ILH852011:ILH852018 IBL852011:IBL852018 HRP852011:HRP852018 HHT852011:HHT852018 GXX852011:GXX852018 GOB852011:GOB852018 GEF852011:GEF852018 FUJ852011:FUJ852018 FKN852011:FKN852018 FAR852011:FAR852018 EQV852011:EQV852018 EGZ852011:EGZ852018 DXD852011:DXD852018 DNH852011:DNH852018 DDL852011:DDL852018 CTP852011:CTP852018 CJT852011:CJT852018 BZX852011:BZX852018 BQB852011:BQB852018 BGF852011:BGF852018 AWJ852011:AWJ852018 AMN852011:AMN852018 ACR852011:ACR852018 SV852011:SV852018 IZ852011:IZ852018 D852011:D852018 WVL786475:WVL786482 WLP786475:WLP786482 WBT786475:WBT786482 VRX786475:VRX786482 VIB786475:VIB786482 UYF786475:UYF786482 UOJ786475:UOJ786482 UEN786475:UEN786482 TUR786475:TUR786482 TKV786475:TKV786482 TAZ786475:TAZ786482 SRD786475:SRD786482 SHH786475:SHH786482 RXL786475:RXL786482 RNP786475:RNP786482 RDT786475:RDT786482 QTX786475:QTX786482 QKB786475:QKB786482 QAF786475:QAF786482 PQJ786475:PQJ786482 PGN786475:PGN786482 OWR786475:OWR786482 OMV786475:OMV786482 OCZ786475:OCZ786482 NTD786475:NTD786482 NJH786475:NJH786482 MZL786475:MZL786482 MPP786475:MPP786482 MFT786475:MFT786482 LVX786475:LVX786482 LMB786475:LMB786482 LCF786475:LCF786482 KSJ786475:KSJ786482 KIN786475:KIN786482 JYR786475:JYR786482 JOV786475:JOV786482 JEZ786475:JEZ786482 IVD786475:IVD786482 ILH786475:ILH786482 IBL786475:IBL786482 HRP786475:HRP786482 HHT786475:HHT786482 GXX786475:GXX786482 GOB786475:GOB786482 GEF786475:GEF786482 FUJ786475:FUJ786482 FKN786475:FKN786482 FAR786475:FAR786482 EQV786475:EQV786482 EGZ786475:EGZ786482 DXD786475:DXD786482 DNH786475:DNH786482 DDL786475:DDL786482 CTP786475:CTP786482 CJT786475:CJT786482 BZX786475:BZX786482 BQB786475:BQB786482 BGF786475:BGF786482 AWJ786475:AWJ786482 AMN786475:AMN786482 ACR786475:ACR786482 SV786475:SV786482 IZ786475:IZ786482 D786475:D786482 WVL720939:WVL720946 WLP720939:WLP720946 WBT720939:WBT720946 VRX720939:VRX720946 VIB720939:VIB720946 UYF720939:UYF720946 UOJ720939:UOJ720946 UEN720939:UEN720946 TUR720939:TUR720946 TKV720939:TKV720946 TAZ720939:TAZ720946 SRD720939:SRD720946 SHH720939:SHH720946 RXL720939:RXL720946 RNP720939:RNP720946 RDT720939:RDT720946 QTX720939:QTX720946 QKB720939:QKB720946 QAF720939:QAF720946 PQJ720939:PQJ720946 PGN720939:PGN720946 OWR720939:OWR720946 OMV720939:OMV720946 OCZ720939:OCZ720946 NTD720939:NTD720946 NJH720939:NJH720946 MZL720939:MZL720946 MPP720939:MPP720946 MFT720939:MFT720946 LVX720939:LVX720946 LMB720939:LMB720946 LCF720939:LCF720946 KSJ720939:KSJ720946 KIN720939:KIN720946 JYR720939:JYR720946 JOV720939:JOV720946 JEZ720939:JEZ720946 IVD720939:IVD720946 ILH720939:ILH720946 IBL720939:IBL720946 HRP720939:HRP720946 HHT720939:HHT720946 GXX720939:GXX720946 GOB720939:GOB720946 GEF720939:GEF720946 FUJ720939:FUJ720946 FKN720939:FKN720946 FAR720939:FAR720946 EQV720939:EQV720946 EGZ720939:EGZ720946 DXD720939:DXD720946 DNH720939:DNH720946 DDL720939:DDL720946 CTP720939:CTP720946 CJT720939:CJT720946 BZX720939:BZX720946 BQB720939:BQB720946 BGF720939:BGF720946 AWJ720939:AWJ720946 AMN720939:AMN720946 ACR720939:ACR720946 SV720939:SV720946 IZ720939:IZ720946 D720939:D720946 WVL655403:WVL655410 WLP655403:WLP655410 WBT655403:WBT655410 VRX655403:VRX655410 VIB655403:VIB655410 UYF655403:UYF655410 UOJ655403:UOJ655410 UEN655403:UEN655410 TUR655403:TUR655410 TKV655403:TKV655410 TAZ655403:TAZ655410 SRD655403:SRD655410 SHH655403:SHH655410 RXL655403:RXL655410 RNP655403:RNP655410 RDT655403:RDT655410 QTX655403:QTX655410 QKB655403:QKB655410 QAF655403:QAF655410 PQJ655403:PQJ655410 PGN655403:PGN655410 OWR655403:OWR655410 OMV655403:OMV655410 OCZ655403:OCZ655410 NTD655403:NTD655410 NJH655403:NJH655410 MZL655403:MZL655410 MPP655403:MPP655410 MFT655403:MFT655410 LVX655403:LVX655410 LMB655403:LMB655410 LCF655403:LCF655410 KSJ655403:KSJ655410 KIN655403:KIN655410 JYR655403:JYR655410 JOV655403:JOV655410 JEZ655403:JEZ655410 IVD655403:IVD655410 ILH655403:ILH655410 IBL655403:IBL655410 HRP655403:HRP655410 HHT655403:HHT655410 GXX655403:GXX655410 GOB655403:GOB655410 GEF655403:GEF655410 FUJ655403:FUJ655410 FKN655403:FKN655410 FAR655403:FAR655410 EQV655403:EQV655410 EGZ655403:EGZ655410 DXD655403:DXD655410 DNH655403:DNH655410 DDL655403:DDL655410 CTP655403:CTP655410 CJT655403:CJT655410 BZX655403:BZX655410 BQB655403:BQB655410 BGF655403:BGF655410 AWJ655403:AWJ655410 AMN655403:AMN655410 ACR655403:ACR655410 SV655403:SV655410 IZ655403:IZ655410 D655403:D655410 WVL589867:WVL589874 WLP589867:WLP589874 WBT589867:WBT589874 VRX589867:VRX589874 VIB589867:VIB589874 UYF589867:UYF589874 UOJ589867:UOJ589874 UEN589867:UEN589874 TUR589867:TUR589874 TKV589867:TKV589874 TAZ589867:TAZ589874 SRD589867:SRD589874 SHH589867:SHH589874 RXL589867:RXL589874 RNP589867:RNP589874 RDT589867:RDT589874 QTX589867:QTX589874 QKB589867:QKB589874 QAF589867:QAF589874 PQJ589867:PQJ589874 PGN589867:PGN589874 OWR589867:OWR589874 OMV589867:OMV589874 OCZ589867:OCZ589874 NTD589867:NTD589874 NJH589867:NJH589874 MZL589867:MZL589874 MPP589867:MPP589874 MFT589867:MFT589874 LVX589867:LVX589874 LMB589867:LMB589874 LCF589867:LCF589874 KSJ589867:KSJ589874 KIN589867:KIN589874 JYR589867:JYR589874 JOV589867:JOV589874 JEZ589867:JEZ589874 IVD589867:IVD589874 ILH589867:ILH589874 IBL589867:IBL589874 HRP589867:HRP589874 HHT589867:HHT589874 GXX589867:GXX589874 GOB589867:GOB589874 GEF589867:GEF589874 FUJ589867:FUJ589874 FKN589867:FKN589874 FAR589867:FAR589874 EQV589867:EQV589874 EGZ589867:EGZ589874 DXD589867:DXD589874 DNH589867:DNH589874 DDL589867:DDL589874 CTP589867:CTP589874 CJT589867:CJT589874 BZX589867:BZX589874 BQB589867:BQB589874 BGF589867:BGF589874 AWJ589867:AWJ589874 AMN589867:AMN589874 ACR589867:ACR589874 SV589867:SV589874 IZ589867:IZ589874 D589867:D589874 WVL524331:WVL524338 WLP524331:WLP524338 WBT524331:WBT524338 VRX524331:VRX524338 VIB524331:VIB524338 UYF524331:UYF524338 UOJ524331:UOJ524338 UEN524331:UEN524338 TUR524331:TUR524338 TKV524331:TKV524338 TAZ524331:TAZ524338 SRD524331:SRD524338 SHH524331:SHH524338 RXL524331:RXL524338 RNP524331:RNP524338 RDT524331:RDT524338 QTX524331:QTX524338 QKB524331:QKB524338 QAF524331:QAF524338 PQJ524331:PQJ524338 PGN524331:PGN524338 OWR524331:OWR524338 OMV524331:OMV524338 OCZ524331:OCZ524338 NTD524331:NTD524338 NJH524331:NJH524338 MZL524331:MZL524338 MPP524331:MPP524338 MFT524331:MFT524338 LVX524331:LVX524338 LMB524331:LMB524338 LCF524331:LCF524338 KSJ524331:KSJ524338 KIN524331:KIN524338 JYR524331:JYR524338 JOV524331:JOV524338 JEZ524331:JEZ524338 IVD524331:IVD524338 ILH524331:ILH524338 IBL524331:IBL524338 HRP524331:HRP524338 HHT524331:HHT524338 GXX524331:GXX524338 GOB524331:GOB524338 GEF524331:GEF524338 FUJ524331:FUJ524338 FKN524331:FKN524338 FAR524331:FAR524338 EQV524331:EQV524338 EGZ524331:EGZ524338 DXD524331:DXD524338 DNH524331:DNH524338 DDL524331:DDL524338 CTP524331:CTP524338 CJT524331:CJT524338 BZX524331:BZX524338 BQB524331:BQB524338 BGF524331:BGF524338 AWJ524331:AWJ524338 AMN524331:AMN524338 ACR524331:ACR524338 SV524331:SV524338 IZ524331:IZ524338 D524331:D524338 WVL458795:WVL458802 WLP458795:WLP458802 WBT458795:WBT458802 VRX458795:VRX458802 VIB458795:VIB458802 UYF458795:UYF458802 UOJ458795:UOJ458802 UEN458795:UEN458802 TUR458795:TUR458802 TKV458795:TKV458802 TAZ458795:TAZ458802 SRD458795:SRD458802 SHH458795:SHH458802 RXL458795:RXL458802 RNP458795:RNP458802 RDT458795:RDT458802 QTX458795:QTX458802 QKB458795:QKB458802 QAF458795:QAF458802 PQJ458795:PQJ458802 PGN458795:PGN458802 OWR458795:OWR458802 OMV458795:OMV458802 OCZ458795:OCZ458802 NTD458795:NTD458802 NJH458795:NJH458802 MZL458795:MZL458802 MPP458795:MPP458802 MFT458795:MFT458802 LVX458795:LVX458802 LMB458795:LMB458802 LCF458795:LCF458802 KSJ458795:KSJ458802 KIN458795:KIN458802 JYR458795:JYR458802 JOV458795:JOV458802 JEZ458795:JEZ458802 IVD458795:IVD458802 ILH458795:ILH458802 IBL458795:IBL458802 HRP458795:HRP458802 HHT458795:HHT458802 GXX458795:GXX458802 GOB458795:GOB458802 GEF458795:GEF458802 FUJ458795:FUJ458802 FKN458795:FKN458802 FAR458795:FAR458802 EQV458795:EQV458802 EGZ458795:EGZ458802 DXD458795:DXD458802 DNH458795:DNH458802 DDL458795:DDL458802 CTP458795:CTP458802 CJT458795:CJT458802 BZX458795:BZX458802 BQB458795:BQB458802 BGF458795:BGF458802 AWJ458795:AWJ458802 AMN458795:AMN458802 ACR458795:ACR458802 SV458795:SV458802 IZ458795:IZ458802 D458795:D458802 WVL393259:WVL393266 WLP393259:WLP393266 WBT393259:WBT393266 VRX393259:VRX393266 VIB393259:VIB393266 UYF393259:UYF393266 UOJ393259:UOJ393266 UEN393259:UEN393266 TUR393259:TUR393266 TKV393259:TKV393266 TAZ393259:TAZ393266 SRD393259:SRD393266 SHH393259:SHH393266 RXL393259:RXL393266 RNP393259:RNP393266 RDT393259:RDT393266 QTX393259:QTX393266 QKB393259:QKB393266 QAF393259:QAF393266 PQJ393259:PQJ393266 PGN393259:PGN393266 OWR393259:OWR393266 OMV393259:OMV393266 OCZ393259:OCZ393266 NTD393259:NTD393266 NJH393259:NJH393266 MZL393259:MZL393266 MPP393259:MPP393266 MFT393259:MFT393266 LVX393259:LVX393266 LMB393259:LMB393266 LCF393259:LCF393266 KSJ393259:KSJ393266 KIN393259:KIN393266 JYR393259:JYR393266 JOV393259:JOV393266 JEZ393259:JEZ393266 IVD393259:IVD393266 ILH393259:ILH393266 IBL393259:IBL393266 HRP393259:HRP393266 HHT393259:HHT393266 GXX393259:GXX393266 GOB393259:GOB393266 GEF393259:GEF393266 FUJ393259:FUJ393266 FKN393259:FKN393266 FAR393259:FAR393266 EQV393259:EQV393266 EGZ393259:EGZ393266 DXD393259:DXD393266 DNH393259:DNH393266 DDL393259:DDL393266 CTP393259:CTP393266 CJT393259:CJT393266 BZX393259:BZX393266 BQB393259:BQB393266 BGF393259:BGF393266 AWJ393259:AWJ393266 AMN393259:AMN393266 ACR393259:ACR393266 SV393259:SV393266 IZ393259:IZ393266 D393259:D393266 WVL327723:WVL327730 WLP327723:WLP327730 WBT327723:WBT327730 VRX327723:VRX327730 VIB327723:VIB327730 UYF327723:UYF327730 UOJ327723:UOJ327730 UEN327723:UEN327730 TUR327723:TUR327730 TKV327723:TKV327730 TAZ327723:TAZ327730 SRD327723:SRD327730 SHH327723:SHH327730 RXL327723:RXL327730 RNP327723:RNP327730 RDT327723:RDT327730 QTX327723:QTX327730 QKB327723:QKB327730 QAF327723:QAF327730 PQJ327723:PQJ327730 PGN327723:PGN327730 OWR327723:OWR327730 OMV327723:OMV327730 OCZ327723:OCZ327730 NTD327723:NTD327730 NJH327723:NJH327730 MZL327723:MZL327730 MPP327723:MPP327730 MFT327723:MFT327730 LVX327723:LVX327730 LMB327723:LMB327730 LCF327723:LCF327730 KSJ327723:KSJ327730 KIN327723:KIN327730 JYR327723:JYR327730 JOV327723:JOV327730 JEZ327723:JEZ327730 IVD327723:IVD327730 ILH327723:ILH327730 IBL327723:IBL327730 HRP327723:HRP327730 HHT327723:HHT327730 GXX327723:GXX327730 GOB327723:GOB327730 GEF327723:GEF327730 FUJ327723:FUJ327730 FKN327723:FKN327730 FAR327723:FAR327730 EQV327723:EQV327730 EGZ327723:EGZ327730 DXD327723:DXD327730 DNH327723:DNH327730 DDL327723:DDL327730 CTP327723:CTP327730 CJT327723:CJT327730 BZX327723:BZX327730 BQB327723:BQB327730 BGF327723:BGF327730 AWJ327723:AWJ327730 AMN327723:AMN327730 ACR327723:ACR327730 SV327723:SV327730 IZ327723:IZ327730 D327723:D327730 WVL262187:WVL262194 WLP262187:WLP262194 WBT262187:WBT262194 VRX262187:VRX262194 VIB262187:VIB262194 UYF262187:UYF262194 UOJ262187:UOJ262194 UEN262187:UEN262194 TUR262187:TUR262194 TKV262187:TKV262194 TAZ262187:TAZ262194 SRD262187:SRD262194 SHH262187:SHH262194 RXL262187:RXL262194 RNP262187:RNP262194 RDT262187:RDT262194 QTX262187:QTX262194 QKB262187:QKB262194 QAF262187:QAF262194 PQJ262187:PQJ262194 PGN262187:PGN262194 OWR262187:OWR262194 OMV262187:OMV262194 OCZ262187:OCZ262194 NTD262187:NTD262194 NJH262187:NJH262194 MZL262187:MZL262194 MPP262187:MPP262194 MFT262187:MFT262194 LVX262187:LVX262194 LMB262187:LMB262194 LCF262187:LCF262194 KSJ262187:KSJ262194 KIN262187:KIN262194 JYR262187:JYR262194 JOV262187:JOV262194 JEZ262187:JEZ262194 IVD262187:IVD262194 ILH262187:ILH262194 IBL262187:IBL262194 HRP262187:HRP262194 HHT262187:HHT262194 GXX262187:GXX262194 GOB262187:GOB262194 GEF262187:GEF262194 FUJ262187:FUJ262194 FKN262187:FKN262194 FAR262187:FAR262194 EQV262187:EQV262194 EGZ262187:EGZ262194 DXD262187:DXD262194 DNH262187:DNH262194 DDL262187:DDL262194 CTP262187:CTP262194 CJT262187:CJT262194 BZX262187:BZX262194 BQB262187:BQB262194 BGF262187:BGF262194 AWJ262187:AWJ262194 AMN262187:AMN262194 ACR262187:ACR262194 SV262187:SV262194 IZ262187:IZ262194 D262187:D262194 WVL196651:WVL196658 WLP196651:WLP196658 WBT196651:WBT196658 VRX196651:VRX196658 VIB196651:VIB196658 UYF196651:UYF196658 UOJ196651:UOJ196658 UEN196651:UEN196658 TUR196651:TUR196658 TKV196651:TKV196658 TAZ196651:TAZ196658 SRD196651:SRD196658 SHH196651:SHH196658 RXL196651:RXL196658 RNP196651:RNP196658 RDT196651:RDT196658 QTX196651:QTX196658 QKB196651:QKB196658 QAF196651:QAF196658 PQJ196651:PQJ196658 PGN196651:PGN196658 OWR196651:OWR196658 OMV196651:OMV196658 OCZ196651:OCZ196658 NTD196651:NTD196658 NJH196651:NJH196658 MZL196651:MZL196658 MPP196651:MPP196658 MFT196651:MFT196658 LVX196651:LVX196658 LMB196651:LMB196658 LCF196651:LCF196658 KSJ196651:KSJ196658 KIN196651:KIN196658 JYR196651:JYR196658 JOV196651:JOV196658 JEZ196651:JEZ196658 IVD196651:IVD196658 ILH196651:ILH196658 IBL196651:IBL196658 HRP196651:HRP196658 HHT196651:HHT196658 GXX196651:GXX196658 GOB196651:GOB196658 GEF196651:GEF196658 FUJ196651:FUJ196658 FKN196651:FKN196658 FAR196651:FAR196658 EQV196651:EQV196658 EGZ196651:EGZ196658 DXD196651:DXD196658 DNH196651:DNH196658 DDL196651:DDL196658 CTP196651:CTP196658 CJT196651:CJT196658 BZX196651:BZX196658 BQB196651:BQB196658 BGF196651:BGF196658 AWJ196651:AWJ196658 AMN196651:AMN196658 ACR196651:ACR196658 SV196651:SV196658 IZ196651:IZ196658 D196651:D196658 WVL131115:WVL131122 WLP131115:WLP131122 WBT131115:WBT131122 VRX131115:VRX131122 VIB131115:VIB131122 UYF131115:UYF131122 UOJ131115:UOJ131122 UEN131115:UEN131122 TUR131115:TUR131122 TKV131115:TKV131122 TAZ131115:TAZ131122 SRD131115:SRD131122 SHH131115:SHH131122 RXL131115:RXL131122 RNP131115:RNP131122 RDT131115:RDT131122 QTX131115:QTX131122 QKB131115:QKB131122 QAF131115:QAF131122 PQJ131115:PQJ131122 PGN131115:PGN131122 OWR131115:OWR131122 OMV131115:OMV131122 OCZ131115:OCZ131122 NTD131115:NTD131122 NJH131115:NJH131122 MZL131115:MZL131122 MPP131115:MPP131122 MFT131115:MFT131122 LVX131115:LVX131122 LMB131115:LMB131122 LCF131115:LCF131122 KSJ131115:KSJ131122 KIN131115:KIN131122 JYR131115:JYR131122 JOV131115:JOV131122 JEZ131115:JEZ131122 IVD131115:IVD131122 ILH131115:ILH131122 IBL131115:IBL131122 HRP131115:HRP131122 HHT131115:HHT131122 GXX131115:GXX131122 GOB131115:GOB131122 GEF131115:GEF131122 FUJ131115:FUJ131122 FKN131115:FKN131122 FAR131115:FAR131122 EQV131115:EQV131122 EGZ131115:EGZ131122 DXD131115:DXD131122 DNH131115:DNH131122 DDL131115:DDL131122 CTP131115:CTP131122 CJT131115:CJT131122 BZX131115:BZX131122 BQB131115:BQB131122 BGF131115:BGF131122 AWJ131115:AWJ131122 AMN131115:AMN131122 ACR131115:ACR131122 SV131115:SV131122 IZ131115:IZ131122 D131115:D131122 WVL65579:WVL65586 WLP65579:WLP65586 WBT65579:WBT65586 VRX65579:VRX65586 VIB65579:VIB65586 UYF65579:UYF65586 UOJ65579:UOJ65586 UEN65579:UEN65586 TUR65579:TUR65586 TKV65579:TKV65586 TAZ65579:TAZ65586 SRD65579:SRD65586 SHH65579:SHH65586 RXL65579:RXL65586 RNP65579:RNP65586 RDT65579:RDT65586 QTX65579:QTX65586 QKB65579:QKB65586 QAF65579:QAF65586 PQJ65579:PQJ65586 PGN65579:PGN65586 OWR65579:OWR65586 OMV65579:OMV65586 OCZ65579:OCZ65586 NTD65579:NTD65586 NJH65579:NJH65586 MZL65579:MZL65586 MPP65579:MPP65586 MFT65579:MFT65586 LVX65579:LVX65586 LMB65579:LMB65586 LCF65579:LCF65586 KSJ65579:KSJ65586 KIN65579:KIN65586 JYR65579:JYR65586 JOV65579:JOV65586 JEZ65579:JEZ65586 IVD65579:IVD65586 ILH65579:ILH65586 IBL65579:IBL65586 HRP65579:HRP65586 HHT65579:HHT65586 GXX65579:GXX65586 GOB65579:GOB65586 GEF65579:GEF65586 FUJ65579:FUJ65586 FKN65579:FKN65586 FAR65579:FAR65586 EQV65579:EQV65586 EGZ65579:EGZ65586 DXD65579:DXD65586 DNH65579:DNH65586 DDL65579:DDL65586 CTP65579:CTP65586 CJT65579:CJT65586 BZX65579:BZX65586 BQB65579:BQB65586 BGF65579:BGF65586 AWJ65579:AWJ65586 AMN65579:AMN65586 ACR65579:ACR65586 SV65579:SV65586 IZ65579:IZ65586 D65579:D65586 WVL43:WVL50 WLP43:WLP50 WBT43:WBT50 VRX43:VRX50 VIB43:VIB50 UYF43:UYF50 UOJ43:UOJ50 UEN43:UEN50 TUR43:TUR50 TKV43:TKV50 TAZ43:TAZ50 SRD43:SRD50 SHH43:SHH50 RXL43:RXL50 RNP43:RNP50 RDT43:RDT50 QTX43:QTX50 QKB43:QKB50 QAF43:QAF50 PQJ43:PQJ50 PGN43:PGN50 OWR43:OWR50 OMV43:OMV50 OCZ43:OCZ50 NTD43:NTD50 NJH43:NJH50 MZL43:MZL50 MPP43:MPP50 MFT43:MFT50 LVX43:LVX50 LMB43:LMB50 LCF43:LCF50 KSJ43:KSJ50 KIN43:KIN50 JYR43:JYR50 JOV43:JOV50 JEZ43:JEZ50 IVD43:IVD50 ILH43:ILH50 IBL43:IBL50 HRP43:HRP50 HHT43:HHT50 GXX43:GXX50 GOB43:GOB50 GEF43:GEF50 FUJ43:FUJ50 FKN43:FKN50 FAR43:FAR50 EQV43:EQV50 EGZ43:EGZ50 DXD43:DXD50 DNH43:DNH50 DDL43:DDL50 CTP43:CTP50 CJT43:CJT50 BZX43:BZX50 BQB43:BQB50 BGF43:BGF50 AWJ43:AWJ50 AMN43:AMN50 ACR43:ACR50 SV43:SV50 IZ43:IZ50 D43:D49 WVL983049:WVL983081 WLP983049:WLP983081 WBT983049:WBT983081 VRX983049:VRX983081 VIB983049:VIB983081 UYF983049:UYF983081 UOJ983049:UOJ983081 UEN983049:UEN983081 TUR983049:TUR983081 TKV983049:TKV983081 TAZ983049:TAZ983081 SRD983049:SRD983081 SHH983049:SHH983081 RXL983049:RXL983081 RNP983049:RNP983081 RDT983049:RDT983081 QTX983049:QTX983081 QKB983049:QKB983081 QAF983049:QAF983081 PQJ983049:PQJ983081 PGN983049:PGN983081 OWR983049:OWR983081 OMV983049:OMV983081 OCZ983049:OCZ983081 NTD983049:NTD983081 NJH983049:NJH983081 MZL983049:MZL983081 MPP983049:MPP983081 MFT983049:MFT983081 LVX983049:LVX983081 LMB983049:LMB983081 LCF983049:LCF983081 KSJ983049:KSJ983081 KIN983049:KIN983081 JYR983049:JYR983081 JOV983049:JOV983081 JEZ983049:JEZ983081 IVD983049:IVD983081 ILH983049:ILH983081 IBL983049:IBL983081 HRP983049:HRP983081 HHT983049:HHT983081 GXX983049:GXX983081 GOB983049:GOB983081 GEF983049:GEF983081 FUJ983049:FUJ983081 FKN983049:FKN983081 FAR983049:FAR983081 EQV983049:EQV983081 EGZ983049:EGZ983081 DXD983049:DXD983081 DNH983049:DNH983081 DDL983049:DDL983081 CTP983049:CTP983081 CJT983049:CJT983081 BZX983049:BZX983081 BQB983049:BQB983081 BGF983049:BGF983081 AWJ983049:AWJ983081 AMN983049:AMN983081 ACR983049:ACR983081 SV983049:SV983081 IZ983049:IZ983081 D983049:D983081 WVL917513:WVL917545 WLP917513:WLP917545 WBT917513:WBT917545 VRX917513:VRX917545 VIB917513:VIB917545 UYF917513:UYF917545 UOJ917513:UOJ917545 UEN917513:UEN917545 TUR917513:TUR917545 TKV917513:TKV917545 TAZ917513:TAZ917545 SRD917513:SRD917545 SHH917513:SHH917545 RXL917513:RXL917545 RNP917513:RNP917545 RDT917513:RDT917545 QTX917513:QTX917545 QKB917513:QKB917545 QAF917513:QAF917545 PQJ917513:PQJ917545 PGN917513:PGN917545 OWR917513:OWR917545 OMV917513:OMV917545 OCZ917513:OCZ917545 NTD917513:NTD917545 NJH917513:NJH917545 MZL917513:MZL917545 MPP917513:MPP917545 MFT917513:MFT917545 LVX917513:LVX917545 LMB917513:LMB917545 LCF917513:LCF917545 KSJ917513:KSJ917545 KIN917513:KIN917545 JYR917513:JYR917545 JOV917513:JOV917545 JEZ917513:JEZ917545 IVD917513:IVD917545 ILH917513:ILH917545 IBL917513:IBL917545 HRP917513:HRP917545 HHT917513:HHT917545 GXX917513:GXX917545 GOB917513:GOB917545 GEF917513:GEF917545 FUJ917513:FUJ917545 FKN917513:FKN917545 FAR917513:FAR917545 EQV917513:EQV917545 EGZ917513:EGZ917545 DXD917513:DXD917545 DNH917513:DNH917545 DDL917513:DDL917545 CTP917513:CTP917545 CJT917513:CJT917545 BZX917513:BZX917545 BQB917513:BQB917545 BGF917513:BGF917545 AWJ917513:AWJ917545 AMN917513:AMN917545 ACR917513:ACR917545 SV917513:SV917545 IZ917513:IZ917545 D917513:D917545 WVL851977:WVL852009 WLP851977:WLP852009 WBT851977:WBT852009 VRX851977:VRX852009 VIB851977:VIB852009 UYF851977:UYF852009 UOJ851977:UOJ852009 UEN851977:UEN852009 TUR851977:TUR852009 TKV851977:TKV852009 TAZ851977:TAZ852009 SRD851977:SRD852009 SHH851977:SHH852009 RXL851977:RXL852009 RNP851977:RNP852009 RDT851977:RDT852009 QTX851977:QTX852009 QKB851977:QKB852009 QAF851977:QAF852009 PQJ851977:PQJ852009 PGN851977:PGN852009 OWR851977:OWR852009 OMV851977:OMV852009 OCZ851977:OCZ852009 NTD851977:NTD852009 NJH851977:NJH852009 MZL851977:MZL852009 MPP851977:MPP852009 MFT851977:MFT852009 LVX851977:LVX852009 LMB851977:LMB852009 LCF851977:LCF852009 KSJ851977:KSJ852009 KIN851977:KIN852009 JYR851977:JYR852009 JOV851977:JOV852009 JEZ851977:JEZ852009 IVD851977:IVD852009 ILH851977:ILH852009 IBL851977:IBL852009 HRP851977:HRP852009 HHT851977:HHT852009 GXX851977:GXX852009 GOB851977:GOB852009 GEF851977:GEF852009 FUJ851977:FUJ852009 FKN851977:FKN852009 FAR851977:FAR852009 EQV851977:EQV852009 EGZ851977:EGZ852009 DXD851977:DXD852009 DNH851977:DNH852009 DDL851977:DDL852009 CTP851977:CTP852009 CJT851977:CJT852009 BZX851977:BZX852009 BQB851977:BQB852009 BGF851977:BGF852009 AWJ851977:AWJ852009 AMN851977:AMN852009 ACR851977:ACR852009 SV851977:SV852009 IZ851977:IZ852009 D851977:D852009 WVL786441:WVL786473 WLP786441:WLP786473 WBT786441:WBT786473 VRX786441:VRX786473 VIB786441:VIB786473 UYF786441:UYF786473 UOJ786441:UOJ786473 UEN786441:UEN786473 TUR786441:TUR786473 TKV786441:TKV786473 TAZ786441:TAZ786473 SRD786441:SRD786473 SHH786441:SHH786473 RXL786441:RXL786473 RNP786441:RNP786473 RDT786441:RDT786473 QTX786441:QTX786473 QKB786441:QKB786473 QAF786441:QAF786473 PQJ786441:PQJ786473 PGN786441:PGN786473 OWR786441:OWR786473 OMV786441:OMV786473 OCZ786441:OCZ786473 NTD786441:NTD786473 NJH786441:NJH786473 MZL786441:MZL786473 MPP786441:MPP786473 MFT786441:MFT786473 LVX786441:LVX786473 LMB786441:LMB786473 LCF786441:LCF786473 KSJ786441:KSJ786473 KIN786441:KIN786473 JYR786441:JYR786473 JOV786441:JOV786473 JEZ786441:JEZ786473 IVD786441:IVD786473 ILH786441:ILH786473 IBL786441:IBL786473 HRP786441:HRP786473 HHT786441:HHT786473 GXX786441:GXX786473 GOB786441:GOB786473 GEF786441:GEF786473 FUJ786441:FUJ786473 FKN786441:FKN786473 FAR786441:FAR786473 EQV786441:EQV786473 EGZ786441:EGZ786473 DXD786441:DXD786473 DNH786441:DNH786473 DDL786441:DDL786473 CTP786441:CTP786473 CJT786441:CJT786473 BZX786441:BZX786473 BQB786441:BQB786473 BGF786441:BGF786473 AWJ786441:AWJ786473 AMN786441:AMN786473 ACR786441:ACR786473 SV786441:SV786473 IZ786441:IZ786473 D786441:D786473 WVL720905:WVL720937 WLP720905:WLP720937 WBT720905:WBT720937 VRX720905:VRX720937 VIB720905:VIB720937 UYF720905:UYF720937 UOJ720905:UOJ720937 UEN720905:UEN720937 TUR720905:TUR720937 TKV720905:TKV720937 TAZ720905:TAZ720937 SRD720905:SRD720937 SHH720905:SHH720937 RXL720905:RXL720937 RNP720905:RNP720937 RDT720905:RDT720937 QTX720905:QTX720937 QKB720905:QKB720937 QAF720905:QAF720937 PQJ720905:PQJ720937 PGN720905:PGN720937 OWR720905:OWR720937 OMV720905:OMV720937 OCZ720905:OCZ720937 NTD720905:NTD720937 NJH720905:NJH720937 MZL720905:MZL720937 MPP720905:MPP720937 MFT720905:MFT720937 LVX720905:LVX720937 LMB720905:LMB720937 LCF720905:LCF720937 KSJ720905:KSJ720937 KIN720905:KIN720937 JYR720905:JYR720937 JOV720905:JOV720937 JEZ720905:JEZ720937 IVD720905:IVD720937 ILH720905:ILH720937 IBL720905:IBL720937 HRP720905:HRP720937 HHT720905:HHT720937 GXX720905:GXX720937 GOB720905:GOB720937 GEF720905:GEF720937 FUJ720905:FUJ720937 FKN720905:FKN720937 FAR720905:FAR720937 EQV720905:EQV720937 EGZ720905:EGZ720937 DXD720905:DXD720937 DNH720905:DNH720937 DDL720905:DDL720937 CTP720905:CTP720937 CJT720905:CJT720937 BZX720905:BZX720937 BQB720905:BQB720937 BGF720905:BGF720937 AWJ720905:AWJ720937 AMN720905:AMN720937 ACR720905:ACR720937 SV720905:SV720937 IZ720905:IZ720937 D720905:D720937 WVL655369:WVL655401 WLP655369:WLP655401 WBT655369:WBT655401 VRX655369:VRX655401 VIB655369:VIB655401 UYF655369:UYF655401 UOJ655369:UOJ655401 UEN655369:UEN655401 TUR655369:TUR655401 TKV655369:TKV655401 TAZ655369:TAZ655401 SRD655369:SRD655401 SHH655369:SHH655401 RXL655369:RXL655401 RNP655369:RNP655401 RDT655369:RDT655401 QTX655369:QTX655401 QKB655369:QKB655401 QAF655369:QAF655401 PQJ655369:PQJ655401 PGN655369:PGN655401 OWR655369:OWR655401 OMV655369:OMV655401 OCZ655369:OCZ655401 NTD655369:NTD655401 NJH655369:NJH655401 MZL655369:MZL655401 MPP655369:MPP655401 MFT655369:MFT655401 LVX655369:LVX655401 LMB655369:LMB655401 LCF655369:LCF655401 KSJ655369:KSJ655401 KIN655369:KIN655401 JYR655369:JYR655401 JOV655369:JOV655401 JEZ655369:JEZ655401 IVD655369:IVD655401 ILH655369:ILH655401 IBL655369:IBL655401 HRP655369:HRP655401 HHT655369:HHT655401 GXX655369:GXX655401 GOB655369:GOB655401 GEF655369:GEF655401 FUJ655369:FUJ655401 FKN655369:FKN655401 FAR655369:FAR655401 EQV655369:EQV655401 EGZ655369:EGZ655401 DXD655369:DXD655401 DNH655369:DNH655401 DDL655369:DDL655401 CTP655369:CTP655401 CJT655369:CJT655401 BZX655369:BZX655401 BQB655369:BQB655401 BGF655369:BGF655401 AWJ655369:AWJ655401 AMN655369:AMN655401 ACR655369:ACR655401 SV655369:SV655401 IZ655369:IZ655401 D655369:D655401 WVL589833:WVL589865 WLP589833:WLP589865 WBT589833:WBT589865 VRX589833:VRX589865 VIB589833:VIB589865 UYF589833:UYF589865 UOJ589833:UOJ589865 UEN589833:UEN589865 TUR589833:TUR589865 TKV589833:TKV589865 TAZ589833:TAZ589865 SRD589833:SRD589865 SHH589833:SHH589865 RXL589833:RXL589865 RNP589833:RNP589865 RDT589833:RDT589865 QTX589833:QTX589865 QKB589833:QKB589865 QAF589833:QAF589865 PQJ589833:PQJ589865 PGN589833:PGN589865 OWR589833:OWR589865 OMV589833:OMV589865 OCZ589833:OCZ589865 NTD589833:NTD589865 NJH589833:NJH589865 MZL589833:MZL589865 MPP589833:MPP589865 MFT589833:MFT589865 LVX589833:LVX589865 LMB589833:LMB589865 LCF589833:LCF589865 KSJ589833:KSJ589865 KIN589833:KIN589865 JYR589833:JYR589865 JOV589833:JOV589865 JEZ589833:JEZ589865 IVD589833:IVD589865 ILH589833:ILH589865 IBL589833:IBL589865 HRP589833:HRP589865 HHT589833:HHT589865 GXX589833:GXX589865 GOB589833:GOB589865 GEF589833:GEF589865 FUJ589833:FUJ589865 FKN589833:FKN589865 FAR589833:FAR589865 EQV589833:EQV589865 EGZ589833:EGZ589865 DXD589833:DXD589865 DNH589833:DNH589865 DDL589833:DDL589865 CTP589833:CTP589865 CJT589833:CJT589865 BZX589833:BZX589865 BQB589833:BQB589865 BGF589833:BGF589865 AWJ589833:AWJ589865 AMN589833:AMN589865 ACR589833:ACR589865 SV589833:SV589865 IZ589833:IZ589865 D589833:D589865 WVL524297:WVL524329 WLP524297:WLP524329 WBT524297:WBT524329 VRX524297:VRX524329 VIB524297:VIB524329 UYF524297:UYF524329 UOJ524297:UOJ524329 UEN524297:UEN524329 TUR524297:TUR524329 TKV524297:TKV524329 TAZ524297:TAZ524329 SRD524297:SRD524329 SHH524297:SHH524329 RXL524297:RXL524329 RNP524297:RNP524329 RDT524297:RDT524329 QTX524297:QTX524329 QKB524297:QKB524329 QAF524297:QAF524329 PQJ524297:PQJ524329 PGN524297:PGN524329 OWR524297:OWR524329 OMV524297:OMV524329 OCZ524297:OCZ524329 NTD524297:NTD524329 NJH524297:NJH524329 MZL524297:MZL524329 MPP524297:MPP524329 MFT524297:MFT524329 LVX524297:LVX524329 LMB524297:LMB524329 LCF524297:LCF524329 KSJ524297:KSJ524329 KIN524297:KIN524329 JYR524297:JYR524329 JOV524297:JOV524329 JEZ524297:JEZ524329 IVD524297:IVD524329 ILH524297:ILH524329 IBL524297:IBL524329 HRP524297:HRP524329 HHT524297:HHT524329 GXX524297:GXX524329 GOB524297:GOB524329 GEF524297:GEF524329 FUJ524297:FUJ524329 FKN524297:FKN524329 FAR524297:FAR524329 EQV524297:EQV524329 EGZ524297:EGZ524329 DXD524297:DXD524329 DNH524297:DNH524329 DDL524297:DDL524329 CTP524297:CTP524329 CJT524297:CJT524329 BZX524297:BZX524329 BQB524297:BQB524329 BGF524297:BGF524329 AWJ524297:AWJ524329 AMN524297:AMN524329 ACR524297:ACR524329 SV524297:SV524329 IZ524297:IZ524329 D524297:D524329 WVL458761:WVL458793 WLP458761:WLP458793 WBT458761:WBT458793 VRX458761:VRX458793 VIB458761:VIB458793 UYF458761:UYF458793 UOJ458761:UOJ458793 UEN458761:UEN458793 TUR458761:TUR458793 TKV458761:TKV458793 TAZ458761:TAZ458793 SRD458761:SRD458793 SHH458761:SHH458793 RXL458761:RXL458793 RNP458761:RNP458793 RDT458761:RDT458793 QTX458761:QTX458793 QKB458761:QKB458793 QAF458761:QAF458793 PQJ458761:PQJ458793 PGN458761:PGN458793 OWR458761:OWR458793 OMV458761:OMV458793 OCZ458761:OCZ458793 NTD458761:NTD458793 NJH458761:NJH458793 MZL458761:MZL458793 MPP458761:MPP458793 MFT458761:MFT458793 LVX458761:LVX458793 LMB458761:LMB458793 LCF458761:LCF458793 KSJ458761:KSJ458793 KIN458761:KIN458793 JYR458761:JYR458793 JOV458761:JOV458793 JEZ458761:JEZ458793 IVD458761:IVD458793 ILH458761:ILH458793 IBL458761:IBL458793 HRP458761:HRP458793 HHT458761:HHT458793 GXX458761:GXX458793 GOB458761:GOB458793 GEF458761:GEF458793 FUJ458761:FUJ458793 FKN458761:FKN458793 FAR458761:FAR458793 EQV458761:EQV458793 EGZ458761:EGZ458793 DXD458761:DXD458793 DNH458761:DNH458793 DDL458761:DDL458793 CTP458761:CTP458793 CJT458761:CJT458793 BZX458761:BZX458793 BQB458761:BQB458793 BGF458761:BGF458793 AWJ458761:AWJ458793 AMN458761:AMN458793 ACR458761:ACR458793 SV458761:SV458793 IZ458761:IZ458793 D458761:D458793 WVL393225:WVL393257 WLP393225:WLP393257 WBT393225:WBT393257 VRX393225:VRX393257 VIB393225:VIB393257 UYF393225:UYF393257 UOJ393225:UOJ393257 UEN393225:UEN393257 TUR393225:TUR393257 TKV393225:TKV393257 TAZ393225:TAZ393257 SRD393225:SRD393257 SHH393225:SHH393257 RXL393225:RXL393257 RNP393225:RNP393257 RDT393225:RDT393257 QTX393225:QTX393257 QKB393225:QKB393257 QAF393225:QAF393257 PQJ393225:PQJ393257 PGN393225:PGN393257 OWR393225:OWR393257 OMV393225:OMV393257 OCZ393225:OCZ393257 NTD393225:NTD393257 NJH393225:NJH393257 MZL393225:MZL393257 MPP393225:MPP393257 MFT393225:MFT393257 LVX393225:LVX393257 LMB393225:LMB393257 LCF393225:LCF393257 KSJ393225:KSJ393257 KIN393225:KIN393257 JYR393225:JYR393257 JOV393225:JOV393257 JEZ393225:JEZ393257 IVD393225:IVD393257 ILH393225:ILH393257 IBL393225:IBL393257 HRP393225:HRP393257 HHT393225:HHT393257 GXX393225:GXX393257 GOB393225:GOB393257 GEF393225:GEF393257 FUJ393225:FUJ393257 FKN393225:FKN393257 FAR393225:FAR393257 EQV393225:EQV393257 EGZ393225:EGZ393257 DXD393225:DXD393257 DNH393225:DNH393257 DDL393225:DDL393257 CTP393225:CTP393257 CJT393225:CJT393257 BZX393225:BZX393257 BQB393225:BQB393257 BGF393225:BGF393257 AWJ393225:AWJ393257 AMN393225:AMN393257 ACR393225:ACR393257 SV393225:SV393257 IZ393225:IZ393257 D393225:D393257 WVL327689:WVL327721 WLP327689:WLP327721 WBT327689:WBT327721 VRX327689:VRX327721 VIB327689:VIB327721 UYF327689:UYF327721 UOJ327689:UOJ327721 UEN327689:UEN327721 TUR327689:TUR327721 TKV327689:TKV327721 TAZ327689:TAZ327721 SRD327689:SRD327721 SHH327689:SHH327721 RXL327689:RXL327721 RNP327689:RNP327721 RDT327689:RDT327721 QTX327689:QTX327721 QKB327689:QKB327721 QAF327689:QAF327721 PQJ327689:PQJ327721 PGN327689:PGN327721 OWR327689:OWR327721 OMV327689:OMV327721 OCZ327689:OCZ327721 NTD327689:NTD327721 NJH327689:NJH327721 MZL327689:MZL327721 MPP327689:MPP327721 MFT327689:MFT327721 LVX327689:LVX327721 LMB327689:LMB327721 LCF327689:LCF327721 KSJ327689:KSJ327721 KIN327689:KIN327721 JYR327689:JYR327721 JOV327689:JOV327721 JEZ327689:JEZ327721 IVD327689:IVD327721 ILH327689:ILH327721 IBL327689:IBL327721 HRP327689:HRP327721 HHT327689:HHT327721 GXX327689:GXX327721 GOB327689:GOB327721 GEF327689:GEF327721 FUJ327689:FUJ327721 FKN327689:FKN327721 FAR327689:FAR327721 EQV327689:EQV327721 EGZ327689:EGZ327721 DXD327689:DXD327721 DNH327689:DNH327721 DDL327689:DDL327721 CTP327689:CTP327721 CJT327689:CJT327721 BZX327689:BZX327721 BQB327689:BQB327721 BGF327689:BGF327721 AWJ327689:AWJ327721 AMN327689:AMN327721 ACR327689:ACR327721 SV327689:SV327721 IZ327689:IZ327721 D327689:D327721 WVL262153:WVL262185 WLP262153:WLP262185 WBT262153:WBT262185 VRX262153:VRX262185 VIB262153:VIB262185 UYF262153:UYF262185 UOJ262153:UOJ262185 UEN262153:UEN262185 TUR262153:TUR262185 TKV262153:TKV262185 TAZ262153:TAZ262185 SRD262153:SRD262185 SHH262153:SHH262185 RXL262153:RXL262185 RNP262153:RNP262185 RDT262153:RDT262185 QTX262153:QTX262185 QKB262153:QKB262185 QAF262153:QAF262185 PQJ262153:PQJ262185 PGN262153:PGN262185 OWR262153:OWR262185 OMV262153:OMV262185 OCZ262153:OCZ262185 NTD262153:NTD262185 NJH262153:NJH262185 MZL262153:MZL262185 MPP262153:MPP262185 MFT262153:MFT262185 LVX262153:LVX262185 LMB262153:LMB262185 LCF262153:LCF262185 KSJ262153:KSJ262185 KIN262153:KIN262185 JYR262153:JYR262185 JOV262153:JOV262185 JEZ262153:JEZ262185 IVD262153:IVD262185 ILH262153:ILH262185 IBL262153:IBL262185 HRP262153:HRP262185 HHT262153:HHT262185 GXX262153:GXX262185 GOB262153:GOB262185 GEF262153:GEF262185 FUJ262153:FUJ262185 FKN262153:FKN262185 FAR262153:FAR262185 EQV262153:EQV262185 EGZ262153:EGZ262185 DXD262153:DXD262185 DNH262153:DNH262185 DDL262153:DDL262185 CTP262153:CTP262185 CJT262153:CJT262185 BZX262153:BZX262185 BQB262153:BQB262185 BGF262153:BGF262185 AWJ262153:AWJ262185 AMN262153:AMN262185 ACR262153:ACR262185 SV262153:SV262185 IZ262153:IZ262185 D262153:D262185 WVL196617:WVL196649 WLP196617:WLP196649 WBT196617:WBT196649 VRX196617:VRX196649 VIB196617:VIB196649 UYF196617:UYF196649 UOJ196617:UOJ196649 UEN196617:UEN196649 TUR196617:TUR196649 TKV196617:TKV196649 TAZ196617:TAZ196649 SRD196617:SRD196649 SHH196617:SHH196649 RXL196617:RXL196649 RNP196617:RNP196649 RDT196617:RDT196649 QTX196617:QTX196649 QKB196617:QKB196649 QAF196617:QAF196649 PQJ196617:PQJ196649 PGN196617:PGN196649 OWR196617:OWR196649 OMV196617:OMV196649 OCZ196617:OCZ196649 NTD196617:NTD196649 NJH196617:NJH196649 MZL196617:MZL196649 MPP196617:MPP196649 MFT196617:MFT196649 LVX196617:LVX196649 LMB196617:LMB196649 LCF196617:LCF196649 KSJ196617:KSJ196649 KIN196617:KIN196649 JYR196617:JYR196649 JOV196617:JOV196649 JEZ196617:JEZ196649 IVD196617:IVD196649 ILH196617:ILH196649 IBL196617:IBL196649 HRP196617:HRP196649 HHT196617:HHT196649 GXX196617:GXX196649 GOB196617:GOB196649 GEF196617:GEF196649 FUJ196617:FUJ196649 FKN196617:FKN196649 FAR196617:FAR196649 EQV196617:EQV196649 EGZ196617:EGZ196649 DXD196617:DXD196649 DNH196617:DNH196649 DDL196617:DDL196649 CTP196617:CTP196649 CJT196617:CJT196649 BZX196617:BZX196649 BQB196617:BQB196649 BGF196617:BGF196649 AWJ196617:AWJ196649 AMN196617:AMN196649 ACR196617:ACR196649 SV196617:SV196649 IZ196617:IZ196649 D196617:D196649 WVL131081:WVL131113 WLP131081:WLP131113 WBT131081:WBT131113 VRX131081:VRX131113 VIB131081:VIB131113 UYF131081:UYF131113 UOJ131081:UOJ131113 UEN131081:UEN131113 TUR131081:TUR131113 TKV131081:TKV131113 TAZ131081:TAZ131113 SRD131081:SRD131113 SHH131081:SHH131113 RXL131081:RXL131113 RNP131081:RNP131113 RDT131081:RDT131113 QTX131081:QTX131113 QKB131081:QKB131113 QAF131081:QAF131113 PQJ131081:PQJ131113 PGN131081:PGN131113 OWR131081:OWR131113 OMV131081:OMV131113 OCZ131081:OCZ131113 NTD131081:NTD131113 NJH131081:NJH131113 MZL131081:MZL131113 MPP131081:MPP131113 MFT131081:MFT131113 LVX131081:LVX131113 LMB131081:LMB131113 LCF131081:LCF131113 KSJ131081:KSJ131113 KIN131081:KIN131113 JYR131081:JYR131113 JOV131081:JOV131113 JEZ131081:JEZ131113 IVD131081:IVD131113 ILH131081:ILH131113 IBL131081:IBL131113 HRP131081:HRP131113 HHT131081:HHT131113 GXX131081:GXX131113 GOB131081:GOB131113 GEF131081:GEF131113 FUJ131081:FUJ131113 FKN131081:FKN131113 FAR131081:FAR131113 EQV131081:EQV131113 EGZ131081:EGZ131113 DXD131081:DXD131113 DNH131081:DNH131113 DDL131081:DDL131113 CTP131081:CTP131113 CJT131081:CJT131113 BZX131081:BZX131113 BQB131081:BQB131113 BGF131081:BGF131113 AWJ131081:AWJ131113 AMN131081:AMN131113 ACR131081:ACR131113 SV131081:SV131113 IZ131081:IZ131113 D131081:D131113 WVL65545:WVL65577 WLP65545:WLP65577 WBT65545:WBT65577 VRX65545:VRX65577 VIB65545:VIB65577 UYF65545:UYF65577 UOJ65545:UOJ65577 UEN65545:UEN65577 TUR65545:TUR65577 TKV65545:TKV65577 TAZ65545:TAZ65577 SRD65545:SRD65577 SHH65545:SHH65577 RXL65545:RXL65577 RNP65545:RNP65577 RDT65545:RDT65577 QTX65545:QTX65577 QKB65545:QKB65577 QAF65545:QAF65577 PQJ65545:PQJ65577 PGN65545:PGN65577 OWR65545:OWR65577 OMV65545:OMV65577 OCZ65545:OCZ65577 NTD65545:NTD65577 NJH65545:NJH65577 MZL65545:MZL65577 MPP65545:MPP65577 MFT65545:MFT65577 LVX65545:LVX65577 LMB65545:LMB65577 LCF65545:LCF65577 KSJ65545:KSJ65577 KIN65545:KIN65577 JYR65545:JYR65577 JOV65545:JOV65577 JEZ65545:JEZ65577 IVD65545:IVD65577 ILH65545:ILH65577 IBL65545:IBL65577 HRP65545:HRP65577 HHT65545:HHT65577 GXX65545:GXX65577 GOB65545:GOB65577 GEF65545:GEF65577 FUJ65545:FUJ65577 FKN65545:FKN65577 FAR65545:FAR65577 EQV65545:EQV65577 EGZ65545:EGZ65577 DXD65545:DXD65577 DNH65545:DNH65577 DDL65545:DDL65577 CTP65545:CTP65577 CJT65545:CJT65577 BZX65545:BZX65577 BQB65545:BQB65577 BGF65545:BGF65577 AWJ65545:AWJ65577 AMN65545:AMN65577 ACR65545:ACR65577 SV65545:SV65577 IZ65545:IZ65577 D65545:D65577 D32:D41 IZ11:IZ41 WVL11:WVL41 WLP11:WLP41 WBT11:WBT41 VRX11:VRX41 VIB11:VIB41 UYF11:UYF41 UOJ11:UOJ41 UEN11:UEN41 TUR11:TUR41 TKV11:TKV41 TAZ11:TAZ41 SRD11:SRD41 SHH11:SHH41 RXL11:RXL41 RNP11:RNP41 RDT11:RDT41 QTX11:QTX41 QKB11:QKB41 QAF11:QAF41 PQJ11:PQJ41 PGN11:PGN41 OWR11:OWR41 OMV11:OMV41 OCZ11:OCZ41 NTD11:NTD41 NJH11:NJH41 MZL11:MZL41 MPP11:MPP41 MFT11:MFT41 LVX11:LVX41 LMB11:LMB41 LCF11:LCF41 KSJ11:KSJ41 KIN11:KIN41 JYR11:JYR41 JOV11:JOV41 JEZ11:JEZ41 IVD11:IVD41 ILH11:ILH41 IBL11:IBL41 HRP11:HRP41 HHT11:HHT41 GXX11:GXX41 GOB11:GOB41 GEF11:GEF41 FUJ11:FUJ41 FKN11:FKN41 FAR11:FAR41 EQV11:EQV41 EGZ11:EGZ41 DXD11:DXD41 DNH11:DNH41 DDL11:DDL41 CTP11:CTP41 CJT11:CJT41 BZX11:BZX41 BQB11:BQB41 BGF11:BGF41 AWJ11:AWJ41 AMN11:AMN41 ACR11:ACR41 SV11:SV41">
      <formula1>"1, 2, 3"</formula1>
    </dataValidation>
  </dataValidations>
  <pageMargins left="0.7" right="0.7" top="0.75" bottom="0.75" header="0.3" footer="0.3"/>
  <pageSetup scale="83" orientation="portrait" r:id="rId1"/>
  <headerFooter>
    <oddHeader>&amp;RExhibit No. ___ (JH-2)
 Docket UE-130043
Page &amp;P of &amp;N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5"/>
    <pageSetUpPr fitToPage="1"/>
  </sheetPr>
  <dimension ref="A1:H85"/>
  <sheetViews>
    <sheetView topLeftCell="A43" workbookViewId="0">
      <selection activeCell="H61" sqref="H61"/>
    </sheetView>
  </sheetViews>
  <sheetFormatPr defaultColWidth="9.109375" defaultRowHeight="13.2"/>
  <cols>
    <col min="1" max="1" width="3.33203125" style="14" customWidth="1"/>
    <col min="2" max="2" width="33" style="14" customWidth="1"/>
    <col min="3" max="3" width="10.88671875" style="77" bestFit="1" customWidth="1"/>
    <col min="4" max="4" width="14.6640625" style="14" customWidth="1"/>
    <col min="5" max="5" width="4.6640625" style="14" customWidth="1"/>
    <col min="6" max="6" width="16" style="14" bestFit="1" customWidth="1"/>
    <col min="7" max="7" width="15.5546875" style="14" bestFit="1" customWidth="1"/>
    <col min="8" max="8" width="20.6640625" style="14" customWidth="1"/>
    <col min="9" max="16384" width="9.109375" style="14"/>
  </cols>
  <sheetData>
    <row r="1" spans="1:8" ht="17.399999999999999">
      <c r="A1" s="1"/>
      <c r="B1" s="2621" t="s">
        <v>127</v>
      </c>
      <c r="C1" s="2621"/>
      <c r="D1" s="2621"/>
      <c r="E1" s="61"/>
      <c r="F1" s="61"/>
      <c r="G1" s="10"/>
      <c r="H1" s="10"/>
    </row>
    <row r="2" spans="1:8" ht="17.399999999999999">
      <c r="A2" s="1"/>
      <c r="B2" s="2621" t="s">
        <v>130</v>
      </c>
      <c r="C2" s="2621"/>
      <c r="D2" s="2621"/>
      <c r="E2" s="61"/>
      <c r="F2" s="61"/>
      <c r="G2" s="1"/>
      <c r="H2" s="1"/>
    </row>
    <row r="3" spans="1:8" ht="15.6">
      <c r="A3" s="1"/>
      <c r="C3" s="73" t="s">
        <v>149</v>
      </c>
      <c r="D3" s="7" t="s">
        <v>172</v>
      </c>
      <c r="E3" s="1"/>
      <c r="F3" s="1"/>
      <c r="G3" s="1"/>
      <c r="H3" s="1"/>
    </row>
    <row r="4" spans="1:8" ht="15.6">
      <c r="A4" s="1"/>
      <c r="B4" s="3"/>
      <c r="C4" s="74" t="s">
        <v>116</v>
      </c>
      <c r="D4" s="68" t="s">
        <v>189</v>
      </c>
      <c r="E4" s="68"/>
      <c r="F4" s="66"/>
      <c r="G4" s="1"/>
      <c r="H4" s="1"/>
    </row>
    <row r="5" spans="1:8" ht="15.6">
      <c r="A5" s="1"/>
      <c r="B5" s="4"/>
      <c r="C5" s="75"/>
      <c r="D5" s="5"/>
      <c r="E5" s="5"/>
      <c r="F5" s="5"/>
      <c r="G5" s="68"/>
      <c r="H5" s="68"/>
    </row>
    <row r="6" spans="1:8" ht="15.6">
      <c r="A6" s="1">
        <v>1</v>
      </c>
      <c r="B6" s="7" t="s">
        <v>136</v>
      </c>
      <c r="C6" s="74"/>
      <c r="D6" s="58">
        <f>+'Summary (2)'!G9</f>
        <v>32980839.519561112</v>
      </c>
      <c r="E6" s="7"/>
      <c r="F6" s="21"/>
      <c r="G6" s="68"/>
      <c r="H6" s="68"/>
    </row>
    <row r="7" spans="1:8" ht="15.6">
      <c r="A7" s="1">
        <v>2</v>
      </c>
      <c r="B7" s="9" t="s">
        <v>196</v>
      </c>
      <c r="C7" s="70"/>
      <c r="D7" s="20"/>
      <c r="E7" s="68"/>
      <c r="F7" s="21"/>
      <c r="G7" s="1"/>
      <c r="H7" s="1"/>
    </row>
    <row r="8" spans="1:8" ht="15.6">
      <c r="A8" s="1">
        <v>3</v>
      </c>
      <c r="B8" s="16" t="str">
        <f>+'Summary (2)'!B12</f>
        <v>Temperature Normalization</v>
      </c>
      <c r="C8" s="76">
        <v>3.1</v>
      </c>
      <c r="D8" s="59">
        <f>+'Summary (2)'!G12</f>
        <v>-434297</v>
      </c>
      <c r="E8" s="68"/>
      <c r="F8" s="21"/>
      <c r="G8" s="1"/>
      <c r="H8" s="1"/>
    </row>
    <row r="9" spans="1:8" ht="15.6">
      <c r="A9" s="1">
        <v>4</v>
      </c>
      <c r="B9" s="16" t="str">
        <f>+'Summary (2)'!B13</f>
        <v>Revenue Normalizing</v>
      </c>
      <c r="C9" s="76">
        <v>3.2</v>
      </c>
      <c r="D9" s="59">
        <f>+'Summary (2)'!G13</f>
        <v>6191105</v>
      </c>
      <c r="E9" s="68"/>
      <c r="F9" s="21"/>
      <c r="G9" s="1"/>
      <c r="H9" s="1"/>
    </row>
    <row r="10" spans="1:8" ht="15.6">
      <c r="A10" s="1">
        <v>5</v>
      </c>
      <c r="B10" s="16" t="str">
        <f>+'Summary (2)'!B14</f>
        <v>Effective Price Change</v>
      </c>
      <c r="C10" s="76" t="s">
        <v>565</v>
      </c>
      <c r="D10" s="59">
        <f>+'Summary (2)'!G14</f>
        <v>2814575</v>
      </c>
      <c r="E10" s="68"/>
      <c r="F10" s="21"/>
      <c r="G10" s="1"/>
      <c r="H10" s="1"/>
    </row>
    <row r="11" spans="1:8" ht="15.6">
      <c r="A11" s="1">
        <v>6</v>
      </c>
      <c r="B11" s="16" t="str">
        <f>+'Summary (2)'!B15</f>
        <v>SO2 Emission Allowances Sales</v>
      </c>
      <c r="C11" s="76" t="s">
        <v>566</v>
      </c>
      <c r="D11" s="59">
        <f>+'Summary (2)'!G15</f>
        <v>530211.74111467483</v>
      </c>
      <c r="E11" s="68"/>
      <c r="F11" s="21"/>
      <c r="G11" s="1"/>
      <c r="H11" s="1"/>
    </row>
    <row r="12" spans="1:8" ht="15.6">
      <c r="A12" s="1">
        <v>7</v>
      </c>
      <c r="B12" s="16" t="s">
        <v>222</v>
      </c>
      <c r="C12" s="71" t="s">
        <v>463</v>
      </c>
      <c r="D12" s="59">
        <f>'Summary (2)'!G16</f>
        <v>-1375737.1511764573</v>
      </c>
      <c r="E12" s="68"/>
      <c r="F12" s="21"/>
      <c r="G12" s="1"/>
      <c r="H12" s="1"/>
    </row>
    <row r="13" spans="1:8" ht="15.6">
      <c r="A13" s="1">
        <v>8</v>
      </c>
      <c r="B13" s="16" t="str">
        <f>+'Summary (2)'!B17</f>
        <v>Wheeling Revenue</v>
      </c>
      <c r="C13" s="76" t="s">
        <v>567</v>
      </c>
      <c r="D13" s="59">
        <f>+'Summary (2)'!G17</f>
        <v>-31527</v>
      </c>
      <c r="E13" s="68"/>
      <c r="F13" s="21"/>
      <c r="G13" s="1"/>
      <c r="H13" s="1"/>
    </row>
    <row r="14" spans="1:8" ht="15.6">
      <c r="A14" s="1">
        <v>9</v>
      </c>
      <c r="B14" s="16" t="str">
        <f>+'Summary (2)'!B21</f>
        <v>O &amp; M</v>
      </c>
      <c r="C14" s="76"/>
      <c r="D14" s="59"/>
      <c r="E14" s="68"/>
      <c r="F14" s="21"/>
      <c r="G14" s="1"/>
      <c r="H14" s="1"/>
    </row>
    <row r="15" spans="1:8" customFormat="1"/>
    <row r="16" spans="1:8" ht="15.6">
      <c r="A16" s="1">
        <v>10</v>
      </c>
      <c r="B16" s="16" t="str">
        <f>+'Summary (2)'!B22</f>
        <v>Miscellaneous General Expense</v>
      </c>
      <c r="C16" s="76" t="s">
        <v>467</v>
      </c>
      <c r="D16" s="59">
        <f>+'Summary (2)'!G22</f>
        <v>11483.936250215036</v>
      </c>
      <c r="E16" s="68"/>
      <c r="F16" s="21"/>
      <c r="G16" s="1"/>
      <c r="H16" s="1"/>
    </row>
    <row r="17" spans="1:8" ht="15.6">
      <c r="A17" s="1">
        <v>11</v>
      </c>
      <c r="B17" s="16" t="str">
        <f>+'Summary (2)'!B23</f>
        <v>Wage &amp; Employee Benefits - Restating</v>
      </c>
      <c r="C17" s="76" t="s">
        <v>470</v>
      </c>
      <c r="D17" s="59">
        <f>+'Summary (2)'!G23</f>
        <v>-54710.223883897692</v>
      </c>
      <c r="E17" s="68"/>
      <c r="F17" s="21"/>
      <c r="G17" s="1"/>
      <c r="H17" s="1"/>
    </row>
    <row r="18" spans="1:8" ht="15.6">
      <c r="A18" s="1">
        <v>12</v>
      </c>
      <c r="B18" s="16" t="str">
        <f>+'Summary (2)'!B24</f>
        <v>Wage &amp; Employee Benefits - Pro Forma</v>
      </c>
      <c r="C18" s="76" t="s">
        <v>483</v>
      </c>
      <c r="D18" s="59">
        <f>+'Summary (2)'!G24</f>
        <v>-143943.20098770445</v>
      </c>
      <c r="E18" s="68"/>
      <c r="F18" s="21"/>
      <c r="G18" s="1"/>
      <c r="H18" s="1"/>
    </row>
    <row r="19" spans="1:8" ht="15.6">
      <c r="A19" s="1">
        <v>13</v>
      </c>
      <c r="B19" s="16" t="str">
        <f>+'Summary (2)'!B32</f>
        <v>AMR Savings</v>
      </c>
      <c r="C19" s="76" t="s">
        <v>485</v>
      </c>
      <c r="D19" s="59">
        <f>+'Summary (2)'!G32</f>
        <v>633</v>
      </c>
      <c r="E19" s="68"/>
      <c r="F19" s="21"/>
      <c r="G19" s="1"/>
      <c r="H19" s="1"/>
    </row>
    <row r="20" spans="1:8" ht="15.6">
      <c r="A20" s="1">
        <v>14</v>
      </c>
      <c r="B20" s="16" t="str">
        <f>+'Summary (2)'!B26</f>
        <v>Remove Non-Recurring Entries</v>
      </c>
      <c r="C20" s="76" t="s">
        <v>568</v>
      </c>
      <c r="D20" s="59">
        <f>+'Summary (2)'!G26</f>
        <v>-874645.10410010093</v>
      </c>
      <c r="E20" s="68"/>
      <c r="F20" s="21"/>
      <c r="G20" s="1"/>
      <c r="H20" s="1"/>
    </row>
    <row r="21" spans="1:8" ht="15.6">
      <c r="A21" s="1">
        <v>15</v>
      </c>
      <c r="B21" s="16" t="str">
        <f>+'Summary (2)'!B27</f>
        <v>Pension Curtailment</v>
      </c>
      <c r="C21" s="76" t="s">
        <v>486</v>
      </c>
      <c r="D21" s="59">
        <f>+'Summary (2)'!G27</f>
        <v>-661676</v>
      </c>
      <c r="E21" s="68"/>
      <c r="F21" s="21"/>
      <c r="G21" s="1"/>
      <c r="H21" s="1"/>
    </row>
    <row r="22" spans="1:8" ht="15.6">
      <c r="A22" s="1">
        <v>16</v>
      </c>
      <c r="B22" s="16" t="e">
        <f>+'Summary (2)'!#REF!</f>
        <v>#REF!</v>
      </c>
      <c r="C22" s="76" t="s">
        <v>490</v>
      </c>
      <c r="D22" s="59">
        <f>+'Summary (2)'!G28</f>
        <v>3101879</v>
      </c>
      <c r="E22" s="68"/>
      <c r="F22" s="21"/>
      <c r="G22" s="1"/>
      <c r="H22" s="1"/>
    </row>
    <row r="23" spans="1:8" ht="15.6">
      <c r="A23" s="1">
        <v>17</v>
      </c>
      <c r="B23" s="16" t="str">
        <f>+'Summary (2)'!B28</f>
        <v>DSM Revenue &amp; Expense Removal</v>
      </c>
      <c r="C23" s="76" t="s">
        <v>492</v>
      </c>
      <c r="D23" s="59" t="e">
        <f>+'Summary (2)'!#REF!</f>
        <v>#REF!</v>
      </c>
      <c r="E23" s="68"/>
      <c r="F23" s="21"/>
      <c r="G23" s="1"/>
      <c r="H23" s="1"/>
    </row>
    <row r="24" spans="1:8" ht="15.6">
      <c r="A24" s="1"/>
      <c r="B24" s="16"/>
      <c r="C24" s="76"/>
      <c r="D24" s="59"/>
      <c r="E24" s="68"/>
      <c r="F24" s="21"/>
      <c r="G24" s="1"/>
      <c r="H24" s="1"/>
    </row>
    <row r="25" spans="1:8" ht="15.6">
      <c r="A25" s="1">
        <v>28</v>
      </c>
      <c r="B25" s="16" t="str">
        <f>+'Summary (2)'!B38</f>
        <v>POWER COSTS</v>
      </c>
      <c r="C25" s="76"/>
      <c r="D25" s="59"/>
      <c r="E25" s="68"/>
      <c r="F25" s="21"/>
      <c r="G25" s="1"/>
      <c r="H25" s="1"/>
    </row>
    <row r="26" spans="1:8" ht="15.6">
      <c r="A26" s="1">
        <v>29</v>
      </c>
      <c r="B26" s="16" t="str">
        <f>+'Summary (2)'!B39</f>
        <v>Net Power Costs Restating</v>
      </c>
      <c r="C26" s="76">
        <f>+'Summary (2)'!C39</f>
        <v>5.0999999999999996</v>
      </c>
      <c r="D26" s="59">
        <f>+'Summary (2)'!G39</f>
        <v>3201370.5474026501</v>
      </c>
      <c r="E26" s="68"/>
      <c r="F26" s="21"/>
      <c r="G26" s="1"/>
      <c r="H26" s="1"/>
    </row>
    <row r="27" spans="1:8" ht="15.6">
      <c r="A27" s="1">
        <v>30</v>
      </c>
      <c r="B27" s="16" t="str">
        <f>+'Summary (2)'!B40</f>
        <v>Net Power Costs Pro Forma</v>
      </c>
      <c r="C27" s="76" t="str">
        <f>+'Summary (2)'!C40</f>
        <v>5.1.1</v>
      </c>
      <c r="D27" s="59">
        <f>+'Summary (2)'!G40</f>
        <v>10353368.931901127</v>
      </c>
      <c r="E27" s="68"/>
      <c r="F27" s="21"/>
      <c r="G27" s="1"/>
      <c r="H27" s="1"/>
    </row>
    <row r="28" spans="1:8" ht="15.6">
      <c r="A28" s="1">
        <v>31</v>
      </c>
      <c r="B28" s="16" t="e">
        <f>+'Summary (2)'!#REF!</f>
        <v>#REF!</v>
      </c>
      <c r="C28" s="76" t="str">
        <f>+'Summary (2)'!C41</f>
        <v>5.2</v>
      </c>
      <c r="D28" s="59">
        <f>+'Summary (2)'!G41</f>
        <v>632235.58427500003</v>
      </c>
      <c r="E28" s="68"/>
      <c r="F28" s="21"/>
      <c r="G28" s="1"/>
      <c r="H28" s="1"/>
    </row>
    <row r="29" spans="1:8" ht="15.6">
      <c r="A29" s="1">
        <v>32</v>
      </c>
      <c r="B29" s="16" t="str">
        <f>+'Summary (2)'!B42</f>
        <v>BPA Residential Exchange</v>
      </c>
      <c r="C29" s="76" t="str">
        <f>+'Summary (2)'!C42</f>
        <v>5.3</v>
      </c>
      <c r="D29" s="59">
        <f>+'Summary (2)'!G42</f>
        <v>-4796915</v>
      </c>
      <c r="E29" s="68"/>
      <c r="F29" s="21"/>
      <c r="G29" s="1"/>
      <c r="H29" s="1"/>
    </row>
    <row r="30" spans="1:8" ht="15.6">
      <c r="A30" s="1"/>
      <c r="B30" s="8" t="s">
        <v>510</v>
      </c>
      <c r="C30" s="70">
        <v>5.5</v>
      </c>
      <c r="D30" s="59">
        <f>'Summary (2)'!G43</f>
        <v>473539.66367029888</v>
      </c>
      <c r="E30" s="72"/>
      <c r="F30" s="21"/>
      <c r="G30" s="1"/>
      <c r="H30" s="1"/>
    </row>
    <row r="31" spans="1:8" ht="15.6">
      <c r="A31" s="1"/>
      <c r="B31" s="8" t="s">
        <v>215</v>
      </c>
      <c r="C31" s="70">
        <v>5.6</v>
      </c>
      <c r="D31" s="59" t="e">
        <f>'Summary (2)'!#REF!</f>
        <v>#REF!</v>
      </c>
      <c r="E31" s="72"/>
      <c r="F31" s="21"/>
      <c r="G31" s="1"/>
      <c r="H31" s="1"/>
    </row>
    <row r="32" spans="1:8" ht="15.6">
      <c r="A32" s="1"/>
      <c r="B32" s="16"/>
      <c r="C32" s="76"/>
      <c r="D32" s="59"/>
      <c r="E32" s="68"/>
      <c r="F32" s="21"/>
      <c r="G32" s="1"/>
      <c r="H32" s="1"/>
    </row>
    <row r="33" spans="1:8" ht="15.6">
      <c r="A33" s="1">
        <v>34</v>
      </c>
      <c r="B33" s="16" t="str">
        <f>+'Summary (2)'!B45</f>
        <v>DEPRECIATION/AMORTIZATION</v>
      </c>
      <c r="C33" s="76"/>
      <c r="D33" s="59"/>
      <c r="E33" s="68"/>
      <c r="F33" s="21"/>
      <c r="G33" s="1"/>
      <c r="H33" s="1"/>
    </row>
    <row r="34" spans="1:8" ht="15.6">
      <c r="A34" s="1">
        <v>35</v>
      </c>
      <c r="B34" s="16" t="str">
        <f>+'Summary (2)'!B46</f>
        <v>Hydro Decommissioning</v>
      </c>
      <c r="C34" s="76" t="s">
        <v>512</v>
      </c>
      <c r="D34" s="59">
        <f>+'Summary (2)'!G46</f>
        <v>-40411.096375000023</v>
      </c>
      <c r="E34" s="68"/>
      <c r="F34" s="21"/>
      <c r="G34" s="1"/>
      <c r="H34" s="1"/>
    </row>
    <row r="35" spans="1:8" ht="15.6">
      <c r="A35" s="1">
        <v>37</v>
      </c>
      <c r="B35" s="16"/>
      <c r="C35" s="76"/>
      <c r="D35" s="59"/>
      <c r="E35" s="68"/>
      <c r="F35" s="21"/>
      <c r="G35" s="1"/>
      <c r="H35" s="1"/>
    </row>
    <row r="36" spans="1:8" ht="15.6">
      <c r="A36" s="1">
        <v>38</v>
      </c>
      <c r="B36" s="16" t="str">
        <f>+'Summary (2)'!B51</f>
        <v>TAX ADJUSTMENTS</v>
      </c>
      <c r="C36" s="76"/>
      <c r="D36" s="59"/>
      <c r="E36" s="68"/>
      <c r="F36" s="21"/>
      <c r="G36" s="1"/>
      <c r="H36" s="1"/>
    </row>
    <row r="37" spans="1:8" ht="15.6">
      <c r="A37" s="1">
        <v>39</v>
      </c>
      <c r="B37" s="16" t="str">
        <f>+'Summary (2)'!B52</f>
        <v>Interest True Up</v>
      </c>
      <c r="C37" s="76">
        <f>+'Summary (2)'!C52</f>
        <v>7.1</v>
      </c>
      <c r="D37" s="59">
        <f>+'Summary (2)'!G52</f>
        <v>531821</v>
      </c>
      <c r="G37" s="1"/>
      <c r="H37" s="1"/>
    </row>
    <row r="38" spans="1:8" ht="15.6">
      <c r="A38" s="1">
        <v>40</v>
      </c>
      <c r="B38" s="16" t="str">
        <f>+'Summary (2)'!B59</f>
        <v>Remove Deferred State Tax Expense</v>
      </c>
      <c r="C38" s="76" t="str">
        <f>+'Summary (2)'!C59</f>
        <v>7.7</v>
      </c>
      <c r="D38" s="59">
        <f>+'Summary (2)'!G59</f>
        <v>1383991</v>
      </c>
      <c r="E38" s="68"/>
      <c r="F38" s="21"/>
      <c r="G38" s="1"/>
      <c r="H38" s="1"/>
    </row>
    <row r="39" spans="1:8" ht="15.6">
      <c r="A39" s="1">
        <v>41</v>
      </c>
      <c r="B39" s="16" t="str">
        <f>+'Summary (2)'!B60</f>
        <v>WA Public Utility Tax Adj.</v>
      </c>
      <c r="C39" s="76">
        <f>+'Summary (2)'!C60</f>
        <v>7.4</v>
      </c>
      <c r="D39" s="59">
        <f>+'Summary (2)'!G60</f>
        <v>-544749</v>
      </c>
      <c r="E39" s="68"/>
      <c r="F39" s="21"/>
      <c r="G39" s="1"/>
      <c r="H39" s="1"/>
    </row>
    <row r="40" spans="1:8" ht="15.6">
      <c r="A40" s="1">
        <v>42</v>
      </c>
      <c r="B40" s="16" t="str">
        <f>+'Summary (2)'!B61</f>
        <v>AFUDC - Equity</v>
      </c>
      <c r="C40" s="76">
        <f>+'Summary (2)'!C61</f>
        <v>7.5</v>
      </c>
      <c r="D40" s="59">
        <f>+'Summary (2)'!G61</f>
        <v>66727</v>
      </c>
      <c r="E40" s="68"/>
      <c r="F40" s="21"/>
      <c r="G40" s="1"/>
      <c r="H40" s="1"/>
    </row>
    <row r="41" spans="1:8" ht="15.6">
      <c r="A41" s="1">
        <v>43</v>
      </c>
      <c r="B41" s="16" t="e">
        <f>+'Summary (2)'!#REF!</f>
        <v>#REF!</v>
      </c>
      <c r="C41" s="76" t="e">
        <f>+'Summary (2)'!#REF!</f>
        <v>#REF!</v>
      </c>
      <c r="D41" s="59" t="e">
        <f>+'Summary (2)'!#REF!</f>
        <v>#REF!</v>
      </c>
      <c r="E41" s="68"/>
      <c r="F41" s="21"/>
      <c r="G41" s="1"/>
      <c r="H41" s="1"/>
    </row>
    <row r="42" spans="1:8" ht="15.6">
      <c r="A42" s="1">
        <v>44</v>
      </c>
      <c r="B42" s="16" t="e">
        <f>+'Summary (2)'!#REF!</f>
        <v>#REF!</v>
      </c>
      <c r="C42" s="76" t="e">
        <f>+'Summary (2)'!#REF!</f>
        <v>#REF!</v>
      </c>
      <c r="D42" s="59" t="e">
        <f>+'Summary (2)'!#REF!</f>
        <v>#REF!</v>
      </c>
      <c r="E42" s="68"/>
      <c r="F42" s="21"/>
      <c r="G42" s="1"/>
      <c r="H42" s="1"/>
    </row>
    <row r="43" spans="1:8" ht="15.6">
      <c r="A43" s="1">
        <v>45</v>
      </c>
      <c r="B43" s="16" t="e">
        <f>+'Summary (2)'!#REF!</f>
        <v>#REF!</v>
      </c>
      <c r="C43" s="76" t="e">
        <f>+'Summary (2)'!#REF!</f>
        <v>#REF!</v>
      </c>
      <c r="D43" s="59" t="e">
        <f>+'Summary (2)'!#REF!</f>
        <v>#REF!</v>
      </c>
      <c r="E43" s="68"/>
      <c r="F43" s="21"/>
      <c r="G43" s="1"/>
      <c r="H43" s="1"/>
    </row>
    <row r="44" spans="1:8" ht="15.6">
      <c r="A44" s="1">
        <v>46</v>
      </c>
      <c r="B44" s="16" t="e">
        <f>+'Summary (2)'!#REF!</f>
        <v>#REF!</v>
      </c>
      <c r="C44" s="76" t="e">
        <f>+'Summary (2)'!#REF!</f>
        <v>#REF!</v>
      </c>
      <c r="D44" s="59" t="e">
        <f>+'Summary (2)'!#REF!</f>
        <v>#REF!</v>
      </c>
      <c r="E44" s="68"/>
      <c r="F44" s="21"/>
      <c r="G44" s="1"/>
      <c r="H44" s="1"/>
    </row>
    <row r="45" spans="1:8" ht="15.6">
      <c r="A45" s="1">
        <v>47</v>
      </c>
      <c r="B45" s="16" t="e">
        <f>+'Summary (2)'!#REF!</f>
        <v>#REF!</v>
      </c>
      <c r="C45" s="76" t="e">
        <f>+'Summary (2)'!#REF!</f>
        <v>#REF!</v>
      </c>
      <c r="D45" s="59" t="e">
        <f>+'Summary (2)'!#REF!</f>
        <v>#REF!</v>
      </c>
      <c r="E45" s="68"/>
      <c r="F45" s="21"/>
      <c r="G45" s="1"/>
      <c r="H45" s="1"/>
    </row>
    <row r="46" spans="1:8" ht="15.6">
      <c r="A46" s="1">
        <v>48</v>
      </c>
      <c r="B46" s="16" t="e">
        <f>+'Summary (2)'!#REF!</f>
        <v>#REF!</v>
      </c>
      <c r="C46" s="76" t="e">
        <f>+'Summary (2)'!#REF!</f>
        <v>#REF!</v>
      </c>
      <c r="D46" s="59" t="e">
        <f>+'Summary (2)'!#REF!</f>
        <v>#REF!</v>
      </c>
      <c r="E46" s="68"/>
      <c r="F46" s="21"/>
      <c r="G46" s="1"/>
      <c r="H46" s="1"/>
    </row>
    <row r="47" spans="1:8" ht="15.6">
      <c r="A47" s="1">
        <v>49</v>
      </c>
      <c r="B47" s="16" t="e">
        <f>+'Summary (2)'!#REF!</f>
        <v>#REF!</v>
      </c>
      <c r="C47" s="76" t="e">
        <f>+'Summary (2)'!#REF!</f>
        <v>#REF!</v>
      </c>
      <c r="D47" s="59" t="e">
        <f>+'Summary (2)'!#REF!</f>
        <v>#REF!</v>
      </c>
      <c r="E47" s="68"/>
      <c r="F47" s="21"/>
      <c r="G47" s="1"/>
      <c r="H47" s="1"/>
    </row>
    <row r="48" spans="1:8" ht="15.6">
      <c r="A48" s="1">
        <v>50</v>
      </c>
      <c r="B48" s="16" t="e">
        <f>+'Summary (2)'!#REF!</f>
        <v>#REF!</v>
      </c>
      <c r="C48" s="76" t="e">
        <f>+'Summary (2)'!#REF!</f>
        <v>#REF!</v>
      </c>
      <c r="D48" s="59" t="e">
        <f>+'Summary (2)'!#REF!</f>
        <v>#REF!</v>
      </c>
      <c r="E48" s="68"/>
      <c r="F48" s="21"/>
      <c r="G48" s="1"/>
      <c r="H48" s="1"/>
    </row>
    <row r="49" spans="1:8" ht="15.6">
      <c r="A49" s="1">
        <v>52</v>
      </c>
      <c r="B49" s="16"/>
      <c r="C49" s="76"/>
      <c r="D49" s="59"/>
      <c r="E49" s="68"/>
      <c r="F49" s="21"/>
      <c r="G49" s="1"/>
      <c r="H49" s="1"/>
    </row>
    <row r="50" spans="1:8" ht="15.6">
      <c r="A50" s="1">
        <v>53</v>
      </c>
      <c r="B50" s="16" t="str">
        <f>+'Summary (2)'!B63</f>
        <v>RATE BASE</v>
      </c>
      <c r="C50" s="76"/>
      <c r="D50" s="59"/>
      <c r="E50" s="68"/>
      <c r="F50" s="21"/>
      <c r="G50" s="1"/>
      <c r="H50" s="1"/>
    </row>
    <row r="51" spans="1:8" ht="15.6">
      <c r="A51" s="1">
        <v>54</v>
      </c>
      <c r="B51" s="16" t="e">
        <f>+'Summary (2)'!#REF!</f>
        <v>#REF!</v>
      </c>
      <c r="C51" s="76" t="str">
        <f>+'Summary (2)'!C73</f>
        <v>8.9</v>
      </c>
      <c r="D51" s="59">
        <f>+'Summary (2)'!G73</f>
        <v>-4404</v>
      </c>
      <c r="E51" s="68"/>
      <c r="F51" s="21"/>
      <c r="G51" s="1"/>
      <c r="H51" s="1"/>
    </row>
    <row r="52" spans="1:8" ht="15.6">
      <c r="A52" s="1">
        <v>55</v>
      </c>
      <c r="B52" s="16" t="str">
        <f>+'Summary (2)'!B64</f>
        <v>Jim Bridger Mine Rate Base Adjustment</v>
      </c>
      <c r="C52" s="76">
        <f>+'Summary (2)'!C65</f>
        <v>8.1999999999999993</v>
      </c>
      <c r="D52" s="59">
        <f>+'Summary (2)'!G64</f>
        <v>0</v>
      </c>
      <c r="E52" s="68"/>
      <c r="F52" s="21"/>
      <c r="G52" s="1"/>
      <c r="H52" s="1"/>
    </row>
    <row r="53" spans="1:8" ht="15.6">
      <c r="A53" s="1">
        <v>56</v>
      </c>
      <c r="B53" s="16" t="str">
        <f>+'Summary (2)'!B65</f>
        <v>Environmental Remediation</v>
      </c>
      <c r="C53" s="76">
        <f>+'Summary (2)'!C66</f>
        <v>8.3000000000000007</v>
      </c>
      <c r="D53" s="59">
        <f>+'Summary (2)'!G65</f>
        <v>-176089.62613229087</v>
      </c>
      <c r="E53" s="68"/>
      <c r="F53" s="21"/>
      <c r="G53" s="1"/>
      <c r="H53" s="1"/>
    </row>
    <row r="54" spans="1:8" ht="15.6">
      <c r="A54" s="1">
        <v>57</v>
      </c>
      <c r="B54" s="16" t="str">
        <f>+'Summary (2)'!B66</f>
        <v>Customer Advances for Construction</v>
      </c>
      <c r="C54" s="76">
        <f>+'Summary (2)'!C67</f>
        <v>8.4</v>
      </c>
      <c r="D54" s="59">
        <f>+'Summary (2)'!G66</f>
        <v>0</v>
      </c>
      <c r="E54" s="68"/>
      <c r="F54" s="21"/>
      <c r="G54" s="1"/>
      <c r="H54" s="1"/>
    </row>
    <row r="55" spans="1:8" ht="15.6">
      <c r="A55" s="1">
        <v>58</v>
      </c>
      <c r="B55" s="16" t="e">
        <f>+'Summary (2)'!#REF!</f>
        <v>#REF!</v>
      </c>
      <c r="C55" s="76">
        <f>+'Summary (2)'!C68</f>
        <v>8.5</v>
      </c>
      <c r="D55" s="59">
        <f>+'Summary (2)'!G67</f>
        <v>-346931.29899499984</v>
      </c>
      <c r="E55" s="68"/>
      <c r="F55" s="21"/>
      <c r="G55" s="1"/>
      <c r="H55" s="1"/>
    </row>
    <row r="56" spans="1:8" ht="15.6">
      <c r="A56" s="1">
        <v>59</v>
      </c>
      <c r="B56" s="16" t="e">
        <f>+'Summary (2)'!#REF!</f>
        <v>#REF!</v>
      </c>
      <c r="C56" s="76" t="str">
        <f>+'Summary (2)'!C70</f>
        <v>8.6</v>
      </c>
      <c r="D56" s="59">
        <f>+'Summary (2)'!G69</f>
        <v>127542</v>
      </c>
      <c r="E56" s="68"/>
      <c r="F56" s="21"/>
      <c r="G56" s="1"/>
      <c r="H56" s="1"/>
    </row>
    <row r="57" spans="1:8" ht="15.6">
      <c r="A57" s="1">
        <v>60</v>
      </c>
      <c r="B57" s="16" t="str">
        <f>+'Summary (2)'!B67</f>
        <v>Major Plant Additions</v>
      </c>
      <c r="C57" s="76" t="str">
        <f>+'Summary (2)'!C69</f>
        <v>8.5.1</v>
      </c>
      <c r="D57" s="59">
        <f>+'Summary (2)'!G68</f>
        <v>0</v>
      </c>
      <c r="E57" s="68"/>
      <c r="F57" s="21"/>
      <c r="G57" s="1"/>
      <c r="H57" s="1"/>
    </row>
    <row r="58" spans="1:8" ht="15.6">
      <c r="A58" s="1">
        <v>61</v>
      </c>
      <c r="B58" s="16" t="str">
        <f>+'Summary (2)'!B70</f>
        <v>Powerdale Hydro Removal</v>
      </c>
      <c r="C58" s="76">
        <f>+'Summary (2)'!C71</f>
        <v>8.6999999999999993</v>
      </c>
      <c r="D58" s="59">
        <f>+'Summary (2)'!G70</f>
        <v>-203338.89546025009</v>
      </c>
      <c r="E58" s="68"/>
      <c r="F58" s="21"/>
      <c r="G58" s="1"/>
      <c r="H58" s="1"/>
    </row>
    <row r="59" spans="1:8" ht="15.6">
      <c r="A59" s="1">
        <v>62</v>
      </c>
      <c r="B59" s="16" t="str">
        <f>+'Summary (2)'!B72</f>
        <v>Trojan Unrecovered Plant Adjustment</v>
      </c>
      <c r="C59" s="76" t="str">
        <f>+'Summary (2)'!C74</f>
        <v>8.10</v>
      </c>
      <c r="D59" s="59">
        <f>+'Summary (2)'!G74</f>
        <v>-1948685.8641284003</v>
      </c>
      <c r="E59" s="68"/>
      <c r="F59" s="21"/>
      <c r="G59" s="1"/>
      <c r="H59" s="1"/>
    </row>
    <row r="60" spans="1:8" ht="15.6">
      <c r="A60" s="1">
        <v>63</v>
      </c>
      <c r="B60" s="16" t="str">
        <f>+'Summary (2)'!B73</f>
        <v>Customer Service Deposits</v>
      </c>
      <c r="C60" s="76" t="str">
        <f>+'Summary (2)'!C72</f>
        <v>8.8</v>
      </c>
      <c r="D60" s="59">
        <f>+'Summary (2)'!G72</f>
        <v>-6990</v>
      </c>
      <c r="E60" s="68"/>
      <c r="F60" s="21"/>
      <c r="G60" s="1"/>
      <c r="H60" s="1"/>
    </row>
    <row r="61" spans="1:8" ht="15.6">
      <c r="A61" s="1">
        <v>64</v>
      </c>
      <c r="B61" s="16" t="str">
        <f>+'Summary (2)'!B75</f>
        <v>Misc. Asset Sales and Removals</v>
      </c>
      <c r="C61" s="76" t="str">
        <f>+'Summary (2)'!C75</f>
        <v>8.11</v>
      </c>
      <c r="D61" s="59">
        <f>+'Summary (2)'!G75</f>
        <v>342380.44137000002</v>
      </c>
      <c r="E61" s="68"/>
      <c r="F61" s="21"/>
      <c r="G61" s="1"/>
      <c r="H61" s="1"/>
    </row>
    <row r="62" spans="1:8" ht="15.6">
      <c r="A62" s="1">
        <v>70</v>
      </c>
      <c r="B62" s="16"/>
      <c r="C62" s="76"/>
      <c r="D62" s="59"/>
      <c r="E62" s="68"/>
      <c r="F62" s="21"/>
      <c r="G62" s="1"/>
      <c r="H62" s="1"/>
    </row>
    <row r="63" spans="1:8" ht="15.6">
      <c r="A63" s="1">
        <v>71</v>
      </c>
      <c r="B63" s="16" t="e">
        <f>+'Summary (2)'!#REF!</f>
        <v>#REF!</v>
      </c>
      <c r="C63" s="76"/>
      <c r="D63" s="59"/>
      <c r="E63" s="1"/>
      <c r="F63" s="1"/>
      <c r="G63" s="1"/>
      <c r="H63" s="1"/>
    </row>
    <row r="64" spans="1:8" ht="15.6">
      <c r="A64" s="1">
        <v>72</v>
      </c>
      <c r="B64" s="16" t="e">
        <f>+'Summary (2)'!#REF!</f>
        <v>#REF!</v>
      </c>
      <c r="C64" s="76" t="e">
        <f>+'Summary (2)'!#REF!</f>
        <v>#REF!</v>
      </c>
      <c r="D64" s="59" t="e">
        <f>+'Summary (2)'!#REF!</f>
        <v>#REF!</v>
      </c>
      <c r="E64" s="1"/>
      <c r="F64" s="11"/>
      <c r="G64" s="1"/>
      <c r="H64" s="1"/>
    </row>
    <row r="65" spans="1:8" ht="15.6">
      <c r="A65" s="1">
        <v>73</v>
      </c>
      <c r="B65" s="16" t="e">
        <f>+'Summary (2)'!#REF!</f>
        <v>#REF!</v>
      </c>
      <c r="C65" s="76" t="e">
        <f>+'Summary (2)'!#REF!</f>
        <v>#REF!</v>
      </c>
      <c r="D65" s="59" t="e">
        <f>+'Summary (2)'!#REF!</f>
        <v>#REF!</v>
      </c>
      <c r="E65" s="1"/>
      <c r="F65" s="1"/>
      <c r="G65" s="1"/>
      <c r="H65" s="1"/>
    </row>
    <row r="66" spans="1:8" ht="15.6">
      <c r="A66" s="1">
        <v>74</v>
      </c>
      <c r="B66" s="16" t="e">
        <f>+'Summary (2)'!#REF!</f>
        <v>#REF!</v>
      </c>
      <c r="C66" s="76"/>
      <c r="D66" s="59" t="e">
        <f>+'Summary (2)'!#REF!</f>
        <v>#REF!</v>
      </c>
      <c r="G66" s="1"/>
      <c r="H66" s="1"/>
    </row>
    <row r="67" spans="1:8" ht="15.6">
      <c r="A67" s="1">
        <v>75</v>
      </c>
      <c r="B67" s="16"/>
      <c r="C67" s="76"/>
      <c r="D67" s="59"/>
      <c r="E67" s="1"/>
      <c r="F67" s="18"/>
      <c r="G67" s="1"/>
      <c r="H67" s="1"/>
    </row>
    <row r="68" spans="1:8" ht="15.6">
      <c r="A68" s="1">
        <v>76</v>
      </c>
      <c r="B68" s="16"/>
      <c r="C68" s="76"/>
      <c r="D68" s="59"/>
      <c r="E68" s="1"/>
      <c r="F68" s="18"/>
      <c r="G68" s="1"/>
      <c r="H68" s="1"/>
    </row>
    <row r="69" spans="1:8" ht="15.6">
      <c r="A69" s="1">
        <v>77</v>
      </c>
      <c r="B69" s="16"/>
      <c r="C69" s="76"/>
      <c r="D69" s="59"/>
      <c r="E69" s="1"/>
      <c r="F69" s="21"/>
      <c r="G69" s="1"/>
      <c r="H69" s="1"/>
    </row>
    <row r="70" spans="1:8" ht="15.6">
      <c r="A70" s="1">
        <v>78</v>
      </c>
      <c r="B70" s="16"/>
      <c r="C70" s="76"/>
      <c r="D70" s="59"/>
      <c r="E70" s="1"/>
      <c r="F70" s="21"/>
      <c r="G70" s="1"/>
      <c r="H70" s="1"/>
    </row>
    <row r="71" spans="1:8" ht="15.6">
      <c r="A71" s="1">
        <v>79</v>
      </c>
      <c r="B71" s="16"/>
      <c r="C71" s="76"/>
      <c r="D71" s="59"/>
      <c r="E71" s="68"/>
      <c r="F71" s="66"/>
      <c r="G71" s="1"/>
      <c r="H71" s="1"/>
    </row>
    <row r="72" spans="1:8" ht="15.6">
      <c r="A72" s="1">
        <v>80</v>
      </c>
      <c r="B72" s="16"/>
      <c r="C72" s="76"/>
      <c r="D72" s="59"/>
      <c r="E72" s="5"/>
      <c r="F72" s="5"/>
      <c r="G72" s="1"/>
      <c r="H72" s="1"/>
    </row>
    <row r="73" spans="1:8" ht="15.6">
      <c r="A73" s="1">
        <v>81</v>
      </c>
      <c r="B73" s="16"/>
      <c r="C73" s="76"/>
      <c r="D73" s="59"/>
      <c r="E73" s="1"/>
      <c r="F73" s="21"/>
      <c r="G73" s="1"/>
      <c r="H73" s="1"/>
    </row>
    <row r="74" spans="1:8" ht="17.399999999999999">
      <c r="A74" s="1">
        <v>82</v>
      </c>
      <c r="B74" s="16"/>
      <c r="C74" s="76"/>
      <c r="D74" s="59"/>
      <c r="E74" s="1"/>
      <c r="F74" s="33"/>
      <c r="G74" s="1"/>
      <c r="H74" s="1"/>
    </row>
    <row r="75" spans="1:8" ht="15.6">
      <c r="A75" s="1">
        <v>83</v>
      </c>
      <c r="B75" s="16"/>
      <c r="C75" s="76"/>
      <c r="D75" s="59"/>
      <c r="E75" s="1"/>
      <c r="F75" s="21"/>
      <c r="G75" s="1"/>
      <c r="H75" s="1"/>
    </row>
    <row r="76" spans="1:8" ht="15.6">
      <c r="A76" s="1">
        <v>84</v>
      </c>
      <c r="B76" s="1"/>
      <c r="C76" s="73"/>
      <c r="D76" s="11"/>
      <c r="E76" s="1"/>
      <c r="F76" s="12"/>
      <c r="G76" s="1"/>
      <c r="H76" s="1"/>
    </row>
    <row r="77" spans="1:8" ht="15.6">
      <c r="A77" s="1">
        <v>85</v>
      </c>
      <c r="B77" s="1"/>
      <c r="C77" s="73"/>
      <c r="D77" s="11"/>
      <c r="E77" s="1"/>
      <c r="F77" s="11"/>
      <c r="G77" s="1"/>
      <c r="H77" s="1"/>
    </row>
    <row r="78" spans="1:8" ht="17.399999999999999">
      <c r="A78" s="1">
        <v>86</v>
      </c>
      <c r="B78" s="1"/>
      <c r="C78" s="73"/>
      <c r="D78" s="11"/>
      <c r="E78" s="1"/>
      <c r="F78" s="32"/>
      <c r="G78" s="1"/>
      <c r="H78" s="1"/>
    </row>
    <row r="79" spans="1:8" ht="15.6">
      <c r="A79" s="1">
        <v>87</v>
      </c>
      <c r="B79" s="1"/>
      <c r="C79" s="73"/>
      <c r="D79" s="11"/>
      <c r="E79" s="1"/>
      <c r="F79" s="11"/>
      <c r="G79" s="1"/>
      <c r="H79" s="1"/>
    </row>
    <row r="80" spans="1:8" ht="15.6">
      <c r="A80" s="1">
        <v>88</v>
      </c>
      <c r="B80" s="1"/>
      <c r="C80" s="73"/>
      <c r="D80" s="11"/>
      <c r="E80" s="1"/>
      <c r="F80" s="11"/>
      <c r="G80" s="1"/>
      <c r="H80" s="1"/>
    </row>
    <row r="81" spans="1:8" ht="15.6">
      <c r="A81" s="1"/>
      <c r="E81" s="1"/>
      <c r="F81" s="1"/>
      <c r="G81" s="1"/>
      <c r="H81" s="1"/>
    </row>
    <row r="82" spans="1:8" ht="15.6">
      <c r="A82" s="1"/>
      <c r="E82" s="1"/>
      <c r="F82" s="1"/>
      <c r="G82" s="1"/>
      <c r="H82" s="1"/>
    </row>
    <row r="83" spans="1:8" ht="15.6">
      <c r="A83" s="1"/>
      <c r="E83" s="1"/>
      <c r="F83" s="1"/>
      <c r="G83" s="1"/>
      <c r="H83" s="1"/>
    </row>
    <row r="84" spans="1:8" ht="15.6">
      <c r="A84" s="1"/>
      <c r="E84" s="1"/>
      <c r="F84" s="1"/>
      <c r="G84" s="1"/>
      <c r="H84" s="1"/>
    </row>
    <row r="85" spans="1:8" ht="15.6">
      <c r="A85" s="1"/>
      <c r="E85" s="1"/>
      <c r="F85" s="1"/>
      <c r="G85" s="1"/>
      <c r="H85" s="1"/>
    </row>
  </sheetData>
  <mergeCells count="2">
    <mergeCell ref="B1:D1"/>
    <mergeCell ref="B2:D2"/>
  </mergeCells>
  <phoneticPr fontId="7" type="noConversion"/>
  <printOptions horizontalCentered="1"/>
  <pageMargins left="1.5" right="0.75" top="1" bottom="1" header="0.5" footer="0.25"/>
  <pageSetup scale="60" orientation="portrait" r:id="rId1"/>
  <headerFooter alignWithMargins="0">
    <oddHeader>&amp;R&amp;"Times New Roman,Regular"PacifiCorp Docket UE-061546
Exhibit ___ (TES-2)</oddHeader>
    <oddFooter>&amp;R&amp;"Times New Roman,Regular"Page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42"/>
  <sheetViews>
    <sheetView workbookViewId="0">
      <selection activeCell="B1" sqref="B1:I58"/>
    </sheetView>
  </sheetViews>
  <sheetFormatPr defaultColWidth="9.109375" defaultRowHeight="13.8"/>
  <cols>
    <col min="1" max="2" width="9.109375" style="81"/>
    <col min="3" max="3" width="12.109375" style="81" customWidth="1"/>
    <col min="4" max="5" width="9.109375" style="81"/>
    <col min="6" max="6" width="12" style="81" bestFit="1" customWidth="1"/>
    <col min="7" max="8" width="9.109375" style="81"/>
    <col min="9" max="9" width="11" style="81" bestFit="1" customWidth="1"/>
    <col min="10" max="10" width="3.33203125" style="81" customWidth="1"/>
    <col min="11" max="16384" width="9.109375" style="81"/>
  </cols>
  <sheetData>
    <row r="1" spans="1:12">
      <c r="A1" s="1230"/>
      <c r="B1" s="167" t="s">
        <v>122</v>
      </c>
      <c r="C1" s="1654"/>
      <c r="D1" s="169"/>
      <c r="E1" s="169"/>
      <c r="F1" s="169"/>
      <c r="G1" s="169"/>
      <c r="H1" s="1260"/>
      <c r="I1" s="169"/>
      <c r="J1" s="946"/>
      <c r="K1" s="1230"/>
      <c r="L1" s="1230"/>
    </row>
    <row r="2" spans="1:12">
      <c r="A2" s="1230"/>
      <c r="B2" s="167" t="s">
        <v>800</v>
      </c>
      <c r="C2" s="1654"/>
      <c r="D2" s="169"/>
      <c r="E2" s="169"/>
      <c r="F2" s="169"/>
      <c r="G2" s="169"/>
      <c r="H2" s="1260"/>
      <c r="I2" s="169"/>
      <c r="J2" s="946"/>
      <c r="K2" s="1230"/>
      <c r="L2" s="1230"/>
    </row>
    <row r="3" spans="1:12">
      <c r="A3" s="1230"/>
      <c r="B3" s="167" t="s">
        <v>943</v>
      </c>
      <c r="C3" s="1654"/>
      <c r="D3" s="169"/>
      <c r="E3" s="169"/>
      <c r="F3" s="169"/>
      <c r="G3" s="169"/>
      <c r="H3" s="1260"/>
      <c r="I3" s="169"/>
      <c r="J3" s="946"/>
      <c r="K3" s="1230"/>
      <c r="L3" s="1230"/>
    </row>
    <row r="4" spans="1:12">
      <c r="A4" s="1230"/>
      <c r="B4" s="1657" t="s">
        <v>1099</v>
      </c>
      <c r="C4" s="1654"/>
      <c r="D4" s="169"/>
      <c r="E4" s="169"/>
      <c r="F4" s="169"/>
      <c r="G4" s="169"/>
      <c r="H4" s="1260"/>
      <c r="I4" s="169"/>
      <c r="J4" s="946"/>
      <c r="K4" s="1230"/>
      <c r="L4" s="1230"/>
    </row>
    <row r="5" spans="1:12">
      <c r="A5" s="1230"/>
      <c r="B5" s="1657"/>
      <c r="C5" s="1654"/>
      <c r="D5" s="169"/>
      <c r="E5" s="169"/>
      <c r="F5" s="169"/>
      <c r="G5" s="169"/>
      <c r="H5" s="1260"/>
      <c r="I5" s="169"/>
      <c r="J5" s="946"/>
      <c r="K5" s="1230"/>
      <c r="L5" s="1230"/>
    </row>
    <row r="6" spans="1:12">
      <c r="A6" s="1230"/>
      <c r="B6" s="1654"/>
      <c r="C6" s="1654"/>
      <c r="D6" s="169"/>
      <c r="E6" s="169"/>
      <c r="F6" s="169" t="s">
        <v>226</v>
      </c>
      <c r="G6" s="169" t="s">
        <v>784</v>
      </c>
      <c r="H6" s="1260"/>
      <c r="I6" s="169" t="s">
        <v>237</v>
      </c>
      <c r="J6" s="946"/>
      <c r="K6" s="1230"/>
      <c r="L6" s="1230"/>
    </row>
    <row r="7" spans="1:12">
      <c r="A7" s="1230"/>
      <c r="B7" s="1654"/>
      <c r="C7" s="1654"/>
      <c r="D7" s="173" t="s">
        <v>227</v>
      </c>
      <c r="E7" s="173" t="s">
        <v>228</v>
      </c>
      <c r="F7" s="173" t="s">
        <v>229</v>
      </c>
      <c r="G7" s="173" t="s">
        <v>230</v>
      </c>
      <c r="H7" s="1655" t="s">
        <v>231</v>
      </c>
      <c r="I7" s="173" t="s">
        <v>232</v>
      </c>
      <c r="J7" s="942"/>
      <c r="K7" s="1230"/>
      <c r="L7" s="1230"/>
    </row>
    <row r="8" spans="1:12">
      <c r="A8" s="168"/>
      <c r="B8" s="176"/>
      <c r="C8" s="168"/>
      <c r="D8" s="169"/>
      <c r="E8" s="169"/>
      <c r="F8" s="169"/>
      <c r="G8" s="169"/>
      <c r="H8" s="1260"/>
      <c r="I8" s="1240"/>
      <c r="J8" s="946"/>
      <c r="K8" s="1230"/>
      <c r="L8" s="1230"/>
    </row>
    <row r="9" spans="1:12">
      <c r="A9" s="168"/>
      <c r="B9" s="176" t="s">
        <v>360</v>
      </c>
      <c r="C9" s="168"/>
      <c r="D9" s="1232"/>
      <c r="E9" s="189"/>
      <c r="F9" s="1258"/>
      <c r="G9" s="1656"/>
      <c r="H9" s="1229"/>
      <c r="I9" s="1258"/>
      <c r="J9" s="946"/>
      <c r="K9" s="1246"/>
      <c r="L9" s="1254"/>
    </row>
    <row r="10" spans="1:12">
      <c r="A10" s="168"/>
      <c r="B10" s="1252"/>
      <c r="C10" s="168"/>
      <c r="D10" s="1237" t="s">
        <v>944</v>
      </c>
      <c r="E10" s="189" t="s">
        <v>236</v>
      </c>
      <c r="F10" s="1236">
        <v>0</v>
      </c>
      <c r="G10" s="1236" t="s">
        <v>352</v>
      </c>
      <c r="H10" s="1706">
        <f>'WCA Allocation Factors'!E17</f>
        <v>0</v>
      </c>
      <c r="I10" s="1236">
        <f>F10*H10</f>
        <v>0</v>
      </c>
      <c r="J10" s="946"/>
      <c r="K10" s="1246"/>
      <c r="L10" s="1254"/>
    </row>
    <row r="11" spans="1:12">
      <c r="A11" s="168"/>
      <c r="B11" s="1252"/>
      <c r="C11" s="168"/>
      <c r="D11" s="1237" t="s">
        <v>944</v>
      </c>
      <c r="E11" s="189" t="s">
        <v>236</v>
      </c>
      <c r="F11" s="1236">
        <v>0</v>
      </c>
      <c r="G11" s="1236" t="s">
        <v>341</v>
      </c>
      <c r="H11" s="1706">
        <f>'WCA Allocation Factors'!E16</f>
        <v>0.22605500000000001</v>
      </c>
      <c r="I11" s="1236">
        <f t="shared" ref="I11:I74" si="0">F11*H11</f>
        <v>0</v>
      </c>
      <c r="J11" s="946"/>
      <c r="K11" s="1246"/>
      <c r="L11" s="1254"/>
    </row>
    <row r="12" spans="1:12">
      <c r="A12" s="168"/>
      <c r="B12" s="1252"/>
      <c r="C12" s="168"/>
      <c r="D12" s="1237" t="s">
        <v>944</v>
      </c>
      <c r="E12" s="189" t="s">
        <v>236</v>
      </c>
      <c r="F12" s="1236">
        <v>0</v>
      </c>
      <c r="G12" s="1236" t="s">
        <v>270</v>
      </c>
      <c r="H12" s="1706">
        <f>'WCA Allocation Factors'!I6</f>
        <v>0</v>
      </c>
      <c r="I12" s="1236">
        <f t="shared" si="0"/>
        <v>0</v>
      </c>
      <c r="J12" s="946"/>
      <c r="K12" s="1246"/>
      <c r="L12" s="1254"/>
    </row>
    <row r="13" spans="1:12">
      <c r="A13" s="168"/>
      <c r="B13" s="1252"/>
      <c r="C13" s="168"/>
      <c r="D13" s="1237" t="s">
        <v>945</v>
      </c>
      <c r="E13" s="189" t="s">
        <v>236</v>
      </c>
      <c r="F13" s="1236">
        <v>0</v>
      </c>
      <c r="G13" s="1236" t="s">
        <v>267</v>
      </c>
      <c r="H13" s="1706">
        <f>'WCA Allocation Factors'!C6</f>
        <v>0</v>
      </c>
      <c r="I13" s="1236">
        <f t="shared" si="0"/>
        <v>0</v>
      </c>
      <c r="J13" s="946"/>
      <c r="K13" s="1246"/>
      <c r="L13" s="1254"/>
    </row>
    <row r="14" spans="1:12">
      <c r="A14" s="168"/>
      <c r="B14" s="1252"/>
      <c r="C14" s="168"/>
      <c r="D14" s="1237" t="s">
        <v>945</v>
      </c>
      <c r="E14" s="189" t="s">
        <v>236</v>
      </c>
      <c r="F14" s="1236">
        <v>0</v>
      </c>
      <c r="G14" s="1236" t="s">
        <v>404</v>
      </c>
      <c r="H14" s="1706">
        <f>'WCA Allocation Factors'!E11</f>
        <v>0</v>
      </c>
      <c r="I14" s="1236">
        <f t="shared" si="0"/>
        <v>0</v>
      </c>
      <c r="J14" s="946"/>
      <c r="K14" s="1246"/>
      <c r="L14" s="1254"/>
    </row>
    <row r="15" spans="1:12">
      <c r="A15" s="168"/>
      <c r="B15" s="168"/>
      <c r="C15" s="168"/>
      <c r="D15" s="1237" t="s">
        <v>945</v>
      </c>
      <c r="E15" s="1237" t="s">
        <v>236</v>
      </c>
      <c r="F15" s="1236">
        <v>0</v>
      </c>
      <c r="G15" s="1236" t="s">
        <v>352</v>
      </c>
      <c r="H15" s="1706">
        <f>'WCA Allocation Factors'!E17</f>
        <v>0</v>
      </c>
      <c r="I15" s="1236">
        <f t="shared" si="0"/>
        <v>0</v>
      </c>
      <c r="J15" s="946"/>
      <c r="K15" s="1246"/>
      <c r="L15" s="1254"/>
    </row>
    <row r="16" spans="1:12">
      <c r="A16" s="168"/>
      <c r="B16" s="168"/>
      <c r="C16" s="168"/>
      <c r="D16" s="1237" t="s">
        <v>945</v>
      </c>
      <c r="E16" s="1237" t="s">
        <v>236</v>
      </c>
      <c r="F16" s="1236">
        <v>0</v>
      </c>
      <c r="G16" s="1236" t="s">
        <v>341</v>
      </c>
      <c r="H16" s="1706">
        <f>'WCA Allocation Factors'!E16</f>
        <v>0.22605500000000001</v>
      </c>
      <c r="I16" s="1236">
        <f t="shared" si="0"/>
        <v>0</v>
      </c>
      <c r="J16" s="946"/>
      <c r="K16" s="1246"/>
      <c r="L16" s="1254"/>
    </row>
    <row r="17" spans="1:12">
      <c r="A17" s="168"/>
      <c r="B17" s="1252"/>
      <c r="C17" s="168"/>
      <c r="D17" s="1237" t="s">
        <v>945</v>
      </c>
      <c r="E17" s="189" t="s">
        <v>236</v>
      </c>
      <c r="F17" s="1236">
        <v>0</v>
      </c>
      <c r="G17" s="1236" t="s">
        <v>249</v>
      </c>
      <c r="H17" s="1706">
        <f>'WCA Allocation Factors'!E22</f>
        <v>6.9301032461305659E-2</v>
      </c>
      <c r="I17" s="1236">
        <f t="shared" si="0"/>
        <v>0</v>
      </c>
      <c r="J17" s="946"/>
      <c r="K17" s="1246"/>
      <c r="L17" s="1254"/>
    </row>
    <row r="18" spans="1:12">
      <c r="A18" s="168"/>
      <c r="B18" s="1252"/>
      <c r="C18" s="168"/>
      <c r="D18" s="1237" t="s">
        <v>945</v>
      </c>
      <c r="E18" s="189" t="s">
        <v>236</v>
      </c>
      <c r="F18" s="1236">
        <v>0</v>
      </c>
      <c r="G18" s="1236" t="s">
        <v>270</v>
      </c>
      <c r="H18" s="1706">
        <f>'WCA Allocation Factors'!I6</f>
        <v>0</v>
      </c>
      <c r="I18" s="1236">
        <f t="shared" si="0"/>
        <v>0</v>
      </c>
      <c r="J18" s="946"/>
      <c r="K18" s="1246"/>
      <c r="L18" s="1254"/>
    </row>
    <row r="19" spans="1:12">
      <c r="A19" s="168"/>
      <c r="B19" s="1252"/>
      <c r="C19" s="168"/>
      <c r="D19" s="1237" t="s">
        <v>945</v>
      </c>
      <c r="E19" s="189" t="s">
        <v>236</v>
      </c>
      <c r="F19" s="1236">
        <v>0</v>
      </c>
      <c r="G19" s="1236" t="s">
        <v>369</v>
      </c>
      <c r="H19" s="1706">
        <f>'WCA Allocation Factors'!E18</f>
        <v>0.22476648699999999</v>
      </c>
      <c r="I19" s="1236">
        <f t="shared" si="0"/>
        <v>0</v>
      </c>
      <c r="J19" s="946"/>
      <c r="K19" s="1246"/>
      <c r="L19" s="1254"/>
    </row>
    <row r="20" spans="1:12">
      <c r="A20" s="168"/>
      <c r="B20" s="1252"/>
      <c r="C20" s="168"/>
      <c r="D20" s="1237" t="s">
        <v>945</v>
      </c>
      <c r="E20" s="189" t="s">
        <v>236</v>
      </c>
      <c r="F20" s="1236">
        <v>0</v>
      </c>
      <c r="G20" s="1236" t="s">
        <v>268</v>
      </c>
      <c r="H20" s="1706">
        <f>'WCA Allocation Factors'!D6</f>
        <v>0</v>
      </c>
      <c r="I20" s="1236">
        <f t="shared" si="0"/>
        <v>0</v>
      </c>
      <c r="J20" s="946"/>
      <c r="K20" s="1246"/>
      <c r="L20" s="1254"/>
    </row>
    <row r="21" spans="1:12">
      <c r="A21" s="168"/>
      <c r="B21" s="1252"/>
      <c r="C21" s="168"/>
      <c r="D21" s="1237" t="s">
        <v>945</v>
      </c>
      <c r="E21" s="189" t="s">
        <v>236</v>
      </c>
      <c r="F21" s="1236">
        <v>0</v>
      </c>
      <c r="G21" s="1236" t="s">
        <v>243</v>
      </c>
      <c r="H21" s="1706">
        <f>'WCA Allocation Factors'!E7</f>
        <v>8.043396137671209E-2</v>
      </c>
      <c r="I21" s="1236">
        <f t="shared" si="0"/>
        <v>0</v>
      </c>
      <c r="J21" s="946"/>
      <c r="K21" s="1246"/>
      <c r="L21" s="1254"/>
    </row>
    <row r="22" spans="1:12">
      <c r="A22" s="168"/>
      <c r="B22" s="168"/>
      <c r="C22" s="168"/>
      <c r="D22" s="1237" t="s">
        <v>945</v>
      </c>
      <c r="E22" s="1237" t="s">
        <v>236</v>
      </c>
      <c r="F22" s="1236">
        <v>0</v>
      </c>
      <c r="G22" s="1236" t="s">
        <v>223</v>
      </c>
      <c r="H22" s="1706">
        <f>'WCA Allocation Factors'!E12</f>
        <v>6.8509279244491156E-2</v>
      </c>
      <c r="I22" s="1236">
        <f t="shared" si="0"/>
        <v>0</v>
      </c>
      <c r="J22" s="946"/>
      <c r="K22" s="1230"/>
      <c r="L22" s="1230"/>
    </row>
    <row r="23" spans="1:12">
      <c r="A23" s="168"/>
      <c r="B23" s="168"/>
      <c r="C23" s="168"/>
      <c r="D23" s="1237" t="s">
        <v>945</v>
      </c>
      <c r="E23" s="1237" t="s">
        <v>236</v>
      </c>
      <c r="F23" s="1236">
        <v>0</v>
      </c>
      <c r="G23" s="1236" t="s">
        <v>269</v>
      </c>
      <c r="H23" s="1706">
        <f>'WCA Allocation Factors'!H6</f>
        <v>0</v>
      </c>
      <c r="I23" s="1236">
        <f t="shared" si="0"/>
        <v>0</v>
      </c>
      <c r="J23" s="946"/>
      <c r="K23" s="1230"/>
      <c r="L23" s="1230"/>
    </row>
    <row r="24" spans="1:12">
      <c r="A24" s="168"/>
      <c r="B24" s="1074"/>
      <c r="C24" s="1075"/>
      <c r="D24" s="1237" t="s">
        <v>945</v>
      </c>
      <c r="E24" s="1237" t="s">
        <v>236</v>
      </c>
      <c r="F24" s="1236">
        <v>0</v>
      </c>
      <c r="G24" s="1236" t="s">
        <v>237</v>
      </c>
      <c r="H24" s="1706">
        <f>'WCA Allocation Factors'!E6</f>
        <v>1</v>
      </c>
      <c r="I24" s="1236">
        <f t="shared" si="0"/>
        <v>0</v>
      </c>
      <c r="J24" s="946"/>
      <c r="K24" s="1230"/>
      <c r="L24" s="1230"/>
    </row>
    <row r="25" spans="1:12">
      <c r="A25" s="168"/>
      <c r="B25" s="1075"/>
      <c r="C25" s="1075"/>
      <c r="D25" s="1237" t="s">
        <v>945</v>
      </c>
      <c r="E25" s="1237" t="s">
        <v>236</v>
      </c>
      <c r="F25" s="1236">
        <v>0</v>
      </c>
      <c r="G25" s="1236" t="s">
        <v>683</v>
      </c>
      <c r="H25" s="1706">
        <f>'WCA Allocation Factors'!K6</f>
        <v>0</v>
      </c>
      <c r="I25" s="1236">
        <f t="shared" si="0"/>
        <v>0</v>
      </c>
      <c r="J25" s="946"/>
      <c r="K25" s="1230"/>
      <c r="L25" s="1230"/>
    </row>
    <row r="26" spans="1:12">
      <c r="A26" s="168"/>
      <c r="B26" s="1243"/>
      <c r="C26" s="1243"/>
      <c r="D26" s="1235" t="s">
        <v>946</v>
      </c>
      <c r="E26" s="1235" t="s">
        <v>236</v>
      </c>
      <c r="F26" s="1236">
        <v>0</v>
      </c>
      <c r="G26" s="1236" t="s">
        <v>352</v>
      </c>
      <c r="H26" s="1706">
        <f>'WCA Allocation Factors'!E17</f>
        <v>0</v>
      </c>
      <c r="I26" s="1236">
        <f t="shared" si="0"/>
        <v>0</v>
      </c>
      <c r="J26" s="946"/>
      <c r="K26" s="1230"/>
      <c r="L26" s="1230"/>
    </row>
    <row r="27" spans="1:12">
      <c r="A27" s="168"/>
      <c r="B27" s="1243"/>
      <c r="C27" s="1243"/>
      <c r="D27" s="1235" t="s">
        <v>946</v>
      </c>
      <c r="E27" s="1235" t="s">
        <v>236</v>
      </c>
      <c r="F27" s="1236">
        <v>0</v>
      </c>
      <c r="G27" s="1236" t="s">
        <v>341</v>
      </c>
      <c r="H27" s="1706">
        <f>'WCA Allocation Factors'!E16</f>
        <v>0.22605500000000001</v>
      </c>
      <c r="I27" s="1236">
        <f t="shared" si="0"/>
        <v>0</v>
      </c>
      <c r="J27" s="946"/>
      <c r="K27" s="1230"/>
      <c r="L27" s="1230"/>
    </row>
    <row r="28" spans="1:12">
      <c r="A28" s="168"/>
      <c r="B28" s="1243"/>
      <c r="C28" s="1243"/>
      <c r="D28" s="1235" t="s">
        <v>946</v>
      </c>
      <c r="E28" s="1235" t="s">
        <v>236</v>
      </c>
      <c r="F28" s="1236">
        <v>0</v>
      </c>
      <c r="G28" s="1236" t="s">
        <v>369</v>
      </c>
      <c r="H28" s="1706">
        <f>'WCA Allocation Factors'!E18</f>
        <v>0.22476648699999999</v>
      </c>
      <c r="I28" s="1236">
        <f t="shared" si="0"/>
        <v>0</v>
      </c>
      <c r="J28" s="946"/>
      <c r="K28" s="1230"/>
      <c r="L28" s="1230"/>
    </row>
    <row r="29" spans="1:12">
      <c r="A29" s="168"/>
      <c r="B29" s="1243"/>
      <c r="C29" s="1243"/>
      <c r="D29" s="1235" t="s">
        <v>947</v>
      </c>
      <c r="E29" s="1235" t="s">
        <v>236</v>
      </c>
      <c r="F29" s="1236">
        <v>0</v>
      </c>
      <c r="G29" s="1236" t="s">
        <v>352</v>
      </c>
      <c r="H29" s="1706">
        <f>'WCA Allocation Factors'!E17</f>
        <v>0</v>
      </c>
      <c r="I29" s="1236">
        <f t="shared" si="0"/>
        <v>0</v>
      </c>
      <c r="J29" s="946"/>
      <c r="K29" s="1230"/>
      <c r="L29" s="1230"/>
    </row>
    <row r="30" spans="1:12">
      <c r="A30" s="168"/>
      <c r="B30" s="1243"/>
      <c r="C30" s="1243"/>
      <c r="D30" s="1235" t="s">
        <v>947</v>
      </c>
      <c r="E30" s="1235" t="s">
        <v>236</v>
      </c>
      <c r="F30" s="1236">
        <v>0</v>
      </c>
      <c r="G30" s="1236" t="s">
        <v>341</v>
      </c>
      <c r="H30" s="1706">
        <f>'WCA Allocation Factors'!E16</f>
        <v>0.22605500000000001</v>
      </c>
      <c r="I30" s="1236">
        <f t="shared" si="0"/>
        <v>0</v>
      </c>
      <c r="J30" s="946"/>
      <c r="K30" s="1230"/>
      <c r="L30" s="1230"/>
    </row>
    <row r="31" spans="1:12">
      <c r="A31" s="168"/>
      <c r="B31" s="1243"/>
      <c r="C31" s="1243"/>
      <c r="D31" s="1235" t="s">
        <v>947</v>
      </c>
      <c r="E31" s="1235" t="s">
        <v>236</v>
      </c>
      <c r="F31" s="1236">
        <v>0</v>
      </c>
      <c r="G31" s="1236" t="s">
        <v>369</v>
      </c>
      <c r="H31" s="1706">
        <f>'WCA Allocation Factors'!E18</f>
        <v>0.22476648699999999</v>
      </c>
      <c r="I31" s="1236">
        <f t="shared" si="0"/>
        <v>0</v>
      </c>
      <c r="J31" s="946"/>
      <c r="K31" s="1230"/>
      <c r="L31" s="1230"/>
    </row>
    <row r="32" spans="1:12">
      <c r="A32" s="168"/>
      <c r="B32" s="1243"/>
      <c r="C32" s="1243"/>
      <c r="D32" s="1235" t="s">
        <v>948</v>
      </c>
      <c r="E32" s="1235" t="s">
        <v>236</v>
      </c>
      <c r="F32" s="1236">
        <v>0</v>
      </c>
      <c r="G32" s="1236" t="s">
        <v>352</v>
      </c>
      <c r="H32" s="1706">
        <f>'WCA Allocation Factors'!E17</f>
        <v>0</v>
      </c>
      <c r="I32" s="1236">
        <f t="shared" si="0"/>
        <v>0</v>
      </c>
      <c r="J32" s="946"/>
      <c r="K32" s="1230"/>
      <c r="L32" s="1230"/>
    </row>
    <row r="33" spans="1:10">
      <c r="A33" s="168"/>
      <c r="B33" s="1243"/>
      <c r="C33" s="1243"/>
      <c r="D33" s="1235" t="s">
        <v>948</v>
      </c>
      <c r="E33" s="1235" t="s">
        <v>236</v>
      </c>
      <c r="F33" s="1236">
        <v>0</v>
      </c>
      <c r="G33" s="1236" t="s">
        <v>341</v>
      </c>
      <c r="H33" s="1706">
        <f>'WCA Allocation Factors'!E16</f>
        <v>0.22605500000000001</v>
      </c>
      <c r="I33" s="1236">
        <f t="shared" si="0"/>
        <v>0</v>
      </c>
      <c r="J33" s="946"/>
    </row>
    <row r="34" spans="1:10">
      <c r="A34" s="168"/>
      <c r="B34" s="1243"/>
      <c r="C34" s="1243"/>
      <c r="D34" s="1235" t="s">
        <v>948</v>
      </c>
      <c r="E34" s="1235" t="s">
        <v>236</v>
      </c>
      <c r="F34" s="1236">
        <v>0</v>
      </c>
      <c r="G34" s="1236" t="s">
        <v>369</v>
      </c>
      <c r="H34" s="1706">
        <f>'WCA Allocation Factors'!E18</f>
        <v>0.22476648699999999</v>
      </c>
      <c r="I34" s="1236">
        <f t="shared" si="0"/>
        <v>0</v>
      </c>
      <c r="J34" s="946"/>
    </row>
    <row r="35" spans="1:10">
      <c r="A35" s="168"/>
      <c r="B35" s="1243"/>
      <c r="C35" s="1243"/>
      <c r="D35" s="1235" t="s">
        <v>949</v>
      </c>
      <c r="E35" s="1235" t="s">
        <v>236</v>
      </c>
      <c r="F35" s="1236">
        <v>0</v>
      </c>
      <c r="G35" s="1236" t="s">
        <v>352</v>
      </c>
      <c r="H35" s="1706">
        <f>'WCA Allocation Factors'!E17</f>
        <v>0</v>
      </c>
      <c r="I35" s="1236">
        <f t="shared" si="0"/>
        <v>0</v>
      </c>
      <c r="J35" s="946"/>
    </row>
    <row r="36" spans="1:10">
      <c r="A36" s="168"/>
      <c r="B36" s="1186"/>
      <c r="C36" s="1186"/>
      <c r="D36" s="1187" t="s">
        <v>949</v>
      </c>
      <c r="E36" s="1187" t="s">
        <v>236</v>
      </c>
      <c r="F36" s="1236">
        <v>0</v>
      </c>
      <c r="G36" s="1236" t="s">
        <v>341</v>
      </c>
      <c r="H36" s="1706">
        <f>'WCA Allocation Factors'!E16</f>
        <v>0.22605500000000001</v>
      </c>
      <c r="I36" s="1236">
        <f t="shared" si="0"/>
        <v>0</v>
      </c>
      <c r="J36" s="946"/>
    </row>
    <row r="37" spans="1:10">
      <c r="A37" s="168"/>
      <c r="B37" s="1243"/>
      <c r="C37" s="1243"/>
      <c r="D37" s="1235" t="s">
        <v>949</v>
      </c>
      <c r="E37" s="1235" t="s">
        <v>236</v>
      </c>
      <c r="F37" s="1236">
        <v>0</v>
      </c>
      <c r="G37" s="1236" t="s">
        <v>369</v>
      </c>
      <c r="H37" s="1706">
        <f>'WCA Allocation Factors'!E18</f>
        <v>0.22476648699999999</v>
      </c>
      <c r="I37" s="1236">
        <f t="shared" si="0"/>
        <v>0</v>
      </c>
      <c r="J37" s="946"/>
    </row>
    <row r="38" spans="1:10">
      <c r="A38" s="168"/>
      <c r="B38" s="1243"/>
      <c r="C38" s="1243"/>
      <c r="D38" s="1235" t="s">
        <v>950</v>
      </c>
      <c r="E38" s="1235" t="s">
        <v>236</v>
      </c>
      <c r="F38" s="1236">
        <v>0</v>
      </c>
      <c r="G38" s="1236" t="s">
        <v>352</v>
      </c>
      <c r="H38" s="1706">
        <f>'WCA Allocation Factors'!E17</f>
        <v>0</v>
      </c>
      <c r="I38" s="1236">
        <f t="shared" si="0"/>
        <v>0</v>
      </c>
      <c r="J38" s="946"/>
    </row>
    <row r="39" spans="1:10">
      <c r="A39" s="168"/>
      <c r="B39" s="1243"/>
      <c r="C39" s="1243"/>
      <c r="D39" s="1235" t="s">
        <v>950</v>
      </c>
      <c r="E39" s="1235" t="s">
        <v>236</v>
      </c>
      <c r="F39" s="1236">
        <v>0</v>
      </c>
      <c r="G39" s="1236" t="s">
        <v>341</v>
      </c>
      <c r="H39" s="1706">
        <f>'WCA Allocation Factors'!E16</f>
        <v>0.22605500000000001</v>
      </c>
      <c r="I39" s="1236">
        <f t="shared" si="0"/>
        <v>0</v>
      </c>
      <c r="J39" s="946"/>
    </row>
    <row r="40" spans="1:10">
      <c r="A40" s="168"/>
      <c r="B40" s="1243"/>
      <c r="C40" s="1243"/>
      <c r="D40" s="1235" t="s">
        <v>950</v>
      </c>
      <c r="E40" s="1235" t="s">
        <v>236</v>
      </c>
      <c r="F40" s="1236">
        <v>0</v>
      </c>
      <c r="G40" s="1236" t="s">
        <v>369</v>
      </c>
      <c r="H40" s="1706">
        <f>'WCA Allocation Factors'!E18</f>
        <v>0.22476648699999999</v>
      </c>
      <c r="I40" s="1236">
        <f t="shared" si="0"/>
        <v>0</v>
      </c>
      <c r="J40" s="946"/>
    </row>
    <row r="41" spans="1:10">
      <c r="A41" s="168"/>
      <c r="B41" s="1243"/>
      <c r="C41" s="1243"/>
      <c r="D41" s="1235" t="s">
        <v>951</v>
      </c>
      <c r="E41" s="1235" t="s">
        <v>236</v>
      </c>
      <c r="F41" s="1236">
        <v>0</v>
      </c>
      <c r="G41" s="1236" t="s">
        <v>352</v>
      </c>
      <c r="H41" s="1706">
        <f>'WCA Allocation Factors'!E17</f>
        <v>0</v>
      </c>
      <c r="I41" s="1236">
        <f t="shared" si="0"/>
        <v>0</v>
      </c>
      <c r="J41" s="946"/>
    </row>
    <row r="42" spans="1:10">
      <c r="A42" s="168"/>
      <c r="B42" s="1243"/>
      <c r="C42" s="1243"/>
      <c r="D42" s="1235" t="s">
        <v>951</v>
      </c>
      <c r="E42" s="1235" t="s">
        <v>236</v>
      </c>
      <c r="F42" s="1236">
        <v>0</v>
      </c>
      <c r="G42" s="1236" t="s">
        <v>341</v>
      </c>
      <c r="H42" s="1706">
        <f>'WCA Allocation Factors'!E16</f>
        <v>0.22605500000000001</v>
      </c>
      <c r="I42" s="1236">
        <f t="shared" si="0"/>
        <v>0</v>
      </c>
      <c r="J42" s="946"/>
    </row>
    <row r="43" spans="1:10">
      <c r="A43" s="168"/>
      <c r="B43" s="1243"/>
      <c r="C43" s="1243"/>
      <c r="D43" s="1235" t="s">
        <v>951</v>
      </c>
      <c r="E43" s="1235" t="s">
        <v>236</v>
      </c>
      <c r="F43" s="1236">
        <v>0</v>
      </c>
      <c r="G43" s="1236" t="s">
        <v>369</v>
      </c>
      <c r="H43" s="1706">
        <f>'WCA Allocation Factors'!E18</f>
        <v>0.22476648699999999</v>
      </c>
      <c r="I43" s="1236">
        <f t="shared" si="0"/>
        <v>0</v>
      </c>
      <c r="J43" s="946"/>
    </row>
    <row r="44" spans="1:10">
      <c r="A44" s="168"/>
      <c r="B44" s="1243"/>
      <c r="C44" s="1243"/>
      <c r="D44" s="1235" t="s">
        <v>952</v>
      </c>
      <c r="E44" s="1235" t="s">
        <v>236</v>
      </c>
      <c r="F44" s="1236">
        <v>0</v>
      </c>
      <c r="G44" s="1236" t="s">
        <v>352</v>
      </c>
      <c r="H44" s="1706">
        <f>'WCA Allocation Factors'!E17</f>
        <v>0</v>
      </c>
      <c r="I44" s="1236">
        <f t="shared" si="0"/>
        <v>0</v>
      </c>
      <c r="J44" s="946"/>
    </row>
    <row r="45" spans="1:10">
      <c r="A45" s="168"/>
      <c r="B45" s="1243"/>
      <c r="C45" s="1243"/>
      <c r="D45" s="1235" t="s">
        <v>952</v>
      </c>
      <c r="E45" s="1235" t="s">
        <v>236</v>
      </c>
      <c r="F45" s="1236">
        <v>0</v>
      </c>
      <c r="G45" s="1236" t="s">
        <v>341</v>
      </c>
      <c r="H45" s="1706">
        <f>'WCA Allocation Factors'!E16</f>
        <v>0.22605500000000001</v>
      </c>
      <c r="I45" s="1236">
        <f t="shared" si="0"/>
        <v>0</v>
      </c>
      <c r="J45" s="946"/>
    </row>
    <row r="46" spans="1:10">
      <c r="A46" s="168"/>
      <c r="B46" s="1243"/>
      <c r="C46" s="1243"/>
      <c r="D46" s="1235" t="s">
        <v>953</v>
      </c>
      <c r="E46" s="1235" t="s">
        <v>236</v>
      </c>
      <c r="F46" s="1236">
        <v>0</v>
      </c>
      <c r="G46" s="1236" t="s">
        <v>352</v>
      </c>
      <c r="H46" s="1706">
        <f>'WCA Allocation Factors'!E17</f>
        <v>0</v>
      </c>
      <c r="I46" s="1236">
        <f t="shared" si="0"/>
        <v>0</v>
      </c>
      <c r="J46" s="946"/>
    </row>
    <row r="47" spans="1:10">
      <c r="A47" s="168"/>
      <c r="B47" s="1259"/>
      <c r="C47" s="1186"/>
      <c r="D47" s="1187" t="s">
        <v>953</v>
      </c>
      <c r="E47" s="1187" t="s">
        <v>236</v>
      </c>
      <c r="F47" s="1236">
        <v>0</v>
      </c>
      <c r="G47" s="1236" t="s">
        <v>341</v>
      </c>
      <c r="H47" s="1706">
        <f>'WCA Allocation Factors'!E16</f>
        <v>0.22605500000000001</v>
      </c>
      <c r="I47" s="1236">
        <f t="shared" si="0"/>
        <v>0</v>
      </c>
      <c r="J47" s="946"/>
    </row>
    <row r="48" spans="1:10">
      <c r="A48" s="168"/>
      <c r="B48" s="1243"/>
      <c r="C48" s="1243"/>
      <c r="D48" s="1235" t="s">
        <v>954</v>
      </c>
      <c r="E48" s="1235" t="s">
        <v>236</v>
      </c>
      <c r="F48" s="1236">
        <v>0</v>
      </c>
      <c r="G48" s="1236" t="s">
        <v>352</v>
      </c>
      <c r="H48" s="1706">
        <f>'WCA Allocation Factors'!E17</f>
        <v>0</v>
      </c>
      <c r="I48" s="1236">
        <f t="shared" si="0"/>
        <v>0</v>
      </c>
      <c r="J48" s="946"/>
    </row>
    <row r="49" spans="1:10">
      <c r="A49" s="168"/>
      <c r="B49" s="1243"/>
      <c r="C49" s="1243"/>
      <c r="D49" s="1235" t="s">
        <v>954</v>
      </c>
      <c r="E49" s="1235" t="s">
        <v>236</v>
      </c>
      <c r="F49" s="1236">
        <v>0</v>
      </c>
      <c r="G49" s="1236" t="s">
        <v>341</v>
      </c>
      <c r="H49" s="1706">
        <f>'WCA Allocation Factors'!E16</f>
        <v>0.22605500000000001</v>
      </c>
      <c r="I49" s="1236">
        <f t="shared" si="0"/>
        <v>0</v>
      </c>
      <c r="J49" s="946"/>
    </row>
    <row r="50" spans="1:10">
      <c r="A50" s="168"/>
      <c r="B50" s="1243"/>
      <c r="C50" s="1243"/>
      <c r="D50" s="1235" t="s">
        <v>955</v>
      </c>
      <c r="E50" s="1235" t="s">
        <v>236</v>
      </c>
      <c r="F50" s="1236">
        <v>0</v>
      </c>
      <c r="G50" s="1236" t="s">
        <v>352</v>
      </c>
      <c r="H50" s="1706">
        <f>'WCA Allocation Factors'!E17</f>
        <v>0</v>
      </c>
      <c r="I50" s="1236">
        <f t="shared" si="0"/>
        <v>0</v>
      </c>
      <c r="J50" s="946"/>
    </row>
    <row r="51" spans="1:10">
      <c r="A51" s="168"/>
      <c r="B51" s="1243"/>
      <c r="C51" s="1243"/>
      <c r="D51" s="1235" t="s">
        <v>955</v>
      </c>
      <c r="E51" s="1235" t="s">
        <v>236</v>
      </c>
      <c r="F51" s="1236">
        <v>0</v>
      </c>
      <c r="G51" s="1236" t="s">
        <v>341</v>
      </c>
      <c r="H51" s="1706">
        <f>'WCA Allocation Factors'!E16</f>
        <v>0.22605500000000001</v>
      </c>
      <c r="I51" s="1236">
        <f t="shared" si="0"/>
        <v>0</v>
      </c>
      <c r="J51" s="946"/>
    </row>
    <row r="52" spans="1:10">
      <c r="A52" s="168"/>
      <c r="B52" s="1243"/>
      <c r="C52" s="1243"/>
      <c r="D52" s="1235" t="s">
        <v>956</v>
      </c>
      <c r="E52" s="1235" t="s">
        <v>236</v>
      </c>
      <c r="F52" s="1236">
        <v>0</v>
      </c>
      <c r="G52" s="1236" t="s">
        <v>352</v>
      </c>
      <c r="H52" s="1706">
        <f>'WCA Allocation Factors'!E17</f>
        <v>0</v>
      </c>
      <c r="I52" s="1236">
        <f t="shared" si="0"/>
        <v>0</v>
      </c>
      <c r="J52" s="946"/>
    </row>
    <row r="53" spans="1:10">
      <c r="A53" s="168"/>
      <c r="B53" s="1243"/>
      <c r="C53" s="1243"/>
      <c r="D53" s="1235" t="s">
        <v>956</v>
      </c>
      <c r="E53" s="1235" t="s">
        <v>236</v>
      </c>
      <c r="F53" s="1236">
        <v>0</v>
      </c>
      <c r="G53" s="1236" t="s">
        <v>341</v>
      </c>
      <c r="H53" s="1706">
        <f>'WCA Allocation Factors'!E16</f>
        <v>0.22605500000000001</v>
      </c>
      <c r="I53" s="1236">
        <f t="shared" si="0"/>
        <v>0</v>
      </c>
      <c r="J53" s="946"/>
    </row>
    <row r="54" spans="1:10">
      <c r="A54" s="168"/>
      <c r="B54" s="1243"/>
      <c r="C54" s="1243"/>
      <c r="D54" s="1235" t="s">
        <v>957</v>
      </c>
      <c r="E54" s="1235" t="s">
        <v>236</v>
      </c>
      <c r="F54" s="1236">
        <v>0</v>
      </c>
      <c r="G54" s="1236" t="s">
        <v>352</v>
      </c>
      <c r="H54" s="1706">
        <f>'WCA Allocation Factors'!E17</f>
        <v>0</v>
      </c>
      <c r="I54" s="1236">
        <f t="shared" si="0"/>
        <v>0</v>
      </c>
      <c r="J54" s="946"/>
    </row>
    <row r="55" spans="1:10">
      <c r="A55" s="168"/>
      <c r="B55" s="1243"/>
      <c r="C55" s="1243"/>
      <c r="D55" s="1235" t="s">
        <v>957</v>
      </c>
      <c r="E55" s="1235" t="s">
        <v>236</v>
      </c>
      <c r="F55" s="1236">
        <v>0</v>
      </c>
      <c r="G55" s="1236" t="s">
        <v>341</v>
      </c>
      <c r="H55" s="1706">
        <f>'WCA Allocation Factors'!E16</f>
        <v>0.22605500000000001</v>
      </c>
      <c r="I55" s="1236">
        <f t="shared" si="0"/>
        <v>0</v>
      </c>
      <c r="J55" s="946"/>
    </row>
    <row r="56" spans="1:10">
      <c r="A56" s="168"/>
      <c r="B56" s="1243"/>
      <c r="C56" s="1243"/>
      <c r="D56" s="1235" t="s">
        <v>958</v>
      </c>
      <c r="E56" s="1235" t="s">
        <v>236</v>
      </c>
      <c r="F56" s="1236">
        <v>0</v>
      </c>
      <c r="G56" s="1236" t="s">
        <v>352</v>
      </c>
      <c r="H56" s="1706">
        <f>'WCA Allocation Factors'!E17</f>
        <v>0</v>
      </c>
      <c r="I56" s="1236">
        <f t="shared" si="0"/>
        <v>0</v>
      </c>
      <c r="J56" s="941"/>
    </row>
    <row r="57" spans="1:10">
      <c r="A57" s="168"/>
      <c r="B57" s="1243"/>
      <c r="C57" s="1243"/>
      <c r="D57" s="1235" t="s">
        <v>958</v>
      </c>
      <c r="E57" s="1235" t="s">
        <v>236</v>
      </c>
      <c r="F57" s="1236">
        <v>0</v>
      </c>
      <c r="G57" s="1236" t="s">
        <v>341</v>
      </c>
      <c r="H57" s="1706">
        <f>'WCA Allocation Factors'!E16</f>
        <v>0.22605500000000001</v>
      </c>
      <c r="I57" s="1236">
        <f t="shared" si="0"/>
        <v>0</v>
      </c>
      <c r="J57" s="941"/>
    </row>
    <row r="58" spans="1:10">
      <c r="A58" s="168"/>
      <c r="B58" s="1075"/>
      <c r="C58" s="1075"/>
      <c r="D58" s="1237" t="s">
        <v>959</v>
      </c>
      <c r="E58" s="1237" t="s">
        <v>236</v>
      </c>
      <c r="F58" s="1236">
        <v>0</v>
      </c>
      <c r="G58" s="1236" t="s">
        <v>352</v>
      </c>
      <c r="H58" s="1706">
        <f>'WCA Allocation Factors'!E17</f>
        <v>0</v>
      </c>
      <c r="I58" s="1236">
        <f t="shared" si="0"/>
        <v>0</v>
      </c>
      <c r="J58" s="946"/>
    </row>
    <row r="59" spans="1:10">
      <c r="A59" s="168"/>
      <c r="B59" s="1243"/>
      <c r="C59" s="1243"/>
      <c r="D59" s="1235" t="s">
        <v>959</v>
      </c>
      <c r="E59" s="1235" t="s">
        <v>236</v>
      </c>
      <c r="F59" s="1236">
        <v>0</v>
      </c>
      <c r="G59" s="1236" t="s">
        <v>341</v>
      </c>
      <c r="H59" s="1706">
        <f>'WCA Allocation Factors'!E16</f>
        <v>0.22605500000000001</v>
      </c>
      <c r="I59" s="1236">
        <f t="shared" si="0"/>
        <v>0</v>
      </c>
      <c r="J59" s="946"/>
    </row>
    <row r="60" spans="1:10">
      <c r="A60" s="168"/>
      <c r="B60" s="1243"/>
      <c r="C60" s="1243"/>
      <c r="D60" s="1235" t="s">
        <v>960</v>
      </c>
      <c r="E60" s="1235" t="s">
        <v>236</v>
      </c>
      <c r="F60" s="1236">
        <v>0</v>
      </c>
      <c r="G60" s="1236" t="s">
        <v>352</v>
      </c>
      <c r="H60" s="1706">
        <f>'WCA Allocation Factors'!E17</f>
        <v>0</v>
      </c>
      <c r="I60" s="1236">
        <f t="shared" si="0"/>
        <v>0</v>
      </c>
      <c r="J60" s="946"/>
    </row>
    <row r="61" spans="1:10">
      <c r="A61" s="168"/>
      <c r="B61" s="1243"/>
      <c r="C61" s="1243"/>
      <c r="D61" s="1235" t="s">
        <v>960</v>
      </c>
      <c r="E61" s="1235" t="s">
        <v>236</v>
      </c>
      <c r="F61" s="1236">
        <v>0</v>
      </c>
      <c r="G61" s="1236" t="s">
        <v>341</v>
      </c>
      <c r="H61" s="1706">
        <f>'WCA Allocation Factors'!E16</f>
        <v>0.22605500000000001</v>
      </c>
      <c r="I61" s="1236">
        <f t="shared" si="0"/>
        <v>0</v>
      </c>
      <c r="J61" s="946"/>
    </row>
    <row r="62" spans="1:10">
      <c r="A62" s="168"/>
      <c r="B62" s="1243"/>
      <c r="C62" s="1243"/>
      <c r="D62" s="1235" t="s">
        <v>961</v>
      </c>
      <c r="E62" s="1235" t="s">
        <v>236</v>
      </c>
      <c r="F62" s="1236">
        <v>0</v>
      </c>
      <c r="G62" s="1236" t="s">
        <v>352</v>
      </c>
      <c r="H62" s="1706">
        <f>'WCA Allocation Factors'!E17</f>
        <v>0</v>
      </c>
      <c r="I62" s="1236">
        <f t="shared" si="0"/>
        <v>0</v>
      </c>
      <c r="J62" s="946"/>
    </row>
    <row r="63" spans="1:10">
      <c r="A63" s="168"/>
      <c r="B63" s="1243"/>
      <c r="C63" s="1243"/>
      <c r="D63" s="1235" t="s">
        <v>961</v>
      </c>
      <c r="E63" s="1235" t="s">
        <v>236</v>
      </c>
      <c r="F63" s="1236">
        <v>0</v>
      </c>
      <c r="G63" s="1236" t="s">
        <v>341</v>
      </c>
      <c r="H63" s="1706">
        <f>'WCA Allocation Factors'!E16</f>
        <v>0.22605500000000001</v>
      </c>
      <c r="I63" s="1236">
        <f t="shared" si="0"/>
        <v>0</v>
      </c>
      <c r="J63" s="946"/>
    </row>
    <row r="64" spans="1:10">
      <c r="A64" s="168"/>
      <c r="B64" s="1243"/>
      <c r="C64" s="1243"/>
      <c r="D64" s="1235" t="s">
        <v>962</v>
      </c>
      <c r="E64" s="1235" t="s">
        <v>236</v>
      </c>
      <c r="F64" s="1236">
        <v>0</v>
      </c>
      <c r="G64" s="1236" t="s">
        <v>352</v>
      </c>
      <c r="H64" s="1706">
        <f>'WCA Allocation Factors'!E17</f>
        <v>0</v>
      </c>
      <c r="I64" s="1236">
        <f t="shared" si="0"/>
        <v>0</v>
      </c>
      <c r="J64" s="946"/>
    </row>
    <row r="65" spans="1:10">
      <c r="A65" s="168"/>
      <c r="B65" s="1243"/>
      <c r="C65" s="1243"/>
      <c r="D65" s="1235" t="s">
        <v>962</v>
      </c>
      <c r="E65" s="1235" t="s">
        <v>236</v>
      </c>
      <c r="F65" s="1236">
        <v>0</v>
      </c>
      <c r="G65" s="1236" t="s">
        <v>341</v>
      </c>
      <c r="H65" s="1706">
        <f>'WCA Allocation Factors'!E16</f>
        <v>0.22605500000000001</v>
      </c>
      <c r="I65" s="1236">
        <f t="shared" si="0"/>
        <v>0</v>
      </c>
      <c r="J65" s="946"/>
    </row>
    <row r="66" spans="1:10">
      <c r="A66" s="168"/>
      <c r="B66" s="1243"/>
      <c r="C66" s="1243"/>
      <c r="D66" s="1235" t="s">
        <v>963</v>
      </c>
      <c r="E66" s="1235" t="s">
        <v>236</v>
      </c>
      <c r="F66" s="1236">
        <v>0</v>
      </c>
      <c r="G66" s="1236" t="s">
        <v>352</v>
      </c>
      <c r="H66" s="1706">
        <f>'WCA Allocation Factors'!E17</f>
        <v>0</v>
      </c>
      <c r="I66" s="1236">
        <f t="shared" si="0"/>
        <v>0</v>
      </c>
      <c r="J66" s="946"/>
    </row>
    <row r="67" spans="1:10">
      <c r="A67" s="168"/>
      <c r="B67" s="1243"/>
      <c r="C67" s="1243"/>
      <c r="D67" s="1235" t="s">
        <v>963</v>
      </c>
      <c r="E67" s="1235" t="s">
        <v>236</v>
      </c>
      <c r="F67" s="1236">
        <v>0</v>
      </c>
      <c r="G67" s="1236" t="s">
        <v>341</v>
      </c>
      <c r="H67" s="1706">
        <f>'WCA Allocation Factors'!E16</f>
        <v>0.22605500000000001</v>
      </c>
      <c r="I67" s="1236">
        <f t="shared" si="0"/>
        <v>0</v>
      </c>
      <c r="J67" s="946"/>
    </row>
    <row r="68" spans="1:10">
      <c r="A68" s="168"/>
      <c r="B68" s="1243"/>
      <c r="C68" s="1243"/>
      <c r="D68" s="1235" t="s">
        <v>964</v>
      </c>
      <c r="E68" s="1235" t="s">
        <v>236</v>
      </c>
      <c r="F68" s="1236">
        <v>0</v>
      </c>
      <c r="G68" s="1236" t="s">
        <v>352</v>
      </c>
      <c r="H68" s="1706">
        <f>'WCA Allocation Factors'!E17</f>
        <v>0</v>
      </c>
      <c r="I68" s="1236">
        <f t="shared" si="0"/>
        <v>0</v>
      </c>
      <c r="J68" s="946"/>
    </row>
    <row r="69" spans="1:10">
      <c r="A69" s="168"/>
      <c r="B69" s="1075"/>
      <c r="C69" s="1075"/>
      <c r="D69" s="1237" t="s">
        <v>964</v>
      </c>
      <c r="E69" s="1237" t="s">
        <v>236</v>
      </c>
      <c r="F69" s="1236">
        <v>0</v>
      </c>
      <c r="G69" s="1236" t="s">
        <v>341</v>
      </c>
      <c r="H69" s="1706">
        <f>'WCA Allocation Factors'!E16</f>
        <v>0.22605500000000001</v>
      </c>
      <c r="I69" s="1236">
        <f t="shared" si="0"/>
        <v>0</v>
      </c>
      <c r="J69" s="946"/>
    </row>
    <row r="70" spans="1:10">
      <c r="A70" s="168"/>
      <c r="B70" s="1243"/>
      <c r="C70" s="1243"/>
      <c r="D70" s="1235" t="s">
        <v>965</v>
      </c>
      <c r="E70" s="1235" t="s">
        <v>236</v>
      </c>
      <c r="F70" s="1236">
        <v>0</v>
      </c>
      <c r="G70" s="1236" t="s">
        <v>352</v>
      </c>
      <c r="H70" s="1706">
        <f>'WCA Allocation Factors'!E17</f>
        <v>0</v>
      </c>
      <c r="I70" s="1236">
        <f t="shared" si="0"/>
        <v>0</v>
      </c>
      <c r="J70" s="946"/>
    </row>
    <row r="71" spans="1:10">
      <c r="A71" s="168"/>
      <c r="B71" s="1243"/>
      <c r="C71" s="1243"/>
      <c r="D71" s="1235" t="s">
        <v>965</v>
      </c>
      <c r="E71" s="1235" t="s">
        <v>236</v>
      </c>
      <c r="F71" s="1236">
        <v>0</v>
      </c>
      <c r="G71" s="1236" t="s">
        <v>341</v>
      </c>
      <c r="H71" s="1706">
        <f>'WCA Allocation Factors'!E16</f>
        <v>0.22605500000000001</v>
      </c>
      <c r="I71" s="1236">
        <f t="shared" si="0"/>
        <v>0</v>
      </c>
      <c r="J71" s="946"/>
    </row>
    <row r="72" spans="1:10">
      <c r="A72" s="168"/>
      <c r="B72" s="1243"/>
      <c r="C72" s="1243"/>
      <c r="D72" s="1235" t="s">
        <v>966</v>
      </c>
      <c r="E72" s="1235" t="s">
        <v>236</v>
      </c>
      <c r="F72" s="1236">
        <v>0</v>
      </c>
      <c r="G72" s="1236" t="s">
        <v>352</v>
      </c>
      <c r="H72" s="1706">
        <f>'WCA Allocation Factors'!E17</f>
        <v>0</v>
      </c>
      <c r="I72" s="1236">
        <f t="shared" si="0"/>
        <v>0</v>
      </c>
      <c r="J72" s="946"/>
    </row>
    <row r="73" spans="1:10">
      <c r="A73" s="168"/>
      <c r="B73" s="1243"/>
      <c r="C73" s="1243"/>
      <c r="D73" s="1235" t="s">
        <v>966</v>
      </c>
      <c r="E73" s="1235" t="s">
        <v>236</v>
      </c>
      <c r="F73" s="1236">
        <v>0</v>
      </c>
      <c r="G73" s="1236" t="s">
        <v>341</v>
      </c>
      <c r="H73" s="1706">
        <f>'WCA Allocation Factors'!E16</f>
        <v>0.22605500000000001</v>
      </c>
      <c r="I73" s="1236">
        <f t="shared" si="0"/>
        <v>0</v>
      </c>
      <c r="J73" s="946"/>
    </row>
    <row r="74" spans="1:10">
      <c r="A74" s="168"/>
      <c r="B74" s="1243"/>
      <c r="C74" s="1243"/>
      <c r="D74" s="1235" t="s">
        <v>966</v>
      </c>
      <c r="E74" s="1235" t="s">
        <v>236</v>
      </c>
      <c r="F74" s="1236">
        <v>0</v>
      </c>
      <c r="G74" s="1236" t="s">
        <v>369</v>
      </c>
      <c r="H74" s="1706">
        <f>'WCA Allocation Factors'!E18</f>
        <v>0.22476648699999999</v>
      </c>
      <c r="I74" s="1236">
        <f t="shared" si="0"/>
        <v>0</v>
      </c>
      <c r="J74" s="946"/>
    </row>
    <row r="75" spans="1:10">
      <c r="A75" s="168"/>
      <c r="B75" s="1243"/>
      <c r="C75" s="1243"/>
      <c r="D75" s="1235" t="s">
        <v>966</v>
      </c>
      <c r="E75" s="1235" t="s">
        <v>236</v>
      </c>
      <c r="F75" s="1236">
        <v>0</v>
      </c>
      <c r="G75" s="1236" t="s">
        <v>243</v>
      </c>
      <c r="H75" s="1706">
        <f>'WCA Allocation Factors'!E7</f>
        <v>8.043396137671209E-2</v>
      </c>
      <c r="I75" s="1236">
        <f t="shared" ref="I75:I101" si="1">F75*H75</f>
        <v>0</v>
      </c>
      <c r="J75" s="946"/>
    </row>
    <row r="76" spans="1:10">
      <c r="A76" s="168"/>
      <c r="B76" s="1243"/>
      <c r="C76" s="1243"/>
      <c r="D76" s="1235" t="s">
        <v>967</v>
      </c>
      <c r="E76" s="1235" t="s">
        <v>236</v>
      </c>
      <c r="F76" s="1236">
        <v>0</v>
      </c>
      <c r="G76" s="1236" t="s">
        <v>352</v>
      </c>
      <c r="H76" s="1706">
        <f>'WCA Allocation Factors'!E17</f>
        <v>0</v>
      </c>
      <c r="I76" s="1236">
        <f t="shared" si="1"/>
        <v>0</v>
      </c>
      <c r="J76" s="946"/>
    </row>
    <row r="77" spans="1:10">
      <c r="A77" s="168"/>
      <c r="B77" s="1243"/>
      <c r="C77" s="1243"/>
      <c r="D77" s="1235" t="s">
        <v>967</v>
      </c>
      <c r="E77" s="1235" t="s">
        <v>236</v>
      </c>
      <c r="F77" s="1236">
        <v>0</v>
      </c>
      <c r="G77" s="1236" t="s">
        <v>341</v>
      </c>
      <c r="H77" s="1706">
        <f>'WCA Allocation Factors'!E16</f>
        <v>0.22605500000000001</v>
      </c>
      <c r="I77" s="1236">
        <f t="shared" si="1"/>
        <v>0</v>
      </c>
      <c r="J77" s="946"/>
    </row>
    <row r="78" spans="1:10">
      <c r="A78" s="168"/>
      <c r="B78" s="1243"/>
      <c r="C78" s="1243"/>
      <c r="D78" s="1235" t="s">
        <v>967</v>
      </c>
      <c r="E78" s="1235" t="s">
        <v>236</v>
      </c>
      <c r="F78" s="1236">
        <v>0</v>
      </c>
      <c r="G78" s="1236" t="s">
        <v>369</v>
      </c>
      <c r="H78" s="1706">
        <f>'WCA Allocation Factors'!E18</f>
        <v>0.22476648699999999</v>
      </c>
      <c r="I78" s="1236">
        <f t="shared" si="1"/>
        <v>0</v>
      </c>
      <c r="J78" s="946"/>
    </row>
    <row r="79" spans="1:10">
      <c r="A79" s="168"/>
      <c r="B79" s="1243"/>
      <c r="C79" s="1243"/>
      <c r="D79" s="1235" t="s">
        <v>967</v>
      </c>
      <c r="E79" s="1235" t="s">
        <v>236</v>
      </c>
      <c r="F79" s="1236">
        <v>0</v>
      </c>
      <c r="G79" s="1236" t="s">
        <v>243</v>
      </c>
      <c r="H79" s="1706">
        <f>'WCA Allocation Factors'!E7</f>
        <v>8.043396137671209E-2</v>
      </c>
      <c r="I79" s="1236">
        <f t="shared" si="1"/>
        <v>0</v>
      </c>
      <c r="J79" s="946"/>
    </row>
    <row r="80" spans="1:10">
      <c r="A80" s="168"/>
      <c r="B80" s="1243"/>
      <c r="C80" s="1243"/>
      <c r="D80" s="1235" t="s">
        <v>968</v>
      </c>
      <c r="E80" s="1235" t="s">
        <v>236</v>
      </c>
      <c r="F80" s="1236">
        <v>0</v>
      </c>
      <c r="G80" s="1236" t="s">
        <v>352</v>
      </c>
      <c r="H80" s="1706">
        <f>'WCA Allocation Factors'!E17</f>
        <v>0</v>
      </c>
      <c r="I80" s="1236">
        <f t="shared" si="1"/>
        <v>0</v>
      </c>
      <c r="J80" s="946"/>
    </row>
    <row r="81" spans="1:10">
      <c r="A81" s="168"/>
      <c r="B81" s="1243"/>
      <c r="C81" s="1243"/>
      <c r="D81" s="1235" t="s">
        <v>968</v>
      </c>
      <c r="E81" s="1235" t="s">
        <v>236</v>
      </c>
      <c r="F81" s="1236">
        <v>0</v>
      </c>
      <c r="G81" s="1236" t="s">
        <v>341</v>
      </c>
      <c r="H81" s="1706">
        <f>'WCA Allocation Factors'!E16</f>
        <v>0.22605500000000001</v>
      </c>
      <c r="I81" s="1236">
        <f t="shared" si="1"/>
        <v>0</v>
      </c>
      <c r="J81" s="946"/>
    </row>
    <row r="82" spans="1:10">
      <c r="A82" s="168"/>
      <c r="B82" s="1243"/>
      <c r="C82" s="1243"/>
      <c r="D82" s="1235" t="s">
        <v>968</v>
      </c>
      <c r="E82" s="1235" t="s">
        <v>236</v>
      </c>
      <c r="F82" s="1236">
        <v>0</v>
      </c>
      <c r="G82" s="1236" t="s">
        <v>369</v>
      </c>
      <c r="H82" s="1706">
        <f>'WCA Allocation Factors'!E18</f>
        <v>0.22476648699999999</v>
      </c>
      <c r="I82" s="1236">
        <f t="shared" si="1"/>
        <v>0</v>
      </c>
      <c r="J82" s="946"/>
    </row>
    <row r="83" spans="1:10">
      <c r="A83" s="168"/>
      <c r="B83" s="1243"/>
      <c r="C83" s="1243"/>
      <c r="D83" s="1235" t="s">
        <v>968</v>
      </c>
      <c r="E83" s="1235" t="s">
        <v>236</v>
      </c>
      <c r="F83" s="1236">
        <v>0</v>
      </c>
      <c r="G83" s="1236" t="s">
        <v>243</v>
      </c>
      <c r="H83" s="1706">
        <f>'WCA Allocation Factors'!E7</f>
        <v>8.043396137671209E-2</v>
      </c>
      <c r="I83" s="1236">
        <f t="shared" si="1"/>
        <v>0</v>
      </c>
      <c r="J83" s="946"/>
    </row>
    <row r="84" spans="1:10">
      <c r="A84" s="168"/>
      <c r="B84" s="1243"/>
      <c r="C84" s="1243"/>
      <c r="D84" s="1235" t="s">
        <v>969</v>
      </c>
      <c r="E84" s="1235" t="s">
        <v>236</v>
      </c>
      <c r="F84" s="1236">
        <v>0</v>
      </c>
      <c r="G84" s="1236" t="s">
        <v>352</v>
      </c>
      <c r="H84" s="1706">
        <f>'WCA Allocation Factors'!E17</f>
        <v>0</v>
      </c>
      <c r="I84" s="1236">
        <f t="shared" si="1"/>
        <v>0</v>
      </c>
      <c r="J84" s="946"/>
    </row>
    <row r="85" spans="1:10">
      <c r="A85" s="168"/>
      <c r="B85" s="1243"/>
      <c r="C85" s="1243"/>
      <c r="D85" s="1235" t="s">
        <v>969</v>
      </c>
      <c r="E85" s="1235" t="s">
        <v>236</v>
      </c>
      <c r="F85" s="1236">
        <v>0</v>
      </c>
      <c r="G85" s="1236" t="s">
        <v>341</v>
      </c>
      <c r="H85" s="1706">
        <f>'WCA Allocation Factors'!E16</f>
        <v>0.22605500000000001</v>
      </c>
      <c r="I85" s="1236">
        <f t="shared" si="1"/>
        <v>0</v>
      </c>
      <c r="J85" s="946"/>
    </row>
    <row r="86" spans="1:10">
      <c r="A86" s="168"/>
      <c r="B86" s="1243"/>
      <c r="C86" s="1243"/>
      <c r="D86" s="1235" t="s">
        <v>969</v>
      </c>
      <c r="E86" s="1235" t="s">
        <v>236</v>
      </c>
      <c r="F86" s="1236">
        <v>0</v>
      </c>
      <c r="G86" s="1236" t="s">
        <v>369</v>
      </c>
      <c r="H86" s="1706">
        <f>'WCA Allocation Factors'!E18</f>
        <v>0.22476648699999999</v>
      </c>
      <c r="I86" s="1236">
        <f t="shared" si="1"/>
        <v>0</v>
      </c>
      <c r="J86" s="946"/>
    </row>
    <row r="87" spans="1:10">
      <c r="A87" s="168"/>
      <c r="B87" s="1243"/>
      <c r="C87" s="1243"/>
      <c r="D87" s="1235" t="s">
        <v>969</v>
      </c>
      <c r="E87" s="1235" t="s">
        <v>236</v>
      </c>
      <c r="F87" s="1236">
        <v>0</v>
      </c>
      <c r="G87" s="1236" t="s">
        <v>243</v>
      </c>
      <c r="H87" s="1706">
        <f>'WCA Allocation Factors'!E7</f>
        <v>8.043396137671209E-2</v>
      </c>
      <c r="I87" s="1236">
        <f t="shared" si="1"/>
        <v>0</v>
      </c>
      <c r="J87" s="946"/>
    </row>
    <row r="88" spans="1:10">
      <c r="A88" s="168"/>
      <c r="B88" s="1243"/>
      <c r="C88" s="1243"/>
      <c r="D88" s="1235" t="s">
        <v>970</v>
      </c>
      <c r="E88" s="1235" t="s">
        <v>236</v>
      </c>
      <c r="F88" s="1236">
        <v>0</v>
      </c>
      <c r="G88" s="1236" t="s">
        <v>352</v>
      </c>
      <c r="H88" s="1706">
        <f>'WCA Allocation Factors'!E17</f>
        <v>0</v>
      </c>
      <c r="I88" s="1236">
        <f t="shared" si="1"/>
        <v>0</v>
      </c>
      <c r="J88" s="946"/>
    </row>
    <row r="89" spans="1:10">
      <c r="A89" s="168"/>
      <c r="B89" s="1243"/>
      <c r="C89" s="1243"/>
      <c r="D89" s="1235" t="s">
        <v>970</v>
      </c>
      <c r="E89" s="1235" t="s">
        <v>236</v>
      </c>
      <c r="F89" s="1236">
        <v>0</v>
      </c>
      <c r="G89" s="1236" t="s">
        <v>341</v>
      </c>
      <c r="H89" s="1706">
        <f>'WCA Allocation Factors'!E16</f>
        <v>0.22605500000000001</v>
      </c>
      <c r="I89" s="1236">
        <f t="shared" si="1"/>
        <v>0</v>
      </c>
      <c r="J89" s="946"/>
    </row>
    <row r="90" spans="1:10">
      <c r="A90" s="168"/>
      <c r="B90" s="1243"/>
      <c r="C90" s="1243"/>
      <c r="D90" s="1235" t="s">
        <v>970</v>
      </c>
      <c r="E90" s="1235" t="s">
        <v>236</v>
      </c>
      <c r="F90" s="1236">
        <v>0</v>
      </c>
      <c r="G90" s="1236" t="s">
        <v>243</v>
      </c>
      <c r="H90" s="1706">
        <f>'WCA Allocation Factors'!E7</f>
        <v>8.043396137671209E-2</v>
      </c>
      <c r="I90" s="1236">
        <f t="shared" si="1"/>
        <v>0</v>
      </c>
      <c r="J90" s="946"/>
    </row>
    <row r="91" spans="1:10">
      <c r="A91" s="168"/>
      <c r="B91" s="1243"/>
      <c r="C91" s="1243"/>
      <c r="D91" s="1235" t="s">
        <v>971</v>
      </c>
      <c r="E91" s="1235" t="s">
        <v>236</v>
      </c>
      <c r="F91" s="1236">
        <v>0</v>
      </c>
      <c r="G91" s="1236" t="s">
        <v>352</v>
      </c>
      <c r="H91" s="1706">
        <f>'WCA Allocation Factors'!E17</f>
        <v>0</v>
      </c>
      <c r="I91" s="1236">
        <f t="shared" si="1"/>
        <v>0</v>
      </c>
      <c r="J91" s="946"/>
    </row>
    <row r="92" spans="1:10">
      <c r="A92" s="168"/>
      <c r="B92" s="1243"/>
      <c r="C92" s="1243"/>
      <c r="D92" s="1235" t="s">
        <v>971</v>
      </c>
      <c r="E92" s="1235" t="s">
        <v>236</v>
      </c>
      <c r="F92" s="1236">
        <v>0</v>
      </c>
      <c r="G92" s="1236" t="s">
        <v>341</v>
      </c>
      <c r="H92" s="1706">
        <f>'WCA Allocation Factors'!E16</f>
        <v>0.22605500000000001</v>
      </c>
      <c r="I92" s="1236">
        <f t="shared" si="1"/>
        <v>0</v>
      </c>
      <c r="J92" s="946"/>
    </row>
    <row r="93" spans="1:10">
      <c r="A93" s="168"/>
      <c r="B93" s="1243"/>
      <c r="C93" s="1243"/>
      <c r="D93" s="1235" t="s">
        <v>971</v>
      </c>
      <c r="E93" s="1235" t="s">
        <v>236</v>
      </c>
      <c r="F93" s="1236">
        <v>0</v>
      </c>
      <c r="G93" s="1236" t="s">
        <v>369</v>
      </c>
      <c r="H93" s="1706">
        <f>'WCA Allocation Factors'!E18</f>
        <v>0.22476648699999999</v>
      </c>
      <c r="I93" s="1236">
        <f t="shared" si="1"/>
        <v>0</v>
      </c>
      <c r="J93" s="946"/>
    </row>
    <row r="94" spans="1:10">
      <c r="A94" s="168"/>
      <c r="B94" s="1243"/>
      <c r="C94" s="1243"/>
      <c r="D94" s="1235" t="s">
        <v>971</v>
      </c>
      <c r="E94" s="1235" t="s">
        <v>236</v>
      </c>
      <c r="F94" s="1236">
        <v>0</v>
      </c>
      <c r="G94" s="1236" t="s">
        <v>243</v>
      </c>
      <c r="H94" s="1706">
        <f>'WCA Allocation Factors'!E7</f>
        <v>8.043396137671209E-2</v>
      </c>
      <c r="I94" s="1236">
        <f t="shared" si="1"/>
        <v>0</v>
      </c>
      <c r="J94" s="946"/>
    </row>
    <row r="95" spans="1:10">
      <c r="A95" s="168"/>
      <c r="B95" s="1243"/>
      <c r="C95" s="1243"/>
      <c r="D95" s="1235" t="s">
        <v>972</v>
      </c>
      <c r="E95" s="1235" t="s">
        <v>236</v>
      </c>
      <c r="F95" s="1236">
        <v>0</v>
      </c>
      <c r="G95" s="1236" t="s">
        <v>352</v>
      </c>
      <c r="H95" s="1706">
        <f>'WCA Allocation Factors'!E17</f>
        <v>0</v>
      </c>
      <c r="I95" s="1236">
        <f t="shared" si="1"/>
        <v>0</v>
      </c>
      <c r="J95" s="946"/>
    </row>
    <row r="96" spans="1:10">
      <c r="A96" s="168"/>
      <c r="B96" s="1243"/>
      <c r="C96" s="1243"/>
      <c r="D96" s="1235" t="s">
        <v>972</v>
      </c>
      <c r="E96" s="1235" t="s">
        <v>236</v>
      </c>
      <c r="F96" s="1236">
        <v>0</v>
      </c>
      <c r="G96" s="1236" t="s">
        <v>341</v>
      </c>
      <c r="H96" s="1706">
        <f>'WCA Allocation Factors'!E16</f>
        <v>0.22605500000000001</v>
      </c>
      <c r="I96" s="1236">
        <f t="shared" si="1"/>
        <v>0</v>
      </c>
      <c r="J96" s="946"/>
    </row>
    <row r="97" spans="1:10">
      <c r="A97" s="168"/>
      <c r="B97" s="1243"/>
      <c r="C97" s="1243"/>
      <c r="D97" s="1235" t="s">
        <v>973</v>
      </c>
      <c r="E97" s="1235" t="s">
        <v>236</v>
      </c>
      <c r="F97" s="1236">
        <v>0</v>
      </c>
      <c r="G97" s="1236" t="s">
        <v>352</v>
      </c>
      <c r="H97" s="1706">
        <f>'WCA Allocation Factors'!E17</f>
        <v>0</v>
      </c>
      <c r="I97" s="1236">
        <f t="shared" si="1"/>
        <v>0</v>
      </c>
      <c r="J97" s="946"/>
    </row>
    <row r="98" spans="1:10">
      <c r="A98" s="168"/>
      <c r="B98" s="1243"/>
      <c r="C98" s="1243"/>
      <c r="D98" s="1235" t="s">
        <v>973</v>
      </c>
      <c r="E98" s="1235" t="s">
        <v>236</v>
      </c>
      <c r="F98" s="1236">
        <v>0</v>
      </c>
      <c r="G98" s="1236" t="s">
        <v>341</v>
      </c>
      <c r="H98" s="1706">
        <f>'WCA Allocation Factors'!E16</f>
        <v>0.22605500000000001</v>
      </c>
      <c r="I98" s="1236">
        <f t="shared" si="1"/>
        <v>0</v>
      </c>
      <c r="J98" s="946"/>
    </row>
    <row r="99" spans="1:10">
      <c r="A99" s="168"/>
      <c r="B99" s="1243"/>
      <c r="C99" s="1243"/>
      <c r="D99" s="1235" t="s">
        <v>974</v>
      </c>
      <c r="E99" s="1235" t="s">
        <v>236</v>
      </c>
      <c r="F99" s="1236">
        <v>0</v>
      </c>
      <c r="G99" s="1236" t="s">
        <v>352</v>
      </c>
      <c r="H99" s="1706">
        <f>'WCA Allocation Factors'!E17</f>
        <v>0</v>
      </c>
      <c r="I99" s="1236">
        <f t="shared" si="1"/>
        <v>0</v>
      </c>
      <c r="J99" s="946"/>
    </row>
    <row r="100" spans="1:10">
      <c r="A100" s="168"/>
      <c r="B100" s="1243"/>
      <c r="C100" s="1243"/>
      <c r="D100" s="1235" t="s">
        <v>974</v>
      </c>
      <c r="E100" s="1235" t="s">
        <v>236</v>
      </c>
      <c r="F100" s="1236">
        <v>0</v>
      </c>
      <c r="G100" s="1236" t="s">
        <v>341</v>
      </c>
      <c r="H100" s="1706">
        <f>'WCA Allocation Factors'!E16</f>
        <v>0.22605500000000001</v>
      </c>
      <c r="I100" s="1236">
        <f t="shared" si="1"/>
        <v>0</v>
      </c>
      <c r="J100" s="946"/>
    </row>
    <row r="101" spans="1:10">
      <c r="A101" s="168"/>
      <c r="B101" s="1243"/>
      <c r="C101" s="1243"/>
      <c r="D101" s="1235" t="s">
        <v>974</v>
      </c>
      <c r="E101" s="1235" t="s">
        <v>236</v>
      </c>
      <c r="F101" s="1236">
        <v>0</v>
      </c>
      <c r="G101" s="1236" t="s">
        <v>243</v>
      </c>
      <c r="H101" s="1706">
        <f>'WCA Allocation Factors'!E7</f>
        <v>8.043396137671209E-2</v>
      </c>
      <c r="I101" s="1236">
        <f t="shared" si="1"/>
        <v>0</v>
      </c>
      <c r="J101" s="946"/>
    </row>
    <row r="102" spans="1:10" ht="14.4" thickBot="1">
      <c r="A102" s="168"/>
      <c r="B102" s="1075"/>
      <c r="C102" s="1075"/>
      <c r="D102" s="1237"/>
      <c r="E102" s="1237"/>
      <c r="F102" s="1653">
        <f>SUM(F10:F101)</f>
        <v>0</v>
      </c>
      <c r="G102" s="1236"/>
      <c r="H102" s="1229"/>
      <c r="I102" s="1653">
        <f>SUM(I10:I101)</f>
        <v>0</v>
      </c>
      <c r="J102" s="946"/>
    </row>
    <row r="103" spans="1:10" ht="14.4" thickTop="1">
      <c r="A103" s="168"/>
      <c r="B103" s="1075"/>
      <c r="C103" s="1075"/>
      <c r="D103" s="1237"/>
      <c r="E103" s="189"/>
      <c r="F103" s="1236"/>
      <c r="G103" s="189"/>
      <c r="H103" s="1260"/>
      <c r="I103" s="169"/>
      <c r="J103" s="946"/>
    </row>
    <row r="104" spans="1:10">
      <c r="B104" s="118" t="s">
        <v>350</v>
      </c>
      <c r="C104" s="1075"/>
      <c r="D104" s="1237"/>
      <c r="E104" s="189"/>
      <c r="F104" s="1236"/>
      <c r="G104" s="189"/>
      <c r="H104" s="1260"/>
      <c r="I104" s="169"/>
      <c r="J104" s="169"/>
    </row>
    <row r="105" spans="1:10">
      <c r="A105" s="168"/>
      <c r="B105" s="168"/>
      <c r="C105" s="168"/>
      <c r="D105" s="1235"/>
      <c r="E105" s="169"/>
      <c r="F105" s="169"/>
      <c r="G105" s="169"/>
      <c r="H105" s="1260"/>
      <c r="I105" s="169"/>
      <c r="J105" s="169"/>
    </row>
    <row r="106" spans="1:10">
      <c r="A106" s="1230"/>
      <c r="B106" s="2689" t="s">
        <v>1140</v>
      </c>
      <c r="C106" s="2690"/>
      <c r="D106" s="2690"/>
      <c r="E106" s="2690"/>
      <c r="F106" s="2690"/>
      <c r="G106" s="2690"/>
      <c r="H106" s="2690"/>
      <c r="I106" s="2691"/>
      <c r="J106" s="1230"/>
    </row>
    <row r="107" spans="1:10">
      <c r="A107" s="1230"/>
      <c r="B107" s="2692"/>
      <c r="C107" s="2693"/>
      <c r="D107" s="2693"/>
      <c r="E107" s="2693"/>
      <c r="F107" s="2693"/>
      <c r="G107" s="2693"/>
      <c r="H107" s="2693"/>
      <c r="I107" s="2694"/>
      <c r="J107" s="1230"/>
    </row>
    <row r="108" spans="1:10">
      <c r="A108" s="1230"/>
      <c r="B108" s="2695"/>
      <c r="C108" s="2696"/>
      <c r="D108" s="2696"/>
      <c r="E108" s="2696"/>
      <c r="F108" s="2696"/>
      <c r="G108" s="2696"/>
      <c r="H108" s="2696"/>
      <c r="I108" s="2697"/>
      <c r="J108" s="1230"/>
    </row>
    <row r="109" spans="1:10">
      <c r="A109" s="1230"/>
      <c r="B109" s="1230"/>
      <c r="C109" s="1230"/>
      <c r="D109" s="1231"/>
      <c r="E109" s="189"/>
      <c r="F109" s="1258"/>
      <c r="G109" s="436"/>
      <c r="H109" s="1230"/>
      <c r="I109" s="1230"/>
      <c r="J109" s="1230"/>
    </row>
    <row r="110" spans="1:10">
      <c r="A110" s="1230"/>
      <c r="B110" s="1230"/>
      <c r="C110" s="1230"/>
      <c r="D110" s="1237"/>
      <c r="E110" s="189"/>
      <c r="F110" s="1258"/>
      <c r="G110" s="436"/>
      <c r="H110" s="1230"/>
      <c r="I110" s="1230"/>
      <c r="J110" s="1230"/>
    </row>
    <row r="111" spans="1:10">
      <c r="A111" s="1230"/>
      <c r="B111" s="1230"/>
      <c r="C111" s="1230"/>
      <c r="D111" s="1237"/>
      <c r="E111" s="189"/>
      <c r="F111" s="1258"/>
      <c r="G111" s="436"/>
      <c r="H111" s="1230"/>
      <c r="I111" s="1230"/>
      <c r="J111" s="1230"/>
    </row>
    <row r="112" spans="1:10">
      <c r="A112" s="1230"/>
      <c r="B112" s="1230"/>
      <c r="C112" s="1230"/>
      <c r="D112" s="1236"/>
      <c r="E112" s="189"/>
      <c r="F112" s="1258"/>
      <c r="G112" s="436"/>
      <c r="H112" s="1230"/>
      <c r="I112" s="1230"/>
      <c r="J112" s="1230"/>
    </row>
    <row r="113" spans="1:10">
      <c r="A113" s="1230"/>
      <c r="B113" s="1230"/>
      <c r="C113" s="1230"/>
      <c r="D113" s="1237"/>
      <c r="E113" s="189"/>
      <c r="F113" s="1258"/>
      <c r="G113" s="436"/>
      <c r="H113" s="1230"/>
      <c r="I113" s="1230"/>
      <c r="J113" s="1230"/>
    </row>
    <row r="114" spans="1:10">
      <c r="A114" s="1230"/>
      <c r="B114" s="1230"/>
      <c r="C114" s="1230"/>
      <c r="D114" s="1231"/>
      <c r="E114" s="189"/>
      <c r="F114" s="1258"/>
      <c r="G114" s="436"/>
      <c r="H114" s="1230"/>
      <c r="I114" s="1230"/>
      <c r="J114" s="1230"/>
    </row>
    <row r="115" spans="1:10">
      <c r="A115" s="1230"/>
      <c r="B115" s="1230"/>
      <c r="C115" s="1230"/>
      <c r="D115" s="1091"/>
      <c r="E115" s="1075"/>
      <c r="F115" s="1075"/>
      <c r="G115" s="436"/>
      <c r="H115" s="1230"/>
      <c r="I115" s="1230"/>
      <c r="J115" s="1230"/>
    </row>
    <row r="116" spans="1:10">
      <c r="A116" s="1230"/>
      <c r="B116" s="1230"/>
      <c r="C116" s="1230"/>
      <c r="D116" s="1091"/>
      <c r="E116" s="1075"/>
      <c r="F116" s="1075"/>
      <c r="G116" s="436"/>
      <c r="H116" s="1230"/>
      <c r="I116" s="1230"/>
      <c r="J116" s="1230"/>
    </row>
    <row r="117" spans="1:10">
      <c r="A117" s="1230"/>
      <c r="B117" s="1230"/>
      <c r="C117" s="1230"/>
      <c r="D117" s="1188"/>
      <c r="E117" s="1230"/>
      <c r="F117" s="1230"/>
      <c r="G117" s="436"/>
      <c r="H117" s="1230"/>
      <c r="I117" s="1230"/>
      <c r="J117" s="1230"/>
    </row>
    <row r="118" spans="1:10">
      <c r="A118" s="1230"/>
      <c r="B118" s="1230"/>
      <c r="C118" s="1230"/>
      <c r="D118" s="1188"/>
      <c r="E118" s="1230"/>
      <c r="F118" s="1230"/>
      <c r="G118" s="436"/>
      <c r="H118" s="1230"/>
      <c r="I118" s="1230"/>
      <c r="J118" s="1230"/>
    </row>
    <row r="119" spans="1:10">
      <c r="A119" s="1230"/>
      <c r="B119" s="1230"/>
      <c r="C119" s="1230"/>
      <c r="D119" s="1188"/>
      <c r="E119" s="1230"/>
      <c r="F119" s="1230"/>
      <c r="G119" s="436"/>
      <c r="H119" s="1230"/>
      <c r="I119" s="1230"/>
      <c r="J119" s="1230"/>
    </row>
    <row r="120" spans="1:10">
      <c r="D120" s="1188"/>
      <c r="E120" s="1230"/>
      <c r="F120" s="1230"/>
      <c r="G120" s="436"/>
    </row>
    <row r="121" spans="1:10">
      <c r="D121" s="1188"/>
      <c r="E121" s="1230"/>
      <c r="F121" s="1230"/>
      <c r="G121" s="436"/>
    </row>
    <row r="122" spans="1:10">
      <c r="D122" s="1188"/>
      <c r="E122" s="1230"/>
      <c r="F122" s="1230"/>
      <c r="G122" s="436"/>
    </row>
    <row r="123" spans="1:10">
      <c r="D123" s="1188"/>
      <c r="E123" s="1230"/>
      <c r="F123" s="1230"/>
      <c r="G123" s="436"/>
    </row>
    <row r="124" spans="1:10">
      <c r="D124" s="1188"/>
      <c r="E124" s="1230"/>
      <c r="F124" s="1230"/>
      <c r="G124" s="436"/>
    </row>
    <row r="125" spans="1:10">
      <c r="D125" s="1188"/>
      <c r="E125" s="1230"/>
      <c r="F125" s="1230"/>
      <c r="G125" s="436"/>
    </row>
    <row r="126" spans="1:10">
      <c r="D126" s="1188"/>
      <c r="E126" s="1230"/>
      <c r="F126" s="1230"/>
      <c r="G126" s="436"/>
    </row>
    <row r="127" spans="1:10">
      <c r="D127" s="1188"/>
      <c r="E127" s="1230"/>
      <c r="F127" s="1230"/>
      <c r="G127" s="436"/>
    </row>
    <row r="128" spans="1:10">
      <c r="D128" s="1188"/>
      <c r="E128" s="1230"/>
      <c r="F128" s="1230"/>
      <c r="G128" s="436"/>
    </row>
    <row r="129" spans="4:7">
      <c r="D129" s="1188"/>
      <c r="E129" s="1230"/>
      <c r="F129" s="1230"/>
      <c r="G129" s="436"/>
    </row>
    <row r="130" spans="4:7">
      <c r="D130" s="1188"/>
      <c r="E130" s="1230"/>
      <c r="F130" s="1230"/>
      <c r="G130" s="436"/>
    </row>
    <row r="131" spans="4:7">
      <c r="D131" s="1188"/>
      <c r="E131" s="1230"/>
      <c r="F131" s="1230"/>
      <c r="G131" s="436"/>
    </row>
    <row r="132" spans="4:7">
      <c r="D132" s="1188"/>
      <c r="E132" s="1230"/>
      <c r="F132" s="1230"/>
      <c r="G132" s="436"/>
    </row>
    <row r="133" spans="4:7">
      <c r="D133" s="1188"/>
      <c r="E133" s="1230"/>
      <c r="F133" s="1230"/>
      <c r="G133" s="436"/>
    </row>
    <row r="134" spans="4:7">
      <c r="D134" s="1188"/>
      <c r="E134" s="1230"/>
      <c r="F134" s="1230"/>
      <c r="G134" s="436"/>
    </row>
    <row r="135" spans="4:7">
      <c r="D135" s="1188"/>
      <c r="E135" s="1230"/>
      <c r="F135" s="1230"/>
      <c r="G135" s="436"/>
    </row>
    <row r="136" spans="4:7">
      <c r="D136" s="1188"/>
      <c r="E136" s="1230"/>
      <c r="F136" s="1230"/>
      <c r="G136" s="436"/>
    </row>
    <row r="137" spans="4:7">
      <c r="D137" s="1188"/>
      <c r="E137" s="1230"/>
      <c r="F137" s="1230"/>
      <c r="G137" s="436"/>
    </row>
    <row r="138" spans="4:7">
      <c r="D138" s="1188"/>
      <c r="E138" s="1230"/>
      <c r="F138" s="1230"/>
      <c r="G138" s="436"/>
    </row>
    <row r="139" spans="4:7">
      <c r="D139" s="1188"/>
      <c r="E139" s="1230"/>
      <c r="F139" s="1230"/>
      <c r="G139" s="436"/>
    </row>
    <row r="140" spans="4:7">
      <c r="D140" s="1188"/>
      <c r="E140" s="1230"/>
      <c r="F140" s="1230"/>
      <c r="G140" s="436"/>
    </row>
    <row r="141" spans="4:7">
      <c r="D141" s="1188"/>
      <c r="E141" s="1230"/>
      <c r="F141" s="1230"/>
      <c r="G141" s="436"/>
    </row>
    <row r="142" spans="4:7">
      <c r="D142" s="1188"/>
      <c r="E142" s="1230"/>
      <c r="F142" s="1230"/>
      <c r="G142" s="436"/>
    </row>
    <row r="143" spans="4:7">
      <c r="D143" s="1188"/>
      <c r="E143" s="1230"/>
      <c r="F143" s="1230"/>
      <c r="G143" s="436"/>
    </row>
    <row r="144" spans="4:7">
      <c r="D144" s="1188"/>
      <c r="E144" s="1230"/>
      <c r="F144" s="1230"/>
      <c r="G144" s="436"/>
    </row>
    <row r="145" spans="4:7">
      <c r="D145" s="1188"/>
      <c r="E145" s="1230"/>
      <c r="F145" s="1230"/>
      <c r="G145" s="436"/>
    </row>
    <row r="146" spans="4:7">
      <c r="D146" s="1188"/>
      <c r="E146" s="1230"/>
      <c r="F146" s="1230"/>
      <c r="G146" s="436"/>
    </row>
    <row r="147" spans="4:7">
      <c r="D147" s="1188"/>
      <c r="E147" s="1230"/>
      <c r="F147" s="1230"/>
      <c r="G147" s="436"/>
    </row>
    <row r="148" spans="4:7">
      <c r="D148" s="1188"/>
      <c r="E148" s="1230"/>
      <c r="F148" s="1230"/>
      <c r="G148" s="436"/>
    </row>
    <row r="149" spans="4:7">
      <c r="D149" s="1188"/>
      <c r="E149" s="1230"/>
      <c r="F149" s="1230"/>
      <c r="G149" s="436"/>
    </row>
    <row r="150" spans="4:7">
      <c r="D150" s="1188"/>
      <c r="E150" s="1230"/>
      <c r="F150" s="1230"/>
      <c r="G150" s="436"/>
    </row>
    <row r="151" spans="4:7">
      <c r="D151" s="1188"/>
      <c r="E151" s="1230"/>
      <c r="F151" s="1230"/>
      <c r="G151" s="436"/>
    </row>
    <row r="152" spans="4:7">
      <c r="D152" s="1188"/>
      <c r="E152" s="1230"/>
      <c r="F152" s="1230"/>
      <c r="G152" s="436"/>
    </row>
    <row r="153" spans="4:7">
      <c r="D153" s="1188"/>
      <c r="E153" s="1230"/>
      <c r="F153" s="1230"/>
      <c r="G153" s="436"/>
    </row>
    <row r="154" spans="4:7">
      <c r="D154" s="1188"/>
      <c r="E154" s="1230"/>
      <c r="F154" s="1230"/>
      <c r="G154" s="436"/>
    </row>
    <row r="155" spans="4:7">
      <c r="D155" s="1188"/>
      <c r="E155" s="1230"/>
      <c r="F155" s="1230"/>
      <c r="G155" s="436"/>
    </row>
    <row r="156" spans="4:7">
      <c r="D156" s="1188"/>
      <c r="E156" s="1230"/>
      <c r="F156" s="1230"/>
      <c r="G156" s="436"/>
    </row>
    <row r="157" spans="4:7">
      <c r="D157" s="1188"/>
      <c r="E157" s="1230"/>
      <c r="F157" s="1230"/>
      <c r="G157" s="436"/>
    </row>
    <row r="158" spans="4:7">
      <c r="D158" s="1188"/>
      <c r="E158" s="1230"/>
      <c r="F158" s="1230"/>
      <c r="G158" s="436"/>
    </row>
    <row r="159" spans="4:7">
      <c r="D159" s="1188"/>
      <c r="E159" s="1230"/>
      <c r="F159" s="1230"/>
      <c r="G159" s="436"/>
    </row>
    <row r="160" spans="4:7">
      <c r="D160" s="1188"/>
      <c r="E160" s="1230"/>
      <c r="F160" s="1230"/>
      <c r="G160" s="436"/>
    </row>
    <row r="161" spans="4:7">
      <c r="D161" s="1188"/>
      <c r="E161" s="1230"/>
      <c r="F161" s="1230"/>
      <c r="G161" s="436"/>
    </row>
    <row r="162" spans="4:7">
      <c r="D162" s="1188"/>
      <c r="E162" s="1230"/>
      <c r="F162" s="1230"/>
      <c r="G162" s="436"/>
    </row>
    <row r="163" spans="4:7">
      <c r="D163" s="1188"/>
      <c r="E163" s="1230"/>
      <c r="F163" s="1230"/>
      <c r="G163" s="436"/>
    </row>
    <row r="164" spans="4:7">
      <c r="D164" s="1188"/>
      <c r="E164" s="1230"/>
      <c r="F164" s="1230"/>
      <c r="G164" s="436"/>
    </row>
    <row r="165" spans="4:7">
      <c r="D165" s="1188"/>
      <c r="E165" s="1230"/>
      <c r="F165" s="1230"/>
      <c r="G165" s="436"/>
    </row>
    <row r="166" spans="4:7">
      <c r="D166" s="1188"/>
      <c r="E166" s="1230"/>
      <c r="F166" s="1230"/>
      <c r="G166" s="436"/>
    </row>
    <row r="167" spans="4:7">
      <c r="D167" s="1188"/>
      <c r="E167" s="1230"/>
      <c r="F167" s="1230"/>
      <c r="G167" s="436"/>
    </row>
    <row r="168" spans="4:7">
      <c r="D168" s="1188"/>
      <c r="E168" s="1230"/>
      <c r="F168" s="1230"/>
      <c r="G168" s="436"/>
    </row>
    <row r="169" spans="4:7">
      <c r="D169" s="1188"/>
      <c r="E169" s="1230"/>
      <c r="F169" s="1230"/>
      <c r="G169" s="436"/>
    </row>
    <row r="170" spans="4:7">
      <c r="D170" s="1188"/>
      <c r="E170" s="1230"/>
      <c r="F170" s="1230"/>
      <c r="G170" s="436"/>
    </row>
    <row r="171" spans="4:7">
      <c r="D171" s="1188"/>
      <c r="E171" s="1230"/>
      <c r="F171" s="1230"/>
      <c r="G171" s="436"/>
    </row>
    <row r="172" spans="4:7">
      <c r="D172" s="1188"/>
      <c r="E172" s="1230"/>
      <c r="F172" s="1230"/>
      <c r="G172" s="436"/>
    </row>
    <row r="173" spans="4:7">
      <c r="D173" s="1188"/>
      <c r="E173" s="1230"/>
      <c r="F173" s="1230"/>
      <c r="G173" s="436"/>
    </row>
    <row r="174" spans="4:7">
      <c r="D174" s="1188"/>
      <c r="E174" s="1230"/>
      <c r="F174" s="1230"/>
      <c r="G174" s="436"/>
    </row>
    <row r="175" spans="4:7">
      <c r="D175" s="1188"/>
      <c r="E175" s="1230"/>
      <c r="F175" s="1230"/>
      <c r="G175" s="436"/>
    </row>
    <row r="176" spans="4:7">
      <c r="D176" s="1188"/>
      <c r="E176" s="1230"/>
      <c r="F176" s="1230"/>
      <c r="G176" s="436"/>
    </row>
    <row r="177" spans="4:7">
      <c r="D177" s="1188"/>
      <c r="E177" s="1230"/>
      <c r="F177" s="1230"/>
      <c r="G177" s="436"/>
    </row>
    <row r="178" spans="4:7">
      <c r="D178" s="1188"/>
      <c r="E178" s="1230"/>
      <c r="F178" s="1230"/>
      <c r="G178" s="436"/>
    </row>
    <row r="179" spans="4:7">
      <c r="D179" s="1188"/>
      <c r="E179" s="1230"/>
      <c r="F179" s="1230"/>
      <c r="G179" s="436"/>
    </row>
    <row r="180" spans="4:7">
      <c r="D180" s="1188"/>
      <c r="E180" s="1230"/>
      <c r="F180" s="1230"/>
      <c r="G180" s="436"/>
    </row>
    <row r="181" spans="4:7">
      <c r="D181" s="1188"/>
      <c r="E181" s="1230"/>
      <c r="F181" s="1230"/>
      <c r="G181" s="436"/>
    </row>
    <row r="182" spans="4:7">
      <c r="D182" s="1188"/>
      <c r="E182" s="1230"/>
      <c r="F182" s="1230"/>
      <c r="G182" s="436"/>
    </row>
    <row r="183" spans="4:7">
      <c r="D183" s="1188"/>
      <c r="E183" s="1230"/>
      <c r="F183" s="1230"/>
      <c r="G183" s="436"/>
    </row>
    <row r="184" spans="4:7">
      <c r="D184" s="1188"/>
      <c r="E184" s="1230"/>
      <c r="F184" s="1230"/>
      <c r="G184" s="436"/>
    </row>
    <row r="185" spans="4:7">
      <c r="D185" s="1188"/>
      <c r="E185" s="1230"/>
      <c r="F185" s="1230"/>
      <c r="G185" s="436"/>
    </row>
    <row r="186" spans="4:7">
      <c r="D186" s="1188"/>
      <c r="E186" s="1230"/>
      <c r="F186" s="1230"/>
      <c r="G186" s="436"/>
    </row>
    <row r="187" spans="4:7">
      <c r="D187" s="1188"/>
      <c r="E187" s="1230"/>
      <c r="F187" s="1230"/>
      <c r="G187" s="436"/>
    </row>
    <row r="188" spans="4:7">
      <c r="D188" s="1188"/>
      <c r="E188" s="1230"/>
      <c r="F188" s="1230"/>
      <c r="G188" s="436"/>
    </row>
    <row r="189" spans="4:7">
      <c r="D189" s="1188"/>
      <c r="E189" s="1230"/>
      <c r="F189" s="1230"/>
      <c r="G189" s="436"/>
    </row>
    <row r="190" spans="4:7">
      <c r="D190" s="1188"/>
      <c r="E190" s="1230"/>
      <c r="F190" s="1230"/>
      <c r="G190" s="436"/>
    </row>
    <row r="191" spans="4:7">
      <c r="D191" s="1188"/>
      <c r="E191" s="1230"/>
      <c r="F191" s="1230"/>
      <c r="G191" s="436"/>
    </row>
    <row r="192" spans="4:7">
      <c r="D192" s="1188"/>
      <c r="E192" s="1230"/>
      <c r="F192" s="1230"/>
      <c r="G192" s="436"/>
    </row>
    <row r="193" spans="4:7">
      <c r="D193" s="1188"/>
      <c r="E193" s="1230"/>
      <c r="F193" s="1230"/>
      <c r="G193" s="436"/>
    </row>
    <row r="194" spans="4:7">
      <c r="D194" s="1188"/>
      <c r="E194" s="1230"/>
      <c r="F194" s="1230"/>
      <c r="G194" s="436"/>
    </row>
    <row r="195" spans="4:7">
      <c r="D195" s="1188"/>
      <c r="E195" s="1230"/>
      <c r="F195" s="1230"/>
      <c r="G195" s="436"/>
    </row>
    <row r="196" spans="4:7">
      <c r="D196" s="1188"/>
      <c r="E196" s="1230"/>
      <c r="F196" s="1230"/>
      <c r="G196" s="436"/>
    </row>
    <row r="197" spans="4:7">
      <c r="D197" s="1188"/>
      <c r="E197" s="1230"/>
      <c r="F197" s="1230"/>
      <c r="G197" s="436"/>
    </row>
    <row r="198" spans="4:7">
      <c r="D198" s="1188"/>
      <c r="E198" s="1230"/>
      <c r="F198" s="1230"/>
      <c r="G198" s="436"/>
    </row>
    <row r="199" spans="4:7">
      <c r="D199" s="1188"/>
      <c r="E199" s="1230"/>
      <c r="F199" s="1230"/>
      <c r="G199" s="436"/>
    </row>
    <row r="200" spans="4:7">
      <c r="D200" s="1188"/>
      <c r="E200" s="1230"/>
      <c r="F200" s="1230"/>
      <c r="G200" s="436"/>
    </row>
    <row r="201" spans="4:7">
      <c r="D201" s="1188"/>
      <c r="E201" s="1230"/>
      <c r="F201" s="1230"/>
      <c r="G201" s="436"/>
    </row>
    <row r="202" spans="4:7">
      <c r="D202" s="1188"/>
      <c r="E202" s="1230"/>
      <c r="F202" s="1230"/>
      <c r="G202" s="436"/>
    </row>
    <row r="203" spans="4:7">
      <c r="D203" s="1188"/>
      <c r="E203" s="1230"/>
      <c r="F203" s="1230"/>
      <c r="G203" s="436"/>
    </row>
    <row r="204" spans="4:7">
      <c r="D204" s="1188"/>
      <c r="E204" s="1230"/>
      <c r="F204" s="1230"/>
      <c r="G204" s="436"/>
    </row>
    <row r="205" spans="4:7">
      <c r="D205" s="1188"/>
      <c r="E205" s="1230"/>
      <c r="F205" s="1230"/>
      <c r="G205" s="436"/>
    </row>
    <row r="206" spans="4:7">
      <c r="D206" s="1188"/>
      <c r="E206" s="1230"/>
      <c r="F206" s="1230"/>
      <c r="G206" s="436"/>
    </row>
    <row r="207" spans="4:7">
      <c r="D207" s="1188"/>
      <c r="E207" s="1230"/>
      <c r="F207" s="1230"/>
      <c r="G207" s="436"/>
    </row>
    <row r="208" spans="4:7">
      <c r="D208" s="1188"/>
      <c r="E208" s="1230"/>
      <c r="F208" s="1230"/>
      <c r="G208" s="436"/>
    </row>
    <row r="209" spans="4:7">
      <c r="D209" s="1188"/>
      <c r="E209" s="1230"/>
      <c r="F209" s="1230"/>
      <c r="G209" s="436"/>
    </row>
    <row r="210" spans="4:7">
      <c r="D210" s="1188"/>
      <c r="E210" s="1230"/>
      <c r="F210" s="1230"/>
      <c r="G210" s="436"/>
    </row>
    <row r="211" spans="4:7">
      <c r="D211" s="1188"/>
      <c r="E211" s="1230"/>
      <c r="F211" s="1230"/>
      <c r="G211" s="436"/>
    </row>
    <row r="212" spans="4:7">
      <c r="D212" s="1188"/>
      <c r="E212" s="1230"/>
      <c r="F212" s="1230"/>
      <c r="G212" s="436"/>
    </row>
    <row r="213" spans="4:7">
      <c r="D213" s="1188"/>
      <c r="E213" s="1230"/>
      <c r="F213" s="1230"/>
      <c r="G213" s="436"/>
    </row>
    <row r="214" spans="4:7">
      <c r="D214" s="1188"/>
      <c r="E214" s="1230"/>
      <c r="F214" s="1230"/>
      <c r="G214" s="436"/>
    </row>
    <row r="215" spans="4:7">
      <c r="D215" s="1188"/>
      <c r="E215" s="1230"/>
      <c r="F215" s="1230"/>
      <c r="G215" s="436"/>
    </row>
    <row r="216" spans="4:7">
      <c r="D216" s="1188"/>
      <c r="E216" s="1230"/>
      <c r="F216" s="1230"/>
      <c r="G216" s="436"/>
    </row>
    <row r="217" spans="4:7">
      <c r="D217" s="1188"/>
      <c r="E217" s="1230"/>
      <c r="F217" s="1230"/>
      <c r="G217" s="436"/>
    </row>
    <row r="218" spans="4:7">
      <c r="D218" s="1188"/>
      <c r="E218" s="1230"/>
      <c r="F218" s="1230"/>
      <c r="G218" s="436"/>
    </row>
    <row r="219" spans="4:7">
      <c r="D219" s="1188"/>
      <c r="E219" s="1230"/>
      <c r="F219" s="1230"/>
      <c r="G219" s="436"/>
    </row>
    <row r="220" spans="4:7">
      <c r="D220" s="1188"/>
      <c r="E220" s="1230"/>
      <c r="F220" s="1230"/>
      <c r="G220" s="436"/>
    </row>
    <row r="221" spans="4:7">
      <c r="D221" s="1188"/>
      <c r="E221" s="1230"/>
      <c r="F221" s="1230"/>
      <c r="G221" s="436"/>
    </row>
    <row r="222" spans="4:7">
      <c r="D222" s="1188"/>
      <c r="E222" s="1230"/>
      <c r="F222" s="1230"/>
      <c r="G222" s="436"/>
    </row>
    <row r="223" spans="4:7">
      <c r="D223" s="1188"/>
      <c r="E223" s="1230"/>
      <c r="F223" s="1230"/>
      <c r="G223" s="436"/>
    </row>
    <row r="224" spans="4:7">
      <c r="D224" s="1188"/>
      <c r="E224" s="1230"/>
      <c r="F224" s="1230"/>
      <c r="G224" s="436"/>
    </row>
    <row r="225" spans="4:7">
      <c r="D225" s="1188"/>
      <c r="E225" s="1230"/>
      <c r="F225" s="1230"/>
      <c r="G225" s="436"/>
    </row>
    <row r="226" spans="4:7">
      <c r="D226" s="1188"/>
      <c r="E226" s="1230"/>
      <c r="F226" s="1230"/>
      <c r="G226" s="436"/>
    </row>
    <row r="227" spans="4:7">
      <c r="D227" s="1188"/>
      <c r="E227" s="1230"/>
      <c r="F227" s="1230"/>
      <c r="G227" s="436"/>
    </row>
    <row r="228" spans="4:7">
      <c r="D228" s="1188"/>
      <c r="E228" s="1230"/>
      <c r="F228" s="1230"/>
      <c r="G228" s="436"/>
    </row>
    <row r="229" spans="4:7">
      <c r="D229" s="1188"/>
      <c r="E229" s="1230"/>
      <c r="F229" s="1230"/>
      <c r="G229" s="436"/>
    </row>
    <row r="230" spans="4:7">
      <c r="D230" s="1188"/>
      <c r="E230" s="1230"/>
      <c r="F230" s="1230"/>
      <c r="G230" s="436"/>
    </row>
    <row r="231" spans="4:7">
      <c r="D231" s="1188"/>
      <c r="E231" s="1230"/>
      <c r="F231" s="1230"/>
      <c r="G231" s="436"/>
    </row>
    <row r="232" spans="4:7">
      <c r="D232" s="1188"/>
      <c r="E232" s="1230"/>
      <c r="F232" s="1230"/>
      <c r="G232" s="436"/>
    </row>
    <row r="233" spans="4:7">
      <c r="D233" s="1188"/>
      <c r="E233" s="1230"/>
      <c r="F233" s="1230"/>
      <c r="G233" s="436"/>
    </row>
    <row r="234" spans="4:7">
      <c r="D234" s="1188"/>
      <c r="E234" s="1230"/>
      <c r="F234" s="1230"/>
      <c r="G234" s="436"/>
    </row>
    <row r="235" spans="4:7">
      <c r="D235" s="1188"/>
      <c r="E235" s="1230"/>
      <c r="F235" s="1230"/>
      <c r="G235" s="436"/>
    </row>
    <row r="236" spans="4:7">
      <c r="D236" s="1188"/>
      <c r="E236" s="1230"/>
      <c r="F236" s="1230"/>
      <c r="G236" s="436"/>
    </row>
    <row r="237" spans="4:7">
      <c r="D237" s="1188"/>
      <c r="E237" s="1230"/>
      <c r="F237" s="1230"/>
      <c r="G237" s="436"/>
    </row>
    <row r="238" spans="4:7">
      <c r="D238" s="1188"/>
      <c r="E238" s="1230"/>
      <c r="F238" s="1230"/>
      <c r="G238" s="436"/>
    </row>
    <row r="239" spans="4:7">
      <c r="D239" s="1188"/>
      <c r="E239" s="1230"/>
      <c r="F239" s="1230"/>
      <c r="G239" s="436"/>
    </row>
    <row r="240" spans="4:7">
      <c r="D240" s="1188"/>
      <c r="E240" s="1230"/>
      <c r="F240" s="1230"/>
      <c r="G240" s="436"/>
    </row>
    <row r="241" spans="4:7">
      <c r="D241" s="1188"/>
      <c r="E241" s="1230"/>
      <c r="F241" s="1230"/>
      <c r="G241" s="436"/>
    </row>
    <row r="242" spans="4:7">
      <c r="D242" s="1188"/>
      <c r="E242" s="1230"/>
      <c r="F242" s="1230"/>
      <c r="G242" s="436"/>
    </row>
    <row r="243" spans="4:7">
      <c r="D243" s="1188"/>
      <c r="E243" s="1230"/>
      <c r="F243" s="1230"/>
      <c r="G243" s="436"/>
    </row>
    <row r="244" spans="4:7">
      <c r="D244" s="1188"/>
      <c r="E244" s="1230"/>
      <c r="F244" s="1230"/>
      <c r="G244" s="436"/>
    </row>
    <row r="245" spans="4:7">
      <c r="D245" s="1188"/>
      <c r="E245" s="1230"/>
      <c r="F245" s="1230"/>
      <c r="G245" s="436"/>
    </row>
    <row r="246" spans="4:7">
      <c r="D246" s="1188"/>
      <c r="E246" s="1230"/>
      <c r="F246" s="1230"/>
      <c r="G246" s="436"/>
    </row>
    <row r="247" spans="4:7">
      <c r="D247" s="1188"/>
      <c r="E247" s="1230"/>
      <c r="F247" s="1230"/>
      <c r="G247" s="436"/>
    </row>
    <row r="248" spans="4:7">
      <c r="D248" s="1188"/>
      <c r="E248" s="1230"/>
      <c r="F248" s="1230"/>
      <c r="G248" s="436"/>
    </row>
    <row r="249" spans="4:7">
      <c r="D249" s="1188"/>
      <c r="E249" s="1230"/>
      <c r="F249" s="1230"/>
      <c r="G249" s="436"/>
    </row>
    <row r="250" spans="4:7">
      <c r="D250" s="1188"/>
      <c r="E250" s="1230"/>
      <c r="F250" s="1230"/>
      <c r="G250" s="436"/>
    </row>
    <row r="251" spans="4:7">
      <c r="D251" s="1188"/>
      <c r="E251" s="1230"/>
      <c r="F251" s="1230"/>
      <c r="G251" s="436"/>
    </row>
    <row r="252" spans="4:7">
      <c r="D252" s="1188"/>
      <c r="E252" s="1230"/>
      <c r="F252" s="1230"/>
      <c r="G252" s="436"/>
    </row>
    <row r="253" spans="4:7">
      <c r="D253" s="1188"/>
      <c r="E253" s="1230"/>
      <c r="F253" s="1230"/>
      <c r="G253" s="436"/>
    </row>
    <row r="254" spans="4:7">
      <c r="D254" s="1188"/>
      <c r="E254" s="1230"/>
      <c r="F254" s="1230"/>
      <c r="G254" s="436"/>
    </row>
    <row r="255" spans="4:7">
      <c r="D255" s="1188"/>
      <c r="E255" s="1230"/>
      <c r="F255" s="1230"/>
      <c r="G255" s="436"/>
    </row>
    <row r="256" spans="4:7">
      <c r="D256" s="1188"/>
      <c r="E256" s="1230"/>
      <c r="F256" s="1230"/>
      <c r="G256" s="436"/>
    </row>
    <row r="257" spans="4:7">
      <c r="D257" s="1188"/>
      <c r="E257" s="1230"/>
      <c r="F257" s="1230"/>
      <c r="G257" s="436"/>
    </row>
    <row r="258" spans="4:7">
      <c r="D258" s="1188"/>
      <c r="E258" s="1230"/>
      <c r="F258" s="1230"/>
      <c r="G258" s="436"/>
    </row>
    <row r="259" spans="4:7">
      <c r="D259" s="1188"/>
      <c r="E259" s="1230"/>
      <c r="F259" s="1230"/>
      <c r="G259" s="436"/>
    </row>
    <row r="260" spans="4:7">
      <c r="D260" s="1188"/>
      <c r="E260" s="1230"/>
      <c r="F260" s="1230"/>
      <c r="G260" s="436"/>
    </row>
    <row r="261" spans="4:7">
      <c r="D261" s="1188"/>
      <c r="E261" s="1230"/>
      <c r="F261" s="1230"/>
      <c r="G261" s="436"/>
    </row>
    <row r="262" spans="4:7">
      <c r="D262" s="1188"/>
      <c r="E262" s="1230"/>
      <c r="F262" s="1230"/>
      <c r="G262" s="436"/>
    </row>
    <row r="263" spans="4:7">
      <c r="D263" s="1188"/>
      <c r="E263" s="1230"/>
      <c r="F263" s="1230"/>
      <c r="G263" s="436"/>
    </row>
    <row r="264" spans="4:7">
      <c r="D264" s="1188"/>
      <c r="E264" s="1230"/>
      <c r="F264" s="1230"/>
      <c r="G264" s="436"/>
    </row>
    <row r="265" spans="4:7">
      <c r="D265" s="1188"/>
      <c r="E265" s="1230"/>
      <c r="F265" s="1230"/>
      <c r="G265" s="436"/>
    </row>
    <row r="266" spans="4:7">
      <c r="D266" s="1188"/>
      <c r="E266" s="1230"/>
      <c r="F266" s="1230"/>
      <c r="G266" s="436"/>
    </row>
    <row r="267" spans="4:7">
      <c r="D267" s="1188"/>
      <c r="E267" s="1230"/>
      <c r="F267" s="1230"/>
      <c r="G267" s="436"/>
    </row>
    <row r="268" spans="4:7">
      <c r="D268" s="1188"/>
      <c r="E268" s="1230"/>
      <c r="F268" s="1230"/>
      <c r="G268" s="436"/>
    </row>
    <row r="269" spans="4:7">
      <c r="D269" s="1188"/>
      <c r="E269" s="1230"/>
      <c r="F269" s="1230"/>
      <c r="G269" s="436"/>
    </row>
    <row r="270" spans="4:7">
      <c r="D270" s="1188"/>
      <c r="E270" s="1230"/>
      <c r="F270" s="1230"/>
      <c r="G270" s="436"/>
    </row>
    <row r="271" spans="4:7">
      <c r="D271" s="1188"/>
      <c r="E271" s="1230"/>
      <c r="F271" s="1230"/>
      <c r="G271" s="436"/>
    </row>
    <row r="272" spans="4:7">
      <c r="D272" s="1188"/>
      <c r="E272" s="1230"/>
      <c r="F272" s="1230"/>
      <c r="G272" s="436"/>
    </row>
    <row r="273" spans="4:7">
      <c r="D273" s="1188"/>
      <c r="E273" s="1230"/>
      <c r="F273" s="1230"/>
      <c r="G273" s="436"/>
    </row>
    <row r="274" spans="4:7">
      <c r="D274" s="1188"/>
      <c r="E274" s="1230"/>
      <c r="F274" s="1230"/>
      <c r="G274" s="436"/>
    </row>
    <row r="275" spans="4:7">
      <c r="D275" s="1188"/>
      <c r="E275" s="1230"/>
      <c r="F275" s="1230"/>
      <c r="G275" s="436"/>
    </row>
    <row r="276" spans="4:7">
      <c r="D276" s="1188"/>
      <c r="E276" s="1230"/>
      <c r="F276" s="1230"/>
      <c r="G276" s="436"/>
    </row>
    <row r="277" spans="4:7">
      <c r="D277" s="1188"/>
      <c r="E277" s="1230"/>
      <c r="F277" s="1230"/>
      <c r="G277" s="436"/>
    </row>
    <row r="278" spans="4:7">
      <c r="D278" s="1188"/>
      <c r="E278" s="1230"/>
      <c r="F278" s="1230"/>
      <c r="G278" s="436"/>
    </row>
    <row r="279" spans="4:7">
      <c r="D279" s="1188"/>
      <c r="E279" s="1230"/>
      <c r="F279" s="1230"/>
      <c r="G279" s="436"/>
    </row>
    <row r="280" spans="4:7">
      <c r="D280" s="1188"/>
      <c r="E280" s="1230"/>
      <c r="F280" s="1230"/>
      <c r="G280" s="436"/>
    </row>
    <row r="281" spans="4:7">
      <c r="D281" s="1188"/>
      <c r="E281" s="1230"/>
      <c r="F281" s="1230"/>
      <c r="G281" s="436"/>
    </row>
    <row r="282" spans="4:7">
      <c r="D282" s="1188"/>
      <c r="E282" s="1230"/>
      <c r="F282" s="1230"/>
      <c r="G282" s="436"/>
    </row>
    <row r="283" spans="4:7">
      <c r="D283" s="1188"/>
      <c r="E283" s="1230"/>
      <c r="F283" s="1230"/>
      <c r="G283" s="436"/>
    </row>
    <row r="284" spans="4:7">
      <c r="D284" s="1188"/>
      <c r="E284" s="1230"/>
      <c r="F284" s="1230"/>
      <c r="G284" s="436"/>
    </row>
    <row r="285" spans="4:7">
      <c r="D285" s="1188"/>
      <c r="E285" s="1230"/>
      <c r="F285" s="1230"/>
      <c r="G285" s="436"/>
    </row>
    <row r="286" spans="4:7">
      <c r="D286" s="1188"/>
      <c r="E286" s="1230"/>
      <c r="F286" s="1230"/>
      <c r="G286" s="436"/>
    </row>
    <row r="287" spans="4:7">
      <c r="D287" s="1188"/>
      <c r="E287" s="1230"/>
      <c r="F287" s="1230"/>
      <c r="G287" s="436"/>
    </row>
    <row r="288" spans="4:7">
      <c r="D288" s="1188"/>
      <c r="E288" s="1230"/>
      <c r="F288" s="1230"/>
      <c r="G288" s="436"/>
    </row>
    <row r="289" spans="4:7">
      <c r="D289" s="1188"/>
      <c r="E289" s="1230"/>
      <c r="F289" s="1230"/>
      <c r="G289" s="436"/>
    </row>
    <row r="290" spans="4:7">
      <c r="D290" s="1188"/>
      <c r="E290" s="1230"/>
      <c r="F290" s="1230"/>
      <c r="G290" s="436"/>
    </row>
    <row r="291" spans="4:7">
      <c r="D291" s="1188"/>
      <c r="E291" s="1230"/>
      <c r="F291" s="1230"/>
      <c r="G291" s="436"/>
    </row>
    <row r="292" spans="4:7">
      <c r="D292" s="1188"/>
      <c r="E292" s="1230"/>
      <c r="F292" s="1230"/>
      <c r="G292" s="436"/>
    </row>
    <row r="293" spans="4:7">
      <c r="D293" s="1188"/>
      <c r="E293" s="1230"/>
      <c r="F293" s="1230"/>
      <c r="G293" s="436"/>
    </row>
    <row r="294" spans="4:7">
      <c r="D294" s="1188"/>
      <c r="E294" s="1230"/>
      <c r="F294" s="1230"/>
      <c r="G294" s="436"/>
    </row>
    <row r="295" spans="4:7">
      <c r="D295" s="1188"/>
      <c r="E295" s="1230"/>
      <c r="F295" s="1230"/>
      <c r="G295" s="436"/>
    </row>
    <row r="296" spans="4:7">
      <c r="D296" s="1188"/>
      <c r="E296" s="1230"/>
      <c r="F296" s="1230"/>
      <c r="G296" s="436"/>
    </row>
    <row r="297" spans="4:7">
      <c r="D297" s="1188"/>
      <c r="E297" s="1230"/>
      <c r="F297" s="1230"/>
      <c r="G297" s="436"/>
    </row>
    <row r="298" spans="4:7">
      <c r="D298" s="1188"/>
      <c r="E298" s="1230"/>
      <c r="F298" s="1230"/>
      <c r="G298" s="436"/>
    </row>
    <row r="299" spans="4:7">
      <c r="D299" s="1188"/>
      <c r="E299" s="1230"/>
      <c r="F299" s="1230"/>
      <c r="G299" s="436"/>
    </row>
    <row r="300" spans="4:7">
      <c r="D300" s="1188"/>
      <c r="E300" s="1230"/>
      <c r="F300" s="1230"/>
      <c r="G300" s="436"/>
    </row>
    <row r="301" spans="4:7">
      <c r="D301" s="1188"/>
      <c r="E301" s="1230"/>
      <c r="F301" s="1230"/>
      <c r="G301" s="436"/>
    </row>
    <row r="302" spans="4:7">
      <c r="D302" s="1188"/>
      <c r="E302" s="1230"/>
      <c r="F302" s="1230"/>
      <c r="G302" s="436"/>
    </row>
    <row r="303" spans="4:7">
      <c r="D303" s="1188"/>
      <c r="E303" s="1230"/>
      <c r="F303" s="1230"/>
      <c r="G303" s="436"/>
    </row>
    <row r="304" spans="4:7">
      <c r="D304" s="1188"/>
      <c r="E304" s="1230"/>
      <c r="F304" s="1230"/>
      <c r="G304" s="436"/>
    </row>
    <row r="305" spans="4:7">
      <c r="D305" s="1188"/>
      <c r="E305" s="1230"/>
      <c r="F305" s="1230"/>
      <c r="G305" s="436"/>
    </row>
    <row r="306" spans="4:7">
      <c r="D306" s="1188"/>
      <c r="E306" s="1230"/>
      <c r="F306" s="1230"/>
      <c r="G306" s="436"/>
    </row>
    <row r="307" spans="4:7">
      <c r="D307" s="1188"/>
      <c r="E307" s="1230"/>
      <c r="F307" s="1230"/>
      <c r="G307" s="436"/>
    </row>
    <row r="308" spans="4:7">
      <c r="D308" s="1188"/>
      <c r="E308" s="1230"/>
      <c r="F308" s="1230"/>
      <c r="G308" s="436"/>
    </row>
    <row r="309" spans="4:7">
      <c r="D309" s="1188"/>
      <c r="E309" s="1230"/>
      <c r="F309" s="1230"/>
      <c r="G309" s="436"/>
    </row>
    <row r="310" spans="4:7">
      <c r="D310" s="1188"/>
      <c r="E310" s="1230"/>
      <c r="F310" s="1230"/>
      <c r="G310" s="436"/>
    </row>
    <row r="311" spans="4:7">
      <c r="D311" s="1188"/>
      <c r="E311" s="1230"/>
      <c r="F311" s="1230"/>
      <c r="G311" s="436"/>
    </row>
    <row r="312" spans="4:7">
      <c r="D312" s="1188"/>
      <c r="E312" s="1230"/>
      <c r="F312" s="1230"/>
      <c r="G312" s="436"/>
    </row>
    <row r="313" spans="4:7">
      <c r="D313" s="1188"/>
      <c r="E313" s="1230"/>
      <c r="F313" s="1230"/>
      <c r="G313" s="436"/>
    </row>
    <row r="314" spans="4:7">
      <c r="D314" s="1188"/>
      <c r="E314" s="1230"/>
      <c r="F314" s="1230"/>
      <c r="G314" s="436"/>
    </row>
    <row r="315" spans="4:7">
      <c r="D315" s="1188"/>
      <c r="E315" s="1230"/>
      <c r="F315" s="1230"/>
      <c r="G315" s="436"/>
    </row>
    <row r="316" spans="4:7">
      <c r="D316" s="1188"/>
      <c r="E316" s="1230"/>
      <c r="F316" s="1230"/>
      <c r="G316" s="1230"/>
    </row>
    <row r="317" spans="4:7">
      <c r="D317" s="1188"/>
      <c r="E317" s="1230"/>
      <c r="F317" s="1230"/>
      <c r="G317" s="1230"/>
    </row>
    <row r="318" spans="4:7">
      <c r="D318" s="1188"/>
      <c r="E318" s="1230"/>
      <c r="F318" s="1230"/>
      <c r="G318" s="1230"/>
    </row>
    <row r="319" spans="4:7">
      <c r="D319" s="1188"/>
      <c r="E319" s="1230"/>
      <c r="F319" s="1230"/>
      <c r="G319" s="1230"/>
    </row>
    <row r="320" spans="4:7">
      <c r="D320" s="1188"/>
      <c r="E320" s="1230"/>
      <c r="F320" s="1230"/>
      <c r="G320" s="1230"/>
    </row>
    <row r="321" spans="4:7">
      <c r="D321" s="1188"/>
      <c r="E321" s="1230"/>
      <c r="F321" s="1230"/>
      <c r="G321" s="1230"/>
    </row>
    <row r="322" spans="4:7">
      <c r="D322" s="1188"/>
      <c r="E322" s="1230"/>
      <c r="F322" s="1230"/>
      <c r="G322" s="1230"/>
    </row>
    <row r="323" spans="4:7">
      <c r="D323" s="1188"/>
      <c r="E323" s="1230"/>
      <c r="F323" s="1230"/>
      <c r="G323" s="1230"/>
    </row>
    <row r="324" spans="4:7">
      <c r="D324" s="1188"/>
      <c r="E324" s="1230"/>
      <c r="F324" s="1230"/>
      <c r="G324" s="1230"/>
    </row>
    <row r="325" spans="4:7">
      <c r="D325" s="1188"/>
      <c r="E325" s="1230"/>
      <c r="F325" s="1230"/>
      <c r="G325" s="1230"/>
    </row>
    <row r="326" spans="4:7">
      <c r="D326" s="1188"/>
      <c r="E326" s="1230"/>
      <c r="F326" s="1230"/>
      <c r="G326" s="1230"/>
    </row>
    <row r="327" spans="4:7">
      <c r="D327" s="1188"/>
      <c r="E327" s="1230"/>
      <c r="F327" s="1230"/>
      <c r="G327" s="1230"/>
    </row>
    <row r="328" spans="4:7">
      <c r="D328" s="1188"/>
    </row>
    <row r="329" spans="4:7">
      <c r="D329" s="1188"/>
    </row>
    <row r="330" spans="4:7">
      <c r="D330" s="1188"/>
    </row>
    <row r="331" spans="4:7">
      <c r="D331" s="1188"/>
    </row>
    <row r="332" spans="4:7">
      <c r="D332" s="1188"/>
    </row>
    <row r="333" spans="4:7">
      <c r="D333" s="1188"/>
    </row>
    <row r="334" spans="4:7">
      <c r="D334" s="1188"/>
    </row>
    <row r="335" spans="4:7">
      <c r="D335" s="1188"/>
    </row>
    <row r="336" spans="4:7">
      <c r="D336" s="1188"/>
    </row>
    <row r="337" spans="4:4">
      <c r="D337" s="1188"/>
    </row>
    <row r="338" spans="4:4">
      <c r="D338" s="1188"/>
    </row>
    <row r="339" spans="4:4">
      <c r="D339" s="1188"/>
    </row>
    <row r="340" spans="4:4">
      <c r="D340" s="1188"/>
    </row>
    <row r="341" spans="4:4">
      <c r="D341" s="1188"/>
    </row>
    <row r="342" spans="4:4">
      <c r="D342" s="1188"/>
    </row>
    <row r="343" spans="4:4">
      <c r="D343" s="1188"/>
    </row>
    <row r="344" spans="4:4">
      <c r="D344" s="1188"/>
    </row>
    <row r="345" spans="4:4">
      <c r="D345" s="1188"/>
    </row>
    <row r="346" spans="4:4">
      <c r="D346" s="1188"/>
    </row>
    <row r="347" spans="4:4">
      <c r="D347" s="1188"/>
    </row>
    <row r="348" spans="4:4">
      <c r="D348" s="1188"/>
    </row>
    <row r="349" spans="4:4">
      <c r="D349" s="1188"/>
    </row>
    <row r="350" spans="4:4">
      <c r="D350" s="1188"/>
    </row>
    <row r="351" spans="4:4">
      <c r="D351" s="1188"/>
    </row>
    <row r="352" spans="4:4">
      <c r="D352" s="1188"/>
    </row>
    <row r="353" spans="4:4">
      <c r="D353" s="1188"/>
    </row>
    <row r="354" spans="4:4">
      <c r="D354" s="1188"/>
    </row>
    <row r="355" spans="4:4">
      <c r="D355" s="1188"/>
    </row>
    <row r="356" spans="4:4">
      <c r="D356" s="1188"/>
    </row>
    <row r="357" spans="4:4">
      <c r="D357" s="1188"/>
    </row>
    <row r="358" spans="4:4">
      <c r="D358" s="1188"/>
    </row>
    <row r="359" spans="4:4">
      <c r="D359" s="1188"/>
    </row>
    <row r="360" spans="4:4">
      <c r="D360" s="1188"/>
    </row>
    <row r="361" spans="4:4">
      <c r="D361" s="1188"/>
    </row>
    <row r="362" spans="4:4">
      <c r="D362" s="1188"/>
    </row>
    <row r="363" spans="4:4">
      <c r="D363" s="1188"/>
    </row>
    <row r="364" spans="4:4">
      <c r="D364" s="1188"/>
    </row>
    <row r="365" spans="4:4">
      <c r="D365" s="1188"/>
    </row>
    <row r="366" spans="4:4">
      <c r="D366" s="1188"/>
    </row>
    <row r="367" spans="4:4">
      <c r="D367" s="1188"/>
    </row>
    <row r="368" spans="4:4">
      <c r="D368" s="1188"/>
    </row>
    <row r="369" spans="4:4">
      <c r="D369" s="1188"/>
    </row>
    <row r="370" spans="4:4">
      <c r="D370" s="1188"/>
    </row>
    <row r="371" spans="4:4">
      <c r="D371" s="1188"/>
    </row>
    <row r="372" spans="4:4">
      <c r="D372" s="1188"/>
    </row>
    <row r="373" spans="4:4">
      <c r="D373" s="1188"/>
    </row>
    <row r="374" spans="4:4">
      <c r="D374" s="1188"/>
    </row>
    <row r="375" spans="4:4">
      <c r="D375" s="1188"/>
    </row>
    <row r="376" spans="4:4">
      <c r="D376" s="1188"/>
    </row>
    <row r="377" spans="4:4">
      <c r="D377" s="1188"/>
    </row>
    <row r="378" spans="4:4">
      <c r="D378" s="1188"/>
    </row>
    <row r="379" spans="4:4">
      <c r="D379" s="1188"/>
    </row>
    <row r="380" spans="4:4">
      <c r="D380" s="1188"/>
    </row>
    <row r="381" spans="4:4">
      <c r="D381" s="1188"/>
    </row>
    <row r="382" spans="4:4">
      <c r="D382" s="1188"/>
    </row>
    <row r="383" spans="4:4">
      <c r="D383" s="1188"/>
    </row>
    <row r="384" spans="4:4">
      <c r="D384" s="1188"/>
    </row>
    <row r="385" spans="4:4">
      <c r="D385" s="1188"/>
    </row>
    <row r="386" spans="4:4">
      <c r="D386" s="1188"/>
    </row>
    <row r="387" spans="4:4">
      <c r="D387" s="1188"/>
    </row>
    <row r="388" spans="4:4">
      <c r="D388" s="1188"/>
    </row>
    <row r="389" spans="4:4">
      <c r="D389" s="1188"/>
    </row>
    <row r="390" spans="4:4">
      <c r="D390" s="1188"/>
    </row>
    <row r="391" spans="4:4">
      <c r="D391" s="1188"/>
    </row>
    <row r="392" spans="4:4">
      <c r="D392" s="1188"/>
    </row>
    <row r="393" spans="4:4">
      <c r="D393" s="1188"/>
    </row>
    <row r="394" spans="4:4">
      <c r="D394" s="1188"/>
    </row>
    <row r="395" spans="4:4">
      <c r="D395" s="1188"/>
    </row>
    <row r="396" spans="4:4">
      <c r="D396" s="1188"/>
    </row>
    <row r="397" spans="4:4">
      <c r="D397" s="1188"/>
    </row>
    <row r="398" spans="4:4">
      <c r="D398" s="1188"/>
    </row>
    <row r="399" spans="4:4">
      <c r="D399" s="1188"/>
    </row>
    <row r="400" spans="4:4">
      <c r="D400" s="1188"/>
    </row>
    <row r="401" spans="4:4">
      <c r="D401" s="1188"/>
    </row>
    <row r="402" spans="4:4">
      <c r="D402" s="1188"/>
    </row>
    <row r="403" spans="4:4">
      <c r="D403" s="1188"/>
    </row>
    <row r="404" spans="4:4">
      <c r="D404" s="1188"/>
    </row>
    <row r="405" spans="4:4">
      <c r="D405" s="1188"/>
    </row>
    <row r="406" spans="4:4">
      <c r="D406" s="1188"/>
    </row>
    <row r="407" spans="4:4">
      <c r="D407" s="1188"/>
    </row>
    <row r="408" spans="4:4">
      <c r="D408" s="1188"/>
    </row>
    <row r="409" spans="4:4">
      <c r="D409" s="1188"/>
    </row>
    <row r="410" spans="4:4">
      <c r="D410" s="1188"/>
    </row>
    <row r="411" spans="4:4">
      <c r="D411" s="1188"/>
    </row>
    <row r="412" spans="4:4">
      <c r="D412" s="1188"/>
    </row>
    <row r="413" spans="4:4">
      <c r="D413" s="1188"/>
    </row>
    <row r="414" spans="4:4">
      <c r="D414" s="1188"/>
    </row>
    <row r="415" spans="4:4">
      <c r="D415" s="1188"/>
    </row>
    <row r="416" spans="4:4">
      <c r="D416" s="1188"/>
    </row>
    <row r="417" spans="4:4">
      <c r="D417" s="1188"/>
    </row>
    <row r="418" spans="4:4">
      <c r="D418" s="1188"/>
    </row>
    <row r="419" spans="4:4">
      <c r="D419" s="1188"/>
    </row>
    <row r="420" spans="4:4">
      <c r="D420" s="1188"/>
    </row>
    <row r="421" spans="4:4">
      <c r="D421" s="1188"/>
    </row>
    <row r="422" spans="4:4">
      <c r="D422" s="1188"/>
    </row>
    <row r="423" spans="4:4">
      <c r="D423" s="1188"/>
    </row>
    <row r="424" spans="4:4">
      <c r="D424" s="1188"/>
    </row>
    <row r="425" spans="4:4">
      <c r="D425" s="1188"/>
    </row>
    <row r="426" spans="4:4">
      <c r="D426" s="1188"/>
    </row>
    <row r="427" spans="4:4">
      <c r="D427" s="1188"/>
    </row>
    <row r="428" spans="4:4">
      <c r="D428" s="1188"/>
    </row>
    <row r="429" spans="4:4">
      <c r="D429" s="1188"/>
    </row>
    <row r="430" spans="4:4">
      <c r="D430" s="1188"/>
    </row>
    <row r="431" spans="4:4">
      <c r="D431" s="1188"/>
    </row>
    <row r="432" spans="4:4">
      <c r="D432" s="1188"/>
    </row>
    <row r="433" spans="4:4">
      <c r="D433" s="1188"/>
    </row>
    <row r="434" spans="4:4">
      <c r="D434" s="1188"/>
    </row>
    <row r="435" spans="4:4">
      <c r="D435" s="1188"/>
    </row>
    <row r="436" spans="4:4">
      <c r="D436" s="1188"/>
    </row>
    <row r="437" spans="4:4">
      <c r="D437" s="1188"/>
    </row>
    <row r="438" spans="4:4">
      <c r="D438" s="1188"/>
    </row>
    <row r="439" spans="4:4">
      <c r="D439" s="1188"/>
    </row>
    <row r="440" spans="4:4">
      <c r="D440" s="1188"/>
    </row>
    <row r="441" spans="4:4">
      <c r="D441" s="1188"/>
    </row>
    <row r="442" spans="4:4">
      <c r="D442" s="1188"/>
    </row>
  </sheetData>
  <mergeCells count="1">
    <mergeCell ref="B106:I108"/>
  </mergeCells>
  <pageMargins left="0.7" right="0.7" top="0.5" bottom="0" header="0.3" footer="0.3"/>
  <pageSetup scale="53" orientation="portrait" r:id="rId1"/>
  <headerFooter>
    <oddHeader>&amp;RExhibit No. ___ (JH-2)
 Docket UE-130043
Page &amp;P of &amp;N</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2"/>
  <sheetViews>
    <sheetView topLeftCell="A91" workbookViewId="0">
      <selection activeCell="B1" sqref="B1:I58"/>
    </sheetView>
  </sheetViews>
  <sheetFormatPr defaultColWidth="9.109375" defaultRowHeight="13.8"/>
  <cols>
    <col min="1" max="2" width="9.109375" style="81"/>
    <col min="3" max="3" width="12.109375" style="81" customWidth="1"/>
    <col min="4" max="5" width="9.109375" style="81"/>
    <col min="6" max="6" width="12" style="81" bestFit="1" customWidth="1"/>
    <col min="7" max="8" width="9.109375" style="81"/>
    <col min="9" max="9" width="11" style="81" bestFit="1" customWidth="1"/>
    <col min="10" max="10" width="2.6640625" style="81" customWidth="1"/>
    <col min="11" max="16384" width="9.109375" style="81"/>
  </cols>
  <sheetData>
    <row r="1" spans="1:12">
      <c r="A1" s="1261"/>
      <c r="B1" s="949" t="s">
        <v>122</v>
      </c>
      <c r="C1" s="1261"/>
      <c r="D1" s="436"/>
      <c r="E1" s="436"/>
      <c r="F1" s="436"/>
      <c r="G1" s="436"/>
      <c r="H1" s="436"/>
      <c r="I1" s="436"/>
      <c r="J1" s="946"/>
      <c r="K1" s="1261"/>
      <c r="L1" s="1261"/>
    </row>
    <row r="2" spans="1:12">
      <c r="A2" s="1261"/>
      <c r="B2" s="949" t="s">
        <v>800</v>
      </c>
      <c r="C2" s="1261"/>
      <c r="D2" s="436"/>
      <c r="E2" s="436"/>
      <c r="F2" s="436"/>
      <c r="G2" s="436"/>
      <c r="H2" s="436"/>
      <c r="I2" s="436"/>
      <c r="J2" s="946"/>
      <c r="K2" s="1261"/>
      <c r="L2" s="1261"/>
    </row>
    <row r="3" spans="1:12">
      <c r="A3" s="1261"/>
      <c r="B3" s="949" t="s">
        <v>943</v>
      </c>
      <c r="C3" s="1261"/>
      <c r="D3" s="436"/>
      <c r="E3" s="436"/>
      <c r="F3" s="436"/>
      <c r="G3" s="436"/>
      <c r="H3" s="436"/>
      <c r="I3" s="436"/>
      <c r="J3" s="946"/>
      <c r="K3" s="1261"/>
      <c r="L3" s="1261"/>
    </row>
    <row r="4" spans="1:12">
      <c r="A4" s="1261"/>
      <c r="B4" s="1657" t="s">
        <v>1122</v>
      </c>
      <c r="C4" s="1261"/>
      <c r="D4" s="436"/>
      <c r="E4" s="436"/>
      <c r="F4" s="436"/>
      <c r="G4" s="436"/>
      <c r="H4" s="436"/>
      <c r="I4" s="436"/>
      <c r="J4" s="946"/>
      <c r="K4" s="1261"/>
      <c r="L4" s="1261"/>
    </row>
    <row r="5" spans="1:12">
      <c r="A5" s="1261"/>
      <c r="B5" s="1261"/>
      <c r="C5" s="1261"/>
      <c r="D5" s="436"/>
      <c r="E5" s="436"/>
      <c r="F5" s="436" t="s">
        <v>226</v>
      </c>
      <c r="G5" s="436" t="s">
        <v>784</v>
      </c>
      <c r="H5" s="436"/>
      <c r="I5" s="436" t="s">
        <v>237</v>
      </c>
      <c r="J5" s="946"/>
      <c r="K5" s="1261"/>
      <c r="L5" s="1261"/>
    </row>
    <row r="6" spans="1:12">
      <c r="A6" s="1261"/>
      <c r="B6" s="1261"/>
      <c r="C6" s="1261"/>
      <c r="D6" s="945" t="s">
        <v>227</v>
      </c>
      <c r="E6" s="945" t="s">
        <v>228</v>
      </c>
      <c r="F6" s="945" t="s">
        <v>229</v>
      </c>
      <c r="G6" s="945" t="s">
        <v>230</v>
      </c>
      <c r="H6" s="945" t="s">
        <v>231</v>
      </c>
      <c r="I6" s="945" t="s">
        <v>232</v>
      </c>
      <c r="J6" s="942"/>
      <c r="K6" s="1261"/>
      <c r="L6" s="1261"/>
    </row>
    <row r="7" spans="1:12">
      <c r="A7" s="168"/>
      <c r="B7" s="176"/>
      <c r="C7" s="168"/>
      <c r="D7" s="169"/>
      <c r="E7" s="169"/>
      <c r="F7" s="169"/>
      <c r="G7" s="169"/>
      <c r="H7" s="169"/>
      <c r="I7" s="1240"/>
      <c r="J7" s="946"/>
      <c r="K7" s="1261"/>
      <c r="L7" s="1261"/>
    </row>
    <row r="8" spans="1:12">
      <c r="A8" s="168"/>
      <c r="B8" s="176" t="s">
        <v>360</v>
      </c>
      <c r="C8" s="168"/>
      <c r="D8" s="1239"/>
      <c r="E8" s="189"/>
      <c r="F8" s="1258"/>
      <c r="G8" s="1256"/>
      <c r="H8" s="1228"/>
      <c r="I8" s="1238"/>
      <c r="J8" s="946"/>
      <c r="K8" s="1246"/>
      <c r="L8" s="1254"/>
    </row>
    <row r="9" spans="1:12">
      <c r="A9" s="168"/>
      <c r="B9" s="1252"/>
      <c r="C9" s="168"/>
      <c r="D9" s="1237" t="s">
        <v>975</v>
      </c>
      <c r="E9" s="189" t="s">
        <v>236</v>
      </c>
      <c r="F9" s="1236">
        <v>0</v>
      </c>
      <c r="G9" s="1236" t="s">
        <v>267</v>
      </c>
      <c r="H9" s="1707">
        <f>'WCA Allocation Factors'!C6</f>
        <v>0</v>
      </c>
      <c r="I9" s="2314">
        <v>0</v>
      </c>
      <c r="J9" s="946"/>
      <c r="K9" s="1246"/>
      <c r="L9" s="1254"/>
    </row>
    <row r="10" spans="1:12">
      <c r="A10" s="168"/>
      <c r="B10" s="1252"/>
      <c r="C10" s="168"/>
      <c r="D10" s="1237" t="s">
        <v>975</v>
      </c>
      <c r="E10" s="189" t="s">
        <v>236</v>
      </c>
      <c r="F10" s="1236">
        <v>0</v>
      </c>
      <c r="G10" s="1236" t="s">
        <v>270</v>
      </c>
      <c r="H10" s="1707">
        <f>'WCA Allocation Factors'!I6</f>
        <v>0</v>
      </c>
      <c r="I10" s="2314">
        <v>0</v>
      </c>
      <c r="J10" s="946"/>
      <c r="K10" s="1246"/>
      <c r="L10" s="1254"/>
    </row>
    <row r="11" spans="1:12">
      <c r="A11" s="168"/>
      <c r="B11" s="1252"/>
      <c r="C11" s="168"/>
      <c r="D11" s="1237" t="s">
        <v>975</v>
      </c>
      <c r="E11" s="189" t="s">
        <v>236</v>
      </c>
      <c r="F11" s="1236">
        <v>0</v>
      </c>
      <c r="G11" s="1236" t="s">
        <v>268</v>
      </c>
      <c r="H11" s="1707">
        <f>'WCA Allocation Factors'!D6</f>
        <v>0</v>
      </c>
      <c r="I11" s="2314">
        <v>0</v>
      </c>
      <c r="J11" s="946"/>
      <c r="K11" s="1246"/>
      <c r="L11" s="1254"/>
    </row>
    <row r="12" spans="1:12">
      <c r="A12" s="168"/>
      <c r="B12" s="1252"/>
      <c r="C12" s="168"/>
      <c r="D12" s="1237" t="s">
        <v>975</v>
      </c>
      <c r="E12" s="189" t="s">
        <v>236</v>
      </c>
      <c r="F12" s="1236">
        <v>0</v>
      </c>
      <c r="G12" s="1236" t="s">
        <v>269</v>
      </c>
      <c r="H12" s="1707">
        <f>'WCA Allocation Factors'!H6</f>
        <v>0</v>
      </c>
      <c r="I12" s="2314">
        <v>0</v>
      </c>
      <c r="J12" s="946"/>
      <c r="K12" s="1246"/>
      <c r="L12" s="1254"/>
    </row>
    <row r="13" spans="1:12">
      <c r="A13" s="168"/>
      <c r="B13" s="1252"/>
      <c r="C13" s="168"/>
      <c r="D13" s="1237" t="s">
        <v>975</v>
      </c>
      <c r="E13" s="189" t="s">
        <v>236</v>
      </c>
      <c r="F13" s="1236">
        <v>0</v>
      </c>
      <c r="G13" s="1236" t="s">
        <v>237</v>
      </c>
      <c r="H13" s="1707">
        <f>'WCA Allocation Factors'!E6</f>
        <v>1</v>
      </c>
      <c r="I13" s="2314">
        <v>0</v>
      </c>
      <c r="J13" s="946"/>
      <c r="K13" s="1246"/>
      <c r="L13" s="1254"/>
    </row>
    <row r="14" spans="1:12">
      <c r="A14" s="168"/>
      <c r="B14" s="168"/>
      <c r="C14" s="168"/>
      <c r="D14" s="1237" t="s">
        <v>975</v>
      </c>
      <c r="E14" s="1237" t="s">
        <v>236</v>
      </c>
      <c r="F14" s="1236">
        <v>0</v>
      </c>
      <c r="G14" s="1236" t="s">
        <v>683</v>
      </c>
      <c r="H14" s="1707">
        <f>'WCA Allocation Factors'!K6</f>
        <v>0</v>
      </c>
      <c r="I14" s="2314">
        <v>0</v>
      </c>
      <c r="J14" s="946"/>
      <c r="K14" s="1246"/>
      <c r="L14" s="1254"/>
    </row>
    <row r="15" spans="1:12">
      <c r="A15" s="168"/>
      <c r="B15" s="168"/>
      <c r="C15" s="168"/>
      <c r="D15" s="1237" t="s">
        <v>975</v>
      </c>
      <c r="E15" s="1237" t="s">
        <v>236</v>
      </c>
      <c r="F15" s="1236">
        <v>0</v>
      </c>
      <c r="G15" s="1236" t="s">
        <v>880</v>
      </c>
      <c r="H15" s="1707">
        <f>'WCA Allocation Factors'!K6</f>
        <v>0</v>
      </c>
      <c r="I15" s="2314">
        <v>0</v>
      </c>
      <c r="J15" s="946"/>
      <c r="K15" s="1246"/>
      <c r="L15" s="1254"/>
    </row>
    <row r="16" spans="1:12">
      <c r="A16" s="168"/>
      <c r="B16" s="1252"/>
      <c r="C16" s="168"/>
      <c r="D16" s="1237" t="s">
        <v>976</v>
      </c>
      <c r="E16" s="189" t="s">
        <v>236</v>
      </c>
      <c r="F16" s="1236">
        <v>0</v>
      </c>
      <c r="G16" s="1236" t="s">
        <v>267</v>
      </c>
      <c r="H16" s="1707">
        <f>'WCA Allocation Factors'!C6</f>
        <v>0</v>
      </c>
      <c r="I16" s="2314">
        <v>0</v>
      </c>
      <c r="J16" s="946"/>
      <c r="K16" s="1246"/>
      <c r="L16" s="1254"/>
    </row>
    <row r="17" spans="1:12">
      <c r="A17" s="168"/>
      <c r="B17" s="1252"/>
      <c r="C17" s="168"/>
      <c r="D17" s="1237" t="s">
        <v>976</v>
      </c>
      <c r="E17" s="189" t="s">
        <v>236</v>
      </c>
      <c r="F17" s="1236">
        <v>0</v>
      </c>
      <c r="G17" s="1236" t="s">
        <v>270</v>
      </c>
      <c r="H17" s="1707">
        <f>'WCA Allocation Factors'!I6</f>
        <v>0</v>
      </c>
      <c r="I17" s="2314">
        <v>0</v>
      </c>
      <c r="J17" s="946"/>
      <c r="K17" s="1246"/>
      <c r="L17" s="1254"/>
    </row>
    <row r="18" spans="1:12">
      <c r="A18" s="168"/>
      <c r="B18" s="1252"/>
      <c r="C18" s="168"/>
      <c r="D18" s="1237" t="s">
        <v>976</v>
      </c>
      <c r="E18" s="189" t="s">
        <v>236</v>
      </c>
      <c r="F18" s="1236">
        <v>0</v>
      </c>
      <c r="G18" s="1236" t="s">
        <v>268</v>
      </c>
      <c r="H18" s="1707">
        <f>'WCA Allocation Factors'!D6</f>
        <v>0</v>
      </c>
      <c r="I18" s="2314">
        <v>0</v>
      </c>
      <c r="J18" s="946"/>
      <c r="K18" s="1246"/>
      <c r="L18" s="1254"/>
    </row>
    <row r="19" spans="1:12">
      <c r="A19" s="168"/>
      <c r="B19" s="1252"/>
      <c r="C19" s="168"/>
      <c r="D19" s="1237" t="s">
        <v>976</v>
      </c>
      <c r="E19" s="189" t="s">
        <v>236</v>
      </c>
      <c r="F19" s="1236">
        <v>0</v>
      </c>
      <c r="G19" s="1236" t="s">
        <v>269</v>
      </c>
      <c r="H19" s="1707">
        <f>'WCA Allocation Factors'!H6</f>
        <v>0</v>
      </c>
      <c r="I19" s="2314">
        <v>0</v>
      </c>
      <c r="J19" s="946"/>
      <c r="K19" s="1246"/>
      <c r="L19" s="1254"/>
    </row>
    <row r="20" spans="1:12">
      <c r="A20" s="168"/>
      <c r="B20" s="1252"/>
      <c r="C20" s="168"/>
      <c r="D20" s="1237" t="s">
        <v>976</v>
      </c>
      <c r="E20" s="189" t="s">
        <v>236</v>
      </c>
      <c r="F20" s="1236">
        <v>0</v>
      </c>
      <c r="G20" s="1236" t="s">
        <v>237</v>
      </c>
      <c r="H20" s="1707">
        <f>'WCA Allocation Factors'!E6</f>
        <v>1</v>
      </c>
      <c r="I20" s="2314">
        <v>0</v>
      </c>
      <c r="J20" s="946"/>
      <c r="K20" s="1246"/>
      <c r="L20" s="1254"/>
    </row>
    <row r="21" spans="1:12">
      <c r="A21" s="168"/>
      <c r="B21" s="168"/>
      <c r="C21" s="168"/>
      <c r="D21" s="1237" t="s">
        <v>976</v>
      </c>
      <c r="E21" s="1237" t="s">
        <v>236</v>
      </c>
      <c r="F21" s="1236">
        <v>0</v>
      </c>
      <c r="G21" s="1236" t="s">
        <v>683</v>
      </c>
      <c r="H21" s="1707">
        <f>'WCA Allocation Factors'!K6</f>
        <v>0</v>
      </c>
      <c r="I21" s="2314">
        <v>0</v>
      </c>
      <c r="J21" s="946"/>
      <c r="K21" s="1261"/>
      <c r="L21" s="1261"/>
    </row>
    <row r="22" spans="1:12">
      <c r="A22" s="168"/>
      <c r="B22" s="168"/>
      <c r="C22" s="168"/>
      <c r="D22" s="1237" t="s">
        <v>976</v>
      </c>
      <c r="E22" s="1237" t="s">
        <v>236</v>
      </c>
      <c r="F22" s="1236">
        <v>0</v>
      </c>
      <c r="G22" s="1236" t="s">
        <v>880</v>
      </c>
      <c r="H22" s="1707">
        <f>'WCA Allocation Factors'!K6</f>
        <v>0</v>
      </c>
      <c r="I22" s="2314">
        <v>0</v>
      </c>
      <c r="J22" s="946"/>
      <c r="K22" s="1261"/>
      <c r="L22" s="1261"/>
    </row>
    <row r="23" spans="1:12">
      <c r="A23" s="168"/>
      <c r="B23" s="1074"/>
      <c r="C23" s="1075"/>
      <c r="D23" s="1237" t="s">
        <v>977</v>
      </c>
      <c r="E23" s="1237" t="s">
        <v>236</v>
      </c>
      <c r="F23" s="1236">
        <v>0</v>
      </c>
      <c r="G23" s="1236" t="s">
        <v>267</v>
      </c>
      <c r="H23" s="1707">
        <f>'WCA Allocation Factors'!C6</f>
        <v>0</v>
      </c>
      <c r="I23" s="2314">
        <v>0</v>
      </c>
      <c r="J23" s="946"/>
      <c r="K23" s="1261"/>
      <c r="L23" s="1261"/>
    </row>
    <row r="24" spans="1:12">
      <c r="A24" s="168"/>
      <c r="B24" s="1075"/>
      <c r="C24" s="1075"/>
      <c r="D24" s="1237" t="s">
        <v>977</v>
      </c>
      <c r="E24" s="1237" t="s">
        <v>236</v>
      </c>
      <c r="F24" s="1236">
        <v>0</v>
      </c>
      <c r="G24" s="1236" t="s">
        <v>270</v>
      </c>
      <c r="H24" s="1707">
        <f>'WCA Allocation Factors'!I6</f>
        <v>0</v>
      </c>
      <c r="I24" s="2314">
        <v>0</v>
      </c>
      <c r="J24" s="946"/>
      <c r="K24" s="1261"/>
      <c r="L24" s="1261"/>
    </row>
    <row r="25" spans="1:12">
      <c r="A25" s="168"/>
      <c r="B25" s="1243"/>
      <c r="C25" s="1243"/>
      <c r="D25" s="1235" t="s">
        <v>977</v>
      </c>
      <c r="E25" s="1235" t="s">
        <v>236</v>
      </c>
      <c r="F25" s="1236">
        <v>0</v>
      </c>
      <c r="G25" s="1236" t="s">
        <v>268</v>
      </c>
      <c r="H25" s="1707">
        <f>'WCA Allocation Factors'!D6</f>
        <v>0</v>
      </c>
      <c r="I25" s="2314">
        <v>0</v>
      </c>
      <c r="J25" s="946"/>
      <c r="K25" s="1261"/>
      <c r="L25" s="1261"/>
    </row>
    <row r="26" spans="1:12">
      <c r="A26" s="168"/>
      <c r="B26" s="1243"/>
      <c r="C26" s="1243"/>
      <c r="D26" s="1235" t="s">
        <v>977</v>
      </c>
      <c r="E26" s="1235" t="s">
        <v>236</v>
      </c>
      <c r="F26" s="1236">
        <v>0</v>
      </c>
      <c r="G26" s="1236" t="s">
        <v>269</v>
      </c>
      <c r="H26" s="1707">
        <f>'WCA Allocation Factors'!H6</f>
        <v>0</v>
      </c>
      <c r="I26" s="2314">
        <v>0</v>
      </c>
      <c r="J26" s="946"/>
      <c r="K26" s="1261"/>
      <c r="L26" s="1261"/>
    </row>
    <row r="27" spans="1:12">
      <c r="A27" s="168"/>
      <c r="B27" s="1243"/>
      <c r="C27" s="1243"/>
      <c r="D27" s="1235" t="s">
        <v>977</v>
      </c>
      <c r="E27" s="1235" t="s">
        <v>236</v>
      </c>
      <c r="F27" s="1236">
        <v>0</v>
      </c>
      <c r="G27" s="1236" t="s">
        <v>237</v>
      </c>
      <c r="H27" s="1707">
        <f>'WCA Allocation Factors'!E6</f>
        <v>1</v>
      </c>
      <c r="I27" s="2314">
        <v>0</v>
      </c>
      <c r="J27" s="946"/>
      <c r="K27" s="1261"/>
      <c r="L27" s="1261"/>
    </row>
    <row r="28" spans="1:12">
      <c r="A28" s="168"/>
      <c r="B28" s="1243"/>
      <c r="C28" s="1243"/>
      <c r="D28" s="1235" t="s">
        <v>977</v>
      </c>
      <c r="E28" s="1235" t="s">
        <v>236</v>
      </c>
      <c r="F28" s="1236">
        <v>0</v>
      </c>
      <c r="G28" s="1236" t="s">
        <v>683</v>
      </c>
      <c r="H28" s="1707">
        <f>'WCA Allocation Factors'!K6</f>
        <v>0</v>
      </c>
      <c r="I28" s="2314">
        <v>0</v>
      </c>
      <c r="J28" s="946"/>
      <c r="K28" s="1261"/>
      <c r="L28" s="1261"/>
    </row>
    <row r="29" spans="1:12">
      <c r="A29" s="168"/>
      <c r="B29" s="1243"/>
      <c r="C29" s="1243"/>
      <c r="D29" s="1235" t="s">
        <v>977</v>
      </c>
      <c r="E29" s="1235" t="s">
        <v>236</v>
      </c>
      <c r="F29" s="1236">
        <v>0</v>
      </c>
      <c r="G29" s="1236" t="s">
        <v>880</v>
      </c>
      <c r="H29" s="1707">
        <f>'WCA Allocation Factors'!K6</f>
        <v>0</v>
      </c>
      <c r="I29" s="2314">
        <v>0</v>
      </c>
      <c r="J29" s="946"/>
      <c r="K29" s="1261"/>
      <c r="L29" s="1261"/>
    </row>
    <row r="30" spans="1:12">
      <c r="A30" s="168"/>
      <c r="B30" s="1243"/>
      <c r="C30" s="1243"/>
      <c r="D30" s="1235" t="s">
        <v>978</v>
      </c>
      <c r="E30" s="1235" t="s">
        <v>236</v>
      </c>
      <c r="F30" s="1236">
        <v>0</v>
      </c>
      <c r="G30" s="1236" t="s">
        <v>267</v>
      </c>
      <c r="H30" s="1707">
        <f>'WCA Allocation Factors'!C6</f>
        <v>0</v>
      </c>
      <c r="I30" s="2314">
        <v>0</v>
      </c>
      <c r="J30" s="946"/>
      <c r="K30" s="1261"/>
      <c r="L30" s="1261"/>
    </row>
    <row r="31" spans="1:12">
      <c r="A31" s="168"/>
      <c r="B31" s="1243"/>
      <c r="C31" s="1243"/>
      <c r="D31" s="1235" t="s">
        <v>978</v>
      </c>
      <c r="E31" s="1235" t="s">
        <v>236</v>
      </c>
      <c r="F31" s="1236">
        <v>0</v>
      </c>
      <c r="G31" s="1236" t="s">
        <v>270</v>
      </c>
      <c r="H31" s="1707">
        <f>'WCA Allocation Factors'!I6</f>
        <v>0</v>
      </c>
      <c r="I31" s="2314">
        <v>0</v>
      </c>
      <c r="J31" s="946"/>
      <c r="K31" s="1261"/>
      <c r="L31" s="1261"/>
    </row>
    <row r="32" spans="1:12">
      <c r="A32" s="168"/>
      <c r="B32" s="1243"/>
      <c r="C32" s="1243"/>
      <c r="D32" s="1235" t="s">
        <v>978</v>
      </c>
      <c r="E32" s="1235" t="s">
        <v>236</v>
      </c>
      <c r="F32" s="1236">
        <v>0</v>
      </c>
      <c r="G32" s="1236" t="s">
        <v>268</v>
      </c>
      <c r="H32" s="1707">
        <f>'WCA Allocation Factors'!D6</f>
        <v>0</v>
      </c>
      <c r="I32" s="2314">
        <v>0</v>
      </c>
      <c r="J32" s="946"/>
    </row>
    <row r="33" spans="1:10">
      <c r="A33" s="168"/>
      <c r="B33" s="1243"/>
      <c r="C33" s="1243"/>
      <c r="D33" s="1235" t="s">
        <v>978</v>
      </c>
      <c r="E33" s="1235" t="s">
        <v>236</v>
      </c>
      <c r="F33" s="1236">
        <v>0</v>
      </c>
      <c r="G33" s="1236" t="s">
        <v>269</v>
      </c>
      <c r="H33" s="1707">
        <f>'WCA Allocation Factors'!H6</f>
        <v>0</v>
      </c>
      <c r="I33" s="2314">
        <v>0</v>
      </c>
      <c r="J33" s="946"/>
    </row>
    <row r="34" spans="1:10">
      <c r="A34" s="168"/>
      <c r="B34" s="1243"/>
      <c r="C34" s="1243"/>
      <c r="D34" s="1235" t="s">
        <v>978</v>
      </c>
      <c r="E34" s="1235" t="s">
        <v>236</v>
      </c>
      <c r="F34" s="1236">
        <v>0</v>
      </c>
      <c r="G34" s="1236" t="s">
        <v>237</v>
      </c>
      <c r="H34" s="1707">
        <f>'WCA Allocation Factors'!E6</f>
        <v>1</v>
      </c>
      <c r="I34" s="2314">
        <v>0</v>
      </c>
      <c r="J34" s="946"/>
    </row>
    <row r="35" spans="1:10">
      <c r="A35" s="168"/>
      <c r="B35" s="1186"/>
      <c r="C35" s="1186"/>
      <c r="D35" s="1187" t="s">
        <v>978</v>
      </c>
      <c r="E35" s="1187" t="s">
        <v>236</v>
      </c>
      <c r="F35" s="1236">
        <v>0</v>
      </c>
      <c r="G35" s="1236" t="s">
        <v>683</v>
      </c>
      <c r="H35" s="1707">
        <f>'WCA Allocation Factors'!K6</f>
        <v>0</v>
      </c>
      <c r="I35" s="2314">
        <v>0</v>
      </c>
      <c r="J35" s="946"/>
    </row>
    <row r="36" spans="1:10">
      <c r="A36" s="168"/>
      <c r="B36" s="1243"/>
      <c r="C36" s="1243"/>
      <c r="D36" s="1235" t="s">
        <v>978</v>
      </c>
      <c r="E36" s="1235" t="s">
        <v>236</v>
      </c>
      <c r="F36" s="1236">
        <v>0</v>
      </c>
      <c r="G36" s="1236" t="s">
        <v>880</v>
      </c>
      <c r="H36" s="1707">
        <f>'WCA Allocation Factors'!K6</f>
        <v>0</v>
      </c>
      <c r="I36" s="2314">
        <v>0</v>
      </c>
      <c r="J36" s="946"/>
    </row>
    <row r="37" spans="1:10">
      <c r="A37" s="168"/>
      <c r="B37" s="1243"/>
      <c r="C37" s="1243"/>
      <c r="D37" s="1235" t="s">
        <v>979</v>
      </c>
      <c r="E37" s="1235" t="s">
        <v>236</v>
      </c>
      <c r="F37" s="1236">
        <v>0</v>
      </c>
      <c r="G37" s="1236" t="s">
        <v>267</v>
      </c>
      <c r="H37" s="1707">
        <f>'WCA Allocation Factors'!C6</f>
        <v>0</v>
      </c>
      <c r="I37" s="2314">
        <v>0</v>
      </c>
      <c r="J37" s="946"/>
    </row>
    <row r="38" spans="1:10">
      <c r="A38" s="168"/>
      <c r="B38" s="1243"/>
      <c r="C38" s="1243"/>
      <c r="D38" s="1235" t="s">
        <v>979</v>
      </c>
      <c r="E38" s="1235" t="s">
        <v>236</v>
      </c>
      <c r="F38" s="1236">
        <v>0</v>
      </c>
      <c r="G38" s="1236" t="s">
        <v>270</v>
      </c>
      <c r="H38" s="1707">
        <f>'WCA Allocation Factors'!I6</f>
        <v>0</v>
      </c>
      <c r="I38" s="2314">
        <v>0</v>
      </c>
      <c r="J38" s="946"/>
    </row>
    <row r="39" spans="1:10">
      <c r="A39" s="168"/>
      <c r="B39" s="1243"/>
      <c r="C39" s="1243"/>
      <c r="D39" s="1235" t="s">
        <v>979</v>
      </c>
      <c r="E39" s="1235" t="s">
        <v>236</v>
      </c>
      <c r="F39" s="1236">
        <v>0</v>
      </c>
      <c r="G39" s="1236" t="s">
        <v>268</v>
      </c>
      <c r="H39" s="1707">
        <f>'WCA Allocation Factors'!D6</f>
        <v>0</v>
      </c>
      <c r="I39" s="2314">
        <v>0</v>
      </c>
      <c r="J39" s="946"/>
    </row>
    <row r="40" spans="1:10">
      <c r="A40" s="168"/>
      <c r="B40" s="1243"/>
      <c r="C40" s="1243"/>
      <c r="D40" s="1235" t="s">
        <v>979</v>
      </c>
      <c r="E40" s="1235" t="s">
        <v>236</v>
      </c>
      <c r="F40" s="1236">
        <v>0</v>
      </c>
      <c r="G40" s="1236" t="s">
        <v>269</v>
      </c>
      <c r="H40" s="1707">
        <f>'WCA Allocation Factors'!H6</f>
        <v>0</v>
      </c>
      <c r="I40" s="2314">
        <v>0</v>
      </c>
      <c r="J40" s="946"/>
    </row>
    <row r="41" spans="1:10">
      <c r="A41" s="168"/>
      <c r="B41" s="1243"/>
      <c r="C41" s="1243"/>
      <c r="D41" s="1235" t="s">
        <v>979</v>
      </c>
      <c r="E41" s="1235" t="s">
        <v>236</v>
      </c>
      <c r="F41" s="1236">
        <v>0</v>
      </c>
      <c r="G41" s="1236" t="s">
        <v>237</v>
      </c>
      <c r="H41" s="1707">
        <f>'WCA Allocation Factors'!E6</f>
        <v>1</v>
      </c>
      <c r="I41" s="2314">
        <v>0</v>
      </c>
      <c r="J41" s="946"/>
    </row>
    <row r="42" spans="1:10">
      <c r="A42" s="168"/>
      <c r="B42" s="1243"/>
      <c r="C42" s="1243"/>
      <c r="D42" s="1235" t="s">
        <v>979</v>
      </c>
      <c r="E42" s="1235" t="s">
        <v>236</v>
      </c>
      <c r="F42" s="1236">
        <v>0</v>
      </c>
      <c r="G42" s="1236" t="s">
        <v>683</v>
      </c>
      <c r="H42" s="1707">
        <f>'WCA Allocation Factors'!K6</f>
        <v>0</v>
      </c>
      <c r="I42" s="2314">
        <v>0</v>
      </c>
      <c r="J42" s="946"/>
    </row>
    <row r="43" spans="1:10">
      <c r="A43" s="168"/>
      <c r="B43" s="1243"/>
      <c r="C43" s="1243"/>
      <c r="D43" s="1235" t="s">
        <v>979</v>
      </c>
      <c r="E43" s="1235" t="s">
        <v>236</v>
      </c>
      <c r="F43" s="1236">
        <v>0</v>
      </c>
      <c r="G43" s="1236" t="s">
        <v>880</v>
      </c>
      <c r="H43" s="1707">
        <f>'WCA Allocation Factors'!K6</f>
        <v>0</v>
      </c>
      <c r="I43" s="2314">
        <v>0</v>
      </c>
      <c r="J43" s="946"/>
    </row>
    <row r="44" spans="1:10">
      <c r="A44" s="168"/>
      <c r="B44" s="1243"/>
      <c r="C44" s="1243"/>
      <c r="D44" s="1235" t="s">
        <v>980</v>
      </c>
      <c r="E44" s="1235" t="s">
        <v>236</v>
      </c>
      <c r="F44" s="1236">
        <v>0</v>
      </c>
      <c r="G44" s="1236" t="s">
        <v>267</v>
      </c>
      <c r="H44" s="1707">
        <f>'WCA Allocation Factors'!C6</f>
        <v>0</v>
      </c>
      <c r="I44" s="2314">
        <v>0</v>
      </c>
      <c r="J44" s="946"/>
    </row>
    <row r="45" spans="1:10">
      <c r="A45" s="168"/>
      <c r="B45" s="1243"/>
      <c r="C45" s="1243"/>
      <c r="D45" s="1235" t="s">
        <v>980</v>
      </c>
      <c r="E45" s="1235" t="s">
        <v>236</v>
      </c>
      <c r="F45" s="1236">
        <v>0</v>
      </c>
      <c r="G45" s="1236" t="s">
        <v>270</v>
      </c>
      <c r="H45" s="1707">
        <f>'WCA Allocation Factors'!I6</f>
        <v>0</v>
      </c>
      <c r="I45" s="2314">
        <v>0</v>
      </c>
      <c r="J45" s="946"/>
    </row>
    <row r="46" spans="1:10">
      <c r="A46" s="168"/>
      <c r="B46" s="1259"/>
      <c r="C46" s="1186"/>
      <c r="D46" s="1187" t="s">
        <v>980</v>
      </c>
      <c r="E46" s="1187" t="s">
        <v>236</v>
      </c>
      <c r="F46" s="1236">
        <v>0</v>
      </c>
      <c r="G46" s="1236" t="s">
        <v>268</v>
      </c>
      <c r="H46" s="1707">
        <f>'WCA Allocation Factors'!D6</f>
        <v>0</v>
      </c>
      <c r="I46" s="2314">
        <v>0</v>
      </c>
      <c r="J46" s="946"/>
    </row>
    <row r="47" spans="1:10">
      <c r="A47" s="168"/>
      <c r="B47" s="1243"/>
      <c r="C47" s="1243"/>
      <c r="D47" s="1235" t="s">
        <v>980</v>
      </c>
      <c r="E47" s="1235" t="s">
        <v>236</v>
      </c>
      <c r="F47" s="1236">
        <v>0</v>
      </c>
      <c r="G47" s="1236" t="s">
        <v>269</v>
      </c>
      <c r="H47" s="1707">
        <f>'WCA Allocation Factors'!H6</f>
        <v>0</v>
      </c>
      <c r="I47" s="2314">
        <v>0</v>
      </c>
      <c r="J47" s="946"/>
    </row>
    <row r="48" spans="1:10">
      <c r="A48" s="168"/>
      <c r="B48" s="1243"/>
      <c r="C48" s="1243"/>
      <c r="D48" s="1235" t="s">
        <v>980</v>
      </c>
      <c r="E48" s="1235" t="s">
        <v>236</v>
      </c>
      <c r="F48" s="1236">
        <v>0</v>
      </c>
      <c r="G48" s="1236" t="s">
        <v>237</v>
      </c>
      <c r="H48" s="1707">
        <f>'WCA Allocation Factors'!E6</f>
        <v>1</v>
      </c>
      <c r="I48" s="2314">
        <v>0</v>
      </c>
      <c r="J48" s="946"/>
    </row>
    <row r="49" spans="1:10">
      <c r="A49" s="168"/>
      <c r="B49" s="1243"/>
      <c r="C49" s="1243"/>
      <c r="D49" s="1235" t="s">
        <v>980</v>
      </c>
      <c r="E49" s="1235" t="s">
        <v>236</v>
      </c>
      <c r="F49" s="1236">
        <v>0</v>
      </c>
      <c r="G49" s="1236" t="s">
        <v>683</v>
      </c>
      <c r="H49" s="1707">
        <f>'WCA Allocation Factors'!K6</f>
        <v>0</v>
      </c>
      <c r="I49" s="2314">
        <v>0</v>
      </c>
      <c r="J49" s="946"/>
    </row>
    <row r="50" spans="1:10">
      <c r="A50" s="168"/>
      <c r="B50" s="1243"/>
      <c r="C50" s="1243"/>
      <c r="D50" s="1235" t="s">
        <v>980</v>
      </c>
      <c r="E50" s="1235" t="s">
        <v>236</v>
      </c>
      <c r="F50" s="1236">
        <v>0</v>
      </c>
      <c r="G50" s="1236" t="s">
        <v>880</v>
      </c>
      <c r="H50" s="1707">
        <f>'WCA Allocation Factors'!K6</f>
        <v>0</v>
      </c>
      <c r="I50" s="2314">
        <v>0</v>
      </c>
      <c r="J50" s="946"/>
    </row>
    <row r="51" spans="1:10">
      <c r="A51" s="168"/>
      <c r="B51" s="1243"/>
      <c r="C51" s="1243"/>
      <c r="D51" s="1235" t="s">
        <v>981</v>
      </c>
      <c r="E51" s="1235" t="s">
        <v>236</v>
      </c>
      <c r="F51" s="1236">
        <v>0</v>
      </c>
      <c r="G51" s="1236" t="s">
        <v>267</v>
      </c>
      <c r="H51" s="1707">
        <f>'WCA Allocation Factors'!C6</f>
        <v>0</v>
      </c>
      <c r="I51" s="2314">
        <v>0</v>
      </c>
      <c r="J51" s="946"/>
    </row>
    <row r="52" spans="1:10">
      <c r="A52" s="168"/>
      <c r="B52" s="1243"/>
      <c r="C52" s="1243"/>
      <c r="D52" s="1235" t="s">
        <v>981</v>
      </c>
      <c r="E52" s="1235" t="s">
        <v>236</v>
      </c>
      <c r="F52" s="1236">
        <v>0</v>
      </c>
      <c r="G52" s="1236" t="s">
        <v>270</v>
      </c>
      <c r="H52" s="1707">
        <f>'WCA Allocation Factors'!I6</f>
        <v>0</v>
      </c>
      <c r="I52" s="2314">
        <v>0</v>
      </c>
      <c r="J52" s="946"/>
    </row>
    <row r="53" spans="1:10">
      <c r="A53" s="168"/>
      <c r="B53" s="1243"/>
      <c r="C53" s="1243"/>
      <c r="D53" s="1235" t="s">
        <v>981</v>
      </c>
      <c r="E53" s="1235" t="s">
        <v>236</v>
      </c>
      <c r="F53" s="1236">
        <v>0</v>
      </c>
      <c r="G53" s="1236" t="s">
        <v>268</v>
      </c>
      <c r="H53" s="1707">
        <f>'WCA Allocation Factors'!D6</f>
        <v>0</v>
      </c>
      <c r="I53" s="2314">
        <v>0</v>
      </c>
      <c r="J53" s="946"/>
    </row>
    <row r="54" spans="1:10">
      <c r="A54" s="168"/>
      <c r="B54" s="1243"/>
      <c r="C54" s="1243"/>
      <c r="D54" s="1235" t="s">
        <v>981</v>
      </c>
      <c r="E54" s="1235" t="s">
        <v>236</v>
      </c>
      <c r="F54" s="1236">
        <v>0</v>
      </c>
      <c r="G54" s="1236" t="s">
        <v>269</v>
      </c>
      <c r="H54" s="1707">
        <f>'WCA Allocation Factors'!H6</f>
        <v>0</v>
      </c>
      <c r="I54" s="2314">
        <v>0</v>
      </c>
      <c r="J54" s="946"/>
    </row>
    <row r="55" spans="1:10">
      <c r="A55" s="168"/>
      <c r="B55" s="1243"/>
      <c r="C55" s="1243"/>
      <c r="D55" s="1235" t="s">
        <v>981</v>
      </c>
      <c r="E55" s="1235" t="s">
        <v>236</v>
      </c>
      <c r="F55" s="1236">
        <v>0</v>
      </c>
      <c r="G55" s="1236" t="s">
        <v>237</v>
      </c>
      <c r="H55" s="1707">
        <f>'WCA Allocation Factors'!E6</f>
        <v>1</v>
      </c>
      <c r="I55" s="2314">
        <v>0</v>
      </c>
      <c r="J55" s="946"/>
    </row>
    <row r="56" spans="1:10">
      <c r="A56" s="168"/>
      <c r="B56" s="1243"/>
      <c r="C56" s="1243"/>
      <c r="D56" s="1235" t="s">
        <v>981</v>
      </c>
      <c r="E56" s="1235" t="s">
        <v>236</v>
      </c>
      <c r="F56" s="1236">
        <v>0</v>
      </c>
      <c r="G56" s="1236" t="s">
        <v>683</v>
      </c>
      <c r="H56" s="1707">
        <f>'WCA Allocation Factors'!K6</f>
        <v>0</v>
      </c>
      <c r="I56" s="2314">
        <v>0</v>
      </c>
      <c r="J56" s="946"/>
    </row>
    <row r="57" spans="1:10">
      <c r="A57" s="168"/>
      <c r="B57" s="1075"/>
      <c r="C57" s="1075"/>
      <c r="D57" s="1237" t="s">
        <v>981</v>
      </c>
      <c r="E57" s="1237" t="s">
        <v>236</v>
      </c>
      <c r="F57" s="1236">
        <v>0</v>
      </c>
      <c r="G57" s="1236" t="s">
        <v>880</v>
      </c>
      <c r="H57" s="1707">
        <f>'WCA Allocation Factors'!K6</f>
        <v>0</v>
      </c>
      <c r="I57" s="1236">
        <v>0</v>
      </c>
      <c r="J57" s="941"/>
    </row>
    <row r="58" spans="1:10">
      <c r="A58" s="168"/>
      <c r="B58" s="1243"/>
      <c r="C58" s="1243"/>
      <c r="D58" s="1235" t="s">
        <v>982</v>
      </c>
      <c r="E58" s="1235" t="s">
        <v>236</v>
      </c>
      <c r="F58" s="1236">
        <v>0</v>
      </c>
      <c r="G58" s="1236" t="s">
        <v>267</v>
      </c>
      <c r="H58" s="1707">
        <f>'WCA Allocation Factors'!C6</f>
        <v>0</v>
      </c>
      <c r="I58" s="2314">
        <v>0</v>
      </c>
      <c r="J58" s="946"/>
    </row>
    <row r="59" spans="1:10">
      <c r="A59" s="168"/>
      <c r="B59" s="1243"/>
      <c r="C59" s="1243"/>
      <c r="D59" s="1235" t="s">
        <v>982</v>
      </c>
      <c r="E59" s="1235" t="s">
        <v>236</v>
      </c>
      <c r="F59" s="1236">
        <v>0</v>
      </c>
      <c r="G59" s="1236" t="s">
        <v>270</v>
      </c>
      <c r="H59" s="1707">
        <f>'WCA Allocation Factors'!I6</f>
        <v>0</v>
      </c>
      <c r="I59" s="2314">
        <v>0</v>
      </c>
      <c r="J59" s="946"/>
    </row>
    <row r="60" spans="1:10">
      <c r="A60" s="168"/>
      <c r="B60" s="1243"/>
      <c r="C60" s="1243"/>
      <c r="D60" s="1235" t="s">
        <v>982</v>
      </c>
      <c r="E60" s="1235" t="s">
        <v>236</v>
      </c>
      <c r="F60" s="1236">
        <v>0</v>
      </c>
      <c r="G60" s="1236" t="s">
        <v>268</v>
      </c>
      <c r="H60" s="1707">
        <f>'WCA Allocation Factors'!D6</f>
        <v>0</v>
      </c>
      <c r="I60" s="2314">
        <v>0</v>
      </c>
      <c r="J60" s="946"/>
    </row>
    <row r="61" spans="1:10">
      <c r="A61" s="168"/>
      <c r="B61" s="1243"/>
      <c r="C61" s="1243"/>
      <c r="D61" s="1235" t="s">
        <v>982</v>
      </c>
      <c r="E61" s="1235" t="s">
        <v>236</v>
      </c>
      <c r="F61" s="1236">
        <v>0</v>
      </c>
      <c r="G61" s="1236" t="s">
        <v>269</v>
      </c>
      <c r="H61" s="1707">
        <f>'WCA Allocation Factors'!H6</f>
        <v>0</v>
      </c>
      <c r="I61" s="2314">
        <v>0</v>
      </c>
      <c r="J61" s="946"/>
    </row>
    <row r="62" spans="1:10">
      <c r="A62" s="168"/>
      <c r="B62" s="1243"/>
      <c r="C62" s="1243"/>
      <c r="D62" s="1235" t="s">
        <v>982</v>
      </c>
      <c r="E62" s="1235" t="s">
        <v>236</v>
      </c>
      <c r="F62" s="1236">
        <v>0</v>
      </c>
      <c r="G62" s="1236" t="s">
        <v>237</v>
      </c>
      <c r="H62" s="1707">
        <f>'WCA Allocation Factors'!E6</f>
        <v>1</v>
      </c>
      <c r="I62" s="2314">
        <v>0</v>
      </c>
      <c r="J62" s="946"/>
    </row>
    <row r="63" spans="1:10">
      <c r="A63" s="168"/>
      <c r="B63" s="1243"/>
      <c r="C63" s="1243"/>
      <c r="D63" s="1235" t="s">
        <v>982</v>
      </c>
      <c r="E63" s="1235" t="s">
        <v>236</v>
      </c>
      <c r="F63" s="1236">
        <v>0</v>
      </c>
      <c r="G63" s="1236" t="s">
        <v>683</v>
      </c>
      <c r="H63" s="1707">
        <f>'WCA Allocation Factors'!K6</f>
        <v>0</v>
      </c>
      <c r="I63" s="2314">
        <v>0</v>
      </c>
      <c r="J63" s="946"/>
    </row>
    <row r="64" spans="1:10">
      <c r="A64" s="168"/>
      <c r="B64" s="1243"/>
      <c r="C64" s="1243"/>
      <c r="D64" s="1235" t="s">
        <v>982</v>
      </c>
      <c r="E64" s="1235" t="s">
        <v>236</v>
      </c>
      <c r="F64" s="1236">
        <v>0</v>
      </c>
      <c r="G64" s="1236" t="s">
        <v>880</v>
      </c>
      <c r="H64" s="1707">
        <f>'WCA Allocation Factors'!K6</f>
        <v>0</v>
      </c>
      <c r="I64" s="2314">
        <v>0</v>
      </c>
      <c r="J64" s="946"/>
    </row>
    <row r="65" spans="1:10">
      <c r="A65" s="168"/>
      <c r="B65" s="1243"/>
      <c r="C65" s="1243"/>
      <c r="D65" s="1235" t="s">
        <v>983</v>
      </c>
      <c r="E65" s="1235" t="s">
        <v>236</v>
      </c>
      <c r="F65" s="1236">
        <v>0</v>
      </c>
      <c r="G65" s="1236" t="s">
        <v>267</v>
      </c>
      <c r="H65" s="1707">
        <f>'WCA Allocation Factors'!C6</f>
        <v>0</v>
      </c>
      <c r="I65" s="2314">
        <v>0</v>
      </c>
      <c r="J65" s="946"/>
    </row>
    <row r="66" spans="1:10">
      <c r="A66" s="168"/>
      <c r="B66" s="1243"/>
      <c r="C66" s="1243"/>
      <c r="D66" s="1235" t="s">
        <v>983</v>
      </c>
      <c r="E66" s="1235" t="s">
        <v>236</v>
      </c>
      <c r="F66" s="1236">
        <v>0</v>
      </c>
      <c r="G66" s="1236" t="s">
        <v>270</v>
      </c>
      <c r="H66" s="1707">
        <f>'WCA Allocation Factors'!I6</f>
        <v>0</v>
      </c>
      <c r="I66" s="2314">
        <v>0</v>
      </c>
      <c r="J66" s="946"/>
    </row>
    <row r="67" spans="1:10">
      <c r="A67" s="168"/>
      <c r="B67" s="1243"/>
      <c r="C67" s="1243"/>
      <c r="D67" s="1235" t="s">
        <v>983</v>
      </c>
      <c r="E67" s="1235" t="s">
        <v>236</v>
      </c>
      <c r="F67" s="1236">
        <v>0</v>
      </c>
      <c r="G67" s="1236" t="s">
        <v>268</v>
      </c>
      <c r="H67" s="1707">
        <f>'WCA Allocation Factors'!D6</f>
        <v>0</v>
      </c>
      <c r="I67" s="2314">
        <v>0</v>
      </c>
      <c r="J67" s="946"/>
    </row>
    <row r="68" spans="1:10">
      <c r="A68" s="168"/>
      <c r="B68" s="1075"/>
      <c r="C68" s="1075"/>
      <c r="D68" s="1237" t="s">
        <v>983</v>
      </c>
      <c r="E68" s="1237" t="s">
        <v>236</v>
      </c>
      <c r="F68" s="1236">
        <v>0</v>
      </c>
      <c r="G68" s="1236" t="s">
        <v>269</v>
      </c>
      <c r="H68" s="1707">
        <f>'WCA Allocation Factors'!H6</f>
        <v>0</v>
      </c>
      <c r="I68" s="2314">
        <v>0</v>
      </c>
      <c r="J68" s="946"/>
    </row>
    <row r="69" spans="1:10">
      <c r="A69" s="168"/>
      <c r="B69" s="1243"/>
      <c r="C69" s="1243"/>
      <c r="D69" s="1235" t="s">
        <v>983</v>
      </c>
      <c r="E69" s="1235" t="s">
        <v>236</v>
      </c>
      <c r="F69" s="1236">
        <v>0</v>
      </c>
      <c r="G69" s="1236" t="s">
        <v>237</v>
      </c>
      <c r="H69" s="1707">
        <f>'WCA Allocation Factors'!E6</f>
        <v>1</v>
      </c>
      <c r="I69" s="2314">
        <v>0</v>
      </c>
      <c r="J69" s="946"/>
    </row>
    <row r="70" spans="1:10">
      <c r="A70" s="168"/>
      <c r="B70" s="1243"/>
      <c r="C70" s="1243"/>
      <c r="D70" s="1235" t="s">
        <v>983</v>
      </c>
      <c r="E70" s="1235" t="s">
        <v>236</v>
      </c>
      <c r="F70" s="1236">
        <v>0</v>
      </c>
      <c r="G70" s="1236" t="s">
        <v>683</v>
      </c>
      <c r="H70" s="1707">
        <f>'WCA Allocation Factors'!K6</f>
        <v>0</v>
      </c>
      <c r="I70" s="2314">
        <v>0</v>
      </c>
      <c r="J70" s="946"/>
    </row>
    <row r="71" spans="1:10">
      <c r="A71" s="168"/>
      <c r="B71" s="1243"/>
      <c r="C71" s="1243"/>
      <c r="D71" s="1235" t="s">
        <v>983</v>
      </c>
      <c r="E71" s="1235" t="s">
        <v>236</v>
      </c>
      <c r="F71" s="1236">
        <v>0</v>
      </c>
      <c r="G71" s="1236" t="s">
        <v>880</v>
      </c>
      <c r="H71" s="1707">
        <f>'WCA Allocation Factors'!K6</f>
        <v>0</v>
      </c>
      <c r="I71" s="2314">
        <v>0</v>
      </c>
      <c r="J71" s="946"/>
    </row>
    <row r="72" spans="1:10">
      <c r="A72" s="168"/>
      <c r="B72" s="1243"/>
      <c r="C72" s="1243"/>
      <c r="D72" s="1235" t="s">
        <v>984</v>
      </c>
      <c r="E72" s="1235" t="s">
        <v>236</v>
      </c>
      <c r="F72" s="1236">
        <v>0</v>
      </c>
      <c r="G72" s="1236" t="s">
        <v>267</v>
      </c>
      <c r="H72" s="1707">
        <f>'WCA Allocation Factors'!C6</f>
        <v>0</v>
      </c>
      <c r="I72" s="2314">
        <v>0</v>
      </c>
      <c r="J72" s="946"/>
    </row>
    <row r="73" spans="1:10">
      <c r="A73" s="168"/>
      <c r="B73" s="1243"/>
      <c r="C73" s="1243"/>
      <c r="D73" s="1235" t="s">
        <v>984</v>
      </c>
      <c r="E73" s="1235" t="s">
        <v>236</v>
      </c>
      <c r="F73" s="1236">
        <v>0</v>
      </c>
      <c r="G73" s="1236" t="s">
        <v>270</v>
      </c>
      <c r="H73" s="1707">
        <f>'WCA Allocation Factors'!I6</f>
        <v>0</v>
      </c>
      <c r="I73" s="2314">
        <v>0</v>
      </c>
      <c r="J73" s="946"/>
    </row>
    <row r="74" spans="1:10">
      <c r="A74" s="168"/>
      <c r="B74" s="1243"/>
      <c r="C74" s="1243"/>
      <c r="D74" s="1235" t="s">
        <v>984</v>
      </c>
      <c r="E74" s="1235" t="s">
        <v>236</v>
      </c>
      <c r="F74" s="1236">
        <v>0</v>
      </c>
      <c r="G74" s="1236" t="s">
        <v>268</v>
      </c>
      <c r="H74" s="1707">
        <f>'WCA Allocation Factors'!D6</f>
        <v>0</v>
      </c>
      <c r="I74" s="2314">
        <v>0</v>
      </c>
      <c r="J74" s="946"/>
    </row>
    <row r="75" spans="1:10">
      <c r="A75" s="168"/>
      <c r="B75" s="1243"/>
      <c r="C75" s="1243"/>
      <c r="D75" s="1235" t="s">
        <v>984</v>
      </c>
      <c r="E75" s="1235" t="s">
        <v>236</v>
      </c>
      <c r="F75" s="1236">
        <v>0</v>
      </c>
      <c r="G75" s="1236" t="s">
        <v>269</v>
      </c>
      <c r="H75" s="1707">
        <f>'WCA Allocation Factors'!H6</f>
        <v>0</v>
      </c>
      <c r="I75" s="2314">
        <v>0</v>
      </c>
      <c r="J75" s="946"/>
    </row>
    <row r="76" spans="1:10">
      <c r="A76" s="168"/>
      <c r="B76" s="1243"/>
      <c r="C76" s="1243"/>
      <c r="D76" s="1235" t="s">
        <v>984</v>
      </c>
      <c r="E76" s="1235" t="s">
        <v>236</v>
      </c>
      <c r="F76" s="1236">
        <v>0</v>
      </c>
      <c r="G76" s="1236" t="s">
        <v>237</v>
      </c>
      <c r="H76" s="1707">
        <f>'WCA Allocation Factors'!E6</f>
        <v>1</v>
      </c>
      <c r="I76" s="2314">
        <v>0</v>
      </c>
      <c r="J76" s="946"/>
    </row>
    <row r="77" spans="1:10">
      <c r="A77" s="168"/>
      <c r="B77" s="1243"/>
      <c r="C77" s="1243"/>
      <c r="D77" s="1235" t="s">
        <v>984</v>
      </c>
      <c r="E77" s="1235" t="s">
        <v>236</v>
      </c>
      <c r="F77" s="1236">
        <v>0</v>
      </c>
      <c r="G77" s="1236" t="s">
        <v>683</v>
      </c>
      <c r="H77" s="1707">
        <f>'WCA Allocation Factors'!K6</f>
        <v>0</v>
      </c>
      <c r="I77" s="2314">
        <v>0</v>
      </c>
      <c r="J77" s="946"/>
    </row>
    <row r="78" spans="1:10">
      <c r="A78" s="168"/>
      <c r="B78" s="1243"/>
      <c r="C78" s="1243"/>
      <c r="D78" s="1235" t="s">
        <v>984</v>
      </c>
      <c r="E78" s="1235" t="s">
        <v>236</v>
      </c>
      <c r="F78" s="1236">
        <v>0</v>
      </c>
      <c r="G78" s="1236" t="s">
        <v>880</v>
      </c>
      <c r="H78" s="1707">
        <f>'WCA Allocation Factors'!K6</f>
        <v>0</v>
      </c>
      <c r="I78" s="2314">
        <v>0</v>
      </c>
      <c r="J78" s="946"/>
    </row>
    <row r="79" spans="1:10">
      <c r="A79" s="168"/>
      <c r="B79" s="1243"/>
      <c r="C79" s="1243"/>
      <c r="D79" s="1235" t="s">
        <v>985</v>
      </c>
      <c r="E79" s="1235" t="s">
        <v>236</v>
      </c>
      <c r="F79" s="1236">
        <v>0</v>
      </c>
      <c r="G79" s="1236" t="s">
        <v>267</v>
      </c>
      <c r="H79" s="1707">
        <f>'WCA Allocation Factors'!C6</f>
        <v>0</v>
      </c>
      <c r="I79" s="2314">
        <v>0</v>
      </c>
      <c r="J79" s="946"/>
    </row>
    <row r="80" spans="1:10">
      <c r="A80" s="168"/>
      <c r="B80" s="1243"/>
      <c r="C80" s="1243"/>
      <c r="D80" s="1235" t="s">
        <v>985</v>
      </c>
      <c r="E80" s="1235" t="s">
        <v>236</v>
      </c>
      <c r="F80" s="1236">
        <v>0</v>
      </c>
      <c r="G80" s="1236" t="s">
        <v>270</v>
      </c>
      <c r="H80" s="1707">
        <f>'WCA Allocation Factors'!I6</f>
        <v>0</v>
      </c>
      <c r="I80" s="2314">
        <v>0</v>
      </c>
      <c r="J80" s="946"/>
    </row>
    <row r="81" spans="1:10">
      <c r="A81" s="168"/>
      <c r="B81" s="1243"/>
      <c r="C81" s="1243"/>
      <c r="D81" s="1235" t="s">
        <v>985</v>
      </c>
      <c r="E81" s="1235" t="s">
        <v>236</v>
      </c>
      <c r="F81" s="1236">
        <v>0</v>
      </c>
      <c r="G81" s="1236" t="s">
        <v>268</v>
      </c>
      <c r="H81" s="1707">
        <f>'WCA Allocation Factors'!D6</f>
        <v>0</v>
      </c>
      <c r="I81" s="2314">
        <v>0</v>
      </c>
      <c r="J81" s="946"/>
    </row>
    <row r="82" spans="1:10">
      <c r="A82" s="168"/>
      <c r="B82" s="1243"/>
      <c r="C82" s="1243"/>
      <c r="D82" s="1235" t="s">
        <v>985</v>
      </c>
      <c r="E82" s="1235" t="s">
        <v>236</v>
      </c>
      <c r="F82" s="1236">
        <v>0</v>
      </c>
      <c r="G82" s="1236" t="s">
        <v>269</v>
      </c>
      <c r="H82" s="1707">
        <f>'WCA Allocation Factors'!H6</f>
        <v>0</v>
      </c>
      <c r="I82" s="2314">
        <v>0</v>
      </c>
      <c r="J82" s="946"/>
    </row>
    <row r="83" spans="1:10">
      <c r="A83" s="168"/>
      <c r="B83" s="1243"/>
      <c r="C83" s="1243"/>
      <c r="D83" s="1235" t="s">
        <v>985</v>
      </c>
      <c r="E83" s="1235" t="s">
        <v>236</v>
      </c>
      <c r="F83" s="1236">
        <v>0</v>
      </c>
      <c r="G83" s="1236" t="s">
        <v>237</v>
      </c>
      <c r="H83" s="1707">
        <f>'WCA Allocation Factors'!E6</f>
        <v>1</v>
      </c>
      <c r="I83" s="2314">
        <v>0</v>
      </c>
      <c r="J83" s="946"/>
    </row>
    <row r="84" spans="1:10">
      <c r="A84" s="168"/>
      <c r="B84" s="1243"/>
      <c r="C84" s="1243"/>
      <c r="D84" s="1235" t="s">
        <v>985</v>
      </c>
      <c r="E84" s="1235" t="s">
        <v>236</v>
      </c>
      <c r="F84" s="1236">
        <v>0</v>
      </c>
      <c r="G84" s="1236" t="s">
        <v>683</v>
      </c>
      <c r="H84" s="1707">
        <f>'WCA Allocation Factors'!K6</f>
        <v>0</v>
      </c>
      <c r="I84" s="2314">
        <v>0</v>
      </c>
      <c r="J84" s="946"/>
    </row>
    <row r="85" spans="1:10">
      <c r="A85" s="168"/>
      <c r="B85" s="1243"/>
      <c r="C85" s="1243"/>
      <c r="D85" s="1235" t="s">
        <v>985</v>
      </c>
      <c r="E85" s="1235" t="s">
        <v>236</v>
      </c>
      <c r="F85" s="1236">
        <v>0</v>
      </c>
      <c r="G85" s="1236" t="s">
        <v>880</v>
      </c>
      <c r="H85" s="1707">
        <f>'WCA Allocation Factors'!K6</f>
        <v>0</v>
      </c>
      <c r="I85" s="2314">
        <v>0</v>
      </c>
      <c r="J85" s="946"/>
    </row>
    <row r="86" spans="1:10">
      <c r="A86" s="168"/>
      <c r="B86" s="1243"/>
      <c r="C86" s="1243"/>
      <c r="D86" s="1235" t="s">
        <v>986</v>
      </c>
      <c r="E86" s="1235" t="s">
        <v>236</v>
      </c>
      <c r="F86" s="1236">
        <v>0</v>
      </c>
      <c r="G86" s="1236" t="s">
        <v>267</v>
      </c>
      <c r="H86" s="1707">
        <f>'WCA Allocation Factors'!C6</f>
        <v>0</v>
      </c>
      <c r="I86" s="2314">
        <v>0</v>
      </c>
      <c r="J86" s="946"/>
    </row>
    <row r="87" spans="1:10">
      <c r="A87" s="168"/>
      <c r="B87" s="1243"/>
      <c r="C87" s="1243"/>
      <c r="D87" s="1235" t="s">
        <v>986</v>
      </c>
      <c r="E87" s="1235" t="s">
        <v>236</v>
      </c>
      <c r="F87" s="1236">
        <v>0</v>
      </c>
      <c r="G87" s="1236" t="s">
        <v>270</v>
      </c>
      <c r="H87" s="1707">
        <f>'WCA Allocation Factors'!I6</f>
        <v>0</v>
      </c>
      <c r="I87" s="2314">
        <v>0</v>
      </c>
      <c r="J87" s="946"/>
    </row>
    <row r="88" spans="1:10">
      <c r="A88" s="168"/>
      <c r="B88" s="1243"/>
      <c r="C88" s="1243"/>
      <c r="D88" s="1235" t="s">
        <v>986</v>
      </c>
      <c r="E88" s="1235" t="s">
        <v>236</v>
      </c>
      <c r="F88" s="1236">
        <v>0</v>
      </c>
      <c r="G88" s="1236" t="s">
        <v>268</v>
      </c>
      <c r="H88" s="1707">
        <f>'WCA Allocation Factors'!D6</f>
        <v>0</v>
      </c>
      <c r="I88" s="2314">
        <v>0</v>
      </c>
      <c r="J88" s="946"/>
    </row>
    <row r="89" spans="1:10">
      <c r="A89" s="168"/>
      <c r="B89" s="1243"/>
      <c r="C89" s="1243"/>
      <c r="D89" s="1235" t="s">
        <v>986</v>
      </c>
      <c r="E89" s="1235" t="s">
        <v>236</v>
      </c>
      <c r="F89" s="1236">
        <v>0</v>
      </c>
      <c r="G89" s="1236" t="s">
        <v>269</v>
      </c>
      <c r="H89" s="1707">
        <f>'WCA Allocation Factors'!H6</f>
        <v>0</v>
      </c>
      <c r="I89" s="2314">
        <v>0</v>
      </c>
      <c r="J89" s="946"/>
    </row>
    <row r="90" spans="1:10">
      <c r="A90" s="168"/>
      <c r="B90" s="1243"/>
      <c r="C90" s="1243"/>
      <c r="D90" s="1235" t="s">
        <v>986</v>
      </c>
      <c r="E90" s="1235" t="s">
        <v>236</v>
      </c>
      <c r="F90" s="1236">
        <v>0</v>
      </c>
      <c r="G90" s="1236" t="s">
        <v>237</v>
      </c>
      <c r="H90" s="1707">
        <f>'WCA Allocation Factors'!E6</f>
        <v>1</v>
      </c>
      <c r="I90" s="2314">
        <v>0</v>
      </c>
      <c r="J90" s="946"/>
    </row>
    <row r="91" spans="1:10">
      <c r="A91" s="168"/>
      <c r="B91" s="1243"/>
      <c r="C91" s="1243"/>
      <c r="D91" s="1235" t="s">
        <v>986</v>
      </c>
      <c r="E91" s="1235" t="s">
        <v>236</v>
      </c>
      <c r="F91" s="1236">
        <v>0</v>
      </c>
      <c r="G91" s="1236" t="s">
        <v>683</v>
      </c>
      <c r="H91" s="1707">
        <f>'WCA Allocation Factors'!K6</f>
        <v>0</v>
      </c>
      <c r="I91" s="2314">
        <v>0</v>
      </c>
      <c r="J91" s="946"/>
    </row>
    <row r="92" spans="1:10">
      <c r="A92" s="168"/>
      <c r="B92" s="1243"/>
      <c r="C92" s="1243"/>
      <c r="D92" s="1235" t="s">
        <v>986</v>
      </c>
      <c r="E92" s="1235" t="s">
        <v>236</v>
      </c>
      <c r="F92" s="1236">
        <v>0</v>
      </c>
      <c r="G92" s="1236" t="s">
        <v>880</v>
      </c>
      <c r="H92" s="1707">
        <f>'WCA Allocation Factors'!K6</f>
        <v>0</v>
      </c>
      <c r="I92" s="2314">
        <v>0</v>
      </c>
      <c r="J92" s="946"/>
    </row>
    <row r="93" spans="1:10">
      <c r="A93" s="168"/>
      <c r="B93" s="1243"/>
      <c r="C93" s="1243"/>
      <c r="D93" s="1235" t="s">
        <v>987</v>
      </c>
      <c r="E93" s="1235" t="s">
        <v>236</v>
      </c>
      <c r="F93" s="1236">
        <v>0</v>
      </c>
      <c r="G93" s="1236" t="s">
        <v>267</v>
      </c>
      <c r="H93" s="1707">
        <f>'WCA Allocation Factors'!C6</f>
        <v>0</v>
      </c>
      <c r="I93" s="2314">
        <v>0</v>
      </c>
      <c r="J93" s="946"/>
    </row>
    <row r="94" spans="1:10">
      <c r="A94" s="168"/>
      <c r="B94" s="1243"/>
      <c r="C94" s="1243"/>
      <c r="D94" s="1235" t="s">
        <v>987</v>
      </c>
      <c r="E94" s="1235" t="s">
        <v>236</v>
      </c>
      <c r="F94" s="1236">
        <v>0</v>
      </c>
      <c r="G94" s="1236" t="s">
        <v>352</v>
      </c>
      <c r="H94" s="1707">
        <f>'WCA Allocation Factors'!E17</f>
        <v>0</v>
      </c>
      <c r="I94" s="2314">
        <v>0</v>
      </c>
      <c r="J94" s="946"/>
    </row>
    <row r="95" spans="1:10">
      <c r="A95" s="168"/>
      <c r="B95" s="1243"/>
      <c r="C95" s="1243"/>
      <c r="D95" s="1235" t="s">
        <v>987</v>
      </c>
      <c r="E95" s="1235" t="s">
        <v>236</v>
      </c>
      <c r="F95" s="1236">
        <v>0</v>
      </c>
      <c r="G95" s="1236" t="s">
        <v>249</v>
      </c>
      <c r="H95" s="1707">
        <f>'WCA Allocation Factors'!E22</f>
        <v>6.9301032461305659E-2</v>
      </c>
      <c r="I95" s="2314">
        <v>0</v>
      </c>
      <c r="J95" s="946"/>
    </row>
    <row r="96" spans="1:10">
      <c r="A96" s="168"/>
      <c r="B96" s="1243"/>
      <c r="C96" s="1243"/>
      <c r="D96" s="1235" t="s">
        <v>987</v>
      </c>
      <c r="E96" s="1235" t="s">
        <v>236</v>
      </c>
      <c r="F96" s="1236">
        <v>0</v>
      </c>
      <c r="G96" s="1236" t="s">
        <v>270</v>
      </c>
      <c r="H96" s="1707">
        <f>'WCA Allocation Factors'!I6</f>
        <v>0</v>
      </c>
      <c r="I96" s="2314">
        <v>0</v>
      </c>
      <c r="J96" s="946"/>
    </row>
    <row r="97" spans="1:10">
      <c r="A97" s="168"/>
      <c r="B97" s="1243"/>
      <c r="C97" s="1243"/>
      <c r="D97" s="1235" t="s">
        <v>987</v>
      </c>
      <c r="E97" s="1235" t="s">
        <v>236</v>
      </c>
      <c r="F97" s="1236">
        <v>0</v>
      </c>
      <c r="G97" s="1236" t="s">
        <v>268</v>
      </c>
      <c r="H97" s="1707">
        <f>'WCA Allocation Factors'!D6</f>
        <v>0</v>
      </c>
      <c r="I97" s="2314">
        <v>0</v>
      </c>
      <c r="J97" s="946"/>
    </row>
    <row r="98" spans="1:10">
      <c r="A98" s="168"/>
      <c r="B98" s="1243"/>
      <c r="C98" s="1243"/>
      <c r="D98" s="1235" t="s">
        <v>987</v>
      </c>
      <c r="E98" s="1235" t="s">
        <v>236</v>
      </c>
      <c r="F98" s="1236">
        <v>0</v>
      </c>
      <c r="G98" s="1236" t="s">
        <v>223</v>
      </c>
      <c r="H98" s="1707">
        <f>'WCA Allocation Factors'!E12</f>
        <v>6.8509279244491156E-2</v>
      </c>
      <c r="I98" s="2314">
        <v>0</v>
      </c>
      <c r="J98" s="946"/>
    </row>
    <row r="99" spans="1:10">
      <c r="A99" s="168"/>
      <c r="B99" s="1243"/>
      <c r="C99" s="1243"/>
      <c r="D99" s="1235" t="s">
        <v>987</v>
      </c>
      <c r="E99" s="1235" t="s">
        <v>236</v>
      </c>
      <c r="F99" s="1236">
        <v>0</v>
      </c>
      <c r="G99" s="1236" t="s">
        <v>269</v>
      </c>
      <c r="H99" s="1707">
        <f>'WCA Allocation Factors'!H6</f>
        <v>0</v>
      </c>
      <c r="I99" s="2314">
        <v>0</v>
      </c>
      <c r="J99" s="946"/>
    </row>
    <row r="100" spans="1:10">
      <c r="A100" s="168"/>
      <c r="B100" s="1243"/>
      <c r="C100" s="1243"/>
      <c r="D100" s="1235" t="s">
        <v>987</v>
      </c>
      <c r="E100" s="1235" t="s">
        <v>236</v>
      </c>
      <c r="F100" s="1236">
        <v>0</v>
      </c>
      <c r="G100" s="1236" t="s">
        <v>237</v>
      </c>
      <c r="H100" s="1707">
        <f>'WCA Allocation Factors'!E6</f>
        <v>1</v>
      </c>
      <c r="I100" s="2314">
        <v>0</v>
      </c>
      <c r="J100" s="946"/>
    </row>
    <row r="101" spans="1:10">
      <c r="A101" s="168"/>
      <c r="B101" s="1075"/>
      <c r="C101" s="1075"/>
      <c r="D101" s="1237" t="s">
        <v>987</v>
      </c>
      <c r="E101" s="1235" t="s">
        <v>236</v>
      </c>
      <c r="F101" s="1236">
        <v>0</v>
      </c>
      <c r="G101" s="1236" t="s">
        <v>683</v>
      </c>
      <c r="H101" s="1707">
        <f>'WCA Allocation Factors'!K6</f>
        <v>0</v>
      </c>
      <c r="I101" s="2314">
        <v>0</v>
      </c>
      <c r="J101" s="946"/>
    </row>
    <row r="102" spans="1:10">
      <c r="A102" s="168"/>
      <c r="B102" s="1075"/>
      <c r="C102" s="1075"/>
      <c r="D102" s="1237" t="s">
        <v>987</v>
      </c>
      <c r="E102" s="1235" t="s">
        <v>236</v>
      </c>
      <c r="F102" s="1236">
        <v>0</v>
      </c>
      <c r="G102" s="1236" t="s">
        <v>880</v>
      </c>
      <c r="H102" s="1707">
        <f>'WCA Allocation Factors'!K6</f>
        <v>0</v>
      </c>
      <c r="I102" s="2314">
        <v>0</v>
      </c>
      <c r="J102" s="946"/>
    </row>
    <row r="103" spans="1:10" ht="14.4" thickBot="1">
      <c r="A103" s="168"/>
      <c r="B103" s="1255"/>
      <c r="C103" s="1075"/>
      <c r="D103" s="1237"/>
      <c r="E103" s="1237"/>
      <c r="F103" s="1653">
        <f>SUM(F9:F102)</f>
        <v>0</v>
      </c>
      <c r="G103" s="1234"/>
      <c r="H103" s="1233"/>
      <c r="I103" s="1653">
        <f>SUM(I9:I102)</f>
        <v>0</v>
      </c>
      <c r="J103" s="946"/>
    </row>
    <row r="104" spans="1:10" ht="14.4" thickTop="1">
      <c r="A104" s="168"/>
      <c r="B104" s="1255"/>
      <c r="C104" s="1075"/>
      <c r="D104" s="1237"/>
      <c r="E104" s="1237"/>
      <c r="F104" s="1236"/>
      <c r="G104" s="1234"/>
      <c r="H104" s="1233"/>
      <c r="I104" s="1258"/>
      <c r="J104" s="946"/>
    </row>
    <row r="105" spans="1:10">
      <c r="A105" s="1261"/>
      <c r="B105" s="1261"/>
      <c r="C105" s="1261"/>
      <c r="D105" s="1236"/>
      <c r="E105" s="189"/>
      <c r="F105" s="1258"/>
      <c r="G105" s="436"/>
      <c r="H105" s="1261"/>
      <c r="I105" s="1261"/>
      <c r="J105" s="1261"/>
    </row>
    <row r="106" spans="1:10">
      <c r="A106" s="1261"/>
      <c r="B106" s="118" t="s">
        <v>350</v>
      </c>
      <c r="C106" s="1075"/>
      <c r="D106" s="1237"/>
      <c r="E106" s="189"/>
      <c r="F106" s="1236"/>
      <c r="G106" s="189"/>
      <c r="H106" s="1260"/>
      <c r="I106" s="169"/>
      <c r="J106" s="1261"/>
    </row>
    <row r="107" spans="1:10">
      <c r="A107" s="1261"/>
      <c r="B107" s="168"/>
      <c r="C107" s="168"/>
      <c r="D107" s="1235"/>
      <c r="E107" s="169"/>
      <c r="F107" s="169"/>
      <c r="G107" s="169"/>
      <c r="H107" s="1260"/>
      <c r="I107" s="169"/>
      <c r="J107" s="1261"/>
    </row>
    <row r="108" spans="1:10">
      <c r="A108" s="1230"/>
      <c r="B108" s="2689" t="s">
        <v>1140</v>
      </c>
      <c r="C108" s="2690"/>
      <c r="D108" s="2690"/>
      <c r="E108" s="2690"/>
      <c r="F108" s="2690"/>
      <c r="G108" s="2690"/>
      <c r="H108" s="2690"/>
      <c r="I108" s="2691"/>
      <c r="J108" s="1230"/>
    </row>
    <row r="109" spans="1:10">
      <c r="A109" s="1230"/>
      <c r="B109" s="2692"/>
      <c r="C109" s="2693"/>
      <c r="D109" s="2693"/>
      <c r="E109" s="2693"/>
      <c r="F109" s="2693"/>
      <c r="G109" s="2693"/>
      <c r="H109" s="2693"/>
      <c r="I109" s="2694"/>
      <c r="J109" s="1230"/>
    </row>
    <row r="110" spans="1:10">
      <c r="A110" s="1230"/>
      <c r="B110" s="2695"/>
      <c r="C110" s="2696"/>
      <c r="D110" s="2696"/>
      <c r="E110" s="2696"/>
      <c r="F110" s="2696"/>
      <c r="G110" s="2696"/>
      <c r="H110" s="2696"/>
      <c r="I110" s="2697"/>
      <c r="J110" s="1230"/>
    </row>
    <row r="111" spans="1:10">
      <c r="D111" s="1188"/>
      <c r="E111" s="1261"/>
      <c r="F111" s="1261"/>
      <c r="G111" s="436"/>
    </row>
    <row r="112" spans="1:10">
      <c r="D112" s="1188"/>
      <c r="E112" s="1261"/>
      <c r="F112" s="1261"/>
      <c r="G112" s="436"/>
    </row>
    <row r="113" spans="4:7">
      <c r="D113" s="1188"/>
      <c r="E113" s="1261"/>
      <c r="F113" s="1261"/>
      <c r="G113" s="436"/>
    </row>
    <row r="114" spans="4:7">
      <c r="D114" s="1188"/>
      <c r="E114" s="1261"/>
      <c r="F114" s="1261"/>
      <c r="G114" s="436"/>
    </row>
    <row r="115" spans="4:7">
      <c r="D115" s="1188"/>
      <c r="E115" s="1261"/>
      <c r="F115" s="1261"/>
      <c r="G115" s="436"/>
    </row>
    <row r="116" spans="4:7">
      <c r="D116" s="1188"/>
      <c r="E116" s="1261"/>
      <c r="F116" s="1261"/>
      <c r="G116" s="436"/>
    </row>
    <row r="117" spans="4:7">
      <c r="D117" s="1188"/>
      <c r="E117" s="1261"/>
      <c r="F117" s="1261"/>
      <c r="G117" s="436"/>
    </row>
    <row r="118" spans="4:7">
      <c r="D118" s="1188"/>
      <c r="E118" s="1261"/>
      <c r="F118" s="1261"/>
      <c r="G118" s="436"/>
    </row>
    <row r="119" spans="4:7">
      <c r="D119" s="1188"/>
      <c r="E119" s="1261"/>
      <c r="F119" s="1261"/>
      <c r="G119" s="436"/>
    </row>
    <row r="120" spans="4:7">
      <c r="D120" s="1188"/>
      <c r="E120" s="1261"/>
      <c r="F120" s="1261"/>
      <c r="G120" s="436"/>
    </row>
    <row r="121" spans="4:7">
      <c r="D121" s="1188"/>
      <c r="E121" s="1261"/>
      <c r="F121" s="1261"/>
      <c r="G121" s="436"/>
    </row>
    <row r="122" spans="4:7">
      <c r="D122" s="1188"/>
      <c r="E122" s="1261"/>
      <c r="F122" s="1261"/>
      <c r="G122" s="436"/>
    </row>
    <row r="123" spans="4:7">
      <c r="D123" s="1188"/>
      <c r="E123" s="1261"/>
      <c r="F123" s="1261"/>
      <c r="G123" s="436"/>
    </row>
    <row r="124" spans="4:7">
      <c r="D124" s="1188"/>
      <c r="E124" s="1261"/>
      <c r="F124" s="1261"/>
      <c r="G124" s="436"/>
    </row>
    <row r="125" spans="4:7">
      <c r="D125" s="1188"/>
      <c r="E125" s="1261"/>
      <c r="F125" s="1261"/>
      <c r="G125" s="436"/>
    </row>
    <row r="126" spans="4:7">
      <c r="D126" s="1188"/>
      <c r="E126" s="1261"/>
      <c r="F126" s="1261"/>
      <c r="G126" s="436"/>
    </row>
    <row r="127" spans="4:7">
      <c r="D127" s="1188"/>
      <c r="E127" s="1261"/>
      <c r="F127" s="1261"/>
      <c r="G127" s="436"/>
    </row>
    <row r="128" spans="4:7">
      <c r="D128" s="1188"/>
      <c r="E128" s="1261"/>
      <c r="F128" s="1261"/>
      <c r="G128" s="436"/>
    </row>
    <row r="129" spans="4:7">
      <c r="D129" s="1188"/>
      <c r="E129" s="1261"/>
      <c r="F129" s="1261"/>
      <c r="G129" s="436"/>
    </row>
    <row r="130" spans="4:7">
      <c r="D130" s="1188"/>
      <c r="E130" s="1261"/>
      <c r="F130" s="1261"/>
      <c r="G130" s="436"/>
    </row>
    <row r="131" spans="4:7">
      <c r="D131" s="1188"/>
      <c r="E131" s="1261"/>
      <c r="F131" s="1261"/>
      <c r="G131" s="436"/>
    </row>
    <row r="132" spans="4:7">
      <c r="D132" s="1188"/>
      <c r="E132" s="1261"/>
      <c r="F132" s="1261"/>
      <c r="G132" s="436"/>
    </row>
    <row r="133" spans="4:7">
      <c r="D133" s="1188"/>
      <c r="E133" s="1261"/>
      <c r="F133" s="1261"/>
      <c r="G133" s="436"/>
    </row>
    <row r="134" spans="4:7">
      <c r="D134" s="1188"/>
      <c r="E134" s="1261"/>
      <c r="F134" s="1261"/>
      <c r="G134" s="436"/>
    </row>
    <row r="135" spans="4:7">
      <c r="D135" s="1188"/>
      <c r="E135" s="1261"/>
      <c r="F135" s="1261"/>
      <c r="G135" s="436"/>
    </row>
    <row r="136" spans="4:7">
      <c r="D136" s="1188"/>
      <c r="E136" s="1261"/>
      <c r="F136" s="1261"/>
      <c r="G136" s="436"/>
    </row>
    <row r="137" spans="4:7">
      <c r="D137" s="1188"/>
      <c r="E137" s="1261"/>
      <c r="F137" s="1261"/>
      <c r="G137" s="436"/>
    </row>
    <row r="138" spans="4:7">
      <c r="D138" s="1188"/>
      <c r="E138" s="1261"/>
      <c r="F138" s="1261"/>
      <c r="G138" s="436"/>
    </row>
    <row r="139" spans="4:7">
      <c r="D139" s="1188"/>
      <c r="E139" s="1261"/>
      <c r="F139" s="1261"/>
      <c r="G139" s="436"/>
    </row>
    <row r="140" spans="4:7">
      <c r="D140" s="1188"/>
      <c r="E140" s="1261"/>
      <c r="F140" s="1261"/>
      <c r="G140" s="436"/>
    </row>
    <row r="141" spans="4:7">
      <c r="D141" s="1188"/>
      <c r="E141" s="1261"/>
      <c r="F141" s="1261"/>
      <c r="G141" s="436"/>
    </row>
    <row r="142" spans="4:7">
      <c r="D142" s="1188"/>
      <c r="E142" s="1261"/>
      <c r="F142" s="1261"/>
      <c r="G142" s="436"/>
    </row>
    <row r="143" spans="4:7">
      <c r="D143" s="1188"/>
      <c r="E143" s="1261"/>
      <c r="F143" s="1261"/>
      <c r="G143" s="436"/>
    </row>
    <row r="144" spans="4:7">
      <c r="D144" s="1188"/>
      <c r="E144" s="1261"/>
      <c r="F144" s="1261"/>
      <c r="G144" s="436"/>
    </row>
    <row r="145" spans="4:7">
      <c r="D145" s="1188"/>
      <c r="E145" s="1261"/>
      <c r="F145" s="1261"/>
      <c r="G145" s="436"/>
    </row>
    <row r="146" spans="4:7">
      <c r="D146" s="1188"/>
      <c r="E146" s="1261"/>
      <c r="F146" s="1261"/>
      <c r="G146" s="436"/>
    </row>
    <row r="147" spans="4:7">
      <c r="D147" s="1188"/>
      <c r="E147" s="1261"/>
      <c r="F147" s="1261"/>
      <c r="G147" s="436"/>
    </row>
    <row r="148" spans="4:7">
      <c r="D148" s="1188"/>
      <c r="E148" s="1261"/>
      <c r="F148" s="1261"/>
      <c r="G148" s="436"/>
    </row>
    <row r="149" spans="4:7">
      <c r="D149" s="1188"/>
      <c r="E149" s="1261"/>
      <c r="F149" s="1261"/>
      <c r="G149" s="436"/>
    </row>
    <row r="150" spans="4:7">
      <c r="D150" s="1188"/>
      <c r="E150" s="1261"/>
      <c r="F150" s="1261"/>
      <c r="G150" s="436"/>
    </row>
    <row r="151" spans="4:7">
      <c r="D151" s="1188"/>
      <c r="E151" s="1261"/>
      <c r="F151" s="1261"/>
      <c r="G151" s="436"/>
    </row>
    <row r="152" spans="4:7">
      <c r="D152" s="1188"/>
      <c r="E152" s="1261"/>
      <c r="F152" s="1261"/>
      <c r="G152" s="436"/>
    </row>
    <row r="153" spans="4:7">
      <c r="D153" s="1188"/>
      <c r="E153" s="1261"/>
      <c r="F153" s="1261"/>
      <c r="G153" s="436"/>
    </row>
    <row r="154" spans="4:7">
      <c r="D154" s="1188"/>
      <c r="E154" s="1261"/>
      <c r="F154" s="1261"/>
      <c r="G154" s="436"/>
    </row>
    <row r="155" spans="4:7">
      <c r="D155" s="1188"/>
      <c r="E155" s="1261"/>
      <c r="F155" s="1261"/>
      <c r="G155" s="436"/>
    </row>
    <row r="156" spans="4:7">
      <c r="D156" s="1188"/>
      <c r="E156" s="1261"/>
      <c r="F156" s="1261"/>
      <c r="G156" s="436"/>
    </row>
    <row r="157" spans="4:7">
      <c r="D157" s="1188"/>
      <c r="E157" s="1261"/>
      <c r="F157" s="1261"/>
      <c r="G157" s="436"/>
    </row>
    <row r="158" spans="4:7">
      <c r="D158" s="1188"/>
      <c r="E158" s="1261"/>
      <c r="F158" s="1261"/>
      <c r="G158" s="436"/>
    </row>
    <row r="159" spans="4:7">
      <c r="D159" s="1188"/>
      <c r="E159" s="1261"/>
      <c r="F159" s="1261"/>
      <c r="G159" s="436"/>
    </row>
    <row r="160" spans="4:7">
      <c r="D160" s="1188"/>
      <c r="E160" s="1261"/>
      <c r="F160" s="1261"/>
      <c r="G160" s="436"/>
    </row>
    <row r="161" spans="4:7">
      <c r="D161" s="1188"/>
      <c r="E161" s="1261"/>
      <c r="F161" s="1261"/>
      <c r="G161" s="436"/>
    </row>
    <row r="162" spans="4:7">
      <c r="D162" s="1188"/>
      <c r="E162" s="1261"/>
      <c r="F162" s="1261"/>
      <c r="G162" s="436"/>
    </row>
    <row r="163" spans="4:7">
      <c r="D163" s="1188"/>
      <c r="E163" s="1261"/>
      <c r="F163" s="1261"/>
      <c r="G163" s="436"/>
    </row>
    <row r="164" spans="4:7">
      <c r="D164" s="1188"/>
      <c r="E164" s="1261"/>
      <c r="F164" s="1261"/>
      <c r="G164" s="436"/>
    </row>
    <row r="165" spans="4:7">
      <c r="D165" s="1188"/>
      <c r="E165" s="1261"/>
      <c r="F165" s="1261"/>
      <c r="G165" s="436"/>
    </row>
    <row r="166" spans="4:7">
      <c r="D166" s="1188"/>
      <c r="E166" s="1261"/>
      <c r="F166" s="1261"/>
      <c r="G166" s="436"/>
    </row>
    <row r="167" spans="4:7">
      <c r="D167" s="1188"/>
      <c r="E167" s="1261"/>
      <c r="F167" s="1261"/>
      <c r="G167" s="436"/>
    </row>
    <row r="168" spans="4:7">
      <c r="D168" s="1188"/>
      <c r="E168" s="1261"/>
      <c r="F168" s="1261"/>
      <c r="G168" s="436"/>
    </row>
    <row r="169" spans="4:7">
      <c r="D169" s="1188"/>
      <c r="E169" s="1261"/>
      <c r="F169" s="1261"/>
      <c r="G169" s="436"/>
    </row>
    <row r="170" spans="4:7">
      <c r="D170" s="1188"/>
      <c r="E170" s="1261"/>
      <c r="F170" s="1261"/>
      <c r="G170" s="436"/>
    </row>
    <row r="171" spans="4:7">
      <c r="D171" s="1188"/>
      <c r="E171" s="1261"/>
      <c r="F171" s="1261"/>
      <c r="G171" s="436"/>
    </row>
    <row r="172" spans="4:7">
      <c r="D172" s="1188"/>
      <c r="E172" s="1261"/>
      <c r="F172" s="1261"/>
      <c r="G172" s="436"/>
    </row>
    <row r="173" spans="4:7">
      <c r="D173" s="1188"/>
      <c r="E173" s="1261"/>
      <c r="F173" s="1261"/>
      <c r="G173" s="436"/>
    </row>
    <row r="174" spans="4:7">
      <c r="D174" s="1188"/>
      <c r="E174" s="1261"/>
      <c r="F174" s="1261"/>
      <c r="G174" s="436"/>
    </row>
    <row r="175" spans="4:7">
      <c r="D175" s="1188"/>
      <c r="E175" s="1261"/>
      <c r="F175" s="1261"/>
      <c r="G175" s="436"/>
    </row>
    <row r="176" spans="4:7">
      <c r="D176" s="1188"/>
      <c r="E176" s="1261"/>
      <c r="F176" s="1261"/>
      <c r="G176" s="436"/>
    </row>
    <row r="177" spans="4:7">
      <c r="D177" s="1188"/>
      <c r="E177" s="1261"/>
      <c r="F177" s="1261"/>
      <c r="G177" s="436"/>
    </row>
    <row r="178" spans="4:7">
      <c r="D178" s="1188"/>
      <c r="E178" s="1261"/>
      <c r="F178" s="1261"/>
      <c r="G178" s="436"/>
    </row>
    <row r="179" spans="4:7">
      <c r="D179" s="1188"/>
      <c r="E179" s="1261"/>
      <c r="F179" s="1261"/>
      <c r="G179" s="436"/>
    </row>
    <row r="180" spans="4:7">
      <c r="D180" s="1188"/>
      <c r="E180" s="1261"/>
      <c r="F180" s="1261"/>
      <c r="G180" s="436"/>
    </row>
    <row r="181" spans="4:7">
      <c r="D181" s="1188"/>
      <c r="E181" s="1261"/>
      <c r="F181" s="1261"/>
      <c r="G181" s="436"/>
    </row>
    <row r="182" spans="4:7">
      <c r="D182" s="1188"/>
      <c r="E182" s="1261"/>
      <c r="F182" s="1261"/>
      <c r="G182" s="436"/>
    </row>
    <row r="183" spans="4:7">
      <c r="D183" s="1188"/>
      <c r="E183" s="1261"/>
      <c r="F183" s="1261"/>
      <c r="G183" s="436"/>
    </row>
    <row r="184" spans="4:7">
      <c r="D184" s="1188"/>
      <c r="E184" s="1261"/>
      <c r="F184" s="1261"/>
      <c r="G184" s="436"/>
    </row>
    <row r="185" spans="4:7">
      <c r="D185" s="1188"/>
      <c r="E185" s="1261"/>
      <c r="F185" s="1261"/>
      <c r="G185" s="436"/>
    </row>
    <row r="186" spans="4:7">
      <c r="D186" s="1188"/>
      <c r="E186" s="1261"/>
      <c r="F186" s="1261"/>
      <c r="G186" s="436"/>
    </row>
    <row r="187" spans="4:7">
      <c r="D187" s="1188"/>
      <c r="E187" s="1261"/>
      <c r="F187" s="1261"/>
      <c r="G187" s="436"/>
    </row>
    <row r="188" spans="4:7">
      <c r="D188" s="1188"/>
      <c r="E188" s="1261"/>
      <c r="F188" s="1261"/>
      <c r="G188" s="436"/>
    </row>
    <row r="189" spans="4:7">
      <c r="D189" s="1188"/>
      <c r="E189" s="1261"/>
      <c r="F189" s="1261"/>
      <c r="G189" s="436"/>
    </row>
    <row r="190" spans="4:7">
      <c r="D190" s="1188"/>
      <c r="E190" s="1261"/>
      <c r="F190" s="1261"/>
      <c r="G190" s="436"/>
    </row>
    <row r="191" spans="4:7">
      <c r="D191" s="1188"/>
      <c r="E191" s="1261"/>
      <c r="F191" s="1261"/>
      <c r="G191" s="436"/>
    </row>
    <row r="192" spans="4:7">
      <c r="D192" s="1188"/>
      <c r="E192" s="1261"/>
      <c r="F192" s="1261"/>
      <c r="G192" s="436"/>
    </row>
    <row r="193" spans="4:7">
      <c r="D193" s="1188"/>
      <c r="E193" s="1261"/>
      <c r="F193" s="1261"/>
      <c r="G193" s="436"/>
    </row>
    <row r="194" spans="4:7">
      <c r="D194" s="1188"/>
      <c r="E194" s="1261"/>
      <c r="F194" s="1261"/>
      <c r="G194" s="436"/>
    </row>
    <row r="195" spans="4:7">
      <c r="D195" s="1188"/>
      <c r="E195" s="1261"/>
      <c r="F195" s="1261"/>
      <c r="G195" s="436"/>
    </row>
    <row r="196" spans="4:7">
      <c r="D196" s="1188"/>
      <c r="E196" s="1261"/>
      <c r="F196" s="1261"/>
      <c r="G196" s="436"/>
    </row>
    <row r="197" spans="4:7">
      <c r="D197" s="1188"/>
      <c r="E197" s="1261"/>
      <c r="F197" s="1261"/>
      <c r="G197" s="436"/>
    </row>
    <row r="198" spans="4:7">
      <c r="D198" s="1188"/>
      <c r="E198" s="1261"/>
      <c r="F198" s="1261"/>
      <c r="G198" s="436"/>
    </row>
    <row r="199" spans="4:7">
      <c r="D199" s="1188"/>
      <c r="E199" s="1261"/>
      <c r="F199" s="1261"/>
      <c r="G199" s="436"/>
    </row>
    <row r="200" spans="4:7">
      <c r="D200" s="1188"/>
      <c r="E200" s="1261"/>
      <c r="F200" s="1261"/>
      <c r="G200" s="436"/>
    </row>
    <row r="201" spans="4:7">
      <c r="D201" s="1188"/>
      <c r="E201" s="1261"/>
      <c r="F201" s="1261"/>
      <c r="G201" s="436"/>
    </row>
    <row r="202" spans="4:7">
      <c r="D202" s="1188"/>
      <c r="E202" s="1261"/>
      <c r="F202" s="1261"/>
      <c r="G202" s="436"/>
    </row>
    <row r="203" spans="4:7">
      <c r="D203" s="1188"/>
      <c r="E203" s="1261"/>
      <c r="F203" s="1261"/>
      <c r="G203" s="436"/>
    </row>
    <row r="204" spans="4:7">
      <c r="D204" s="1188"/>
      <c r="E204" s="1261"/>
      <c r="F204" s="1261"/>
      <c r="G204" s="436"/>
    </row>
    <row r="205" spans="4:7">
      <c r="D205" s="1188"/>
      <c r="E205" s="1261"/>
      <c r="F205" s="1261"/>
      <c r="G205" s="436"/>
    </row>
    <row r="206" spans="4:7">
      <c r="D206" s="1188"/>
      <c r="E206" s="1261"/>
      <c r="F206" s="1261"/>
      <c r="G206" s="436"/>
    </row>
    <row r="207" spans="4:7">
      <c r="D207" s="1188"/>
      <c r="E207" s="1261"/>
      <c r="F207" s="1261"/>
      <c r="G207" s="436"/>
    </row>
    <row r="208" spans="4:7">
      <c r="D208" s="1188"/>
      <c r="E208" s="1261"/>
      <c r="F208" s="1261"/>
      <c r="G208" s="436"/>
    </row>
    <row r="209" spans="4:7">
      <c r="D209" s="1188"/>
      <c r="E209" s="1261"/>
      <c r="F209" s="1261"/>
      <c r="G209" s="436"/>
    </row>
    <row r="210" spans="4:7">
      <c r="D210" s="1188"/>
      <c r="E210" s="1261"/>
      <c r="F210" s="1261"/>
      <c r="G210" s="436"/>
    </row>
    <row r="211" spans="4:7">
      <c r="D211" s="1188"/>
      <c r="E211" s="1261"/>
      <c r="F211" s="1261"/>
      <c r="G211" s="436"/>
    </row>
    <row r="212" spans="4:7">
      <c r="D212" s="1188"/>
      <c r="E212" s="1261"/>
      <c r="F212" s="1261"/>
      <c r="G212" s="436"/>
    </row>
    <row r="213" spans="4:7">
      <c r="D213" s="1188"/>
      <c r="E213" s="1261"/>
      <c r="F213" s="1261"/>
      <c r="G213" s="436"/>
    </row>
    <row r="214" spans="4:7">
      <c r="D214" s="1188"/>
      <c r="E214" s="1261"/>
      <c r="F214" s="1261"/>
      <c r="G214" s="436"/>
    </row>
    <row r="215" spans="4:7">
      <c r="D215" s="1188"/>
      <c r="E215" s="1261"/>
      <c r="F215" s="1261"/>
      <c r="G215" s="436"/>
    </row>
    <row r="216" spans="4:7">
      <c r="D216" s="1188"/>
      <c r="E216" s="1261"/>
      <c r="F216" s="1261"/>
      <c r="G216" s="436"/>
    </row>
    <row r="217" spans="4:7">
      <c r="D217" s="1188"/>
      <c r="E217" s="1261"/>
      <c r="F217" s="1261"/>
      <c r="G217" s="436"/>
    </row>
    <row r="218" spans="4:7">
      <c r="D218" s="1188"/>
      <c r="E218" s="1261"/>
      <c r="F218" s="1261"/>
      <c r="G218" s="436"/>
    </row>
    <row r="219" spans="4:7">
      <c r="D219" s="1188"/>
      <c r="E219" s="1261"/>
      <c r="F219" s="1261"/>
      <c r="G219" s="436"/>
    </row>
    <row r="220" spans="4:7">
      <c r="D220" s="1188"/>
      <c r="E220" s="1261"/>
      <c r="F220" s="1261"/>
      <c r="G220" s="436"/>
    </row>
    <row r="221" spans="4:7">
      <c r="D221" s="1188"/>
      <c r="E221" s="1261"/>
      <c r="F221" s="1261"/>
      <c r="G221" s="436"/>
    </row>
    <row r="222" spans="4:7">
      <c r="D222" s="1188"/>
      <c r="E222" s="1261"/>
      <c r="F222" s="1261"/>
      <c r="G222" s="436"/>
    </row>
    <row r="223" spans="4:7">
      <c r="D223" s="1188"/>
      <c r="E223" s="1261"/>
      <c r="F223" s="1261"/>
      <c r="G223" s="436"/>
    </row>
    <row r="224" spans="4:7">
      <c r="D224" s="1188"/>
      <c r="E224" s="1261"/>
      <c r="F224" s="1261"/>
      <c r="G224" s="436"/>
    </row>
    <row r="225" spans="4:7">
      <c r="D225" s="1188"/>
      <c r="E225" s="1261"/>
      <c r="F225" s="1261"/>
      <c r="G225" s="436"/>
    </row>
    <row r="226" spans="4:7">
      <c r="D226" s="1188"/>
      <c r="E226" s="1261"/>
      <c r="F226" s="1261"/>
      <c r="G226" s="436"/>
    </row>
    <row r="227" spans="4:7">
      <c r="D227" s="1188"/>
      <c r="E227" s="1261"/>
      <c r="F227" s="1261"/>
      <c r="G227" s="436"/>
    </row>
    <row r="228" spans="4:7">
      <c r="D228" s="1188"/>
      <c r="E228" s="1261"/>
      <c r="F228" s="1261"/>
      <c r="G228" s="436"/>
    </row>
    <row r="229" spans="4:7">
      <c r="D229" s="1188"/>
      <c r="E229" s="1261"/>
      <c r="F229" s="1261"/>
      <c r="G229" s="436"/>
    </row>
    <row r="230" spans="4:7">
      <c r="D230" s="1188"/>
      <c r="E230" s="1261"/>
      <c r="F230" s="1261"/>
      <c r="G230" s="436"/>
    </row>
    <row r="231" spans="4:7">
      <c r="D231" s="1188"/>
      <c r="E231" s="1261"/>
      <c r="F231" s="1261"/>
      <c r="G231" s="436"/>
    </row>
    <row r="232" spans="4:7">
      <c r="D232" s="1188"/>
      <c r="E232" s="1261"/>
      <c r="F232" s="1261"/>
      <c r="G232" s="436"/>
    </row>
    <row r="233" spans="4:7">
      <c r="D233" s="1188"/>
      <c r="E233" s="1261"/>
      <c r="F233" s="1261"/>
      <c r="G233" s="436"/>
    </row>
    <row r="234" spans="4:7">
      <c r="D234" s="1188"/>
      <c r="E234" s="1261"/>
      <c r="F234" s="1261"/>
      <c r="G234" s="436"/>
    </row>
    <row r="235" spans="4:7">
      <c r="D235" s="1188"/>
      <c r="E235" s="1261"/>
      <c r="F235" s="1261"/>
      <c r="G235" s="436"/>
    </row>
    <row r="236" spans="4:7">
      <c r="D236" s="1188"/>
      <c r="E236" s="1261"/>
      <c r="F236" s="1261"/>
      <c r="G236" s="436"/>
    </row>
    <row r="237" spans="4:7">
      <c r="D237" s="1188"/>
      <c r="E237" s="1261"/>
      <c r="F237" s="1261"/>
      <c r="G237" s="436"/>
    </row>
    <row r="238" spans="4:7">
      <c r="D238" s="1188"/>
      <c r="E238" s="1261"/>
      <c r="F238" s="1261"/>
      <c r="G238" s="436"/>
    </row>
    <row r="239" spans="4:7">
      <c r="D239" s="1188"/>
      <c r="E239" s="1261"/>
      <c r="F239" s="1261"/>
      <c r="G239" s="436"/>
    </row>
    <row r="240" spans="4:7">
      <c r="D240" s="1188"/>
      <c r="E240" s="1261"/>
      <c r="F240" s="1261"/>
      <c r="G240" s="436"/>
    </row>
    <row r="241" spans="4:7">
      <c r="D241" s="1188"/>
      <c r="E241" s="1261"/>
      <c r="F241" s="1261"/>
      <c r="G241" s="436"/>
    </row>
    <row r="242" spans="4:7">
      <c r="D242" s="1188"/>
      <c r="E242" s="1261"/>
      <c r="F242" s="1261"/>
      <c r="G242" s="436"/>
    </row>
    <row r="243" spans="4:7">
      <c r="D243" s="1188"/>
      <c r="E243" s="1261"/>
      <c r="F243" s="1261"/>
      <c r="G243" s="436"/>
    </row>
    <row r="244" spans="4:7">
      <c r="D244" s="1188"/>
      <c r="E244" s="1261"/>
      <c r="F244" s="1261"/>
      <c r="G244" s="436"/>
    </row>
    <row r="245" spans="4:7">
      <c r="D245" s="1188"/>
      <c r="E245" s="1261"/>
      <c r="F245" s="1261"/>
      <c r="G245" s="436"/>
    </row>
    <row r="246" spans="4:7">
      <c r="D246" s="1188"/>
      <c r="E246" s="1261"/>
      <c r="F246" s="1261"/>
      <c r="G246" s="436"/>
    </row>
    <row r="247" spans="4:7">
      <c r="D247" s="1188"/>
      <c r="E247" s="1261"/>
      <c r="F247" s="1261"/>
      <c r="G247" s="436"/>
    </row>
    <row r="248" spans="4:7">
      <c r="D248" s="1188"/>
      <c r="E248" s="1261"/>
      <c r="F248" s="1261"/>
      <c r="G248" s="436"/>
    </row>
    <row r="249" spans="4:7">
      <c r="D249" s="1188"/>
      <c r="E249" s="1261"/>
      <c r="F249" s="1261"/>
      <c r="G249" s="436"/>
    </row>
    <row r="250" spans="4:7">
      <c r="D250" s="1188"/>
      <c r="E250" s="1261"/>
      <c r="F250" s="1261"/>
      <c r="G250" s="436"/>
    </row>
    <row r="251" spans="4:7">
      <c r="D251" s="1188"/>
      <c r="E251" s="1261"/>
      <c r="F251" s="1261"/>
      <c r="G251" s="436"/>
    </row>
    <row r="252" spans="4:7">
      <c r="D252" s="1188"/>
      <c r="E252" s="1261"/>
      <c r="F252" s="1261"/>
      <c r="G252" s="436"/>
    </row>
    <row r="253" spans="4:7">
      <c r="D253" s="1188"/>
      <c r="E253" s="1261"/>
      <c r="F253" s="1261"/>
      <c r="G253" s="436"/>
    </row>
    <row r="254" spans="4:7">
      <c r="D254" s="1188"/>
      <c r="E254" s="1261"/>
      <c r="F254" s="1261"/>
      <c r="G254" s="436"/>
    </row>
    <row r="255" spans="4:7">
      <c r="D255" s="1188"/>
      <c r="E255" s="1261"/>
      <c r="F255" s="1261"/>
      <c r="G255" s="436"/>
    </row>
    <row r="256" spans="4:7">
      <c r="D256" s="1188"/>
      <c r="E256" s="1261"/>
      <c r="F256" s="1261"/>
      <c r="G256" s="436"/>
    </row>
    <row r="257" spans="4:7">
      <c r="D257" s="1188"/>
      <c r="E257" s="1261"/>
      <c r="F257" s="1261"/>
      <c r="G257" s="436"/>
    </row>
    <row r="258" spans="4:7">
      <c r="D258" s="1188"/>
      <c r="E258" s="1261"/>
      <c r="F258" s="1261"/>
      <c r="G258" s="436"/>
    </row>
    <row r="259" spans="4:7">
      <c r="D259" s="1188"/>
      <c r="E259" s="1261"/>
      <c r="F259" s="1261"/>
      <c r="G259" s="436"/>
    </row>
    <row r="260" spans="4:7">
      <c r="D260" s="1188"/>
      <c r="E260" s="1261"/>
      <c r="F260" s="1261"/>
      <c r="G260" s="436"/>
    </row>
    <row r="261" spans="4:7">
      <c r="D261" s="1188"/>
      <c r="E261" s="1261"/>
      <c r="F261" s="1261"/>
      <c r="G261" s="436"/>
    </row>
    <row r="262" spans="4:7">
      <c r="D262" s="1188"/>
      <c r="E262" s="1261"/>
      <c r="F262" s="1261"/>
      <c r="G262" s="436"/>
    </row>
    <row r="263" spans="4:7">
      <c r="D263" s="1188"/>
      <c r="E263" s="1261"/>
      <c r="F263" s="1261"/>
      <c r="G263" s="436"/>
    </row>
    <row r="264" spans="4:7">
      <c r="D264" s="1188"/>
      <c r="E264" s="1261"/>
      <c r="F264" s="1261"/>
      <c r="G264" s="436"/>
    </row>
    <row r="265" spans="4:7">
      <c r="D265" s="1188"/>
      <c r="E265" s="1261"/>
      <c r="F265" s="1261"/>
      <c r="G265" s="436"/>
    </row>
    <row r="266" spans="4:7">
      <c r="D266" s="1188"/>
      <c r="E266" s="1261"/>
      <c r="F266" s="1261"/>
      <c r="G266" s="436"/>
    </row>
    <row r="267" spans="4:7">
      <c r="D267" s="1188"/>
      <c r="E267" s="1261"/>
      <c r="F267" s="1261"/>
      <c r="G267" s="436"/>
    </row>
    <row r="268" spans="4:7">
      <c r="D268" s="1188"/>
      <c r="E268" s="1261"/>
      <c r="F268" s="1261"/>
      <c r="G268" s="436"/>
    </row>
    <row r="269" spans="4:7">
      <c r="D269" s="1188"/>
      <c r="E269" s="1261"/>
      <c r="F269" s="1261"/>
      <c r="G269" s="436"/>
    </row>
    <row r="270" spans="4:7">
      <c r="D270" s="1188"/>
      <c r="E270" s="1261"/>
      <c r="F270" s="1261"/>
      <c r="G270" s="436"/>
    </row>
    <row r="271" spans="4:7">
      <c r="D271" s="1188"/>
      <c r="E271" s="1261"/>
      <c r="F271" s="1261"/>
      <c r="G271" s="436"/>
    </row>
    <row r="272" spans="4:7">
      <c r="D272" s="1188"/>
      <c r="E272" s="1261"/>
      <c r="F272" s="1261"/>
      <c r="G272" s="436"/>
    </row>
    <row r="273" spans="4:7">
      <c r="D273" s="1188"/>
      <c r="E273" s="1261"/>
      <c r="F273" s="1261"/>
      <c r="G273" s="436"/>
    </row>
    <row r="274" spans="4:7">
      <c r="D274" s="1188"/>
      <c r="E274" s="1261"/>
      <c r="F274" s="1261"/>
      <c r="G274" s="436"/>
    </row>
    <row r="275" spans="4:7">
      <c r="D275" s="1188"/>
      <c r="E275" s="1261"/>
      <c r="F275" s="1261"/>
      <c r="G275" s="436"/>
    </row>
    <row r="276" spans="4:7">
      <c r="D276" s="1188"/>
      <c r="E276" s="1261"/>
      <c r="F276" s="1261"/>
      <c r="G276" s="436"/>
    </row>
    <row r="277" spans="4:7">
      <c r="D277" s="1188"/>
      <c r="E277" s="1261"/>
      <c r="F277" s="1261"/>
      <c r="G277" s="436"/>
    </row>
    <row r="278" spans="4:7">
      <c r="D278" s="1188"/>
      <c r="E278" s="1261"/>
      <c r="F278" s="1261"/>
      <c r="G278" s="436"/>
    </row>
    <row r="279" spans="4:7">
      <c r="D279" s="1188"/>
      <c r="E279" s="1261"/>
      <c r="F279" s="1261"/>
      <c r="G279" s="436"/>
    </row>
    <row r="280" spans="4:7">
      <c r="D280" s="1188"/>
      <c r="E280" s="1261"/>
      <c r="F280" s="1261"/>
      <c r="G280" s="436"/>
    </row>
    <row r="281" spans="4:7">
      <c r="D281" s="1188"/>
      <c r="E281" s="1261"/>
      <c r="F281" s="1261"/>
      <c r="G281" s="436"/>
    </row>
    <row r="282" spans="4:7">
      <c r="D282" s="1188"/>
      <c r="E282" s="1261"/>
      <c r="F282" s="1261"/>
      <c r="G282" s="436"/>
    </row>
    <row r="283" spans="4:7">
      <c r="D283" s="1188"/>
      <c r="E283" s="1261"/>
      <c r="F283" s="1261"/>
      <c r="G283" s="436"/>
    </row>
    <row r="284" spans="4:7">
      <c r="D284" s="1188"/>
      <c r="E284" s="1261"/>
      <c r="F284" s="1261"/>
      <c r="G284" s="436"/>
    </row>
    <row r="285" spans="4:7">
      <c r="D285" s="1188"/>
      <c r="E285" s="1261"/>
      <c r="F285" s="1261"/>
      <c r="G285" s="436"/>
    </row>
    <row r="286" spans="4:7">
      <c r="D286" s="1188"/>
      <c r="E286" s="1261"/>
      <c r="F286" s="1261"/>
      <c r="G286" s="436"/>
    </row>
    <row r="287" spans="4:7">
      <c r="D287" s="1188"/>
      <c r="E287" s="1261"/>
      <c r="F287" s="1261"/>
      <c r="G287" s="436"/>
    </row>
    <row r="288" spans="4:7">
      <c r="D288" s="1188"/>
      <c r="E288" s="1261"/>
      <c r="F288" s="1261"/>
      <c r="G288" s="436"/>
    </row>
    <row r="289" spans="4:7">
      <c r="D289" s="1188"/>
      <c r="E289" s="1261"/>
      <c r="F289" s="1261"/>
      <c r="G289" s="436"/>
    </row>
    <row r="290" spans="4:7">
      <c r="D290" s="1188"/>
      <c r="E290" s="1261"/>
      <c r="F290" s="1261"/>
      <c r="G290" s="436"/>
    </row>
    <row r="291" spans="4:7">
      <c r="D291" s="1188"/>
      <c r="E291" s="1261"/>
      <c r="F291" s="1261"/>
      <c r="G291" s="436"/>
    </row>
    <row r="292" spans="4:7">
      <c r="D292" s="1188"/>
      <c r="E292" s="1261"/>
      <c r="F292" s="1261"/>
      <c r="G292" s="436"/>
    </row>
    <row r="293" spans="4:7">
      <c r="D293" s="1188"/>
      <c r="E293" s="1261"/>
      <c r="F293" s="1261"/>
      <c r="G293" s="436"/>
    </row>
    <row r="294" spans="4:7">
      <c r="D294" s="1188"/>
      <c r="E294" s="1261"/>
      <c r="F294" s="1261"/>
      <c r="G294" s="436"/>
    </row>
    <row r="295" spans="4:7">
      <c r="D295" s="1188"/>
      <c r="E295" s="1261"/>
      <c r="F295" s="1261"/>
      <c r="G295" s="436"/>
    </row>
    <row r="296" spans="4:7">
      <c r="D296" s="1188"/>
      <c r="E296" s="1261"/>
      <c r="F296" s="1261"/>
      <c r="G296" s="436"/>
    </row>
    <row r="297" spans="4:7">
      <c r="D297" s="1188"/>
      <c r="E297" s="1261"/>
      <c r="F297" s="1261"/>
      <c r="G297" s="436"/>
    </row>
    <row r="298" spans="4:7">
      <c r="D298" s="1188"/>
      <c r="E298" s="1261"/>
      <c r="F298" s="1261"/>
      <c r="G298" s="436"/>
    </row>
    <row r="299" spans="4:7">
      <c r="D299" s="1188"/>
      <c r="E299" s="1261"/>
      <c r="F299" s="1261"/>
      <c r="G299" s="436"/>
    </row>
    <row r="300" spans="4:7">
      <c r="D300" s="1188"/>
      <c r="E300" s="1261"/>
      <c r="F300" s="1261"/>
      <c r="G300" s="436"/>
    </row>
    <row r="301" spans="4:7">
      <c r="D301" s="1188"/>
      <c r="E301" s="1261"/>
      <c r="F301" s="1261"/>
      <c r="G301" s="436"/>
    </row>
    <row r="302" spans="4:7">
      <c r="D302" s="1188"/>
      <c r="E302" s="1261"/>
      <c r="F302" s="1261"/>
      <c r="G302" s="436"/>
    </row>
    <row r="303" spans="4:7">
      <c r="D303" s="1188"/>
      <c r="E303" s="1261"/>
      <c r="F303" s="1261"/>
      <c r="G303" s="436"/>
    </row>
    <row r="304" spans="4:7">
      <c r="D304" s="1188"/>
      <c r="E304" s="1261"/>
      <c r="F304" s="1261"/>
      <c r="G304" s="436"/>
    </row>
    <row r="305" spans="4:7">
      <c r="D305" s="1188"/>
      <c r="E305" s="1261"/>
      <c r="F305" s="1261"/>
      <c r="G305" s="436"/>
    </row>
    <row r="306" spans="4:7">
      <c r="D306" s="1188"/>
      <c r="E306" s="1261"/>
      <c r="F306" s="1261"/>
      <c r="G306" s="1261"/>
    </row>
    <row r="307" spans="4:7">
      <c r="D307" s="1188"/>
      <c r="E307" s="1261"/>
      <c r="F307" s="1261"/>
      <c r="G307" s="1261"/>
    </row>
    <row r="308" spans="4:7">
      <c r="D308" s="1188"/>
      <c r="E308" s="1261"/>
      <c r="F308" s="1261"/>
      <c r="G308" s="1261"/>
    </row>
    <row r="309" spans="4:7">
      <c r="D309" s="1188"/>
      <c r="E309" s="1261"/>
      <c r="F309" s="1261"/>
      <c r="G309" s="1261"/>
    </row>
    <row r="310" spans="4:7">
      <c r="D310" s="1188"/>
      <c r="E310" s="1261"/>
      <c r="F310" s="1261"/>
      <c r="G310" s="1261"/>
    </row>
    <row r="311" spans="4:7">
      <c r="D311" s="1188"/>
      <c r="E311" s="1261"/>
      <c r="F311" s="1261"/>
      <c r="G311" s="1261"/>
    </row>
    <row r="312" spans="4:7">
      <c r="D312" s="1188"/>
      <c r="E312" s="1261"/>
      <c r="F312" s="1261"/>
      <c r="G312" s="1261"/>
    </row>
    <row r="313" spans="4:7">
      <c r="D313" s="1188"/>
      <c r="E313" s="1261"/>
      <c r="F313" s="1261"/>
      <c r="G313" s="1261"/>
    </row>
    <row r="314" spans="4:7">
      <c r="D314" s="1188"/>
      <c r="E314" s="1261"/>
      <c r="F314" s="1261"/>
      <c r="G314" s="1261"/>
    </row>
    <row r="315" spans="4:7">
      <c r="D315" s="1188"/>
      <c r="E315" s="1261"/>
      <c r="F315" s="1261"/>
      <c r="G315" s="1261"/>
    </row>
    <row r="316" spans="4:7">
      <c r="D316" s="1188"/>
      <c r="E316" s="1261"/>
      <c r="F316" s="1261"/>
      <c r="G316" s="1261"/>
    </row>
    <row r="317" spans="4:7">
      <c r="D317" s="1188"/>
      <c r="E317" s="1261"/>
      <c r="F317" s="1261"/>
      <c r="G317" s="1261"/>
    </row>
    <row r="318" spans="4:7">
      <c r="D318" s="1188"/>
    </row>
    <row r="319" spans="4:7">
      <c r="D319" s="1188"/>
    </row>
    <row r="320" spans="4:7">
      <c r="D320" s="1188"/>
    </row>
    <row r="321" spans="4:4">
      <c r="D321" s="1188"/>
    </row>
    <row r="322" spans="4:4">
      <c r="D322" s="1188"/>
    </row>
    <row r="323" spans="4:4">
      <c r="D323" s="1188"/>
    </row>
    <row r="324" spans="4:4">
      <c r="D324" s="1188"/>
    </row>
    <row r="325" spans="4:4">
      <c r="D325" s="1188"/>
    </row>
    <row r="326" spans="4:4">
      <c r="D326" s="1188"/>
    </row>
    <row r="327" spans="4:4">
      <c r="D327" s="1188"/>
    </row>
    <row r="328" spans="4:4">
      <c r="D328" s="1188"/>
    </row>
    <row r="329" spans="4:4">
      <c r="D329" s="1188"/>
    </row>
    <row r="330" spans="4:4">
      <c r="D330" s="1188"/>
    </row>
    <row r="331" spans="4:4">
      <c r="D331" s="1188"/>
    </row>
    <row r="332" spans="4:4">
      <c r="D332" s="1188"/>
    </row>
    <row r="333" spans="4:4">
      <c r="D333" s="1188"/>
    </row>
    <row r="334" spans="4:4">
      <c r="D334" s="1188"/>
    </row>
    <row r="335" spans="4:4">
      <c r="D335" s="1188"/>
    </row>
    <row r="336" spans="4:4">
      <c r="D336" s="1188"/>
    </row>
    <row r="337" spans="4:4">
      <c r="D337" s="1188"/>
    </row>
    <row r="338" spans="4:4">
      <c r="D338" s="1188"/>
    </row>
    <row r="339" spans="4:4">
      <c r="D339" s="1188"/>
    </row>
    <row r="340" spans="4:4">
      <c r="D340" s="1188"/>
    </row>
    <row r="341" spans="4:4">
      <c r="D341" s="1188"/>
    </row>
    <row r="342" spans="4:4">
      <c r="D342" s="1188"/>
    </row>
    <row r="343" spans="4:4">
      <c r="D343" s="1188"/>
    </row>
    <row r="344" spans="4:4">
      <c r="D344" s="1188"/>
    </row>
    <row r="345" spans="4:4">
      <c r="D345" s="1188"/>
    </row>
    <row r="346" spans="4:4">
      <c r="D346" s="1188"/>
    </row>
    <row r="347" spans="4:4">
      <c r="D347" s="1188"/>
    </row>
    <row r="348" spans="4:4">
      <c r="D348" s="1188"/>
    </row>
    <row r="349" spans="4:4">
      <c r="D349" s="1188"/>
    </row>
    <row r="350" spans="4:4">
      <c r="D350" s="1188"/>
    </row>
    <row r="351" spans="4:4">
      <c r="D351" s="1188"/>
    </row>
    <row r="352" spans="4:4">
      <c r="D352" s="1188"/>
    </row>
    <row r="353" spans="4:4">
      <c r="D353" s="1188"/>
    </row>
    <row r="354" spans="4:4">
      <c r="D354" s="1188"/>
    </row>
    <row r="355" spans="4:4">
      <c r="D355" s="1188"/>
    </row>
    <row r="356" spans="4:4">
      <c r="D356" s="1188"/>
    </row>
    <row r="357" spans="4:4">
      <c r="D357" s="1188"/>
    </row>
    <row r="358" spans="4:4">
      <c r="D358" s="1188"/>
    </row>
    <row r="359" spans="4:4">
      <c r="D359" s="1188"/>
    </row>
    <row r="360" spans="4:4">
      <c r="D360" s="1188"/>
    </row>
    <row r="361" spans="4:4">
      <c r="D361" s="1188"/>
    </row>
    <row r="362" spans="4:4">
      <c r="D362" s="1188"/>
    </row>
    <row r="363" spans="4:4">
      <c r="D363" s="1188"/>
    </row>
    <row r="364" spans="4:4">
      <c r="D364" s="1188"/>
    </row>
    <row r="365" spans="4:4">
      <c r="D365" s="1188"/>
    </row>
    <row r="366" spans="4:4">
      <c r="D366" s="1188"/>
    </row>
    <row r="367" spans="4:4">
      <c r="D367" s="1188"/>
    </row>
    <row r="368" spans="4:4">
      <c r="D368" s="1188"/>
    </row>
    <row r="369" spans="4:4">
      <c r="D369" s="1188"/>
    </row>
    <row r="370" spans="4:4">
      <c r="D370" s="1188"/>
    </row>
    <row r="371" spans="4:4">
      <c r="D371" s="1188"/>
    </row>
    <row r="372" spans="4:4">
      <c r="D372" s="1188"/>
    </row>
    <row r="373" spans="4:4">
      <c r="D373" s="1188"/>
    </row>
    <row r="374" spans="4:4">
      <c r="D374" s="1188"/>
    </row>
    <row r="375" spans="4:4">
      <c r="D375" s="1188"/>
    </row>
    <row r="376" spans="4:4">
      <c r="D376" s="1188"/>
    </row>
    <row r="377" spans="4:4">
      <c r="D377" s="1188"/>
    </row>
    <row r="378" spans="4:4">
      <c r="D378" s="1188"/>
    </row>
    <row r="379" spans="4:4">
      <c r="D379" s="1188"/>
    </row>
    <row r="380" spans="4:4">
      <c r="D380" s="1188"/>
    </row>
    <row r="381" spans="4:4">
      <c r="D381" s="1188"/>
    </row>
    <row r="382" spans="4:4">
      <c r="D382" s="1188"/>
    </row>
    <row r="383" spans="4:4">
      <c r="D383" s="1188"/>
    </row>
    <row r="384" spans="4:4">
      <c r="D384" s="1188"/>
    </row>
    <row r="385" spans="4:4">
      <c r="D385" s="1188"/>
    </row>
    <row r="386" spans="4:4">
      <c r="D386" s="1188"/>
    </row>
    <row r="387" spans="4:4">
      <c r="D387" s="1188"/>
    </row>
    <row r="388" spans="4:4">
      <c r="D388" s="1188"/>
    </row>
    <row r="389" spans="4:4">
      <c r="D389" s="1188"/>
    </row>
    <row r="390" spans="4:4">
      <c r="D390" s="1188"/>
    </row>
    <row r="391" spans="4:4">
      <c r="D391" s="1188"/>
    </row>
    <row r="392" spans="4:4">
      <c r="D392" s="1188"/>
    </row>
    <row r="393" spans="4:4">
      <c r="D393" s="1188"/>
    </row>
    <row r="394" spans="4:4">
      <c r="D394" s="1188"/>
    </row>
    <row r="395" spans="4:4">
      <c r="D395" s="1188"/>
    </row>
    <row r="396" spans="4:4">
      <c r="D396" s="1188"/>
    </row>
    <row r="397" spans="4:4">
      <c r="D397" s="1188"/>
    </row>
    <row r="398" spans="4:4">
      <c r="D398" s="1188"/>
    </row>
    <row r="399" spans="4:4">
      <c r="D399" s="1188"/>
    </row>
    <row r="400" spans="4:4">
      <c r="D400" s="1188"/>
    </row>
    <row r="401" spans="4:4">
      <c r="D401" s="1188"/>
    </row>
    <row r="402" spans="4:4">
      <c r="D402" s="1188"/>
    </row>
    <row r="403" spans="4:4">
      <c r="D403" s="1188"/>
    </row>
    <row r="404" spans="4:4">
      <c r="D404" s="1188"/>
    </row>
    <row r="405" spans="4:4">
      <c r="D405" s="1188"/>
    </row>
    <row r="406" spans="4:4">
      <c r="D406" s="1188"/>
    </row>
    <row r="407" spans="4:4">
      <c r="D407" s="1188"/>
    </row>
    <row r="408" spans="4:4">
      <c r="D408" s="1188"/>
    </row>
    <row r="409" spans="4:4">
      <c r="D409" s="1188"/>
    </row>
    <row r="410" spans="4:4">
      <c r="D410" s="1188"/>
    </row>
    <row r="411" spans="4:4">
      <c r="D411" s="1188"/>
    </row>
    <row r="412" spans="4:4">
      <c r="D412" s="1188"/>
    </row>
    <row r="413" spans="4:4">
      <c r="D413" s="1188"/>
    </row>
    <row r="414" spans="4:4">
      <c r="D414" s="1188"/>
    </row>
    <row r="415" spans="4:4">
      <c r="D415" s="1188"/>
    </row>
    <row r="416" spans="4:4">
      <c r="D416" s="1188"/>
    </row>
    <row r="417" spans="4:4">
      <c r="D417" s="1188"/>
    </row>
    <row r="418" spans="4:4">
      <c r="D418" s="1188"/>
    </row>
    <row r="419" spans="4:4">
      <c r="D419" s="1188"/>
    </row>
    <row r="420" spans="4:4">
      <c r="D420" s="1188"/>
    </row>
    <row r="421" spans="4:4">
      <c r="D421" s="1188"/>
    </row>
    <row r="422" spans="4:4">
      <c r="D422" s="1188"/>
    </row>
    <row r="423" spans="4:4">
      <c r="D423" s="1188"/>
    </row>
    <row r="424" spans="4:4">
      <c r="D424" s="1188"/>
    </row>
    <row r="425" spans="4:4">
      <c r="D425" s="1188"/>
    </row>
    <row r="426" spans="4:4">
      <c r="D426" s="1188"/>
    </row>
    <row r="427" spans="4:4">
      <c r="D427" s="1188"/>
    </row>
    <row r="428" spans="4:4">
      <c r="D428" s="1188"/>
    </row>
    <row r="429" spans="4:4">
      <c r="D429" s="1188"/>
    </row>
    <row r="430" spans="4:4">
      <c r="D430" s="1188"/>
    </row>
    <row r="431" spans="4:4">
      <c r="D431" s="1188"/>
    </row>
    <row r="432" spans="4:4">
      <c r="D432" s="1188"/>
    </row>
  </sheetData>
  <mergeCells count="1">
    <mergeCell ref="B108:I110"/>
  </mergeCells>
  <pageMargins left="0.7" right="0.7" top="0.75" bottom="0" header="0.3" footer="0.3"/>
  <pageSetup scale="50" orientation="portrait" r:id="rId1"/>
  <headerFooter>
    <oddHeader>&amp;RExhibit No. ___ (JH-2)
 Docket UE-130043
Page &amp;P of &amp;N</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44"/>
  <sheetViews>
    <sheetView topLeftCell="A97" workbookViewId="0">
      <selection activeCell="B1" sqref="B1:I58"/>
    </sheetView>
  </sheetViews>
  <sheetFormatPr defaultRowHeight="13.2"/>
  <cols>
    <col min="6" max="6" width="10.6640625" bestFit="1" customWidth="1"/>
    <col min="8" max="9" width="9.33203125" bestFit="1" customWidth="1"/>
    <col min="11" max="11" width="3.44140625" customWidth="1"/>
  </cols>
  <sheetData>
    <row r="1" spans="1:12" ht="13.8">
      <c r="A1" s="1264"/>
      <c r="B1" s="949" t="s">
        <v>122</v>
      </c>
      <c r="C1" s="1264"/>
      <c r="D1" s="436"/>
      <c r="E1" s="436"/>
      <c r="F1" s="436"/>
      <c r="G1" s="436"/>
      <c r="H1" s="436"/>
      <c r="I1" s="436"/>
      <c r="J1" s="1262"/>
      <c r="K1" s="1264"/>
      <c r="L1" s="1264"/>
    </row>
    <row r="2" spans="1:12" ht="13.8">
      <c r="A2" s="1264"/>
      <c r="B2" s="949" t="s">
        <v>800</v>
      </c>
      <c r="C2" s="1264"/>
      <c r="D2" s="436"/>
      <c r="E2" s="436"/>
      <c r="F2" s="436"/>
      <c r="G2" s="436"/>
      <c r="H2" s="436"/>
      <c r="I2" s="436"/>
      <c r="J2" s="1262"/>
      <c r="K2" s="1264"/>
      <c r="L2" s="1264"/>
    </row>
    <row r="3" spans="1:12" ht="13.8">
      <c r="A3" s="1264"/>
      <c r="B3" s="949" t="s">
        <v>943</v>
      </c>
      <c r="C3" s="1264"/>
      <c r="D3" s="436"/>
      <c r="E3" s="436"/>
      <c r="F3" s="436"/>
      <c r="G3" s="436"/>
      <c r="H3" s="436"/>
      <c r="I3" s="436"/>
      <c r="J3" s="1262"/>
      <c r="K3" s="1264"/>
      <c r="L3" s="1264"/>
    </row>
    <row r="4" spans="1:12" ht="13.8">
      <c r="A4" s="1264"/>
      <c r="B4" s="1657" t="s">
        <v>1123</v>
      </c>
      <c r="C4" s="1264"/>
      <c r="D4" s="436"/>
      <c r="E4" s="436"/>
      <c r="F4" s="436"/>
      <c r="G4" s="436"/>
      <c r="H4" s="436"/>
      <c r="I4" s="436"/>
      <c r="J4" s="1262"/>
      <c r="K4" s="1264"/>
      <c r="L4" s="1264"/>
    </row>
    <row r="5" spans="1:12" ht="13.8">
      <c r="A5" s="1264"/>
      <c r="B5" s="1264"/>
      <c r="C5" s="1264"/>
      <c r="D5" s="436"/>
      <c r="E5" s="436"/>
      <c r="F5" s="436" t="s">
        <v>226</v>
      </c>
      <c r="G5" s="436" t="s">
        <v>784</v>
      </c>
      <c r="H5" s="436"/>
      <c r="I5" s="436" t="s">
        <v>237</v>
      </c>
      <c r="J5" s="1262"/>
      <c r="K5" s="1264"/>
      <c r="L5" s="1264"/>
    </row>
    <row r="6" spans="1:12" ht="13.8">
      <c r="A6" s="1264"/>
      <c r="B6" s="1264"/>
      <c r="C6" s="1264"/>
      <c r="D6" s="945" t="s">
        <v>227</v>
      </c>
      <c r="E6" s="945" t="s">
        <v>228</v>
      </c>
      <c r="F6" s="945" t="s">
        <v>229</v>
      </c>
      <c r="G6" s="945" t="s">
        <v>230</v>
      </c>
      <c r="H6" s="945" t="s">
        <v>231</v>
      </c>
      <c r="I6" s="945" t="s">
        <v>232</v>
      </c>
      <c r="J6" s="1251"/>
      <c r="K6" s="1264"/>
      <c r="L6" s="1264"/>
    </row>
    <row r="7" spans="1:12" ht="13.8">
      <c r="A7" s="1250"/>
      <c r="B7" s="176"/>
      <c r="C7" s="168"/>
      <c r="D7" s="169"/>
      <c r="E7" s="169"/>
      <c r="F7" s="169"/>
      <c r="G7" s="169"/>
      <c r="H7" s="169"/>
      <c r="I7" s="1240"/>
      <c r="J7" s="1262"/>
      <c r="K7" s="1264"/>
      <c r="L7" s="1264"/>
    </row>
    <row r="8" spans="1:12" ht="13.8">
      <c r="A8" s="1250"/>
      <c r="B8" s="176" t="s">
        <v>360</v>
      </c>
      <c r="C8" s="168"/>
      <c r="D8" s="1239"/>
      <c r="E8" s="189"/>
      <c r="F8" s="1258"/>
      <c r="G8" s="1256"/>
      <c r="H8" s="1228"/>
      <c r="I8" s="1238"/>
      <c r="J8" s="1262"/>
      <c r="K8" s="1246"/>
      <c r="L8" s="1254"/>
    </row>
    <row r="9" spans="1:12" ht="13.8">
      <c r="A9" s="1250"/>
      <c r="B9" s="1252"/>
      <c r="C9" s="168"/>
      <c r="D9" s="1237" t="s">
        <v>996</v>
      </c>
      <c r="E9" s="189" t="s">
        <v>236</v>
      </c>
      <c r="F9" s="1813">
        <v>0</v>
      </c>
      <c r="G9" s="1236" t="s">
        <v>267</v>
      </c>
      <c r="H9" s="1708">
        <f>'WCA Allocation Factors'!C6</f>
        <v>0</v>
      </c>
      <c r="I9" s="2314">
        <f>F9*H9</f>
        <v>0</v>
      </c>
      <c r="J9" s="1262"/>
      <c r="K9" s="1246"/>
      <c r="L9" s="1254"/>
    </row>
    <row r="10" spans="1:12" ht="13.8">
      <c r="A10" s="1250"/>
      <c r="B10" s="1252"/>
      <c r="C10" s="168"/>
      <c r="D10" s="1237" t="s">
        <v>996</v>
      </c>
      <c r="E10" s="189" t="s">
        <v>236</v>
      </c>
      <c r="F10" s="1813">
        <v>0</v>
      </c>
      <c r="G10" s="1236" t="s">
        <v>352</v>
      </c>
      <c r="H10" s="1708">
        <f>'WCA Allocation Factors'!E17</f>
        <v>0</v>
      </c>
      <c r="I10" s="2314">
        <f t="shared" ref="I10:I73" si="0">F10*H10</f>
        <v>0</v>
      </c>
      <c r="J10" s="1262"/>
      <c r="K10" s="1246"/>
      <c r="L10" s="1254"/>
    </row>
    <row r="11" spans="1:12" ht="13.8">
      <c r="A11" s="1250"/>
      <c r="B11" s="1252"/>
      <c r="C11" s="168"/>
      <c r="D11" s="1237" t="s">
        <v>996</v>
      </c>
      <c r="E11" s="189" t="s">
        <v>236</v>
      </c>
      <c r="F11" s="1813">
        <v>0</v>
      </c>
      <c r="G11" s="1236" t="s">
        <v>341</v>
      </c>
      <c r="H11" s="1708">
        <f>'WCA Allocation Factors'!E16</f>
        <v>0.22605500000000001</v>
      </c>
      <c r="I11" s="2314">
        <f t="shared" si="0"/>
        <v>0</v>
      </c>
      <c r="J11" s="1262"/>
      <c r="K11" s="1246"/>
      <c r="L11" s="1254"/>
    </row>
    <row r="12" spans="1:12" ht="13.8">
      <c r="A12" s="1250"/>
      <c r="B12" s="1252"/>
      <c r="C12" s="168"/>
      <c r="D12" s="1237" t="s">
        <v>996</v>
      </c>
      <c r="E12" s="189" t="s">
        <v>236</v>
      </c>
      <c r="F12" s="1813">
        <v>0</v>
      </c>
      <c r="G12" s="1236" t="s">
        <v>249</v>
      </c>
      <c r="H12" s="1708">
        <f>'WCA Allocation Factors'!E22</f>
        <v>6.9301032461305659E-2</v>
      </c>
      <c r="I12" s="2314">
        <f t="shared" si="0"/>
        <v>0</v>
      </c>
      <c r="J12" s="1262"/>
      <c r="K12" s="1246"/>
      <c r="L12" s="1254"/>
    </row>
    <row r="13" spans="1:12" ht="13.8">
      <c r="A13" s="1250"/>
      <c r="B13" s="1252"/>
      <c r="C13" s="168"/>
      <c r="D13" s="1237" t="s">
        <v>996</v>
      </c>
      <c r="E13" s="189" t="s">
        <v>236</v>
      </c>
      <c r="F13" s="1813">
        <v>0</v>
      </c>
      <c r="G13" s="1236" t="s">
        <v>270</v>
      </c>
      <c r="H13" s="1708">
        <f>'WCA Allocation Factors'!I6</f>
        <v>0</v>
      </c>
      <c r="I13" s="2314">
        <f t="shared" si="0"/>
        <v>0</v>
      </c>
      <c r="J13" s="1262"/>
      <c r="K13" s="1246"/>
      <c r="L13" s="1254"/>
    </row>
    <row r="14" spans="1:12" ht="13.8">
      <c r="A14" s="1250"/>
      <c r="B14" s="168"/>
      <c r="C14" s="168"/>
      <c r="D14" s="1237" t="s">
        <v>996</v>
      </c>
      <c r="E14" s="1237" t="s">
        <v>236</v>
      </c>
      <c r="F14" s="1813">
        <v>0</v>
      </c>
      <c r="G14" s="1236" t="s">
        <v>369</v>
      </c>
      <c r="H14" s="1708">
        <f>'WCA Allocation Factors'!E18</f>
        <v>0.22476648699999999</v>
      </c>
      <c r="I14" s="2314">
        <f t="shared" si="0"/>
        <v>0</v>
      </c>
      <c r="J14" s="1262"/>
      <c r="K14" s="1246"/>
      <c r="L14" s="1254"/>
    </row>
    <row r="15" spans="1:12" ht="13.8">
      <c r="A15" s="1250"/>
      <c r="B15" s="168"/>
      <c r="C15" s="168"/>
      <c r="D15" s="1237" t="s">
        <v>996</v>
      </c>
      <c r="E15" s="1237" t="s">
        <v>236</v>
      </c>
      <c r="F15" s="1813">
        <v>0</v>
      </c>
      <c r="G15" s="1236" t="s">
        <v>268</v>
      </c>
      <c r="H15" s="1708">
        <f>'WCA Allocation Factors'!D6</f>
        <v>0</v>
      </c>
      <c r="I15" s="2314">
        <f t="shared" si="0"/>
        <v>0</v>
      </c>
      <c r="J15" s="1262"/>
      <c r="K15" s="1246"/>
      <c r="L15" s="1254"/>
    </row>
    <row r="16" spans="1:12" ht="13.8">
      <c r="A16" s="1250"/>
      <c r="B16" s="1252"/>
      <c r="C16" s="168"/>
      <c r="D16" s="1237" t="s">
        <v>996</v>
      </c>
      <c r="E16" s="189" t="s">
        <v>236</v>
      </c>
      <c r="F16" s="1813">
        <v>0</v>
      </c>
      <c r="G16" s="1236" t="s">
        <v>223</v>
      </c>
      <c r="H16" s="1708">
        <f>'WCA Allocation Factors'!E12</f>
        <v>6.8509279244491156E-2</v>
      </c>
      <c r="I16" s="2314">
        <f t="shared" si="0"/>
        <v>0</v>
      </c>
      <c r="J16" s="1262"/>
      <c r="K16" s="1246"/>
      <c r="L16" s="1254"/>
    </row>
    <row r="17" spans="1:12" ht="13.8">
      <c r="A17" s="1250"/>
      <c r="B17" s="1252"/>
      <c r="C17" s="168"/>
      <c r="D17" s="1237" t="s">
        <v>996</v>
      </c>
      <c r="E17" s="189" t="s">
        <v>236</v>
      </c>
      <c r="F17" s="1813">
        <v>0</v>
      </c>
      <c r="G17" s="1236" t="s">
        <v>269</v>
      </c>
      <c r="H17" s="1708">
        <f>'WCA Allocation Factors'!H6</f>
        <v>0</v>
      </c>
      <c r="I17" s="2314">
        <f t="shared" si="0"/>
        <v>0</v>
      </c>
      <c r="J17" s="1262"/>
      <c r="K17" s="1246"/>
      <c r="L17" s="1254"/>
    </row>
    <row r="18" spans="1:12" ht="13.8">
      <c r="A18" s="1250"/>
      <c r="B18" s="1252"/>
      <c r="C18" s="168"/>
      <c r="D18" s="1237" t="s">
        <v>996</v>
      </c>
      <c r="E18" s="189" t="s">
        <v>236</v>
      </c>
      <c r="F18" s="1813">
        <v>0</v>
      </c>
      <c r="G18" s="1236" t="s">
        <v>237</v>
      </c>
      <c r="H18" s="1708">
        <f>'WCA Allocation Factors'!E6</f>
        <v>1</v>
      </c>
      <c r="I18" s="2314">
        <f t="shared" si="0"/>
        <v>0</v>
      </c>
      <c r="J18" s="1262"/>
      <c r="K18" s="1246"/>
      <c r="L18" s="1254"/>
    </row>
    <row r="19" spans="1:12" ht="13.8">
      <c r="A19" s="1250"/>
      <c r="B19" s="1252"/>
      <c r="C19" s="168"/>
      <c r="D19" s="1237" t="s">
        <v>996</v>
      </c>
      <c r="E19" s="189" t="s">
        <v>236</v>
      </c>
      <c r="F19" s="1813">
        <v>0</v>
      </c>
      <c r="G19" s="1236" t="s">
        <v>683</v>
      </c>
      <c r="H19" s="1708">
        <f>'WCA Allocation Factors'!K6</f>
        <v>0</v>
      </c>
      <c r="I19" s="2314">
        <f t="shared" si="0"/>
        <v>0</v>
      </c>
      <c r="J19" s="1262"/>
      <c r="K19" s="1246"/>
      <c r="L19" s="1254"/>
    </row>
    <row r="20" spans="1:12" ht="13.8">
      <c r="A20" s="1250"/>
      <c r="B20" s="1252"/>
      <c r="C20" s="168"/>
      <c r="D20" s="1237" t="s">
        <v>996</v>
      </c>
      <c r="E20" s="189" t="s">
        <v>236</v>
      </c>
      <c r="F20" s="1813">
        <v>0</v>
      </c>
      <c r="G20" s="1236" t="s">
        <v>880</v>
      </c>
      <c r="H20" s="1708">
        <f>'WCA Allocation Factors'!K6</f>
        <v>0</v>
      </c>
      <c r="I20" s="2314">
        <f t="shared" si="0"/>
        <v>0</v>
      </c>
      <c r="J20" s="1262"/>
      <c r="K20" s="1246"/>
      <c r="L20" s="1254"/>
    </row>
    <row r="21" spans="1:12" ht="13.8">
      <c r="A21" s="1250"/>
      <c r="B21" s="168"/>
      <c r="C21" s="168"/>
      <c r="D21" s="1237" t="s">
        <v>997</v>
      </c>
      <c r="E21" s="1237" t="s">
        <v>236</v>
      </c>
      <c r="F21" s="1813">
        <v>0</v>
      </c>
      <c r="G21" s="1236" t="s">
        <v>267</v>
      </c>
      <c r="H21" s="1708">
        <f>'WCA Allocation Factors'!C6</f>
        <v>0</v>
      </c>
      <c r="I21" s="2314">
        <f t="shared" si="0"/>
        <v>0</v>
      </c>
      <c r="J21" s="1262"/>
      <c r="K21" s="1264"/>
      <c r="L21" s="1264"/>
    </row>
    <row r="22" spans="1:12" ht="13.8">
      <c r="A22" s="1250"/>
      <c r="B22" s="168"/>
      <c r="C22" s="168"/>
      <c r="D22" s="1237" t="s">
        <v>997</v>
      </c>
      <c r="E22" s="1237" t="s">
        <v>236</v>
      </c>
      <c r="F22" s="1813">
        <v>0</v>
      </c>
      <c r="G22" s="1236" t="s">
        <v>404</v>
      </c>
      <c r="H22" s="1708">
        <f>'WCA Allocation Factors'!E11</f>
        <v>0</v>
      </c>
      <c r="I22" s="2314">
        <f t="shared" si="0"/>
        <v>0</v>
      </c>
      <c r="J22" s="1262"/>
      <c r="K22" s="1264"/>
      <c r="L22" s="1264"/>
    </row>
    <row r="23" spans="1:12" ht="13.8">
      <c r="A23" s="1250"/>
      <c r="B23" s="1074"/>
      <c r="C23" s="1075"/>
      <c r="D23" s="1237" t="s">
        <v>997</v>
      </c>
      <c r="E23" s="1237" t="s">
        <v>236</v>
      </c>
      <c r="F23" s="1813">
        <v>0</v>
      </c>
      <c r="G23" s="1236" t="s">
        <v>352</v>
      </c>
      <c r="H23" s="1708">
        <f>'WCA Allocation Factors'!E17</f>
        <v>0</v>
      </c>
      <c r="I23" s="2314">
        <f t="shared" si="0"/>
        <v>0</v>
      </c>
      <c r="J23" s="1262"/>
      <c r="K23" s="1264"/>
      <c r="L23" s="1264"/>
    </row>
    <row r="24" spans="1:12" ht="13.8">
      <c r="A24" s="1250"/>
      <c r="B24" s="1075"/>
      <c r="C24" s="1075"/>
      <c r="D24" s="1237" t="s">
        <v>997</v>
      </c>
      <c r="E24" s="1237" t="s">
        <v>236</v>
      </c>
      <c r="F24" s="1813">
        <v>0</v>
      </c>
      <c r="G24" s="1236" t="s">
        <v>341</v>
      </c>
      <c r="H24" s="1708">
        <f>'WCA Allocation Factors'!E16</f>
        <v>0.22605500000000001</v>
      </c>
      <c r="I24" s="2314">
        <f t="shared" si="0"/>
        <v>0</v>
      </c>
      <c r="J24" s="1262"/>
      <c r="K24" s="1264"/>
      <c r="L24" s="1264"/>
    </row>
    <row r="25" spans="1:12" ht="13.8">
      <c r="A25" s="1250"/>
      <c r="B25" s="1243"/>
      <c r="C25" s="1243"/>
      <c r="D25" s="1235" t="s">
        <v>997</v>
      </c>
      <c r="E25" s="1235" t="s">
        <v>236</v>
      </c>
      <c r="F25" s="1813">
        <v>0</v>
      </c>
      <c r="G25" s="1236" t="s">
        <v>249</v>
      </c>
      <c r="H25" s="1708">
        <f>'WCA Allocation Factors'!E22</f>
        <v>6.9301032461305659E-2</v>
      </c>
      <c r="I25" s="2314">
        <f t="shared" si="0"/>
        <v>0</v>
      </c>
      <c r="J25" s="1262"/>
      <c r="K25" s="1264"/>
      <c r="L25" s="1264"/>
    </row>
    <row r="26" spans="1:12" ht="13.8">
      <c r="A26" s="1250"/>
      <c r="B26" s="1243"/>
      <c r="C26" s="1243"/>
      <c r="D26" s="1235" t="s">
        <v>997</v>
      </c>
      <c r="E26" s="1235" t="s">
        <v>236</v>
      </c>
      <c r="F26" s="1813">
        <v>0</v>
      </c>
      <c r="G26" s="1236" t="s">
        <v>270</v>
      </c>
      <c r="H26" s="1708">
        <f>'WCA Allocation Factors'!I6</f>
        <v>0</v>
      </c>
      <c r="I26" s="2314">
        <f t="shared" si="0"/>
        <v>0</v>
      </c>
      <c r="J26" s="1262"/>
      <c r="K26" s="1264"/>
      <c r="L26" s="1264"/>
    </row>
    <row r="27" spans="1:12" ht="13.8">
      <c r="A27" s="1250"/>
      <c r="B27" s="1243"/>
      <c r="C27" s="1243"/>
      <c r="D27" s="1235" t="s">
        <v>997</v>
      </c>
      <c r="E27" s="1235" t="s">
        <v>236</v>
      </c>
      <c r="F27" s="1813">
        <v>0</v>
      </c>
      <c r="G27" s="1236" t="s">
        <v>370</v>
      </c>
      <c r="H27" s="1708">
        <f>'WCA Allocation Factors'!E19</f>
        <v>0.22519547929700628</v>
      </c>
      <c r="I27" s="2314">
        <f t="shared" si="0"/>
        <v>0</v>
      </c>
      <c r="J27" s="1262"/>
      <c r="K27" s="1264"/>
      <c r="L27" s="1264"/>
    </row>
    <row r="28" spans="1:12" ht="13.8">
      <c r="A28" s="1250"/>
      <c r="B28" s="1243"/>
      <c r="C28" s="1243"/>
      <c r="D28" s="1235" t="s">
        <v>997</v>
      </c>
      <c r="E28" s="1235" t="s">
        <v>236</v>
      </c>
      <c r="F28" s="1813">
        <v>0</v>
      </c>
      <c r="G28" s="1236" t="s">
        <v>369</v>
      </c>
      <c r="H28" s="1708">
        <f>'WCA Allocation Factors'!E18</f>
        <v>0.22476648699999999</v>
      </c>
      <c r="I28" s="2314">
        <f t="shared" si="0"/>
        <v>0</v>
      </c>
      <c r="J28" s="1262"/>
      <c r="K28" s="1264"/>
      <c r="L28" s="1264"/>
    </row>
    <row r="29" spans="1:12" ht="13.8">
      <c r="A29" s="1250"/>
      <c r="B29" s="1243"/>
      <c r="C29" s="1243"/>
      <c r="D29" s="1235" t="s">
        <v>997</v>
      </c>
      <c r="E29" s="1235" t="s">
        <v>236</v>
      </c>
      <c r="F29" s="1813">
        <v>0</v>
      </c>
      <c r="G29" s="1236" t="s">
        <v>268</v>
      </c>
      <c r="H29" s="1708">
        <f>'WCA Allocation Factors'!D6</f>
        <v>0</v>
      </c>
      <c r="I29" s="2314">
        <f t="shared" si="0"/>
        <v>0</v>
      </c>
      <c r="J29" s="1262"/>
      <c r="K29" s="1264"/>
      <c r="L29" s="1264"/>
    </row>
    <row r="30" spans="1:12" ht="13.8">
      <c r="A30" s="1250"/>
      <c r="B30" s="1243"/>
      <c r="C30" s="1243"/>
      <c r="D30" s="1235" t="s">
        <v>997</v>
      </c>
      <c r="E30" s="1235" t="s">
        <v>236</v>
      </c>
      <c r="F30" s="1813">
        <v>0</v>
      </c>
      <c r="G30" s="1236" t="s">
        <v>223</v>
      </c>
      <c r="H30" s="1708">
        <f>'WCA Allocation Factors'!E12</f>
        <v>6.8509279244491156E-2</v>
      </c>
      <c r="I30" s="2314">
        <f t="shared" si="0"/>
        <v>0</v>
      </c>
      <c r="J30" s="1262"/>
      <c r="K30" s="1264"/>
      <c r="L30" s="1264"/>
    </row>
    <row r="31" spans="1:12" ht="13.8">
      <c r="A31" s="1250"/>
      <c r="B31" s="1243"/>
      <c r="C31" s="1243"/>
      <c r="D31" s="1235" t="s">
        <v>997</v>
      </c>
      <c r="E31" s="1235" t="s">
        <v>236</v>
      </c>
      <c r="F31" s="1813">
        <v>0</v>
      </c>
      <c r="G31" s="1236" t="s">
        <v>269</v>
      </c>
      <c r="H31" s="1708">
        <f>'WCA Allocation Factors'!H6</f>
        <v>0</v>
      </c>
      <c r="I31" s="2314">
        <f t="shared" si="0"/>
        <v>0</v>
      </c>
      <c r="J31" s="1262"/>
      <c r="K31" s="1264"/>
      <c r="L31" s="1264"/>
    </row>
    <row r="32" spans="1:12" ht="13.8">
      <c r="A32" s="1250"/>
      <c r="B32" s="1243"/>
      <c r="C32" s="1243"/>
      <c r="D32" s="1235" t="s">
        <v>997</v>
      </c>
      <c r="E32" s="1235" t="s">
        <v>236</v>
      </c>
      <c r="F32" s="1813">
        <v>0</v>
      </c>
      <c r="G32" s="1236" t="s">
        <v>237</v>
      </c>
      <c r="H32" s="1708">
        <f>'WCA Allocation Factors'!E6</f>
        <v>1</v>
      </c>
      <c r="I32" s="2314">
        <f t="shared" si="0"/>
        <v>0</v>
      </c>
      <c r="J32" s="1262"/>
      <c r="K32" s="81"/>
      <c r="L32" s="81"/>
    </row>
    <row r="33" spans="1:12" ht="13.8">
      <c r="A33" s="1250"/>
      <c r="B33" s="1243"/>
      <c r="C33" s="1243"/>
      <c r="D33" s="1235" t="s">
        <v>997</v>
      </c>
      <c r="E33" s="1235" t="s">
        <v>236</v>
      </c>
      <c r="F33" s="1813">
        <v>0</v>
      </c>
      <c r="G33" s="1236" t="s">
        <v>683</v>
      </c>
      <c r="H33" s="1708">
        <f>'WCA Allocation Factors'!K6</f>
        <v>0</v>
      </c>
      <c r="I33" s="2314">
        <f t="shared" si="0"/>
        <v>0</v>
      </c>
      <c r="J33" s="1262"/>
      <c r="K33" s="81"/>
      <c r="L33" s="81"/>
    </row>
    <row r="34" spans="1:12" ht="13.8">
      <c r="A34" s="1250"/>
      <c r="B34" s="1243"/>
      <c r="C34" s="1243"/>
      <c r="D34" s="1235" t="s">
        <v>997</v>
      </c>
      <c r="E34" s="1235" t="s">
        <v>236</v>
      </c>
      <c r="F34" s="1813">
        <v>0</v>
      </c>
      <c r="G34" s="1236" t="s">
        <v>880</v>
      </c>
      <c r="H34" s="1708">
        <f>'WCA Allocation Factors'!K6</f>
        <v>0</v>
      </c>
      <c r="I34" s="2314">
        <f t="shared" si="0"/>
        <v>0</v>
      </c>
      <c r="J34" s="1262"/>
      <c r="K34" s="81"/>
      <c r="L34" s="81"/>
    </row>
    <row r="35" spans="1:12" ht="13.8">
      <c r="A35" s="1250"/>
      <c r="B35" s="1186"/>
      <c r="C35" s="1186"/>
      <c r="D35" s="1187" t="s">
        <v>998</v>
      </c>
      <c r="E35" s="1187" t="s">
        <v>236</v>
      </c>
      <c r="F35" s="1813">
        <v>0</v>
      </c>
      <c r="G35" s="1236" t="s">
        <v>267</v>
      </c>
      <c r="H35" s="1708">
        <f>'WCA Allocation Factors'!C6</f>
        <v>0</v>
      </c>
      <c r="I35" s="2314">
        <f t="shared" si="0"/>
        <v>0</v>
      </c>
      <c r="J35" s="1262"/>
      <c r="K35" s="81"/>
      <c r="L35" s="81"/>
    </row>
    <row r="36" spans="1:12" ht="13.8">
      <c r="A36" s="1250"/>
      <c r="B36" s="1243"/>
      <c r="C36" s="1243"/>
      <c r="D36" s="1235" t="s">
        <v>998</v>
      </c>
      <c r="E36" s="1235" t="s">
        <v>236</v>
      </c>
      <c r="F36" s="1813">
        <v>0</v>
      </c>
      <c r="G36" s="1236" t="s">
        <v>404</v>
      </c>
      <c r="H36" s="1708">
        <f>'WCA Allocation Factors'!E11</f>
        <v>0</v>
      </c>
      <c r="I36" s="2314">
        <f t="shared" si="0"/>
        <v>0</v>
      </c>
      <c r="J36" s="1262"/>
      <c r="K36" s="81"/>
      <c r="L36" s="81"/>
    </row>
    <row r="37" spans="1:12" ht="13.8">
      <c r="A37" s="1250"/>
      <c r="B37" s="1243"/>
      <c r="C37" s="1243"/>
      <c r="D37" s="1235" t="s">
        <v>998</v>
      </c>
      <c r="E37" s="1235" t="s">
        <v>236</v>
      </c>
      <c r="F37" s="1813">
        <v>0</v>
      </c>
      <c r="G37" s="1236" t="s">
        <v>352</v>
      </c>
      <c r="H37" s="1708">
        <f>'WCA Allocation Factors'!E17</f>
        <v>0</v>
      </c>
      <c r="I37" s="2314">
        <f t="shared" si="0"/>
        <v>0</v>
      </c>
      <c r="J37" s="1262"/>
      <c r="K37" s="81"/>
      <c r="L37" s="81"/>
    </row>
    <row r="38" spans="1:12" ht="13.8">
      <c r="A38" s="1250"/>
      <c r="B38" s="1243"/>
      <c r="C38" s="1243"/>
      <c r="D38" s="1235" t="s">
        <v>998</v>
      </c>
      <c r="E38" s="1235" t="s">
        <v>236</v>
      </c>
      <c r="F38" s="1813">
        <v>0</v>
      </c>
      <c r="G38" s="1236" t="s">
        <v>341</v>
      </c>
      <c r="H38" s="1708">
        <f>'WCA Allocation Factors'!E16</f>
        <v>0.22605500000000001</v>
      </c>
      <c r="I38" s="2314">
        <f t="shared" si="0"/>
        <v>0</v>
      </c>
      <c r="J38" s="1262"/>
      <c r="K38" s="81"/>
      <c r="L38" s="81"/>
    </row>
    <row r="39" spans="1:12" ht="13.8">
      <c r="A39" s="1250"/>
      <c r="B39" s="1243"/>
      <c r="C39" s="1243"/>
      <c r="D39" s="1235" t="s">
        <v>998</v>
      </c>
      <c r="E39" s="1235" t="s">
        <v>236</v>
      </c>
      <c r="F39" s="1813">
        <v>0</v>
      </c>
      <c r="G39" s="1236" t="s">
        <v>270</v>
      </c>
      <c r="H39" s="1708">
        <f>'WCA Allocation Factors'!I6</f>
        <v>0</v>
      </c>
      <c r="I39" s="2314">
        <f t="shared" si="0"/>
        <v>0</v>
      </c>
      <c r="J39" s="1262"/>
      <c r="K39" s="81"/>
      <c r="L39" s="81"/>
    </row>
    <row r="40" spans="1:12" ht="13.8">
      <c r="A40" s="1250"/>
      <c r="B40" s="1243"/>
      <c r="C40" s="1243"/>
      <c r="D40" s="1235" t="s">
        <v>998</v>
      </c>
      <c r="E40" s="1235" t="s">
        <v>236</v>
      </c>
      <c r="F40" s="1813">
        <v>0</v>
      </c>
      <c r="G40" s="1236" t="s">
        <v>369</v>
      </c>
      <c r="H40" s="1708">
        <f>'WCA Allocation Factors'!E18</f>
        <v>0.22476648699999999</v>
      </c>
      <c r="I40" s="2314">
        <f t="shared" si="0"/>
        <v>0</v>
      </c>
      <c r="J40" s="1262"/>
      <c r="K40" s="81"/>
      <c r="L40" s="81"/>
    </row>
    <row r="41" spans="1:12" ht="13.8">
      <c r="A41" s="1250"/>
      <c r="B41" s="1243"/>
      <c r="C41" s="1243"/>
      <c r="D41" s="1235" t="s">
        <v>998</v>
      </c>
      <c r="E41" s="1235" t="s">
        <v>236</v>
      </c>
      <c r="F41" s="1813">
        <v>0</v>
      </c>
      <c r="G41" s="1236" t="s">
        <v>268</v>
      </c>
      <c r="H41" s="1708">
        <f>'WCA Allocation Factors'!D6</f>
        <v>0</v>
      </c>
      <c r="I41" s="2314">
        <f t="shared" si="0"/>
        <v>0</v>
      </c>
      <c r="J41" s="1262"/>
      <c r="K41" s="81"/>
      <c r="L41" s="81"/>
    </row>
    <row r="42" spans="1:12" ht="13.8">
      <c r="A42" s="1250"/>
      <c r="B42" s="1243"/>
      <c r="C42" s="1243"/>
      <c r="D42" s="1235" t="s">
        <v>998</v>
      </c>
      <c r="E42" s="1235" t="s">
        <v>236</v>
      </c>
      <c r="F42" s="1813">
        <v>0</v>
      </c>
      <c r="G42" s="1236" t="s">
        <v>223</v>
      </c>
      <c r="H42" s="1708">
        <f>'WCA Allocation Factors'!E12</f>
        <v>6.8509279244491156E-2</v>
      </c>
      <c r="I42" s="2314">
        <f t="shared" si="0"/>
        <v>0</v>
      </c>
      <c r="J42" s="1262"/>
      <c r="K42" s="81"/>
      <c r="L42" s="81"/>
    </row>
    <row r="43" spans="1:12" ht="13.8">
      <c r="A43" s="1250"/>
      <c r="B43" s="1243"/>
      <c r="C43" s="1243"/>
      <c r="D43" s="1235" t="s">
        <v>998</v>
      </c>
      <c r="E43" s="1235" t="s">
        <v>236</v>
      </c>
      <c r="F43" s="1813">
        <v>0</v>
      </c>
      <c r="G43" s="1236" t="s">
        <v>269</v>
      </c>
      <c r="H43" s="1708">
        <f>'WCA Allocation Factors'!H6</f>
        <v>0</v>
      </c>
      <c r="I43" s="2314">
        <f t="shared" si="0"/>
        <v>0</v>
      </c>
      <c r="J43" s="1262"/>
      <c r="K43" s="81"/>
      <c r="L43" s="81"/>
    </row>
    <row r="44" spans="1:12" ht="13.8">
      <c r="A44" s="1250"/>
      <c r="B44" s="1243"/>
      <c r="C44" s="1243"/>
      <c r="D44" s="1235" t="s">
        <v>998</v>
      </c>
      <c r="E44" s="1235" t="s">
        <v>236</v>
      </c>
      <c r="F44" s="1813">
        <v>0</v>
      </c>
      <c r="G44" s="1236" t="s">
        <v>237</v>
      </c>
      <c r="H44" s="1708">
        <f>'WCA Allocation Factors'!E6</f>
        <v>1</v>
      </c>
      <c r="I44" s="2314">
        <f t="shared" si="0"/>
        <v>0</v>
      </c>
      <c r="J44" s="1262"/>
      <c r="K44" s="81"/>
      <c r="L44" s="81"/>
    </row>
    <row r="45" spans="1:12" ht="13.8">
      <c r="A45" s="1250"/>
      <c r="B45" s="1243"/>
      <c r="C45" s="1243"/>
      <c r="D45" s="1235" t="s">
        <v>998</v>
      </c>
      <c r="E45" s="1235" t="s">
        <v>236</v>
      </c>
      <c r="F45" s="1813">
        <v>0</v>
      </c>
      <c r="G45" s="1236" t="s">
        <v>683</v>
      </c>
      <c r="H45" s="1708">
        <f>'WCA Allocation Factors'!K6</f>
        <v>0</v>
      </c>
      <c r="I45" s="2314">
        <f t="shared" si="0"/>
        <v>0</v>
      </c>
      <c r="J45" s="1262"/>
      <c r="K45" s="81"/>
      <c r="L45" s="81"/>
    </row>
    <row r="46" spans="1:12" ht="13.8">
      <c r="A46" s="1250"/>
      <c r="B46" s="1259"/>
      <c r="C46" s="1186"/>
      <c r="D46" s="1187" t="s">
        <v>998</v>
      </c>
      <c r="E46" s="1187" t="s">
        <v>236</v>
      </c>
      <c r="F46" s="1813">
        <v>0</v>
      </c>
      <c r="G46" s="1236" t="s">
        <v>880</v>
      </c>
      <c r="H46" s="1708">
        <f>'WCA Allocation Factors'!K6</f>
        <v>0</v>
      </c>
      <c r="I46" s="2314">
        <f t="shared" si="0"/>
        <v>0</v>
      </c>
      <c r="J46" s="1262"/>
      <c r="K46" s="81"/>
      <c r="L46" s="81"/>
    </row>
    <row r="47" spans="1:12" ht="13.8">
      <c r="A47" s="1250"/>
      <c r="B47" s="1243"/>
      <c r="C47" s="1243"/>
      <c r="D47" s="1235" t="s">
        <v>999</v>
      </c>
      <c r="E47" s="1235" t="s">
        <v>236</v>
      </c>
      <c r="F47" s="1813">
        <v>0</v>
      </c>
      <c r="G47" s="1236" t="s">
        <v>267</v>
      </c>
      <c r="H47" s="1708">
        <f>'WCA Allocation Factors'!C6</f>
        <v>0</v>
      </c>
      <c r="I47" s="2314">
        <f t="shared" si="0"/>
        <v>0</v>
      </c>
      <c r="J47" s="1262"/>
      <c r="K47" s="81"/>
      <c r="L47" s="81"/>
    </row>
    <row r="48" spans="1:12" ht="13.8">
      <c r="A48" s="1250"/>
      <c r="B48" s="1243"/>
      <c r="C48" s="1243"/>
      <c r="D48" s="1235" t="s">
        <v>999</v>
      </c>
      <c r="E48" s="1235" t="s">
        <v>236</v>
      </c>
      <c r="F48" s="1813">
        <v>0</v>
      </c>
      <c r="G48" s="1236" t="s">
        <v>352</v>
      </c>
      <c r="H48" s="1708">
        <f>'WCA Allocation Factors'!E17</f>
        <v>0</v>
      </c>
      <c r="I48" s="2314">
        <f t="shared" si="0"/>
        <v>0</v>
      </c>
      <c r="J48" s="1262"/>
      <c r="K48" s="81"/>
      <c r="L48" s="81"/>
    </row>
    <row r="49" spans="1:12" ht="13.8">
      <c r="A49" s="1250"/>
      <c r="B49" s="1243"/>
      <c r="C49" s="1243"/>
      <c r="D49" s="1235" t="s">
        <v>999</v>
      </c>
      <c r="E49" s="1235" t="s">
        <v>236</v>
      </c>
      <c r="F49" s="1813">
        <v>0</v>
      </c>
      <c r="G49" s="1236" t="s">
        <v>341</v>
      </c>
      <c r="H49" s="1708">
        <f>'WCA Allocation Factors'!E16</f>
        <v>0.22605500000000001</v>
      </c>
      <c r="I49" s="2314">
        <f t="shared" si="0"/>
        <v>0</v>
      </c>
      <c r="J49" s="1262"/>
      <c r="K49" s="81"/>
      <c r="L49" s="81"/>
    </row>
    <row r="50" spans="1:12" ht="13.8">
      <c r="A50" s="1250"/>
      <c r="B50" s="1243"/>
      <c r="C50" s="1243"/>
      <c r="D50" s="1235" t="s">
        <v>999</v>
      </c>
      <c r="E50" s="1235" t="s">
        <v>236</v>
      </c>
      <c r="F50" s="1813">
        <v>0</v>
      </c>
      <c r="G50" s="1236" t="s">
        <v>270</v>
      </c>
      <c r="H50" s="1708">
        <f>'WCA Allocation Factors'!I6</f>
        <v>0</v>
      </c>
      <c r="I50" s="2314">
        <f t="shared" si="0"/>
        <v>0</v>
      </c>
      <c r="J50" s="1262"/>
      <c r="K50" s="81"/>
      <c r="L50" s="81"/>
    </row>
    <row r="51" spans="1:12" ht="13.8">
      <c r="A51" s="1250"/>
      <c r="B51" s="1243"/>
      <c r="C51" s="1243"/>
      <c r="D51" s="1235" t="s">
        <v>999</v>
      </c>
      <c r="E51" s="1235" t="s">
        <v>236</v>
      </c>
      <c r="F51" s="1813">
        <v>0</v>
      </c>
      <c r="G51" s="1236" t="s">
        <v>369</v>
      </c>
      <c r="H51" s="1708">
        <f>'WCA Allocation Factors'!E18</f>
        <v>0.22476648699999999</v>
      </c>
      <c r="I51" s="2314">
        <f t="shared" si="0"/>
        <v>0</v>
      </c>
      <c r="J51" s="1262"/>
      <c r="K51" s="81"/>
      <c r="L51" s="81"/>
    </row>
    <row r="52" spans="1:12" ht="13.8">
      <c r="A52" s="1250"/>
      <c r="B52" s="1243"/>
      <c r="C52" s="1243"/>
      <c r="D52" s="1235" t="s">
        <v>999</v>
      </c>
      <c r="E52" s="1235" t="s">
        <v>236</v>
      </c>
      <c r="F52" s="1813">
        <v>0</v>
      </c>
      <c r="G52" s="1236" t="s">
        <v>268</v>
      </c>
      <c r="H52" s="1708">
        <f>'WCA Allocation Factors'!D6</f>
        <v>0</v>
      </c>
      <c r="I52" s="2314">
        <f t="shared" si="0"/>
        <v>0</v>
      </c>
      <c r="J52" s="1262"/>
      <c r="K52" s="81"/>
      <c r="L52" s="81"/>
    </row>
    <row r="53" spans="1:12" ht="13.8">
      <c r="A53" s="1250"/>
      <c r="B53" s="1243"/>
      <c r="C53" s="1243"/>
      <c r="D53" s="1235" t="s">
        <v>999</v>
      </c>
      <c r="E53" s="1235" t="s">
        <v>236</v>
      </c>
      <c r="F53" s="1813">
        <v>0</v>
      </c>
      <c r="G53" s="1236" t="s">
        <v>223</v>
      </c>
      <c r="H53" s="1708">
        <f>'WCA Allocation Factors'!E12</f>
        <v>6.8509279244491156E-2</v>
      </c>
      <c r="I53" s="2314">
        <f t="shared" si="0"/>
        <v>0</v>
      </c>
      <c r="J53" s="1262"/>
      <c r="K53" s="81"/>
      <c r="L53" s="81"/>
    </row>
    <row r="54" spans="1:12" ht="13.8">
      <c r="A54" s="1250"/>
      <c r="B54" s="1243"/>
      <c r="C54" s="1243"/>
      <c r="D54" s="1235" t="s">
        <v>999</v>
      </c>
      <c r="E54" s="1235" t="s">
        <v>236</v>
      </c>
      <c r="F54" s="1813">
        <v>0</v>
      </c>
      <c r="G54" s="1236" t="s">
        <v>269</v>
      </c>
      <c r="H54" s="1708">
        <f>'WCA Allocation Factors'!H6</f>
        <v>0</v>
      </c>
      <c r="I54" s="2314">
        <f t="shared" si="0"/>
        <v>0</v>
      </c>
      <c r="J54" s="1262"/>
      <c r="K54" s="81"/>
      <c r="L54" s="81"/>
    </row>
    <row r="55" spans="1:12" ht="13.8">
      <c r="A55" s="1250"/>
      <c r="B55" s="1243"/>
      <c r="C55" s="1243"/>
      <c r="D55" s="1235" t="s">
        <v>999</v>
      </c>
      <c r="E55" s="1235" t="s">
        <v>236</v>
      </c>
      <c r="F55" s="1813">
        <v>0</v>
      </c>
      <c r="G55" s="1236" t="s">
        <v>237</v>
      </c>
      <c r="H55" s="1708">
        <f>'WCA Allocation Factors'!E6</f>
        <v>1</v>
      </c>
      <c r="I55" s="2314">
        <f t="shared" si="0"/>
        <v>0</v>
      </c>
      <c r="J55" s="1262"/>
      <c r="K55" s="81"/>
      <c r="L55" s="81"/>
    </row>
    <row r="56" spans="1:12" ht="13.8">
      <c r="A56" s="1250"/>
      <c r="B56" s="1243"/>
      <c r="C56" s="1243"/>
      <c r="D56" s="1235" t="s">
        <v>999</v>
      </c>
      <c r="E56" s="1235" t="s">
        <v>236</v>
      </c>
      <c r="F56" s="1813">
        <v>0</v>
      </c>
      <c r="G56" s="1236" t="s">
        <v>683</v>
      </c>
      <c r="H56" s="1708">
        <f>'WCA Allocation Factors'!K6</f>
        <v>0</v>
      </c>
      <c r="I56" s="2314">
        <f t="shared" si="0"/>
        <v>0</v>
      </c>
      <c r="J56" s="1262"/>
      <c r="K56" s="81"/>
      <c r="L56" s="81"/>
    </row>
    <row r="57" spans="1:12" ht="13.8">
      <c r="A57" s="1250"/>
      <c r="B57" s="1075"/>
      <c r="C57" s="1075"/>
      <c r="D57" s="1237" t="s">
        <v>999</v>
      </c>
      <c r="E57" s="1237" t="s">
        <v>236</v>
      </c>
      <c r="F57" s="1813">
        <v>0</v>
      </c>
      <c r="G57" s="1236" t="s">
        <v>880</v>
      </c>
      <c r="H57" s="1708">
        <f>'WCA Allocation Factors'!K6</f>
        <v>0</v>
      </c>
      <c r="I57" s="2314">
        <f t="shared" si="0"/>
        <v>0</v>
      </c>
      <c r="J57" s="1242"/>
      <c r="K57" s="81"/>
      <c r="L57" s="81"/>
    </row>
    <row r="58" spans="1:12" ht="13.8">
      <c r="A58" s="1250"/>
      <c r="B58" s="1243"/>
      <c r="C58" s="1243"/>
      <c r="D58" s="1235" t="s">
        <v>1000</v>
      </c>
      <c r="E58" s="1235" t="s">
        <v>236</v>
      </c>
      <c r="F58" s="1813">
        <v>0</v>
      </c>
      <c r="G58" s="1236" t="s">
        <v>267</v>
      </c>
      <c r="H58" s="1708">
        <f>'WCA Allocation Factors'!C6</f>
        <v>0</v>
      </c>
      <c r="I58" s="2314">
        <f t="shared" si="0"/>
        <v>0</v>
      </c>
      <c r="J58" s="1262"/>
      <c r="K58" s="81"/>
      <c r="L58" s="81"/>
    </row>
    <row r="59" spans="1:12" ht="13.8">
      <c r="A59" s="1250"/>
      <c r="B59" s="1243"/>
      <c r="C59" s="1243"/>
      <c r="D59" s="1235" t="s">
        <v>1000</v>
      </c>
      <c r="E59" s="1235" t="s">
        <v>236</v>
      </c>
      <c r="F59" s="1813">
        <v>0</v>
      </c>
      <c r="G59" s="1236" t="s">
        <v>404</v>
      </c>
      <c r="H59" s="1708">
        <f>'WCA Allocation Factors'!E11</f>
        <v>0</v>
      </c>
      <c r="I59" s="2314">
        <f t="shared" si="0"/>
        <v>0</v>
      </c>
      <c r="J59" s="1262"/>
      <c r="K59" s="81"/>
      <c r="L59" s="81"/>
    </row>
    <row r="60" spans="1:12" ht="13.8">
      <c r="A60" s="1250"/>
      <c r="B60" s="1243"/>
      <c r="C60" s="1243"/>
      <c r="D60" s="1235" t="s">
        <v>1000</v>
      </c>
      <c r="E60" s="1235" t="s">
        <v>236</v>
      </c>
      <c r="F60" s="1813">
        <v>0</v>
      </c>
      <c r="G60" s="1236" t="s">
        <v>352</v>
      </c>
      <c r="H60" s="1708">
        <f>'WCA Allocation Factors'!E17</f>
        <v>0</v>
      </c>
      <c r="I60" s="2314">
        <f t="shared" si="0"/>
        <v>0</v>
      </c>
      <c r="J60" s="1262"/>
      <c r="K60" s="81"/>
      <c r="L60" s="81"/>
    </row>
    <row r="61" spans="1:12" ht="13.8">
      <c r="A61" s="1250"/>
      <c r="B61" s="1243"/>
      <c r="C61" s="1243"/>
      <c r="D61" s="1235" t="s">
        <v>1000</v>
      </c>
      <c r="E61" s="1235" t="s">
        <v>236</v>
      </c>
      <c r="F61" s="1813">
        <v>0</v>
      </c>
      <c r="G61" s="1236" t="s">
        <v>341</v>
      </c>
      <c r="H61" s="1708">
        <f>'WCA Allocation Factors'!E16</f>
        <v>0.22605500000000001</v>
      </c>
      <c r="I61" s="2314">
        <f t="shared" si="0"/>
        <v>0</v>
      </c>
      <c r="J61" s="1262"/>
      <c r="K61" s="81"/>
      <c r="L61" s="81"/>
    </row>
    <row r="62" spans="1:12" ht="13.8">
      <c r="A62" s="1250"/>
      <c r="B62" s="1243"/>
      <c r="C62" s="1243"/>
      <c r="D62" s="1235" t="s">
        <v>1000</v>
      </c>
      <c r="E62" s="1235" t="s">
        <v>236</v>
      </c>
      <c r="F62" s="1813">
        <v>0</v>
      </c>
      <c r="G62" s="1236" t="s">
        <v>270</v>
      </c>
      <c r="H62" s="1708">
        <f>'WCA Allocation Factors'!I6</f>
        <v>0</v>
      </c>
      <c r="I62" s="2314">
        <f t="shared" si="0"/>
        <v>0</v>
      </c>
      <c r="J62" s="1262"/>
      <c r="K62" s="81"/>
      <c r="L62" s="81"/>
    </row>
    <row r="63" spans="1:12" ht="13.8">
      <c r="A63" s="1250"/>
      <c r="B63" s="1243"/>
      <c r="C63" s="1243"/>
      <c r="D63" s="1235" t="s">
        <v>1000</v>
      </c>
      <c r="E63" s="1235" t="s">
        <v>236</v>
      </c>
      <c r="F63" s="1813">
        <v>0</v>
      </c>
      <c r="G63" s="1236" t="s">
        <v>369</v>
      </c>
      <c r="H63" s="1708">
        <f>'WCA Allocation Factors'!E18</f>
        <v>0.22476648699999999</v>
      </c>
      <c r="I63" s="2314">
        <f t="shared" si="0"/>
        <v>0</v>
      </c>
      <c r="J63" s="1262"/>
      <c r="K63" s="81"/>
      <c r="L63" s="81"/>
    </row>
    <row r="64" spans="1:12" ht="13.8">
      <c r="A64" s="1250"/>
      <c r="B64" s="1243"/>
      <c r="C64" s="1243"/>
      <c r="D64" s="1235" t="s">
        <v>1000</v>
      </c>
      <c r="E64" s="1235" t="s">
        <v>236</v>
      </c>
      <c r="F64" s="1813">
        <v>0</v>
      </c>
      <c r="G64" s="1236" t="s">
        <v>268</v>
      </c>
      <c r="H64" s="1708">
        <f>'WCA Allocation Factors'!D6</f>
        <v>0</v>
      </c>
      <c r="I64" s="2314">
        <f t="shared" si="0"/>
        <v>0</v>
      </c>
      <c r="J64" s="1262"/>
      <c r="K64" s="81"/>
      <c r="L64" s="81"/>
    </row>
    <row r="65" spans="1:12" ht="13.8">
      <c r="A65" s="1250"/>
      <c r="B65" s="1243"/>
      <c r="C65" s="1243"/>
      <c r="D65" s="1235" t="s">
        <v>1000</v>
      </c>
      <c r="E65" s="1235" t="s">
        <v>236</v>
      </c>
      <c r="F65" s="1813">
        <v>0</v>
      </c>
      <c r="G65" s="1236" t="s">
        <v>223</v>
      </c>
      <c r="H65" s="1708">
        <f>'WCA Allocation Factors'!E12</f>
        <v>6.8509279244491156E-2</v>
      </c>
      <c r="I65" s="2314">
        <f t="shared" si="0"/>
        <v>0</v>
      </c>
      <c r="J65" s="1262"/>
      <c r="K65" s="81"/>
      <c r="L65" s="81"/>
    </row>
    <row r="66" spans="1:12" ht="13.8">
      <c r="A66" s="1250"/>
      <c r="B66" s="1243"/>
      <c r="C66" s="1243"/>
      <c r="D66" s="1235" t="s">
        <v>1000</v>
      </c>
      <c r="E66" s="1235" t="s">
        <v>236</v>
      </c>
      <c r="F66" s="1813">
        <v>0</v>
      </c>
      <c r="G66" s="1236" t="s">
        <v>269</v>
      </c>
      <c r="H66" s="1708">
        <f>'WCA Allocation Factors'!H6</f>
        <v>0</v>
      </c>
      <c r="I66" s="2314">
        <f t="shared" si="0"/>
        <v>0</v>
      </c>
      <c r="J66" s="1262"/>
      <c r="K66" s="81"/>
      <c r="L66" s="81"/>
    </row>
    <row r="67" spans="1:12" ht="13.8">
      <c r="A67" s="1250"/>
      <c r="B67" s="1243"/>
      <c r="C67" s="1243"/>
      <c r="D67" s="1235" t="s">
        <v>1000</v>
      </c>
      <c r="E67" s="1235" t="s">
        <v>236</v>
      </c>
      <c r="F67" s="1813">
        <v>0</v>
      </c>
      <c r="G67" s="1236" t="s">
        <v>237</v>
      </c>
      <c r="H67" s="1708">
        <f>'WCA Allocation Factors'!E6</f>
        <v>1</v>
      </c>
      <c r="I67" s="2314">
        <f t="shared" si="0"/>
        <v>0</v>
      </c>
      <c r="J67" s="1262"/>
      <c r="K67" s="81"/>
      <c r="L67" s="81"/>
    </row>
    <row r="68" spans="1:12" ht="13.8">
      <c r="A68" s="1250"/>
      <c r="B68" s="1075"/>
      <c r="C68" s="1075"/>
      <c r="D68" s="1237" t="s">
        <v>1000</v>
      </c>
      <c r="E68" s="1237" t="s">
        <v>236</v>
      </c>
      <c r="F68" s="1813">
        <v>0</v>
      </c>
      <c r="G68" s="1236" t="s">
        <v>683</v>
      </c>
      <c r="H68" s="1708">
        <f>'WCA Allocation Factors'!K6</f>
        <v>0</v>
      </c>
      <c r="I68" s="2314">
        <f t="shared" si="0"/>
        <v>0</v>
      </c>
      <c r="J68" s="1262"/>
      <c r="K68" s="81"/>
      <c r="L68" s="81"/>
    </row>
    <row r="69" spans="1:12" ht="13.8">
      <c r="A69" s="1250"/>
      <c r="B69" s="1243"/>
      <c r="C69" s="1243"/>
      <c r="D69" s="1235" t="s">
        <v>1000</v>
      </c>
      <c r="E69" s="1235" t="s">
        <v>236</v>
      </c>
      <c r="F69" s="1813">
        <v>0</v>
      </c>
      <c r="G69" s="1236" t="s">
        <v>880</v>
      </c>
      <c r="H69" s="1708">
        <f>'WCA Allocation Factors'!K6</f>
        <v>0</v>
      </c>
      <c r="I69" s="2314">
        <f t="shared" si="0"/>
        <v>0</v>
      </c>
      <c r="J69" s="1262"/>
      <c r="K69" s="81"/>
      <c r="L69" s="81"/>
    </row>
    <row r="70" spans="1:12" ht="13.8">
      <c r="A70" s="1250"/>
      <c r="B70" s="1243"/>
      <c r="C70" s="1243"/>
      <c r="D70" s="1235" t="s">
        <v>1001</v>
      </c>
      <c r="E70" s="1235" t="s">
        <v>236</v>
      </c>
      <c r="F70" s="1813">
        <v>0</v>
      </c>
      <c r="G70" s="1236" t="s">
        <v>267</v>
      </c>
      <c r="H70" s="1708">
        <f>'WCA Allocation Factors'!C6</f>
        <v>0</v>
      </c>
      <c r="I70" s="2314">
        <f t="shared" si="0"/>
        <v>0</v>
      </c>
      <c r="J70" s="1262"/>
      <c r="K70" s="81"/>
      <c r="L70" s="81"/>
    </row>
    <row r="71" spans="1:12" ht="13.8">
      <c r="A71" s="1250"/>
      <c r="B71" s="1243"/>
      <c r="C71" s="1243"/>
      <c r="D71" s="1235" t="s">
        <v>1001</v>
      </c>
      <c r="E71" s="1235" t="s">
        <v>236</v>
      </c>
      <c r="F71" s="1813">
        <v>0</v>
      </c>
      <c r="G71" s="1236" t="s">
        <v>404</v>
      </c>
      <c r="H71" s="1708">
        <f>'WCA Allocation Factors'!E11</f>
        <v>0</v>
      </c>
      <c r="I71" s="2314">
        <f t="shared" si="0"/>
        <v>0</v>
      </c>
      <c r="J71" s="1262"/>
      <c r="K71" s="81"/>
      <c r="L71" s="81"/>
    </row>
    <row r="72" spans="1:12" ht="13.8">
      <c r="A72" s="1250"/>
      <c r="B72" s="1243"/>
      <c r="C72" s="1243"/>
      <c r="D72" s="1235" t="s">
        <v>1001</v>
      </c>
      <c r="E72" s="1235" t="s">
        <v>236</v>
      </c>
      <c r="F72" s="1813">
        <v>0</v>
      </c>
      <c r="G72" s="1236" t="s">
        <v>352</v>
      </c>
      <c r="H72" s="1708">
        <f>'WCA Allocation Factors'!E17</f>
        <v>0</v>
      </c>
      <c r="I72" s="2314">
        <f t="shared" si="0"/>
        <v>0</v>
      </c>
      <c r="J72" s="1262"/>
      <c r="K72" s="81"/>
      <c r="L72" s="81"/>
    </row>
    <row r="73" spans="1:12" ht="13.8">
      <c r="A73" s="1250"/>
      <c r="B73" s="1243"/>
      <c r="C73" s="1243"/>
      <c r="D73" s="1235" t="s">
        <v>1001</v>
      </c>
      <c r="E73" s="1235" t="s">
        <v>236</v>
      </c>
      <c r="F73" s="1813">
        <v>0</v>
      </c>
      <c r="G73" s="1236" t="s">
        <v>341</v>
      </c>
      <c r="H73" s="1708">
        <f>'WCA Allocation Factors'!E16</f>
        <v>0.22605500000000001</v>
      </c>
      <c r="I73" s="2314">
        <f t="shared" si="0"/>
        <v>0</v>
      </c>
      <c r="J73" s="1262"/>
      <c r="K73" s="81"/>
      <c r="L73" s="81"/>
    </row>
    <row r="74" spans="1:12" ht="13.8">
      <c r="A74" s="1250"/>
      <c r="B74" s="1243"/>
      <c r="C74" s="1243"/>
      <c r="D74" s="1235" t="s">
        <v>1001</v>
      </c>
      <c r="E74" s="1235" t="s">
        <v>236</v>
      </c>
      <c r="F74" s="1813">
        <v>0</v>
      </c>
      <c r="G74" s="1236" t="s">
        <v>270</v>
      </c>
      <c r="H74" s="1708">
        <f>'WCA Allocation Factors'!I6</f>
        <v>0</v>
      </c>
      <c r="I74" s="2314">
        <f t="shared" ref="I74:I107" si="1">F74*H74</f>
        <v>0</v>
      </c>
      <c r="J74" s="1262"/>
      <c r="K74" s="81"/>
      <c r="L74" s="81"/>
    </row>
    <row r="75" spans="1:12" ht="13.8">
      <c r="A75" s="1250"/>
      <c r="B75" s="1243"/>
      <c r="C75" s="1243"/>
      <c r="D75" s="1235" t="s">
        <v>1001</v>
      </c>
      <c r="E75" s="1235" t="s">
        <v>236</v>
      </c>
      <c r="F75" s="1813">
        <v>0</v>
      </c>
      <c r="G75" s="1236" t="s">
        <v>369</v>
      </c>
      <c r="H75" s="1708">
        <f>'WCA Allocation Factors'!E18</f>
        <v>0.22476648699999999</v>
      </c>
      <c r="I75" s="2314">
        <f t="shared" si="1"/>
        <v>0</v>
      </c>
      <c r="J75" s="1262"/>
      <c r="K75" s="81"/>
      <c r="L75" s="81"/>
    </row>
    <row r="76" spans="1:12" ht="13.8">
      <c r="A76" s="1250"/>
      <c r="B76" s="1243"/>
      <c r="C76" s="1243"/>
      <c r="D76" s="1235" t="s">
        <v>1001</v>
      </c>
      <c r="E76" s="1235" t="s">
        <v>236</v>
      </c>
      <c r="F76" s="1813">
        <v>0</v>
      </c>
      <c r="G76" s="1236" t="s">
        <v>268</v>
      </c>
      <c r="H76" s="1708">
        <f>'WCA Allocation Factors'!D6</f>
        <v>0</v>
      </c>
      <c r="I76" s="2314">
        <f t="shared" si="1"/>
        <v>0</v>
      </c>
      <c r="J76" s="1262"/>
      <c r="K76" s="81"/>
      <c r="L76" s="81"/>
    </row>
    <row r="77" spans="1:12" ht="13.8">
      <c r="A77" s="1250"/>
      <c r="B77" s="1243"/>
      <c r="C77" s="1243"/>
      <c r="D77" s="1235" t="s">
        <v>1001</v>
      </c>
      <c r="E77" s="1235" t="s">
        <v>236</v>
      </c>
      <c r="F77" s="1813">
        <v>0</v>
      </c>
      <c r="G77" s="1236" t="s">
        <v>223</v>
      </c>
      <c r="H77" s="1708">
        <f>'WCA Allocation Factors'!E12</f>
        <v>6.8509279244491156E-2</v>
      </c>
      <c r="I77" s="2314">
        <f t="shared" si="1"/>
        <v>0</v>
      </c>
      <c r="J77" s="1262"/>
      <c r="K77" s="81"/>
      <c r="L77" s="81"/>
    </row>
    <row r="78" spans="1:12" ht="13.8">
      <c r="A78" s="1250"/>
      <c r="B78" s="1243"/>
      <c r="C78" s="1243"/>
      <c r="D78" s="1235" t="s">
        <v>1001</v>
      </c>
      <c r="E78" s="1235" t="s">
        <v>236</v>
      </c>
      <c r="F78" s="1813">
        <v>0</v>
      </c>
      <c r="G78" s="1236" t="s">
        <v>269</v>
      </c>
      <c r="H78" s="1708">
        <f>'WCA Allocation Factors'!H6</f>
        <v>0</v>
      </c>
      <c r="I78" s="2314">
        <f t="shared" si="1"/>
        <v>0</v>
      </c>
      <c r="J78" s="1262"/>
      <c r="K78" s="81"/>
      <c r="L78" s="81"/>
    </row>
    <row r="79" spans="1:12" ht="13.8">
      <c r="A79" s="1250"/>
      <c r="B79" s="1243"/>
      <c r="C79" s="1243"/>
      <c r="D79" s="1235" t="s">
        <v>1001</v>
      </c>
      <c r="E79" s="1235" t="s">
        <v>236</v>
      </c>
      <c r="F79" s="1813">
        <v>0</v>
      </c>
      <c r="G79" s="1236" t="s">
        <v>237</v>
      </c>
      <c r="H79" s="1708">
        <f>'WCA Allocation Factors'!E6</f>
        <v>1</v>
      </c>
      <c r="I79" s="2314">
        <f t="shared" si="1"/>
        <v>0</v>
      </c>
      <c r="J79" s="1262"/>
      <c r="K79" s="81"/>
      <c r="L79" s="81"/>
    </row>
    <row r="80" spans="1:12" ht="13.8">
      <c r="A80" s="1250"/>
      <c r="B80" s="1243"/>
      <c r="C80" s="1243"/>
      <c r="D80" s="1235" t="s">
        <v>1001</v>
      </c>
      <c r="E80" s="1235" t="s">
        <v>236</v>
      </c>
      <c r="F80" s="1813">
        <v>0</v>
      </c>
      <c r="G80" s="1236" t="s">
        <v>683</v>
      </c>
      <c r="H80" s="1708">
        <f>'WCA Allocation Factors'!K6</f>
        <v>0</v>
      </c>
      <c r="I80" s="2314">
        <f t="shared" si="1"/>
        <v>0</v>
      </c>
      <c r="J80" s="1262"/>
      <c r="K80" s="81"/>
      <c r="L80" s="81"/>
    </row>
    <row r="81" spans="1:12" ht="13.8">
      <c r="A81" s="1250"/>
      <c r="B81" s="1243"/>
      <c r="C81" s="1243"/>
      <c r="D81" s="1235" t="s">
        <v>1001</v>
      </c>
      <c r="E81" s="1235" t="s">
        <v>236</v>
      </c>
      <c r="F81" s="1813">
        <v>0</v>
      </c>
      <c r="G81" s="1236" t="s">
        <v>880</v>
      </c>
      <c r="H81" s="1708">
        <f>'WCA Allocation Factors'!K6</f>
        <v>0</v>
      </c>
      <c r="I81" s="2314">
        <f t="shared" si="1"/>
        <v>0</v>
      </c>
      <c r="J81" s="1262"/>
      <c r="K81" s="81"/>
      <c r="L81" s="81"/>
    </row>
    <row r="82" spans="1:12" ht="13.8">
      <c r="A82" s="1250"/>
      <c r="B82" s="1243"/>
      <c r="C82" s="1243"/>
      <c r="D82" s="1235" t="s">
        <v>1002</v>
      </c>
      <c r="E82" s="1235" t="s">
        <v>236</v>
      </c>
      <c r="F82" s="1813">
        <v>0</v>
      </c>
      <c r="G82" s="1236" t="s">
        <v>267</v>
      </c>
      <c r="H82" s="1708">
        <f>'WCA Allocation Factors'!C6</f>
        <v>0</v>
      </c>
      <c r="I82" s="2314">
        <f t="shared" si="1"/>
        <v>0</v>
      </c>
      <c r="J82" s="1262"/>
      <c r="K82" s="81"/>
      <c r="L82" s="81"/>
    </row>
    <row r="83" spans="1:12" ht="13.8">
      <c r="A83" s="1250"/>
      <c r="B83" s="1243"/>
      <c r="C83" s="1243"/>
      <c r="D83" s="1235" t="s">
        <v>1002</v>
      </c>
      <c r="E83" s="1235" t="s">
        <v>236</v>
      </c>
      <c r="F83" s="1813">
        <v>0</v>
      </c>
      <c r="G83" s="1236" t="s">
        <v>404</v>
      </c>
      <c r="H83" s="1708">
        <f>'WCA Allocation Factors'!E11</f>
        <v>0</v>
      </c>
      <c r="I83" s="2314">
        <f t="shared" si="1"/>
        <v>0</v>
      </c>
      <c r="J83" s="1262"/>
      <c r="K83" s="81"/>
      <c r="L83" s="81"/>
    </row>
    <row r="84" spans="1:12" ht="13.8">
      <c r="A84" s="1250"/>
      <c r="B84" s="1243"/>
      <c r="C84" s="1243"/>
      <c r="D84" s="1235" t="s">
        <v>1002</v>
      </c>
      <c r="E84" s="1235" t="s">
        <v>236</v>
      </c>
      <c r="F84" s="1813">
        <v>0</v>
      </c>
      <c r="G84" s="1236" t="s">
        <v>352</v>
      </c>
      <c r="H84" s="1708">
        <f>'WCA Allocation Factors'!E17</f>
        <v>0</v>
      </c>
      <c r="I84" s="2314">
        <f t="shared" si="1"/>
        <v>0</v>
      </c>
      <c r="J84" s="1262"/>
      <c r="K84" s="81"/>
      <c r="L84" s="81"/>
    </row>
    <row r="85" spans="1:12" ht="13.8">
      <c r="A85" s="1250"/>
      <c r="B85" s="1243"/>
      <c r="C85" s="1243"/>
      <c r="D85" s="1235" t="s">
        <v>1002</v>
      </c>
      <c r="E85" s="1235" t="s">
        <v>236</v>
      </c>
      <c r="F85" s="1813">
        <v>0</v>
      </c>
      <c r="G85" s="1236" t="s">
        <v>341</v>
      </c>
      <c r="H85" s="1708">
        <f>'WCA Allocation Factors'!E16</f>
        <v>0.22605500000000001</v>
      </c>
      <c r="I85" s="2314">
        <f t="shared" si="1"/>
        <v>0</v>
      </c>
      <c r="J85" s="1262"/>
      <c r="K85" s="81"/>
      <c r="L85" s="81"/>
    </row>
    <row r="86" spans="1:12" ht="13.8">
      <c r="A86" s="1250"/>
      <c r="B86" s="1243"/>
      <c r="C86" s="1243"/>
      <c r="D86" s="1235" t="s">
        <v>1002</v>
      </c>
      <c r="E86" s="1235" t="s">
        <v>236</v>
      </c>
      <c r="F86" s="1813">
        <v>0</v>
      </c>
      <c r="G86" s="1236" t="s">
        <v>270</v>
      </c>
      <c r="H86" s="1708">
        <f>'WCA Allocation Factors'!I6</f>
        <v>0</v>
      </c>
      <c r="I86" s="2314">
        <f t="shared" si="1"/>
        <v>0</v>
      </c>
      <c r="J86" s="1262"/>
      <c r="K86" s="81"/>
      <c r="L86" s="81"/>
    </row>
    <row r="87" spans="1:12" ht="13.8">
      <c r="A87" s="1250"/>
      <c r="B87" s="1243"/>
      <c r="C87" s="1243"/>
      <c r="D87" s="1235" t="s">
        <v>1002</v>
      </c>
      <c r="E87" s="1235" t="s">
        <v>236</v>
      </c>
      <c r="F87" s="1813">
        <v>0</v>
      </c>
      <c r="G87" s="1236" t="s">
        <v>369</v>
      </c>
      <c r="H87" s="1708">
        <f>'WCA Allocation Factors'!E18</f>
        <v>0.22476648699999999</v>
      </c>
      <c r="I87" s="2314">
        <f t="shared" si="1"/>
        <v>0</v>
      </c>
      <c r="J87" s="1262"/>
      <c r="K87" s="81"/>
      <c r="L87" s="81"/>
    </row>
    <row r="88" spans="1:12" ht="13.8">
      <c r="A88" s="1250"/>
      <c r="B88" s="1243"/>
      <c r="C88" s="1243"/>
      <c r="D88" s="1235" t="s">
        <v>1002</v>
      </c>
      <c r="E88" s="1235" t="s">
        <v>236</v>
      </c>
      <c r="F88" s="1813">
        <v>0</v>
      </c>
      <c r="G88" s="1236" t="s">
        <v>268</v>
      </c>
      <c r="H88" s="1708">
        <f>'WCA Allocation Factors'!D6</f>
        <v>0</v>
      </c>
      <c r="I88" s="2314">
        <f t="shared" si="1"/>
        <v>0</v>
      </c>
      <c r="J88" s="1262"/>
      <c r="K88" s="81"/>
      <c r="L88" s="81"/>
    </row>
    <row r="89" spans="1:12" ht="13.8">
      <c r="A89" s="1250"/>
      <c r="B89" s="1243"/>
      <c r="C89" s="1243"/>
      <c r="D89" s="1235" t="s">
        <v>1002</v>
      </c>
      <c r="E89" s="1235" t="s">
        <v>236</v>
      </c>
      <c r="F89" s="1813">
        <v>0</v>
      </c>
      <c r="G89" s="1236" t="s">
        <v>223</v>
      </c>
      <c r="H89" s="1708">
        <f>'WCA Allocation Factors'!E12</f>
        <v>6.8509279244491156E-2</v>
      </c>
      <c r="I89" s="2314">
        <f t="shared" si="1"/>
        <v>0</v>
      </c>
      <c r="J89" s="1262"/>
      <c r="K89" s="81"/>
      <c r="L89" s="81"/>
    </row>
    <row r="90" spans="1:12" ht="13.8">
      <c r="A90" s="1250"/>
      <c r="B90" s="1243"/>
      <c r="C90" s="1243"/>
      <c r="D90" s="1235" t="s">
        <v>1002</v>
      </c>
      <c r="E90" s="1235" t="s">
        <v>236</v>
      </c>
      <c r="F90" s="1813">
        <v>0</v>
      </c>
      <c r="G90" s="1236" t="s">
        <v>269</v>
      </c>
      <c r="H90" s="1708">
        <f>'WCA Allocation Factors'!H6</f>
        <v>0</v>
      </c>
      <c r="I90" s="2314">
        <f t="shared" si="1"/>
        <v>0</v>
      </c>
      <c r="J90" s="1262"/>
      <c r="K90" s="81"/>
      <c r="L90" s="81"/>
    </row>
    <row r="91" spans="1:12" ht="13.8">
      <c r="A91" s="1250"/>
      <c r="B91" s="1243"/>
      <c r="C91" s="1243"/>
      <c r="D91" s="1235" t="s">
        <v>1002</v>
      </c>
      <c r="E91" s="1235" t="s">
        <v>236</v>
      </c>
      <c r="F91" s="1813">
        <v>0</v>
      </c>
      <c r="G91" s="1236" t="s">
        <v>237</v>
      </c>
      <c r="H91" s="1708">
        <f>'WCA Allocation Factors'!E6</f>
        <v>1</v>
      </c>
      <c r="I91" s="2314">
        <f t="shared" si="1"/>
        <v>0</v>
      </c>
      <c r="J91" s="1262"/>
      <c r="K91" s="81"/>
      <c r="L91" s="81"/>
    </row>
    <row r="92" spans="1:12" ht="13.8">
      <c r="A92" s="1250"/>
      <c r="B92" s="1243"/>
      <c r="C92" s="1243"/>
      <c r="D92" s="1235" t="s">
        <v>1002</v>
      </c>
      <c r="E92" s="1235" t="s">
        <v>236</v>
      </c>
      <c r="F92" s="1813">
        <v>0</v>
      </c>
      <c r="G92" s="1236" t="s">
        <v>683</v>
      </c>
      <c r="H92" s="1708">
        <f>'WCA Allocation Factors'!K6</f>
        <v>0</v>
      </c>
      <c r="I92" s="2314">
        <f t="shared" si="1"/>
        <v>0</v>
      </c>
      <c r="J92" s="1262"/>
      <c r="K92" s="81"/>
      <c r="L92" s="81"/>
    </row>
    <row r="93" spans="1:12" ht="13.8">
      <c r="A93" s="1250"/>
      <c r="B93" s="1243"/>
      <c r="C93" s="1243"/>
      <c r="D93" s="1235" t="s">
        <v>1002</v>
      </c>
      <c r="E93" s="1235" t="s">
        <v>236</v>
      </c>
      <c r="F93" s="1813">
        <v>0</v>
      </c>
      <c r="G93" s="1236" t="s">
        <v>880</v>
      </c>
      <c r="H93" s="1708">
        <f>'WCA Allocation Factors'!K6</f>
        <v>0</v>
      </c>
      <c r="I93" s="2314">
        <f t="shared" si="1"/>
        <v>0</v>
      </c>
      <c r="J93" s="1262"/>
      <c r="K93" s="81"/>
      <c r="L93" s="81"/>
    </row>
    <row r="94" spans="1:12" ht="13.8">
      <c r="A94" s="1250"/>
      <c r="B94" s="1243"/>
      <c r="C94" s="1243"/>
      <c r="D94" s="1235" t="s">
        <v>1003</v>
      </c>
      <c r="E94" s="1235" t="s">
        <v>236</v>
      </c>
      <c r="F94" s="1813">
        <v>0</v>
      </c>
      <c r="G94" s="1236" t="s">
        <v>267</v>
      </c>
      <c r="H94" s="1708">
        <f>'WCA Allocation Factors'!C6</f>
        <v>0</v>
      </c>
      <c r="I94" s="2314">
        <f t="shared" si="1"/>
        <v>0</v>
      </c>
      <c r="J94" s="1262"/>
      <c r="K94" s="81"/>
      <c r="L94" s="81"/>
    </row>
    <row r="95" spans="1:12" ht="13.8">
      <c r="A95" s="1250"/>
      <c r="B95" s="1243"/>
      <c r="C95" s="1243"/>
      <c r="D95" s="1235" t="s">
        <v>1003</v>
      </c>
      <c r="E95" s="1235" t="s">
        <v>236</v>
      </c>
      <c r="F95" s="1813">
        <v>0</v>
      </c>
      <c r="G95" s="1236" t="s">
        <v>404</v>
      </c>
      <c r="H95" s="1708">
        <f>'WCA Allocation Factors'!E11</f>
        <v>0</v>
      </c>
      <c r="I95" s="2314">
        <f t="shared" si="1"/>
        <v>0</v>
      </c>
      <c r="J95" s="1262"/>
      <c r="K95" s="81"/>
      <c r="L95" s="81"/>
    </row>
    <row r="96" spans="1:12" ht="13.8">
      <c r="A96" s="1250"/>
      <c r="B96" s="1243"/>
      <c r="C96" s="1243"/>
      <c r="D96" s="1235" t="s">
        <v>1003</v>
      </c>
      <c r="E96" s="1235" t="s">
        <v>236</v>
      </c>
      <c r="F96" s="1813">
        <v>0</v>
      </c>
      <c r="G96" s="1236" t="s">
        <v>352</v>
      </c>
      <c r="H96" s="1708">
        <f>'WCA Allocation Factors'!E17</f>
        <v>0</v>
      </c>
      <c r="I96" s="2314">
        <f t="shared" si="1"/>
        <v>0</v>
      </c>
      <c r="J96" s="1262"/>
      <c r="K96" s="81"/>
      <c r="L96" s="81"/>
    </row>
    <row r="97" spans="1:12" ht="13.8">
      <c r="A97" s="1250"/>
      <c r="B97" s="1243"/>
      <c r="C97" s="1243"/>
      <c r="D97" s="1235" t="s">
        <v>1003</v>
      </c>
      <c r="E97" s="1235" t="s">
        <v>236</v>
      </c>
      <c r="F97" s="1813">
        <v>0</v>
      </c>
      <c r="G97" s="1236" t="s">
        <v>341</v>
      </c>
      <c r="H97" s="1708">
        <f>'WCA Allocation Factors'!E16</f>
        <v>0.22605500000000001</v>
      </c>
      <c r="I97" s="2314">
        <f t="shared" si="1"/>
        <v>0</v>
      </c>
      <c r="J97" s="1262"/>
      <c r="K97" s="81"/>
      <c r="L97" s="81"/>
    </row>
    <row r="98" spans="1:12" ht="13.8">
      <c r="A98" s="1250"/>
      <c r="B98" s="1243"/>
      <c r="C98" s="1243"/>
      <c r="D98" s="1235" t="s">
        <v>1003</v>
      </c>
      <c r="E98" s="1235" t="s">
        <v>236</v>
      </c>
      <c r="F98" s="1813">
        <v>0</v>
      </c>
      <c r="G98" s="1236" t="s">
        <v>249</v>
      </c>
      <c r="H98" s="1708">
        <f>'WCA Allocation Factors'!E22</f>
        <v>6.9301032461305659E-2</v>
      </c>
      <c r="I98" s="2314">
        <f t="shared" si="1"/>
        <v>0</v>
      </c>
      <c r="J98" s="1262"/>
      <c r="K98" s="81"/>
      <c r="L98" s="81"/>
    </row>
    <row r="99" spans="1:12" ht="13.8">
      <c r="A99" s="1250"/>
      <c r="B99" s="1243"/>
      <c r="C99" s="1243"/>
      <c r="D99" s="1235" t="s">
        <v>1003</v>
      </c>
      <c r="E99" s="1235" t="s">
        <v>236</v>
      </c>
      <c r="F99" s="1813">
        <v>0</v>
      </c>
      <c r="G99" s="1236" t="s">
        <v>270</v>
      </c>
      <c r="H99" s="1708">
        <f>'WCA Allocation Factors'!I6</f>
        <v>0</v>
      </c>
      <c r="I99" s="2314">
        <f t="shared" si="1"/>
        <v>0</v>
      </c>
      <c r="J99" s="1262"/>
      <c r="K99" s="81"/>
      <c r="L99" s="81"/>
    </row>
    <row r="100" spans="1:12" ht="13.8">
      <c r="A100" s="1250"/>
      <c r="B100" s="1243"/>
      <c r="C100" s="1243"/>
      <c r="D100" s="1235" t="s">
        <v>1003</v>
      </c>
      <c r="E100" s="1235" t="s">
        <v>236</v>
      </c>
      <c r="F100" s="1813">
        <v>0</v>
      </c>
      <c r="G100" s="1236" t="s">
        <v>369</v>
      </c>
      <c r="H100" s="1708">
        <f>'WCA Allocation Factors'!E18</f>
        <v>0.22476648699999999</v>
      </c>
      <c r="I100" s="2314">
        <f t="shared" si="1"/>
        <v>0</v>
      </c>
      <c r="J100" s="1262"/>
      <c r="K100" s="81"/>
      <c r="L100" s="81"/>
    </row>
    <row r="101" spans="1:12" ht="13.8">
      <c r="A101" s="1250"/>
      <c r="B101" s="1075"/>
      <c r="C101" s="1075"/>
      <c r="D101" s="1237" t="s">
        <v>1003</v>
      </c>
      <c r="E101" s="1237" t="s">
        <v>236</v>
      </c>
      <c r="F101" s="1813">
        <v>0</v>
      </c>
      <c r="G101" s="1236" t="s">
        <v>268</v>
      </c>
      <c r="H101" s="1708">
        <f>'WCA Allocation Factors'!D6</f>
        <v>0</v>
      </c>
      <c r="I101" s="2314">
        <f t="shared" si="1"/>
        <v>0</v>
      </c>
      <c r="J101" s="1262"/>
      <c r="K101" s="81"/>
      <c r="L101" s="81"/>
    </row>
    <row r="102" spans="1:12" ht="13.8">
      <c r="A102" s="1250"/>
      <c r="B102" s="1075"/>
      <c r="C102" s="1075"/>
      <c r="D102" s="1237" t="s">
        <v>1003</v>
      </c>
      <c r="E102" s="1237" t="s">
        <v>236</v>
      </c>
      <c r="F102" s="1813">
        <v>0</v>
      </c>
      <c r="G102" s="1236" t="s">
        <v>243</v>
      </c>
      <c r="H102" s="1708">
        <f>'WCA Allocation Factors'!E7</f>
        <v>8.043396137671209E-2</v>
      </c>
      <c r="I102" s="2314">
        <f t="shared" si="1"/>
        <v>0</v>
      </c>
      <c r="J102" s="1262"/>
      <c r="K102" s="81"/>
      <c r="L102" s="81"/>
    </row>
    <row r="103" spans="1:12" ht="13.8">
      <c r="A103" s="1250"/>
      <c r="B103" s="1255"/>
      <c r="C103" s="1075"/>
      <c r="D103" s="1237" t="s">
        <v>1003</v>
      </c>
      <c r="E103" s="1237" t="s">
        <v>236</v>
      </c>
      <c r="F103" s="1813">
        <v>0</v>
      </c>
      <c r="G103" s="1236" t="s">
        <v>223</v>
      </c>
      <c r="H103" s="1708">
        <f>'WCA Allocation Factors'!E12</f>
        <v>6.8509279244491156E-2</v>
      </c>
      <c r="I103" s="2314">
        <f t="shared" si="1"/>
        <v>0</v>
      </c>
      <c r="J103" s="1262"/>
      <c r="K103" s="81"/>
      <c r="L103" s="81"/>
    </row>
    <row r="104" spans="1:12" ht="13.8">
      <c r="A104" s="1250"/>
      <c r="B104" s="1255"/>
      <c r="C104" s="1075"/>
      <c r="D104" s="1237" t="s">
        <v>1003</v>
      </c>
      <c r="E104" s="1237" t="s">
        <v>236</v>
      </c>
      <c r="F104" s="1813">
        <v>0</v>
      </c>
      <c r="G104" s="1236" t="s">
        <v>269</v>
      </c>
      <c r="H104" s="1708">
        <f>'WCA Allocation Factors'!H6</f>
        <v>0</v>
      </c>
      <c r="I104" s="2314">
        <f t="shared" si="1"/>
        <v>0</v>
      </c>
      <c r="J104" s="1262"/>
      <c r="K104" s="81"/>
      <c r="L104" s="81"/>
    </row>
    <row r="105" spans="1:12" ht="13.8">
      <c r="A105" s="1250"/>
      <c r="B105" s="1255"/>
      <c r="C105" s="1075"/>
      <c r="D105" s="1237" t="s">
        <v>1003</v>
      </c>
      <c r="E105" s="1237" t="s">
        <v>236</v>
      </c>
      <c r="F105" s="1813">
        <v>0</v>
      </c>
      <c r="G105" s="1236" t="s">
        <v>237</v>
      </c>
      <c r="H105" s="1708">
        <f>'WCA Allocation Factors'!E6</f>
        <v>1</v>
      </c>
      <c r="I105" s="2314">
        <f t="shared" si="1"/>
        <v>0</v>
      </c>
      <c r="J105" s="1262"/>
      <c r="K105" s="81"/>
      <c r="L105" s="81"/>
    </row>
    <row r="106" spans="1:12" ht="13.8">
      <c r="A106" s="1250"/>
      <c r="B106" s="1255"/>
      <c r="C106" s="1075"/>
      <c r="D106" s="1237" t="s">
        <v>1003</v>
      </c>
      <c r="E106" s="1237" t="s">
        <v>236</v>
      </c>
      <c r="F106" s="1813">
        <v>0</v>
      </c>
      <c r="G106" s="1236" t="s">
        <v>683</v>
      </c>
      <c r="H106" s="1708">
        <f>'WCA Allocation Factors'!K6</f>
        <v>0</v>
      </c>
      <c r="I106" s="2314">
        <f t="shared" si="1"/>
        <v>0</v>
      </c>
      <c r="J106" s="1262"/>
      <c r="K106" s="81"/>
      <c r="L106" s="81"/>
    </row>
    <row r="107" spans="1:12" ht="13.8">
      <c r="A107" s="1250"/>
      <c r="B107" s="1075"/>
      <c r="C107" s="1075"/>
      <c r="D107" s="1237" t="s">
        <v>1003</v>
      </c>
      <c r="E107" s="189" t="s">
        <v>236</v>
      </c>
      <c r="F107" s="1813">
        <v>0</v>
      </c>
      <c r="G107" s="1236" t="s">
        <v>880</v>
      </c>
      <c r="H107" s="1708">
        <f>'WCA Allocation Factors'!K6</f>
        <v>0</v>
      </c>
      <c r="I107" s="2314">
        <f t="shared" si="1"/>
        <v>0</v>
      </c>
      <c r="J107" s="1262"/>
      <c r="K107" s="81"/>
      <c r="L107" s="81"/>
    </row>
    <row r="108" spans="1:12" ht="14.4" thickBot="1">
      <c r="A108" s="1250"/>
      <c r="B108" s="1075"/>
      <c r="C108" s="1075"/>
      <c r="D108" s="1237"/>
      <c r="E108" s="189"/>
      <c r="F108" s="1653">
        <f>SUM(F9:F107)</f>
        <v>0</v>
      </c>
      <c r="G108" s="189"/>
      <c r="H108" s="169"/>
      <c r="I108" s="1653">
        <f>SUM(I9:I107)</f>
        <v>0</v>
      </c>
      <c r="J108" s="1249"/>
      <c r="K108" s="81"/>
      <c r="L108" s="81"/>
    </row>
    <row r="109" spans="1:12" ht="14.4" thickTop="1">
      <c r="A109" s="1264"/>
      <c r="B109" s="1264"/>
      <c r="C109" s="1264"/>
      <c r="D109" s="1235"/>
      <c r="E109" s="169" t="s">
        <v>337</v>
      </c>
      <c r="F109" s="1264"/>
      <c r="G109" s="436"/>
      <c r="H109" s="1264"/>
      <c r="I109" s="1264"/>
      <c r="J109" s="1264"/>
      <c r="K109" s="81"/>
      <c r="L109" s="81"/>
    </row>
    <row r="110" spans="1:12" ht="13.8">
      <c r="A110" s="1264"/>
      <c r="B110" s="118" t="s">
        <v>350</v>
      </c>
      <c r="C110" s="1075"/>
      <c r="D110" s="1237"/>
      <c r="E110" s="189"/>
      <c r="F110" s="1236"/>
      <c r="G110" s="189"/>
      <c r="H110" s="1260"/>
      <c r="I110" s="169"/>
      <c r="J110" s="1264"/>
      <c r="K110" s="81"/>
      <c r="L110" s="81"/>
    </row>
    <row r="111" spans="1:12" ht="13.8">
      <c r="A111" s="1264"/>
      <c r="B111" s="168"/>
      <c r="C111" s="168"/>
      <c r="D111" s="1235"/>
      <c r="E111" s="169"/>
      <c r="F111" s="169"/>
      <c r="G111" s="169"/>
      <c r="H111" s="1260"/>
      <c r="I111" s="169"/>
      <c r="J111" s="1264"/>
      <c r="K111" s="81"/>
      <c r="L111" s="81"/>
    </row>
    <row r="112" spans="1:12" s="81" customFormat="1" ht="13.8">
      <c r="A112" s="1230"/>
      <c r="B112" s="2689" t="s">
        <v>1140</v>
      </c>
      <c r="C112" s="2690"/>
      <c r="D112" s="2690"/>
      <c r="E112" s="2690"/>
      <c r="F112" s="2690"/>
      <c r="G112" s="2690"/>
      <c r="H112" s="2690"/>
      <c r="I112" s="2691"/>
      <c r="J112" s="1230"/>
    </row>
    <row r="113" spans="1:12" s="81" customFormat="1" ht="13.8">
      <c r="A113" s="1230"/>
      <c r="B113" s="2692"/>
      <c r="C113" s="2693"/>
      <c r="D113" s="2693"/>
      <c r="E113" s="2693"/>
      <c r="F113" s="2693"/>
      <c r="G113" s="2693"/>
      <c r="H113" s="2693"/>
      <c r="I113" s="2694"/>
      <c r="J113" s="1230"/>
    </row>
    <row r="114" spans="1:12" s="81" customFormat="1" ht="13.8">
      <c r="A114" s="1230"/>
      <c r="B114" s="2695"/>
      <c r="C114" s="2696"/>
      <c r="D114" s="2696"/>
      <c r="E114" s="2696"/>
      <c r="F114" s="2696"/>
      <c r="G114" s="2696"/>
      <c r="H114" s="2696"/>
      <c r="I114" s="2697"/>
      <c r="J114" s="1230"/>
    </row>
    <row r="115" spans="1:12" ht="13.8">
      <c r="A115" s="1264"/>
      <c r="B115" s="1264"/>
      <c r="C115" s="1264"/>
      <c r="D115" s="1245"/>
      <c r="E115" s="1248"/>
      <c r="F115" s="1247"/>
      <c r="G115" s="1263"/>
      <c r="H115" s="1264"/>
      <c r="I115" s="1264"/>
      <c r="J115" s="1264"/>
      <c r="K115" s="81"/>
      <c r="L115" s="81"/>
    </row>
    <row r="116" spans="1:12" ht="13.8">
      <c r="A116" s="1264"/>
      <c r="B116" s="1264"/>
      <c r="C116" s="1264"/>
      <c r="D116" s="1257"/>
      <c r="E116" s="1248"/>
      <c r="F116" s="1247"/>
      <c r="G116" s="1263"/>
      <c r="H116" s="1264"/>
      <c r="I116" s="1264"/>
      <c r="J116" s="1264"/>
      <c r="K116" s="81"/>
      <c r="L116" s="81"/>
    </row>
    <row r="117" spans="1:12" ht="13.8">
      <c r="A117" s="1264"/>
      <c r="B117" s="1264"/>
      <c r="C117" s="1264"/>
      <c r="D117" s="1241"/>
      <c r="E117" s="1244"/>
      <c r="F117" s="1244"/>
      <c r="G117" s="1263"/>
      <c r="H117" s="1264"/>
      <c r="I117" s="1264"/>
      <c r="J117" s="1264"/>
      <c r="K117" s="81"/>
      <c r="L117" s="81"/>
    </row>
    <row r="118" spans="1:12" ht="13.8">
      <c r="A118" s="1264"/>
      <c r="B118" s="1264"/>
      <c r="C118" s="1264"/>
      <c r="D118" s="1241"/>
      <c r="E118" s="1244"/>
      <c r="F118" s="1244"/>
      <c r="G118" s="1263"/>
      <c r="H118" s="1264"/>
      <c r="I118" s="1264"/>
      <c r="J118" s="1264"/>
      <c r="K118" s="81"/>
      <c r="L118" s="81"/>
    </row>
    <row r="119" spans="1:12" ht="13.8">
      <c r="A119" s="1264"/>
      <c r="B119" s="1264"/>
      <c r="C119" s="1264"/>
      <c r="D119" s="1253"/>
      <c r="E119" s="1264"/>
      <c r="F119" s="1264"/>
      <c r="G119" s="1263"/>
      <c r="H119" s="1264"/>
      <c r="I119" s="1264"/>
      <c r="J119" s="1264"/>
      <c r="K119" s="81"/>
      <c r="L119" s="81"/>
    </row>
    <row r="120" spans="1:12" ht="13.8">
      <c r="A120" s="1264"/>
      <c r="B120" s="1264"/>
      <c r="C120" s="1264"/>
      <c r="D120" s="1253"/>
      <c r="E120" s="1264"/>
      <c r="F120" s="1264"/>
      <c r="G120" s="1263"/>
      <c r="H120" s="1264"/>
      <c r="I120" s="1264"/>
      <c r="J120" s="1264"/>
      <c r="K120" s="81"/>
      <c r="L120" s="81"/>
    </row>
    <row r="121" spans="1:12" ht="13.8">
      <c r="A121" s="1264"/>
      <c r="B121" s="1264"/>
      <c r="C121" s="1264"/>
      <c r="D121" s="1253"/>
      <c r="E121" s="1264"/>
      <c r="F121" s="1264"/>
      <c r="G121" s="1263"/>
      <c r="H121" s="1264"/>
      <c r="I121" s="1264"/>
      <c r="J121" s="1264"/>
      <c r="K121" s="81"/>
      <c r="L121" s="81"/>
    </row>
    <row r="122" spans="1:12" ht="13.8">
      <c r="A122" s="81"/>
      <c r="B122" s="81"/>
      <c r="C122" s="81"/>
      <c r="D122" s="1253"/>
      <c r="E122" s="1264"/>
      <c r="F122" s="1264"/>
      <c r="G122" s="1263"/>
      <c r="H122" s="81"/>
      <c r="I122" s="81"/>
      <c r="J122" s="81"/>
      <c r="K122" s="81"/>
      <c r="L122" s="81"/>
    </row>
    <row r="123" spans="1:12" ht="13.8">
      <c r="A123" s="81"/>
      <c r="B123" s="81"/>
      <c r="C123" s="81"/>
      <c r="D123" s="1253"/>
      <c r="E123" s="1264"/>
      <c r="F123" s="1264"/>
      <c r="G123" s="1263"/>
      <c r="H123" s="81"/>
      <c r="I123" s="81"/>
      <c r="J123" s="81"/>
      <c r="K123" s="81"/>
      <c r="L123" s="81"/>
    </row>
    <row r="124" spans="1:12" ht="13.8">
      <c r="A124" s="81"/>
      <c r="B124" s="81"/>
      <c r="C124" s="81"/>
      <c r="D124" s="1253"/>
      <c r="E124" s="1264"/>
      <c r="F124" s="1264"/>
      <c r="G124" s="1263"/>
      <c r="H124" s="81"/>
      <c r="I124" s="81"/>
      <c r="J124" s="81"/>
      <c r="K124" s="81"/>
      <c r="L124" s="81"/>
    </row>
    <row r="125" spans="1:12" ht="13.8">
      <c r="A125" s="81"/>
      <c r="B125" s="81"/>
      <c r="C125" s="81"/>
      <c r="D125" s="1253"/>
      <c r="E125" s="1264"/>
      <c r="F125" s="1264"/>
      <c r="G125" s="1263"/>
      <c r="H125" s="81"/>
      <c r="I125" s="81"/>
      <c r="J125" s="81"/>
      <c r="K125" s="81"/>
      <c r="L125" s="81"/>
    </row>
    <row r="126" spans="1:12" ht="13.8">
      <c r="A126" s="81"/>
      <c r="B126" s="81"/>
      <c r="C126" s="81"/>
      <c r="D126" s="1253"/>
      <c r="E126" s="1264"/>
      <c r="F126" s="1264"/>
      <c r="G126" s="1263"/>
      <c r="H126" s="81"/>
      <c r="I126" s="81"/>
      <c r="J126" s="81"/>
      <c r="K126" s="81"/>
      <c r="L126" s="81"/>
    </row>
    <row r="127" spans="1:12" ht="13.8">
      <c r="A127" s="81"/>
      <c r="B127" s="81"/>
      <c r="C127" s="81"/>
      <c r="D127" s="1253"/>
      <c r="E127" s="1264"/>
      <c r="F127" s="1264"/>
      <c r="G127" s="1263"/>
      <c r="H127" s="81"/>
      <c r="I127" s="81"/>
      <c r="J127" s="81"/>
      <c r="K127" s="81"/>
      <c r="L127" s="81"/>
    </row>
    <row r="128" spans="1:12" ht="13.8">
      <c r="A128" s="81"/>
      <c r="B128" s="81"/>
      <c r="C128" s="81"/>
      <c r="D128" s="1253"/>
      <c r="E128" s="1264"/>
      <c r="F128" s="1264"/>
      <c r="G128" s="1263"/>
      <c r="H128" s="81"/>
      <c r="I128" s="81"/>
      <c r="J128" s="81"/>
      <c r="K128" s="81"/>
      <c r="L128" s="81"/>
    </row>
    <row r="129" spans="1:12" ht="13.8">
      <c r="A129" s="81"/>
      <c r="B129" s="81"/>
      <c r="C129" s="81"/>
      <c r="D129" s="1253"/>
      <c r="E129" s="1264"/>
      <c r="F129" s="1264"/>
      <c r="G129" s="1263"/>
      <c r="H129" s="81"/>
      <c r="I129" s="81"/>
      <c r="J129" s="81"/>
      <c r="K129" s="81"/>
      <c r="L129" s="81"/>
    </row>
    <row r="130" spans="1:12" ht="13.8">
      <c r="A130" s="81"/>
      <c r="B130" s="81"/>
      <c r="C130" s="81"/>
      <c r="D130" s="1253"/>
      <c r="E130" s="1264"/>
      <c r="F130" s="1264"/>
      <c r="G130" s="1263"/>
      <c r="H130" s="81"/>
      <c r="I130" s="81"/>
      <c r="J130" s="81"/>
      <c r="K130" s="81"/>
      <c r="L130" s="81"/>
    </row>
    <row r="131" spans="1:12" ht="13.8">
      <c r="A131" s="81"/>
      <c r="B131" s="81"/>
      <c r="C131" s="81"/>
      <c r="D131" s="1253"/>
      <c r="E131" s="1264"/>
      <c r="F131" s="1264"/>
      <c r="G131" s="1263"/>
      <c r="H131" s="81"/>
      <c r="I131" s="81"/>
      <c r="J131" s="81"/>
      <c r="K131" s="81"/>
      <c r="L131" s="81"/>
    </row>
    <row r="132" spans="1:12" ht="13.8">
      <c r="A132" s="81"/>
      <c r="B132" s="81"/>
      <c r="C132" s="81"/>
      <c r="D132" s="1253"/>
      <c r="E132" s="1264"/>
      <c r="F132" s="1264"/>
      <c r="G132" s="1263"/>
      <c r="H132" s="81"/>
      <c r="I132" s="81"/>
      <c r="J132" s="81"/>
      <c r="K132" s="81"/>
      <c r="L132" s="81"/>
    </row>
    <row r="133" spans="1:12" ht="13.8">
      <c r="A133" s="81"/>
      <c r="B133" s="81"/>
      <c r="C133" s="81"/>
      <c r="D133" s="1253"/>
      <c r="E133" s="1264"/>
      <c r="F133" s="1264"/>
      <c r="G133" s="1263"/>
      <c r="H133" s="81"/>
      <c r="I133" s="81"/>
      <c r="J133" s="81"/>
      <c r="K133" s="81"/>
      <c r="L133" s="81"/>
    </row>
    <row r="134" spans="1:12" ht="13.8">
      <c r="A134" s="81"/>
      <c r="B134" s="81"/>
      <c r="C134" s="81"/>
      <c r="D134" s="1253"/>
      <c r="E134" s="1264"/>
      <c r="F134" s="1264"/>
      <c r="G134" s="1263"/>
      <c r="H134" s="81"/>
      <c r="I134" s="81"/>
      <c r="J134" s="81"/>
      <c r="K134" s="81"/>
      <c r="L134" s="81"/>
    </row>
    <row r="135" spans="1:12" ht="13.8">
      <c r="A135" s="81"/>
      <c r="B135" s="81"/>
      <c r="C135" s="81"/>
      <c r="D135" s="1253"/>
      <c r="E135" s="1264"/>
      <c r="F135" s="1264"/>
      <c r="G135" s="1263"/>
      <c r="H135" s="81"/>
      <c r="I135" s="81"/>
      <c r="J135" s="81"/>
      <c r="K135" s="81"/>
      <c r="L135" s="81"/>
    </row>
    <row r="136" spans="1:12" ht="13.8">
      <c r="A136" s="81"/>
      <c r="B136" s="81"/>
      <c r="C136" s="81"/>
      <c r="D136" s="1253"/>
      <c r="E136" s="1264"/>
      <c r="F136" s="1264"/>
      <c r="G136" s="1263"/>
      <c r="H136" s="81"/>
      <c r="I136" s="81"/>
      <c r="J136" s="81"/>
      <c r="K136" s="81"/>
      <c r="L136" s="81"/>
    </row>
    <row r="137" spans="1:12" ht="13.8">
      <c r="A137" s="81"/>
      <c r="B137" s="81"/>
      <c r="C137" s="81"/>
      <c r="D137" s="1253"/>
      <c r="E137" s="1264"/>
      <c r="F137" s="1264"/>
      <c r="G137" s="1263"/>
      <c r="H137" s="81"/>
      <c r="I137" s="81"/>
      <c r="J137" s="81"/>
      <c r="K137" s="81"/>
      <c r="L137" s="81"/>
    </row>
    <row r="138" spans="1:12" ht="13.8">
      <c r="A138" s="81"/>
      <c r="B138" s="81"/>
      <c r="C138" s="81"/>
      <c r="D138" s="1253"/>
      <c r="E138" s="1264"/>
      <c r="F138" s="1264"/>
      <c r="G138" s="1263"/>
      <c r="H138" s="81"/>
      <c r="I138" s="81"/>
      <c r="J138" s="81"/>
      <c r="K138" s="81"/>
      <c r="L138" s="81"/>
    </row>
    <row r="139" spans="1:12" ht="13.8">
      <c r="A139" s="81"/>
      <c r="B139" s="81"/>
      <c r="C139" s="81"/>
      <c r="D139" s="1253"/>
      <c r="E139" s="1264"/>
      <c r="F139" s="1264"/>
      <c r="G139" s="1263"/>
      <c r="H139" s="81"/>
      <c r="I139" s="81"/>
      <c r="J139" s="81"/>
      <c r="K139" s="81"/>
      <c r="L139" s="81"/>
    </row>
    <row r="140" spans="1:12" ht="13.8">
      <c r="A140" s="81"/>
      <c r="B140" s="81"/>
      <c r="C140" s="81"/>
      <c r="D140" s="1253"/>
      <c r="E140" s="1264"/>
      <c r="F140" s="1264"/>
      <c r="G140" s="1263"/>
      <c r="H140" s="81"/>
      <c r="I140" s="81"/>
      <c r="J140" s="81"/>
      <c r="K140" s="81"/>
      <c r="L140" s="81"/>
    </row>
    <row r="141" spans="1:12" ht="13.8">
      <c r="A141" s="81"/>
      <c r="B141" s="81"/>
      <c r="C141" s="81"/>
      <c r="D141" s="1253"/>
      <c r="E141" s="1264"/>
      <c r="F141" s="1264"/>
      <c r="G141" s="1263"/>
      <c r="H141" s="81"/>
      <c r="I141" s="81"/>
      <c r="J141" s="81"/>
      <c r="K141" s="81"/>
      <c r="L141" s="81"/>
    </row>
    <row r="142" spans="1:12" ht="13.8">
      <c r="A142" s="81"/>
      <c r="B142" s="81"/>
      <c r="C142" s="81"/>
      <c r="D142" s="1253"/>
      <c r="E142" s="1264"/>
      <c r="F142" s="1264"/>
      <c r="G142" s="1263"/>
      <c r="H142" s="81"/>
      <c r="I142" s="81"/>
      <c r="J142" s="81"/>
      <c r="K142" s="81"/>
      <c r="L142" s="81"/>
    </row>
    <row r="143" spans="1:12" ht="13.8">
      <c r="A143" s="81"/>
      <c r="B143" s="81"/>
      <c r="C143" s="81"/>
      <c r="D143" s="1253"/>
      <c r="E143" s="1264"/>
      <c r="F143" s="1264"/>
      <c r="G143" s="1263"/>
      <c r="H143" s="81"/>
      <c r="I143" s="81"/>
      <c r="J143" s="81"/>
      <c r="K143" s="81"/>
      <c r="L143" s="81"/>
    </row>
    <row r="144" spans="1:12" ht="13.8">
      <c r="A144" s="81"/>
      <c r="B144" s="81"/>
      <c r="C144" s="81"/>
      <c r="D144" s="1253"/>
      <c r="E144" s="1264"/>
      <c r="F144" s="1264"/>
      <c r="G144" s="1263"/>
      <c r="H144" s="81"/>
      <c r="I144" s="81"/>
      <c r="J144" s="81"/>
      <c r="K144" s="81"/>
      <c r="L144" s="81"/>
    </row>
    <row r="145" spans="1:12" ht="13.8">
      <c r="A145" s="81"/>
      <c r="B145" s="81"/>
      <c r="C145" s="81"/>
      <c r="D145" s="1253"/>
      <c r="E145" s="1264"/>
      <c r="F145" s="1264"/>
      <c r="G145" s="1263"/>
      <c r="H145" s="81"/>
      <c r="I145" s="81"/>
      <c r="J145" s="81"/>
      <c r="K145" s="81"/>
      <c r="L145" s="81"/>
    </row>
    <row r="146" spans="1:12" ht="13.8">
      <c r="A146" s="81"/>
      <c r="B146" s="81"/>
      <c r="C146" s="81"/>
      <c r="D146" s="1253"/>
      <c r="E146" s="1264"/>
      <c r="F146" s="1264"/>
      <c r="G146" s="1263"/>
      <c r="H146" s="81"/>
      <c r="I146" s="81"/>
      <c r="J146" s="81"/>
      <c r="K146" s="81"/>
      <c r="L146" s="81"/>
    </row>
    <row r="147" spans="1:12" ht="13.8">
      <c r="A147" s="81"/>
      <c r="B147" s="81"/>
      <c r="C147" s="81"/>
      <c r="D147" s="1253"/>
      <c r="E147" s="1264"/>
      <c r="F147" s="1264"/>
      <c r="G147" s="1263"/>
      <c r="H147" s="81"/>
      <c r="I147" s="81"/>
      <c r="J147" s="81"/>
      <c r="K147" s="81"/>
      <c r="L147" s="81"/>
    </row>
    <row r="148" spans="1:12" ht="13.8">
      <c r="A148" s="81"/>
      <c r="B148" s="81"/>
      <c r="C148" s="81"/>
      <c r="D148" s="1253"/>
      <c r="E148" s="1264"/>
      <c r="F148" s="1264"/>
      <c r="G148" s="1263"/>
      <c r="H148" s="81"/>
      <c r="I148" s="81"/>
      <c r="J148" s="81"/>
      <c r="K148" s="81"/>
      <c r="L148" s="81"/>
    </row>
    <row r="149" spans="1:12" ht="13.8">
      <c r="A149" s="81"/>
      <c r="B149" s="81"/>
      <c r="C149" s="81"/>
      <c r="D149" s="1253"/>
      <c r="E149" s="1264"/>
      <c r="F149" s="1264"/>
      <c r="G149" s="1263"/>
      <c r="H149" s="81"/>
      <c r="I149" s="81"/>
      <c r="J149" s="81"/>
      <c r="K149" s="81"/>
      <c r="L149" s="81"/>
    </row>
    <row r="150" spans="1:12" ht="13.8">
      <c r="A150" s="81"/>
      <c r="B150" s="81"/>
      <c r="C150" s="81"/>
      <c r="D150" s="1253"/>
      <c r="E150" s="1264"/>
      <c r="F150" s="1264"/>
      <c r="G150" s="1263"/>
      <c r="H150" s="81"/>
      <c r="I150" s="81"/>
      <c r="J150" s="81"/>
      <c r="K150" s="81"/>
      <c r="L150" s="81"/>
    </row>
    <row r="151" spans="1:12" ht="13.8">
      <c r="A151" s="81"/>
      <c r="B151" s="81"/>
      <c r="C151" s="81"/>
      <c r="D151" s="1253"/>
      <c r="E151" s="1264"/>
      <c r="F151" s="1264"/>
      <c r="G151" s="1263"/>
      <c r="H151" s="81"/>
      <c r="I151" s="81"/>
      <c r="J151" s="81"/>
      <c r="K151" s="81"/>
      <c r="L151" s="81"/>
    </row>
    <row r="152" spans="1:12" ht="13.8">
      <c r="A152" s="81"/>
      <c r="B152" s="81"/>
      <c r="C152" s="81"/>
      <c r="D152" s="1253"/>
      <c r="E152" s="1264"/>
      <c r="F152" s="1264"/>
      <c r="G152" s="1263"/>
      <c r="H152" s="81"/>
      <c r="I152" s="81"/>
      <c r="J152" s="81"/>
      <c r="K152" s="81"/>
      <c r="L152" s="81"/>
    </row>
    <row r="153" spans="1:12" ht="13.8">
      <c r="A153" s="81"/>
      <c r="B153" s="81"/>
      <c r="C153" s="81"/>
      <c r="D153" s="1253"/>
      <c r="E153" s="1264"/>
      <c r="F153" s="1264"/>
      <c r="G153" s="1263"/>
      <c r="H153" s="81"/>
      <c r="I153" s="81"/>
      <c r="J153" s="81"/>
      <c r="K153" s="81"/>
      <c r="L153" s="81"/>
    </row>
    <row r="154" spans="1:12" ht="13.8">
      <c r="A154" s="81"/>
      <c r="B154" s="81"/>
      <c r="C154" s="81"/>
      <c r="D154" s="1253"/>
      <c r="E154" s="1264"/>
      <c r="F154" s="1264"/>
      <c r="G154" s="1263"/>
      <c r="H154" s="81"/>
      <c r="I154" s="81"/>
      <c r="J154" s="81"/>
      <c r="K154" s="81"/>
      <c r="L154" s="81"/>
    </row>
    <row r="155" spans="1:12" ht="13.8">
      <c r="A155" s="81"/>
      <c r="B155" s="81"/>
      <c r="C155" s="81"/>
      <c r="D155" s="1253"/>
      <c r="E155" s="1264"/>
      <c r="F155" s="1264"/>
      <c r="G155" s="1263"/>
      <c r="H155" s="81"/>
      <c r="I155" s="81"/>
      <c r="J155" s="81"/>
      <c r="K155" s="81"/>
      <c r="L155" s="81"/>
    </row>
    <row r="156" spans="1:12" ht="13.8">
      <c r="A156" s="81"/>
      <c r="B156" s="81"/>
      <c r="C156" s="81"/>
      <c r="D156" s="1253"/>
      <c r="E156" s="1264"/>
      <c r="F156" s="1264"/>
      <c r="G156" s="1263"/>
      <c r="H156" s="81"/>
      <c r="I156" s="81"/>
      <c r="J156" s="81"/>
      <c r="K156" s="81"/>
      <c r="L156" s="81"/>
    </row>
    <row r="157" spans="1:12" ht="13.8">
      <c r="A157" s="81"/>
      <c r="B157" s="81"/>
      <c r="C157" s="81"/>
      <c r="D157" s="1253"/>
      <c r="E157" s="1264"/>
      <c r="F157" s="1264"/>
      <c r="G157" s="1263"/>
      <c r="H157" s="81"/>
      <c r="I157" s="81"/>
      <c r="J157" s="81"/>
      <c r="K157" s="81"/>
      <c r="L157" s="81"/>
    </row>
    <row r="158" spans="1:12" ht="13.8">
      <c r="A158" s="81"/>
      <c r="B158" s="81"/>
      <c r="C158" s="81"/>
      <c r="D158" s="1253"/>
      <c r="E158" s="1264"/>
      <c r="F158" s="1264"/>
      <c r="G158" s="1263"/>
      <c r="H158" s="81"/>
      <c r="I158" s="81"/>
      <c r="J158" s="81"/>
      <c r="K158" s="81"/>
      <c r="L158" s="81"/>
    </row>
    <row r="159" spans="1:12" ht="13.8">
      <c r="A159" s="81"/>
      <c r="B159" s="81"/>
      <c r="C159" s="81"/>
      <c r="D159" s="1253"/>
      <c r="E159" s="1264"/>
      <c r="F159" s="1264"/>
      <c r="G159" s="1263"/>
      <c r="H159" s="81"/>
      <c r="I159" s="81"/>
      <c r="J159" s="81"/>
      <c r="K159" s="81"/>
      <c r="L159" s="81"/>
    </row>
    <row r="160" spans="1:12" ht="13.8">
      <c r="A160" s="81"/>
      <c r="B160" s="81"/>
      <c r="C160" s="81"/>
      <c r="D160" s="1253"/>
      <c r="E160" s="1264"/>
      <c r="F160" s="1264"/>
      <c r="G160" s="1263"/>
      <c r="H160" s="81"/>
      <c r="I160" s="81"/>
      <c r="J160" s="81"/>
      <c r="K160" s="81"/>
      <c r="L160" s="81"/>
    </row>
    <row r="161" spans="1:12" ht="13.8">
      <c r="A161" s="81"/>
      <c r="B161" s="81"/>
      <c r="C161" s="81"/>
      <c r="D161" s="1253"/>
      <c r="E161" s="1264"/>
      <c r="F161" s="1264"/>
      <c r="G161" s="1263"/>
      <c r="H161" s="81"/>
      <c r="I161" s="81"/>
      <c r="J161" s="81"/>
      <c r="K161" s="81"/>
      <c r="L161" s="81"/>
    </row>
    <row r="162" spans="1:12" ht="13.8">
      <c r="A162" s="81"/>
      <c r="B162" s="81"/>
      <c r="C162" s="81"/>
      <c r="D162" s="1253"/>
      <c r="E162" s="1264"/>
      <c r="F162" s="1264"/>
      <c r="G162" s="1263"/>
      <c r="H162" s="81"/>
      <c r="I162" s="81"/>
      <c r="J162" s="81"/>
      <c r="K162" s="81"/>
      <c r="L162" s="81"/>
    </row>
    <row r="163" spans="1:12" ht="13.8">
      <c r="A163" s="81"/>
      <c r="B163" s="81"/>
      <c r="C163" s="81"/>
      <c r="D163" s="1253"/>
      <c r="E163" s="1264"/>
      <c r="F163" s="1264"/>
      <c r="G163" s="1263"/>
      <c r="H163" s="81"/>
      <c r="I163" s="81"/>
      <c r="J163" s="81"/>
      <c r="K163" s="81"/>
      <c r="L163" s="81"/>
    </row>
    <row r="164" spans="1:12" ht="13.8">
      <c r="A164" s="81"/>
      <c r="B164" s="81"/>
      <c r="C164" s="81"/>
      <c r="D164" s="1253"/>
      <c r="E164" s="1264"/>
      <c r="F164" s="1264"/>
      <c r="G164" s="1263"/>
      <c r="H164" s="81"/>
      <c r="I164" s="81"/>
      <c r="J164" s="81"/>
      <c r="K164" s="81"/>
      <c r="L164" s="81"/>
    </row>
    <row r="165" spans="1:12" ht="13.8">
      <c r="A165" s="81"/>
      <c r="B165" s="81"/>
      <c r="C165" s="81"/>
      <c r="D165" s="1253"/>
      <c r="E165" s="1264"/>
      <c r="F165" s="1264"/>
      <c r="G165" s="1263"/>
      <c r="H165" s="81"/>
      <c r="I165" s="81"/>
      <c r="J165" s="81"/>
      <c r="K165" s="81"/>
      <c r="L165" s="81"/>
    </row>
    <row r="166" spans="1:12" ht="13.8">
      <c r="A166" s="81"/>
      <c r="B166" s="81"/>
      <c r="C166" s="81"/>
      <c r="D166" s="1253"/>
      <c r="E166" s="1264"/>
      <c r="F166" s="1264"/>
      <c r="G166" s="1263"/>
      <c r="H166" s="81"/>
      <c r="I166" s="81"/>
      <c r="J166" s="81"/>
      <c r="K166" s="81"/>
      <c r="L166" s="81"/>
    </row>
    <row r="167" spans="1:12" ht="13.8">
      <c r="A167" s="81"/>
      <c r="B167" s="81"/>
      <c r="C167" s="81"/>
      <c r="D167" s="1253"/>
      <c r="E167" s="1264"/>
      <c r="F167" s="1264"/>
      <c r="G167" s="1263"/>
      <c r="H167" s="81"/>
      <c r="I167" s="81"/>
      <c r="J167" s="81"/>
      <c r="K167" s="81"/>
      <c r="L167" s="81"/>
    </row>
    <row r="168" spans="1:12" ht="13.8">
      <c r="A168" s="81"/>
      <c r="B168" s="81"/>
      <c r="C168" s="81"/>
      <c r="D168" s="1253"/>
      <c r="E168" s="1264"/>
      <c r="F168" s="1264"/>
      <c r="G168" s="1263"/>
      <c r="H168" s="81"/>
      <c r="I168" s="81"/>
      <c r="J168" s="81"/>
      <c r="K168" s="81"/>
      <c r="L168" s="81"/>
    </row>
    <row r="169" spans="1:12" ht="13.8">
      <c r="A169" s="81"/>
      <c r="B169" s="81"/>
      <c r="C169" s="81"/>
      <c r="D169" s="1253"/>
      <c r="E169" s="1264"/>
      <c r="F169" s="1264"/>
      <c r="G169" s="1263"/>
      <c r="H169" s="81"/>
      <c r="I169" s="81"/>
      <c r="J169" s="81"/>
      <c r="K169" s="81"/>
      <c r="L169" s="81"/>
    </row>
    <row r="170" spans="1:12" ht="13.8">
      <c r="A170" s="81"/>
      <c r="B170" s="81"/>
      <c r="C170" s="81"/>
      <c r="D170" s="1253"/>
      <c r="E170" s="1264"/>
      <c r="F170" s="1264"/>
      <c r="G170" s="1263"/>
      <c r="H170" s="81"/>
      <c r="I170" s="81"/>
      <c r="J170" s="81"/>
      <c r="K170" s="81"/>
      <c r="L170" s="81"/>
    </row>
    <row r="171" spans="1:12" ht="13.8">
      <c r="A171" s="81"/>
      <c r="B171" s="81"/>
      <c r="C171" s="81"/>
      <c r="D171" s="1253"/>
      <c r="E171" s="1264"/>
      <c r="F171" s="1264"/>
      <c r="G171" s="1263"/>
      <c r="H171" s="81"/>
      <c r="I171" s="81"/>
      <c r="J171" s="81"/>
      <c r="K171" s="81"/>
      <c r="L171" s="81"/>
    </row>
    <row r="172" spans="1:12" ht="13.8">
      <c r="A172" s="81"/>
      <c r="B172" s="81"/>
      <c r="C172" s="81"/>
      <c r="D172" s="1253"/>
      <c r="E172" s="1264"/>
      <c r="F172" s="1264"/>
      <c r="G172" s="1263"/>
      <c r="H172" s="81"/>
      <c r="I172" s="81"/>
      <c r="J172" s="81"/>
      <c r="K172" s="81"/>
      <c r="L172" s="81"/>
    </row>
    <row r="173" spans="1:12" ht="13.8">
      <c r="A173" s="81"/>
      <c r="B173" s="81"/>
      <c r="C173" s="81"/>
      <c r="D173" s="1253"/>
      <c r="E173" s="1264"/>
      <c r="F173" s="1264"/>
      <c r="G173" s="1263"/>
      <c r="H173" s="81"/>
      <c r="I173" s="81"/>
      <c r="J173" s="81"/>
      <c r="K173" s="81"/>
      <c r="L173" s="81"/>
    </row>
    <row r="174" spans="1:12" ht="13.8">
      <c r="A174" s="81"/>
      <c r="B174" s="81"/>
      <c r="C174" s="81"/>
      <c r="D174" s="1253"/>
      <c r="E174" s="1264"/>
      <c r="F174" s="1264"/>
      <c r="G174" s="1263"/>
      <c r="H174" s="81"/>
      <c r="I174" s="81"/>
      <c r="J174" s="81"/>
      <c r="K174" s="81"/>
      <c r="L174" s="81"/>
    </row>
    <row r="175" spans="1:12" ht="13.8">
      <c r="A175" s="81"/>
      <c r="B175" s="81"/>
      <c r="C175" s="81"/>
      <c r="D175" s="1253"/>
      <c r="E175" s="1264"/>
      <c r="F175" s="1264"/>
      <c r="G175" s="1263"/>
      <c r="H175" s="81"/>
      <c r="I175" s="81"/>
      <c r="J175" s="81"/>
      <c r="K175" s="81"/>
      <c r="L175" s="81"/>
    </row>
    <row r="176" spans="1:12" ht="13.8">
      <c r="A176" s="81"/>
      <c r="B176" s="81"/>
      <c r="C176" s="81"/>
      <c r="D176" s="1253"/>
      <c r="E176" s="1264"/>
      <c r="F176" s="1264"/>
      <c r="G176" s="1263"/>
      <c r="H176" s="81"/>
      <c r="I176" s="81"/>
      <c r="J176" s="81"/>
      <c r="K176" s="81"/>
      <c r="L176" s="81"/>
    </row>
    <row r="177" spans="1:12" ht="13.8">
      <c r="A177" s="81"/>
      <c r="B177" s="81"/>
      <c r="C177" s="81"/>
      <c r="D177" s="1253"/>
      <c r="E177" s="1264"/>
      <c r="F177" s="1264"/>
      <c r="G177" s="1263"/>
      <c r="H177" s="81"/>
      <c r="I177" s="81"/>
      <c r="J177" s="81"/>
      <c r="K177" s="81"/>
      <c r="L177" s="81"/>
    </row>
    <row r="178" spans="1:12" ht="13.8">
      <c r="A178" s="81"/>
      <c r="B178" s="81"/>
      <c r="C178" s="81"/>
      <c r="D178" s="1253"/>
      <c r="E178" s="1264"/>
      <c r="F178" s="1264"/>
      <c r="G178" s="1263"/>
      <c r="H178" s="81"/>
      <c r="I178" s="81"/>
      <c r="J178" s="81"/>
      <c r="K178" s="81"/>
      <c r="L178" s="81"/>
    </row>
    <row r="179" spans="1:12" ht="13.8">
      <c r="A179" s="81"/>
      <c r="B179" s="81"/>
      <c r="C179" s="81"/>
      <c r="D179" s="1253"/>
      <c r="E179" s="1264"/>
      <c r="F179" s="1264"/>
      <c r="G179" s="1263"/>
      <c r="H179" s="81"/>
      <c r="I179" s="81"/>
      <c r="J179" s="81"/>
      <c r="K179" s="81"/>
      <c r="L179" s="81"/>
    </row>
    <row r="180" spans="1:12" ht="13.8">
      <c r="A180" s="81"/>
      <c r="B180" s="81"/>
      <c r="C180" s="81"/>
      <c r="D180" s="1253"/>
      <c r="E180" s="1264"/>
      <c r="F180" s="1264"/>
      <c r="G180" s="1263"/>
      <c r="H180" s="81"/>
      <c r="I180" s="81"/>
      <c r="J180" s="81"/>
      <c r="K180" s="81"/>
      <c r="L180" s="81"/>
    </row>
    <row r="181" spans="1:12" ht="13.8">
      <c r="A181" s="81"/>
      <c r="B181" s="81"/>
      <c r="C181" s="81"/>
      <c r="D181" s="1253"/>
      <c r="E181" s="1264"/>
      <c r="F181" s="1264"/>
      <c r="G181" s="1263"/>
      <c r="H181" s="81"/>
      <c r="I181" s="81"/>
      <c r="J181" s="81"/>
      <c r="K181" s="81"/>
      <c r="L181" s="81"/>
    </row>
    <row r="182" spans="1:12" ht="13.8">
      <c r="A182" s="81"/>
      <c r="B182" s="81"/>
      <c r="C182" s="81"/>
      <c r="D182" s="1253"/>
      <c r="E182" s="1264"/>
      <c r="F182" s="1264"/>
      <c r="G182" s="1263"/>
      <c r="H182" s="81"/>
      <c r="I182" s="81"/>
      <c r="J182" s="81"/>
      <c r="K182" s="81"/>
      <c r="L182" s="81"/>
    </row>
    <row r="183" spans="1:12" ht="13.8">
      <c r="A183" s="81"/>
      <c r="B183" s="81"/>
      <c r="C183" s="81"/>
      <c r="D183" s="1253"/>
      <c r="E183" s="1264"/>
      <c r="F183" s="1264"/>
      <c r="G183" s="1263"/>
      <c r="H183" s="81"/>
      <c r="I183" s="81"/>
      <c r="J183" s="81"/>
      <c r="K183" s="81"/>
      <c r="L183" s="81"/>
    </row>
    <row r="184" spans="1:12" ht="13.8">
      <c r="A184" s="81"/>
      <c r="B184" s="81"/>
      <c r="C184" s="81"/>
      <c r="D184" s="1253"/>
      <c r="E184" s="1264"/>
      <c r="F184" s="1264"/>
      <c r="G184" s="1263"/>
      <c r="H184" s="81"/>
      <c r="I184" s="81"/>
      <c r="J184" s="81"/>
      <c r="K184" s="81"/>
      <c r="L184" s="81"/>
    </row>
    <row r="185" spans="1:12" ht="13.8">
      <c r="A185" s="81"/>
      <c r="B185" s="81"/>
      <c r="C185" s="81"/>
      <c r="D185" s="1253"/>
      <c r="E185" s="1264"/>
      <c r="F185" s="1264"/>
      <c r="G185" s="1263"/>
      <c r="H185" s="81"/>
      <c r="I185" s="81"/>
      <c r="J185" s="81"/>
      <c r="K185" s="81"/>
      <c r="L185" s="81"/>
    </row>
    <row r="186" spans="1:12" ht="13.8">
      <c r="A186" s="81"/>
      <c r="B186" s="81"/>
      <c r="C186" s="81"/>
      <c r="D186" s="1253"/>
      <c r="E186" s="1264"/>
      <c r="F186" s="1264"/>
      <c r="G186" s="1263"/>
      <c r="H186" s="81"/>
      <c r="I186" s="81"/>
      <c r="J186" s="81"/>
      <c r="K186" s="81"/>
      <c r="L186" s="81"/>
    </row>
    <row r="187" spans="1:12" ht="13.8">
      <c r="A187" s="81"/>
      <c r="B187" s="81"/>
      <c r="C187" s="81"/>
      <c r="D187" s="1253"/>
      <c r="E187" s="1264"/>
      <c r="F187" s="1264"/>
      <c r="G187" s="1263"/>
      <c r="H187" s="81"/>
      <c r="I187" s="81"/>
      <c r="J187" s="81"/>
      <c r="K187" s="81"/>
      <c r="L187" s="81"/>
    </row>
    <row r="188" spans="1:12" ht="13.8">
      <c r="A188" s="81"/>
      <c r="B188" s="81"/>
      <c r="C188" s="81"/>
      <c r="D188" s="1253"/>
      <c r="E188" s="1264"/>
      <c r="F188" s="1264"/>
      <c r="G188" s="1263"/>
      <c r="H188" s="81"/>
      <c r="I188" s="81"/>
      <c r="J188" s="81"/>
      <c r="K188" s="81"/>
      <c r="L188" s="81"/>
    </row>
    <row r="189" spans="1:12" ht="13.8">
      <c r="A189" s="81"/>
      <c r="B189" s="81"/>
      <c r="C189" s="81"/>
      <c r="D189" s="1253"/>
      <c r="E189" s="1264"/>
      <c r="F189" s="1264"/>
      <c r="G189" s="1263"/>
      <c r="H189" s="81"/>
      <c r="I189" s="81"/>
      <c r="J189" s="81"/>
      <c r="K189" s="81"/>
      <c r="L189" s="81"/>
    </row>
    <row r="190" spans="1:12" ht="13.8">
      <c r="A190" s="81"/>
      <c r="B190" s="81"/>
      <c r="C190" s="81"/>
      <c r="D190" s="1253"/>
      <c r="E190" s="1264"/>
      <c r="F190" s="1264"/>
      <c r="G190" s="1263"/>
      <c r="H190" s="81"/>
      <c r="I190" s="81"/>
      <c r="J190" s="81"/>
      <c r="K190" s="81"/>
      <c r="L190" s="81"/>
    </row>
    <row r="191" spans="1:12" ht="13.8">
      <c r="A191" s="81"/>
      <c r="B191" s="81"/>
      <c r="C191" s="81"/>
      <c r="D191" s="1253"/>
      <c r="E191" s="1264"/>
      <c r="F191" s="1264"/>
      <c r="G191" s="1263"/>
      <c r="H191" s="81"/>
      <c r="I191" s="81"/>
      <c r="J191" s="81"/>
      <c r="K191" s="81"/>
      <c r="L191" s="81"/>
    </row>
    <row r="192" spans="1:12" ht="13.8">
      <c r="A192" s="81"/>
      <c r="B192" s="81"/>
      <c r="C192" s="81"/>
      <c r="D192" s="1253"/>
      <c r="E192" s="1264"/>
      <c r="F192" s="1264"/>
      <c r="G192" s="1263"/>
      <c r="H192" s="81"/>
      <c r="I192" s="81"/>
      <c r="J192" s="81"/>
      <c r="K192" s="81"/>
      <c r="L192" s="81"/>
    </row>
    <row r="193" spans="1:12" ht="13.8">
      <c r="A193" s="81"/>
      <c r="B193" s="81"/>
      <c r="C193" s="81"/>
      <c r="D193" s="1253"/>
      <c r="E193" s="1264"/>
      <c r="F193" s="1264"/>
      <c r="G193" s="1263"/>
      <c r="H193" s="81"/>
      <c r="I193" s="81"/>
      <c r="J193" s="81"/>
      <c r="K193" s="81"/>
      <c r="L193" s="81"/>
    </row>
    <row r="194" spans="1:12" ht="13.8">
      <c r="A194" s="81"/>
      <c r="B194" s="81"/>
      <c r="C194" s="81"/>
      <c r="D194" s="1253"/>
      <c r="E194" s="1264"/>
      <c r="F194" s="1264"/>
      <c r="G194" s="1263"/>
      <c r="H194" s="81"/>
      <c r="I194" s="81"/>
      <c r="J194" s="81"/>
      <c r="K194" s="81"/>
      <c r="L194" s="81"/>
    </row>
    <row r="195" spans="1:12" ht="13.8">
      <c r="A195" s="81"/>
      <c r="B195" s="81"/>
      <c r="C195" s="81"/>
      <c r="D195" s="1253"/>
      <c r="E195" s="1264"/>
      <c r="F195" s="1264"/>
      <c r="G195" s="1263"/>
      <c r="H195" s="81"/>
      <c r="I195" s="81"/>
      <c r="J195" s="81"/>
      <c r="K195" s="81"/>
      <c r="L195" s="81"/>
    </row>
    <row r="196" spans="1:12" ht="13.8">
      <c r="A196" s="81"/>
      <c r="B196" s="81"/>
      <c r="C196" s="81"/>
      <c r="D196" s="1253"/>
      <c r="E196" s="1264"/>
      <c r="F196" s="1264"/>
      <c r="G196" s="1263"/>
      <c r="H196" s="81"/>
      <c r="I196" s="81"/>
      <c r="J196" s="81"/>
      <c r="K196" s="81"/>
      <c r="L196" s="81"/>
    </row>
    <row r="197" spans="1:12" ht="13.8">
      <c r="A197" s="81"/>
      <c r="B197" s="81"/>
      <c r="C197" s="81"/>
      <c r="D197" s="1253"/>
      <c r="E197" s="1264"/>
      <c r="F197" s="1264"/>
      <c r="G197" s="1263"/>
      <c r="H197" s="81"/>
      <c r="I197" s="81"/>
      <c r="J197" s="81"/>
      <c r="K197" s="81"/>
      <c r="L197" s="81"/>
    </row>
    <row r="198" spans="1:12" ht="13.8">
      <c r="A198" s="81"/>
      <c r="B198" s="81"/>
      <c r="C198" s="81"/>
      <c r="D198" s="1253"/>
      <c r="E198" s="1264"/>
      <c r="F198" s="1264"/>
      <c r="G198" s="1263"/>
      <c r="H198" s="81"/>
      <c r="I198" s="81"/>
      <c r="J198" s="81"/>
      <c r="K198" s="81"/>
      <c r="L198" s="81"/>
    </row>
    <row r="199" spans="1:12" ht="13.8">
      <c r="A199" s="81"/>
      <c r="B199" s="81"/>
      <c r="C199" s="81"/>
      <c r="D199" s="1253"/>
      <c r="E199" s="1264"/>
      <c r="F199" s="1264"/>
      <c r="G199" s="1263"/>
      <c r="H199" s="81"/>
      <c r="I199" s="81"/>
      <c r="J199" s="81"/>
      <c r="K199" s="81"/>
      <c r="L199" s="81"/>
    </row>
    <row r="200" spans="1:12" ht="13.8">
      <c r="A200" s="81"/>
      <c r="B200" s="81"/>
      <c r="C200" s="81"/>
      <c r="D200" s="1253"/>
      <c r="E200" s="1264"/>
      <c r="F200" s="1264"/>
      <c r="G200" s="1263"/>
      <c r="H200" s="81"/>
      <c r="I200" s="81"/>
      <c r="J200" s="81"/>
      <c r="K200" s="81"/>
      <c r="L200" s="81"/>
    </row>
    <row r="201" spans="1:12" ht="13.8">
      <c r="A201" s="81"/>
      <c r="B201" s="81"/>
      <c r="C201" s="81"/>
      <c r="D201" s="1253"/>
      <c r="E201" s="1264"/>
      <c r="F201" s="1264"/>
      <c r="G201" s="1263"/>
      <c r="H201" s="81"/>
      <c r="I201" s="81"/>
      <c r="J201" s="81"/>
      <c r="K201" s="81"/>
      <c r="L201" s="81"/>
    </row>
    <row r="202" spans="1:12" ht="13.8">
      <c r="A202" s="81"/>
      <c r="B202" s="81"/>
      <c r="C202" s="81"/>
      <c r="D202" s="1253"/>
      <c r="E202" s="1264"/>
      <c r="F202" s="1264"/>
      <c r="G202" s="1263"/>
      <c r="H202" s="81"/>
      <c r="I202" s="81"/>
      <c r="J202" s="81"/>
      <c r="K202" s="81"/>
      <c r="L202" s="81"/>
    </row>
    <row r="203" spans="1:12" ht="13.8">
      <c r="A203" s="81"/>
      <c r="B203" s="81"/>
      <c r="C203" s="81"/>
      <c r="D203" s="1253"/>
      <c r="E203" s="1264"/>
      <c r="F203" s="1264"/>
      <c r="G203" s="1263"/>
      <c r="H203" s="81"/>
      <c r="I203" s="81"/>
      <c r="J203" s="81"/>
      <c r="K203" s="81"/>
      <c r="L203" s="81"/>
    </row>
    <row r="204" spans="1:12" ht="13.8">
      <c r="A204" s="81"/>
      <c r="B204" s="81"/>
      <c r="C204" s="81"/>
      <c r="D204" s="1253"/>
      <c r="E204" s="1264"/>
      <c r="F204" s="1264"/>
      <c r="G204" s="1263"/>
      <c r="H204" s="81"/>
      <c r="I204" s="81"/>
      <c r="J204" s="81"/>
      <c r="K204" s="81"/>
      <c r="L204" s="81"/>
    </row>
    <row r="205" spans="1:12" ht="13.8">
      <c r="A205" s="81"/>
      <c r="B205" s="81"/>
      <c r="C205" s="81"/>
      <c r="D205" s="1253"/>
      <c r="E205" s="1264"/>
      <c r="F205" s="1264"/>
      <c r="G205" s="1263"/>
      <c r="H205" s="81"/>
      <c r="I205" s="81"/>
      <c r="J205" s="81"/>
      <c r="K205" s="81"/>
      <c r="L205" s="81"/>
    </row>
    <row r="206" spans="1:12" ht="13.8">
      <c r="A206" s="81"/>
      <c r="B206" s="81"/>
      <c r="C206" s="81"/>
      <c r="D206" s="1253"/>
      <c r="E206" s="1264"/>
      <c r="F206" s="1264"/>
      <c r="G206" s="1263"/>
      <c r="H206" s="81"/>
      <c r="I206" s="81"/>
      <c r="J206" s="81"/>
      <c r="K206" s="81"/>
      <c r="L206" s="81"/>
    </row>
    <row r="207" spans="1:12" ht="13.8">
      <c r="A207" s="81"/>
      <c r="B207" s="81"/>
      <c r="C207" s="81"/>
      <c r="D207" s="1253"/>
      <c r="E207" s="1264"/>
      <c r="F207" s="1264"/>
      <c r="G207" s="1263"/>
      <c r="H207" s="81"/>
      <c r="I207" s="81"/>
      <c r="J207" s="81"/>
      <c r="K207" s="81"/>
      <c r="L207" s="81"/>
    </row>
    <row r="208" spans="1:12" ht="13.8">
      <c r="A208" s="81"/>
      <c r="B208" s="81"/>
      <c r="C208" s="81"/>
      <c r="D208" s="1253"/>
      <c r="E208" s="1264"/>
      <c r="F208" s="1264"/>
      <c r="G208" s="1263"/>
      <c r="H208" s="81"/>
      <c r="I208" s="81"/>
      <c r="J208" s="81"/>
      <c r="K208" s="81"/>
      <c r="L208" s="81"/>
    </row>
    <row r="209" spans="1:12" ht="13.8">
      <c r="A209" s="81"/>
      <c r="B209" s="81"/>
      <c r="C209" s="81"/>
      <c r="D209" s="1253"/>
      <c r="E209" s="1264"/>
      <c r="F209" s="1264"/>
      <c r="G209" s="1263"/>
      <c r="H209" s="81"/>
      <c r="I209" s="81"/>
      <c r="J209" s="81"/>
      <c r="K209" s="81"/>
      <c r="L209" s="81"/>
    </row>
    <row r="210" spans="1:12" ht="13.8">
      <c r="A210" s="81"/>
      <c r="B210" s="81"/>
      <c r="C210" s="81"/>
      <c r="D210" s="1253"/>
      <c r="E210" s="1264"/>
      <c r="F210" s="1264"/>
      <c r="G210" s="1263"/>
      <c r="H210" s="81"/>
      <c r="I210" s="81"/>
      <c r="J210" s="81"/>
      <c r="K210" s="81"/>
      <c r="L210" s="81"/>
    </row>
    <row r="211" spans="1:12" ht="13.8">
      <c r="A211" s="81"/>
      <c r="B211" s="81"/>
      <c r="C211" s="81"/>
      <c r="D211" s="1253"/>
      <c r="E211" s="1264"/>
      <c r="F211" s="1264"/>
      <c r="G211" s="1263"/>
      <c r="H211" s="81"/>
      <c r="I211" s="81"/>
      <c r="J211" s="81"/>
      <c r="K211" s="81"/>
      <c r="L211" s="81"/>
    </row>
    <row r="212" spans="1:12" ht="13.8">
      <c r="A212" s="81"/>
      <c r="B212" s="81"/>
      <c r="C212" s="81"/>
      <c r="D212" s="1253"/>
      <c r="E212" s="1264"/>
      <c r="F212" s="1264"/>
      <c r="G212" s="1263"/>
      <c r="H212" s="81"/>
      <c r="I212" s="81"/>
      <c r="J212" s="81"/>
      <c r="K212" s="81"/>
      <c r="L212" s="81"/>
    </row>
    <row r="213" spans="1:12" ht="13.8">
      <c r="A213" s="81"/>
      <c r="B213" s="81"/>
      <c r="C213" s="81"/>
      <c r="D213" s="1253"/>
      <c r="E213" s="1264"/>
      <c r="F213" s="1264"/>
      <c r="G213" s="1263"/>
      <c r="H213" s="81"/>
      <c r="I213" s="81"/>
      <c r="J213" s="81"/>
      <c r="K213" s="81"/>
      <c r="L213" s="81"/>
    </row>
    <row r="214" spans="1:12" ht="13.8">
      <c r="A214" s="81"/>
      <c r="B214" s="81"/>
      <c r="C214" s="81"/>
      <c r="D214" s="1253"/>
      <c r="E214" s="1264"/>
      <c r="F214" s="1264"/>
      <c r="G214" s="1263"/>
      <c r="H214" s="81"/>
      <c r="I214" s="81"/>
      <c r="J214" s="81"/>
      <c r="K214" s="81"/>
      <c r="L214" s="81"/>
    </row>
    <row r="215" spans="1:12" ht="13.8">
      <c r="A215" s="81"/>
      <c r="B215" s="81"/>
      <c r="C215" s="81"/>
      <c r="D215" s="1253"/>
      <c r="E215" s="1264"/>
      <c r="F215" s="1264"/>
      <c r="G215" s="1263"/>
      <c r="H215" s="81"/>
      <c r="I215" s="81"/>
      <c r="J215" s="81"/>
      <c r="K215" s="81"/>
      <c r="L215" s="81"/>
    </row>
    <row r="216" spans="1:12" ht="13.8">
      <c r="A216" s="81"/>
      <c r="B216" s="81"/>
      <c r="C216" s="81"/>
      <c r="D216" s="1253"/>
      <c r="E216" s="1264"/>
      <c r="F216" s="1264"/>
      <c r="G216" s="1263"/>
      <c r="H216" s="81"/>
      <c r="I216" s="81"/>
      <c r="J216" s="81"/>
      <c r="K216" s="81"/>
      <c r="L216" s="81"/>
    </row>
    <row r="217" spans="1:12" ht="13.8">
      <c r="A217" s="81"/>
      <c r="B217" s="81"/>
      <c r="C217" s="81"/>
      <c r="D217" s="1253"/>
      <c r="E217" s="1264"/>
      <c r="F217" s="1264"/>
      <c r="G217" s="1263"/>
      <c r="H217" s="81"/>
      <c r="I217" s="81"/>
      <c r="J217" s="81"/>
      <c r="K217" s="81"/>
      <c r="L217" s="81"/>
    </row>
    <row r="218" spans="1:12" ht="13.8">
      <c r="A218" s="81"/>
      <c r="B218" s="81"/>
      <c r="C218" s="81"/>
      <c r="D218" s="1253"/>
      <c r="E218" s="1264"/>
      <c r="F218" s="1264"/>
      <c r="G218" s="1263"/>
      <c r="H218" s="81"/>
      <c r="I218" s="81"/>
      <c r="J218" s="81"/>
      <c r="K218" s="81"/>
      <c r="L218" s="81"/>
    </row>
    <row r="219" spans="1:12" ht="13.8">
      <c r="A219" s="81"/>
      <c r="B219" s="81"/>
      <c r="C219" s="81"/>
      <c r="D219" s="1253"/>
      <c r="E219" s="1264"/>
      <c r="F219" s="1264"/>
      <c r="G219" s="1263"/>
      <c r="H219" s="81"/>
      <c r="I219" s="81"/>
      <c r="J219" s="81"/>
      <c r="K219" s="81"/>
      <c r="L219" s="81"/>
    </row>
    <row r="220" spans="1:12" ht="13.8">
      <c r="A220" s="81"/>
      <c r="B220" s="81"/>
      <c r="C220" s="81"/>
      <c r="D220" s="1253"/>
      <c r="E220" s="1264"/>
      <c r="F220" s="1264"/>
      <c r="G220" s="1263"/>
      <c r="H220" s="81"/>
      <c r="I220" s="81"/>
      <c r="J220" s="81"/>
      <c r="K220" s="81"/>
      <c r="L220" s="81"/>
    </row>
    <row r="221" spans="1:12" ht="13.8">
      <c r="A221" s="81"/>
      <c r="B221" s="81"/>
      <c r="C221" s="81"/>
      <c r="D221" s="1253"/>
      <c r="E221" s="1264"/>
      <c r="F221" s="1264"/>
      <c r="G221" s="1263"/>
      <c r="H221" s="81"/>
      <c r="I221" s="81"/>
      <c r="J221" s="81"/>
      <c r="K221" s="81"/>
      <c r="L221" s="81"/>
    </row>
    <row r="222" spans="1:12" ht="13.8">
      <c r="A222" s="81"/>
      <c r="B222" s="81"/>
      <c r="C222" s="81"/>
      <c r="D222" s="1253"/>
      <c r="E222" s="1264"/>
      <c r="F222" s="1264"/>
      <c r="G222" s="1263"/>
      <c r="H222" s="81"/>
      <c r="I222" s="81"/>
      <c r="J222" s="81"/>
      <c r="K222" s="81"/>
      <c r="L222" s="81"/>
    </row>
    <row r="223" spans="1:12" ht="13.8">
      <c r="A223" s="81"/>
      <c r="B223" s="81"/>
      <c r="C223" s="81"/>
      <c r="D223" s="1253"/>
      <c r="E223" s="1264"/>
      <c r="F223" s="1264"/>
      <c r="G223" s="1263"/>
      <c r="H223" s="81"/>
      <c r="I223" s="81"/>
      <c r="J223" s="81"/>
      <c r="K223" s="81"/>
      <c r="L223" s="81"/>
    </row>
    <row r="224" spans="1:12" ht="13.8">
      <c r="A224" s="81"/>
      <c r="B224" s="81"/>
      <c r="C224" s="81"/>
      <c r="D224" s="1253"/>
      <c r="E224" s="1264"/>
      <c r="F224" s="1264"/>
      <c r="G224" s="1263"/>
      <c r="H224" s="81"/>
      <c r="I224" s="81"/>
      <c r="J224" s="81"/>
      <c r="K224" s="81"/>
      <c r="L224" s="81"/>
    </row>
    <row r="225" spans="1:12" ht="13.8">
      <c r="A225" s="81"/>
      <c r="B225" s="81"/>
      <c r="C225" s="81"/>
      <c r="D225" s="1253"/>
      <c r="E225" s="1264"/>
      <c r="F225" s="1264"/>
      <c r="G225" s="1263"/>
      <c r="H225" s="81"/>
      <c r="I225" s="81"/>
      <c r="J225" s="81"/>
      <c r="K225" s="81"/>
      <c r="L225" s="81"/>
    </row>
    <row r="226" spans="1:12" ht="13.8">
      <c r="A226" s="81"/>
      <c r="B226" s="81"/>
      <c r="C226" s="81"/>
      <c r="D226" s="1253"/>
      <c r="E226" s="1264"/>
      <c r="F226" s="1264"/>
      <c r="G226" s="1263"/>
      <c r="H226" s="81"/>
      <c r="I226" s="81"/>
      <c r="J226" s="81"/>
      <c r="K226" s="81"/>
      <c r="L226" s="81"/>
    </row>
    <row r="227" spans="1:12" ht="13.8">
      <c r="A227" s="81"/>
      <c r="B227" s="81"/>
      <c r="C227" s="81"/>
      <c r="D227" s="1253"/>
      <c r="E227" s="1264"/>
      <c r="F227" s="1264"/>
      <c r="G227" s="1263"/>
      <c r="H227" s="81"/>
      <c r="I227" s="81"/>
      <c r="J227" s="81"/>
      <c r="K227" s="81"/>
      <c r="L227" s="81"/>
    </row>
    <row r="228" spans="1:12" ht="13.8">
      <c r="A228" s="81"/>
      <c r="B228" s="81"/>
      <c r="C228" s="81"/>
      <c r="D228" s="1253"/>
      <c r="E228" s="1264"/>
      <c r="F228" s="1264"/>
      <c r="G228" s="1263"/>
      <c r="H228" s="81"/>
      <c r="I228" s="81"/>
      <c r="J228" s="81"/>
      <c r="K228" s="81"/>
      <c r="L228" s="81"/>
    </row>
    <row r="229" spans="1:12" ht="13.8">
      <c r="A229" s="81"/>
      <c r="B229" s="81"/>
      <c r="C229" s="81"/>
      <c r="D229" s="1253"/>
      <c r="E229" s="1264"/>
      <c r="F229" s="1264"/>
      <c r="G229" s="1263"/>
      <c r="H229" s="81"/>
      <c r="I229" s="81"/>
      <c r="J229" s="81"/>
      <c r="K229" s="81"/>
      <c r="L229" s="81"/>
    </row>
    <row r="230" spans="1:12" ht="13.8">
      <c r="A230" s="81"/>
      <c r="B230" s="81"/>
      <c r="C230" s="81"/>
      <c r="D230" s="1253"/>
      <c r="E230" s="1264"/>
      <c r="F230" s="1264"/>
      <c r="G230" s="1263"/>
      <c r="H230" s="81"/>
      <c r="I230" s="81"/>
      <c r="J230" s="81"/>
      <c r="K230" s="81"/>
      <c r="L230" s="81"/>
    </row>
    <row r="231" spans="1:12" ht="13.8">
      <c r="A231" s="81"/>
      <c r="B231" s="81"/>
      <c r="C231" s="81"/>
      <c r="D231" s="1253"/>
      <c r="E231" s="1264"/>
      <c r="F231" s="1264"/>
      <c r="G231" s="1263"/>
      <c r="H231" s="81"/>
      <c r="I231" s="81"/>
      <c r="J231" s="81"/>
      <c r="K231" s="81"/>
      <c r="L231" s="81"/>
    </row>
    <row r="232" spans="1:12" ht="13.8">
      <c r="A232" s="81"/>
      <c r="B232" s="81"/>
      <c r="C232" s="81"/>
      <c r="D232" s="1253"/>
      <c r="E232" s="1264"/>
      <c r="F232" s="1264"/>
      <c r="G232" s="1263"/>
      <c r="H232" s="81"/>
      <c r="I232" s="81"/>
      <c r="J232" s="81"/>
      <c r="K232" s="81"/>
      <c r="L232" s="81"/>
    </row>
    <row r="233" spans="1:12" ht="13.8">
      <c r="A233" s="81"/>
      <c r="B233" s="81"/>
      <c r="C233" s="81"/>
      <c r="D233" s="1253"/>
      <c r="E233" s="1264"/>
      <c r="F233" s="1264"/>
      <c r="G233" s="1263"/>
      <c r="H233" s="81"/>
      <c r="I233" s="81"/>
      <c r="J233" s="81"/>
      <c r="K233" s="81"/>
      <c r="L233" s="81"/>
    </row>
    <row r="234" spans="1:12" ht="13.8">
      <c r="A234" s="81"/>
      <c r="B234" s="81"/>
      <c r="C234" s="81"/>
      <c r="D234" s="1253"/>
      <c r="E234" s="1264"/>
      <c r="F234" s="1264"/>
      <c r="G234" s="1263"/>
      <c r="H234" s="81"/>
      <c r="I234" s="81"/>
      <c r="J234" s="81"/>
      <c r="K234" s="81"/>
      <c r="L234" s="81"/>
    </row>
    <row r="235" spans="1:12" ht="13.8">
      <c r="A235" s="81"/>
      <c r="B235" s="81"/>
      <c r="C235" s="81"/>
      <c r="D235" s="1253"/>
      <c r="E235" s="1264"/>
      <c r="F235" s="1264"/>
      <c r="G235" s="1263"/>
      <c r="H235" s="81"/>
      <c r="I235" s="81"/>
      <c r="J235" s="81"/>
      <c r="K235" s="81"/>
      <c r="L235" s="81"/>
    </row>
    <row r="236" spans="1:12" ht="13.8">
      <c r="A236" s="81"/>
      <c r="B236" s="81"/>
      <c r="C236" s="81"/>
      <c r="D236" s="1253"/>
      <c r="E236" s="1264"/>
      <c r="F236" s="1264"/>
      <c r="G236" s="1263"/>
      <c r="H236" s="81"/>
      <c r="I236" s="81"/>
      <c r="J236" s="81"/>
      <c r="K236" s="81"/>
      <c r="L236" s="81"/>
    </row>
    <row r="237" spans="1:12" ht="13.8">
      <c r="A237" s="81"/>
      <c r="B237" s="81"/>
      <c r="C237" s="81"/>
      <c r="D237" s="1253"/>
      <c r="E237" s="1264"/>
      <c r="F237" s="1264"/>
      <c r="G237" s="1263"/>
      <c r="H237" s="81"/>
      <c r="I237" s="81"/>
      <c r="J237" s="81"/>
      <c r="K237" s="81"/>
      <c r="L237" s="81"/>
    </row>
    <row r="238" spans="1:12" ht="13.8">
      <c r="A238" s="81"/>
      <c r="B238" s="81"/>
      <c r="C238" s="81"/>
      <c r="D238" s="1253"/>
      <c r="E238" s="1264"/>
      <c r="F238" s="1264"/>
      <c r="G238" s="1263"/>
      <c r="H238" s="81"/>
      <c r="I238" s="81"/>
      <c r="J238" s="81"/>
      <c r="K238" s="81"/>
      <c r="L238" s="81"/>
    </row>
    <row r="239" spans="1:12" ht="13.8">
      <c r="A239" s="81"/>
      <c r="B239" s="81"/>
      <c r="C239" s="81"/>
      <c r="D239" s="1253"/>
      <c r="E239" s="1264"/>
      <c r="F239" s="1264"/>
      <c r="G239" s="1263"/>
      <c r="H239" s="81"/>
      <c r="I239" s="81"/>
      <c r="J239" s="81"/>
      <c r="K239" s="81"/>
      <c r="L239" s="81"/>
    </row>
    <row r="240" spans="1:12" ht="13.8">
      <c r="A240" s="81"/>
      <c r="B240" s="81"/>
      <c r="C240" s="81"/>
      <c r="D240" s="1253"/>
      <c r="E240" s="1264"/>
      <c r="F240" s="1264"/>
      <c r="G240" s="1263"/>
      <c r="H240" s="81"/>
      <c r="I240" s="81"/>
      <c r="J240" s="81"/>
      <c r="K240" s="81"/>
      <c r="L240" s="81"/>
    </row>
    <row r="241" spans="1:12" ht="13.8">
      <c r="A241" s="81"/>
      <c r="B241" s="81"/>
      <c r="C241" s="81"/>
      <c r="D241" s="1253"/>
      <c r="E241" s="1264"/>
      <c r="F241" s="1264"/>
      <c r="G241" s="1263"/>
      <c r="H241" s="81"/>
      <c r="I241" s="81"/>
      <c r="J241" s="81"/>
      <c r="K241" s="81"/>
      <c r="L241" s="81"/>
    </row>
    <row r="242" spans="1:12" ht="13.8">
      <c r="A242" s="81"/>
      <c r="B242" s="81"/>
      <c r="C242" s="81"/>
      <c r="D242" s="1253"/>
      <c r="E242" s="1264"/>
      <c r="F242" s="1264"/>
      <c r="G242" s="1263"/>
      <c r="H242" s="81"/>
      <c r="I242" s="81"/>
      <c r="J242" s="81"/>
      <c r="K242" s="81"/>
      <c r="L242" s="81"/>
    </row>
    <row r="243" spans="1:12" ht="13.8">
      <c r="A243" s="81"/>
      <c r="B243" s="81"/>
      <c r="C243" s="81"/>
      <c r="D243" s="1253"/>
      <c r="E243" s="1264"/>
      <c r="F243" s="1264"/>
      <c r="G243" s="1263"/>
      <c r="H243" s="81"/>
      <c r="I243" s="81"/>
      <c r="J243" s="81"/>
      <c r="K243" s="81"/>
      <c r="L243" s="81"/>
    </row>
    <row r="244" spans="1:12" ht="13.8">
      <c r="A244" s="81"/>
      <c r="B244" s="81"/>
      <c r="C244" s="81"/>
      <c r="D244" s="1253"/>
      <c r="E244" s="1264"/>
      <c r="F244" s="1264"/>
      <c r="G244" s="1263"/>
      <c r="H244" s="81"/>
      <c r="I244" s="81"/>
      <c r="J244" s="81"/>
      <c r="K244" s="81"/>
      <c r="L244" s="81"/>
    </row>
    <row r="245" spans="1:12" ht="13.8">
      <c r="A245" s="81"/>
      <c r="B245" s="81"/>
      <c r="C245" s="81"/>
      <c r="D245" s="1253"/>
      <c r="E245" s="1264"/>
      <c r="F245" s="1264"/>
      <c r="G245" s="1263"/>
      <c r="H245" s="81"/>
      <c r="I245" s="81"/>
      <c r="J245" s="81"/>
      <c r="K245" s="81"/>
      <c r="L245" s="81"/>
    </row>
    <row r="246" spans="1:12" ht="13.8">
      <c r="A246" s="81"/>
      <c r="B246" s="81"/>
      <c r="C246" s="81"/>
      <c r="D246" s="1253"/>
      <c r="E246" s="1264"/>
      <c r="F246" s="1264"/>
      <c r="G246" s="1263"/>
      <c r="H246" s="81"/>
      <c r="I246" s="81"/>
      <c r="J246" s="81"/>
      <c r="K246" s="81"/>
      <c r="L246" s="81"/>
    </row>
    <row r="247" spans="1:12" ht="13.8">
      <c r="A247" s="81"/>
      <c r="B247" s="81"/>
      <c r="C247" s="81"/>
      <c r="D247" s="1253"/>
      <c r="E247" s="1264"/>
      <c r="F247" s="1264"/>
      <c r="G247" s="1263"/>
      <c r="H247" s="81"/>
      <c r="I247" s="81"/>
      <c r="J247" s="81"/>
      <c r="K247" s="81"/>
      <c r="L247" s="81"/>
    </row>
    <row r="248" spans="1:12" ht="13.8">
      <c r="A248" s="81"/>
      <c r="B248" s="81"/>
      <c r="C248" s="81"/>
      <c r="D248" s="1253"/>
      <c r="E248" s="1264"/>
      <c r="F248" s="1264"/>
      <c r="G248" s="1263"/>
      <c r="H248" s="81"/>
      <c r="I248" s="81"/>
      <c r="J248" s="81"/>
      <c r="K248" s="81"/>
      <c r="L248" s="81"/>
    </row>
    <row r="249" spans="1:12" ht="13.8">
      <c r="A249" s="81"/>
      <c r="B249" s="81"/>
      <c r="C249" s="81"/>
      <c r="D249" s="1253"/>
      <c r="E249" s="1264"/>
      <c r="F249" s="1264"/>
      <c r="G249" s="1263"/>
      <c r="H249" s="81"/>
      <c r="I249" s="81"/>
      <c r="J249" s="81"/>
      <c r="K249" s="81"/>
      <c r="L249" s="81"/>
    </row>
    <row r="250" spans="1:12" ht="13.8">
      <c r="A250" s="81"/>
      <c r="B250" s="81"/>
      <c r="C250" s="81"/>
      <c r="D250" s="1253"/>
      <c r="E250" s="1264"/>
      <c r="F250" s="1264"/>
      <c r="G250" s="1263"/>
      <c r="H250" s="81"/>
      <c r="I250" s="81"/>
      <c r="J250" s="81"/>
      <c r="K250" s="81"/>
      <c r="L250" s="81"/>
    </row>
    <row r="251" spans="1:12" ht="13.8">
      <c r="A251" s="81"/>
      <c r="B251" s="81"/>
      <c r="C251" s="81"/>
      <c r="D251" s="1253"/>
      <c r="E251" s="1264"/>
      <c r="F251" s="1264"/>
      <c r="G251" s="1263"/>
      <c r="H251" s="81"/>
      <c r="I251" s="81"/>
      <c r="J251" s="81"/>
      <c r="K251" s="81"/>
      <c r="L251" s="81"/>
    </row>
    <row r="252" spans="1:12" ht="13.8">
      <c r="A252" s="81"/>
      <c r="B252" s="81"/>
      <c r="C252" s="81"/>
      <c r="D252" s="1253"/>
      <c r="E252" s="1264"/>
      <c r="F252" s="1264"/>
      <c r="G252" s="1263"/>
      <c r="H252" s="81"/>
      <c r="I252" s="81"/>
      <c r="J252" s="81"/>
      <c r="K252" s="81"/>
      <c r="L252" s="81"/>
    </row>
    <row r="253" spans="1:12" ht="13.8">
      <c r="A253" s="81"/>
      <c r="B253" s="81"/>
      <c r="C253" s="81"/>
      <c r="D253" s="1253"/>
      <c r="E253" s="1264"/>
      <c r="F253" s="1264"/>
      <c r="G253" s="1263"/>
      <c r="H253" s="81"/>
      <c r="I253" s="81"/>
      <c r="J253" s="81"/>
      <c r="K253" s="81"/>
      <c r="L253" s="81"/>
    </row>
    <row r="254" spans="1:12" ht="13.8">
      <c r="A254" s="81"/>
      <c r="B254" s="81"/>
      <c r="C254" s="81"/>
      <c r="D254" s="1253"/>
      <c r="E254" s="1264"/>
      <c r="F254" s="1264"/>
      <c r="G254" s="1263"/>
      <c r="H254" s="81"/>
      <c r="I254" s="81"/>
      <c r="J254" s="81"/>
      <c r="K254" s="81"/>
      <c r="L254" s="81"/>
    </row>
    <row r="255" spans="1:12" ht="13.8">
      <c r="A255" s="81"/>
      <c r="B255" s="81"/>
      <c r="C255" s="81"/>
      <c r="D255" s="1253"/>
      <c r="E255" s="1264"/>
      <c r="F255" s="1264"/>
      <c r="G255" s="1263"/>
      <c r="H255" s="81"/>
      <c r="I255" s="81"/>
      <c r="J255" s="81"/>
      <c r="K255" s="81"/>
      <c r="L255" s="81"/>
    </row>
    <row r="256" spans="1:12" ht="13.8">
      <c r="A256" s="81"/>
      <c r="B256" s="81"/>
      <c r="C256" s="81"/>
      <c r="D256" s="1253"/>
      <c r="E256" s="1264"/>
      <c r="F256" s="1264"/>
      <c r="G256" s="1263"/>
      <c r="H256" s="81"/>
      <c r="I256" s="81"/>
      <c r="J256" s="81"/>
      <c r="K256" s="81"/>
      <c r="L256" s="81"/>
    </row>
    <row r="257" spans="1:12" ht="13.8">
      <c r="A257" s="81"/>
      <c r="B257" s="81"/>
      <c r="C257" s="81"/>
      <c r="D257" s="1253"/>
      <c r="E257" s="1264"/>
      <c r="F257" s="1264"/>
      <c r="G257" s="1263"/>
      <c r="H257" s="81"/>
      <c r="I257" s="81"/>
      <c r="J257" s="81"/>
      <c r="K257" s="81"/>
      <c r="L257" s="81"/>
    </row>
    <row r="258" spans="1:12" ht="13.8">
      <c r="A258" s="81"/>
      <c r="B258" s="81"/>
      <c r="C258" s="81"/>
      <c r="D258" s="1253"/>
      <c r="E258" s="1264"/>
      <c r="F258" s="1264"/>
      <c r="G258" s="1263"/>
      <c r="H258" s="81"/>
      <c r="I258" s="81"/>
      <c r="J258" s="81"/>
      <c r="K258" s="81"/>
      <c r="L258" s="81"/>
    </row>
    <row r="259" spans="1:12" ht="13.8">
      <c r="A259" s="81"/>
      <c r="B259" s="81"/>
      <c r="C259" s="81"/>
      <c r="D259" s="1253"/>
      <c r="E259" s="1264"/>
      <c r="F259" s="1264"/>
      <c r="G259" s="1263"/>
      <c r="H259" s="81"/>
      <c r="I259" s="81"/>
      <c r="J259" s="81"/>
      <c r="K259" s="81"/>
      <c r="L259" s="81"/>
    </row>
    <row r="260" spans="1:12" ht="13.8">
      <c r="A260" s="81"/>
      <c r="B260" s="81"/>
      <c r="C260" s="81"/>
      <c r="D260" s="1253"/>
      <c r="E260" s="1264"/>
      <c r="F260" s="1264"/>
      <c r="G260" s="1263"/>
      <c r="H260" s="81"/>
      <c r="I260" s="81"/>
      <c r="J260" s="81"/>
      <c r="K260" s="81"/>
      <c r="L260" s="81"/>
    </row>
    <row r="261" spans="1:12" ht="13.8">
      <c r="A261" s="81"/>
      <c r="B261" s="81"/>
      <c r="C261" s="81"/>
      <c r="D261" s="1253"/>
      <c r="E261" s="1264"/>
      <c r="F261" s="1264"/>
      <c r="G261" s="1263"/>
      <c r="H261" s="81"/>
      <c r="I261" s="81"/>
      <c r="J261" s="81"/>
      <c r="K261" s="81"/>
      <c r="L261" s="81"/>
    </row>
    <row r="262" spans="1:12" ht="13.8">
      <c r="A262" s="81"/>
      <c r="B262" s="81"/>
      <c r="C262" s="81"/>
      <c r="D262" s="1253"/>
      <c r="E262" s="1264"/>
      <c r="F262" s="1264"/>
      <c r="G262" s="1263"/>
      <c r="H262" s="81"/>
      <c r="I262" s="81"/>
      <c r="J262" s="81"/>
      <c r="K262" s="81"/>
      <c r="L262" s="81"/>
    </row>
    <row r="263" spans="1:12" ht="13.8">
      <c r="A263" s="81"/>
      <c r="B263" s="81"/>
      <c r="C263" s="81"/>
      <c r="D263" s="1253"/>
      <c r="E263" s="1264"/>
      <c r="F263" s="1264"/>
      <c r="G263" s="1263"/>
      <c r="H263" s="81"/>
      <c r="I263" s="81"/>
      <c r="J263" s="81"/>
      <c r="K263" s="81"/>
      <c r="L263" s="81"/>
    </row>
    <row r="264" spans="1:12" ht="13.8">
      <c r="A264" s="81"/>
      <c r="B264" s="81"/>
      <c r="C264" s="81"/>
      <c r="D264" s="1253"/>
      <c r="E264" s="1264"/>
      <c r="F264" s="1264"/>
      <c r="G264" s="1263"/>
      <c r="H264" s="81"/>
      <c r="I264" s="81"/>
      <c r="J264" s="81"/>
      <c r="K264" s="81"/>
      <c r="L264" s="81"/>
    </row>
    <row r="265" spans="1:12" ht="13.8">
      <c r="A265" s="81"/>
      <c r="B265" s="81"/>
      <c r="C265" s="81"/>
      <c r="D265" s="1253"/>
      <c r="E265" s="1264"/>
      <c r="F265" s="1264"/>
      <c r="G265" s="1263"/>
      <c r="H265" s="81"/>
      <c r="I265" s="81"/>
      <c r="J265" s="81"/>
      <c r="K265" s="81"/>
      <c r="L265" s="81"/>
    </row>
    <row r="266" spans="1:12" ht="13.8">
      <c r="A266" s="81"/>
      <c r="B266" s="81"/>
      <c r="C266" s="81"/>
      <c r="D266" s="1253"/>
      <c r="E266" s="1264"/>
      <c r="F266" s="1264"/>
      <c r="G266" s="1263"/>
      <c r="H266" s="81"/>
      <c r="I266" s="81"/>
      <c r="J266" s="81"/>
      <c r="K266" s="81"/>
      <c r="L266" s="81"/>
    </row>
    <row r="267" spans="1:12" ht="13.8">
      <c r="A267" s="81"/>
      <c r="B267" s="81"/>
      <c r="C267" s="81"/>
      <c r="D267" s="1253"/>
      <c r="E267" s="1264"/>
      <c r="F267" s="1264"/>
      <c r="G267" s="1263"/>
      <c r="H267" s="81"/>
      <c r="I267" s="81"/>
      <c r="J267" s="81"/>
      <c r="K267" s="81"/>
      <c r="L267" s="81"/>
    </row>
    <row r="268" spans="1:12" ht="13.8">
      <c r="A268" s="81"/>
      <c r="B268" s="81"/>
      <c r="C268" s="81"/>
      <c r="D268" s="1253"/>
      <c r="E268" s="1264"/>
      <c r="F268" s="1264"/>
      <c r="G268" s="1263"/>
      <c r="H268" s="81"/>
      <c r="I268" s="81"/>
      <c r="J268" s="81"/>
      <c r="K268" s="81"/>
      <c r="L268" s="81"/>
    </row>
    <row r="269" spans="1:12" ht="13.8">
      <c r="A269" s="81"/>
      <c r="B269" s="81"/>
      <c r="C269" s="81"/>
      <c r="D269" s="1253"/>
      <c r="E269" s="1264"/>
      <c r="F269" s="1264"/>
      <c r="G269" s="1263"/>
      <c r="H269" s="81"/>
      <c r="I269" s="81"/>
      <c r="J269" s="81"/>
      <c r="K269" s="81"/>
      <c r="L269" s="81"/>
    </row>
    <row r="270" spans="1:12" ht="13.8">
      <c r="A270" s="81"/>
      <c r="B270" s="81"/>
      <c r="C270" s="81"/>
      <c r="D270" s="1253"/>
      <c r="E270" s="1264"/>
      <c r="F270" s="1264"/>
      <c r="G270" s="1263"/>
      <c r="H270" s="81"/>
      <c r="I270" s="81"/>
      <c r="J270" s="81"/>
      <c r="K270" s="81"/>
      <c r="L270" s="81"/>
    </row>
    <row r="271" spans="1:12" ht="13.8">
      <c r="A271" s="81"/>
      <c r="B271" s="81"/>
      <c r="C271" s="81"/>
      <c r="D271" s="1253"/>
      <c r="E271" s="1264"/>
      <c r="F271" s="1264"/>
      <c r="G271" s="1263"/>
      <c r="H271" s="81"/>
      <c r="I271" s="81"/>
      <c r="J271" s="81"/>
      <c r="K271" s="81"/>
      <c r="L271" s="81"/>
    </row>
    <row r="272" spans="1:12" ht="13.8">
      <c r="A272" s="81"/>
      <c r="B272" s="81"/>
      <c r="C272" s="81"/>
      <c r="D272" s="1253"/>
      <c r="E272" s="1264"/>
      <c r="F272" s="1264"/>
      <c r="G272" s="1263"/>
      <c r="H272" s="81"/>
      <c r="I272" s="81"/>
      <c r="J272" s="81"/>
      <c r="K272" s="81"/>
      <c r="L272" s="81"/>
    </row>
    <row r="273" spans="1:12" ht="13.8">
      <c r="A273" s="81"/>
      <c r="B273" s="81"/>
      <c r="C273" s="81"/>
      <c r="D273" s="1253"/>
      <c r="E273" s="1264"/>
      <c r="F273" s="1264"/>
      <c r="G273" s="1263"/>
      <c r="H273" s="81"/>
      <c r="I273" s="81"/>
      <c r="J273" s="81"/>
      <c r="K273" s="81"/>
      <c r="L273" s="81"/>
    </row>
    <row r="274" spans="1:12" ht="13.8">
      <c r="A274" s="81"/>
      <c r="B274" s="81"/>
      <c r="C274" s="81"/>
      <c r="D274" s="1253"/>
      <c r="E274" s="1264"/>
      <c r="F274" s="1264"/>
      <c r="G274" s="1263"/>
      <c r="H274" s="81"/>
      <c r="I274" s="81"/>
      <c r="J274" s="81"/>
      <c r="K274" s="81"/>
      <c r="L274" s="81"/>
    </row>
    <row r="275" spans="1:12" ht="13.8">
      <c r="A275" s="81"/>
      <c r="B275" s="81"/>
      <c r="C275" s="81"/>
      <c r="D275" s="1253"/>
      <c r="E275" s="1264"/>
      <c r="F275" s="1264"/>
      <c r="G275" s="1263"/>
      <c r="H275" s="81"/>
      <c r="I275" s="81"/>
      <c r="J275" s="81"/>
      <c r="K275" s="81"/>
      <c r="L275" s="81"/>
    </row>
    <row r="276" spans="1:12" ht="13.8">
      <c r="A276" s="81"/>
      <c r="B276" s="81"/>
      <c r="C276" s="81"/>
      <c r="D276" s="1253"/>
      <c r="E276" s="1264"/>
      <c r="F276" s="1264"/>
      <c r="G276" s="1263"/>
      <c r="H276" s="81"/>
      <c r="I276" s="81"/>
      <c r="J276" s="81"/>
      <c r="K276" s="81"/>
      <c r="L276" s="81"/>
    </row>
    <row r="277" spans="1:12" ht="13.8">
      <c r="A277" s="81"/>
      <c r="B277" s="81"/>
      <c r="C277" s="81"/>
      <c r="D277" s="1253"/>
      <c r="E277" s="1264"/>
      <c r="F277" s="1264"/>
      <c r="G277" s="1263"/>
      <c r="H277" s="81"/>
      <c r="I277" s="81"/>
      <c r="J277" s="81"/>
      <c r="K277" s="81"/>
      <c r="L277" s="81"/>
    </row>
    <row r="278" spans="1:12" ht="13.8">
      <c r="A278" s="81"/>
      <c r="B278" s="81"/>
      <c r="C278" s="81"/>
      <c r="D278" s="1253"/>
      <c r="E278" s="1264"/>
      <c r="F278" s="1264"/>
      <c r="G278" s="1263"/>
      <c r="H278" s="81"/>
      <c r="I278" s="81"/>
      <c r="J278" s="81"/>
      <c r="K278" s="81"/>
      <c r="L278" s="81"/>
    </row>
    <row r="279" spans="1:12" ht="13.8">
      <c r="A279" s="81"/>
      <c r="B279" s="81"/>
      <c r="C279" s="81"/>
      <c r="D279" s="1253"/>
      <c r="E279" s="1264"/>
      <c r="F279" s="1264"/>
      <c r="G279" s="1263"/>
      <c r="H279" s="81"/>
      <c r="I279" s="81"/>
      <c r="J279" s="81"/>
      <c r="K279" s="81"/>
      <c r="L279" s="81"/>
    </row>
    <row r="280" spans="1:12" ht="13.8">
      <c r="A280" s="81"/>
      <c r="B280" s="81"/>
      <c r="C280" s="81"/>
      <c r="D280" s="1253"/>
      <c r="E280" s="1264"/>
      <c r="F280" s="1264"/>
      <c r="G280" s="1263"/>
      <c r="H280" s="81"/>
      <c r="I280" s="81"/>
      <c r="J280" s="81"/>
      <c r="K280" s="81"/>
      <c r="L280" s="81"/>
    </row>
    <row r="281" spans="1:12" ht="13.8">
      <c r="A281" s="81"/>
      <c r="B281" s="81"/>
      <c r="C281" s="81"/>
      <c r="D281" s="1253"/>
      <c r="E281" s="1264"/>
      <c r="F281" s="1264"/>
      <c r="G281" s="1263"/>
      <c r="H281" s="81"/>
      <c r="I281" s="81"/>
      <c r="J281" s="81"/>
      <c r="K281" s="81"/>
      <c r="L281" s="81"/>
    </row>
    <row r="282" spans="1:12" ht="13.8">
      <c r="A282" s="81"/>
      <c r="B282" s="81"/>
      <c r="C282" s="81"/>
      <c r="D282" s="1253"/>
      <c r="E282" s="1264"/>
      <c r="F282" s="1264"/>
      <c r="G282" s="1263"/>
      <c r="H282" s="81"/>
      <c r="I282" s="81"/>
      <c r="J282" s="81"/>
      <c r="K282" s="81"/>
      <c r="L282" s="81"/>
    </row>
    <row r="283" spans="1:12" ht="13.8">
      <c r="A283" s="81"/>
      <c r="B283" s="81"/>
      <c r="C283" s="81"/>
      <c r="D283" s="1253"/>
      <c r="E283" s="1264"/>
      <c r="F283" s="1264"/>
      <c r="G283" s="1263"/>
      <c r="H283" s="81"/>
      <c r="I283" s="81"/>
      <c r="J283" s="81"/>
      <c r="K283" s="81"/>
      <c r="L283" s="81"/>
    </row>
    <row r="284" spans="1:12" ht="13.8">
      <c r="A284" s="81"/>
      <c r="B284" s="81"/>
      <c r="C284" s="81"/>
      <c r="D284" s="1253"/>
      <c r="E284" s="1264"/>
      <c r="F284" s="1264"/>
      <c r="G284" s="1263"/>
      <c r="H284" s="81"/>
      <c r="I284" s="81"/>
      <c r="J284" s="81"/>
      <c r="K284" s="81"/>
      <c r="L284" s="81"/>
    </row>
    <row r="285" spans="1:12" ht="13.8">
      <c r="A285" s="81"/>
      <c r="B285" s="81"/>
      <c r="C285" s="81"/>
      <c r="D285" s="1253"/>
      <c r="E285" s="1264"/>
      <c r="F285" s="1264"/>
      <c r="G285" s="1263"/>
      <c r="H285" s="81"/>
      <c r="I285" s="81"/>
      <c r="J285" s="81"/>
      <c r="K285" s="81"/>
      <c r="L285" s="81"/>
    </row>
    <row r="286" spans="1:12" ht="13.8">
      <c r="A286" s="81"/>
      <c r="B286" s="81"/>
      <c r="C286" s="81"/>
      <c r="D286" s="1253"/>
      <c r="E286" s="1264"/>
      <c r="F286" s="1264"/>
      <c r="G286" s="1263"/>
      <c r="H286" s="81"/>
      <c r="I286" s="81"/>
      <c r="J286" s="81"/>
      <c r="K286" s="81"/>
      <c r="L286" s="81"/>
    </row>
    <row r="287" spans="1:12" ht="13.8">
      <c r="A287" s="81"/>
      <c r="B287" s="81"/>
      <c r="C287" s="81"/>
      <c r="D287" s="1253"/>
      <c r="E287" s="1264"/>
      <c r="F287" s="1264"/>
      <c r="G287" s="1263"/>
      <c r="H287" s="81"/>
      <c r="I287" s="81"/>
      <c r="J287" s="81"/>
      <c r="K287" s="81"/>
      <c r="L287" s="81"/>
    </row>
    <row r="288" spans="1:12" ht="13.8">
      <c r="A288" s="81"/>
      <c r="B288" s="81"/>
      <c r="C288" s="81"/>
      <c r="D288" s="1253"/>
      <c r="E288" s="1264"/>
      <c r="F288" s="1264"/>
      <c r="G288" s="1263"/>
      <c r="H288" s="81"/>
      <c r="I288" s="81"/>
      <c r="J288" s="81"/>
      <c r="K288" s="81"/>
      <c r="L288" s="81"/>
    </row>
    <row r="289" spans="1:12" ht="13.8">
      <c r="A289" s="81"/>
      <c r="B289" s="81"/>
      <c r="C289" s="81"/>
      <c r="D289" s="1253"/>
      <c r="E289" s="1264"/>
      <c r="F289" s="1264"/>
      <c r="G289" s="1263"/>
      <c r="H289" s="81"/>
      <c r="I289" s="81"/>
      <c r="J289" s="81"/>
      <c r="K289" s="81"/>
      <c r="L289" s="81"/>
    </row>
    <row r="290" spans="1:12" ht="13.8">
      <c r="A290" s="81"/>
      <c r="B290" s="81"/>
      <c r="C290" s="81"/>
      <c r="D290" s="1253"/>
      <c r="E290" s="1264"/>
      <c r="F290" s="1264"/>
      <c r="G290" s="1263"/>
      <c r="H290" s="81"/>
      <c r="I290" s="81"/>
      <c r="J290" s="81"/>
      <c r="K290" s="81"/>
      <c r="L290" s="81"/>
    </row>
    <row r="291" spans="1:12" ht="13.8">
      <c r="A291" s="81"/>
      <c r="B291" s="81"/>
      <c r="C291" s="81"/>
      <c r="D291" s="1253"/>
      <c r="E291" s="1264"/>
      <c r="F291" s="1264"/>
      <c r="G291" s="1263"/>
      <c r="H291" s="81"/>
      <c r="I291" s="81"/>
      <c r="J291" s="81"/>
      <c r="K291" s="81"/>
      <c r="L291" s="81"/>
    </row>
    <row r="292" spans="1:12" ht="13.8">
      <c r="A292" s="81"/>
      <c r="B292" s="81"/>
      <c r="C292" s="81"/>
      <c r="D292" s="1253"/>
      <c r="E292" s="1264"/>
      <c r="F292" s="1264"/>
      <c r="G292" s="1263"/>
      <c r="H292" s="81"/>
      <c r="I292" s="81"/>
      <c r="J292" s="81"/>
      <c r="K292" s="81"/>
      <c r="L292" s="81"/>
    </row>
    <row r="293" spans="1:12" ht="13.8">
      <c r="A293" s="81"/>
      <c r="B293" s="81"/>
      <c r="C293" s="81"/>
      <c r="D293" s="1253"/>
      <c r="E293" s="1264"/>
      <c r="F293" s="1264"/>
      <c r="G293" s="1263"/>
      <c r="H293" s="81"/>
      <c r="I293" s="81"/>
      <c r="J293" s="81"/>
      <c r="K293" s="81"/>
      <c r="L293" s="81"/>
    </row>
    <row r="294" spans="1:12" ht="13.8">
      <c r="A294" s="81"/>
      <c r="B294" s="81"/>
      <c r="C294" s="81"/>
      <c r="D294" s="1253"/>
      <c r="E294" s="1264"/>
      <c r="F294" s="1264"/>
      <c r="G294" s="1263"/>
      <c r="H294" s="81"/>
      <c r="I294" s="81"/>
      <c r="J294" s="81"/>
      <c r="K294" s="81"/>
      <c r="L294" s="81"/>
    </row>
    <row r="295" spans="1:12" ht="13.8">
      <c r="A295" s="81"/>
      <c r="B295" s="81"/>
      <c r="C295" s="81"/>
      <c r="D295" s="1253"/>
      <c r="E295" s="1264"/>
      <c r="F295" s="1264"/>
      <c r="G295" s="1263"/>
      <c r="H295" s="81"/>
      <c r="I295" s="81"/>
      <c r="J295" s="81"/>
      <c r="K295" s="81"/>
      <c r="L295" s="81"/>
    </row>
    <row r="296" spans="1:12" ht="13.8">
      <c r="A296" s="81"/>
      <c r="B296" s="81"/>
      <c r="C296" s="81"/>
      <c r="D296" s="1253"/>
      <c r="E296" s="1264"/>
      <c r="F296" s="1264"/>
      <c r="G296" s="1263"/>
      <c r="H296" s="81"/>
      <c r="I296" s="81"/>
      <c r="J296" s="81"/>
      <c r="K296" s="81"/>
      <c r="L296" s="81"/>
    </row>
    <row r="297" spans="1:12" ht="13.8">
      <c r="A297" s="81"/>
      <c r="B297" s="81"/>
      <c r="C297" s="81"/>
      <c r="D297" s="1253"/>
      <c r="E297" s="1264"/>
      <c r="F297" s="1264"/>
      <c r="G297" s="1263"/>
      <c r="H297" s="81"/>
      <c r="I297" s="81"/>
      <c r="J297" s="81"/>
      <c r="K297" s="81"/>
      <c r="L297" s="81"/>
    </row>
    <row r="298" spans="1:12" ht="13.8">
      <c r="A298" s="81"/>
      <c r="B298" s="81"/>
      <c r="C298" s="81"/>
      <c r="D298" s="1253"/>
      <c r="E298" s="1264"/>
      <c r="F298" s="1264"/>
      <c r="G298" s="1263"/>
      <c r="H298" s="81"/>
      <c r="I298" s="81"/>
      <c r="J298" s="81"/>
      <c r="K298" s="81"/>
      <c r="L298" s="81"/>
    </row>
    <row r="299" spans="1:12" ht="13.8">
      <c r="A299" s="81"/>
      <c r="B299" s="81"/>
      <c r="C299" s="81"/>
      <c r="D299" s="1253"/>
      <c r="E299" s="1264"/>
      <c r="F299" s="1264"/>
      <c r="G299" s="1263"/>
      <c r="H299" s="81"/>
      <c r="I299" s="81"/>
      <c r="J299" s="81"/>
      <c r="K299" s="81"/>
      <c r="L299" s="81"/>
    </row>
    <row r="300" spans="1:12" ht="13.8">
      <c r="A300" s="81"/>
      <c r="B300" s="81"/>
      <c r="C300" s="81"/>
      <c r="D300" s="1253"/>
      <c r="E300" s="1264"/>
      <c r="F300" s="1264"/>
      <c r="G300" s="1263"/>
      <c r="H300" s="81"/>
      <c r="I300" s="81"/>
      <c r="J300" s="81"/>
      <c r="K300" s="81"/>
      <c r="L300" s="81"/>
    </row>
    <row r="301" spans="1:12" ht="13.8">
      <c r="A301" s="81"/>
      <c r="B301" s="81"/>
      <c r="C301" s="81"/>
      <c r="D301" s="1253"/>
      <c r="E301" s="1264"/>
      <c r="F301" s="1264"/>
      <c r="G301" s="1263"/>
      <c r="H301" s="81"/>
      <c r="I301" s="81"/>
      <c r="J301" s="81"/>
      <c r="K301" s="81"/>
      <c r="L301" s="81"/>
    </row>
    <row r="302" spans="1:12" ht="13.8">
      <c r="A302" s="81"/>
      <c r="B302" s="81"/>
      <c r="C302" s="81"/>
      <c r="D302" s="1253"/>
      <c r="E302" s="1264"/>
      <c r="F302" s="1264"/>
      <c r="G302" s="1263"/>
      <c r="H302" s="81"/>
      <c r="I302" s="81"/>
      <c r="J302" s="81"/>
      <c r="K302" s="81"/>
      <c r="L302" s="81"/>
    </row>
    <row r="303" spans="1:12" ht="13.8">
      <c r="A303" s="81"/>
      <c r="B303" s="81"/>
      <c r="C303" s="81"/>
      <c r="D303" s="1253"/>
      <c r="E303" s="1264"/>
      <c r="F303" s="1264"/>
      <c r="G303" s="1263"/>
      <c r="H303" s="81"/>
      <c r="I303" s="81"/>
      <c r="J303" s="81"/>
      <c r="K303" s="81"/>
      <c r="L303" s="81"/>
    </row>
    <row r="304" spans="1:12" ht="13.8">
      <c r="A304" s="81"/>
      <c r="B304" s="81"/>
      <c r="C304" s="81"/>
      <c r="D304" s="1253"/>
      <c r="E304" s="1264"/>
      <c r="F304" s="1264"/>
      <c r="G304" s="1263"/>
      <c r="H304" s="81"/>
      <c r="I304" s="81"/>
      <c r="J304" s="81"/>
      <c r="K304" s="81"/>
      <c r="L304" s="81"/>
    </row>
    <row r="305" spans="1:12" ht="13.8">
      <c r="A305" s="81"/>
      <c r="B305" s="81"/>
      <c r="C305" s="81"/>
      <c r="D305" s="1253"/>
      <c r="E305" s="1264"/>
      <c r="F305" s="1264"/>
      <c r="G305" s="1263"/>
      <c r="H305" s="81"/>
      <c r="I305" s="81"/>
      <c r="J305" s="81"/>
      <c r="K305" s="81"/>
      <c r="L305" s="81"/>
    </row>
    <row r="306" spans="1:12" ht="13.8">
      <c r="A306" s="81"/>
      <c r="B306" s="81"/>
      <c r="C306" s="81"/>
      <c r="D306" s="1253"/>
      <c r="E306" s="1264"/>
      <c r="F306" s="1264"/>
      <c r="G306" s="1263"/>
      <c r="H306" s="81"/>
      <c r="I306" s="81"/>
      <c r="J306" s="81"/>
      <c r="K306" s="81"/>
      <c r="L306" s="81"/>
    </row>
    <row r="307" spans="1:12" ht="13.8">
      <c r="A307" s="81"/>
      <c r="B307" s="81"/>
      <c r="C307" s="81"/>
      <c r="D307" s="1253"/>
      <c r="E307" s="1264"/>
      <c r="F307" s="1264"/>
      <c r="G307" s="1263"/>
      <c r="H307" s="81"/>
      <c r="I307" s="81"/>
      <c r="J307" s="81"/>
      <c r="K307" s="81"/>
      <c r="L307" s="81"/>
    </row>
    <row r="308" spans="1:12" ht="13.8">
      <c r="A308" s="81"/>
      <c r="B308" s="81"/>
      <c r="C308" s="81"/>
      <c r="D308" s="1253"/>
      <c r="E308" s="1264"/>
      <c r="F308" s="1264"/>
      <c r="G308" s="1263"/>
      <c r="H308" s="81"/>
      <c r="I308" s="81"/>
      <c r="J308" s="81"/>
      <c r="K308" s="81"/>
      <c r="L308" s="81"/>
    </row>
    <row r="309" spans="1:12" ht="13.8">
      <c r="A309" s="81"/>
      <c r="B309" s="81"/>
      <c r="C309" s="81"/>
      <c r="D309" s="1253"/>
      <c r="E309" s="1264"/>
      <c r="F309" s="1264"/>
      <c r="G309" s="1263"/>
      <c r="H309" s="81"/>
      <c r="I309" s="81"/>
      <c r="J309" s="81"/>
      <c r="K309" s="81"/>
      <c r="L309" s="81"/>
    </row>
    <row r="310" spans="1:12" ht="13.8">
      <c r="A310" s="81"/>
      <c r="B310" s="81"/>
      <c r="C310" s="81"/>
      <c r="D310" s="1253"/>
      <c r="E310" s="1264"/>
      <c r="F310" s="1264"/>
      <c r="G310" s="1263"/>
      <c r="H310" s="81"/>
      <c r="I310" s="81"/>
      <c r="J310" s="81"/>
      <c r="K310" s="81"/>
      <c r="L310" s="81"/>
    </row>
    <row r="311" spans="1:12" ht="13.8">
      <c r="A311" s="81"/>
      <c r="B311" s="81"/>
      <c r="C311" s="81"/>
      <c r="D311" s="1253"/>
      <c r="E311" s="1264"/>
      <c r="F311" s="1264"/>
      <c r="G311" s="1263"/>
      <c r="H311" s="81"/>
      <c r="I311" s="81"/>
      <c r="J311" s="81"/>
      <c r="K311" s="81"/>
      <c r="L311" s="81"/>
    </row>
    <row r="312" spans="1:12" ht="13.8">
      <c r="A312" s="81"/>
      <c r="B312" s="81"/>
      <c r="C312" s="81"/>
      <c r="D312" s="1253"/>
      <c r="E312" s="1264"/>
      <c r="F312" s="1264"/>
      <c r="G312" s="1263"/>
      <c r="H312" s="81"/>
      <c r="I312" s="81"/>
      <c r="J312" s="81"/>
      <c r="K312" s="81"/>
      <c r="L312" s="81"/>
    </row>
    <row r="313" spans="1:12" ht="13.8">
      <c r="A313" s="81"/>
      <c r="B313" s="81"/>
      <c r="C313" s="81"/>
      <c r="D313" s="1253"/>
      <c r="E313" s="1264"/>
      <c r="F313" s="1264"/>
      <c r="G313" s="1263"/>
      <c r="H313" s="81"/>
      <c r="I313" s="81"/>
      <c r="J313" s="81"/>
      <c r="K313" s="81"/>
      <c r="L313" s="81"/>
    </row>
    <row r="314" spans="1:12" ht="13.8">
      <c r="A314" s="81"/>
      <c r="B314" s="81"/>
      <c r="C314" s="81"/>
      <c r="D314" s="1253"/>
      <c r="E314" s="1264"/>
      <c r="F314" s="1264"/>
      <c r="G314" s="1263"/>
      <c r="H314" s="81"/>
      <c r="I314" s="81"/>
      <c r="J314" s="81"/>
      <c r="K314" s="81"/>
      <c r="L314" s="81"/>
    </row>
    <row r="315" spans="1:12" ht="13.8">
      <c r="A315" s="81"/>
      <c r="B315" s="81"/>
      <c r="C315" s="81"/>
      <c r="D315" s="1253"/>
      <c r="E315" s="1264"/>
      <c r="F315" s="1264"/>
      <c r="G315" s="1263"/>
      <c r="H315" s="81"/>
      <c r="I315" s="81"/>
      <c r="J315" s="81"/>
      <c r="K315" s="81"/>
      <c r="L315" s="81"/>
    </row>
    <row r="316" spans="1:12" ht="13.8">
      <c r="A316" s="81"/>
      <c r="B316" s="81"/>
      <c r="C316" s="81"/>
      <c r="D316" s="1253"/>
      <c r="E316" s="1264"/>
      <c r="F316" s="1264"/>
      <c r="G316" s="1263"/>
      <c r="H316" s="81"/>
      <c r="I316" s="81"/>
      <c r="J316" s="81"/>
      <c r="K316" s="81"/>
      <c r="L316" s="81"/>
    </row>
    <row r="317" spans="1:12" ht="13.8">
      <c r="A317" s="81"/>
      <c r="B317" s="81"/>
      <c r="C317" s="81"/>
      <c r="D317" s="1253"/>
      <c r="E317" s="1264"/>
      <c r="F317" s="1264"/>
      <c r="G317" s="1263"/>
      <c r="H317" s="81"/>
      <c r="I317" s="81"/>
      <c r="J317" s="81"/>
      <c r="K317" s="81"/>
      <c r="L317" s="81"/>
    </row>
    <row r="318" spans="1:12" ht="13.8">
      <c r="A318" s="81"/>
      <c r="B318" s="81"/>
      <c r="C318" s="81"/>
      <c r="D318" s="1253"/>
      <c r="E318" s="1264"/>
      <c r="F318" s="1264"/>
      <c r="G318" s="1264"/>
      <c r="H318" s="81"/>
      <c r="I318" s="81"/>
      <c r="J318" s="81"/>
      <c r="K318" s="81"/>
      <c r="L318" s="81"/>
    </row>
    <row r="319" spans="1:12" ht="13.8">
      <c r="A319" s="81"/>
      <c r="B319" s="81"/>
      <c r="C319" s="81"/>
      <c r="D319" s="1253"/>
      <c r="E319" s="1264"/>
      <c r="F319" s="1264"/>
      <c r="G319" s="1264"/>
      <c r="H319" s="81"/>
      <c r="I319" s="81"/>
      <c r="J319" s="81"/>
      <c r="K319" s="81"/>
      <c r="L319" s="81"/>
    </row>
    <row r="320" spans="1:12" ht="13.8">
      <c r="A320" s="81"/>
      <c r="B320" s="81"/>
      <c r="C320" s="81"/>
      <c r="D320" s="1253"/>
      <c r="E320" s="1264"/>
      <c r="F320" s="1264"/>
      <c r="G320" s="1264"/>
      <c r="H320" s="81"/>
      <c r="I320" s="81"/>
      <c r="J320" s="81"/>
      <c r="K320" s="81"/>
      <c r="L320" s="81"/>
    </row>
    <row r="321" spans="1:12" ht="13.8">
      <c r="A321" s="81"/>
      <c r="B321" s="81"/>
      <c r="C321" s="81"/>
      <c r="D321" s="1253"/>
      <c r="E321" s="1264"/>
      <c r="F321" s="1264"/>
      <c r="G321" s="1264"/>
      <c r="H321" s="81"/>
      <c r="I321" s="81"/>
      <c r="J321" s="81"/>
      <c r="K321" s="81"/>
      <c r="L321" s="81"/>
    </row>
    <row r="322" spans="1:12" ht="13.8">
      <c r="A322" s="81"/>
      <c r="B322" s="81"/>
      <c r="C322" s="81"/>
      <c r="D322" s="1253"/>
      <c r="E322" s="1264"/>
      <c r="F322" s="1264"/>
      <c r="G322" s="1264"/>
      <c r="H322" s="81"/>
      <c r="I322" s="81"/>
      <c r="J322" s="81"/>
      <c r="K322" s="81"/>
      <c r="L322" s="81"/>
    </row>
    <row r="323" spans="1:12" ht="13.8">
      <c r="A323" s="81"/>
      <c r="B323" s="81"/>
      <c r="C323" s="81"/>
      <c r="D323" s="1253"/>
      <c r="E323" s="1264"/>
      <c r="F323" s="1264"/>
      <c r="G323" s="1264"/>
      <c r="H323" s="81"/>
      <c r="I323" s="81"/>
      <c r="J323" s="81"/>
      <c r="K323" s="81"/>
      <c r="L323" s="81"/>
    </row>
    <row r="324" spans="1:12" ht="13.8">
      <c r="A324" s="81"/>
      <c r="B324" s="81"/>
      <c r="C324" s="81"/>
      <c r="D324" s="1253"/>
      <c r="E324" s="1264"/>
      <c r="F324" s="1264"/>
      <c r="G324" s="1264"/>
      <c r="H324" s="81"/>
      <c r="I324" s="81"/>
      <c r="J324" s="81"/>
      <c r="K324" s="81"/>
      <c r="L324" s="81"/>
    </row>
    <row r="325" spans="1:12" ht="13.8">
      <c r="A325" s="81"/>
      <c r="B325" s="81"/>
      <c r="C325" s="81"/>
      <c r="D325" s="1253"/>
      <c r="E325" s="1264"/>
      <c r="F325" s="1264"/>
      <c r="G325" s="1264"/>
      <c r="H325" s="81"/>
      <c r="I325" s="81"/>
      <c r="J325" s="81"/>
      <c r="K325" s="81"/>
      <c r="L325" s="81"/>
    </row>
    <row r="326" spans="1:12" ht="13.8">
      <c r="A326" s="81"/>
      <c r="B326" s="81"/>
      <c r="C326" s="81"/>
      <c r="D326" s="1253"/>
      <c r="E326" s="1264"/>
      <c r="F326" s="1264"/>
      <c r="G326" s="1264"/>
      <c r="H326" s="81"/>
      <c r="I326" s="81"/>
      <c r="J326" s="81"/>
      <c r="K326" s="81"/>
      <c r="L326" s="81"/>
    </row>
    <row r="327" spans="1:12" ht="13.8">
      <c r="A327" s="81"/>
      <c r="B327" s="81"/>
      <c r="C327" s="81"/>
      <c r="D327" s="1253"/>
      <c r="E327" s="1264"/>
      <c r="F327" s="1264"/>
      <c r="G327" s="1264"/>
      <c r="H327" s="81"/>
      <c r="I327" s="81"/>
      <c r="J327" s="81"/>
      <c r="K327" s="81"/>
      <c r="L327" s="81"/>
    </row>
    <row r="328" spans="1:12" ht="13.8">
      <c r="A328" s="81"/>
      <c r="B328" s="81"/>
      <c r="C328" s="81"/>
      <c r="D328" s="1253"/>
      <c r="E328" s="1264"/>
      <c r="F328" s="1264"/>
      <c r="G328" s="1264"/>
      <c r="H328" s="81"/>
      <c r="I328" s="81"/>
      <c r="J328" s="81"/>
      <c r="K328" s="81"/>
      <c r="L328" s="81"/>
    </row>
    <row r="329" spans="1:12" ht="13.8">
      <c r="A329" s="81"/>
      <c r="B329" s="81"/>
      <c r="C329" s="81"/>
      <c r="D329" s="1253"/>
      <c r="E329" s="1264"/>
      <c r="F329" s="1264"/>
      <c r="G329" s="1264"/>
      <c r="H329" s="81"/>
      <c r="I329" s="81"/>
      <c r="J329" s="81"/>
      <c r="K329" s="81"/>
      <c r="L329" s="81"/>
    </row>
    <row r="330" spans="1:12" ht="13.8">
      <c r="A330" s="81"/>
      <c r="B330" s="81"/>
      <c r="C330" s="81"/>
      <c r="D330" s="1253"/>
      <c r="E330" s="81"/>
      <c r="F330" s="81"/>
      <c r="G330" s="81"/>
      <c r="H330" s="81"/>
      <c r="I330" s="81"/>
      <c r="J330" s="81"/>
      <c r="K330" s="81"/>
      <c r="L330" s="81"/>
    </row>
    <row r="331" spans="1:12" ht="13.8">
      <c r="A331" s="81"/>
      <c r="B331" s="81"/>
      <c r="C331" s="81"/>
      <c r="D331" s="1253"/>
      <c r="E331" s="81"/>
      <c r="F331" s="81"/>
      <c r="G331" s="81"/>
      <c r="H331" s="81"/>
      <c r="I331" s="81"/>
      <c r="J331" s="81"/>
      <c r="K331" s="81"/>
      <c r="L331" s="81"/>
    </row>
    <row r="332" spans="1:12" ht="13.8">
      <c r="A332" s="81"/>
      <c r="B332" s="81"/>
      <c r="C332" s="81"/>
      <c r="D332" s="1253"/>
      <c r="E332" s="81"/>
      <c r="F332" s="81"/>
      <c r="G332" s="81"/>
      <c r="H332" s="81"/>
      <c r="I332" s="81"/>
      <c r="J332" s="81"/>
      <c r="K332" s="81"/>
      <c r="L332" s="81"/>
    </row>
    <row r="333" spans="1:12" ht="13.8">
      <c r="A333" s="81"/>
      <c r="B333" s="81"/>
      <c r="C333" s="81"/>
      <c r="D333" s="1253"/>
      <c r="E333" s="81"/>
      <c r="F333" s="81"/>
      <c r="G333" s="81"/>
      <c r="H333" s="81"/>
      <c r="I333" s="81"/>
      <c r="J333" s="81"/>
      <c r="K333" s="81"/>
      <c r="L333" s="81"/>
    </row>
    <row r="334" spans="1:12" ht="13.8">
      <c r="A334" s="81"/>
      <c r="B334" s="81"/>
      <c r="C334" s="81"/>
      <c r="D334" s="1253"/>
      <c r="E334" s="81"/>
      <c r="F334" s="81"/>
      <c r="G334" s="81"/>
      <c r="H334" s="81"/>
      <c r="I334" s="81"/>
      <c r="J334" s="81"/>
      <c r="K334" s="81"/>
      <c r="L334" s="81"/>
    </row>
    <row r="335" spans="1:12" ht="13.8">
      <c r="A335" s="81"/>
      <c r="B335" s="81"/>
      <c r="C335" s="81"/>
      <c r="D335" s="1253"/>
      <c r="E335" s="81"/>
      <c r="F335" s="81"/>
      <c r="G335" s="81"/>
      <c r="H335" s="81"/>
      <c r="I335" s="81"/>
      <c r="J335" s="81"/>
      <c r="K335" s="81"/>
      <c r="L335" s="81"/>
    </row>
    <row r="336" spans="1:12" ht="13.8">
      <c r="A336" s="81"/>
      <c r="B336" s="81"/>
      <c r="C336" s="81"/>
      <c r="D336" s="1253"/>
      <c r="E336" s="81"/>
      <c r="F336" s="81"/>
      <c r="G336" s="81"/>
      <c r="H336" s="81"/>
      <c r="I336" s="81"/>
      <c r="J336" s="81"/>
      <c r="K336" s="81"/>
      <c r="L336" s="81"/>
    </row>
    <row r="337" spans="1:12" ht="13.8">
      <c r="A337" s="81"/>
      <c r="B337" s="81"/>
      <c r="C337" s="81"/>
      <c r="D337" s="1253"/>
      <c r="E337" s="81"/>
      <c r="F337" s="81"/>
      <c r="G337" s="81"/>
      <c r="H337" s="81"/>
      <c r="I337" s="81"/>
      <c r="J337" s="81"/>
      <c r="K337" s="81"/>
      <c r="L337" s="81"/>
    </row>
    <row r="338" spans="1:12" ht="13.8">
      <c r="A338" s="81"/>
      <c r="B338" s="81"/>
      <c r="C338" s="81"/>
      <c r="D338" s="1253"/>
      <c r="E338" s="81"/>
      <c r="F338" s="81"/>
      <c r="G338" s="81"/>
      <c r="H338" s="81"/>
      <c r="I338" s="81"/>
      <c r="J338" s="81"/>
      <c r="K338" s="81"/>
      <c r="L338" s="81"/>
    </row>
    <row r="339" spans="1:12" ht="13.8">
      <c r="A339" s="81"/>
      <c r="B339" s="81"/>
      <c r="C339" s="81"/>
      <c r="D339" s="1253"/>
      <c r="E339" s="81"/>
      <c r="F339" s="81"/>
      <c r="G339" s="81"/>
      <c r="H339" s="81"/>
      <c r="I339" s="81"/>
      <c r="J339" s="81"/>
      <c r="K339" s="81"/>
      <c r="L339" s="81"/>
    </row>
    <row r="340" spans="1:12" ht="13.8">
      <c r="A340" s="81"/>
      <c r="B340" s="81"/>
      <c r="C340" s="81"/>
      <c r="D340" s="1253"/>
      <c r="E340" s="81"/>
      <c r="F340" s="81"/>
      <c r="G340" s="81"/>
      <c r="H340" s="81"/>
      <c r="I340" s="81"/>
      <c r="J340" s="81"/>
      <c r="K340" s="81"/>
      <c r="L340" s="81"/>
    </row>
    <row r="341" spans="1:12" ht="13.8">
      <c r="A341" s="81"/>
      <c r="B341" s="81"/>
      <c r="C341" s="81"/>
      <c r="D341" s="1253"/>
      <c r="E341" s="81"/>
      <c r="F341" s="81"/>
      <c r="G341" s="81"/>
      <c r="H341" s="81"/>
      <c r="I341" s="81"/>
      <c r="J341" s="81"/>
      <c r="K341" s="81"/>
      <c r="L341" s="81"/>
    </row>
    <row r="342" spans="1:12" ht="13.8">
      <c r="A342" s="81"/>
      <c r="B342" s="81"/>
      <c r="C342" s="81"/>
      <c r="D342" s="1253"/>
      <c r="E342" s="81"/>
      <c r="F342" s="81"/>
      <c r="G342" s="81"/>
      <c r="H342" s="81"/>
      <c r="I342" s="81"/>
      <c r="J342" s="81"/>
      <c r="K342" s="81"/>
      <c r="L342" s="81"/>
    </row>
    <row r="343" spans="1:12" ht="13.8">
      <c r="A343" s="81"/>
      <c r="B343" s="81"/>
      <c r="C343" s="81"/>
      <c r="D343" s="1253"/>
      <c r="E343" s="81"/>
      <c r="F343" s="81"/>
      <c r="G343" s="81"/>
      <c r="H343" s="81"/>
      <c r="I343" s="81"/>
      <c r="J343" s="81"/>
      <c r="K343" s="81"/>
      <c r="L343" s="81"/>
    </row>
    <row r="344" spans="1:12" ht="13.8">
      <c r="A344" s="81"/>
      <c r="B344" s="81"/>
      <c r="C344" s="81"/>
      <c r="D344" s="1253"/>
      <c r="E344" s="81"/>
      <c r="F344" s="81"/>
      <c r="G344" s="81"/>
      <c r="H344" s="81"/>
      <c r="I344" s="81"/>
      <c r="J344" s="81"/>
      <c r="K344" s="81"/>
      <c r="L344" s="81"/>
    </row>
    <row r="345" spans="1:12" ht="13.8">
      <c r="A345" s="81"/>
      <c r="B345" s="81"/>
      <c r="C345" s="81"/>
      <c r="D345" s="1253"/>
      <c r="E345" s="81"/>
      <c r="F345" s="81"/>
      <c r="G345" s="81"/>
      <c r="H345" s="81"/>
      <c r="I345" s="81"/>
      <c r="J345" s="81"/>
      <c r="K345" s="81"/>
      <c r="L345" s="81"/>
    </row>
    <row r="346" spans="1:12" ht="13.8">
      <c r="A346" s="81"/>
      <c r="B346" s="81"/>
      <c r="C346" s="81"/>
      <c r="D346" s="1253"/>
      <c r="E346" s="81"/>
      <c r="F346" s="81"/>
      <c r="G346" s="81"/>
      <c r="H346" s="81"/>
      <c r="I346" s="81"/>
      <c r="J346" s="81"/>
      <c r="K346" s="81"/>
      <c r="L346" s="81"/>
    </row>
    <row r="347" spans="1:12" ht="13.8">
      <c r="A347" s="81"/>
      <c r="B347" s="81"/>
      <c r="C347" s="81"/>
      <c r="D347" s="1253"/>
      <c r="E347" s="81"/>
      <c r="F347" s="81"/>
      <c r="G347" s="81"/>
      <c r="H347" s="81"/>
      <c r="I347" s="81"/>
      <c r="J347" s="81"/>
      <c r="K347" s="81"/>
      <c r="L347" s="81"/>
    </row>
    <row r="348" spans="1:12" ht="13.8">
      <c r="A348" s="81"/>
      <c r="B348" s="81"/>
      <c r="C348" s="81"/>
      <c r="D348" s="1253"/>
      <c r="E348" s="81"/>
      <c r="F348" s="81"/>
      <c r="G348" s="81"/>
      <c r="H348" s="81"/>
      <c r="I348" s="81"/>
      <c r="J348" s="81"/>
      <c r="K348" s="81"/>
      <c r="L348" s="81"/>
    </row>
    <row r="349" spans="1:12" ht="13.8">
      <c r="A349" s="81"/>
      <c r="B349" s="81"/>
      <c r="C349" s="81"/>
      <c r="D349" s="1253"/>
      <c r="E349" s="81"/>
      <c r="F349" s="81"/>
      <c r="G349" s="81"/>
      <c r="H349" s="81"/>
      <c r="I349" s="81"/>
      <c r="J349" s="81"/>
      <c r="K349" s="81"/>
      <c r="L349" s="81"/>
    </row>
    <row r="350" spans="1:12" ht="13.8">
      <c r="A350" s="81"/>
      <c r="B350" s="81"/>
      <c r="C350" s="81"/>
      <c r="D350" s="1253"/>
      <c r="E350" s="81"/>
      <c r="F350" s="81"/>
      <c r="G350" s="81"/>
      <c r="H350" s="81"/>
      <c r="I350" s="81"/>
      <c r="J350" s="81"/>
      <c r="K350" s="81"/>
      <c r="L350" s="81"/>
    </row>
    <row r="351" spans="1:12" ht="13.8">
      <c r="A351" s="81"/>
      <c r="B351" s="81"/>
      <c r="C351" s="81"/>
      <c r="D351" s="1253"/>
      <c r="E351" s="81"/>
      <c r="F351" s="81"/>
      <c r="G351" s="81"/>
      <c r="H351" s="81"/>
      <c r="I351" s="81"/>
      <c r="J351" s="81"/>
      <c r="K351" s="81"/>
      <c r="L351" s="81"/>
    </row>
    <row r="352" spans="1:12" ht="13.8">
      <c r="A352" s="81"/>
      <c r="B352" s="81"/>
      <c r="C352" s="81"/>
      <c r="D352" s="1253"/>
      <c r="E352" s="81"/>
      <c r="F352" s="81"/>
      <c r="G352" s="81"/>
      <c r="H352" s="81"/>
      <c r="I352" s="81"/>
      <c r="J352" s="81"/>
      <c r="K352" s="81"/>
      <c r="L352" s="81"/>
    </row>
    <row r="353" spans="1:12" ht="13.8">
      <c r="A353" s="81"/>
      <c r="B353" s="81"/>
      <c r="C353" s="81"/>
      <c r="D353" s="1253"/>
      <c r="E353" s="81"/>
      <c r="F353" s="81"/>
      <c r="G353" s="81"/>
      <c r="H353" s="81"/>
      <c r="I353" s="81"/>
      <c r="J353" s="81"/>
      <c r="K353" s="81"/>
      <c r="L353" s="81"/>
    </row>
    <row r="354" spans="1:12" ht="13.8">
      <c r="A354" s="81"/>
      <c r="B354" s="81"/>
      <c r="C354" s="81"/>
      <c r="D354" s="1253"/>
      <c r="E354" s="81"/>
      <c r="F354" s="81"/>
      <c r="G354" s="81"/>
      <c r="H354" s="81"/>
      <c r="I354" s="81"/>
      <c r="J354" s="81"/>
      <c r="K354" s="81"/>
      <c r="L354" s="81"/>
    </row>
    <row r="355" spans="1:12" ht="13.8">
      <c r="A355" s="81"/>
      <c r="B355" s="81"/>
      <c r="C355" s="81"/>
      <c r="D355" s="1253"/>
      <c r="E355" s="81"/>
      <c r="F355" s="81"/>
      <c r="G355" s="81"/>
      <c r="H355" s="81"/>
      <c r="I355" s="81"/>
      <c r="J355" s="81"/>
      <c r="K355" s="81"/>
      <c r="L355" s="81"/>
    </row>
    <row r="356" spans="1:12" ht="13.8">
      <c r="A356" s="81"/>
      <c r="B356" s="81"/>
      <c r="C356" s="81"/>
      <c r="D356" s="1253"/>
      <c r="E356" s="81"/>
      <c r="F356" s="81"/>
      <c r="G356" s="81"/>
      <c r="H356" s="81"/>
      <c r="I356" s="81"/>
      <c r="J356" s="81"/>
      <c r="K356" s="81"/>
      <c r="L356" s="81"/>
    </row>
    <row r="357" spans="1:12" ht="13.8">
      <c r="A357" s="81"/>
      <c r="B357" s="81"/>
      <c r="C357" s="81"/>
      <c r="D357" s="1253"/>
      <c r="E357" s="81"/>
      <c r="F357" s="81"/>
      <c r="G357" s="81"/>
      <c r="H357" s="81"/>
      <c r="I357" s="81"/>
      <c r="J357" s="81"/>
      <c r="K357" s="81"/>
      <c r="L357" s="81"/>
    </row>
    <row r="358" spans="1:12" ht="13.8">
      <c r="A358" s="81"/>
      <c r="B358" s="81"/>
      <c r="C358" s="81"/>
      <c r="D358" s="1253"/>
      <c r="E358" s="81"/>
      <c r="F358" s="81"/>
      <c r="G358" s="81"/>
      <c r="H358" s="81"/>
      <c r="I358" s="81"/>
      <c r="J358" s="81"/>
      <c r="K358" s="81"/>
      <c r="L358" s="81"/>
    </row>
    <row r="359" spans="1:12" ht="13.8">
      <c r="A359" s="81"/>
      <c r="B359" s="81"/>
      <c r="C359" s="81"/>
      <c r="D359" s="1253"/>
      <c r="E359" s="81"/>
      <c r="F359" s="81"/>
      <c r="G359" s="81"/>
      <c r="H359" s="81"/>
      <c r="I359" s="81"/>
      <c r="J359" s="81"/>
      <c r="K359" s="81"/>
      <c r="L359" s="81"/>
    </row>
    <row r="360" spans="1:12" ht="13.8">
      <c r="A360" s="81"/>
      <c r="B360" s="81"/>
      <c r="C360" s="81"/>
      <c r="D360" s="1253"/>
      <c r="E360" s="81"/>
      <c r="F360" s="81"/>
      <c r="G360" s="81"/>
      <c r="H360" s="81"/>
      <c r="I360" s="81"/>
      <c r="J360" s="81"/>
      <c r="K360" s="81"/>
      <c r="L360" s="81"/>
    </row>
    <row r="361" spans="1:12" ht="13.8">
      <c r="A361" s="81"/>
      <c r="B361" s="81"/>
      <c r="C361" s="81"/>
      <c r="D361" s="1253"/>
      <c r="E361" s="81"/>
      <c r="F361" s="81"/>
      <c r="G361" s="81"/>
      <c r="H361" s="81"/>
      <c r="I361" s="81"/>
      <c r="J361" s="81"/>
      <c r="K361" s="81"/>
      <c r="L361" s="81"/>
    </row>
    <row r="362" spans="1:12" ht="13.8">
      <c r="A362" s="81"/>
      <c r="B362" s="81"/>
      <c r="C362" s="81"/>
      <c r="D362" s="1253"/>
      <c r="E362" s="81"/>
      <c r="F362" s="81"/>
      <c r="G362" s="81"/>
      <c r="H362" s="81"/>
      <c r="I362" s="81"/>
      <c r="J362" s="81"/>
      <c r="K362" s="81"/>
      <c r="L362" s="81"/>
    </row>
    <row r="363" spans="1:12" ht="13.8">
      <c r="A363" s="81"/>
      <c r="B363" s="81"/>
      <c r="C363" s="81"/>
      <c r="D363" s="1253"/>
      <c r="E363" s="81"/>
      <c r="F363" s="81"/>
      <c r="G363" s="81"/>
      <c r="H363" s="81"/>
      <c r="I363" s="81"/>
      <c r="J363" s="81"/>
      <c r="K363" s="81"/>
      <c r="L363" s="81"/>
    </row>
    <row r="364" spans="1:12" ht="13.8">
      <c r="A364" s="81"/>
      <c r="B364" s="81"/>
      <c r="C364" s="81"/>
      <c r="D364" s="1253"/>
      <c r="E364" s="81"/>
      <c r="F364" s="81"/>
      <c r="G364" s="81"/>
      <c r="H364" s="81"/>
      <c r="I364" s="81"/>
      <c r="J364" s="81"/>
      <c r="K364" s="81"/>
      <c r="L364" s="81"/>
    </row>
    <row r="365" spans="1:12" ht="13.8">
      <c r="A365" s="81"/>
      <c r="B365" s="81"/>
      <c r="C365" s="81"/>
      <c r="D365" s="1253"/>
      <c r="E365" s="81"/>
      <c r="F365" s="81"/>
      <c r="G365" s="81"/>
      <c r="H365" s="81"/>
      <c r="I365" s="81"/>
      <c r="J365" s="81"/>
      <c r="K365" s="81"/>
      <c r="L365" s="81"/>
    </row>
    <row r="366" spans="1:12" ht="13.8">
      <c r="A366" s="81"/>
      <c r="B366" s="81"/>
      <c r="C366" s="81"/>
      <c r="D366" s="1253"/>
      <c r="E366" s="81"/>
      <c r="F366" s="81"/>
      <c r="G366" s="81"/>
      <c r="H366" s="81"/>
      <c r="I366" s="81"/>
      <c r="J366" s="81"/>
      <c r="K366" s="81"/>
      <c r="L366" s="81"/>
    </row>
    <row r="367" spans="1:12" ht="13.8">
      <c r="A367" s="81"/>
      <c r="B367" s="81"/>
      <c r="C367" s="81"/>
      <c r="D367" s="1253"/>
      <c r="E367" s="81"/>
      <c r="F367" s="81"/>
      <c r="G367" s="81"/>
      <c r="H367" s="81"/>
      <c r="I367" s="81"/>
      <c r="J367" s="81"/>
      <c r="K367" s="81"/>
      <c r="L367" s="81"/>
    </row>
    <row r="368" spans="1:12" ht="13.8">
      <c r="A368" s="81"/>
      <c r="B368" s="81"/>
      <c r="C368" s="81"/>
      <c r="D368" s="1253"/>
      <c r="E368" s="81"/>
      <c r="F368" s="81"/>
      <c r="G368" s="81"/>
      <c r="H368" s="81"/>
      <c r="I368" s="81"/>
      <c r="J368" s="81"/>
      <c r="K368" s="81"/>
      <c r="L368" s="81"/>
    </row>
    <row r="369" spans="1:12" ht="13.8">
      <c r="A369" s="81"/>
      <c r="B369" s="81"/>
      <c r="C369" s="81"/>
      <c r="D369" s="1253"/>
      <c r="E369" s="81"/>
      <c r="F369" s="81"/>
      <c r="G369" s="81"/>
      <c r="H369" s="81"/>
      <c r="I369" s="81"/>
      <c r="J369" s="81"/>
      <c r="K369" s="81"/>
      <c r="L369" s="81"/>
    </row>
    <row r="370" spans="1:12" ht="13.8">
      <c r="A370" s="81"/>
      <c r="B370" s="81"/>
      <c r="C370" s="81"/>
      <c r="D370" s="1253"/>
      <c r="E370" s="81"/>
      <c r="F370" s="81"/>
      <c r="G370" s="81"/>
      <c r="H370" s="81"/>
      <c r="I370" s="81"/>
      <c r="J370" s="81"/>
      <c r="K370" s="81"/>
      <c r="L370" s="81"/>
    </row>
    <row r="371" spans="1:12" ht="13.8">
      <c r="A371" s="81"/>
      <c r="B371" s="81"/>
      <c r="C371" s="81"/>
      <c r="D371" s="1253"/>
      <c r="E371" s="81"/>
      <c r="F371" s="81"/>
      <c r="G371" s="81"/>
      <c r="H371" s="81"/>
      <c r="I371" s="81"/>
      <c r="J371" s="81"/>
      <c r="K371" s="81"/>
      <c r="L371" s="81"/>
    </row>
    <row r="372" spans="1:12" ht="13.8">
      <c r="A372" s="81"/>
      <c r="B372" s="81"/>
      <c r="C372" s="81"/>
      <c r="D372" s="1253"/>
      <c r="E372" s="81"/>
      <c r="F372" s="81"/>
      <c r="G372" s="81"/>
      <c r="H372" s="81"/>
      <c r="I372" s="81"/>
      <c r="J372" s="81"/>
      <c r="K372" s="81"/>
      <c r="L372" s="81"/>
    </row>
    <row r="373" spans="1:12" ht="13.8">
      <c r="A373" s="81"/>
      <c r="B373" s="81"/>
      <c r="C373" s="81"/>
      <c r="D373" s="1253"/>
      <c r="E373" s="81"/>
      <c r="F373" s="81"/>
      <c r="G373" s="81"/>
      <c r="H373" s="81"/>
      <c r="I373" s="81"/>
      <c r="J373" s="81"/>
      <c r="K373" s="81"/>
      <c r="L373" s="81"/>
    </row>
    <row r="374" spans="1:12" ht="13.8">
      <c r="A374" s="81"/>
      <c r="B374" s="81"/>
      <c r="C374" s="81"/>
      <c r="D374" s="1253"/>
      <c r="E374" s="81"/>
      <c r="F374" s="81"/>
      <c r="G374" s="81"/>
      <c r="H374" s="81"/>
      <c r="I374" s="81"/>
      <c r="J374" s="81"/>
      <c r="K374" s="81"/>
      <c r="L374" s="81"/>
    </row>
    <row r="375" spans="1:12" ht="13.8">
      <c r="A375" s="81"/>
      <c r="B375" s="81"/>
      <c r="C375" s="81"/>
      <c r="D375" s="1253"/>
      <c r="E375" s="81"/>
      <c r="F375" s="81"/>
      <c r="G375" s="81"/>
      <c r="H375" s="81"/>
      <c r="I375" s="81"/>
      <c r="J375" s="81"/>
      <c r="K375" s="81"/>
      <c r="L375" s="81"/>
    </row>
    <row r="376" spans="1:12" ht="13.8">
      <c r="A376" s="81"/>
      <c r="B376" s="81"/>
      <c r="C376" s="81"/>
      <c r="D376" s="1253"/>
      <c r="E376" s="81"/>
      <c r="F376" s="81"/>
      <c r="G376" s="81"/>
      <c r="H376" s="81"/>
      <c r="I376" s="81"/>
      <c r="J376" s="81"/>
      <c r="K376" s="81"/>
      <c r="L376" s="81"/>
    </row>
    <row r="377" spans="1:12" ht="13.8">
      <c r="A377" s="81"/>
      <c r="B377" s="81"/>
      <c r="C377" s="81"/>
      <c r="D377" s="1253"/>
      <c r="E377" s="81"/>
      <c r="F377" s="81"/>
      <c r="G377" s="81"/>
      <c r="H377" s="81"/>
      <c r="I377" s="81"/>
      <c r="J377" s="81"/>
      <c r="K377" s="81"/>
      <c r="L377" s="81"/>
    </row>
    <row r="378" spans="1:12" ht="13.8">
      <c r="A378" s="81"/>
      <c r="B378" s="81"/>
      <c r="C378" s="81"/>
      <c r="D378" s="1253"/>
      <c r="E378" s="81"/>
      <c r="F378" s="81"/>
      <c r="G378" s="81"/>
      <c r="H378" s="81"/>
      <c r="I378" s="81"/>
      <c r="J378" s="81"/>
      <c r="K378" s="81"/>
      <c r="L378" s="81"/>
    </row>
    <row r="379" spans="1:12" ht="13.8">
      <c r="A379" s="81"/>
      <c r="B379" s="81"/>
      <c r="C379" s="81"/>
      <c r="D379" s="1253"/>
      <c r="E379" s="81"/>
      <c r="F379" s="81"/>
      <c r="G379" s="81"/>
      <c r="H379" s="81"/>
      <c r="I379" s="81"/>
      <c r="J379" s="81"/>
      <c r="K379" s="81"/>
      <c r="L379" s="81"/>
    </row>
    <row r="380" spans="1:12" ht="13.8">
      <c r="A380" s="81"/>
      <c r="B380" s="81"/>
      <c r="C380" s="81"/>
      <c r="D380" s="1253"/>
      <c r="E380" s="81"/>
      <c r="F380" s="81"/>
      <c r="G380" s="81"/>
      <c r="H380" s="81"/>
      <c r="I380" s="81"/>
      <c r="J380" s="81"/>
      <c r="K380" s="81"/>
      <c r="L380" s="81"/>
    </row>
    <row r="381" spans="1:12" ht="13.8">
      <c r="A381" s="81"/>
      <c r="B381" s="81"/>
      <c r="C381" s="81"/>
      <c r="D381" s="1253"/>
      <c r="E381" s="81"/>
      <c r="F381" s="81"/>
      <c r="G381" s="81"/>
      <c r="H381" s="81"/>
      <c r="I381" s="81"/>
      <c r="J381" s="81"/>
      <c r="K381" s="81"/>
      <c r="L381" s="81"/>
    </row>
    <row r="382" spans="1:12" ht="13.8">
      <c r="A382" s="81"/>
      <c r="B382" s="81"/>
      <c r="C382" s="81"/>
      <c r="D382" s="1253"/>
      <c r="E382" s="81"/>
      <c r="F382" s="81"/>
      <c r="G382" s="81"/>
      <c r="H382" s="81"/>
      <c r="I382" s="81"/>
      <c r="J382" s="81"/>
      <c r="K382" s="81"/>
      <c r="L382" s="81"/>
    </row>
    <row r="383" spans="1:12" ht="13.8">
      <c r="A383" s="81"/>
      <c r="B383" s="81"/>
      <c r="C383" s="81"/>
      <c r="D383" s="1253"/>
      <c r="E383" s="81"/>
      <c r="F383" s="81"/>
      <c r="G383" s="81"/>
      <c r="H383" s="81"/>
      <c r="I383" s="81"/>
      <c r="J383" s="81"/>
      <c r="K383" s="81"/>
      <c r="L383" s="81"/>
    </row>
    <row r="384" spans="1:12" ht="13.8">
      <c r="A384" s="81"/>
      <c r="B384" s="81"/>
      <c r="C384" s="81"/>
      <c r="D384" s="1253"/>
      <c r="E384" s="81"/>
      <c r="F384" s="81"/>
      <c r="G384" s="81"/>
      <c r="H384" s="81"/>
      <c r="I384" s="81"/>
      <c r="J384" s="81"/>
      <c r="K384" s="81"/>
      <c r="L384" s="81"/>
    </row>
    <row r="385" spans="1:12" ht="13.8">
      <c r="A385" s="81"/>
      <c r="B385" s="81"/>
      <c r="C385" s="81"/>
      <c r="D385" s="1253"/>
      <c r="E385" s="81"/>
      <c r="F385" s="81"/>
      <c r="G385" s="81"/>
      <c r="H385" s="81"/>
      <c r="I385" s="81"/>
      <c r="J385" s="81"/>
      <c r="K385" s="81"/>
      <c r="L385" s="81"/>
    </row>
    <row r="386" spans="1:12" ht="13.8">
      <c r="A386" s="81"/>
      <c r="B386" s="81"/>
      <c r="C386" s="81"/>
      <c r="D386" s="1253"/>
      <c r="E386" s="81"/>
      <c r="F386" s="81"/>
      <c r="G386" s="81"/>
      <c r="H386" s="81"/>
      <c r="I386" s="81"/>
      <c r="J386" s="81"/>
      <c r="K386" s="81"/>
      <c r="L386" s="81"/>
    </row>
    <row r="387" spans="1:12" ht="13.8">
      <c r="A387" s="81"/>
      <c r="B387" s="81"/>
      <c r="C387" s="81"/>
      <c r="D387" s="1253"/>
      <c r="E387" s="81"/>
      <c r="F387" s="81"/>
      <c r="G387" s="81"/>
      <c r="H387" s="81"/>
      <c r="I387" s="81"/>
      <c r="J387" s="81"/>
      <c r="K387" s="81"/>
      <c r="L387" s="81"/>
    </row>
    <row r="388" spans="1:12" ht="13.8">
      <c r="A388" s="81"/>
      <c r="B388" s="81"/>
      <c r="C388" s="81"/>
      <c r="D388" s="1253"/>
      <c r="E388" s="81"/>
      <c r="F388" s="81"/>
      <c r="G388" s="81"/>
      <c r="H388" s="81"/>
      <c r="I388" s="81"/>
      <c r="J388" s="81"/>
      <c r="K388" s="81"/>
      <c r="L388" s="81"/>
    </row>
    <row r="389" spans="1:12" ht="13.8">
      <c r="A389" s="81"/>
      <c r="B389" s="81"/>
      <c r="C389" s="81"/>
      <c r="D389" s="1253"/>
      <c r="E389" s="81"/>
      <c r="F389" s="81"/>
      <c r="G389" s="81"/>
      <c r="H389" s="81"/>
      <c r="I389" s="81"/>
      <c r="J389" s="81"/>
      <c r="K389" s="81"/>
      <c r="L389" s="81"/>
    </row>
    <row r="390" spans="1:12" ht="13.8">
      <c r="A390" s="81"/>
      <c r="B390" s="81"/>
      <c r="C390" s="81"/>
      <c r="D390" s="1253"/>
      <c r="E390" s="81"/>
      <c r="F390" s="81"/>
      <c r="G390" s="81"/>
      <c r="H390" s="81"/>
      <c r="I390" s="81"/>
      <c r="J390" s="81"/>
      <c r="K390" s="81"/>
      <c r="L390" s="81"/>
    </row>
    <row r="391" spans="1:12" ht="13.8">
      <c r="A391" s="81"/>
      <c r="B391" s="81"/>
      <c r="C391" s="81"/>
      <c r="D391" s="1253"/>
      <c r="E391" s="81"/>
      <c r="F391" s="81"/>
      <c r="G391" s="81"/>
      <c r="H391" s="81"/>
      <c r="I391" s="81"/>
      <c r="J391" s="81"/>
      <c r="K391" s="81"/>
      <c r="L391" s="81"/>
    </row>
    <row r="392" spans="1:12" ht="13.8">
      <c r="A392" s="81"/>
      <c r="B392" s="81"/>
      <c r="C392" s="81"/>
      <c r="D392" s="1253"/>
      <c r="E392" s="81"/>
      <c r="F392" s="81"/>
      <c r="G392" s="81"/>
      <c r="H392" s="81"/>
      <c r="I392" s="81"/>
      <c r="J392" s="81"/>
      <c r="K392" s="81"/>
      <c r="L392" s="81"/>
    </row>
    <row r="393" spans="1:12" ht="13.8">
      <c r="A393" s="81"/>
      <c r="B393" s="81"/>
      <c r="C393" s="81"/>
      <c r="D393" s="1253"/>
      <c r="E393" s="81"/>
      <c r="F393" s="81"/>
      <c r="G393" s="81"/>
      <c r="H393" s="81"/>
      <c r="I393" s="81"/>
      <c r="J393" s="81"/>
      <c r="K393" s="81"/>
      <c r="L393" s="81"/>
    </row>
    <row r="394" spans="1:12" ht="13.8">
      <c r="A394" s="81"/>
      <c r="B394" s="81"/>
      <c r="C394" s="81"/>
      <c r="D394" s="1253"/>
      <c r="E394" s="81"/>
      <c r="F394" s="81"/>
      <c r="G394" s="81"/>
      <c r="H394" s="81"/>
      <c r="I394" s="81"/>
      <c r="J394" s="81"/>
      <c r="K394" s="81"/>
      <c r="L394" s="81"/>
    </row>
    <row r="395" spans="1:12" ht="13.8">
      <c r="A395" s="81"/>
      <c r="B395" s="81"/>
      <c r="C395" s="81"/>
      <c r="D395" s="1253"/>
      <c r="E395" s="81"/>
      <c r="F395" s="81"/>
      <c r="G395" s="81"/>
      <c r="H395" s="81"/>
      <c r="I395" s="81"/>
      <c r="J395" s="81"/>
      <c r="K395" s="81"/>
      <c r="L395" s="81"/>
    </row>
    <row r="396" spans="1:12" ht="13.8">
      <c r="A396" s="81"/>
      <c r="B396" s="81"/>
      <c r="C396" s="81"/>
      <c r="D396" s="1253"/>
      <c r="E396" s="81"/>
      <c r="F396" s="81"/>
      <c r="G396" s="81"/>
      <c r="H396" s="81"/>
      <c r="I396" s="81"/>
      <c r="J396" s="81"/>
      <c r="K396" s="81"/>
      <c r="L396" s="81"/>
    </row>
    <row r="397" spans="1:12" ht="13.8">
      <c r="A397" s="81"/>
      <c r="B397" s="81"/>
      <c r="C397" s="81"/>
      <c r="D397" s="1253"/>
      <c r="E397" s="81"/>
      <c r="F397" s="81"/>
      <c r="G397" s="81"/>
      <c r="H397" s="81"/>
      <c r="I397" s="81"/>
      <c r="J397" s="81"/>
      <c r="K397" s="81"/>
      <c r="L397" s="81"/>
    </row>
    <row r="398" spans="1:12" ht="13.8">
      <c r="A398" s="81"/>
      <c r="B398" s="81"/>
      <c r="C398" s="81"/>
      <c r="D398" s="1253"/>
      <c r="E398" s="81"/>
      <c r="F398" s="81"/>
      <c r="G398" s="81"/>
      <c r="H398" s="81"/>
      <c r="I398" s="81"/>
      <c r="J398" s="81"/>
      <c r="K398" s="81"/>
      <c r="L398" s="81"/>
    </row>
    <row r="399" spans="1:12" ht="13.8">
      <c r="A399" s="81"/>
      <c r="B399" s="81"/>
      <c r="C399" s="81"/>
      <c r="D399" s="1253"/>
      <c r="E399" s="81"/>
      <c r="F399" s="81"/>
      <c r="G399" s="81"/>
      <c r="H399" s="81"/>
      <c r="I399" s="81"/>
      <c r="J399" s="81"/>
      <c r="K399" s="81"/>
      <c r="L399" s="81"/>
    </row>
    <row r="400" spans="1:12" ht="13.8">
      <c r="A400" s="81"/>
      <c r="B400" s="81"/>
      <c r="C400" s="81"/>
      <c r="D400" s="1253"/>
      <c r="E400" s="81"/>
      <c r="F400" s="81"/>
      <c r="G400" s="81"/>
      <c r="H400" s="81"/>
      <c r="I400" s="81"/>
      <c r="J400" s="81"/>
      <c r="K400" s="81"/>
      <c r="L400" s="81"/>
    </row>
    <row r="401" spans="1:12" ht="13.8">
      <c r="A401" s="81"/>
      <c r="B401" s="81"/>
      <c r="C401" s="81"/>
      <c r="D401" s="1253"/>
      <c r="E401" s="81"/>
      <c r="F401" s="81"/>
      <c r="G401" s="81"/>
      <c r="H401" s="81"/>
      <c r="I401" s="81"/>
      <c r="J401" s="81"/>
      <c r="K401" s="81"/>
      <c r="L401" s="81"/>
    </row>
    <row r="402" spans="1:12" ht="13.8">
      <c r="A402" s="81"/>
      <c r="B402" s="81"/>
      <c r="C402" s="81"/>
      <c r="D402" s="1253"/>
      <c r="E402" s="81"/>
      <c r="F402" s="81"/>
      <c r="G402" s="81"/>
      <c r="H402" s="81"/>
      <c r="I402" s="81"/>
      <c r="J402" s="81"/>
      <c r="K402" s="81"/>
      <c r="L402" s="81"/>
    </row>
    <row r="403" spans="1:12" ht="13.8">
      <c r="A403" s="81"/>
      <c r="B403" s="81"/>
      <c r="C403" s="81"/>
      <c r="D403" s="1253"/>
      <c r="E403" s="81"/>
      <c r="F403" s="81"/>
      <c r="G403" s="81"/>
      <c r="H403" s="81"/>
      <c r="I403" s="81"/>
      <c r="J403" s="81"/>
      <c r="K403" s="81"/>
      <c r="L403" s="81"/>
    </row>
    <row r="404" spans="1:12" ht="13.8">
      <c r="A404" s="81"/>
      <c r="B404" s="81"/>
      <c r="C404" s="81"/>
      <c r="D404" s="1253"/>
      <c r="E404" s="81"/>
      <c r="F404" s="81"/>
      <c r="G404" s="81"/>
      <c r="H404" s="81"/>
      <c r="I404" s="81"/>
      <c r="J404" s="81"/>
      <c r="K404" s="81"/>
      <c r="L404" s="81"/>
    </row>
    <row r="405" spans="1:12" ht="13.8">
      <c r="A405" s="81"/>
      <c r="B405" s="81"/>
      <c r="C405" s="81"/>
      <c r="D405" s="1253"/>
      <c r="E405" s="81"/>
      <c r="F405" s="81"/>
      <c r="G405" s="81"/>
      <c r="H405" s="81"/>
      <c r="I405" s="81"/>
      <c r="J405" s="81"/>
      <c r="K405" s="81"/>
      <c r="L405" s="81"/>
    </row>
    <row r="406" spans="1:12" ht="13.8">
      <c r="A406" s="81"/>
      <c r="B406" s="81"/>
      <c r="C406" s="81"/>
      <c r="D406" s="1253"/>
      <c r="E406" s="81"/>
      <c r="F406" s="81"/>
      <c r="G406" s="81"/>
      <c r="H406" s="81"/>
      <c r="I406" s="81"/>
      <c r="J406" s="81"/>
      <c r="K406" s="81"/>
      <c r="L406" s="81"/>
    </row>
    <row r="407" spans="1:12" ht="13.8">
      <c r="A407" s="81"/>
      <c r="B407" s="81"/>
      <c r="C407" s="81"/>
      <c r="D407" s="1253"/>
      <c r="E407" s="81"/>
      <c r="F407" s="81"/>
      <c r="G407" s="81"/>
      <c r="H407" s="81"/>
      <c r="I407" s="81"/>
      <c r="J407" s="81"/>
      <c r="K407" s="81"/>
      <c r="L407" s="81"/>
    </row>
    <row r="408" spans="1:12" ht="13.8">
      <c r="A408" s="81"/>
      <c r="B408" s="81"/>
      <c r="C408" s="81"/>
      <c r="D408" s="1253"/>
      <c r="E408" s="81"/>
      <c r="F408" s="81"/>
      <c r="G408" s="81"/>
      <c r="H408" s="81"/>
      <c r="I408" s="81"/>
      <c r="J408" s="81"/>
      <c r="K408" s="81"/>
      <c r="L408" s="81"/>
    </row>
    <row r="409" spans="1:12" ht="13.8">
      <c r="A409" s="81"/>
      <c r="B409" s="81"/>
      <c r="C409" s="81"/>
      <c r="D409" s="1253"/>
      <c r="E409" s="81"/>
      <c r="F409" s="81"/>
      <c r="G409" s="81"/>
      <c r="H409" s="81"/>
      <c r="I409" s="81"/>
      <c r="J409" s="81"/>
      <c r="K409" s="81"/>
      <c r="L409" s="81"/>
    </row>
    <row r="410" spans="1:12" ht="13.8">
      <c r="A410" s="81"/>
      <c r="B410" s="81"/>
      <c r="C410" s="81"/>
      <c r="D410" s="1253"/>
      <c r="E410" s="81"/>
      <c r="F410" s="81"/>
      <c r="G410" s="81"/>
      <c r="H410" s="81"/>
      <c r="I410" s="81"/>
      <c r="J410" s="81"/>
      <c r="K410" s="81"/>
      <c r="L410" s="81"/>
    </row>
    <row r="411" spans="1:12" ht="13.8">
      <c r="A411" s="81"/>
      <c r="B411" s="81"/>
      <c r="C411" s="81"/>
      <c r="D411" s="1253"/>
      <c r="E411" s="81"/>
      <c r="F411" s="81"/>
      <c r="G411" s="81"/>
      <c r="H411" s="81"/>
      <c r="I411" s="81"/>
      <c r="J411" s="81"/>
      <c r="K411" s="81"/>
      <c r="L411" s="81"/>
    </row>
    <row r="412" spans="1:12" ht="13.8">
      <c r="A412" s="81"/>
      <c r="B412" s="81"/>
      <c r="C412" s="81"/>
      <c r="D412" s="1253"/>
      <c r="E412" s="81"/>
      <c r="F412" s="81"/>
      <c r="G412" s="81"/>
      <c r="H412" s="81"/>
      <c r="I412" s="81"/>
      <c r="J412" s="81"/>
      <c r="K412" s="81"/>
      <c r="L412" s="81"/>
    </row>
    <row r="413" spans="1:12" ht="13.8">
      <c r="A413" s="81"/>
      <c r="B413" s="81"/>
      <c r="C413" s="81"/>
      <c r="D413" s="1253"/>
      <c r="E413" s="81"/>
      <c r="F413" s="81"/>
      <c r="G413" s="81"/>
      <c r="H413" s="81"/>
      <c r="I413" s="81"/>
      <c r="J413" s="81"/>
      <c r="K413" s="81"/>
      <c r="L413" s="81"/>
    </row>
    <row r="414" spans="1:12" ht="13.8">
      <c r="A414" s="81"/>
      <c r="B414" s="81"/>
      <c r="C414" s="81"/>
      <c r="D414" s="1253"/>
      <c r="E414" s="81"/>
      <c r="F414" s="81"/>
      <c r="G414" s="81"/>
      <c r="H414" s="81"/>
      <c r="I414" s="81"/>
      <c r="J414" s="81"/>
      <c r="K414" s="81"/>
      <c r="L414" s="81"/>
    </row>
    <row r="415" spans="1:12" ht="13.8">
      <c r="A415" s="81"/>
      <c r="B415" s="81"/>
      <c r="C415" s="81"/>
      <c r="D415" s="1253"/>
      <c r="E415" s="81"/>
      <c r="F415" s="81"/>
      <c r="G415" s="81"/>
      <c r="H415" s="81"/>
      <c r="I415" s="81"/>
      <c r="J415" s="81"/>
      <c r="K415" s="81"/>
      <c r="L415" s="81"/>
    </row>
    <row r="416" spans="1:12" ht="13.8">
      <c r="A416" s="81"/>
      <c r="B416" s="81"/>
      <c r="C416" s="81"/>
      <c r="D416" s="1253"/>
      <c r="E416" s="81"/>
      <c r="F416" s="81"/>
      <c r="G416" s="81"/>
      <c r="H416" s="81"/>
      <c r="I416" s="81"/>
      <c r="J416" s="81"/>
      <c r="K416" s="81"/>
      <c r="L416" s="81"/>
    </row>
    <row r="417" spans="1:12" ht="13.8">
      <c r="A417" s="81"/>
      <c r="B417" s="81"/>
      <c r="C417" s="81"/>
      <c r="D417" s="1253"/>
      <c r="E417" s="81"/>
      <c r="F417" s="81"/>
      <c r="G417" s="81"/>
      <c r="H417" s="81"/>
      <c r="I417" s="81"/>
      <c r="J417" s="81"/>
      <c r="K417" s="81"/>
      <c r="L417" s="81"/>
    </row>
    <row r="418" spans="1:12" ht="13.8">
      <c r="A418" s="81"/>
      <c r="B418" s="81"/>
      <c r="C418" s="81"/>
      <c r="D418" s="1253"/>
      <c r="E418" s="81"/>
      <c r="F418" s="81"/>
      <c r="G418" s="81"/>
      <c r="H418" s="81"/>
      <c r="I418" s="81"/>
      <c r="J418" s="81"/>
      <c r="K418" s="81"/>
      <c r="L418" s="81"/>
    </row>
    <row r="419" spans="1:12" ht="13.8">
      <c r="A419" s="81"/>
      <c r="B419" s="81"/>
      <c r="C419" s="81"/>
      <c r="D419" s="1253"/>
      <c r="E419" s="81"/>
      <c r="F419" s="81"/>
      <c r="G419" s="81"/>
      <c r="H419" s="81"/>
      <c r="I419" s="81"/>
      <c r="J419" s="81"/>
      <c r="K419" s="81"/>
      <c r="L419" s="81"/>
    </row>
    <row r="420" spans="1:12" ht="13.8">
      <c r="A420" s="81"/>
      <c r="B420" s="81"/>
      <c r="C420" s="81"/>
      <c r="D420" s="1253"/>
      <c r="E420" s="81"/>
      <c r="F420" s="81"/>
      <c r="G420" s="81"/>
      <c r="H420" s="81"/>
      <c r="I420" s="81"/>
      <c r="J420" s="81"/>
      <c r="K420" s="81"/>
      <c r="L420" s="81"/>
    </row>
    <row r="421" spans="1:12" ht="13.8">
      <c r="A421" s="81"/>
      <c r="B421" s="81"/>
      <c r="C421" s="81"/>
      <c r="D421" s="1253"/>
      <c r="E421" s="81"/>
      <c r="F421" s="81"/>
      <c r="G421" s="81"/>
      <c r="H421" s="81"/>
      <c r="I421" s="81"/>
      <c r="J421" s="81"/>
      <c r="K421" s="81"/>
      <c r="L421" s="81"/>
    </row>
    <row r="422" spans="1:12" ht="13.8">
      <c r="A422" s="81"/>
      <c r="B422" s="81"/>
      <c r="C422" s="81"/>
      <c r="D422" s="1253"/>
      <c r="E422" s="81"/>
      <c r="F422" s="81"/>
      <c r="G422" s="81"/>
      <c r="H422" s="81"/>
      <c r="I422" s="81"/>
      <c r="J422" s="81"/>
      <c r="K422" s="81"/>
      <c r="L422" s="81"/>
    </row>
    <row r="423" spans="1:12" ht="13.8">
      <c r="A423" s="81"/>
      <c r="B423" s="81"/>
      <c r="C423" s="81"/>
      <c r="D423" s="1253"/>
      <c r="E423" s="81"/>
      <c r="F423" s="81"/>
      <c r="G423" s="81"/>
      <c r="H423" s="81"/>
      <c r="I423" s="81"/>
      <c r="J423" s="81"/>
      <c r="K423" s="81"/>
      <c r="L423" s="81"/>
    </row>
    <row r="424" spans="1:12" ht="13.8">
      <c r="A424" s="81"/>
      <c r="B424" s="81"/>
      <c r="C424" s="81"/>
      <c r="D424" s="1253"/>
      <c r="E424" s="81"/>
      <c r="F424" s="81"/>
      <c r="G424" s="81"/>
      <c r="H424" s="81"/>
      <c r="I424" s="81"/>
      <c r="J424" s="81"/>
      <c r="K424" s="81"/>
      <c r="L424" s="81"/>
    </row>
    <row r="425" spans="1:12" ht="13.8">
      <c r="A425" s="81"/>
      <c r="B425" s="81"/>
      <c r="C425" s="81"/>
      <c r="D425" s="1253"/>
      <c r="E425" s="81"/>
      <c r="F425" s="81"/>
      <c r="G425" s="81"/>
      <c r="H425" s="81"/>
      <c r="I425" s="81"/>
      <c r="J425" s="81"/>
      <c r="K425" s="81"/>
      <c r="L425" s="81"/>
    </row>
    <row r="426" spans="1:12" ht="13.8">
      <c r="A426" s="81"/>
      <c r="B426" s="81"/>
      <c r="C426" s="81"/>
      <c r="D426" s="1253"/>
      <c r="E426" s="81"/>
      <c r="F426" s="81"/>
      <c r="G426" s="81"/>
      <c r="H426" s="81"/>
      <c r="I426" s="81"/>
      <c r="J426" s="81"/>
      <c r="K426" s="81"/>
      <c r="L426" s="81"/>
    </row>
    <row r="427" spans="1:12" ht="13.8">
      <c r="A427" s="81"/>
      <c r="B427" s="81"/>
      <c r="C427" s="81"/>
      <c r="D427" s="1253"/>
      <c r="E427" s="81"/>
      <c r="F427" s="81"/>
      <c r="G427" s="81"/>
      <c r="H427" s="81"/>
      <c r="I427" s="81"/>
      <c r="J427" s="81"/>
      <c r="K427" s="81"/>
      <c r="L427" s="81"/>
    </row>
    <row r="428" spans="1:12" ht="13.8">
      <c r="A428" s="81"/>
      <c r="B428" s="81"/>
      <c r="C428" s="81"/>
      <c r="D428" s="1253"/>
      <c r="E428" s="81"/>
      <c r="F428" s="81"/>
      <c r="G428" s="81"/>
      <c r="H428" s="81"/>
      <c r="I428" s="81"/>
      <c r="J428" s="81"/>
      <c r="K428" s="81"/>
      <c r="L428" s="81"/>
    </row>
    <row r="429" spans="1:12" ht="13.8">
      <c r="A429" s="81"/>
      <c r="B429" s="81"/>
      <c r="C429" s="81"/>
      <c r="D429" s="1253"/>
      <c r="E429" s="81"/>
      <c r="F429" s="81"/>
      <c r="G429" s="81"/>
      <c r="H429" s="81"/>
      <c r="I429" s="81"/>
      <c r="J429" s="81"/>
      <c r="K429" s="81"/>
      <c r="L429" s="81"/>
    </row>
    <row r="430" spans="1:12" ht="13.8">
      <c r="A430" s="81"/>
      <c r="B430" s="81"/>
      <c r="C430" s="81"/>
      <c r="D430" s="1253"/>
      <c r="E430" s="81"/>
      <c r="F430" s="81"/>
      <c r="G430" s="81"/>
      <c r="H430" s="81"/>
      <c r="I430" s="81"/>
      <c r="J430" s="81"/>
      <c r="K430" s="81"/>
      <c r="L430" s="81"/>
    </row>
    <row r="431" spans="1:12" ht="13.8">
      <c r="A431" s="81"/>
      <c r="B431" s="81"/>
      <c r="C431" s="81"/>
      <c r="D431" s="1253"/>
      <c r="E431" s="81"/>
      <c r="F431" s="81"/>
      <c r="G431" s="81"/>
      <c r="H431" s="81"/>
      <c r="I431" s="81"/>
      <c r="J431" s="81"/>
      <c r="K431" s="81"/>
      <c r="L431" s="81"/>
    </row>
    <row r="432" spans="1:12" ht="13.8">
      <c r="A432" s="81"/>
      <c r="B432" s="81"/>
      <c r="C432" s="81"/>
      <c r="D432" s="1253"/>
      <c r="E432" s="81"/>
      <c r="F432" s="81"/>
      <c r="G432" s="81"/>
      <c r="H432" s="81"/>
      <c r="I432" s="81"/>
      <c r="J432" s="81"/>
      <c r="K432" s="81"/>
      <c r="L432" s="81"/>
    </row>
    <row r="433" spans="1:12" ht="13.8">
      <c r="A433" s="81"/>
      <c r="B433" s="81"/>
      <c r="C433" s="81"/>
      <c r="D433" s="1253"/>
      <c r="E433" s="81"/>
      <c r="F433" s="81"/>
      <c r="G433" s="81"/>
      <c r="H433" s="81"/>
      <c r="I433" s="81"/>
      <c r="J433" s="81"/>
      <c r="K433" s="81"/>
      <c r="L433" s="81"/>
    </row>
    <row r="434" spans="1:12" ht="13.8">
      <c r="A434" s="81"/>
      <c r="B434" s="81"/>
      <c r="C434" s="81"/>
      <c r="D434" s="1253"/>
      <c r="E434" s="81"/>
      <c r="F434" s="81"/>
      <c r="G434" s="81"/>
      <c r="H434" s="81"/>
      <c r="I434" s="81"/>
      <c r="J434" s="81"/>
      <c r="K434" s="81"/>
      <c r="L434" s="81"/>
    </row>
    <row r="435" spans="1:12" ht="13.8">
      <c r="A435" s="81"/>
      <c r="B435" s="81"/>
      <c r="C435" s="81"/>
      <c r="D435" s="1253"/>
      <c r="E435" s="81"/>
      <c r="F435" s="81"/>
      <c r="G435" s="81"/>
      <c r="H435" s="81"/>
      <c r="I435" s="81"/>
      <c r="J435" s="81"/>
      <c r="K435" s="81"/>
      <c r="L435" s="81"/>
    </row>
    <row r="436" spans="1:12" ht="13.8">
      <c r="A436" s="81"/>
      <c r="B436" s="81"/>
      <c r="C436" s="81"/>
      <c r="D436" s="1253"/>
      <c r="E436" s="81"/>
      <c r="F436" s="81"/>
      <c r="G436" s="81"/>
      <c r="H436" s="81"/>
      <c r="I436" s="81"/>
      <c r="J436" s="81"/>
      <c r="K436" s="81"/>
      <c r="L436" s="81"/>
    </row>
    <row r="437" spans="1:12" ht="13.8">
      <c r="A437" s="81"/>
      <c r="B437" s="81"/>
      <c r="C437" s="81"/>
      <c r="D437" s="1253"/>
      <c r="E437" s="81"/>
      <c r="F437" s="81"/>
      <c r="G437" s="81"/>
      <c r="H437" s="81"/>
      <c r="I437" s="81"/>
      <c r="J437" s="81"/>
      <c r="K437" s="81"/>
      <c r="L437" s="81"/>
    </row>
    <row r="438" spans="1:12" ht="13.8">
      <c r="A438" s="81"/>
      <c r="B438" s="81"/>
      <c r="C438" s="81"/>
      <c r="D438" s="1253"/>
      <c r="E438" s="81"/>
      <c r="F438" s="81"/>
      <c r="G438" s="81"/>
      <c r="H438" s="81"/>
      <c r="I438" s="81"/>
      <c r="J438" s="81"/>
      <c r="K438" s="81"/>
      <c r="L438" s="81"/>
    </row>
    <row r="439" spans="1:12" ht="13.8">
      <c r="A439" s="81"/>
      <c r="B439" s="81"/>
      <c r="C439" s="81"/>
      <c r="D439" s="1253"/>
      <c r="E439" s="81"/>
      <c r="F439" s="81"/>
      <c r="G439" s="81"/>
      <c r="H439" s="81"/>
      <c r="I439" s="81"/>
      <c r="J439" s="81"/>
      <c r="K439" s="81"/>
      <c r="L439" s="81"/>
    </row>
    <row r="440" spans="1:12" ht="13.8">
      <c r="A440" s="81"/>
      <c r="B440" s="81"/>
      <c r="C440" s="81"/>
      <c r="D440" s="1253"/>
      <c r="E440" s="81"/>
      <c r="F440" s="81"/>
      <c r="G440" s="81"/>
      <c r="H440" s="81"/>
      <c r="I440" s="81"/>
      <c r="J440" s="81"/>
      <c r="K440" s="81"/>
      <c r="L440" s="81"/>
    </row>
    <row r="441" spans="1:12" ht="13.8">
      <c r="A441" s="81"/>
      <c r="B441" s="81"/>
      <c r="C441" s="81"/>
      <c r="D441" s="1253"/>
      <c r="E441" s="81"/>
      <c r="F441" s="81"/>
      <c r="G441" s="81"/>
      <c r="H441" s="81"/>
      <c r="I441" s="81"/>
      <c r="J441" s="81"/>
      <c r="K441" s="81"/>
      <c r="L441" s="81"/>
    </row>
    <row r="442" spans="1:12" ht="13.8">
      <c r="A442" s="81"/>
      <c r="B442" s="81"/>
      <c r="C442" s="81"/>
      <c r="D442" s="1253"/>
      <c r="E442" s="81"/>
      <c r="F442" s="81"/>
      <c r="G442" s="81"/>
      <c r="H442" s="81"/>
      <c r="I442" s="81"/>
      <c r="J442" s="81"/>
      <c r="K442" s="81"/>
      <c r="L442" s="81"/>
    </row>
    <row r="443" spans="1:12" ht="13.8">
      <c r="A443" s="81"/>
      <c r="B443" s="81"/>
      <c r="C443" s="81"/>
      <c r="D443" s="1253"/>
      <c r="E443" s="81"/>
      <c r="F443" s="81"/>
      <c r="G443" s="81"/>
      <c r="H443" s="81"/>
      <c r="I443" s="81"/>
      <c r="J443" s="81"/>
      <c r="K443" s="81"/>
      <c r="L443" s="81"/>
    </row>
    <row r="444" spans="1:12" ht="13.8">
      <c r="A444" s="81"/>
      <c r="B444" s="81"/>
      <c r="C444" s="81"/>
      <c r="D444" s="1253"/>
      <c r="E444" s="81"/>
      <c r="F444" s="81"/>
      <c r="G444" s="81"/>
      <c r="H444" s="81"/>
      <c r="I444" s="81"/>
      <c r="J444" s="81"/>
      <c r="K444" s="81"/>
      <c r="L444" s="81"/>
    </row>
  </sheetData>
  <mergeCells count="1">
    <mergeCell ref="B112:I114"/>
  </mergeCells>
  <pageMargins left="0.75" right="0.5" top="0.5" bottom="0" header="0.36" footer="0.25"/>
  <pageSetup scale="50" orientation="portrait" r:id="rId1"/>
  <headerFooter>
    <oddHeader>&amp;RExhibit No. ___ (JH-2)
 Docket UE-130043
Page &amp;P of &amp;N</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81"/>
  <sheetViews>
    <sheetView topLeftCell="A31" workbookViewId="0">
      <selection activeCell="B1" sqref="B1:I58"/>
    </sheetView>
  </sheetViews>
  <sheetFormatPr defaultRowHeight="13.2"/>
  <cols>
    <col min="6" max="6" width="12.109375" bestFit="1" customWidth="1"/>
    <col min="8" max="8" width="9.21875" bestFit="1" customWidth="1"/>
    <col min="9" max="9" width="11.109375" bestFit="1" customWidth="1"/>
    <col min="16" max="16" width="12.33203125" bestFit="1" customWidth="1"/>
  </cols>
  <sheetData>
    <row r="1" spans="1:12" ht="13.8">
      <c r="A1" s="1265"/>
      <c r="B1" s="949" t="s">
        <v>122</v>
      </c>
      <c r="C1" s="1806"/>
      <c r="D1" s="436"/>
      <c r="E1" s="436"/>
      <c r="F1" s="436"/>
      <c r="G1" s="436"/>
      <c r="H1" s="436"/>
      <c r="I1" s="436"/>
      <c r="J1" s="1267"/>
      <c r="K1" s="1265"/>
      <c r="L1" s="1265"/>
    </row>
    <row r="2" spans="1:12" ht="13.8">
      <c r="A2" s="1265"/>
      <c r="B2" s="949" t="s">
        <v>800</v>
      </c>
      <c r="C2" s="1806"/>
      <c r="D2" s="436"/>
      <c r="E2" s="436"/>
      <c r="F2" s="436"/>
      <c r="G2" s="436"/>
      <c r="H2" s="436"/>
      <c r="I2" s="436"/>
      <c r="J2" s="1267"/>
      <c r="K2" s="1265"/>
      <c r="L2" s="1265"/>
    </row>
    <row r="3" spans="1:12" ht="13.8">
      <c r="A3" s="1265"/>
      <c r="B3" s="949" t="s">
        <v>1124</v>
      </c>
      <c r="C3" s="1806"/>
      <c r="D3" s="436"/>
      <c r="E3" s="436"/>
      <c r="F3" s="436"/>
      <c r="G3" s="436"/>
      <c r="H3" s="436"/>
      <c r="I3" s="436"/>
      <c r="J3" s="1267"/>
      <c r="K3" s="1265"/>
      <c r="L3" s="1265"/>
    </row>
    <row r="4" spans="1:12" ht="13.8">
      <c r="A4" s="1265"/>
      <c r="B4" s="1657" t="s">
        <v>1125</v>
      </c>
      <c r="C4" s="1806"/>
      <c r="D4" s="436"/>
      <c r="E4" s="436"/>
      <c r="F4" s="436"/>
      <c r="G4" s="436"/>
      <c r="H4" s="436"/>
      <c r="I4" s="436"/>
      <c r="J4" s="1267"/>
      <c r="K4" s="1265"/>
      <c r="L4" s="1265"/>
    </row>
    <row r="5" spans="1:12" ht="13.8">
      <c r="A5" s="1265"/>
      <c r="B5" s="1806"/>
      <c r="C5" s="1806"/>
      <c r="D5" s="436"/>
      <c r="E5" s="436"/>
      <c r="F5" s="436" t="s">
        <v>226</v>
      </c>
      <c r="G5" s="436" t="s">
        <v>784</v>
      </c>
      <c r="H5" s="436"/>
      <c r="I5" s="436" t="s">
        <v>237</v>
      </c>
      <c r="J5" s="1267"/>
      <c r="K5" s="1265"/>
      <c r="L5" s="1265"/>
    </row>
    <row r="6" spans="1:12" ht="13.8">
      <c r="A6" s="1265"/>
      <c r="B6" s="1806"/>
      <c r="C6" s="1806"/>
      <c r="D6" s="945" t="s">
        <v>227</v>
      </c>
      <c r="E6" s="945" t="s">
        <v>228</v>
      </c>
      <c r="F6" s="945" t="s">
        <v>229</v>
      </c>
      <c r="G6" s="945" t="s">
        <v>230</v>
      </c>
      <c r="H6" s="945" t="s">
        <v>231</v>
      </c>
      <c r="I6" s="945" t="s">
        <v>232</v>
      </c>
      <c r="J6" s="1268"/>
      <c r="K6" s="1265"/>
      <c r="L6" s="1265"/>
    </row>
    <row r="7" spans="1:12" ht="13.8">
      <c r="A7" s="1269"/>
      <c r="B7" s="176"/>
      <c r="C7" s="168"/>
      <c r="D7" s="169"/>
      <c r="E7" s="169"/>
      <c r="F7" s="169"/>
      <c r="G7" s="169"/>
      <c r="H7" s="169"/>
      <c r="I7" s="1240"/>
      <c r="J7" s="1267"/>
      <c r="K7" s="1265"/>
      <c r="L7" s="1265"/>
    </row>
    <row r="8" spans="1:12" ht="13.8">
      <c r="A8" s="1269"/>
      <c r="B8" s="176" t="s">
        <v>360</v>
      </c>
      <c r="C8" s="168"/>
      <c r="D8" s="1239"/>
      <c r="E8" s="189"/>
      <c r="F8" s="1258"/>
      <c r="G8" s="1256"/>
      <c r="H8" s="1228"/>
      <c r="I8" s="1238"/>
      <c r="J8" s="1267"/>
      <c r="K8" s="1272"/>
      <c r="L8" s="1273"/>
    </row>
    <row r="9" spans="1:12" ht="13.8">
      <c r="A9" s="1269"/>
      <c r="B9" s="1252"/>
      <c r="C9" s="168"/>
      <c r="D9" s="1237" t="s">
        <v>988</v>
      </c>
      <c r="E9" s="189" t="s">
        <v>236</v>
      </c>
      <c r="F9" s="1807">
        <v>0</v>
      </c>
      <c r="G9" s="1236" t="s">
        <v>267</v>
      </c>
      <c r="H9" s="1808">
        <f>'WCA Allocation Factors'!C6</f>
        <v>0</v>
      </c>
      <c r="I9" s="2314">
        <v>0</v>
      </c>
      <c r="J9" s="1267"/>
      <c r="K9" s="1272"/>
      <c r="L9" s="1273"/>
    </row>
    <row r="10" spans="1:12" ht="13.8">
      <c r="A10" s="1269"/>
      <c r="B10" s="1252"/>
      <c r="C10" s="168"/>
      <c r="D10" s="1237" t="s">
        <v>988</v>
      </c>
      <c r="E10" s="189" t="s">
        <v>236</v>
      </c>
      <c r="F10" s="1807">
        <v>0</v>
      </c>
      <c r="G10" s="1236" t="s">
        <v>404</v>
      </c>
      <c r="H10" s="1808">
        <f>'WCA Allocation Factors'!E11</f>
        <v>0</v>
      </c>
      <c r="I10" s="2314">
        <v>0</v>
      </c>
      <c r="J10" s="1267"/>
      <c r="K10" s="1272"/>
      <c r="L10" s="1273"/>
    </row>
    <row r="11" spans="1:12" ht="13.8">
      <c r="A11" s="1269"/>
      <c r="B11" s="1252"/>
      <c r="C11" s="168"/>
      <c r="D11" s="1237" t="s">
        <v>988</v>
      </c>
      <c r="E11" s="189" t="s">
        <v>236</v>
      </c>
      <c r="F11" s="1807">
        <v>0</v>
      </c>
      <c r="G11" s="1236" t="s">
        <v>352</v>
      </c>
      <c r="H11" s="1808">
        <f>'WCA Allocation Factors'!E17</f>
        <v>0</v>
      </c>
      <c r="I11" s="2314">
        <v>0</v>
      </c>
      <c r="J11" s="1267"/>
      <c r="K11" s="1272"/>
      <c r="L11" s="1273"/>
    </row>
    <row r="12" spans="1:12" ht="13.8">
      <c r="A12" s="1269"/>
      <c r="B12" s="1252"/>
      <c r="C12" s="168"/>
      <c r="D12" s="1237" t="s">
        <v>988</v>
      </c>
      <c r="E12" s="189" t="s">
        <v>236</v>
      </c>
      <c r="F12" s="1807">
        <v>0</v>
      </c>
      <c r="G12" s="1236" t="s">
        <v>341</v>
      </c>
      <c r="H12" s="1808">
        <f>'WCA Allocation Factors'!E16</f>
        <v>0.22605500000000001</v>
      </c>
      <c r="I12" s="2314">
        <v>0</v>
      </c>
      <c r="J12" s="1267"/>
      <c r="K12" s="1272"/>
      <c r="L12" s="1273"/>
    </row>
    <row r="13" spans="1:12" ht="13.8">
      <c r="A13" s="1269"/>
      <c r="B13" s="1252"/>
      <c r="C13" s="168"/>
      <c r="D13" s="1237" t="s">
        <v>988</v>
      </c>
      <c r="E13" s="189" t="s">
        <v>236</v>
      </c>
      <c r="F13" s="1807">
        <v>0</v>
      </c>
      <c r="G13" s="1236" t="s">
        <v>249</v>
      </c>
      <c r="H13" s="1808">
        <f>'WCA Allocation Factors'!E22</f>
        <v>6.9301032461305659E-2</v>
      </c>
      <c r="I13" s="2314">
        <v>0</v>
      </c>
      <c r="J13" s="1267"/>
      <c r="K13" s="1272"/>
      <c r="L13" s="1273"/>
    </row>
    <row r="14" spans="1:12" ht="13.8">
      <c r="A14" s="1269"/>
      <c r="B14" s="168"/>
      <c r="C14" s="168"/>
      <c r="D14" s="1237" t="s">
        <v>988</v>
      </c>
      <c r="E14" s="1237" t="s">
        <v>236</v>
      </c>
      <c r="F14" s="1807">
        <v>0</v>
      </c>
      <c r="G14" s="1236" t="s">
        <v>270</v>
      </c>
      <c r="H14" s="1808">
        <f>'WCA Allocation Factors'!I6</f>
        <v>0</v>
      </c>
      <c r="I14" s="2314">
        <v>0</v>
      </c>
      <c r="J14" s="1267"/>
      <c r="K14" s="1272"/>
      <c r="L14" s="1273"/>
    </row>
    <row r="15" spans="1:12" ht="13.8">
      <c r="A15" s="1269"/>
      <c r="B15" s="168"/>
      <c r="C15" s="168"/>
      <c r="D15" s="1237" t="s">
        <v>988</v>
      </c>
      <c r="E15" s="1237" t="s">
        <v>236</v>
      </c>
      <c r="F15" s="1807">
        <v>0</v>
      </c>
      <c r="G15" s="1236" t="s">
        <v>369</v>
      </c>
      <c r="H15" s="1808">
        <f>'WCA Allocation Factors'!E18</f>
        <v>0.22476648699999999</v>
      </c>
      <c r="I15" s="2314">
        <v>0</v>
      </c>
      <c r="J15" s="1267"/>
      <c r="K15" s="1272"/>
      <c r="L15" s="1273"/>
    </row>
    <row r="16" spans="1:12" ht="13.8">
      <c r="A16" s="1269"/>
      <c r="B16" s="1252"/>
      <c r="C16" s="168"/>
      <c r="D16" s="1237" t="s">
        <v>988</v>
      </c>
      <c r="E16" s="189" t="s">
        <v>236</v>
      </c>
      <c r="F16" s="1807">
        <v>0</v>
      </c>
      <c r="G16" s="1236" t="s">
        <v>268</v>
      </c>
      <c r="H16" s="1808">
        <f>'WCA Allocation Factors'!D6</f>
        <v>0</v>
      </c>
      <c r="I16" s="2314">
        <v>0</v>
      </c>
      <c r="J16" s="1267"/>
      <c r="K16" s="1272"/>
      <c r="L16" s="1273"/>
    </row>
    <row r="17" spans="1:12" ht="13.8">
      <c r="A17" s="1269"/>
      <c r="B17" s="1252"/>
      <c r="C17" s="168"/>
      <c r="D17" s="1237" t="s">
        <v>988</v>
      </c>
      <c r="E17" s="189" t="s">
        <v>236</v>
      </c>
      <c r="F17" s="1807">
        <v>0</v>
      </c>
      <c r="G17" s="1236" t="s">
        <v>223</v>
      </c>
      <c r="H17" s="1808">
        <f>'WCA Allocation Factors'!E12</f>
        <v>6.8509279244491156E-2</v>
      </c>
      <c r="I17" s="2314">
        <v>0</v>
      </c>
      <c r="J17" s="1267"/>
      <c r="K17" s="1272"/>
      <c r="L17" s="1273"/>
    </row>
    <row r="18" spans="1:12" ht="13.8">
      <c r="A18" s="1269"/>
      <c r="B18" s="1252"/>
      <c r="C18" s="168"/>
      <c r="D18" s="1237" t="s">
        <v>988</v>
      </c>
      <c r="E18" s="189" t="s">
        <v>236</v>
      </c>
      <c r="F18" s="1807">
        <v>0</v>
      </c>
      <c r="G18" s="1236" t="s">
        <v>269</v>
      </c>
      <c r="H18" s="1808">
        <f>'WCA Allocation Factors'!H6</f>
        <v>0</v>
      </c>
      <c r="I18" s="2314">
        <v>0</v>
      </c>
      <c r="J18" s="1267"/>
      <c r="K18" s="1272"/>
      <c r="L18" s="1273"/>
    </row>
    <row r="19" spans="1:12" ht="13.8">
      <c r="A19" s="1269"/>
      <c r="B19" s="1252"/>
      <c r="C19" s="168"/>
      <c r="D19" s="1237" t="s">
        <v>988</v>
      </c>
      <c r="E19" s="189" t="s">
        <v>236</v>
      </c>
      <c r="F19" s="1807">
        <v>0</v>
      </c>
      <c r="G19" s="1236" t="s">
        <v>237</v>
      </c>
      <c r="H19" s="1808">
        <f>'WCA Allocation Factors'!E6</f>
        <v>1</v>
      </c>
      <c r="I19" s="2314">
        <v>0</v>
      </c>
      <c r="J19" s="1267"/>
      <c r="K19" s="1272"/>
      <c r="L19" s="1273"/>
    </row>
    <row r="20" spans="1:12" ht="13.8">
      <c r="A20" s="1269"/>
      <c r="B20" s="1252"/>
      <c r="C20" s="168"/>
      <c r="D20" s="1237" t="s">
        <v>988</v>
      </c>
      <c r="E20" s="189" t="s">
        <v>236</v>
      </c>
      <c r="F20" s="1807">
        <v>0</v>
      </c>
      <c r="G20" s="1236" t="s">
        <v>683</v>
      </c>
      <c r="H20" s="1808">
        <f>'WCA Allocation Factors'!K6</f>
        <v>0</v>
      </c>
      <c r="I20" s="2314">
        <v>0</v>
      </c>
      <c r="J20" s="1267"/>
      <c r="K20" s="1272"/>
      <c r="L20" s="1273"/>
    </row>
    <row r="21" spans="1:12" ht="13.8">
      <c r="A21" s="1269"/>
      <c r="B21" s="168"/>
      <c r="C21" s="168"/>
      <c r="D21" s="1237" t="s">
        <v>988</v>
      </c>
      <c r="E21" s="1237" t="s">
        <v>236</v>
      </c>
      <c r="F21" s="1807">
        <v>0</v>
      </c>
      <c r="G21" s="1236" t="s">
        <v>880</v>
      </c>
      <c r="H21" s="1808">
        <f>'WCA Allocation Factors'!K6</f>
        <v>0</v>
      </c>
      <c r="I21" s="2314">
        <v>0</v>
      </c>
      <c r="J21" s="1267"/>
      <c r="K21" s="1265"/>
      <c r="L21" s="1265"/>
    </row>
    <row r="22" spans="1:12" ht="13.8">
      <c r="A22" s="1269"/>
      <c r="B22" s="168"/>
      <c r="C22" s="168"/>
      <c r="D22" s="1237" t="s">
        <v>989</v>
      </c>
      <c r="E22" s="1237" t="s">
        <v>236</v>
      </c>
      <c r="F22" s="1807">
        <v>0</v>
      </c>
      <c r="G22" s="1236" t="s">
        <v>404</v>
      </c>
      <c r="H22" s="1808">
        <f>'WCA Allocation Factors'!E11</f>
        <v>0</v>
      </c>
      <c r="I22" s="2314">
        <v>0</v>
      </c>
      <c r="J22" s="1267"/>
      <c r="K22" s="1265"/>
      <c r="L22" s="1265"/>
    </row>
    <row r="23" spans="1:12" ht="13.8">
      <c r="A23" s="1269"/>
      <c r="B23" s="1074"/>
      <c r="C23" s="1075"/>
      <c r="D23" s="1237" t="s">
        <v>990</v>
      </c>
      <c r="E23" s="1237" t="s">
        <v>236</v>
      </c>
      <c r="F23" s="1807">
        <v>0</v>
      </c>
      <c r="G23" s="1236" t="s">
        <v>267</v>
      </c>
      <c r="H23" s="1808">
        <f>'WCA Allocation Factors'!C6</f>
        <v>0</v>
      </c>
      <c r="I23" s="2314">
        <v>0</v>
      </c>
      <c r="J23" s="1267"/>
      <c r="K23" s="1265"/>
      <c r="L23" s="1265"/>
    </row>
    <row r="24" spans="1:12" ht="13.8">
      <c r="A24" s="1269"/>
      <c r="B24" s="1075"/>
      <c r="C24" s="1075"/>
      <c r="D24" s="1237" t="s">
        <v>990</v>
      </c>
      <c r="E24" s="1237" t="s">
        <v>236</v>
      </c>
      <c r="F24" s="1807">
        <v>0</v>
      </c>
      <c r="G24" s="1236" t="s">
        <v>270</v>
      </c>
      <c r="H24" s="1808">
        <f>'WCA Allocation Factors'!I6</f>
        <v>0</v>
      </c>
      <c r="I24" s="2314">
        <v>0</v>
      </c>
      <c r="J24" s="1267"/>
      <c r="K24" s="1265"/>
      <c r="L24" s="1265"/>
    </row>
    <row r="25" spans="1:12" ht="13.8">
      <c r="A25" s="1269"/>
      <c r="B25" s="1243"/>
      <c r="C25" s="1243"/>
      <c r="D25" s="1235" t="s">
        <v>990</v>
      </c>
      <c r="E25" s="1235" t="s">
        <v>236</v>
      </c>
      <c r="F25" s="1807">
        <v>0</v>
      </c>
      <c r="G25" s="1236" t="s">
        <v>268</v>
      </c>
      <c r="H25" s="1808">
        <f>'WCA Allocation Factors'!D6</f>
        <v>0</v>
      </c>
      <c r="I25" s="2314">
        <v>0</v>
      </c>
      <c r="J25" s="1267"/>
      <c r="K25" s="1265"/>
      <c r="L25" s="1265"/>
    </row>
    <row r="26" spans="1:12" ht="13.8">
      <c r="A26" s="1269"/>
      <c r="B26" s="1243"/>
      <c r="C26" s="1243"/>
      <c r="D26" s="1235" t="s">
        <v>990</v>
      </c>
      <c r="E26" s="1235" t="s">
        <v>236</v>
      </c>
      <c r="F26" s="1807">
        <v>0</v>
      </c>
      <c r="G26" s="1236" t="s">
        <v>243</v>
      </c>
      <c r="H26" s="1808">
        <f>'WCA Allocation Factors'!E7</f>
        <v>8.043396137671209E-2</v>
      </c>
      <c r="I26" s="2314">
        <v>0</v>
      </c>
      <c r="J26" s="1267"/>
      <c r="K26" s="1265"/>
      <c r="L26" s="1265"/>
    </row>
    <row r="27" spans="1:12" ht="13.8">
      <c r="A27" s="1269"/>
      <c r="B27" s="1243"/>
      <c r="C27" s="1243"/>
      <c r="D27" s="1235" t="s">
        <v>990</v>
      </c>
      <c r="E27" s="1235" t="s">
        <v>236</v>
      </c>
      <c r="F27" s="1807">
        <v>0</v>
      </c>
      <c r="G27" s="1236" t="s">
        <v>248</v>
      </c>
      <c r="H27" s="1808">
        <f>'WCA Allocation Factors'!E15</f>
        <v>6.4658033670252593E-2</v>
      </c>
      <c r="I27" s="2314">
        <v>0</v>
      </c>
      <c r="J27" s="1267"/>
      <c r="K27" s="1265"/>
      <c r="L27" s="1265"/>
    </row>
    <row r="28" spans="1:12" ht="13.8">
      <c r="A28" s="1269"/>
      <c r="B28" s="1243"/>
      <c r="C28" s="1243"/>
      <c r="D28" s="1235" t="s">
        <v>990</v>
      </c>
      <c r="E28" s="1235" t="s">
        <v>236</v>
      </c>
      <c r="F28" s="1807">
        <v>0</v>
      </c>
      <c r="G28" s="1236" t="s">
        <v>269</v>
      </c>
      <c r="H28" s="1808">
        <f>'WCA Allocation Factors'!H6</f>
        <v>0</v>
      </c>
      <c r="I28" s="2314">
        <v>0</v>
      </c>
      <c r="J28" s="1267"/>
      <c r="K28" s="1265"/>
      <c r="L28" s="1265"/>
    </row>
    <row r="29" spans="1:12" ht="13.8">
      <c r="A29" s="1269"/>
      <c r="B29" s="1243"/>
      <c r="C29" s="1243"/>
      <c r="D29" s="1235" t="s">
        <v>990</v>
      </c>
      <c r="E29" s="1235" t="s">
        <v>236</v>
      </c>
      <c r="F29" s="1807">
        <v>0</v>
      </c>
      <c r="G29" s="1236" t="s">
        <v>237</v>
      </c>
      <c r="H29" s="1808">
        <f>'WCA Allocation Factors'!E6</f>
        <v>1</v>
      </c>
      <c r="I29" s="2314">
        <v>0</v>
      </c>
      <c r="J29" s="1267"/>
      <c r="K29" s="1265"/>
      <c r="L29" s="1265"/>
    </row>
    <row r="30" spans="1:12" ht="13.8">
      <c r="A30" s="1269"/>
      <c r="B30" s="1243"/>
      <c r="C30" s="1243"/>
      <c r="D30" s="1235" t="s">
        <v>990</v>
      </c>
      <c r="E30" s="1235" t="s">
        <v>236</v>
      </c>
      <c r="F30" s="1807">
        <v>0</v>
      </c>
      <c r="G30" s="1236" t="s">
        <v>880</v>
      </c>
      <c r="H30" s="1808">
        <f>'WCA Allocation Factors'!K6</f>
        <v>0</v>
      </c>
      <c r="I30" s="2314">
        <v>0</v>
      </c>
      <c r="J30" s="1267"/>
      <c r="K30" s="1265"/>
      <c r="L30" s="1265"/>
    </row>
    <row r="31" spans="1:12" ht="13.8">
      <c r="A31" s="1269"/>
      <c r="B31" s="1243"/>
      <c r="C31" s="1243"/>
      <c r="D31" s="1235" t="s">
        <v>991</v>
      </c>
      <c r="E31" s="1235" t="s">
        <v>236</v>
      </c>
      <c r="F31" s="1807">
        <v>0</v>
      </c>
      <c r="G31" s="1236" t="s">
        <v>352</v>
      </c>
      <c r="H31" s="1808">
        <f>'WCA Allocation Factors'!E17</f>
        <v>0</v>
      </c>
      <c r="I31" s="2314">
        <v>0</v>
      </c>
      <c r="J31" s="1267"/>
      <c r="K31" s="1265"/>
      <c r="L31" s="1265"/>
    </row>
    <row r="32" spans="1:12" ht="13.8">
      <c r="A32" s="1269"/>
      <c r="B32" s="1243"/>
      <c r="C32" s="1243"/>
      <c r="D32" s="1235" t="s">
        <v>991</v>
      </c>
      <c r="E32" s="1235" t="s">
        <v>236</v>
      </c>
      <c r="F32" s="1807">
        <v>0</v>
      </c>
      <c r="G32" s="1236" t="s">
        <v>341</v>
      </c>
      <c r="H32" s="1808">
        <f>'WCA Allocation Factors'!E16</f>
        <v>0.22605500000000001</v>
      </c>
      <c r="I32" s="2314">
        <v>0</v>
      </c>
      <c r="J32" s="1267"/>
    </row>
    <row r="33" spans="1:16" ht="13.8">
      <c r="A33" s="1269"/>
      <c r="B33" s="1243"/>
      <c r="C33" s="1243"/>
      <c r="D33" s="1235" t="s">
        <v>991</v>
      </c>
      <c r="E33" s="1235" t="s">
        <v>236</v>
      </c>
      <c r="F33" s="1807">
        <v>0</v>
      </c>
      <c r="G33" s="1236" t="s">
        <v>223</v>
      </c>
      <c r="H33" s="1808">
        <f>'WCA Allocation Factors'!E12</f>
        <v>6.8509279244491156E-2</v>
      </c>
      <c r="I33" s="2314">
        <v>0</v>
      </c>
      <c r="J33" s="1267"/>
    </row>
    <row r="34" spans="1:16" ht="13.8">
      <c r="A34" s="1269"/>
      <c r="B34" s="1243"/>
      <c r="C34" s="1243"/>
      <c r="D34" s="1235" t="s">
        <v>992</v>
      </c>
      <c r="E34" s="1235" t="s">
        <v>236</v>
      </c>
      <c r="F34" s="1807">
        <v>0</v>
      </c>
      <c r="G34" s="1236" t="s">
        <v>223</v>
      </c>
      <c r="H34" s="1808">
        <f>'WCA Allocation Factors'!E12</f>
        <v>6.8509279244491156E-2</v>
      </c>
      <c r="I34" s="2314">
        <v>0</v>
      </c>
      <c r="J34" s="1267"/>
    </row>
    <row r="35" spans="1:16" ht="13.8">
      <c r="A35" s="1269"/>
      <c r="B35" s="1186"/>
      <c r="C35" s="1186"/>
      <c r="D35" s="1187" t="s">
        <v>993</v>
      </c>
      <c r="E35" s="1187" t="s">
        <v>236</v>
      </c>
      <c r="F35" s="1807">
        <v>0</v>
      </c>
      <c r="G35" s="1236" t="s">
        <v>352</v>
      </c>
      <c r="H35" s="1808">
        <f>'WCA Allocation Factors'!E17</f>
        <v>0</v>
      </c>
      <c r="I35" s="2314">
        <v>0</v>
      </c>
      <c r="J35" s="1267"/>
    </row>
    <row r="36" spans="1:16" ht="13.8">
      <c r="A36" s="1269"/>
      <c r="B36" s="1243"/>
      <c r="C36" s="1243"/>
      <c r="D36" s="1235" t="s">
        <v>993</v>
      </c>
      <c r="E36" s="1235" t="s">
        <v>236</v>
      </c>
      <c r="F36" s="1807">
        <v>0</v>
      </c>
      <c r="G36" s="1236" t="s">
        <v>341</v>
      </c>
      <c r="H36" s="1808">
        <f>'WCA Allocation Factors'!E16</f>
        <v>0.22605500000000001</v>
      </c>
      <c r="I36" s="2314">
        <v>0</v>
      </c>
      <c r="J36" s="1267"/>
    </row>
    <row r="37" spans="1:16" ht="13.8">
      <c r="A37" s="1269"/>
      <c r="B37" s="1243"/>
      <c r="C37" s="1243"/>
      <c r="D37" s="1235" t="s">
        <v>993</v>
      </c>
      <c r="E37" s="1235" t="s">
        <v>236</v>
      </c>
      <c r="F37" s="1807">
        <v>0</v>
      </c>
      <c r="G37" s="1236" t="s">
        <v>243</v>
      </c>
      <c r="H37" s="1808">
        <f>'WCA Allocation Factors'!E7</f>
        <v>8.043396137671209E-2</v>
      </c>
      <c r="I37" s="2314">
        <v>0</v>
      </c>
      <c r="J37" s="1267"/>
    </row>
    <row r="38" spans="1:16" ht="13.8">
      <c r="A38" s="1269"/>
      <c r="B38" s="1243"/>
      <c r="C38" s="1243"/>
      <c r="D38" s="1235" t="s">
        <v>994</v>
      </c>
      <c r="E38" s="1235" t="s">
        <v>236</v>
      </c>
      <c r="F38" s="1807">
        <v>0</v>
      </c>
      <c r="G38" s="1236" t="s">
        <v>352</v>
      </c>
      <c r="H38" s="1808">
        <f>'WCA Allocation Factors'!E17</f>
        <v>0</v>
      </c>
      <c r="I38" s="2314">
        <v>0</v>
      </c>
      <c r="J38" s="1267"/>
    </row>
    <row r="39" spans="1:16" ht="13.8">
      <c r="A39" s="1269"/>
      <c r="B39" s="1243"/>
      <c r="C39" s="1243"/>
      <c r="D39" s="1235" t="s">
        <v>994</v>
      </c>
      <c r="E39" s="1235" t="s">
        <v>236</v>
      </c>
      <c r="F39" s="1807">
        <v>0</v>
      </c>
      <c r="G39" s="1236" t="s">
        <v>341</v>
      </c>
      <c r="H39" s="1808">
        <f>'WCA Allocation Factors'!E16</f>
        <v>0.22605500000000001</v>
      </c>
      <c r="I39" s="2314">
        <v>0</v>
      </c>
      <c r="J39" s="1267"/>
      <c r="P39" s="998"/>
    </row>
    <row r="40" spans="1:16" ht="13.8">
      <c r="A40" s="1269"/>
      <c r="B40" s="1243"/>
      <c r="C40" s="1243"/>
      <c r="D40" s="1235" t="s">
        <v>994</v>
      </c>
      <c r="E40" s="1235" t="s">
        <v>236</v>
      </c>
      <c r="F40" s="1807">
        <v>0</v>
      </c>
      <c r="G40" s="1236" t="s">
        <v>243</v>
      </c>
      <c r="H40" s="1808">
        <f>'WCA Allocation Factors'!E7</f>
        <v>8.043396137671209E-2</v>
      </c>
      <c r="I40" s="2314">
        <v>0</v>
      </c>
      <c r="J40" s="1267"/>
    </row>
    <row r="41" spans="1:16" ht="13.8">
      <c r="A41" s="1269"/>
      <c r="B41" s="1243"/>
      <c r="C41" s="1243"/>
      <c r="D41" s="1235" t="s">
        <v>995</v>
      </c>
      <c r="E41" s="1235" t="s">
        <v>236</v>
      </c>
      <c r="F41" s="1807">
        <v>0</v>
      </c>
      <c r="G41" s="1236" t="s">
        <v>352</v>
      </c>
      <c r="H41" s="1808">
        <f>'WCA Allocation Factors'!E17</f>
        <v>0</v>
      </c>
      <c r="I41" s="2314">
        <v>0</v>
      </c>
      <c r="J41" s="1267"/>
    </row>
    <row r="42" spans="1:16" ht="13.8">
      <c r="A42" s="1269"/>
      <c r="B42" s="1243"/>
      <c r="C42" s="1243"/>
      <c r="D42" s="1235" t="s">
        <v>995</v>
      </c>
      <c r="E42" s="1235" t="s">
        <v>236</v>
      </c>
      <c r="F42" s="1807">
        <v>0</v>
      </c>
      <c r="G42" s="1236" t="s">
        <v>341</v>
      </c>
      <c r="H42" s="1808">
        <f>'WCA Allocation Factors'!E16</f>
        <v>0.22605500000000001</v>
      </c>
      <c r="I42" s="2314">
        <v>0</v>
      </c>
      <c r="J42" s="1267"/>
    </row>
    <row r="43" spans="1:16" ht="13.8">
      <c r="A43" s="1269"/>
      <c r="B43" s="1243"/>
      <c r="C43" s="1243"/>
      <c r="D43" s="1235" t="s">
        <v>995</v>
      </c>
      <c r="E43" s="1235" t="s">
        <v>236</v>
      </c>
      <c r="F43" s="1807">
        <v>0</v>
      </c>
      <c r="G43" s="1236" t="s">
        <v>243</v>
      </c>
      <c r="H43" s="1808">
        <f>'WCA Allocation Factors'!E7</f>
        <v>8.043396137671209E-2</v>
      </c>
      <c r="I43" s="2314">
        <v>0</v>
      </c>
      <c r="J43" s="1267"/>
    </row>
    <row r="44" spans="1:16" ht="13.8">
      <c r="A44" s="1269"/>
      <c r="B44" s="1243"/>
      <c r="C44" s="1243"/>
      <c r="D44" s="1235"/>
      <c r="E44" s="1235"/>
      <c r="F44" s="1809">
        <f>SUM(F9:F43)</f>
        <v>0</v>
      </c>
      <c r="G44" s="1236"/>
      <c r="H44" s="1810"/>
      <c r="I44" s="1809">
        <f>SUM(I9:I43)</f>
        <v>0</v>
      </c>
      <c r="J44" s="1267"/>
    </row>
    <row r="45" spans="1:16" ht="13.8">
      <c r="A45" s="1269"/>
      <c r="B45" s="1243"/>
      <c r="C45" s="1243"/>
      <c r="D45" s="1235"/>
      <c r="E45" s="1235"/>
      <c r="F45" s="1807"/>
      <c r="G45" s="1236"/>
      <c r="H45" s="1810"/>
      <c r="I45" s="1258"/>
      <c r="J45" s="1267"/>
    </row>
    <row r="46" spans="1:16" ht="14.4" thickBot="1">
      <c r="A46" s="1269"/>
      <c r="B46" s="1259"/>
      <c r="C46" s="1186"/>
      <c r="D46" s="1811" t="s">
        <v>895</v>
      </c>
      <c r="E46" s="1187"/>
      <c r="F46" s="1812">
        <f>F44+'Adj 8.12.2'!F108+'Adj 8.12.1 Adj June 2012 AMA Pl'!F103+'Adj 8.12 Adjust June 2012 AMA P'!F102</f>
        <v>0</v>
      </c>
      <c r="G46" s="1236"/>
      <c r="H46" s="1810"/>
      <c r="I46" s="1812">
        <f>I44+'Adj 8.12.2'!I108+'Adj 8.12.1 Adj June 2012 AMA Pl'!I103+'Adj 8.12 Adjust June 2012 AMA P'!I102</f>
        <v>0</v>
      </c>
      <c r="J46" s="1267"/>
    </row>
    <row r="47" spans="1:16" ht="14.4" thickTop="1">
      <c r="A47" s="1269"/>
      <c r="B47" s="1243"/>
      <c r="C47" s="1243"/>
      <c r="D47" s="1235"/>
      <c r="E47" s="1235"/>
      <c r="F47" s="1807"/>
      <c r="G47" s="1236"/>
      <c r="H47" s="1810"/>
      <c r="I47" s="1258"/>
      <c r="J47" s="1267"/>
    </row>
    <row r="48" spans="1:16" ht="13.8">
      <c r="A48" s="1269"/>
      <c r="B48" s="118" t="s">
        <v>350</v>
      </c>
      <c r="C48" s="1075"/>
      <c r="D48" s="1237"/>
      <c r="E48" s="189"/>
      <c r="F48" s="1236"/>
      <c r="G48" s="189"/>
      <c r="H48" s="1260"/>
      <c r="I48" s="169"/>
      <c r="J48" s="1267"/>
    </row>
    <row r="49" spans="1:10" ht="13.8">
      <c r="A49" s="1265"/>
      <c r="B49" s="1806"/>
      <c r="C49" s="1806"/>
      <c r="D49" s="1237"/>
      <c r="E49" s="189"/>
      <c r="F49" s="1258"/>
      <c r="G49" s="436"/>
      <c r="H49" s="1806"/>
      <c r="I49" s="1806"/>
      <c r="J49" s="1265"/>
    </row>
    <row r="50" spans="1:10" s="81" customFormat="1" ht="13.8">
      <c r="A50" s="1230"/>
      <c r="B50" s="2689" t="s">
        <v>1140</v>
      </c>
      <c r="C50" s="2690"/>
      <c r="D50" s="2690"/>
      <c r="E50" s="2690"/>
      <c r="F50" s="2690"/>
      <c r="G50" s="2690"/>
      <c r="H50" s="2690"/>
      <c r="I50" s="2691"/>
      <c r="J50" s="1230"/>
    </row>
    <row r="51" spans="1:10" s="81" customFormat="1" ht="13.8">
      <c r="A51" s="1230"/>
      <c r="B51" s="2692"/>
      <c r="C51" s="2693"/>
      <c r="D51" s="2693"/>
      <c r="E51" s="2693"/>
      <c r="F51" s="2693"/>
      <c r="G51" s="2693"/>
      <c r="H51" s="2693"/>
      <c r="I51" s="2694"/>
      <c r="J51" s="1230"/>
    </row>
    <row r="52" spans="1:10" s="81" customFormat="1" ht="13.8">
      <c r="A52" s="1230"/>
      <c r="B52" s="2695"/>
      <c r="C52" s="2696"/>
      <c r="D52" s="2696"/>
      <c r="E52" s="2696"/>
      <c r="F52" s="2696"/>
      <c r="G52" s="2696"/>
      <c r="H52" s="2696"/>
      <c r="I52" s="2697"/>
      <c r="J52" s="1230"/>
    </row>
    <row r="53" spans="1:10">
      <c r="A53" s="1265"/>
      <c r="B53" s="1265"/>
      <c r="C53" s="1265"/>
      <c r="D53" s="1275"/>
      <c r="E53" s="1270"/>
      <c r="F53" s="1271"/>
      <c r="G53" s="1266"/>
      <c r="H53" s="1265"/>
      <c r="I53" s="1265"/>
      <c r="J53" s="1265"/>
    </row>
    <row r="54" spans="1:10">
      <c r="A54" s="1265"/>
      <c r="B54" s="1265"/>
      <c r="C54" s="1265"/>
      <c r="D54" s="1276"/>
      <c r="E54" s="1274"/>
      <c r="F54" s="1274"/>
      <c r="G54" s="1266"/>
      <c r="H54" s="1265"/>
      <c r="I54" s="1265"/>
      <c r="J54" s="1265"/>
    </row>
    <row r="55" spans="1:10">
      <c r="A55" s="1265"/>
      <c r="B55" s="1265"/>
      <c r="C55" s="1265"/>
      <c r="D55" s="1276"/>
      <c r="E55" s="1274"/>
      <c r="F55" s="1274"/>
      <c r="G55" s="1266"/>
      <c r="H55" s="1265"/>
      <c r="I55" s="1265"/>
      <c r="J55" s="1265"/>
    </row>
    <row r="56" spans="1:10">
      <c r="D56" s="1277"/>
      <c r="E56" s="1265"/>
      <c r="F56" s="1265"/>
      <c r="G56" s="1266"/>
    </row>
    <row r="57" spans="1:10">
      <c r="D57" s="1277"/>
      <c r="E57" s="1265"/>
      <c r="F57" s="1265"/>
      <c r="G57" s="1266"/>
    </row>
    <row r="58" spans="1:10">
      <c r="D58" s="1277"/>
      <c r="E58" s="1265"/>
      <c r="F58" s="1265"/>
      <c r="G58" s="1266"/>
    </row>
    <row r="59" spans="1:10">
      <c r="D59" s="1277"/>
      <c r="E59" s="1265"/>
      <c r="F59" s="1265"/>
      <c r="G59" s="1266"/>
    </row>
    <row r="60" spans="1:10">
      <c r="D60" s="1277"/>
      <c r="E60" s="1265"/>
      <c r="F60" s="1265"/>
      <c r="G60" s="1266"/>
    </row>
    <row r="61" spans="1:10">
      <c r="D61" s="1277"/>
      <c r="E61" s="1265"/>
      <c r="F61" s="1265"/>
      <c r="G61" s="1266"/>
    </row>
    <row r="62" spans="1:10">
      <c r="D62" s="1277"/>
      <c r="E62" s="1265"/>
      <c r="F62" s="1265"/>
      <c r="G62" s="1266"/>
    </row>
    <row r="63" spans="1:10">
      <c r="D63" s="1277"/>
      <c r="E63" s="1265"/>
      <c r="F63" s="1265"/>
      <c r="G63" s="1266"/>
    </row>
    <row r="64" spans="1:10">
      <c r="D64" s="1277"/>
      <c r="E64" s="1265"/>
      <c r="F64" s="1265"/>
      <c r="G64" s="1266"/>
    </row>
    <row r="65" spans="4:7">
      <c r="D65" s="1277"/>
      <c r="E65" s="1265"/>
      <c r="F65" s="1265"/>
      <c r="G65" s="1266"/>
    </row>
    <row r="66" spans="4:7">
      <c r="D66" s="1277"/>
      <c r="E66" s="1265"/>
      <c r="F66" s="1265"/>
      <c r="G66" s="1266"/>
    </row>
    <row r="67" spans="4:7">
      <c r="D67" s="1277"/>
      <c r="E67" s="1265"/>
      <c r="F67" s="1265"/>
      <c r="G67" s="1266"/>
    </row>
    <row r="68" spans="4:7">
      <c r="D68" s="1277"/>
      <c r="E68" s="1265"/>
      <c r="F68" s="1265"/>
      <c r="G68" s="1266"/>
    </row>
    <row r="69" spans="4:7">
      <c r="D69" s="1277"/>
      <c r="E69" s="1265"/>
      <c r="F69" s="1265"/>
      <c r="G69" s="1266"/>
    </row>
    <row r="70" spans="4:7">
      <c r="D70" s="1277"/>
      <c r="E70" s="1265"/>
      <c r="F70" s="1265"/>
      <c r="G70" s="1266"/>
    </row>
    <row r="71" spans="4:7">
      <c r="D71" s="1277"/>
      <c r="E71" s="1265"/>
      <c r="F71" s="1265"/>
      <c r="G71" s="1266"/>
    </row>
    <row r="72" spans="4:7">
      <c r="D72" s="1277"/>
      <c r="E72" s="1265"/>
      <c r="F72" s="1265"/>
      <c r="G72" s="1266"/>
    </row>
    <row r="73" spans="4:7">
      <c r="D73" s="1277"/>
      <c r="E73" s="1265"/>
      <c r="F73" s="1265"/>
      <c r="G73" s="1266"/>
    </row>
    <row r="74" spans="4:7">
      <c r="D74" s="1277"/>
      <c r="E74" s="1265"/>
      <c r="F74" s="1265"/>
      <c r="G74" s="1266"/>
    </row>
    <row r="75" spans="4:7">
      <c r="D75" s="1277"/>
      <c r="E75" s="1265"/>
      <c r="F75" s="1265"/>
      <c r="G75" s="1266"/>
    </row>
    <row r="76" spans="4:7">
      <c r="D76" s="1277"/>
      <c r="E76" s="1265"/>
      <c r="F76" s="1265"/>
      <c r="G76" s="1266"/>
    </row>
    <row r="77" spans="4:7">
      <c r="D77" s="1277"/>
      <c r="E77" s="1265"/>
      <c r="F77" s="1265"/>
      <c r="G77" s="1266"/>
    </row>
    <row r="78" spans="4:7">
      <c r="D78" s="1277"/>
      <c r="E78" s="1265"/>
      <c r="F78" s="1265"/>
      <c r="G78" s="1266"/>
    </row>
    <row r="79" spans="4:7">
      <c r="D79" s="1277"/>
      <c r="E79" s="1265"/>
      <c r="F79" s="1265"/>
      <c r="G79" s="1266"/>
    </row>
    <row r="80" spans="4:7">
      <c r="D80" s="1277"/>
      <c r="E80" s="1265"/>
      <c r="F80" s="1265"/>
      <c r="G80" s="1266"/>
    </row>
    <row r="81" spans="4:7">
      <c r="D81" s="1277"/>
      <c r="E81" s="1265"/>
      <c r="F81" s="1265"/>
      <c r="G81" s="1266"/>
    </row>
    <row r="82" spans="4:7">
      <c r="D82" s="1277"/>
      <c r="E82" s="1265"/>
      <c r="F82" s="1265"/>
      <c r="G82" s="1266"/>
    </row>
    <row r="83" spans="4:7">
      <c r="D83" s="1277"/>
      <c r="E83" s="1265"/>
      <c r="F83" s="1265"/>
      <c r="G83" s="1266"/>
    </row>
    <row r="84" spans="4:7">
      <c r="D84" s="1277"/>
      <c r="E84" s="1265"/>
      <c r="F84" s="1265"/>
      <c r="G84" s="1266"/>
    </row>
    <row r="85" spans="4:7">
      <c r="D85" s="1277"/>
      <c r="E85" s="1265"/>
      <c r="F85" s="1265"/>
      <c r="G85" s="1266"/>
    </row>
    <row r="86" spans="4:7">
      <c r="D86" s="1277"/>
      <c r="E86" s="1265"/>
      <c r="F86" s="1265"/>
      <c r="G86" s="1266"/>
    </row>
    <row r="87" spans="4:7">
      <c r="D87" s="1277"/>
      <c r="E87" s="1265"/>
      <c r="F87" s="1265"/>
      <c r="G87" s="1266"/>
    </row>
    <row r="88" spans="4:7">
      <c r="D88" s="1277"/>
      <c r="E88" s="1265"/>
      <c r="F88" s="1265"/>
      <c r="G88" s="1266"/>
    </row>
    <row r="89" spans="4:7">
      <c r="D89" s="1277"/>
      <c r="E89" s="1265"/>
      <c r="F89" s="1265"/>
      <c r="G89" s="1266"/>
    </row>
    <row r="90" spans="4:7">
      <c r="D90" s="1277"/>
      <c r="E90" s="1265"/>
      <c r="F90" s="1265"/>
      <c r="G90" s="1266"/>
    </row>
    <row r="91" spans="4:7">
      <c r="D91" s="1277"/>
      <c r="E91" s="1265"/>
      <c r="F91" s="1265"/>
      <c r="G91" s="1266"/>
    </row>
    <row r="92" spans="4:7">
      <c r="D92" s="1277"/>
      <c r="E92" s="1265"/>
      <c r="F92" s="1265"/>
      <c r="G92" s="1266"/>
    </row>
    <row r="93" spans="4:7">
      <c r="D93" s="1277"/>
      <c r="E93" s="1265"/>
      <c r="F93" s="1265"/>
      <c r="G93" s="1266"/>
    </row>
    <row r="94" spans="4:7">
      <c r="D94" s="1277"/>
      <c r="E94" s="1265"/>
      <c r="F94" s="1265"/>
      <c r="G94" s="1266"/>
    </row>
    <row r="95" spans="4:7">
      <c r="D95" s="1277"/>
      <c r="E95" s="1265"/>
      <c r="F95" s="1265"/>
      <c r="G95" s="1266"/>
    </row>
    <row r="96" spans="4:7">
      <c r="D96" s="1277"/>
      <c r="E96" s="1265"/>
      <c r="F96" s="1265"/>
      <c r="G96" s="1266"/>
    </row>
    <row r="97" spans="4:7">
      <c r="D97" s="1277"/>
      <c r="E97" s="1265"/>
      <c r="F97" s="1265"/>
      <c r="G97" s="1266"/>
    </row>
    <row r="98" spans="4:7">
      <c r="D98" s="1277"/>
      <c r="E98" s="1265"/>
      <c r="F98" s="1265"/>
      <c r="G98" s="1266"/>
    </row>
    <row r="99" spans="4:7">
      <c r="D99" s="1277"/>
      <c r="E99" s="1265"/>
      <c r="F99" s="1265"/>
      <c r="G99" s="1266"/>
    </row>
    <row r="100" spans="4:7">
      <c r="D100" s="1277"/>
      <c r="E100" s="1265"/>
      <c r="F100" s="1265"/>
      <c r="G100" s="1266"/>
    </row>
    <row r="101" spans="4:7">
      <c r="D101" s="1277"/>
      <c r="E101" s="1265"/>
      <c r="F101" s="1265"/>
      <c r="G101" s="1266"/>
    </row>
    <row r="102" spans="4:7">
      <c r="D102" s="1277"/>
      <c r="E102" s="1265"/>
      <c r="F102" s="1265"/>
      <c r="G102" s="1266"/>
    </row>
    <row r="103" spans="4:7">
      <c r="D103" s="1277"/>
      <c r="E103" s="1265"/>
      <c r="F103" s="1265"/>
      <c r="G103" s="1266"/>
    </row>
    <row r="104" spans="4:7">
      <c r="D104" s="1277"/>
      <c r="E104" s="1265"/>
      <c r="F104" s="1265"/>
      <c r="G104" s="1266"/>
    </row>
    <row r="105" spans="4:7">
      <c r="D105" s="1277"/>
      <c r="E105" s="1265"/>
      <c r="F105" s="1265"/>
      <c r="G105" s="1266"/>
    </row>
    <row r="106" spans="4:7">
      <c r="D106" s="1277"/>
      <c r="E106" s="1265"/>
      <c r="F106" s="1265"/>
      <c r="G106" s="1266"/>
    </row>
    <row r="107" spans="4:7">
      <c r="D107" s="1277"/>
      <c r="E107" s="1265"/>
      <c r="F107" s="1265"/>
      <c r="G107" s="1266"/>
    </row>
    <row r="108" spans="4:7">
      <c r="D108" s="1277"/>
      <c r="E108" s="1265"/>
      <c r="F108" s="1265"/>
      <c r="G108" s="1266"/>
    </row>
    <row r="109" spans="4:7">
      <c r="D109" s="1277"/>
      <c r="E109" s="1265"/>
      <c r="F109" s="1265"/>
      <c r="G109" s="1266"/>
    </row>
    <row r="110" spans="4:7">
      <c r="D110" s="1277"/>
      <c r="E110" s="1265"/>
      <c r="F110" s="1265"/>
      <c r="G110" s="1266"/>
    </row>
    <row r="111" spans="4:7">
      <c r="D111" s="1277"/>
      <c r="E111" s="1265"/>
      <c r="F111" s="1265"/>
      <c r="G111" s="1266"/>
    </row>
    <row r="112" spans="4:7">
      <c r="D112" s="1277"/>
      <c r="E112" s="1265"/>
      <c r="F112" s="1265"/>
      <c r="G112" s="1266"/>
    </row>
    <row r="113" spans="4:7">
      <c r="D113" s="1277"/>
      <c r="E113" s="1265"/>
      <c r="F113" s="1265"/>
      <c r="G113" s="1266"/>
    </row>
    <row r="114" spans="4:7">
      <c r="D114" s="1277"/>
      <c r="E114" s="1265"/>
      <c r="F114" s="1265"/>
      <c r="G114" s="1266"/>
    </row>
    <row r="115" spans="4:7">
      <c r="D115" s="1277"/>
      <c r="E115" s="1265"/>
      <c r="F115" s="1265"/>
      <c r="G115" s="1266"/>
    </row>
    <row r="116" spans="4:7">
      <c r="D116" s="1277"/>
      <c r="E116" s="1265"/>
      <c r="F116" s="1265"/>
      <c r="G116" s="1266"/>
    </row>
    <row r="117" spans="4:7">
      <c r="D117" s="1277"/>
      <c r="E117" s="1265"/>
      <c r="F117" s="1265"/>
      <c r="G117" s="1266"/>
    </row>
    <row r="118" spans="4:7">
      <c r="D118" s="1277"/>
      <c r="E118" s="1265"/>
      <c r="F118" s="1265"/>
      <c r="G118" s="1266"/>
    </row>
    <row r="119" spans="4:7">
      <c r="D119" s="1277"/>
      <c r="E119" s="1265"/>
      <c r="F119" s="1265"/>
      <c r="G119" s="1266"/>
    </row>
    <row r="120" spans="4:7">
      <c r="D120" s="1277"/>
      <c r="E120" s="1265"/>
      <c r="F120" s="1265"/>
      <c r="G120" s="1266"/>
    </row>
    <row r="121" spans="4:7">
      <c r="D121" s="1277"/>
      <c r="E121" s="1265"/>
      <c r="F121" s="1265"/>
      <c r="G121" s="1266"/>
    </row>
    <row r="122" spans="4:7">
      <c r="D122" s="1277"/>
      <c r="E122" s="1265"/>
      <c r="F122" s="1265"/>
      <c r="G122" s="1266"/>
    </row>
    <row r="123" spans="4:7">
      <c r="D123" s="1277"/>
      <c r="E123" s="1265"/>
      <c r="F123" s="1265"/>
      <c r="G123" s="1266"/>
    </row>
    <row r="124" spans="4:7">
      <c r="D124" s="1277"/>
      <c r="E124" s="1265"/>
      <c r="F124" s="1265"/>
      <c r="G124" s="1266"/>
    </row>
    <row r="125" spans="4:7">
      <c r="D125" s="1277"/>
      <c r="E125" s="1265"/>
      <c r="F125" s="1265"/>
      <c r="G125" s="1266"/>
    </row>
    <row r="126" spans="4:7">
      <c r="D126" s="1277"/>
      <c r="E126" s="1265"/>
      <c r="F126" s="1265"/>
      <c r="G126" s="1266"/>
    </row>
    <row r="127" spans="4:7">
      <c r="D127" s="1277"/>
      <c r="E127" s="1265"/>
      <c r="F127" s="1265"/>
      <c r="G127" s="1266"/>
    </row>
    <row r="128" spans="4:7">
      <c r="D128" s="1277"/>
      <c r="E128" s="1265"/>
      <c r="F128" s="1265"/>
      <c r="G128" s="1266"/>
    </row>
    <row r="129" spans="4:7">
      <c r="D129" s="1277"/>
      <c r="E129" s="1265"/>
      <c r="F129" s="1265"/>
      <c r="G129" s="1266"/>
    </row>
    <row r="130" spans="4:7">
      <c r="D130" s="1277"/>
      <c r="E130" s="1265"/>
      <c r="F130" s="1265"/>
      <c r="G130" s="1266"/>
    </row>
    <row r="131" spans="4:7">
      <c r="D131" s="1277"/>
      <c r="E131" s="1265"/>
      <c r="F131" s="1265"/>
      <c r="G131" s="1266"/>
    </row>
    <row r="132" spans="4:7">
      <c r="D132" s="1277"/>
      <c r="E132" s="1265"/>
      <c r="F132" s="1265"/>
      <c r="G132" s="1266"/>
    </row>
    <row r="133" spans="4:7">
      <c r="D133" s="1277"/>
      <c r="E133" s="1265"/>
      <c r="F133" s="1265"/>
      <c r="G133" s="1266"/>
    </row>
    <row r="134" spans="4:7">
      <c r="D134" s="1277"/>
      <c r="E134" s="1265"/>
      <c r="F134" s="1265"/>
      <c r="G134" s="1266"/>
    </row>
    <row r="135" spans="4:7">
      <c r="D135" s="1277"/>
      <c r="E135" s="1265"/>
      <c r="F135" s="1265"/>
      <c r="G135" s="1266"/>
    </row>
    <row r="136" spans="4:7">
      <c r="D136" s="1277"/>
      <c r="E136" s="1265"/>
      <c r="F136" s="1265"/>
      <c r="G136" s="1266"/>
    </row>
    <row r="137" spans="4:7">
      <c r="D137" s="1277"/>
      <c r="E137" s="1265"/>
      <c r="F137" s="1265"/>
      <c r="G137" s="1266"/>
    </row>
    <row r="138" spans="4:7">
      <c r="D138" s="1277"/>
      <c r="E138" s="1265"/>
      <c r="F138" s="1265"/>
      <c r="G138" s="1266"/>
    </row>
    <row r="139" spans="4:7">
      <c r="D139" s="1277"/>
      <c r="E139" s="1265"/>
      <c r="F139" s="1265"/>
      <c r="G139" s="1266"/>
    </row>
    <row r="140" spans="4:7">
      <c r="D140" s="1277"/>
      <c r="E140" s="1265"/>
      <c r="F140" s="1265"/>
      <c r="G140" s="1266"/>
    </row>
    <row r="141" spans="4:7">
      <c r="D141" s="1277"/>
      <c r="E141" s="1265"/>
      <c r="F141" s="1265"/>
      <c r="G141" s="1266"/>
    </row>
    <row r="142" spans="4:7">
      <c r="D142" s="1277"/>
      <c r="E142" s="1265"/>
      <c r="F142" s="1265"/>
      <c r="G142" s="1266"/>
    </row>
    <row r="143" spans="4:7">
      <c r="D143" s="1277"/>
      <c r="E143" s="1265"/>
      <c r="F143" s="1265"/>
      <c r="G143" s="1266"/>
    </row>
    <row r="144" spans="4:7">
      <c r="D144" s="1277"/>
      <c r="E144" s="1265"/>
      <c r="F144" s="1265"/>
      <c r="G144" s="1266"/>
    </row>
    <row r="145" spans="4:7">
      <c r="D145" s="1277"/>
      <c r="E145" s="1265"/>
      <c r="F145" s="1265"/>
      <c r="G145" s="1266"/>
    </row>
    <row r="146" spans="4:7">
      <c r="D146" s="1277"/>
      <c r="E146" s="1265"/>
      <c r="F146" s="1265"/>
      <c r="G146" s="1266"/>
    </row>
    <row r="147" spans="4:7">
      <c r="D147" s="1277"/>
      <c r="E147" s="1265"/>
      <c r="F147" s="1265"/>
      <c r="G147" s="1266"/>
    </row>
    <row r="148" spans="4:7">
      <c r="D148" s="1277"/>
      <c r="E148" s="1265"/>
      <c r="F148" s="1265"/>
      <c r="G148" s="1266"/>
    </row>
    <row r="149" spans="4:7">
      <c r="D149" s="1277"/>
      <c r="E149" s="1265"/>
      <c r="F149" s="1265"/>
      <c r="G149" s="1266"/>
    </row>
    <row r="150" spans="4:7">
      <c r="D150" s="1277"/>
      <c r="E150" s="1265"/>
      <c r="F150" s="1265"/>
      <c r="G150" s="1266"/>
    </row>
    <row r="151" spans="4:7">
      <c r="D151" s="1277"/>
      <c r="E151" s="1265"/>
      <c r="F151" s="1265"/>
      <c r="G151" s="1266"/>
    </row>
    <row r="152" spans="4:7">
      <c r="D152" s="1277"/>
      <c r="E152" s="1265"/>
      <c r="F152" s="1265"/>
      <c r="G152" s="1266"/>
    </row>
    <row r="153" spans="4:7">
      <c r="D153" s="1277"/>
      <c r="E153" s="1265"/>
      <c r="F153" s="1265"/>
      <c r="G153" s="1266"/>
    </row>
    <row r="154" spans="4:7">
      <c r="D154" s="1277"/>
      <c r="E154" s="1265"/>
      <c r="F154" s="1265"/>
      <c r="G154" s="1266"/>
    </row>
    <row r="155" spans="4:7">
      <c r="D155" s="1277"/>
      <c r="E155" s="1265"/>
      <c r="F155" s="1265"/>
      <c r="G155" s="1266"/>
    </row>
    <row r="156" spans="4:7">
      <c r="D156" s="1277"/>
      <c r="E156" s="1265"/>
      <c r="F156" s="1265"/>
      <c r="G156" s="1266"/>
    </row>
    <row r="157" spans="4:7">
      <c r="D157" s="1277"/>
      <c r="E157" s="1265"/>
      <c r="F157" s="1265"/>
      <c r="G157" s="1266"/>
    </row>
    <row r="158" spans="4:7">
      <c r="D158" s="1277"/>
      <c r="E158" s="1265"/>
      <c r="F158" s="1265"/>
      <c r="G158" s="1266"/>
    </row>
    <row r="159" spans="4:7">
      <c r="D159" s="1277"/>
      <c r="E159" s="1265"/>
      <c r="F159" s="1265"/>
      <c r="G159" s="1266"/>
    </row>
    <row r="160" spans="4:7">
      <c r="D160" s="1277"/>
      <c r="E160" s="1265"/>
      <c r="F160" s="1265"/>
      <c r="G160" s="1266"/>
    </row>
    <row r="161" spans="4:7">
      <c r="D161" s="1277"/>
      <c r="E161" s="1265"/>
      <c r="F161" s="1265"/>
      <c r="G161" s="1266"/>
    </row>
    <row r="162" spans="4:7">
      <c r="D162" s="1277"/>
      <c r="E162" s="1265"/>
      <c r="F162" s="1265"/>
      <c r="G162" s="1266"/>
    </row>
    <row r="163" spans="4:7">
      <c r="D163" s="1277"/>
      <c r="E163" s="1265"/>
      <c r="F163" s="1265"/>
      <c r="G163" s="1266"/>
    </row>
    <row r="164" spans="4:7">
      <c r="D164" s="1277"/>
      <c r="E164" s="1265"/>
      <c r="F164" s="1265"/>
      <c r="G164" s="1266"/>
    </row>
    <row r="165" spans="4:7">
      <c r="D165" s="1277"/>
      <c r="E165" s="1265"/>
      <c r="F165" s="1265"/>
      <c r="G165" s="1266"/>
    </row>
    <row r="166" spans="4:7">
      <c r="D166" s="1277"/>
      <c r="E166" s="1265"/>
      <c r="F166" s="1265"/>
      <c r="G166" s="1266"/>
    </row>
    <row r="167" spans="4:7">
      <c r="D167" s="1277"/>
      <c r="E167" s="1265"/>
      <c r="F167" s="1265"/>
      <c r="G167" s="1266"/>
    </row>
    <row r="168" spans="4:7">
      <c r="D168" s="1277"/>
      <c r="E168" s="1265"/>
      <c r="F168" s="1265"/>
      <c r="G168" s="1266"/>
    </row>
    <row r="169" spans="4:7">
      <c r="D169" s="1277"/>
      <c r="E169" s="1265"/>
      <c r="F169" s="1265"/>
      <c r="G169" s="1266"/>
    </row>
    <row r="170" spans="4:7">
      <c r="D170" s="1277"/>
      <c r="E170" s="1265"/>
      <c r="F170" s="1265"/>
      <c r="G170" s="1266"/>
    </row>
    <row r="171" spans="4:7">
      <c r="D171" s="1277"/>
      <c r="E171" s="1265"/>
      <c r="F171" s="1265"/>
      <c r="G171" s="1266"/>
    </row>
    <row r="172" spans="4:7">
      <c r="D172" s="1277"/>
      <c r="E172" s="1265"/>
      <c r="F172" s="1265"/>
      <c r="G172" s="1266"/>
    </row>
    <row r="173" spans="4:7">
      <c r="D173" s="1277"/>
      <c r="E173" s="1265"/>
      <c r="F173" s="1265"/>
      <c r="G173" s="1266"/>
    </row>
    <row r="174" spans="4:7">
      <c r="D174" s="1277"/>
      <c r="E174" s="1265"/>
      <c r="F174" s="1265"/>
      <c r="G174" s="1266"/>
    </row>
    <row r="175" spans="4:7">
      <c r="D175" s="1277"/>
      <c r="E175" s="1265"/>
      <c r="F175" s="1265"/>
      <c r="G175" s="1266"/>
    </row>
    <row r="176" spans="4:7">
      <c r="D176" s="1277"/>
      <c r="E176" s="1265"/>
      <c r="F176" s="1265"/>
      <c r="G176" s="1266"/>
    </row>
    <row r="177" spans="4:7">
      <c r="D177" s="1277"/>
      <c r="E177" s="1265"/>
      <c r="F177" s="1265"/>
      <c r="G177" s="1266"/>
    </row>
    <row r="178" spans="4:7">
      <c r="D178" s="1277"/>
      <c r="E178" s="1265"/>
      <c r="F178" s="1265"/>
      <c r="G178" s="1266"/>
    </row>
    <row r="179" spans="4:7">
      <c r="D179" s="1277"/>
      <c r="E179" s="1265"/>
      <c r="F179" s="1265"/>
      <c r="G179" s="1266"/>
    </row>
    <row r="180" spans="4:7">
      <c r="D180" s="1277"/>
      <c r="E180" s="1265"/>
      <c r="F180" s="1265"/>
      <c r="G180" s="1266"/>
    </row>
    <row r="181" spans="4:7">
      <c r="D181" s="1277"/>
      <c r="E181" s="1265"/>
      <c r="F181" s="1265"/>
      <c r="G181" s="1266"/>
    </row>
    <row r="182" spans="4:7">
      <c r="D182" s="1277"/>
      <c r="E182" s="1265"/>
      <c r="F182" s="1265"/>
      <c r="G182" s="1266"/>
    </row>
    <row r="183" spans="4:7">
      <c r="D183" s="1277"/>
      <c r="E183" s="1265"/>
      <c r="F183" s="1265"/>
      <c r="G183" s="1266"/>
    </row>
    <row r="184" spans="4:7">
      <c r="D184" s="1277"/>
      <c r="E184" s="1265"/>
      <c r="F184" s="1265"/>
      <c r="G184" s="1266"/>
    </row>
    <row r="185" spans="4:7">
      <c r="D185" s="1277"/>
      <c r="E185" s="1265"/>
      <c r="F185" s="1265"/>
      <c r="G185" s="1266"/>
    </row>
    <row r="186" spans="4:7">
      <c r="D186" s="1277"/>
      <c r="E186" s="1265"/>
      <c r="F186" s="1265"/>
      <c r="G186" s="1266"/>
    </row>
    <row r="187" spans="4:7">
      <c r="D187" s="1277"/>
      <c r="E187" s="1265"/>
      <c r="F187" s="1265"/>
      <c r="G187" s="1266"/>
    </row>
    <row r="188" spans="4:7">
      <c r="D188" s="1277"/>
      <c r="E188" s="1265"/>
      <c r="F188" s="1265"/>
      <c r="G188" s="1266"/>
    </row>
    <row r="189" spans="4:7">
      <c r="D189" s="1277"/>
      <c r="E189" s="1265"/>
      <c r="F189" s="1265"/>
      <c r="G189" s="1266"/>
    </row>
    <row r="190" spans="4:7">
      <c r="D190" s="1277"/>
      <c r="E190" s="1265"/>
      <c r="F190" s="1265"/>
      <c r="G190" s="1266"/>
    </row>
    <row r="191" spans="4:7">
      <c r="D191" s="1277"/>
      <c r="E191" s="1265"/>
      <c r="F191" s="1265"/>
      <c r="G191" s="1266"/>
    </row>
    <row r="192" spans="4:7">
      <c r="D192" s="1277"/>
      <c r="E192" s="1265"/>
      <c r="F192" s="1265"/>
      <c r="G192" s="1266"/>
    </row>
    <row r="193" spans="4:7">
      <c r="D193" s="1277"/>
      <c r="E193" s="1265"/>
      <c r="F193" s="1265"/>
      <c r="G193" s="1266"/>
    </row>
    <row r="194" spans="4:7">
      <c r="D194" s="1277"/>
      <c r="E194" s="1265"/>
      <c r="F194" s="1265"/>
      <c r="G194" s="1266"/>
    </row>
    <row r="195" spans="4:7">
      <c r="D195" s="1277"/>
      <c r="E195" s="1265"/>
      <c r="F195" s="1265"/>
      <c r="G195" s="1266"/>
    </row>
    <row r="196" spans="4:7">
      <c r="D196" s="1277"/>
      <c r="E196" s="1265"/>
      <c r="F196" s="1265"/>
      <c r="G196" s="1266"/>
    </row>
    <row r="197" spans="4:7">
      <c r="D197" s="1277"/>
      <c r="E197" s="1265"/>
      <c r="F197" s="1265"/>
      <c r="G197" s="1266"/>
    </row>
    <row r="198" spans="4:7">
      <c r="D198" s="1277"/>
      <c r="E198" s="1265"/>
      <c r="F198" s="1265"/>
      <c r="G198" s="1266"/>
    </row>
    <row r="199" spans="4:7">
      <c r="D199" s="1277"/>
      <c r="E199" s="1265"/>
      <c r="F199" s="1265"/>
      <c r="G199" s="1266"/>
    </row>
    <row r="200" spans="4:7">
      <c r="D200" s="1277"/>
      <c r="E200" s="1265"/>
      <c r="F200" s="1265"/>
      <c r="G200" s="1266"/>
    </row>
    <row r="201" spans="4:7">
      <c r="D201" s="1277"/>
      <c r="E201" s="1265"/>
      <c r="F201" s="1265"/>
      <c r="G201" s="1266"/>
    </row>
    <row r="202" spans="4:7">
      <c r="D202" s="1277"/>
      <c r="E202" s="1265"/>
      <c r="F202" s="1265"/>
      <c r="G202" s="1266"/>
    </row>
    <row r="203" spans="4:7">
      <c r="D203" s="1277"/>
      <c r="E203" s="1265"/>
      <c r="F203" s="1265"/>
      <c r="G203" s="1266"/>
    </row>
    <row r="204" spans="4:7">
      <c r="D204" s="1277"/>
      <c r="E204" s="1265"/>
      <c r="F204" s="1265"/>
      <c r="G204" s="1266"/>
    </row>
    <row r="205" spans="4:7">
      <c r="D205" s="1277"/>
      <c r="E205" s="1265"/>
      <c r="F205" s="1265"/>
      <c r="G205" s="1266"/>
    </row>
    <row r="206" spans="4:7">
      <c r="D206" s="1277"/>
      <c r="E206" s="1265"/>
      <c r="F206" s="1265"/>
      <c r="G206" s="1266"/>
    </row>
    <row r="207" spans="4:7">
      <c r="D207" s="1277"/>
      <c r="E207" s="1265"/>
      <c r="F207" s="1265"/>
      <c r="G207" s="1266"/>
    </row>
    <row r="208" spans="4:7">
      <c r="D208" s="1277"/>
      <c r="E208" s="1265"/>
      <c r="F208" s="1265"/>
      <c r="G208" s="1266"/>
    </row>
    <row r="209" spans="4:7">
      <c r="D209" s="1277"/>
      <c r="E209" s="1265"/>
      <c r="F209" s="1265"/>
      <c r="G209" s="1266"/>
    </row>
    <row r="210" spans="4:7">
      <c r="D210" s="1277"/>
      <c r="E210" s="1265"/>
      <c r="F210" s="1265"/>
      <c r="G210" s="1266"/>
    </row>
    <row r="211" spans="4:7">
      <c r="D211" s="1277"/>
      <c r="E211" s="1265"/>
      <c r="F211" s="1265"/>
      <c r="G211" s="1266"/>
    </row>
    <row r="212" spans="4:7">
      <c r="D212" s="1277"/>
      <c r="E212" s="1265"/>
      <c r="F212" s="1265"/>
      <c r="G212" s="1266"/>
    </row>
    <row r="213" spans="4:7">
      <c r="D213" s="1277"/>
      <c r="E213" s="1265"/>
      <c r="F213" s="1265"/>
      <c r="G213" s="1266"/>
    </row>
    <row r="214" spans="4:7">
      <c r="D214" s="1277"/>
      <c r="E214" s="1265"/>
      <c r="F214" s="1265"/>
      <c r="G214" s="1266"/>
    </row>
    <row r="215" spans="4:7">
      <c r="D215" s="1277"/>
      <c r="E215" s="1265"/>
      <c r="F215" s="1265"/>
      <c r="G215" s="1266"/>
    </row>
    <row r="216" spans="4:7">
      <c r="D216" s="1277"/>
      <c r="E216" s="1265"/>
      <c r="F216" s="1265"/>
      <c r="G216" s="1266"/>
    </row>
    <row r="217" spans="4:7">
      <c r="D217" s="1277"/>
      <c r="E217" s="1265"/>
      <c r="F217" s="1265"/>
      <c r="G217" s="1266"/>
    </row>
    <row r="218" spans="4:7">
      <c r="D218" s="1277"/>
      <c r="E218" s="1265"/>
      <c r="F218" s="1265"/>
      <c r="G218" s="1266"/>
    </row>
    <row r="219" spans="4:7">
      <c r="D219" s="1277"/>
      <c r="E219" s="1265"/>
      <c r="F219" s="1265"/>
      <c r="G219" s="1266"/>
    </row>
    <row r="220" spans="4:7">
      <c r="D220" s="1277"/>
      <c r="E220" s="1265"/>
      <c r="F220" s="1265"/>
      <c r="G220" s="1266"/>
    </row>
    <row r="221" spans="4:7">
      <c r="D221" s="1277"/>
      <c r="E221" s="1265"/>
      <c r="F221" s="1265"/>
      <c r="G221" s="1266"/>
    </row>
    <row r="222" spans="4:7">
      <c r="D222" s="1277"/>
      <c r="E222" s="1265"/>
      <c r="F222" s="1265"/>
      <c r="G222" s="1266"/>
    </row>
    <row r="223" spans="4:7">
      <c r="D223" s="1277"/>
      <c r="E223" s="1265"/>
      <c r="F223" s="1265"/>
      <c r="G223" s="1266"/>
    </row>
    <row r="224" spans="4:7">
      <c r="D224" s="1277"/>
      <c r="E224" s="1265"/>
      <c r="F224" s="1265"/>
      <c r="G224" s="1266"/>
    </row>
    <row r="225" spans="4:7">
      <c r="D225" s="1277"/>
      <c r="E225" s="1265"/>
      <c r="F225" s="1265"/>
      <c r="G225" s="1266"/>
    </row>
    <row r="226" spans="4:7">
      <c r="D226" s="1277"/>
      <c r="E226" s="1265"/>
      <c r="F226" s="1265"/>
      <c r="G226" s="1266"/>
    </row>
    <row r="227" spans="4:7">
      <c r="D227" s="1277"/>
      <c r="E227" s="1265"/>
      <c r="F227" s="1265"/>
      <c r="G227" s="1266"/>
    </row>
    <row r="228" spans="4:7">
      <c r="D228" s="1277"/>
      <c r="E228" s="1265"/>
      <c r="F228" s="1265"/>
      <c r="G228" s="1266"/>
    </row>
    <row r="229" spans="4:7">
      <c r="D229" s="1277"/>
      <c r="E229" s="1265"/>
      <c r="F229" s="1265"/>
      <c r="G229" s="1266"/>
    </row>
    <row r="230" spans="4:7">
      <c r="D230" s="1277"/>
      <c r="E230" s="1265"/>
      <c r="F230" s="1265"/>
      <c r="G230" s="1266"/>
    </row>
    <row r="231" spans="4:7">
      <c r="D231" s="1277"/>
      <c r="E231" s="1265"/>
      <c r="F231" s="1265"/>
      <c r="G231" s="1266"/>
    </row>
    <row r="232" spans="4:7">
      <c r="D232" s="1277"/>
      <c r="E232" s="1265"/>
      <c r="F232" s="1265"/>
      <c r="G232" s="1266"/>
    </row>
    <row r="233" spans="4:7">
      <c r="D233" s="1277"/>
      <c r="E233" s="1265"/>
      <c r="F233" s="1265"/>
      <c r="G233" s="1266"/>
    </row>
    <row r="234" spans="4:7">
      <c r="D234" s="1277"/>
      <c r="E234" s="1265"/>
      <c r="F234" s="1265"/>
      <c r="G234" s="1266"/>
    </row>
    <row r="235" spans="4:7">
      <c r="D235" s="1277"/>
      <c r="E235" s="1265"/>
      <c r="F235" s="1265"/>
      <c r="G235" s="1266"/>
    </row>
    <row r="236" spans="4:7">
      <c r="D236" s="1277"/>
      <c r="E236" s="1265"/>
      <c r="F236" s="1265"/>
      <c r="G236" s="1266"/>
    </row>
    <row r="237" spans="4:7">
      <c r="D237" s="1277"/>
      <c r="E237" s="1265"/>
      <c r="F237" s="1265"/>
      <c r="G237" s="1266"/>
    </row>
    <row r="238" spans="4:7">
      <c r="D238" s="1277"/>
      <c r="E238" s="1265"/>
      <c r="F238" s="1265"/>
      <c r="G238" s="1266"/>
    </row>
    <row r="239" spans="4:7">
      <c r="D239" s="1277"/>
      <c r="E239" s="1265"/>
      <c r="F239" s="1265"/>
      <c r="G239" s="1266"/>
    </row>
    <row r="240" spans="4:7">
      <c r="D240" s="1277"/>
      <c r="E240" s="1265"/>
      <c r="F240" s="1265"/>
      <c r="G240" s="1266"/>
    </row>
    <row r="241" spans="4:7">
      <c r="D241" s="1277"/>
      <c r="E241" s="1265"/>
      <c r="F241" s="1265"/>
      <c r="G241" s="1266"/>
    </row>
    <row r="242" spans="4:7">
      <c r="D242" s="1277"/>
      <c r="E242" s="1265"/>
      <c r="F242" s="1265"/>
      <c r="G242" s="1266"/>
    </row>
    <row r="243" spans="4:7">
      <c r="D243" s="1277"/>
      <c r="E243" s="1265"/>
      <c r="F243" s="1265"/>
      <c r="G243" s="1266"/>
    </row>
    <row r="244" spans="4:7">
      <c r="D244" s="1277"/>
      <c r="E244" s="1265"/>
      <c r="F244" s="1265"/>
      <c r="G244" s="1266"/>
    </row>
    <row r="245" spans="4:7">
      <c r="D245" s="1277"/>
      <c r="E245" s="1265"/>
      <c r="F245" s="1265"/>
      <c r="G245" s="1266"/>
    </row>
    <row r="246" spans="4:7">
      <c r="D246" s="1277"/>
      <c r="E246" s="1265"/>
      <c r="F246" s="1265"/>
      <c r="G246" s="1266"/>
    </row>
    <row r="247" spans="4:7">
      <c r="D247" s="1277"/>
      <c r="E247" s="1265"/>
      <c r="F247" s="1265"/>
      <c r="G247" s="1266"/>
    </row>
    <row r="248" spans="4:7">
      <c r="D248" s="1277"/>
      <c r="E248" s="1265"/>
      <c r="F248" s="1265"/>
      <c r="G248" s="1266"/>
    </row>
    <row r="249" spans="4:7">
      <c r="D249" s="1277"/>
      <c r="E249" s="1265"/>
      <c r="F249" s="1265"/>
      <c r="G249" s="1266"/>
    </row>
    <row r="250" spans="4:7">
      <c r="D250" s="1277"/>
      <c r="E250" s="1265"/>
      <c r="F250" s="1265"/>
      <c r="G250" s="1266"/>
    </row>
    <row r="251" spans="4:7">
      <c r="D251" s="1277"/>
      <c r="E251" s="1265"/>
      <c r="F251" s="1265"/>
      <c r="G251" s="1266"/>
    </row>
    <row r="252" spans="4:7">
      <c r="D252" s="1277"/>
      <c r="E252" s="1265"/>
      <c r="F252" s="1265"/>
      <c r="G252" s="1266"/>
    </row>
    <row r="253" spans="4:7">
      <c r="D253" s="1277"/>
      <c r="E253" s="1265"/>
      <c r="F253" s="1265"/>
      <c r="G253" s="1266"/>
    </row>
    <row r="254" spans="4:7">
      <c r="D254" s="1277"/>
      <c r="E254" s="1265"/>
      <c r="F254" s="1265"/>
      <c r="G254" s="1266"/>
    </row>
    <row r="255" spans="4:7">
      <c r="D255" s="1277"/>
      <c r="E255" s="1265"/>
      <c r="F255" s="1265"/>
      <c r="G255" s="1265"/>
    </row>
    <row r="256" spans="4:7">
      <c r="D256" s="1277"/>
      <c r="E256" s="1265"/>
      <c r="F256" s="1265"/>
      <c r="G256" s="1265"/>
    </row>
    <row r="257" spans="4:7">
      <c r="D257" s="1277"/>
      <c r="E257" s="1265"/>
      <c r="F257" s="1265"/>
      <c r="G257" s="1265"/>
    </row>
    <row r="258" spans="4:7">
      <c r="D258" s="1277"/>
      <c r="E258" s="1265"/>
      <c r="F258" s="1265"/>
      <c r="G258" s="1265"/>
    </row>
    <row r="259" spans="4:7">
      <c r="D259" s="1277"/>
      <c r="E259" s="1265"/>
      <c r="F259" s="1265"/>
      <c r="G259" s="1265"/>
    </row>
    <row r="260" spans="4:7">
      <c r="D260" s="1277"/>
      <c r="E260" s="1265"/>
      <c r="F260" s="1265"/>
      <c r="G260" s="1265"/>
    </row>
    <row r="261" spans="4:7">
      <c r="D261" s="1277"/>
      <c r="E261" s="1265"/>
      <c r="F261" s="1265"/>
      <c r="G261" s="1265"/>
    </row>
    <row r="262" spans="4:7">
      <c r="D262" s="1277"/>
      <c r="E262" s="1265"/>
      <c r="F262" s="1265"/>
      <c r="G262" s="1265"/>
    </row>
    <row r="263" spans="4:7">
      <c r="D263" s="1277"/>
      <c r="E263" s="1265"/>
      <c r="F263" s="1265"/>
      <c r="G263" s="1265"/>
    </row>
    <row r="264" spans="4:7">
      <c r="D264" s="1277"/>
    </row>
    <row r="265" spans="4:7">
      <c r="D265" s="1277"/>
    </row>
    <row r="266" spans="4:7">
      <c r="D266" s="1277"/>
    </row>
    <row r="267" spans="4:7">
      <c r="D267" s="1277"/>
    </row>
    <row r="268" spans="4:7">
      <c r="D268" s="1277"/>
    </row>
    <row r="269" spans="4:7">
      <c r="D269" s="1277"/>
    </row>
    <row r="270" spans="4:7">
      <c r="D270" s="1277"/>
    </row>
    <row r="271" spans="4:7">
      <c r="D271" s="1277"/>
    </row>
    <row r="272" spans="4:7">
      <c r="D272" s="1277"/>
    </row>
    <row r="273" spans="4:4">
      <c r="D273" s="1277"/>
    </row>
    <row r="274" spans="4:4">
      <c r="D274" s="1277"/>
    </row>
    <row r="275" spans="4:4">
      <c r="D275" s="1277"/>
    </row>
    <row r="276" spans="4:4">
      <c r="D276" s="1277"/>
    </row>
    <row r="277" spans="4:4">
      <c r="D277" s="1277"/>
    </row>
    <row r="278" spans="4:4">
      <c r="D278" s="1277"/>
    </row>
    <row r="279" spans="4:4">
      <c r="D279" s="1277"/>
    </row>
    <row r="280" spans="4:4">
      <c r="D280" s="1277"/>
    </row>
    <row r="281" spans="4:4">
      <c r="D281" s="1277"/>
    </row>
    <row r="282" spans="4:4">
      <c r="D282" s="1277"/>
    </row>
    <row r="283" spans="4:4">
      <c r="D283" s="1277"/>
    </row>
    <row r="284" spans="4:4">
      <c r="D284" s="1277"/>
    </row>
    <row r="285" spans="4:4">
      <c r="D285" s="1277"/>
    </row>
    <row r="286" spans="4:4">
      <c r="D286" s="1277"/>
    </row>
    <row r="287" spans="4:4">
      <c r="D287" s="1277"/>
    </row>
    <row r="288" spans="4:4">
      <c r="D288" s="1277"/>
    </row>
    <row r="289" spans="4:4">
      <c r="D289" s="1277"/>
    </row>
    <row r="290" spans="4:4">
      <c r="D290" s="1277"/>
    </row>
    <row r="291" spans="4:4">
      <c r="D291" s="1277"/>
    </row>
    <row r="292" spans="4:4">
      <c r="D292" s="1277"/>
    </row>
    <row r="293" spans="4:4">
      <c r="D293" s="1277"/>
    </row>
    <row r="294" spans="4:4">
      <c r="D294" s="1277"/>
    </row>
    <row r="295" spans="4:4">
      <c r="D295" s="1277"/>
    </row>
    <row r="296" spans="4:4">
      <c r="D296" s="1277"/>
    </row>
    <row r="297" spans="4:4">
      <c r="D297" s="1277"/>
    </row>
    <row r="298" spans="4:4">
      <c r="D298" s="1277"/>
    </row>
    <row r="299" spans="4:4">
      <c r="D299" s="1277"/>
    </row>
    <row r="300" spans="4:4">
      <c r="D300" s="1277"/>
    </row>
    <row r="301" spans="4:4">
      <c r="D301" s="1277"/>
    </row>
    <row r="302" spans="4:4">
      <c r="D302" s="1277"/>
    </row>
    <row r="303" spans="4:4">
      <c r="D303" s="1277"/>
    </row>
    <row r="304" spans="4:4">
      <c r="D304" s="1277"/>
    </row>
    <row r="305" spans="4:4">
      <c r="D305" s="1277"/>
    </row>
    <row r="306" spans="4:4">
      <c r="D306" s="1277"/>
    </row>
    <row r="307" spans="4:4">
      <c r="D307" s="1277"/>
    </row>
    <row r="308" spans="4:4">
      <c r="D308" s="1277"/>
    </row>
    <row r="309" spans="4:4">
      <c r="D309" s="1277"/>
    </row>
    <row r="310" spans="4:4">
      <c r="D310" s="1277"/>
    </row>
    <row r="311" spans="4:4">
      <c r="D311" s="1277"/>
    </row>
    <row r="312" spans="4:4">
      <c r="D312" s="1277"/>
    </row>
    <row r="313" spans="4:4">
      <c r="D313" s="1277"/>
    </row>
    <row r="314" spans="4:4">
      <c r="D314" s="1277"/>
    </row>
    <row r="315" spans="4:4">
      <c r="D315" s="1277"/>
    </row>
    <row r="316" spans="4:4">
      <c r="D316" s="1277"/>
    </row>
    <row r="317" spans="4:4">
      <c r="D317" s="1277"/>
    </row>
    <row r="318" spans="4:4">
      <c r="D318" s="1277"/>
    </row>
    <row r="319" spans="4:4">
      <c r="D319" s="1277"/>
    </row>
    <row r="320" spans="4:4">
      <c r="D320" s="1277"/>
    </row>
    <row r="321" spans="4:4">
      <c r="D321" s="1277"/>
    </row>
    <row r="322" spans="4:4">
      <c r="D322" s="1277"/>
    </row>
    <row r="323" spans="4:4">
      <c r="D323" s="1277"/>
    </row>
    <row r="324" spans="4:4">
      <c r="D324" s="1277"/>
    </row>
    <row r="325" spans="4:4">
      <c r="D325" s="1277"/>
    </row>
    <row r="326" spans="4:4">
      <c r="D326" s="1277"/>
    </row>
    <row r="327" spans="4:4">
      <c r="D327" s="1277"/>
    </row>
    <row r="328" spans="4:4">
      <c r="D328" s="1277"/>
    </row>
    <row r="329" spans="4:4">
      <c r="D329" s="1277"/>
    </row>
    <row r="330" spans="4:4">
      <c r="D330" s="1277"/>
    </row>
    <row r="331" spans="4:4">
      <c r="D331" s="1277"/>
    </row>
    <row r="332" spans="4:4">
      <c r="D332" s="1277"/>
    </row>
    <row r="333" spans="4:4">
      <c r="D333" s="1277"/>
    </row>
    <row r="334" spans="4:4">
      <c r="D334" s="1277"/>
    </row>
    <row r="335" spans="4:4">
      <c r="D335" s="1277"/>
    </row>
    <row r="336" spans="4:4">
      <c r="D336" s="1277"/>
    </row>
    <row r="337" spans="4:4">
      <c r="D337" s="1277"/>
    </row>
    <row r="338" spans="4:4">
      <c r="D338" s="1277"/>
    </row>
    <row r="339" spans="4:4">
      <c r="D339" s="1277"/>
    </row>
    <row r="340" spans="4:4">
      <c r="D340" s="1277"/>
    </row>
    <row r="341" spans="4:4">
      <c r="D341" s="1277"/>
    </row>
    <row r="342" spans="4:4">
      <c r="D342" s="1277"/>
    </row>
    <row r="343" spans="4:4">
      <c r="D343" s="1277"/>
    </row>
    <row r="344" spans="4:4">
      <c r="D344" s="1277"/>
    </row>
    <row r="345" spans="4:4">
      <c r="D345" s="1277"/>
    </row>
    <row r="346" spans="4:4">
      <c r="D346" s="1277"/>
    </row>
    <row r="347" spans="4:4">
      <c r="D347" s="1277"/>
    </row>
    <row r="348" spans="4:4">
      <c r="D348" s="1277"/>
    </row>
    <row r="349" spans="4:4">
      <c r="D349" s="1277"/>
    </row>
    <row r="350" spans="4:4">
      <c r="D350" s="1277"/>
    </row>
    <row r="351" spans="4:4">
      <c r="D351" s="1277"/>
    </row>
    <row r="352" spans="4:4">
      <c r="D352" s="1277"/>
    </row>
    <row r="353" spans="4:4">
      <c r="D353" s="1277"/>
    </row>
    <row r="354" spans="4:4">
      <c r="D354" s="1277"/>
    </row>
    <row r="355" spans="4:4">
      <c r="D355" s="1277"/>
    </row>
    <row r="356" spans="4:4">
      <c r="D356" s="1277"/>
    </row>
    <row r="357" spans="4:4">
      <c r="D357" s="1277"/>
    </row>
    <row r="358" spans="4:4">
      <c r="D358" s="1277"/>
    </row>
    <row r="359" spans="4:4">
      <c r="D359" s="1277"/>
    </row>
    <row r="360" spans="4:4">
      <c r="D360" s="1277"/>
    </row>
    <row r="361" spans="4:4">
      <c r="D361" s="1277"/>
    </row>
    <row r="362" spans="4:4">
      <c r="D362" s="1277"/>
    </row>
    <row r="363" spans="4:4">
      <c r="D363" s="1277"/>
    </row>
    <row r="364" spans="4:4">
      <c r="D364" s="1277"/>
    </row>
    <row r="365" spans="4:4">
      <c r="D365" s="1277"/>
    </row>
    <row r="366" spans="4:4">
      <c r="D366" s="1277"/>
    </row>
    <row r="367" spans="4:4">
      <c r="D367" s="1277"/>
    </row>
    <row r="368" spans="4:4">
      <c r="D368" s="1277"/>
    </row>
    <row r="369" spans="4:4">
      <c r="D369" s="1277"/>
    </row>
    <row r="370" spans="4:4">
      <c r="D370" s="1277"/>
    </row>
    <row r="371" spans="4:4">
      <c r="D371" s="1277"/>
    </row>
    <row r="372" spans="4:4">
      <c r="D372" s="1277"/>
    </row>
    <row r="373" spans="4:4">
      <c r="D373" s="1277"/>
    </row>
    <row r="374" spans="4:4">
      <c r="D374" s="1277"/>
    </row>
    <row r="375" spans="4:4">
      <c r="D375" s="1277"/>
    </row>
    <row r="376" spans="4:4">
      <c r="D376" s="1277"/>
    </row>
    <row r="377" spans="4:4">
      <c r="D377" s="1277"/>
    </row>
    <row r="378" spans="4:4">
      <c r="D378" s="1277"/>
    </row>
    <row r="379" spans="4:4">
      <c r="D379" s="1277"/>
    </row>
    <row r="380" spans="4:4">
      <c r="D380" s="1277"/>
    </row>
    <row r="381" spans="4:4">
      <c r="D381" s="1277"/>
    </row>
  </sheetData>
  <mergeCells count="1">
    <mergeCell ref="B50:I52"/>
  </mergeCells>
  <pageMargins left="0.7" right="0.7" top="0.75" bottom="0.75" header="0.3" footer="0.3"/>
  <pageSetup orientation="portrait" r:id="rId1"/>
  <headerFooter>
    <oddHeader>&amp;RExhibit No. ___ (JH-2)
 Docket UE-130043
Page &amp;P of &amp;N</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3"/>
  <sheetViews>
    <sheetView workbookViewId="0">
      <selection activeCell="B1" sqref="B1:I58"/>
    </sheetView>
  </sheetViews>
  <sheetFormatPr defaultRowHeight="13.2"/>
  <cols>
    <col min="3" max="3" width="19.5546875" customWidth="1"/>
    <col min="4" max="4" width="12.21875" customWidth="1"/>
    <col min="5" max="5" width="8.5546875" customWidth="1"/>
    <col min="6" max="6" width="11.33203125" customWidth="1"/>
    <col min="7" max="7" width="14.5546875" customWidth="1"/>
    <col min="8" max="8" width="11.88671875" customWidth="1"/>
    <col min="9" max="9" width="11.21875" customWidth="1"/>
  </cols>
  <sheetData>
    <row r="1" spans="1:13" ht="13.8">
      <c r="A1" s="1278"/>
      <c r="B1" s="949" t="s">
        <v>122</v>
      </c>
      <c r="C1" s="1801"/>
      <c r="D1" s="436"/>
      <c r="E1" s="436"/>
      <c r="F1" s="436"/>
      <c r="G1" s="436"/>
      <c r="H1" s="436"/>
      <c r="I1" s="436"/>
      <c r="J1" s="1279"/>
      <c r="K1" s="1278"/>
      <c r="L1" s="1278"/>
      <c r="M1" s="1278"/>
    </row>
    <row r="2" spans="1:13" ht="13.8">
      <c r="A2" s="1278"/>
      <c r="B2" s="949" t="s">
        <v>800</v>
      </c>
      <c r="C2" s="1801"/>
      <c r="D2" s="436"/>
      <c r="E2" s="436"/>
      <c r="F2" s="436"/>
      <c r="G2" s="436"/>
      <c r="H2" s="436"/>
      <c r="I2" s="436"/>
      <c r="J2" s="1279"/>
      <c r="K2" s="1278"/>
      <c r="L2" s="1278"/>
      <c r="M2" s="1278"/>
    </row>
    <row r="3" spans="1:13" ht="13.8">
      <c r="A3" s="1278"/>
      <c r="B3" s="949" t="s">
        <v>1004</v>
      </c>
      <c r="C3" s="1801"/>
      <c r="D3" s="436"/>
      <c r="E3" s="436"/>
      <c r="F3" s="436"/>
      <c r="G3" s="436"/>
      <c r="H3" s="436"/>
      <c r="I3" s="436"/>
      <c r="J3" s="1279"/>
      <c r="K3" s="1278"/>
      <c r="L3" s="1278"/>
      <c r="M3" s="1278"/>
    </row>
    <row r="4" spans="1:13" ht="13.8">
      <c r="A4" s="1278"/>
      <c r="B4" s="1802" t="s">
        <v>1005</v>
      </c>
      <c r="C4" s="1801"/>
      <c r="D4" s="436"/>
      <c r="E4" s="436"/>
      <c r="F4" s="436"/>
      <c r="G4" s="436"/>
      <c r="H4" s="436"/>
      <c r="I4" s="436"/>
      <c r="J4" s="1279"/>
      <c r="K4" s="1278"/>
      <c r="L4" s="1278"/>
      <c r="M4" s="1278"/>
    </row>
    <row r="5" spans="1:13" ht="13.8">
      <c r="A5" s="1278"/>
      <c r="B5" s="1801"/>
      <c r="C5" s="1801"/>
      <c r="D5" s="436"/>
      <c r="E5" s="436"/>
      <c r="F5" s="436"/>
      <c r="G5" s="436"/>
      <c r="H5" s="436"/>
      <c r="I5" s="436"/>
      <c r="J5" s="1279"/>
      <c r="K5" s="1278"/>
      <c r="L5" s="1278"/>
      <c r="M5" s="1278"/>
    </row>
    <row r="6" spans="1:13" ht="13.8">
      <c r="A6" s="1278"/>
      <c r="B6" s="1801"/>
      <c r="C6" s="1801"/>
      <c r="D6" s="436"/>
      <c r="E6" s="436"/>
      <c r="F6" s="436" t="s">
        <v>226</v>
      </c>
      <c r="G6" s="436"/>
      <c r="H6" s="436"/>
      <c r="I6" s="436" t="s">
        <v>237</v>
      </c>
      <c r="J6" s="1279"/>
      <c r="K6" s="1278"/>
      <c r="L6" s="1278"/>
      <c r="M6" s="1278"/>
    </row>
    <row r="7" spans="1:13" ht="13.8">
      <c r="A7" s="1278"/>
      <c r="B7" s="1801"/>
      <c r="C7" s="1801"/>
      <c r="D7" s="945" t="s">
        <v>227</v>
      </c>
      <c r="E7" s="945" t="s">
        <v>228</v>
      </c>
      <c r="F7" s="945" t="s">
        <v>229</v>
      </c>
      <c r="G7" s="945" t="s">
        <v>230</v>
      </c>
      <c r="H7" s="945" t="s">
        <v>231</v>
      </c>
      <c r="I7" s="945" t="s">
        <v>232</v>
      </c>
      <c r="J7" s="1280"/>
      <c r="K7" s="1278"/>
      <c r="L7" s="1278"/>
      <c r="M7" s="1278"/>
    </row>
    <row r="8" spans="1:13" ht="13.8">
      <c r="A8" s="1281"/>
      <c r="B8" s="176" t="s">
        <v>360</v>
      </c>
      <c r="C8" s="168"/>
      <c r="D8" s="169"/>
      <c r="E8" s="169"/>
      <c r="F8" s="169"/>
      <c r="G8" s="169"/>
      <c r="H8" s="169"/>
      <c r="I8" s="1803"/>
      <c r="J8" s="1282"/>
      <c r="K8" s="1278"/>
      <c r="L8" s="1278"/>
      <c r="M8" s="1278"/>
    </row>
    <row r="9" spans="1:13" ht="13.8">
      <c r="A9" s="1281"/>
      <c r="B9" s="1200"/>
      <c r="C9" s="168"/>
      <c r="D9" s="169"/>
      <c r="E9" s="169"/>
      <c r="F9" s="1804"/>
      <c r="G9" s="169"/>
      <c r="H9" s="1075"/>
      <c r="I9" s="1075"/>
      <c r="J9" s="1283"/>
      <c r="K9" s="1284"/>
      <c r="L9" s="1284"/>
      <c r="M9" s="1284"/>
    </row>
    <row r="10" spans="1:13" ht="13.8">
      <c r="A10" s="1281"/>
      <c r="B10" s="2555" t="s">
        <v>1004</v>
      </c>
      <c r="C10" s="168"/>
      <c r="D10" s="169" t="s">
        <v>305</v>
      </c>
      <c r="E10" s="169" t="s">
        <v>236</v>
      </c>
      <c r="F10" s="1804">
        <v>28493964</v>
      </c>
      <c r="G10" s="1204" t="s">
        <v>1087</v>
      </c>
      <c r="H10" s="1539">
        <f>'WCA Allocation Factors'!E6</f>
        <v>1</v>
      </c>
      <c r="I10" s="1805">
        <f>+F10</f>
        <v>28493964</v>
      </c>
      <c r="J10" s="1283"/>
      <c r="K10" s="1284"/>
      <c r="L10" s="1284"/>
      <c r="M10" s="1284"/>
    </row>
    <row r="11" spans="1:13" ht="13.8">
      <c r="A11" s="1281"/>
      <c r="B11" s="1200"/>
      <c r="C11" s="168"/>
      <c r="D11" s="169"/>
      <c r="E11" s="169"/>
      <c r="F11" s="1804"/>
      <c r="G11" s="1204"/>
      <c r="H11" s="1075"/>
      <c r="I11" s="1075"/>
      <c r="J11" s="1283"/>
      <c r="K11" s="1284"/>
      <c r="L11" s="1284"/>
      <c r="M11" s="1284"/>
    </row>
    <row r="12" spans="1:13" ht="13.8">
      <c r="A12" s="1281"/>
      <c r="B12" s="1200"/>
      <c r="C12" s="168"/>
      <c r="D12" s="169"/>
      <c r="E12" s="169"/>
      <c r="F12" s="1804"/>
      <c r="G12" s="1204"/>
      <c r="H12" s="1075"/>
      <c r="I12" s="1075"/>
      <c r="J12" s="1283"/>
      <c r="K12" s="1284"/>
      <c r="L12" s="1284"/>
      <c r="M12" s="1284"/>
    </row>
    <row r="13" spans="1:13" ht="13.8">
      <c r="A13" s="1281"/>
      <c r="B13" s="167" t="s">
        <v>242</v>
      </c>
      <c r="C13" s="168"/>
      <c r="D13" s="169"/>
      <c r="E13" s="169"/>
      <c r="F13" s="1804"/>
      <c r="G13" s="1204"/>
      <c r="H13" s="1075"/>
      <c r="I13" s="1075"/>
      <c r="J13" s="1283"/>
      <c r="K13" s="1284"/>
      <c r="L13" s="1284"/>
      <c r="M13" s="1284"/>
    </row>
    <row r="14" spans="1:13" ht="13.8">
      <c r="B14" s="81"/>
      <c r="C14" s="81"/>
      <c r="D14" s="1188"/>
      <c r="E14" s="81"/>
      <c r="F14" s="81"/>
      <c r="G14" s="81"/>
      <c r="H14" s="81"/>
      <c r="I14" s="81"/>
    </row>
    <row r="15" spans="1:13" ht="13.2" customHeight="1">
      <c r="B15" s="2698" t="s">
        <v>1137</v>
      </c>
      <c r="C15" s="2699"/>
      <c r="D15" s="2699"/>
      <c r="E15" s="2699"/>
      <c r="F15" s="2699"/>
      <c r="G15" s="2699"/>
      <c r="H15" s="2699"/>
      <c r="I15" s="2700"/>
    </row>
    <row r="16" spans="1:13" ht="13.2" customHeight="1">
      <c r="B16" s="2701"/>
      <c r="C16" s="2702"/>
      <c r="D16" s="2702"/>
      <c r="E16" s="2702"/>
      <c r="F16" s="2702"/>
      <c r="G16" s="2702"/>
      <c r="H16" s="2702"/>
      <c r="I16" s="2703"/>
    </row>
    <row r="17" spans="2:9" ht="13.2" customHeight="1">
      <c r="B17" s="2701"/>
      <c r="C17" s="2702"/>
      <c r="D17" s="2702"/>
      <c r="E17" s="2702"/>
      <c r="F17" s="2702"/>
      <c r="G17" s="2702"/>
      <c r="H17" s="2702"/>
      <c r="I17" s="2703"/>
    </row>
    <row r="18" spans="2:9">
      <c r="B18" s="2701"/>
      <c r="C18" s="2702"/>
      <c r="D18" s="2702"/>
      <c r="E18" s="2702"/>
      <c r="F18" s="2702"/>
      <c r="G18" s="2702"/>
      <c r="H18" s="2702"/>
      <c r="I18" s="2703"/>
    </row>
    <row r="19" spans="2:9">
      <c r="B19" s="2704"/>
      <c r="C19" s="2705"/>
      <c r="D19" s="2705"/>
      <c r="E19" s="2705"/>
      <c r="F19" s="2705"/>
      <c r="G19" s="2705"/>
      <c r="H19" s="2705"/>
      <c r="I19" s="2706"/>
    </row>
    <row r="20" spans="2:9">
      <c r="C20" s="1285"/>
    </row>
    <row r="21" spans="2:9">
      <c r="D21" s="1285"/>
    </row>
    <row r="22" spans="2:9">
      <c r="D22" s="1285"/>
    </row>
    <row r="23" spans="2:9">
      <c r="D23" s="1285"/>
    </row>
    <row r="24" spans="2:9">
      <c r="D24" s="1285"/>
    </row>
    <row r="25" spans="2:9">
      <c r="D25" s="1285"/>
    </row>
    <row r="26" spans="2:9">
      <c r="C26" s="1709"/>
      <c r="D26" s="1285"/>
    </row>
    <row r="27" spans="2:9">
      <c r="D27" s="1285"/>
    </row>
    <row r="28" spans="2:9">
      <c r="D28" s="1285"/>
    </row>
    <row r="29" spans="2:9">
      <c r="D29" s="1285"/>
    </row>
    <row r="30" spans="2:9">
      <c r="D30" s="1285"/>
    </row>
    <row r="31" spans="2:9">
      <c r="C31" s="1285"/>
    </row>
    <row r="32" spans="2:9">
      <c r="D32" s="1285"/>
    </row>
    <row r="33" spans="4:4">
      <c r="D33" s="1285"/>
    </row>
    <row r="34" spans="4:4">
      <c r="D34" s="1285"/>
    </row>
    <row r="35" spans="4:4">
      <c r="D35" s="1285"/>
    </row>
    <row r="36" spans="4:4">
      <c r="D36" s="1285"/>
    </row>
    <row r="37" spans="4:4">
      <c r="D37" s="1285"/>
    </row>
    <row r="38" spans="4:4">
      <c r="D38" s="1285"/>
    </row>
    <row r="39" spans="4:4">
      <c r="D39" s="1285"/>
    </row>
    <row r="40" spans="4:4">
      <c r="D40" s="1285"/>
    </row>
    <row r="41" spans="4:4">
      <c r="D41" s="1285"/>
    </row>
    <row r="42" spans="4:4">
      <c r="D42" s="1285"/>
    </row>
    <row r="43" spans="4:4">
      <c r="D43" s="1285"/>
    </row>
    <row r="44" spans="4:4">
      <c r="D44" s="1285"/>
    </row>
    <row r="45" spans="4:4">
      <c r="D45" s="1285"/>
    </row>
    <row r="46" spans="4:4">
      <c r="D46" s="1285"/>
    </row>
    <row r="47" spans="4:4">
      <c r="D47" s="1285"/>
    </row>
    <row r="48" spans="4:4">
      <c r="D48" s="1285"/>
    </row>
    <row r="49" spans="4:4">
      <c r="D49" s="1285"/>
    </row>
    <row r="50" spans="4:4">
      <c r="D50" s="1285"/>
    </row>
    <row r="51" spans="4:4">
      <c r="D51" s="1285"/>
    </row>
    <row r="52" spans="4:4">
      <c r="D52" s="1285"/>
    </row>
    <row r="53" spans="4:4">
      <c r="D53" s="1285"/>
    </row>
    <row r="54" spans="4:4">
      <c r="D54" s="1285"/>
    </row>
    <row r="55" spans="4:4">
      <c r="D55" s="1285"/>
    </row>
    <row r="56" spans="4:4">
      <c r="D56" s="1285"/>
    </row>
    <row r="57" spans="4:4">
      <c r="D57" s="1285"/>
    </row>
    <row r="58" spans="4:4">
      <c r="D58" s="1285"/>
    </row>
    <row r="59" spans="4:4">
      <c r="D59" s="1285"/>
    </row>
    <row r="60" spans="4:4">
      <c r="D60" s="1285"/>
    </row>
    <row r="61" spans="4:4">
      <c r="D61" s="1285"/>
    </row>
    <row r="62" spans="4:4">
      <c r="D62" s="1285"/>
    </row>
    <row r="63" spans="4:4">
      <c r="D63" s="1285"/>
    </row>
    <row r="64" spans="4:4">
      <c r="D64" s="1285"/>
    </row>
    <row r="65" spans="4:4">
      <c r="D65" s="1285"/>
    </row>
    <row r="66" spans="4:4">
      <c r="D66" s="1285"/>
    </row>
    <row r="67" spans="4:4">
      <c r="D67" s="1285"/>
    </row>
    <row r="68" spans="4:4">
      <c r="D68" s="1285"/>
    </row>
    <row r="69" spans="4:4">
      <c r="D69" s="1285"/>
    </row>
    <row r="70" spans="4:4">
      <c r="D70" s="1285"/>
    </row>
    <row r="71" spans="4:4">
      <c r="D71" s="1285"/>
    </row>
    <row r="72" spans="4:4">
      <c r="D72" s="1285"/>
    </row>
    <row r="73" spans="4:4">
      <c r="D73" s="1285"/>
    </row>
    <row r="74" spans="4:4">
      <c r="D74" s="1285"/>
    </row>
    <row r="75" spans="4:4">
      <c r="D75" s="1285"/>
    </row>
    <row r="76" spans="4:4">
      <c r="D76" s="1285"/>
    </row>
    <row r="77" spans="4:4">
      <c r="D77" s="1285"/>
    </row>
    <row r="78" spans="4:4">
      <c r="D78" s="1285"/>
    </row>
    <row r="79" spans="4:4">
      <c r="D79" s="1285"/>
    </row>
    <row r="80" spans="4:4">
      <c r="D80" s="1285"/>
    </row>
    <row r="81" spans="4:4">
      <c r="D81" s="1285"/>
    </row>
    <row r="82" spans="4:4">
      <c r="D82" s="1285"/>
    </row>
    <row r="83" spans="4:4">
      <c r="D83" s="1285"/>
    </row>
    <row r="84" spans="4:4">
      <c r="D84" s="1285"/>
    </row>
    <row r="85" spans="4:4">
      <c r="D85" s="1285"/>
    </row>
    <row r="86" spans="4:4">
      <c r="D86" s="1285"/>
    </row>
    <row r="87" spans="4:4">
      <c r="D87" s="1285"/>
    </row>
    <row r="88" spans="4:4">
      <c r="D88" s="1285"/>
    </row>
    <row r="89" spans="4:4">
      <c r="D89" s="1285"/>
    </row>
    <row r="90" spans="4:4">
      <c r="D90" s="1285"/>
    </row>
    <row r="91" spans="4:4">
      <c r="D91" s="1285"/>
    </row>
    <row r="92" spans="4:4">
      <c r="D92" s="1285"/>
    </row>
    <row r="93" spans="4:4">
      <c r="D93" s="1285"/>
    </row>
    <row r="94" spans="4:4">
      <c r="D94" s="1285"/>
    </row>
    <row r="95" spans="4:4">
      <c r="D95" s="1285"/>
    </row>
    <row r="96" spans="4:4">
      <c r="D96" s="1285"/>
    </row>
    <row r="97" spans="4:4">
      <c r="D97" s="1285"/>
    </row>
    <row r="98" spans="4:4">
      <c r="D98" s="1285"/>
    </row>
    <row r="99" spans="4:4">
      <c r="D99" s="1285"/>
    </row>
    <row r="100" spans="4:4">
      <c r="D100" s="1285"/>
    </row>
    <row r="101" spans="4:4">
      <c r="D101" s="1285"/>
    </row>
    <row r="102" spans="4:4">
      <c r="D102" s="1285"/>
    </row>
    <row r="103" spans="4:4">
      <c r="D103" s="1285"/>
    </row>
    <row r="104" spans="4:4">
      <c r="D104" s="1285"/>
    </row>
    <row r="105" spans="4:4">
      <c r="D105" s="1285"/>
    </row>
    <row r="106" spans="4:4">
      <c r="D106" s="1285"/>
    </row>
    <row r="107" spans="4:4">
      <c r="D107" s="1285"/>
    </row>
    <row r="108" spans="4:4">
      <c r="D108" s="1285"/>
    </row>
    <row r="109" spans="4:4">
      <c r="D109" s="1285"/>
    </row>
    <row r="110" spans="4:4">
      <c r="D110" s="1285"/>
    </row>
    <row r="111" spans="4:4">
      <c r="D111" s="1285"/>
    </row>
    <row r="112" spans="4:4">
      <c r="D112" s="1285"/>
    </row>
    <row r="113" spans="4:4">
      <c r="D113" s="1285"/>
    </row>
    <row r="114" spans="4:4">
      <c r="D114" s="1285"/>
    </row>
    <row r="115" spans="4:4">
      <c r="D115" s="1285"/>
    </row>
    <row r="116" spans="4:4">
      <c r="D116" s="1285"/>
    </row>
    <row r="117" spans="4:4">
      <c r="D117" s="1285"/>
    </row>
    <row r="118" spans="4:4">
      <c r="D118" s="1285"/>
    </row>
    <row r="119" spans="4:4">
      <c r="D119" s="1285"/>
    </row>
    <row r="120" spans="4:4">
      <c r="D120" s="1285"/>
    </row>
    <row r="121" spans="4:4">
      <c r="D121" s="1285"/>
    </row>
    <row r="122" spans="4:4">
      <c r="D122" s="1285"/>
    </row>
    <row r="123" spans="4:4">
      <c r="D123" s="1285"/>
    </row>
    <row r="124" spans="4:4">
      <c r="D124" s="1285"/>
    </row>
    <row r="125" spans="4:4">
      <c r="D125" s="1285"/>
    </row>
    <row r="126" spans="4:4">
      <c r="D126" s="1285"/>
    </row>
    <row r="127" spans="4:4">
      <c r="D127" s="1285"/>
    </row>
    <row r="128" spans="4:4">
      <c r="D128" s="1285"/>
    </row>
    <row r="129" spans="4:4">
      <c r="D129" s="1285"/>
    </row>
    <row r="130" spans="4:4">
      <c r="D130" s="1285"/>
    </row>
    <row r="131" spans="4:4">
      <c r="D131" s="1285"/>
    </row>
    <row r="132" spans="4:4">
      <c r="D132" s="1285"/>
    </row>
    <row r="133" spans="4:4">
      <c r="D133" s="1285"/>
    </row>
    <row r="134" spans="4:4">
      <c r="D134" s="1285"/>
    </row>
    <row r="135" spans="4:4">
      <c r="D135" s="1285"/>
    </row>
    <row r="136" spans="4:4">
      <c r="D136" s="1285"/>
    </row>
    <row r="137" spans="4:4">
      <c r="D137" s="1285"/>
    </row>
    <row r="138" spans="4:4">
      <c r="D138" s="1285"/>
    </row>
    <row r="139" spans="4:4">
      <c r="D139" s="1285"/>
    </row>
    <row r="140" spans="4:4">
      <c r="D140" s="1285"/>
    </row>
    <row r="141" spans="4:4">
      <c r="D141" s="1285"/>
    </row>
    <row r="142" spans="4:4">
      <c r="D142" s="1285"/>
    </row>
    <row r="143" spans="4:4">
      <c r="D143" s="1285"/>
    </row>
    <row r="144" spans="4:4">
      <c r="D144" s="1285"/>
    </row>
    <row r="145" spans="4:4">
      <c r="D145" s="1285"/>
    </row>
    <row r="146" spans="4:4">
      <c r="D146" s="1285"/>
    </row>
    <row r="147" spans="4:4">
      <c r="D147" s="1285"/>
    </row>
    <row r="148" spans="4:4">
      <c r="D148" s="1285"/>
    </row>
    <row r="149" spans="4:4">
      <c r="D149" s="1285"/>
    </row>
    <row r="150" spans="4:4">
      <c r="D150" s="1285"/>
    </row>
    <row r="151" spans="4:4">
      <c r="D151" s="1285"/>
    </row>
    <row r="152" spans="4:4">
      <c r="D152" s="1285"/>
    </row>
    <row r="153" spans="4:4">
      <c r="D153" s="1285"/>
    </row>
    <row r="154" spans="4:4">
      <c r="D154" s="1285"/>
    </row>
    <row r="155" spans="4:4">
      <c r="D155" s="1285"/>
    </row>
    <row r="156" spans="4:4">
      <c r="D156" s="1285"/>
    </row>
    <row r="157" spans="4:4">
      <c r="D157" s="1285"/>
    </row>
    <row r="158" spans="4:4">
      <c r="D158" s="1285"/>
    </row>
    <row r="159" spans="4:4">
      <c r="D159" s="1285"/>
    </row>
    <row r="160" spans="4:4">
      <c r="D160" s="1285"/>
    </row>
    <row r="161" spans="4:4">
      <c r="D161" s="1285"/>
    </row>
    <row r="162" spans="4:4">
      <c r="D162" s="1285"/>
    </row>
    <row r="163" spans="4:4">
      <c r="D163" s="1285"/>
    </row>
    <row r="164" spans="4:4">
      <c r="D164" s="1285"/>
    </row>
    <row r="165" spans="4:4">
      <c r="D165" s="1285"/>
    </row>
    <row r="166" spans="4:4">
      <c r="D166" s="1285"/>
    </row>
    <row r="167" spans="4:4">
      <c r="D167" s="1285"/>
    </row>
    <row r="168" spans="4:4">
      <c r="D168" s="1285"/>
    </row>
    <row r="169" spans="4:4">
      <c r="D169" s="1285"/>
    </row>
    <row r="170" spans="4:4">
      <c r="D170" s="1285"/>
    </row>
    <row r="171" spans="4:4">
      <c r="D171" s="1285"/>
    </row>
    <row r="172" spans="4:4">
      <c r="D172" s="1285"/>
    </row>
    <row r="173" spans="4:4">
      <c r="D173" s="1285"/>
    </row>
    <row r="174" spans="4:4">
      <c r="D174" s="1285"/>
    </row>
    <row r="175" spans="4:4">
      <c r="D175" s="1285"/>
    </row>
    <row r="176" spans="4:4">
      <c r="D176" s="1285"/>
    </row>
    <row r="177" spans="4:4">
      <c r="D177" s="1285"/>
    </row>
    <row r="178" spans="4:4">
      <c r="D178" s="1285"/>
    </row>
    <row r="179" spans="4:4">
      <c r="D179" s="1285"/>
    </row>
    <row r="180" spans="4:4">
      <c r="D180" s="1285"/>
    </row>
    <row r="181" spans="4:4">
      <c r="D181" s="1285"/>
    </row>
    <row r="182" spans="4:4">
      <c r="D182" s="1285"/>
    </row>
    <row r="183" spans="4:4">
      <c r="D183" s="1285"/>
    </row>
  </sheetData>
  <mergeCells count="1">
    <mergeCell ref="B15:I19"/>
  </mergeCells>
  <pageMargins left="0.7" right="0.7" top="0.75" bottom="0.75" header="0.3" footer="0.3"/>
  <pageSetup scale="94" orientation="portrait" r:id="rId1"/>
  <headerFooter>
    <oddHeader>&amp;RExhibit No. ___ (JH-2)
 Docket UE-130043
Page &amp;P of &amp;N</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8"/>
  <sheetViews>
    <sheetView workbookViewId="0">
      <selection activeCell="B1" sqref="B1:I58"/>
    </sheetView>
  </sheetViews>
  <sheetFormatPr defaultRowHeight="13.2"/>
  <cols>
    <col min="1" max="1" width="3.5546875" customWidth="1"/>
    <col min="2" max="2" width="21.33203125" customWidth="1"/>
    <col min="3" max="3" width="6.109375" customWidth="1"/>
    <col min="4" max="4" width="10.88671875" customWidth="1"/>
    <col min="5" max="5" width="10.44140625" customWidth="1"/>
    <col min="6" max="6" width="10.5546875" customWidth="1"/>
    <col min="8" max="8" width="11.21875" customWidth="1"/>
    <col min="9" max="9" width="11.6640625" customWidth="1"/>
    <col min="15" max="15" width="11.33203125" bestFit="1" customWidth="1"/>
  </cols>
  <sheetData>
    <row r="1" spans="1:10" ht="13.8">
      <c r="A1" s="843"/>
      <c r="B1" s="2513" t="s">
        <v>122</v>
      </c>
      <c r="C1" s="2514"/>
      <c r="D1" s="2515"/>
      <c r="E1" s="2515"/>
      <c r="F1" s="2514"/>
      <c r="G1" s="2515"/>
      <c r="H1" s="2516"/>
      <c r="I1" s="2516"/>
      <c r="J1" s="844"/>
    </row>
    <row r="2" spans="1:10" ht="13.8">
      <c r="A2" s="843"/>
      <c r="B2" s="2517" t="s">
        <v>781</v>
      </c>
      <c r="C2" s="2514"/>
      <c r="D2" s="2515"/>
      <c r="E2" s="2515"/>
      <c r="F2" s="2514"/>
      <c r="G2" s="2515"/>
      <c r="H2" s="2515"/>
      <c r="I2" s="2514"/>
      <c r="J2" s="853"/>
    </row>
    <row r="3" spans="1:10" ht="13.8">
      <c r="A3" s="843"/>
      <c r="B3" s="2518" t="s">
        <v>710</v>
      </c>
      <c r="C3" s="2514"/>
      <c r="D3" s="2515"/>
      <c r="E3" s="2515"/>
      <c r="F3" s="2514"/>
      <c r="G3" s="2515"/>
      <c r="H3" s="2515"/>
      <c r="I3" s="2514"/>
      <c r="J3" s="853"/>
    </row>
    <row r="4" spans="1:10" ht="13.8">
      <c r="A4" s="843"/>
      <c r="B4" s="2518" t="s">
        <v>765</v>
      </c>
      <c r="C4" s="2514"/>
      <c r="D4" s="2515"/>
      <c r="E4" s="2515"/>
      <c r="F4" s="2514"/>
      <c r="G4" s="2515"/>
      <c r="H4" s="2515"/>
      <c r="I4" s="2514"/>
      <c r="J4" s="853"/>
    </row>
    <row r="5" spans="1:10" ht="13.8">
      <c r="A5" s="843"/>
      <c r="B5" s="2514"/>
      <c r="C5" s="2514"/>
      <c r="D5" s="2515"/>
      <c r="E5" s="2515"/>
      <c r="F5" s="2514"/>
      <c r="G5" s="2515"/>
      <c r="H5" s="2515"/>
      <c r="I5" s="2514"/>
      <c r="J5" s="853"/>
    </row>
    <row r="6" spans="1:10" ht="13.8">
      <c r="A6" s="843"/>
      <c r="B6" s="2516"/>
      <c r="C6" s="2516"/>
      <c r="D6" s="2516"/>
      <c r="E6" s="2516"/>
      <c r="F6" s="2519" t="s">
        <v>226</v>
      </c>
      <c r="G6" s="2516"/>
      <c r="H6" s="2516"/>
      <c r="I6" s="2519" t="s">
        <v>376</v>
      </c>
      <c r="J6" s="844"/>
    </row>
    <row r="7" spans="1:10" ht="13.8">
      <c r="A7" s="843"/>
      <c r="B7" s="2516"/>
      <c r="C7" s="2516"/>
      <c r="D7" s="2520" t="s">
        <v>227</v>
      </c>
      <c r="E7" s="2520" t="s">
        <v>228</v>
      </c>
      <c r="F7" s="2520" t="s">
        <v>229</v>
      </c>
      <c r="G7" s="2520" t="s">
        <v>230</v>
      </c>
      <c r="H7" s="2520" t="s">
        <v>231</v>
      </c>
      <c r="I7" s="2520" t="s">
        <v>232</v>
      </c>
      <c r="J7" s="852"/>
    </row>
    <row r="8" spans="1:10" ht="13.8">
      <c r="A8" s="849"/>
      <c r="B8" s="2521" t="s">
        <v>711</v>
      </c>
      <c r="C8" s="2514"/>
      <c r="D8" s="2515"/>
      <c r="E8" s="2515"/>
      <c r="F8" s="2522"/>
      <c r="G8" s="2515"/>
      <c r="H8" s="2523"/>
      <c r="I8" s="2524"/>
      <c r="J8" s="854"/>
    </row>
    <row r="9" spans="1:10" s="918" customFormat="1" ht="13.8">
      <c r="A9" s="849"/>
      <c r="B9" s="2521"/>
      <c r="C9" s="2514"/>
      <c r="D9" s="2515"/>
      <c r="E9" s="2515"/>
      <c r="F9" s="2522"/>
      <c r="G9" s="2515"/>
      <c r="H9" s="2523"/>
      <c r="I9" s="2524"/>
      <c r="J9" s="854"/>
    </row>
    <row r="10" spans="1:10" ht="13.8">
      <c r="A10" s="849"/>
      <c r="B10" s="2525" t="s">
        <v>25</v>
      </c>
      <c r="C10" s="2514"/>
      <c r="D10" s="2526">
        <v>310</v>
      </c>
      <c r="E10" s="2519" t="s">
        <v>583</v>
      </c>
      <c r="F10" s="2522">
        <v>0</v>
      </c>
      <c r="G10" s="2527" t="s">
        <v>369</v>
      </c>
      <c r="H10" s="2528">
        <f>'WCA Allocation Factors'!E18</f>
        <v>0.22476648699999999</v>
      </c>
      <c r="I10" s="2429">
        <f>F10*H10</f>
        <v>0</v>
      </c>
      <c r="J10" s="846"/>
    </row>
    <row r="11" spans="1:10" ht="13.8">
      <c r="A11" s="849"/>
      <c r="B11" s="2525" t="s">
        <v>27</v>
      </c>
      <c r="C11" s="2514"/>
      <c r="D11" s="2526">
        <v>330</v>
      </c>
      <c r="E11" s="2519" t="s">
        <v>583</v>
      </c>
      <c r="F11" s="2522">
        <v>2175910</v>
      </c>
      <c r="G11" s="2527" t="s">
        <v>341</v>
      </c>
      <c r="H11" s="2528">
        <f>'WCA Allocation Factors'!E16</f>
        <v>0.22605500000000001</v>
      </c>
      <c r="I11" s="2429">
        <f>F11*H11</f>
        <v>491875.33504999999</v>
      </c>
      <c r="J11" s="846"/>
    </row>
    <row r="12" spans="1:10" ht="13.8">
      <c r="A12" s="849"/>
      <c r="B12" s="2516"/>
      <c r="C12" s="2514"/>
      <c r="D12" s="2526"/>
      <c r="E12" s="2519"/>
      <c r="F12" s="2529">
        <f>SUM(F10:F11)</f>
        <v>2175910</v>
      </c>
      <c r="G12" s="2519"/>
      <c r="H12" s="2530"/>
      <c r="I12" s="2529">
        <f>SUM(I10:I11)</f>
        <v>491875.33504999999</v>
      </c>
      <c r="J12" s="846"/>
    </row>
    <row r="13" spans="1:10" ht="13.8">
      <c r="A13" s="849"/>
      <c r="B13" s="2517" t="s">
        <v>351</v>
      </c>
      <c r="C13" s="2514"/>
      <c r="D13" s="2526"/>
      <c r="E13" s="2519"/>
      <c r="F13" s="2522"/>
      <c r="G13" s="2519"/>
      <c r="H13" s="2531"/>
      <c r="I13" s="2492"/>
      <c r="J13" s="851"/>
    </row>
    <row r="14" spans="1:10" s="918" customFormat="1" ht="13.8">
      <c r="A14" s="849"/>
      <c r="B14" s="2517"/>
      <c r="C14" s="2514"/>
      <c r="D14" s="2526"/>
      <c r="E14" s="2519"/>
      <c r="F14" s="2522"/>
      <c r="G14" s="2519"/>
      <c r="H14" s="2531"/>
      <c r="I14" s="2492"/>
      <c r="J14" s="851"/>
    </row>
    <row r="15" spans="1:10" ht="13.8">
      <c r="A15" s="849"/>
      <c r="B15" s="2516" t="s">
        <v>25</v>
      </c>
      <c r="C15" s="2514"/>
      <c r="D15" s="2526" t="s">
        <v>280</v>
      </c>
      <c r="E15" s="2519" t="s">
        <v>583</v>
      </c>
      <c r="F15" s="2522">
        <v>0</v>
      </c>
      <c r="G15" s="2527" t="s">
        <v>369</v>
      </c>
      <c r="H15" s="2528">
        <f>'WCA Allocation Factors'!E18</f>
        <v>0.22476648699999999</v>
      </c>
      <c r="I15" s="2429">
        <f>F15*H15</f>
        <v>0</v>
      </c>
      <c r="J15" s="846"/>
    </row>
    <row r="16" spans="1:10" ht="13.8">
      <c r="A16" s="849"/>
      <c r="B16" s="2516" t="s">
        <v>27</v>
      </c>
      <c r="C16" s="2514"/>
      <c r="D16" s="2526" t="s">
        <v>276</v>
      </c>
      <c r="E16" s="2519" t="s">
        <v>583</v>
      </c>
      <c r="F16" s="2522">
        <v>-71160</v>
      </c>
      <c r="G16" s="2527" t="s">
        <v>341</v>
      </c>
      <c r="H16" s="2528">
        <f>'WCA Allocation Factors'!E16</f>
        <v>0.22605500000000001</v>
      </c>
      <c r="I16" s="2429">
        <f>F16*H16</f>
        <v>-16086.0738</v>
      </c>
      <c r="J16" s="846"/>
    </row>
    <row r="17" spans="1:16" ht="13.8">
      <c r="A17" s="849"/>
      <c r="B17" s="2516"/>
      <c r="C17" s="2514"/>
      <c r="D17" s="2526"/>
      <c r="E17" s="2519"/>
      <c r="F17" s="2529">
        <f>SUM(F15:F16)</f>
        <v>-71160</v>
      </c>
      <c r="G17" s="2519"/>
      <c r="H17" s="2531"/>
      <c r="I17" s="2529">
        <f>SUM(I15:I16)</f>
        <v>-16086.0738</v>
      </c>
      <c r="J17" s="846"/>
    </row>
    <row r="18" spans="1:16" ht="13.8">
      <c r="A18" s="849"/>
      <c r="B18" s="2521" t="s">
        <v>712</v>
      </c>
      <c r="C18" s="2514"/>
      <c r="D18" s="2526"/>
      <c r="E18" s="2519"/>
      <c r="F18" s="2514"/>
      <c r="G18" s="2519"/>
      <c r="H18" s="2532"/>
      <c r="I18" s="2532"/>
      <c r="J18" s="845"/>
    </row>
    <row r="19" spans="1:16" s="918" customFormat="1" ht="13.8">
      <c r="A19" s="849"/>
      <c r="B19" s="2521"/>
      <c r="C19" s="2514"/>
      <c r="D19" s="2526"/>
      <c r="E19" s="2519"/>
      <c r="F19" s="2514"/>
      <c r="G19" s="2519"/>
      <c r="H19" s="2532"/>
      <c r="I19" s="2532"/>
      <c r="J19" s="845"/>
    </row>
    <row r="20" spans="1:16" ht="13.8">
      <c r="A20" s="849"/>
      <c r="B20" s="2525" t="s">
        <v>25</v>
      </c>
      <c r="C20" s="2514"/>
      <c r="D20" s="2526" t="s">
        <v>299</v>
      </c>
      <c r="E20" s="2519" t="s">
        <v>583</v>
      </c>
      <c r="F20" s="2522">
        <v>0</v>
      </c>
      <c r="G20" s="2527" t="s">
        <v>369</v>
      </c>
      <c r="H20" s="2528">
        <f>'WCA Allocation Factors'!E18</f>
        <v>0.22476648699999999</v>
      </c>
      <c r="I20" s="2429">
        <f>F20*H20</f>
        <v>0</v>
      </c>
      <c r="J20" s="846"/>
    </row>
    <row r="21" spans="1:16" ht="13.8">
      <c r="A21" s="849"/>
      <c r="B21" s="2525" t="s">
        <v>27</v>
      </c>
      <c r="C21" s="2514"/>
      <c r="D21" s="2526" t="s">
        <v>295</v>
      </c>
      <c r="E21" s="2519" t="s">
        <v>583</v>
      </c>
      <c r="F21" s="2522">
        <v>71160</v>
      </c>
      <c r="G21" s="2527" t="s">
        <v>341</v>
      </c>
      <c r="H21" s="2528">
        <f>'WCA Allocation Factors'!E16</f>
        <v>0.22605500000000001</v>
      </c>
      <c r="I21" s="2429">
        <f>F21*H21</f>
        <v>16086.0738</v>
      </c>
      <c r="J21" s="846"/>
    </row>
    <row r="22" spans="1:16" ht="13.8">
      <c r="A22" s="849"/>
      <c r="B22" s="2521"/>
      <c r="C22" s="2514"/>
      <c r="D22" s="2526"/>
      <c r="E22" s="2519"/>
      <c r="F22" s="2533">
        <f>SUM(F20:F21)</f>
        <v>71160</v>
      </c>
      <c r="G22" s="2519"/>
      <c r="H22" s="2526"/>
      <c r="I22" s="2533">
        <f>SUM(I20:I21)</f>
        <v>16086.0738</v>
      </c>
      <c r="J22" s="846"/>
    </row>
    <row r="23" spans="1:16" s="918" customFormat="1" ht="13.8">
      <c r="A23" s="849"/>
      <c r="B23" s="2521"/>
      <c r="C23" s="2514"/>
      <c r="D23" s="2526"/>
      <c r="E23" s="2519"/>
      <c r="F23" s="2534"/>
      <c r="G23" s="2519"/>
      <c r="H23" s="2526"/>
      <c r="I23" s="2534"/>
      <c r="J23" s="846"/>
    </row>
    <row r="24" spans="1:16" ht="13.8">
      <c r="A24" s="849"/>
      <c r="B24" s="2521" t="s">
        <v>714</v>
      </c>
      <c r="C24" s="2514"/>
      <c r="D24" s="2526"/>
      <c r="E24" s="2519"/>
      <c r="F24" s="2492"/>
      <c r="G24" s="2519"/>
      <c r="H24" s="2530"/>
      <c r="I24" s="2498"/>
      <c r="J24" s="846"/>
      <c r="K24" s="706"/>
      <c r="L24" s="706"/>
      <c r="M24" s="706"/>
      <c r="N24" s="706"/>
      <c r="O24" s="706"/>
      <c r="P24" s="706"/>
    </row>
    <row r="25" spans="1:16" s="918" customFormat="1" ht="13.8">
      <c r="A25" s="849"/>
      <c r="B25" s="2521"/>
      <c r="C25" s="2514"/>
      <c r="D25" s="2526"/>
      <c r="E25" s="2519"/>
      <c r="F25" s="2492"/>
      <c r="G25" s="2519"/>
      <c r="H25" s="2530"/>
      <c r="I25" s="2498"/>
      <c r="J25" s="846"/>
      <c r="K25" s="706"/>
      <c r="L25" s="706"/>
      <c r="M25" s="706"/>
      <c r="N25" s="706"/>
      <c r="O25" s="706"/>
      <c r="P25" s="706"/>
    </row>
    <row r="26" spans="1:16" ht="13.8">
      <c r="A26" s="849"/>
      <c r="B26" s="2535" t="s">
        <v>715</v>
      </c>
      <c r="C26" s="2536"/>
      <c r="D26" s="2537" t="s">
        <v>495</v>
      </c>
      <c r="E26" s="2538" t="s">
        <v>583</v>
      </c>
      <c r="F26" s="2539">
        <v>1315850</v>
      </c>
      <c r="G26" s="2538" t="s">
        <v>341</v>
      </c>
      <c r="H26" s="2528">
        <f>'WCA Allocation Factors'!E16</f>
        <v>0.22605500000000001</v>
      </c>
      <c r="I26" s="2498">
        <f t="shared" ref="I26:I32" si="0">F26*H26</f>
        <v>297454.47175000003</v>
      </c>
      <c r="J26" s="846"/>
      <c r="K26" s="706"/>
      <c r="L26" s="706"/>
      <c r="M26" s="706"/>
      <c r="N26" s="706"/>
      <c r="O26" s="1286"/>
      <c r="P26" s="706"/>
    </row>
    <row r="27" spans="1:16" ht="13.8">
      <c r="A27" s="849"/>
      <c r="B27" s="2535" t="s">
        <v>716</v>
      </c>
      <c r="C27" s="2536"/>
      <c r="D27" s="2537" t="s">
        <v>497</v>
      </c>
      <c r="E27" s="2538" t="s">
        <v>583</v>
      </c>
      <c r="F27" s="2539">
        <v>3141040</v>
      </c>
      <c r="G27" s="2538" t="s">
        <v>341</v>
      </c>
      <c r="H27" s="2528">
        <f>'WCA Allocation Factors'!E16</f>
        <v>0.22605500000000001</v>
      </c>
      <c r="I27" s="2498">
        <f t="shared" si="0"/>
        <v>710047.79720000003</v>
      </c>
      <c r="J27" s="846"/>
      <c r="K27" s="706"/>
      <c r="L27" s="706"/>
      <c r="M27" s="706"/>
      <c r="N27" s="706"/>
      <c r="O27" s="706"/>
      <c r="P27" s="706"/>
    </row>
    <row r="28" spans="1:16" ht="13.8">
      <c r="A28" s="849"/>
      <c r="B28" s="2535" t="s">
        <v>716</v>
      </c>
      <c r="C28" s="2536"/>
      <c r="D28" s="2537" t="s">
        <v>497</v>
      </c>
      <c r="E28" s="2538" t="s">
        <v>583</v>
      </c>
      <c r="F28" s="2539">
        <v>219954.36769509283</v>
      </c>
      <c r="G28" s="2538" t="s">
        <v>345</v>
      </c>
      <c r="H28" s="2528">
        <f>'WCA Allocation Factors'!E10</f>
        <v>0.22648067236840891</v>
      </c>
      <c r="I28" s="2498">
        <f t="shared" si="0"/>
        <v>49815.413085952867</v>
      </c>
      <c r="J28" s="846"/>
      <c r="K28" s="706"/>
      <c r="L28" s="706"/>
      <c r="M28" s="706"/>
      <c r="N28" s="706"/>
      <c r="O28" s="706"/>
      <c r="P28" s="706"/>
    </row>
    <row r="29" spans="1:16" ht="13.8">
      <c r="A29" s="849"/>
      <c r="B29" s="2535" t="s">
        <v>717</v>
      </c>
      <c r="C29" s="2536"/>
      <c r="D29" s="2537" t="s">
        <v>500</v>
      </c>
      <c r="E29" s="2538" t="s">
        <v>583</v>
      </c>
      <c r="F29" s="2539">
        <v>1860379</v>
      </c>
      <c r="G29" s="2538" t="s">
        <v>341</v>
      </c>
      <c r="H29" s="2528">
        <f>'WCA Allocation Factors'!E16</f>
        <v>0.22605500000000001</v>
      </c>
      <c r="I29" s="2498">
        <f t="shared" si="0"/>
        <v>420547.97484500002</v>
      </c>
      <c r="J29" s="846"/>
      <c r="K29" s="706"/>
      <c r="L29" s="706"/>
      <c r="M29" s="706"/>
      <c r="N29" s="706"/>
      <c r="O29" s="706"/>
      <c r="P29" s="706"/>
    </row>
    <row r="30" spans="1:16" ht="13.8">
      <c r="A30" s="849"/>
      <c r="B30" s="2535" t="s">
        <v>717</v>
      </c>
      <c r="C30" s="2536"/>
      <c r="D30" s="2537" t="s">
        <v>500</v>
      </c>
      <c r="E30" s="2538" t="s">
        <v>583</v>
      </c>
      <c r="F30" s="2539">
        <v>0</v>
      </c>
      <c r="G30" s="2538" t="s">
        <v>345</v>
      </c>
      <c r="H30" s="2528">
        <f>'WCA Allocation Factors'!E10</f>
        <v>0.22648067236840891</v>
      </c>
      <c r="I30" s="2498">
        <f t="shared" si="0"/>
        <v>0</v>
      </c>
      <c r="J30" s="846"/>
      <c r="K30" s="706"/>
      <c r="L30" s="883"/>
      <c r="M30" s="706"/>
      <c r="N30" s="706"/>
      <c r="O30" s="706"/>
      <c r="P30" s="706"/>
    </row>
    <row r="31" spans="1:16" ht="13.8">
      <c r="A31" s="849"/>
      <c r="B31" s="2535" t="s">
        <v>718</v>
      </c>
      <c r="C31" s="2536"/>
      <c r="D31" s="2537" t="s">
        <v>502</v>
      </c>
      <c r="E31" s="2538" t="s">
        <v>583</v>
      </c>
      <c r="F31" s="2539">
        <v>3665890.6553901108</v>
      </c>
      <c r="G31" s="2538" t="s">
        <v>345</v>
      </c>
      <c r="H31" s="2528">
        <f>'WCA Allocation Factors'!E10</f>
        <v>0.22648067236840891</v>
      </c>
      <c r="I31" s="2498">
        <f t="shared" si="0"/>
        <v>830253.38046181947</v>
      </c>
      <c r="J31" s="846"/>
      <c r="K31" s="706"/>
      <c r="L31" s="883"/>
      <c r="M31" s="706"/>
      <c r="N31" s="706"/>
      <c r="O31" s="706"/>
      <c r="P31" s="706"/>
    </row>
    <row r="32" spans="1:16" ht="13.8">
      <c r="A32" s="849"/>
      <c r="B32" s="2535" t="s">
        <v>718</v>
      </c>
      <c r="C32" s="2536"/>
      <c r="D32" s="2537" t="s">
        <v>503</v>
      </c>
      <c r="E32" s="2538" t="s">
        <v>583</v>
      </c>
      <c r="F32" s="2540">
        <v>1722308.0466470034</v>
      </c>
      <c r="G32" s="2538" t="s">
        <v>345</v>
      </c>
      <c r="H32" s="2528">
        <f>'WCA Allocation Factors'!E10</f>
        <v>0.22648067236840891</v>
      </c>
      <c r="I32" s="2498">
        <f t="shared" si="0"/>
        <v>390069.4844301343</v>
      </c>
      <c r="J32" s="846"/>
      <c r="K32" s="706"/>
      <c r="L32" s="706"/>
      <c r="M32" s="706"/>
      <c r="N32" s="706"/>
      <c r="O32" s="706"/>
      <c r="P32" s="706"/>
    </row>
    <row r="33" spans="1:16" ht="13.8">
      <c r="A33" s="849"/>
      <c r="B33" s="2521"/>
      <c r="C33" s="2514"/>
      <c r="D33" s="2526"/>
      <c r="E33" s="2515"/>
      <c r="F33" s="2529">
        <f>-F26+SUM(F27:F32)</f>
        <v>9293722.0697322059</v>
      </c>
      <c r="G33" s="2519"/>
      <c r="H33" s="2541"/>
      <c r="I33" s="2529">
        <f>-I26+SUM(I27:I32)</f>
        <v>2103279.5782729066</v>
      </c>
      <c r="J33" s="846"/>
      <c r="K33" s="706"/>
      <c r="L33" s="706"/>
      <c r="M33" s="706"/>
      <c r="N33" s="706"/>
      <c r="O33" s="706"/>
      <c r="P33" s="706"/>
    </row>
    <row r="34" spans="1:16" ht="13.8">
      <c r="A34" s="849"/>
      <c r="B34" s="2542"/>
      <c r="C34" s="2514"/>
      <c r="D34" s="2526"/>
      <c r="E34" s="2515"/>
      <c r="F34" s="2543"/>
      <c r="G34" s="2515"/>
      <c r="H34" s="2530"/>
      <c r="I34" s="2544"/>
      <c r="J34" s="846"/>
      <c r="K34" s="706"/>
      <c r="L34" s="706"/>
      <c r="M34" s="706"/>
      <c r="N34" s="706"/>
      <c r="O34" s="706"/>
      <c r="P34" s="706"/>
    </row>
    <row r="35" spans="1:16" ht="13.8">
      <c r="A35" s="849"/>
      <c r="B35" s="2545" t="s">
        <v>1006</v>
      </c>
      <c r="C35" s="2536"/>
      <c r="D35" s="2537"/>
      <c r="E35" s="1799"/>
      <c r="F35" s="2546"/>
      <c r="G35" s="2538"/>
      <c r="H35" s="2547"/>
      <c r="I35" s="2548"/>
      <c r="J35" s="846"/>
      <c r="K35" s="706"/>
      <c r="L35" s="706"/>
      <c r="M35" s="706"/>
      <c r="N35" s="706"/>
      <c r="O35" s="706"/>
      <c r="P35" s="706"/>
    </row>
    <row r="36" spans="1:16" s="918" customFormat="1" ht="13.8">
      <c r="A36" s="849"/>
      <c r="B36" s="2545"/>
      <c r="C36" s="2536"/>
      <c r="D36" s="2537"/>
      <c r="E36" s="1799"/>
      <c r="F36" s="2546"/>
      <c r="G36" s="2538"/>
      <c r="H36" s="2547"/>
      <c r="I36" s="2548"/>
      <c r="J36" s="846"/>
      <c r="K36" s="706"/>
      <c r="L36" s="706"/>
      <c r="M36" s="706"/>
      <c r="N36" s="706"/>
      <c r="O36" s="706"/>
      <c r="P36" s="706"/>
    </row>
    <row r="37" spans="1:16" ht="13.8">
      <c r="A37" s="849"/>
      <c r="B37" s="2535" t="s">
        <v>358</v>
      </c>
      <c r="C37" s="2536"/>
      <c r="D37" s="2537" t="s">
        <v>324</v>
      </c>
      <c r="E37" s="2538" t="s">
        <v>583</v>
      </c>
      <c r="F37" s="2539">
        <v>0</v>
      </c>
      <c r="G37" s="2538" t="s">
        <v>369</v>
      </c>
      <c r="H37" s="2547">
        <f>'WCA Allocation Factors'!E18</f>
        <v>0.22476648699999999</v>
      </c>
      <c r="I37" s="2498">
        <f>F37*H37</f>
        <v>0</v>
      </c>
      <c r="J37" s="854"/>
    </row>
    <row r="38" spans="1:16" ht="13.8">
      <c r="A38" s="849"/>
      <c r="B38" s="2535" t="s">
        <v>358</v>
      </c>
      <c r="C38" s="2536"/>
      <c r="D38" s="2537" t="s">
        <v>324</v>
      </c>
      <c r="E38" s="2538" t="s">
        <v>583</v>
      </c>
      <c r="F38" s="2539">
        <v>71160</v>
      </c>
      <c r="G38" s="2538" t="s">
        <v>341</v>
      </c>
      <c r="H38" s="2547">
        <f>'WCA Allocation Factors'!E16</f>
        <v>0.22605500000000001</v>
      </c>
      <c r="I38" s="2498">
        <f>+F38*H38</f>
        <v>16086.0738</v>
      </c>
      <c r="J38" s="846"/>
    </row>
    <row r="39" spans="1:16" ht="13.8">
      <c r="A39" s="849"/>
      <c r="B39" s="2535" t="s">
        <v>411</v>
      </c>
      <c r="C39" s="2536"/>
      <c r="D39" s="2537" t="s">
        <v>327</v>
      </c>
      <c r="E39" s="2538" t="s">
        <v>583</v>
      </c>
      <c r="F39" s="2539">
        <v>0</v>
      </c>
      <c r="G39" s="2538" t="s">
        <v>369</v>
      </c>
      <c r="H39" s="2547">
        <f>'WCA Allocation Factors'!E18</f>
        <v>0.22476648699999999</v>
      </c>
      <c r="I39" s="2498">
        <f t="shared" ref="I39:I48" si="1">F39*H39</f>
        <v>0</v>
      </c>
      <c r="J39" s="846"/>
    </row>
    <row r="40" spans="1:16" ht="13.8">
      <c r="A40" s="849"/>
      <c r="B40" s="2535" t="s">
        <v>411</v>
      </c>
      <c r="C40" s="2536"/>
      <c r="D40" s="2537" t="s">
        <v>327</v>
      </c>
      <c r="E40" s="2538" t="s">
        <v>583</v>
      </c>
      <c r="F40" s="2539">
        <v>-573758</v>
      </c>
      <c r="G40" s="2538" t="s">
        <v>341</v>
      </c>
      <c r="H40" s="2547">
        <f>'WCA Allocation Factors'!E16</f>
        <v>0.22605500000000001</v>
      </c>
      <c r="I40" s="2498">
        <f>+F40*H40</f>
        <v>-129700.86469</v>
      </c>
      <c r="J40" s="846"/>
    </row>
    <row r="41" spans="1:16" ht="13.8">
      <c r="A41" s="849"/>
      <c r="B41" s="2535" t="s">
        <v>426</v>
      </c>
      <c r="C41" s="2536"/>
      <c r="D41" s="2537">
        <v>41010</v>
      </c>
      <c r="E41" s="2538" t="s">
        <v>583</v>
      </c>
      <c r="F41" s="2539">
        <v>0</v>
      </c>
      <c r="G41" s="2538" t="s">
        <v>369</v>
      </c>
      <c r="H41" s="2547">
        <f>'WCA Allocation Factors'!E18</f>
        <v>0.22476648699999999</v>
      </c>
      <c r="I41" s="2498">
        <f t="shared" si="1"/>
        <v>0</v>
      </c>
      <c r="J41" s="846"/>
    </row>
    <row r="42" spans="1:16" s="918" customFormat="1" ht="13.8">
      <c r="A42" s="849"/>
      <c r="B42" s="2535" t="s">
        <v>426</v>
      </c>
      <c r="C42" s="2536"/>
      <c r="D42" s="2537">
        <v>41010</v>
      </c>
      <c r="E42" s="2538" t="s">
        <v>583</v>
      </c>
      <c r="F42" s="2539">
        <v>-244703</v>
      </c>
      <c r="G42" s="2538" t="s">
        <v>341</v>
      </c>
      <c r="H42" s="2547">
        <f>'WCA Allocation Factors'!E16</f>
        <v>0.22605500000000001</v>
      </c>
      <c r="I42" s="2498">
        <f>+F42*H42</f>
        <v>-55316.336665000003</v>
      </c>
      <c r="J42" s="846"/>
    </row>
    <row r="43" spans="1:16" s="918" customFormat="1" ht="13.8">
      <c r="A43" s="849"/>
      <c r="B43" s="2535" t="s">
        <v>517</v>
      </c>
      <c r="C43" s="2536"/>
      <c r="D43" s="2537">
        <v>282</v>
      </c>
      <c r="E43" s="2538" t="s">
        <v>583</v>
      </c>
      <c r="F43" s="2539">
        <v>0</v>
      </c>
      <c r="G43" s="2538" t="s">
        <v>369</v>
      </c>
      <c r="H43" s="2547">
        <f>'WCA Allocation Factors'!E18</f>
        <v>0.22476648699999999</v>
      </c>
      <c r="I43" s="2498">
        <f t="shared" si="1"/>
        <v>0</v>
      </c>
      <c r="J43" s="846"/>
    </row>
    <row r="44" spans="1:16" s="918" customFormat="1" ht="13.8">
      <c r="A44" s="849"/>
      <c r="B44" s="2535" t="s">
        <v>517</v>
      </c>
      <c r="C44" s="2536"/>
      <c r="D44" s="2537">
        <v>282</v>
      </c>
      <c r="E44" s="2538" t="s">
        <v>583</v>
      </c>
      <c r="F44" s="2539">
        <v>-473706</v>
      </c>
      <c r="G44" s="2538" t="s">
        <v>341</v>
      </c>
      <c r="H44" s="2547">
        <f>'WCA Allocation Factors'!E16</f>
        <v>0.22605500000000001</v>
      </c>
      <c r="I44" s="2498">
        <f>+F44*H44</f>
        <v>-107083.60983</v>
      </c>
      <c r="J44" s="846"/>
    </row>
    <row r="45" spans="1:16" ht="13.8">
      <c r="A45" s="848"/>
      <c r="B45" s="2549"/>
      <c r="C45" s="2550"/>
      <c r="D45" s="2551"/>
      <c r="E45" s="2551"/>
      <c r="F45" s="2552"/>
      <c r="G45" s="2553"/>
      <c r="H45" s="2553"/>
      <c r="I45" s="2498"/>
      <c r="J45" s="847"/>
    </row>
    <row r="46" spans="1:16" s="918" customFormat="1" ht="13.8">
      <c r="A46" s="878"/>
      <c r="B46" s="2545" t="s">
        <v>713</v>
      </c>
      <c r="C46" s="2536"/>
      <c r="D46" s="2537"/>
      <c r="E46" s="1800"/>
      <c r="F46" s="2539"/>
      <c r="G46" s="2538"/>
      <c r="H46" s="2547"/>
      <c r="I46" s="2498"/>
      <c r="J46" s="847"/>
    </row>
    <row r="47" spans="1:16" s="918" customFormat="1" ht="13.8">
      <c r="A47" s="878"/>
      <c r="B47" s="2545"/>
      <c r="C47" s="2536"/>
      <c r="D47" s="2537"/>
      <c r="E47" s="1800"/>
      <c r="F47" s="2539"/>
      <c r="G47" s="2538"/>
      <c r="H47" s="2547"/>
      <c r="I47" s="2498"/>
      <c r="J47" s="847"/>
    </row>
    <row r="48" spans="1:16" s="918" customFormat="1" ht="13.8">
      <c r="A48" s="878"/>
      <c r="B48" s="2535" t="s">
        <v>27</v>
      </c>
      <c r="C48" s="2536"/>
      <c r="D48" s="2537">
        <v>535</v>
      </c>
      <c r="E48" s="2538" t="s">
        <v>583</v>
      </c>
      <c r="F48" s="2539">
        <v>0</v>
      </c>
      <c r="G48" s="2538" t="s">
        <v>341</v>
      </c>
      <c r="H48" s="2547">
        <f>'WCA Allocation Factors'!E16</f>
        <v>0.22605500000000001</v>
      </c>
      <c r="I48" s="2498">
        <f t="shared" si="1"/>
        <v>0</v>
      </c>
      <c r="J48" s="847"/>
    </row>
    <row r="49" spans="1:10" s="918" customFormat="1" ht="13.8">
      <c r="A49" s="878"/>
      <c r="B49" s="2549"/>
      <c r="C49" s="2550"/>
      <c r="D49" s="2551"/>
      <c r="E49" s="2551"/>
      <c r="F49" s="2552"/>
      <c r="G49" s="2553"/>
      <c r="H49" s="2553"/>
      <c r="I49" s="2552"/>
      <c r="J49" s="847"/>
    </row>
    <row r="50" spans="1:10" s="918" customFormat="1" ht="13.8">
      <c r="A50" s="878"/>
      <c r="B50" s="2549"/>
      <c r="C50" s="2550"/>
      <c r="D50" s="2551"/>
      <c r="E50" s="2551"/>
      <c r="F50" s="2552"/>
      <c r="G50" s="2553"/>
      <c r="H50" s="2553"/>
      <c r="I50" s="2552"/>
      <c r="J50" s="847"/>
    </row>
    <row r="51" spans="1:10" ht="13.8">
      <c r="A51" s="848"/>
      <c r="B51" s="2549" t="s">
        <v>242</v>
      </c>
      <c r="C51" s="2550"/>
      <c r="D51" s="2551"/>
      <c r="E51" s="2551"/>
      <c r="F51" s="2554"/>
      <c r="G51" s="2551"/>
      <c r="H51" s="2551"/>
      <c r="I51" s="2551"/>
      <c r="J51" s="850"/>
    </row>
    <row r="52" spans="1:10" ht="13.8">
      <c r="A52" s="843"/>
      <c r="B52" s="2514"/>
      <c r="C52" s="2514"/>
      <c r="D52" s="2515"/>
      <c r="E52" s="2515"/>
      <c r="F52" s="199"/>
      <c r="G52" s="2515"/>
      <c r="H52" s="2515"/>
      <c r="I52" s="2514"/>
      <c r="J52" s="855"/>
    </row>
    <row r="53" spans="1:10" ht="13.8" customHeight="1">
      <c r="B53" s="2673" t="s">
        <v>1126</v>
      </c>
      <c r="C53" s="2674"/>
      <c r="D53" s="2674"/>
      <c r="E53" s="2674"/>
      <c r="F53" s="2674"/>
      <c r="G53" s="2674"/>
      <c r="H53" s="2674"/>
      <c r="I53" s="2675"/>
    </row>
    <row r="54" spans="1:10">
      <c r="B54" s="2685"/>
      <c r="C54" s="2686"/>
      <c r="D54" s="2686"/>
      <c r="E54" s="2686"/>
      <c r="F54" s="2686"/>
      <c r="G54" s="2686"/>
      <c r="H54" s="2686"/>
      <c r="I54" s="2687"/>
    </row>
    <row r="55" spans="1:10">
      <c r="B55" s="2685"/>
      <c r="C55" s="2686"/>
      <c r="D55" s="2686"/>
      <c r="E55" s="2686"/>
      <c r="F55" s="2686"/>
      <c r="G55" s="2686"/>
      <c r="H55" s="2686"/>
      <c r="I55" s="2687"/>
    </row>
    <row r="56" spans="1:10">
      <c r="B56" s="2685"/>
      <c r="C56" s="2686"/>
      <c r="D56" s="2686"/>
      <c r="E56" s="2686"/>
      <c r="F56" s="2686"/>
      <c r="G56" s="2686"/>
      <c r="H56" s="2686"/>
      <c r="I56" s="2687"/>
    </row>
    <row r="57" spans="1:10">
      <c r="B57" s="2685"/>
      <c r="C57" s="2686"/>
      <c r="D57" s="2686"/>
      <c r="E57" s="2686"/>
      <c r="F57" s="2686"/>
      <c r="G57" s="2686"/>
      <c r="H57" s="2686"/>
      <c r="I57" s="2687"/>
    </row>
    <row r="58" spans="1:10">
      <c r="B58" s="2676"/>
      <c r="C58" s="2677"/>
      <c r="D58" s="2677"/>
      <c r="E58" s="2677"/>
      <c r="F58" s="2677"/>
      <c r="G58" s="2677"/>
      <c r="H58" s="2677"/>
      <c r="I58" s="2678"/>
    </row>
  </sheetData>
  <mergeCells count="1">
    <mergeCell ref="B53:I58"/>
  </mergeCells>
  <pageMargins left="0.75" right="0.75" top="1.25" bottom="1" header="0.5" footer="0.25"/>
  <pageSetup scale="84" orientation="portrait" r:id="rId1"/>
  <headerFooter scaleWithDoc="0" alignWithMargins="0">
    <oddHeader>&amp;R&amp;"Times New Roman,Regular"Exhibit No. ___ (JH-2)
 Docket UE-130043
Page &amp;P of &amp;N</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3"/>
  <sheetViews>
    <sheetView topLeftCell="A7" workbookViewId="0">
      <selection activeCell="A35" sqref="A35"/>
    </sheetView>
  </sheetViews>
  <sheetFormatPr defaultColWidth="43.33203125" defaultRowHeight="13.2"/>
  <cols>
    <col min="1" max="1" width="35" style="706" customWidth="1"/>
    <col min="2" max="2" width="13.5546875" style="706" customWidth="1"/>
    <col min="3" max="3" width="8.33203125" style="722" bestFit="1" customWidth="1"/>
    <col min="4" max="4" width="9.33203125" style="722" bestFit="1" customWidth="1"/>
    <col min="5" max="5" width="10.33203125" style="731" bestFit="1" customWidth="1"/>
    <col min="6" max="6" width="8.33203125" style="722" bestFit="1" customWidth="1"/>
    <col min="7" max="7" width="10.33203125" style="722" hidden="1" customWidth="1"/>
    <col min="8" max="9" width="9.33203125" style="722" bestFit="1" customWidth="1"/>
    <col min="10" max="10" width="12.6640625" style="722" hidden="1" customWidth="1"/>
    <col min="11" max="11" width="9.33203125" style="722" bestFit="1" customWidth="1"/>
    <col min="12" max="12" width="11.109375" style="722" customWidth="1"/>
    <col min="13" max="14" width="10.33203125" style="722" bestFit="1" customWidth="1"/>
    <col min="15" max="15" width="6" style="716" bestFit="1" customWidth="1"/>
    <col min="16" max="16" width="5.5546875" style="706" hidden="1" customWidth="1"/>
    <col min="17" max="17" width="5" style="706" hidden="1" customWidth="1"/>
    <col min="18" max="18" width="11.44140625" style="706" hidden="1" customWidth="1"/>
    <col min="19" max="19" width="9" style="706" hidden="1" customWidth="1"/>
    <col min="20" max="20" width="4.6640625" style="706" hidden="1" customWidth="1"/>
    <col min="21" max="21" width="10.33203125" style="706" bestFit="1" customWidth="1"/>
    <col min="22" max="16384" width="43.33203125" style="706"/>
  </cols>
  <sheetData>
    <row r="1" spans="1:21">
      <c r="A1" s="701" t="s">
        <v>122</v>
      </c>
      <c r="B1" s="702"/>
      <c r="C1" s="703"/>
      <c r="D1" s="703"/>
      <c r="E1" s="727"/>
      <c r="F1" s="703"/>
      <c r="G1" s="703"/>
      <c r="H1" s="703"/>
      <c r="I1" s="703"/>
      <c r="J1" s="703"/>
      <c r="K1" s="703"/>
      <c r="L1" s="703"/>
      <c r="M1" s="703"/>
      <c r="N1" s="703"/>
      <c r="O1" s="704"/>
      <c r="P1" s="702"/>
      <c r="Q1" s="705">
        <v>10.199999999999999</v>
      </c>
      <c r="R1" s="702"/>
      <c r="S1" s="702"/>
      <c r="T1" s="702"/>
    </row>
    <row r="2" spans="1:21">
      <c r="A2" s="701" t="str">
        <f>'[5]10.1'!A12</f>
        <v>Washington General Rate Case -  December 2010</v>
      </c>
      <c r="B2" s="702"/>
      <c r="C2" s="703"/>
      <c r="D2" s="703"/>
      <c r="E2" s="727"/>
      <c r="F2" s="703"/>
      <c r="G2" s="703"/>
      <c r="H2" s="703"/>
      <c r="I2" s="703"/>
      <c r="J2" s="703"/>
      <c r="K2" s="703"/>
      <c r="L2" s="703"/>
      <c r="M2" s="703"/>
      <c r="N2" s="703"/>
      <c r="O2" s="704"/>
      <c r="P2" s="702"/>
      <c r="Q2" s="702"/>
      <c r="R2" s="702"/>
      <c r="S2" s="702"/>
      <c r="T2" s="702"/>
    </row>
    <row r="3" spans="1:21">
      <c r="A3" s="701"/>
      <c r="B3" s="701"/>
      <c r="C3" s="707"/>
      <c r="D3" s="707"/>
      <c r="E3" s="728"/>
      <c r="F3" s="707"/>
      <c r="G3" s="707"/>
      <c r="H3" s="707"/>
      <c r="I3" s="707"/>
      <c r="J3" s="707"/>
      <c r="K3" s="707"/>
      <c r="L3" s="707"/>
      <c r="M3" s="707"/>
      <c r="N3" s="707"/>
      <c r="O3" s="708"/>
      <c r="P3" s="701"/>
      <c r="Q3" s="701"/>
      <c r="R3" s="701"/>
      <c r="S3" s="709"/>
      <c r="T3" s="710"/>
    </row>
    <row r="4" spans="1:21" ht="24">
      <c r="A4" s="711" t="s">
        <v>427</v>
      </c>
      <c r="B4" s="712" t="s">
        <v>428</v>
      </c>
      <c r="C4" s="703"/>
      <c r="D4" s="703"/>
      <c r="E4" s="727"/>
      <c r="F4" s="703"/>
      <c r="G4" s="703"/>
      <c r="H4" s="703"/>
      <c r="I4" s="703"/>
      <c r="J4" s="703"/>
      <c r="K4" s="703"/>
      <c r="L4" s="703"/>
      <c r="M4" s="703"/>
      <c r="N4" s="703"/>
      <c r="O4" s="713"/>
      <c r="P4" s="702"/>
      <c r="Q4" s="702"/>
      <c r="R4" s="702"/>
      <c r="S4" s="702"/>
      <c r="T4" s="702"/>
    </row>
    <row r="5" spans="1:21" s="716" customFormat="1">
      <c r="A5" s="714" t="s">
        <v>429</v>
      </c>
      <c r="B5" s="714" t="s">
        <v>230</v>
      </c>
      <c r="C5" s="715" t="s">
        <v>267</v>
      </c>
      <c r="D5" s="715" t="s">
        <v>268</v>
      </c>
      <c r="E5" s="729" t="s">
        <v>237</v>
      </c>
      <c r="F5" s="715" t="s">
        <v>766</v>
      </c>
      <c r="G5" s="715" t="s">
        <v>657</v>
      </c>
      <c r="H5" s="715" t="s">
        <v>269</v>
      </c>
      <c r="I5" s="715" t="s">
        <v>270</v>
      </c>
      <c r="J5" s="715" t="s">
        <v>658</v>
      </c>
      <c r="K5" s="715" t="s">
        <v>767</v>
      </c>
      <c r="L5" s="715" t="s">
        <v>430</v>
      </c>
      <c r="M5" s="715" t="s">
        <v>261</v>
      </c>
      <c r="N5" s="715" t="s">
        <v>659</v>
      </c>
      <c r="O5" s="714" t="s">
        <v>431</v>
      </c>
      <c r="P5" s="704"/>
      <c r="Q5" s="704"/>
      <c r="R5" s="708" t="s">
        <v>660</v>
      </c>
      <c r="S5" s="704"/>
      <c r="T5" s="704"/>
    </row>
    <row r="6" spans="1:21" s="720" customFormat="1">
      <c r="A6" s="717" t="s">
        <v>238</v>
      </c>
      <c r="B6" s="719" t="s">
        <v>388</v>
      </c>
      <c r="C6" s="920">
        <v>0</v>
      </c>
      <c r="D6" s="920">
        <v>0</v>
      </c>
      <c r="E6" s="919">
        <v>1</v>
      </c>
      <c r="F6" s="718" t="s">
        <v>387</v>
      </c>
      <c r="G6" s="718" t="s">
        <v>387</v>
      </c>
      <c r="H6" s="921">
        <v>0</v>
      </c>
      <c r="I6" s="921">
        <v>0</v>
      </c>
      <c r="J6" s="921">
        <v>0</v>
      </c>
      <c r="K6" s="921">
        <v>0</v>
      </c>
      <c r="L6" s="921">
        <v>0</v>
      </c>
      <c r="M6" s="921">
        <v>0</v>
      </c>
      <c r="N6" s="922" t="s">
        <v>238</v>
      </c>
      <c r="O6" s="719" t="s">
        <v>238</v>
      </c>
      <c r="T6" s="720" t="s">
        <v>238</v>
      </c>
    </row>
    <row r="7" spans="1:21" s="720" customFormat="1">
      <c r="A7" s="717" t="s">
        <v>432</v>
      </c>
      <c r="B7" s="719" t="s">
        <v>243</v>
      </c>
      <c r="C7" s="920">
        <v>1.5971860893345062E-2</v>
      </c>
      <c r="D7" s="920">
        <v>0.25983024335617166</v>
      </c>
      <c r="E7" s="919">
        <v>8.043396137671209E-2</v>
      </c>
      <c r="F7" s="718">
        <v>0</v>
      </c>
      <c r="G7" s="718">
        <f>'[5]10.6-10.7'!G127</f>
        <v>0.13026661794967409</v>
      </c>
      <c r="H7" s="921">
        <v>0.42578092906348181</v>
      </c>
      <c r="I7" s="921">
        <v>5.6255950258692025E-2</v>
      </c>
      <c r="J7" s="921">
        <v>0.15804374950417649</v>
      </c>
      <c r="K7" s="921">
        <v>3.6833055474206995E-3</v>
      </c>
      <c r="L7" s="921">
        <v>0</v>
      </c>
      <c r="M7" s="921">
        <v>0</v>
      </c>
      <c r="N7" s="922">
        <v>10.7</v>
      </c>
      <c r="O7" s="719">
        <v>10.7</v>
      </c>
      <c r="P7" s="720" t="s">
        <v>337</v>
      </c>
      <c r="T7" s="720" t="s">
        <v>432</v>
      </c>
      <c r="U7" s="721"/>
    </row>
    <row r="8" spans="1:21" s="720" customFormat="1">
      <c r="A8" s="717" t="s">
        <v>433</v>
      </c>
      <c r="B8" s="719" t="s">
        <v>244</v>
      </c>
      <c r="C8" s="920">
        <v>1.6136917487827626E-2</v>
      </c>
      <c r="D8" s="920">
        <v>0.26540831807921861</v>
      </c>
      <c r="E8" s="919">
        <v>8.2009230111919268E-2</v>
      </c>
      <c r="F8" s="718">
        <v>0</v>
      </c>
      <c r="G8" s="718">
        <f>'[5]10.6-10.7'!G126</f>
        <v>0.12585578093786196</v>
      </c>
      <c r="H8" s="921">
        <v>0.42650717725449255</v>
      </c>
      <c r="I8" s="921">
        <v>5.3490878784166369E-2</v>
      </c>
      <c r="J8" s="921">
        <v>0.15266147543504155</v>
      </c>
      <c r="K8" s="921">
        <v>3.7860028473339197E-3</v>
      </c>
      <c r="L8" s="921">
        <v>0</v>
      </c>
      <c r="M8" s="921">
        <v>0</v>
      </c>
      <c r="N8" s="922">
        <v>10.7</v>
      </c>
      <c r="O8" s="719">
        <v>10.7</v>
      </c>
      <c r="P8" s="720" t="s">
        <v>337</v>
      </c>
      <c r="T8" s="720" t="s">
        <v>433</v>
      </c>
      <c r="U8" s="721"/>
    </row>
    <row r="9" spans="1:21" s="720" customFormat="1">
      <c r="A9" s="717" t="s">
        <v>434</v>
      </c>
      <c r="B9" s="719" t="s">
        <v>245</v>
      </c>
      <c r="C9" s="920">
        <v>1.5476691109897377E-2</v>
      </c>
      <c r="D9" s="920">
        <v>0.24309601918703086</v>
      </c>
      <c r="E9" s="919">
        <v>7.5708155171090544E-2</v>
      </c>
      <c r="F9" s="718">
        <v>0</v>
      </c>
      <c r="G9" s="718">
        <f>'[5]10.8-10.9'!F128</f>
        <v>0.14349912898511058</v>
      </c>
      <c r="H9" s="921">
        <v>0.42360218449044967</v>
      </c>
      <c r="I9" s="921">
        <v>6.4551164682268999E-2</v>
      </c>
      <c r="J9" s="921">
        <v>0.17419057171158137</v>
      </c>
      <c r="K9" s="921">
        <v>3.3752136476810387E-3</v>
      </c>
      <c r="L9" s="921">
        <v>0</v>
      </c>
      <c r="M9" s="921">
        <v>0</v>
      </c>
      <c r="N9" s="922">
        <v>10.9</v>
      </c>
      <c r="O9" s="719">
        <v>10.9</v>
      </c>
      <c r="P9" s="720" t="s">
        <v>337</v>
      </c>
      <c r="T9" s="720" t="s">
        <v>434</v>
      </c>
      <c r="U9" s="721"/>
    </row>
    <row r="10" spans="1:21" s="720" customFormat="1">
      <c r="A10" s="717" t="s">
        <v>435</v>
      </c>
      <c r="B10" s="719" t="s">
        <v>345</v>
      </c>
      <c r="C10" s="920">
        <v>4.629846547821044E-2</v>
      </c>
      <c r="D10" s="920">
        <v>0.72722086215338066</v>
      </c>
      <c r="E10" s="919">
        <v>0.22648067236840891</v>
      </c>
      <c r="F10" s="718">
        <v>0</v>
      </c>
      <c r="G10" s="718">
        <f>'[5]10.8-10.9'!F126</f>
        <v>0</v>
      </c>
      <c r="H10" s="921">
        <v>0</v>
      </c>
      <c r="I10" s="921">
        <v>0</v>
      </c>
      <c r="J10" s="921">
        <v>0</v>
      </c>
      <c r="K10" s="921">
        <v>0</v>
      </c>
      <c r="L10" s="921">
        <v>0</v>
      </c>
      <c r="M10" s="921">
        <v>0</v>
      </c>
      <c r="N10" s="922">
        <v>10.9</v>
      </c>
      <c r="O10" s="719">
        <v>10.9</v>
      </c>
      <c r="P10" s="720" t="s">
        <v>337</v>
      </c>
      <c r="T10" s="720" t="s">
        <v>435</v>
      </c>
      <c r="U10" s="721"/>
    </row>
    <row r="11" spans="1:21" s="720" customFormat="1">
      <c r="A11" s="717" t="s">
        <v>436</v>
      </c>
      <c r="B11" s="719" t="s">
        <v>404</v>
      </c>
      <c r="C11" s="920">
        <v>0</v>
      </c>
      <c r="D11" s="920">
        <v>0</v>
      </c>
      <c r="E11" s="919">
        <v>0</v>
      </c>
      <c r="F11" s="718">
        <v>0</v>
      </c>
      <c r="G11" s="718">
        <f>'[5]10.8-10.9'!F127</f>
        <v>0.2188519458753144</v>
      </c>
      <c r="H11" s="921">
        <v>0.63630765966829794</v>
      </c>
      <c r="I11" s="921">
        <v>9.6964562581861563E-2</v>
      </c>
      <c r="J11" s="921">
        <v>0.26165775125878293</v>
      </c>
      <c r="K11" s="921">
        <v>5.070026491057535E-3</v>
      </c>
      <c r="L11" s="921">
        <v>0</v>
      </c>
      <c r="M11" s="921">
        <v>0</v>
      </c>
      <c r="N11" s="922">
        <v>10.9</v>
      </c>
      <c r="O11" s="719">
        <v>10.9</v>
      </c>
      <c r="P11" s="720" t="s">
        <v>337</v>
      </c>
      <c r="T11" s="720" t="s">
        <v>436</v>
      </c>
      <c r="U11" s="721"/>
    </row>
    <row r="12" spans="1:21" s="720" customFormat="1">
      <c r="A12" s="717" t="s">
        <v>437</v>
      </c>
      <c r="B12" s="719" t="s">
        <v>223</v>
      </c>
      <c r="C12" s="920">
        <v>2.0518395734578594E-2</v>
      </c>
      <c r="D12" s="920">
        <v>0.24214763125935604</v>
      </c>
      <c r="E12" s="919">
        <v>6.8509279244491156E-2</v>
      </c>
      <c r="F12" s="718">
        <v>0</v>
      </c>
      <c r="G12" s="718">
        <f>'[5]10.12-10.15'!H77</f>
        <v>0.12217330820670773</v>
      </c>
      <c r="H12" s="921">
        <v>0.4473282990702806</v>
      </c>
      <c r="I12" s="921">
        <v>6.1341132137236819E-2</v>
      </c>
      <c r="J12" s="921">
        <v>0.15749002629244416</v>
      </c>
      <c r="K12" s="921">
        <v>2.6652362616126869E-3</v>
      </c>
      <c r="L12" s="921">
        <v>0</v>
      </c>
      <c r="M12" s="921">
        <v>0</v>
      </c>
      <c r="N12" s="922">
        <v>10.11</v>
      </c>
      <c r="O12" s="719">
        <v>10.119999999999999</v>
      </c>
      <c r="P12" s="720" t="s">
        <v>337</v>
      </c>
      <c r="T12" s="720" t="s">
        <v>437</v>
      </c>
      <c r="U12" s="721"/>
    </row>
    <row r="13" spans="1:21" s="720" customFormat="1">
      <c r="A13" s="717" t="s">
        <v>438</v>
      </c>
      <c r="B13" s="719" t="s">
        <v>246</v>
      </c>
      <c r="C13" s="920">
        <v>2.0518395734578594E-2</v>
      </c>
      <c r="D13" s="920">
        <v>0.24214763125935607</v>
      </c>
      <c r="E13" s="919">
        <v>6.850927924449117E-2</v>
      </c>
      <c r="F13" s="718">
        <v>0</v>
      </c>
      <c r="G13" s="718">
        <f>'[5]10.12-10.15'!H60</f>
        <v>0.1221733082067077</v>
      </c>
      <c r="H13" s="921">
        <v>0.44732829907028065</v>
      </c>
      <c r="I13" s="921">
        <v>6.134113213723684E-2</v>
      </c>
      <c r="J13" s="921">
        <v>0.15749002629244419</v>
      </c>
      <c r="K13" s="921">
        <v>2.6652362616126878E-3</v>
      </c>
      <c r="L13" s="921">
        <v>0</v>
      </c>
      <c r="M13" s="921">
        <v>0</v>
      </c>
      <c r="N13" s="922">
        <v>10.11</v>
      </c>
      <c r="O13" s="719">
        <v>10.119999999999999</v>
      </c>
      <c r="P13" s="720" t="s">
        <v>337</v>
      </c>
      <c r="T13" s="720" t="s">
        <v>438</v>
      </c>
      <c r="U13" s="721"/>
    </row>
    <row r="14" spans="1:21" s="720" customFormat="1">
      <c r="A14" s="717" t="s">
        <v>439</v>
      </c>
      <c r="B14" s="719" t="s">
        <v>247</v>
      </c>
      <c r="C14" s="920">
        <v>1.8073052359804758E-2</v>
      </c>
      <c r="D14" s="920">
        <v>0.21968186371839438</v>
      </c>
      <c r="E14" s="919">
        <v>6.278028130665704E-2</v>
      </c>
      <c r="F14" s="718">
        <f>'[5]10.12-10.15'!G73</f>
        <v>0</v>
      </c>
      <c r="G14" s="718">
        <f>'[5]10.12-10.15'!H73</f>
        <v>0.12375079740468689</v>
      </c>
      <c r="H14" s="921">
        <v>0.47079376035960024</v>
      </c>
      <c r="I14" s="921">
        <v>6.2569174838247366E-2</v>
      </c>
      <c r="J14" s="921">
        <v>0.16325186294530095</v>
      </c>
      <c r="K14" s="921">
        <v>2.8500044719954837E-3</v>
      </c>
      <c r="L14" s="921">
        <v>0</v>
      </c>
      <c r="M14" s="921">
        <v>0</v>
      </c>
      <c r="N14" s="922">
        <v>10.11</v>
      </c>
      <c r="O14" s="719">
        <v>10.119999999999999</v>
      </c>
      <c r="P14" s="720" t="s">
        <v>337</v>
      </c>
      <c r="T14" s="720" t="s">
        <v>439</v>
      </c>
      <c r="U14" s="721"/>
    </row>
    <row r="15" spans="1:21" s="720" customFormat="1">
      <c r="A15" s="717" t="s">
        <v>440</v>
      </c>
      <c r="B15" s="719" t="s">
        <v>248</v>
      </c>
      <c r="C15" s="920">
        <v>3.5150574861492298E-2</v>
      </c>
      <c r="D15" s="920">
        <v>0.27419474957222972</v>
      </c>
      <c r="E15" s="919">
        <v>6.4658033670252593E-2</v>
      </c>
      <c r="F15" s="718">
        <f>'[5]10.12-10.15'!G49</f>
        <v>0</v>
      </c>
      <c r="G15" s="718">
        <f>'[5]10.12-10.15'!H49</f>
        <v>8.2268305138522818E-2</v>
      </c>
      <c r="H15" s="921">
        <v>0.47547055510469649</v>
      </c>
      <c r="I15" s="921">
        <v>4.6579122492126208E-2</v>
      </c>
      <c r="J15" s="921">
        <v>0.10394696429920264</v>
      </c>
      <c r="K15" s="921">
        <v>0</v>
      </c>
      <c r="L15" s="921">
        <v>0</v>
      </c>
      <c r="M15" s="921">
        <v>0</v>
      </c>
      <c r="N15" s="922">
        <v>10.11</v>
      </c>
      <c r="O15" s="719">
        <v>10.119999999999999</v>
      </c>
      <c r="P15" s="720" t="s">
        <v>337</v>
      </c>
      <c r="T15" s="720" t="s">
        <v>440</v>
      </c>
      <c r="U15" s="721"/>
    </row>
    <row r="16" spans="1:21" s="720" customFormat="1">
      <c r="A16" s="717" t="s">
        <v>441</v>
      </c>
      <c r="B16" s="719" t="s">
        <v>341</v>
      </c>
      <c r="C16" s="920">
        <v>4.5097469554722179E-2</v>
      </c>
      <c r="D16" s="920">
        <v>0.72863762943157784</v>
      </c>
      <c r="E16" s="1499">
        <v>0.22605500000000001</v>
      </c>
      <c r="F16" s="718">
        <v>0</v>
      </c>
      <c r="G16" s="718">
        <f>'[5]10.10-10.11'!G127</f>
        <v>0</v>
      </c>
      <c r="H16" s="921">
        <v>0</v>
      </c>
      <c r="I16" s="921">
        <v>0</v>
      </c>
      <c r="J16" s="921">
        <v>0</v>
      </c>
      <c r="K16" s="921">
        <v>0</v>
      </c>
      <c r="L16" s="921">
        <v>0</v>
      </c>
      <c r="M16" s="921">
        <v>0</v>
      </c>
      <c r="N16" s="923" t="s">
        <v>769</v>
      </c>
      <c r="O16" s="719">
        <v>10.5</v>
      </c>
      <c r="P16" s="720" t="s">
        <v>337</v>
      </c>
      <c r="T16" s="720" t="s">
        <v>441</v>
      </c>
      <c r="U16" s="721"/>
    </row>
    <row r="17" spans="1:21" s="720" customFormat="1">
      <c r="A17" s="717" t="s">
        <v>442</v>
      </c>
      <c r="B17" s="719" t="s">
        <v>352</v>
      </c>
      <c r="C17" s="920">
        <v>0</v>
      </c>
      <c r="D17" s="920">
        <v>0</v>
      </c>
      <c r="E17" s="919">
        <v>0</v>
      </c>
      <c r="F17" s="718">
        <v>0</v>
      </c>
      <c r="G17" s="718">
        <f>'[5]10.10-10.11'!G128</f>
        <v>0.20081090846052735</v>
      </c>
      <c r="H17" s="921">
        <v>0.65000320392186739</v>
      </c>
      <c r="I17" s="921">
        <v>9.2674393488078488E-2</v>
      </c>
      <c r="J17" s="921">
        <v>0.25200678619758615</v>
      </c>
      <c r="K17" s="921">
        <v>5.3156163924680229E-3</v>
      </c>
      <c r="L17" s="921">
        <v>0</v>
      </c>
      <c r="M17" s="921">
        <v>0</v>
      </c>
      <c r="N17" s="923" t="s">
        <v>769</v>
      </c>
      <c r="O17" s="719">
        <v>10.5</v>
      </c>
      <c r="P17" s="720" t="s">
        <v>337</v>
      </c>
      <c r="T17" s="720" t="s">
        <v>442</v>
      </c>
      <c r="U17" s="721"/>
    </row>
    <row r="18" spans="1:21" s="720" customFormat="1">
      <c r="A18" s="717" t="s">
        <v>443</v>
      </c>
      <c r="B18" s="719" t="s">
        <v>369</v>
      </c>
      <c r="C18" s="920">
        <v>4.4841558289520529E-2</v>
      </c>
      <c r="D18" s="920">
        <v>0.72450288352537784</v>
      </c>
      <c r="E18" s="1499">
        <v>0.22476648699999999</v>
      </c>
      <c r="F18" s="718">
        <v>0</v>
      </c>
      <c r="G18" s="718">
        <f>G17*'[5]10.12-10.15'!$B$270</f>
        <v>8.1730039743434547E-3</v>
      </c>
      <c r="H18" s="921">
        <v>3.6885249647749291E-3</v>
      </c>
      <c r="I18" s="921">
        <v>5.2589250624254151E-4</v>
      </c>
      <c r="J18" s="921">
        <v>1.4300442160500913E-3</v>
      </c>
      <c r="K18" s="921">
        <v>3.0164134035779232E-5</v>
      </c>
      <c r="L18" s="921">
        <v>0</v>
      </c>
      <c r="M18" s="921">
        <v>0</v>
      </c>
      <c r="N18" s="922">
        <v>10.119999999999999</v>
      </c>
      <c r="O18" s="719">
        <v>10.15</v>
      </c>
      <c r="P18" s="720" t="s">
        <v>337</v>
      </c>
      <c r="T18" s="720" t="s">
        <v>443</v>
      </c>
      <c r="U18" s="721"/>
    </row>
    <row r="19" spans="1:21" s="720" customFormat="1">
      <c r="A19" s="717" t="s">
        <v>444</v>
      </c>
      <c r="B19" s="719" t="s">
        <v>370</v>
      </c>
      <c r="C19" s="920">
        <v>4.6035739010530326E-2</v>
      </c>
      <c r="D19" s="920">
        <v>0.72309415587136006</v>
      </c>
      <c r="E19" s="919">
        <v>0.22519547929700628</v>
      </c>
      <c r="F19" s="718">
        <v>0</v>
      </c>
      <c r="G19" s="718">
        <f>G11*'[5]10.12-10.15'!$B$270</f>
        <v>8.9072741971252863E-3</v>
      </c>
      <c r="H19" s="921">
        <v>3.6108078757195604E-3</v>
      </c>
      <c r="I19" s="921">
        <v>5.5023761055902247E-4</v>
      </c>
      <c r="J19" s="921">
        <v>1.484809831584925E-3</v>
      </c>
      <c r="K19" s="921">
        <v>2.8770503239833052E-5</v>
      </c>
      <c r="L19" s="921">
        <v>0</v>
      </c>
      <c r="M19" s="921">
        <v>0</v>
      </c>
      <c r="N19" s="922">
        <v>10.119999999999999</v>
      </c>
      <c r="O19" s="719">
        <v>10.15</v>
      </c>
      <c r="P19" s="720" t="s">
        <v>337</v>
      </c>
      <c r="T19" s="720" t="s">
        <v>444</v>
      </c>
      <c r="U19" s="721"/>
    </row>
    <row r="20" spans="1:21" s="720" customFormat="1">
      <c r="A20" s="717" t="s">
        <v>445</v>
      </c>
      <c r="B20" s="719" t="s">
        <v>381</v>
      </c>
      <c r="C20" s="920">
        <v>9.9352017501849171E-3</v>
      </c>
      <c r="D20" s="920">
        <v>0.16052257305468229</v>
      </c>
      <c r="E20" s="1499">
        <v>4.9801047000000001E-2</v>
      </c>
      <c r="F20" s="718">
        <v>0</v>
      </c>
      <c r="G20" s="718">
        <f>G17*SUM($G$33:$I$33,$J$33,$L$33)</f>
        <v>0.18534138810715051</v>
      </c>
      <c r="H20" s="921">
        <v>0.50680419446537939</v>
      </c>
      <c r="I20" s="921">
        <v>7.2257753586302181E-2</v>
      </c>
      <c r="J20" s="921">
        <v>0.19648841037717238</v>
      </c>
      <c r="K20" s="921">
        <v>4.1445590846588311E-3</v>
      </c>
      <c r="L20" s="921">
        <v>0</v>
      </c>
      <c r="M20" s="921">
        <v>0</v>
      </c>
      <c r="N20" s="922">
        <v>10.119999999999999</v>
      </c>
      <c r="O20" s="719">
        <v>10.15</v>
      </c>
      <c r="P20" s="720" t="s">
        <v>337</v>
      </c>
      <c r="T20" s="720" t="s">
        <v>445</v>
      </c>
      <c r="U20" s="721"/>
    </row>
    <row r="21" spans="1:21" s="720" customFormat="1">
      <c r="A21" s="717" t="s">
        <v>446</v>
      </c>
      <c r="B21" s="719" t="s">
        <v>382</v>
      </c>
      <c r="C21" s="920">
        <v>1.0199787256174934E-2</v>
      </c>
      <c r="D21" s="920">
        <v>0.1602104520225949</v>
      </c>
      <c r="E21" s="919">
        <v>4.9894843207717421E-2</v>
      </c>
      <c r="F21" s="718">
        <v>0</v>
      </c>
      <c r="G21" s="718">
        <f>G11*SUM($G$33:$J$33,$L$33)</f>
        <v>0.20199262953115382</v>
      </c>
      <c r="H21" s="921">
        <v>0.49612584821828987</v>
      </c>
      <c r="I21" s="921">
        <v>7.5602776623998391E-2</v>
      </c>
      <c r="J21" s="921">
        <v>0.204013218784488</v>
      </c>
      <c r="K21" s="921">
        <v>3.9530738867364287E-3</v>
      </c>
      <c r="L21" s="921">
        <v>0</v>
      </c>
      <c r="M21" s="921">
        <v>0</v>
      </c>
      <c r="N21" s="922">
        <v>10.119999999999999</v>
      </c>
      <c r="O21" s="719">
        <v>10.15</v>
      </c>
      <c r="P21" s="720" t="s">
        <v>337</v>
      </c>
      <c r="T21" s="720" t="s">
        <v>446</v>
      </c>
      <c r="U21" s="721"/>
    </row>
    <row r="22" spans="1:21" s="720" customFormat="1">
      <c r="A22" s="717" t="s">
        <v>447</v>
      </c>
      <c r="B22" s="719" t="s">
        <v>249</v>
      </c>
      <c r="C22" s="920">
        <v>2.4696982500486811E-2</v>
      </c>
      <c r="D22" s="920">
        <v>0.30325158915902506</v>
      </c>
      <c r="E22" s="919">
        <v>6.9301032461305659E-2</v>
      </c>
      <c r="F22" s="718">
        <f>'[5]10.12-10.15'!G186</f>
        <v>0</v>
      </c>
      <c r="G22" s="718">
        <f>'[5]10.12-10.15'!H186</f>
        <v>6.6689366591528465E-2</v>
      </c>
      <c r="H22" s="921">
        <v>0.48962211317866972</v>
      </c>
      <c r="I22" s="921">
        <v>3.8567056448671123E-2</v>
      </c>
      <c r="J22" s="921">
        <v>7.4561226251841611E-2</v>
      </c>
      <c r="K22" s="921">
        <v>0</v>
      </c>
      <c r="L22" s="921">
        <v>0</v>
      </c>
      <c r="M22" s="921">
        <v>0</v>
      </c>
      <c r="N22" s="922">
        <v>10.119999999999999</v>
      </c>
      <c r="O22" s="719">
        <v>10.14</v>
      </c>
      <c r="P22" s="720" t="s">
        <v>337</v>
      </c>
      <c r="T22" s="720" t="s">
        <v>447</v>
      </c>
      <c r="U22" s="721"/>
    </row>
    <row r="23" spans="1:21" s="720" customFormat="1">
      <c r="A23" s="717" t="s">
        <v>250</v>
      </c>
      <c r="B23" s="719" t="s">
        <v>250</v>
      </c>
      <c r="C23" s="920">
        <v>3.5150574861492298E-2</v>
      </c>
      <c r="D23" s="920">
        <v>0.27419474957222972</v>
      </c>
      <c r="E23" s="919">
        <v>6.4658033670252593E-2</v>
      </c>
      <c r="F23" s="718">
        <v>0</v>
      </c>
      <c r="G23" s="718">
        <f>'[5]10.12-10.15'!G196</f>
        <v>8.2268305138522818E-2</v>
      </c>
      <c r="H23" s="921">
        <v>0.47547055510469649</v>
      </c>
      <c r="I23" s="921">
        <v>4.6579122492126208E-2</v>
      </c>
      <c r="J23" s="921">
        <v>0.10394696429920264</v>
      </c>
      <c r="K23" s="921">
        <v>0</v>
      </c>
      <c r="L23" s="921">
        <v>0</v>
      </c>
      <c r="M23" s="921">
        <v>0</v>
      </c>
      <c r="N23" s="922">
        <v>10.119999999999999</v>
      </c>
      <c r="O23" s="719">
        <v>10.14</v>
      </c>
      <c r="P23" s="720" t="s">
        <v>337</v>
      </c>
      <c r="Q23" s="720" t="s">
        <v>661</v>
      </c>
      <c r="T23" s="720" t="s">
        <v>250</v>
      </c>
      <c r="U23" s="721"/>
    </row>
    <row r="24" spans="1:21" s="720" customFormat="1">
      <c r="A24" s="717" t="s">
        <v>448</v>
      </c>
      <c r="B24" s="719" t="s">
        <v>252</v>
      </c>
      <c r="C24" s="920">
        <v>3.7744383516856522E-2</v>
      </c>
      <c r="D24" s="920">
        <v>0.48172516709767738</v>
      </c>
      <c r="E24" s="919">
        <v>0.13939618781456953</v>
      </c>
      <c r="F24" s="718">
        <f>'[5]10.12-10.15'!G182</f>
        <v>0</v>
      </c>
      <c r="G24" s="718">
        <f>'[5]10.12-10.15'!H182</f>
        <v>7.3211351772136751E-2</v>
      </c>
      <c r="H24" s="921">
        <v>0.24269880176402786</v>
      </c>
      <c r="I24" s="921">
        <v>4.5184107462136969E-2</v>
      </c>
      <c r="J24" s="921">
        <v>5.3251352344731856E-2</v>
      </c>
      <c r="K24" s="921">
        <v>0</v>
      </c>
      <c r="L24" s="921">
        <v>0</v>
      </c>
      <c r="M24" s="921">
        <v>0</v>
      </c>
      <c r="N24" s="922">
        <v>10.130000000000001</v>
      </c>
      <c r="O24" s="719">
        <v>10.14</v>
      </c>
      <c r="P24" s="720" t="s">
        <v>337</v>
      </c>
      <c r="Q24" s="720">
        <v>0</v>
      </c>
      <c r="T24" s="720" t="s">
        <v>448</v>
      </c>
      <c r="U24" s="721"/>
    </row>
    <row r="25" spans="1:21" s="720" customFormat="1">
      <c r="A25" s="717" t="s">
        <v>449</v>
      </c>
      <c r="B25" s="719" t="s">
        <v>255</v>
      </c>
      <c r="C25" s="920">
        <v>3.2870000000000003E-2</v>
      </c>
      <c r="D25" s="920">
        <v>0.70975999999999995</v>
      </c>
      <c r="E25" s="919">
        <v>0.14180000000000001</v>
      </c>
      <c r="F25" s="718">
        <v>0</v>
      </c>
      <c r="G25" s="718">
        <v>0.10946</v>
      </c>
      <c r="H25" s="921">
        <v>0</v>
      </c>
      <c r="I25" s="921">
        <v>0</v>
      </c>
      <c r="J25" s="921">
        <v>0.10946</v>
      </c>
      <c r="K25" s="921">
        <v>0</v>
      </c>
      <c r="L25" s="921">
        <v>0</v>
      </c>
      <c r="M25" s="921">
        <v>6.11E-3</v>
      </c>
      <c r="N25" s="922" t="s">
        <v>450</v>
      </c>
      <c r="O25" s="719" t="s">
        <v>450</v>
      </c>
      <c r="P25" s="720" t="s">
        <v>337</v>
      </c>
      <c r="T25" s="720" t="s">
        <v>449</v>
      </c>
      <c r="U25" s="721"/>
    </row>
    <row r="26" spans="1:21" s="720" customFormat="1">
      <c r="A26" s="717" t="s">
        <v>451</v>
      </c>
      <c r="B26" s="719" t="s">
        <v>256</v>
      </c>
      <c r="C26" s="920">
        <v>5.4199999999999998E-2</v>
      </c>
      <c r="D26" s="920">
        <v>0.67689999999999995</v>
      </c>
      <c r="E26" s="919">
        <v>0.1336</v>
      </c>
      <c r="F26" s="718">
        <v>0</v>
      </c>
      <c r="G26" s="718">
        <v>0.11609999999999999</v>
      </c>
      <c r="H26" s="921">
        <v>0</v>
      </c>
      <c r="I26" s="921">
        <v>0</v>
      </c>
      <c r="J26" s="921">
        <v>0.11609999999999999</v>
      </c>
      <c r="K26" s="921">
        <v>0</v>
      </c>
      <c r="L26" s="921">
        <v>0</v>
      </c>
      <c r="M26" s="921">
        <v>1.9199999999999998E-2</v>
      </c>
      <c r="N26" s="922" t="s">
        <v>450</v>
      </c>
      <c r="O26" s="719" t="s">
        <v>450</v>
      </c>
      <c r="P26" s="720" t="s">
        <v>337</v>
      </c>
      <c r="T26" s="720" t="s">
        <v>451</v>
      </c>
      <c r="U26" s="721"/>
    </row>
    <row r="27" spans="1:21" s="720" customFormat="1">
      <c r="A27" s="717" t="s">
        <v>452</v>
      </c>
      <c r="B27" s="719" t="s">
        <v>257</v>
      </c>
      <c r="C27" s="920">
        <v>4.7890000000000002E-2</v>
      </c>
      <c r="D27" s="920">
        <v>0.64607999999999999</v>
      </c>
      <c r="E27" s="919">
        <v>0.13125999999999999</v>
      </c>
      <c r="F27" s="718">
        <v>0</v>
      </c>
      <c r="G27" s="718">
        <v>0.155</v>
      </c>
      <c r="H27" s="921">
        <v>0</v>
      </c>
      <c r="I27" s="921">
        <v>0</v>
      </c>
      <c r="J27" s="921">
        <v>0.155</v>
      </c>
      <c r="K27" s="921">
        <v>0</v>
      </c>
      <c r="L27" s="921">
        <v>0</v>
      </c>
      <c r="M27" s="921">
        <v>1.9769999999999999E-2</v>
      </c>
      <c r="N27" s="922" t="s">
        <v>450</v>
      </c>
      <c r="O27" s="719" t="s">
        <v>450</v>
      </c>
      <c r="P27" s="720" t="s">
        <v>337</v>
      </c>
      <c r="T27" s="720" t="s">
        <v>452</v>
      </c>
      <c r="U27" s="721"/>
    </row>
    <row r="28" spans="1:21" s="720" customFormat="1">
      <c r="A28" s="717" t="s">
        <v>453</v>
      </c>
      <c r="B28" s="719" t="s">
        <v>258</v>
      </c>
      <c r="C28" s="920">
        <v>4.2700000000000002E-2</v>
      </c>
      <c r="D28" s="920">
        <v>0.61199999999999999</v>
      </c>
      <c r="E28" s="919">
        <v>0.14960000000000001</v>
      </c>
      <c r="F28" s="718">
        <v>0</v>
      </c>
      <c r="G28" s="718">
        <v>0.1671</v>
      </c>
      <c r="H28" s="921">
        <v>0</v>
      </c>
      <c r="I28" s="921">
        <v>0</v>
      </c>
      <c r="J28" s="921">
        <v>0.1671</v>
      </c>
      <c r="K28" s="921">
        <v>0</v>
      </c>
      <c r="L28" s="921">
        <v>0</v>
      </c>
      <c r="M28" s="921">
        <v>2.86E-2</v>
      </c>
      <c r="N28" s="922" t="s">
        <v>450</v>
      </c>
      <c r="O28" s="719" t="s">
        <v>450</v>
      </c>
      <c r="P28" s="720" t="s">
        <v>337</v>
      </c>
      <c r="T28" s="720" t="s">
        <v>453</v>
      </c>
      <c r="U28" s="721"/>
    </row>
    <row r="29" spans="1:21" s="720" customFormat="1">
      <c r="A29" s="717" t="s">
        <v>454</v>
      </c>
      <c r="B29" s="719" t="s">
        <v>259</v>
      </c>
      <c r="C29" s="920">
        <v>4.8806000000000002E-2</v>
      </c>
      <c r="D29" s="920">
        <v>0.563558</v>
      </c>
      <c r="E29" s="919">
        <v>0.15268799999999999</v>
      </c>
      <c r="F29" s="718">
        <v>0</v>
      </c>
      <c r="G29" s="718">
        <v>0.20677599999999999</v>
      </c>
      <c r="H29" s="921">
        <v>0</v>
      </c>
      <c r="I29" s="921">
        <v>0</v>
      </c>
      <c r="J29" s="921">
        <v>0.20677599999999999</v>
      </c>
      <c r="K29" s="921">
        <v>0</v>
      </c>
      <c r="L29" s="921">
        <v>0</v>
      </c>
      <c r="M29" s="921">
        <v>2.8171999999999999E-2</v>
      </c>
      <c r="N29" s="922" t="s">
        <v>450</v>
      </c>
      <c r="O29" s="719" t="s">
        <v>450</v>
      </c>
      <c r="P29" s="720" t="s">
        <v>337</v>
      </c>
      <c r="T29" s="720" t="s">
        <v>454</v>
      </c>
      <c r="U29" s="721"/>
    </row>
    <row r="30" spans="1:21" s="720" customFormat="1">
      <c r="A30" s="717" t="s">
        <v>455</v>
      </c>
      <c r="B30" s="719" t="s">
        <v>260</v>
      </c>
      <c r="C30" s="920">
        <v>1.5047E-2</v>
      </c>
      <c r="D30" s="920">
        <v>0.159356</v>
      </c>
      <c r="E30" s="919">
        <v>3.9132E-2</v>
      </c>
      <c r="F30" s="718">
        <v>0</v>
      </c>
      <c r="G30" s="718">
        <v>3.8051000000000001E-2</v>
      </c>
      <c r="H30" s="921">
        <v>0</v>
      </c>
      <c r="I30" s="921">
        <v>0</v>
      </c>
      <c r="J30" s="921">
        <v>3.8051000000000001E-2</v>
      </c>
      <c r="K30" s="921">
        <v>0</v>
      </c>
      <c r="L30" s="921">
        <v>0</v>
      </c>
      <c r="M30" s="921">
        <v>3.8600000000000001E-3</v>
      </c>
      <c r="N30" s="922" t="s">
        <v>450</v>
      </c>
      <c r="O30" s="719" t="s">
        <v>450</v>
      </c>
      <c r="P30" s="720" t="s">
        <v>337</v>
      </c>
      <c r="T30" s="720" t="s">
        <v>455</v>
      </c>
      <c r="U30" s="721"/>
    </row>
    <row r="31" spans="1:21" s="720" customFormat="1">
      <c r="A31" s="717" t="s">
        <v>456</v>
      </c>
      <c r="B31" s="719" t="s">
        <v>261</v>
      </c>
      <c r="C31" s="920">
        <v>0</v>
      </c>
      <c r="D31" s="920">
        <v>0</v>
      </c>
      <c r="E31" s="919">
        <v>0</v>
      </c>
      <c r="F31" s="718">
        <v>0</v>
      </c>
      <c r="G31" s="718">
        <v>0</v>
      </c>
      <c r="H31" s="921">
        <v>0</v>
      </c>
      <c r="I31" s="921">
        <v>0</v>
      </c>
      <c r="J31" s="921">
        <v>0</v>
      </c>
      <c r="K31" s="921">
        <v>0</v>
      </c>
      <c r="L31" s="921">
        <v>1</v>
      </c>
      <c r="M31" s="921">
        <v>0</v>
      </c>
      <c r="N31" s="922" t="s">
        <v>238</v>
      </c>
      <c r="O31" s="719" t="s">
        <v>238</v>
      </c>
      <c r="P31" s="720" t="s">
        <v>337</v>
      </c>
      <c r="T31" s="720" t="s">
        <v>456</v>
      </c>
      <c r="U31" s="721"/>
    </row>
    <row r="32" spans="1:21" s="720" customFormat="1">
      <c r="A32" s="717" t="s">
        <v>457</v>
      </c>
      <c r="B32" s="719" t="s">
        <v>262</v>
      </c>
      <c r="C32" s="920">
        <v>0</v>
      </c>
      <c r="D32" s="920">
        <v>0</v>
      </c>
      <c r="E32" s="919">
        <v>0</v>
      </c>
      <c r="F32" s="718">
        <v>0</v>
      </c>
      <c r="G32" s="718">
        <v>0</v>
      </c>
      <c r="H32" s="921">
        <v>0</v>
      </c>
      <c r="I32" s="921">
        <v>0</v>
      </c>
      <c r="J32" s="921">
        <v>0</v>
      </c>
      <c r="K32" s="921">
        <v>0</v>
      </c>
      <c r="L32" s="921">
        <v>0</v>
      </c>
      <c r="M32" s="921">
        <v>1</v>
      </c>
      <c r="N32" s="922" t="s">
        <v>238</v>
      </c>
      <c r="O32" s="719" t="s">
        <v>238</v>
      </c>
      <c r="P32" s="720" t="s">
        <v>337</v>
      </c>
      <c r="T32" s="720" t="s">
        <v>457</v>
      </c>
      <c r="U32" s="721"/>
    </row>
    <row r="33" spans="1:21" s="720" customFormat="1">
      <c r="A33" s="717" t="s">
        <v>458</v>
      </c>
      <c r="B33" s="719" t="s">
        <v>263</v>
      </c>
      <c r="C33" s="920">
        <v>9.9351121453915905E-3</v>
      </c>
      <c r="D33" s="920">
        <v>0.16052282537160781</v>
      </c>
      <c r="E33" s="1499">
        <v>4.9662999999999999E-2</v>
      </c>
      <c r="F33" s="718">
        <f>'[5]10.12-10.15'!G27</f>
        <v>0</v>
      </c>
      <c r="G33" s="718">
        <f>'[5]10.12-10.15'!H27</f>
        <v>0.14741463298065141</v>
      </c>
      <c r="H33" s="921">
        <v>0.50681122249612243</v>
      </c>
      <c r="I33" s="921">
        <v>7.2254490384624989E-2</v>
      </c>
      <c r="J33" s="921">
        <v>0.19648439508833099</v>
      </c>
      <c r="K33" s="921">
        <v>4.1448095444343467E-3</v>
      </c>
      <c r="L33" s="921">
        <v>0</v>
      </c>
      <c r="M33" s="921">
        <v>0</v>
      </c>
      <c r="N33" s="922">
        <v>10.119999999999999</v>
      </c>
      <c r="O33" s="719">
        <v>10.119999999999999</v>
      </c>
      <c r="P33" s="720" t="s">
        <v>337</v>
      </c>
      <c r="T33" s="720" t="s">
        <v>458</v>
      </c>
      <c r="U33" s="721"/>
    </row>
    <row r="34" spans="1:21" s="720" customFormat="1">
      <c r="A34" s="717" t="s">
        <v>459</v>
      </c>
      <c r="B34" s="719" t="s">
        <v>264</v>
      </c>
      <c r="C34" s="920">
        <v>4.5279910026875356E-2</v>
      </c>
      <c r="D34" s="920">
        <v>0.72842241163931865</v>
      </c>
      <c r="E34" s="919">
        <v>0.22629767833380601</v>
      </c>
      <c r="F34" s="718">
        <f>'[5]10.12-10.15'!G222</f>
        <v>0</v>
      </c>
      <c r="G34" s="718">
        <f>'[5]10.12-10.15'!H222</f>
        <v>0</v>
      </c>
      <c r="H34" s="921">
        <v>0</v>
      </c>
      <c r="I34" s="921">
        <v>0</v>
      </c>
      <c r="J34" s="921">
        <v>0</v>
      </c>
      <c r="K34" s="921">
        <v>0</v>
      </c>
      <c r="L34" s="921">
        <v>0</v>
      </c>
      <c r="M34" s="921">
        <v>0</v>
      </c>
      <c r="N34" s="922">
        <v>10.130000000000001</v>
      </c>
      <c r="O34" s="719">
        <v>10.14</v>
      </c>
      <c r="P34" s="720" t="s">
        <v>337</v>
      </c>
      <c r="T34" s="720" t="s">
        <v>459</v>
      </c>
      <c r="U34" s="721"/>
    </row>
    <row r="35" spans="1:21" s="720" customFormat="1">
      <c r="A35" s="717" t="s">
        <v>460</v>
      </c>
      <c r="B35" s="719" t="s">
        <v>265</v>
      </c>
      <c r="C35" s="920">
        <v>4.5312132701390104E-2</v>
      </c>
      <c r="D35" s="920">
        <v>0.72838439982764158</v>
      </c>
      <c r="E35" s="1499">
        <v>0.22601299999999999</v>
      </c>
      <c r="F35" s="718">
        <f>'[5]10.12-10.15'!G239</f>
        <v>0</v>
      </c>
      <c r="G35" s="718">
        <f>'[5]10.12-10.15'!H239</f>
        <v>0</v>
      </c>
      <c r="H35" s="921">
        <v>0</v>
      </c>
      <c r="I35" s="921">
        <v>0</v>
      </c>
      <c r="J35" s="921">
        <v>0</v>
      </c>
      <c r="K35" s="921">
        <v>0</v>
      </c>
      <c r="L35" s="921">
        <v>0</v>
      </c>
      <c r="M35" s="921">
        <v>0</v>
      </c>
      <c r="N35" s="922">
        <v>10.130000000000001</v>
      </c>
      <c r="O35" s="719">
        <v>10.15</v>
      </c>
      <c r="P35" s="720" t="s">
        <v>337</v>
      </c>
      <c r="T35" s="720" t="s">
        <v>460</v>
      </c>
      <c r="U35" s="721"/>
    </row>
    <row r="36" spans="1:21" s="720" customFormat="1">
      <c r="A36" s="717" t="s">
        <v>426</v>
      </c>
      <c r="B36" s="719" t="s">
        <v>253</v>
      </c>
      <c r="C36" s="920">
        <v>1.9141955588282758E-2</v>
      </c>
      <c r="D36" s="920">
        <v>0.27398036455512026</v>
      </c>
      <c r="E36" s="919">
        <v>3.2100059840287035E-2</v>
      </c>
      <c r="F36" s="718">
        <f>'[5]10.12-10.15'!G125</f>
        <v>0</v>
      </c>
      <c r="G36" s="718">
        <f>'[5]10.12-10.15'!H125</f>
        <v>0.12117948257707835</v>
      </c>
      <c r="H36" s="921">
        <v>0.41769949533400635</v>
      </c>
      <c r="I36" s="921">
        <v>4.9355006141802826E-2</v>
      </c>
      <c r="J36" s="921">
        <v>0.14768838059234202</v>
      </c>
      <c r="K36" s="921">
        <v>3.2247311804357438E-3</v>
      </c>
      <c r="L36" s="921">
        <v>0</v>
      </c>
      <c r="M36" s="921">
        <v>5.6810006767722993E-2</v>
      </c>
      <c r="N36" s="922">
        <v>10.14</v>
      </c>
      <c r="O36" s="719">
        <v>10.130000000000001</v>
      </c>
      <c r="P36" s="720" t="s">
        <v>337</v>
      </c>
      <c r="T36" s="720" t="s">
        <v>426</v>
      </c>
      <c r="U36" s="721"/>
    </row>
    <row r="37" spans="1:21" s="720" customFormat="1">
      <c r="A37" s="717" t="s">
        <v>461</v>
      </c>
      <c r="B37" s="719" t="s">
        <v>254</v>
      </c>
      <c r="C37" s="920">
        <v>2.243815344552089E-2</v>
      </c>
      <c r="D37" s="920">
        <v>0.27374701471248875</v>
      </c>
      <c r="E37" s="919">
        <v>6.1772153853148895E-2</v>
      </c>
      <c r="F37" s="718">
        <f>'[5]10.12-10.15'!G175</f>
        <v>0</v>
      </c>
      <c r="G37" s="718">
        <f>'[5]10.12-10.15'!H175</f>
        <v>0.11036387021232183</v>
      </c>
      <c r="H37" s="921">
        <v>0.42962370046737147</v>
      </c>
      <c r="I37" s="921">
        <v>5.625034631534763E-2</v>
      </c>
      <c r="J37" s="921">
        <v>0.13902314746100766</v>
      </c>
      <c r="K37" s="921">
        <v>2.8039263704470892E-3</v>
      </c>
      <c r="L37" s="921">
        <v>0</v>
      </c>
      <c r="M37" s="921">
        <v>1.4341557374667644E-2</v>
      </c>
      <c r="N37" s="922">
        <v>10.15</v>
      </c>
      <c r="O37" s="719">
        <v>10.14</v>
      </c>
      <c r="P37" s="720" t="s">
        <v>337</v>
      </c>
      <c r="T37" s="720" t="s">
        <v>461</v>
      </c>
      <c r="U37" s="721"/>
    </row>
    <row r="38" spans="1:21" s="720" customFormat="1">
      <c r="A38" s="717" t="s">
        <v>409</v>
      </c>
      <c r="B38" s="719" t="s">
        <v>251</v>
      </c>
      <c r="C38" s="920">
        <v>2.1199855855487736E-2</v>
      </c>
      <c r="D38" s="920">
        <v>0.26393302294368043</v>
      </c>
      <c r="E38" s="919">
        <v>5.7974386662337701E-2</v>
      </c>
      <c r="F38" s="718">
        <f>'[5]10.12-10.15'!G265</f>
        <v>0</v>
      </c>
      <c r="G38" s="718">
        <f>'[5]10.12-10.15'!H265</f>
        <v>0.1171342766875491</v>
      </c>
      <c r="H38" s="921">
        <v>0.43020961913586675</v>
      </c>
      <c r="I38" s="921">
        <v>5.4265405993633907E-2</v>
      </c>
      <c r="J38" s="921">
        <v>0.14526245563018816</v>
      </c>
      <c r="K38" s="921">
        <v>2.7763249369358329E-3</v>
      </c>
      <c r="L38" s="921">
        <v>0</v>
      </c>
      <c r="M38" s="921">
        <v>2.4378928841869488E-2</v>
      </c>
      <c r="N38" s="922">
        <v>10.15</v>
      </c>
      <c r="O38" s="719">
        <v>10.15</v>
      </c>
      <c r="P38" s="720" t="s">
        <v>337</v>
      </c>
      <c r="T38" s="720" t="s">
        <v>409</v>
      </c>
      <c r="U38" s="721"/>
    </row>
    <row r="39" spans="1:21" s="720" customFormat="1">
      <c r="A39" s="717" t="s">
        <v>462</v>
      </c>
      <c r="B39" s="719" t="s">
        <v>266</v>
      </c>
      <c r="C39" s="920">
        <v>2.2066545109999211E-2</v>
      </c>
      <c r="D39" s="920">
        <v>0.25317164730701502</v>
      </c>
      <c r="E39" s="919">
        <v>7.3512245733098489E-2</v>
      </c>
      <c r="F39" s="718">
        <f>'[5]10.12-10.15'!G257</f>
        <v>0</v>
      </c>
      <c r="G39" s="718">
        <f>'[5]10.12-10.15'!H257</f>
        <v>0.12345536806434526</v>
      </c>
      <c r="H39" s="921">
        <v>0.43213379500210108</v>
      </c>
      <c r="I39" s="921">
        <v>5.9517079240773034E-2</v>
      </c>
      <c r="J39" s="921">
        <v>0.15705598008328397</v>
      </c>
      <c r="K39" s="921">
        <v>2.5427075237292604E-3</v>
      </c>
      <c r="L39" s="921">
        <v>0</v>
      </c>
      <c r="M39" s="921">
        <v>0</v>
      </c>
      <c r="N39" s="922">
        <v>10.15</v>
      </c>
      <c r="O39" s="719">
        <v>10.15</v>
      </c>
      <c r="P39" s="720" t="s">
        <v>337</v>
      </c>
      <c r="T39" s="720" t="s">
        <v>462</v>
      </c>
      <c r="U39" s="721"/>
    </row>
    <row r="40" spans="1:21" s="720" customFormat="1" hidden="1">
      <c r="A40" s="717" t="s">
        <v>662</v>
      </c>
      <c r="B40" s="717" t="s">
        <v>663</v>
      </c>
      <c r="C40" s="718">
        <v>2.7415387839264244E-2</v>
      </c>
      <c r="D40" s="718">
        <v>0.33133137419819325</v>
      </c>
      <c r="E40" s="730">
        <v>8.8954870577216141E-2</v>
      </c>
      <c r="F40" s="718">
        <v>0</v>
      </c>
      <c r="G40" s="718">
        <v>0.11276317344781031</v>
      </c>
      <c r="H40" s="718">
        <v>0.36801411184202137</v>
      </c>
      <c r="I40" s="718">
        <v>4.7233957535790266E-2</v>
      </c>
      <c r="J40" s="718">
        <v>2.1006552634362435E-2</v>
      </c>
      <c r="K40" s="718">
        <f t="shared" ref="K40:K41" si="0">G40+J40</f>
        <v>0.13376972608217275</v>
      </c>
      <c r="L40" s="718">
        <v>2.3631039566528356E-3</v>
      </c>
      <c r="M40" s="718">
        <v>9.1746796868945248E-4</v>
      </c>
      <c r="N40" s="718">
        <v>0</v>
      </c>
      <c r="O40" s="719">
        <v>1.0000000000000004</v>
      </c>
      <c r="P40" s="720" t="s">
        <v>337</v>
      </c>
      <c r="T40" s="720" t="s">
        <v>662</v>
      </c>
      <c r="U40" s="721"/>
    </row>
    <row r="41" spans="1:21" s="720" customFormat="1" hidden="1">
      <c r="A41" s="717" t="s">
        <v>664</v>
      </c>
      <c r="B41" s="717" t="s">
        <v>665</v>
      </c>
      <c r="C41" s="718">
        <v>1.7014453950307894E-2</v>
      </c>
      <c r="D41" s="718">
        <v>0.2643175523340916</v>
      </c>
      <c r="E41" s="730">
        <v>8.1728459911446033E-2</v>
      </c>
      <c r="F41" s="718">
        <v>0</v>
      </c>
      <c r="G41" s="718">
        <v>0.13077017816440101</v>
      </c>
      <c r="H41" s="718">
        <v>0.41975548932448564</v>
      </c>
      <c r="I41" s="718">
        <v>5.7368120544152079E-2</v>
      </c>
      <c r="J41" s="718">
        <v>2.9045745771115732E-2</v>
      </c>
      <c r="K41" s="718">
        <f t="shared" si="0"/>
        <v>0.15981592393551675</v>
      </c>
      <c r="L41" s="718">
        <v>0</v>
      </c>
      <c r="M41" s="718">
        <v>0</v>
      </c>
      <c r="N41" s="718">
        <v>0</v>
      </c>
      <c r="O41" s="719">
        <v>1</v>
      </c>
      <c r="P41" s="720" t="s">
        <v>337</v>
      </c>
      <c r="T41" s="720" t="s">
        <v>664</v>
      </c>
      <c r="U41" s="721"/>
    </row>
    <row r="63" spans="9:9" ht="13.8">
      <c r="I63" s="1018"/>
    </row>
  </sheetData>
  <printOptions headings="1" gridLines="1"/>
  <pageMargins left="0" right="0" top="1.25" bottom="1" header="0.5" footer="0.25"/>
  <pageSetup scale="59" fitToHeight="0" orientation="portrait" r:id="rId1"/>
  <headerFooter scaleWithDoc="0" alignWithMargins="0">
    <oddHeader>&amp;R&amp;"Times New Roman,Regular"PacifiCorp Docket UE-111190
Exhibit No. ___ (MDF-2)
Page &amp;P of &amp;N</oddHeader>
    <oddFooter>&amp;C&amp;P of &amp;N</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51"/>
  <sheetViews>
    <sheetView zoomScaleNormal="100" workbookViewId="0">
      <selection activeCell="F18" sqref="F18"/>
    </sheetView>
  </sheetViews>
  <sheetFormatPr defaultColWidth="9.109375" defaultRowHeight="13.8"/>
  <cols>
    <col min="1" max="1" width="9.6640625" style="81" customWidth="1"/>
    <col min="2" max="2" width="35.5546875" style="81" bestFit="1" customWidth="1"/>
    <col min="3" max="3" width="6.109375" style="81" customWidth="1"/>
    <col min="4" max="8" width="9.109375" style="81"/>
    <col min="9" max="9" width="12.5546875" style="81" customWidth="1"/>
    <col min="10" max="16384" width="9.109375" style="81"/>
  </cols>
  <sheetData>
    <row r="1" spans="1:5" ht="15.6">
      <c r="A1" s="111"/>
      <c r="C1" s="111"/>
      <c r="D1" s="111"/>
      <c r="E1" s="111"/>
    </row>
    <row r="2" spans="1:5" ht="15.6">
      <c r="A2" s="111"/>
      <c r="B2" s="111" t="s">
        <v>123</v>
      </c>
      <c r="C2" s="111"/>
      <c r="D2" s="111"/>
      <c r="E2" s="111"/>
    </row>
    <row r="3" spans="1:5" ht="15.6">
      <c r="A3" s="111"/>
      <c r="B3" s="333" t="s">
        <v>1039</v>
      </c>
      <c r="C3" s="111"/>
      <c r="D3" s="111"/>
      <c r="E3" s="111"/>
    </row>
    <row r="4" spans="1:5" ht="15.6">
      <c r="A4" s="111"/>
      <c r="B4" s="111"/>
      <c r="C4" s="111"/>
      <c r="D4" s="112"/>
      <c r="E4" s="111"/>
    </row>
    <row r="5" spans="1:5" ht="15.6">
      <c r="A5" s="111"/>
      <c r="B5" s="333" t="s">
        <v>124</v>
      </c>
      <c r="C5" s="111"/>
      <c r="D5" s="111"/>
      <c r="E5" s="111"/>
    </row>
    <row r="7" spans="1:5">
      <c r="B7" s="113"/>
    </row>
    <row r="37" spans="10:10" ht="17.399999999999999">
      <c r="J37" s="894"/>
    </row>
    <row r="50" spans="12:12">
      <c r="L50" s="963"/>
    </row>
    <row r="51" spans="12:12">
      <c r="L51" s="963"/>
    </row>
  </sheetData>
  <phoneticPr fontId="7" type="noConversion"/>
  <pageMargins left="0.75" right="0.75" top="1.25" bottom="1" header="0.5" footer="0.25"/>
  <pageSetup orientation="portrait" r:id="rId1"/>
  <headerFooter scaleWithDoc="0" alignWithMargins="0">
    <oddHeader>&amp;R&amp;"Times New Roman,Regular"PacifiCorp Docket UE-111190
Exhibit No. ___ (MDF-2)
Page &amp;P of &amp;N</oddHeader>
    <oddFooter>&amp;C&amp;P of &amp;N</oddFooter>
  </headerFooter>
  <drawing r:id="rId2"/>
  <legacyDrawing r:id="rId3"/>
  <oleObjects>
    <mc:AlternateContent xmlns:mc="http://schemas.openxmlformats.org/markup-compatibility/2006">
      <mc:Choice Requires="x14">
        <oleObject progId="Word.Document.8" shapeId="1026" r:id="rId4">
          <objectPr defaultSize="0" r:id="rId5">
            <anchor moveWithCells="1">
              <from>
                <xdr:col>0</xdr:col>
                <xdr:colOff>0</xdr:colOff>
                <xdr:row>8</xdr:row>
                <xdr:rowOff>30480</xdr:rowOff>
              </from>
              <to>
                <xdr:col>5</xdr:col>
                <xdr:colOff>121920</xdr:colOff>
                <xdr:row>47</xdr:row>
                <xdr:rowOff>152400</xdr:rowOff>
              </to>
            </anchor>
          </objectPr>
        </oleObject>
      </mc:Choice>
      <mc:Fallback>
        <oleObject progId="Word.Document.8" shapeId="1026"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pageSetUpPr fitToPage="1"/>
  </sheetPr>
  <dimension ref="A1:D104"/>
  <sheetViews>
    <sheetView topLeftCell="A49" workbookViewId="0">
      <selection activeCell="D9" sqref="D9"/>
    </sheetView>
  </sheetViews>
  <sheetFormatPr defaultColWidth="9.109375" defaultRowHeight="13.2"/>
  <cols>
    <col min="1" max="1" width="3.33203125" style="14" customWidth="1"/>
    <col min="2" max="2" width="33" style="14" customWidth="1"/>
    <col min="3" max="3" width="5.5546875" style="14" customWidth="1"/>
    <col min="4" max="4" width="16.5546875" style="14" customWidth="1"/>
    <col min="5" max="16384" width="9.109375" style="14"/>
  </cols>
  <sheetData>
    <row r="1" spans="1:4" ht="17.399999999999999">
      <c r="A1" s="1"/>
      <c r="B1" s="2621" t="s">
        <v>128</v>
      </c>
      <c r="C1" s="2621"/>
      <c r="D1" s="2621"/>
    </row>
    <row r="2" spans="1:4" ht="17.399999999999999">
      <c r="A2" s="1"/>
      <c r="B2" s="2621" t="s">
        <v>129</v>
      </c>
      <c r="C2" s="2621"/>
      <c r="D2" s="2621"/>
    </row>
    <row r="3" spans="1:4" ht="17.399999999999999">
      <c r="A3" s="1"/>
      <c r="B3" s="67"/>
      <c r="C3" s="67"/>
      <c r="D3" s="67"/>
    </row>
    <row r="4" spans="1:4" ht="15.6">
      <c r="A4" s="1"/>
      <c r="B4" s="2" t="s">
        <v>149</v>
      </c>
      <c r="C4" s="68" t="s">
        <v>111</v>
      </c>
      <c r="D4" s="68" t="s">
        <v>172</v>
      </c>
    </row>
    <row r="5" spans="1:4" ht="15.6">
      <c r="A5" s="1"/>
      <c r="B5" s="3"/>
      <c r="C5" s="7" t="s">
        <v>116</v>
      </c>
      <c r="D5" s="68" t="s">
        <v>193</v>
      </c>
    </row>
    <row r="6" spans="1:4" ht="15.6">
      <c r="A6" s="1"/>
      <c r="B6" s="4"/>
      <c r="C6" s="5"/>
      <c r="D6" s="5"/>
    </row>
    <row r="7" spans="1:4" ht="15.6">
      <c r="A7" s="1">
        <v>1</v>
      </c>
      <c r="B7" s="15" t="s">
        <v>137</v>
      </c>
      <c r="C7" s="7"/>
      <c r="D7" s="58">
        <f>+'Summary (2)'!H9</f>
        <v>773492974.3986845</v>
      </c>
    </row>
    <row r="8" spans="1:4" ht="15.6">
      <c r="A8" s="1">
        <v>2</v>
      </c>
      <c r="B8" s="7" t="s">
        <v>196</v>
      </c>
      <c r="C8" s="7"/>
      <c r="D8" s="56"/>
    </row>
    <row r="9" spans="1:4" ht="15.6">
      <c r="A9" s="1">
        <v>3</v>
      </c>
      <c r="B9" s="6" t="str">
        <f>+'Summary (2)'!B12</f>
        <v>Temperature Normalization</v>
      </c>
      <c r="C9" s="6" t="str">
        <f>+'Summary (2)'!C12</f>
        <v>3.1</v>
      </c>
      <c r="D9" s="57">
        <f>+'Summary (2)'!H12</f>
        <v>0</v>
      </c>
    </row>
    <row r="10" spans="1:4" ht="15.6">
      <c r="A10" s="1">
        <v>4</v>
      </c>
      <c r="B10" s="6" t="str">
        <f>+'Summary (2)'!B13</f>
        <v>Revenue Normalizing</v>
      </c>
      <c r="C10" s="6" t="str">
        <f>+'Summary (2)'!C13</f>
        <v>3.2</v>
      </c>
      <c r="D10" s="57">
        <f>+'Summary (2)'!H13</f>
        <v>0</v>
      </c>
    </row>
    <row r="11" spans="1:4" ht="15.6">
      <c r="A11" s="1">
        <v>5</v>
      </c>
      <c r="B11" s="6" t="str">
        <f>+'Summary (2)'!B14</f>
        <v>Effective Price Change</v>
      </c>
      <c r="C11" s="6" t="str">
        <f>+'Summary (2)'!C14</f>
        <v>3.3</v>
      </c>
      <c r="D11" s="57">
        <f>+'Summary (2)'!H14</f>
        <v>0</v>
      </c>
    </row>
    <row r="12" spans="1:4" ht="15.6">
      <c r="A12" s="1">
        <v>6</v>
      </c>
      <c r="B12" s="6" t="str">
        <f>+'Summary (2)'!B15</f>
        <v>SO2 Emission Allowances Sales</v>
      </c>
      <c r="C12" s="6" t="str">
        <f>+'Summary (2)'!C15</f>
        <v>3.4</v>
      </c>
      <c r="D12" s="57">
        <f>+'Summary (2)'!H15</f>
        <v>-1067999</v>
      </c>
    </row>
    <row r="13" spans="1:4" ht="15.6">
      <c r="A13" s="1">
        <v>7</v>
      </c>
      <c r="B13" s="6" t="e">
        <f>+'Summary (2)'!#REF!</f>
        <v>#REF!</v>
      </c>
      <c r="C13" s="6" t="e">
        <f>+'Summary (2)'!#REF!</f>
        <v>#REF!</v>
      </c>
      <c r="D13" s="57" t="e">
        <f>+'Summary (2)'!#REF!</f>
        <v>#REF!</v>
      </c>
    </row>
    <row r="14" spans="1:4" ht="15.6">
      <c r="A14" s="1">
        <v>8</v>
      </c>
      <c r="B14" s="6" t="str">
        <f>+'Summary (2)'!B17</f>
        <v>Wheeling Revenue</v>
      </c>
      <c r="C14" s="6" t="str">
        <f>+'Summary (2)'!C17</f>
        <v>3.6</v>
      </c>
      <c r="D14" s="57">
        <f>+'Summary (2)'!H17</f>
        <v>0</v>
      </c>
    </row>
    <row r="15" spans="1:4" ht="15.6">
      <c r="A15" s="1">
        <v>9</v>
      </c>
      <c r="B15" s="6" t="str">
        <f>+'Summary (2)'!B16</f>
        <v>REC Revenues</v>
      </c>
      <c r="C15" s="6" t="str">
        <f>+'Summary (2)'!C16</f>
        <v>3.5</v>
      </c>
      <c r="D15" s="57">
        <f>+'Summary (2)'!H16</f>
        <v>0</v>
      </c>
    </row>
    <row r="16" spans="1:4" ht="15.6">
      <c r="A16" s="1">
        <v>10</v>
      </c>
      <c r="B16" s="6" t="e">
        <f>+'Summary (2)'!#REF!</f>
        <v>#REF!</v>
      </c>
      <c r="C16" s="6" t="e">
        <f>+'Summary (2)'!#REF!</f>
        <v>#REF!</v>
      </c>
      <c r="D16" s="57" t="e">
        <f>+'Summary (2)'!#REF!</f>
        <v>#REF!</v>
      </c>
    </row>
    <row r="17" spans="1:4" ht="15.6">
      <c r="A17" s="1">
        <v>11</v>
      </c>
      <c r="B17" s="6" t="e">
        <f>+'Summary (2)'!#REF!</f>
        <v>#REF!</v>
      </c>
      <c r="C17" s="6" t="e">
        <f>+'Summary (2)'!#REF!</f>
        <v>#REF!</v>
      </c>
      <c r="D17" s="57" t="e">
        <f>+'Summary (2)'!#REF!</f>
        <v>#REF!</v>
      </c>
    </row>
    <row r="18" spans="1:4" ht="15.6">
      <c r="A18" s="1">
        <v>12</v>
      </c>
      <c r="B18" s="6" t="e">
        <f>+'Summary (2)'!#REF!</f>
        <v>#REF!</v>
      </c>
      <c r="C18" s="6" t="e">
        <f>+'Summary (2)'!#REF!</f>
        <v>#REF!</v>
      </c>
      <c r="D18" s="57" t="e">
        <f>+'Summary (2)'!#REF!</f>
        <v>#REF!</v>
      </c>
    </row>
    <row r="19" spans="1:4" ht="15.6">
      <c r="A19" s="1">
        <v>13</v>
      </c>
      <c r="B19" s="6" t="str">
        <f>+'Summary (2)'!B19</f>
        <v>Schedule 300 Fee Change</v>
      </c>
      <c r="C19" s="6" t="str">
        <f>+'Summary (2)'!C19</f>
        <v>3.8</v>
      </c>
      <c r="D19" s="57">
        <f>+'Summary (2)'!H19</f>
        <v>0</v>
      </c>
    </row>
    <row r="20" spans="1:4" ht="15.6">
      <c r="A20" s="1">
        <v>14</v>
      </c>
      <c r="B20" s="6" t="str">
        <f>+'Summary (2)'!B21</f>
        <v>O &amp; M</v>
      </c>
      <c r="C20" s="6">
        <f>+'Summary (2)'!C21</f>
        <v>0</v>
      </c>
      <c r="D20" s="57">
        <f>+'Summary (2)'!H21</f>
        <v>0</v>
      </c>
    </row>
    <row r="21" spans="1:4" ht="15.6">
      <c r="A21" s="1">
        <v>15</v>
      </c>
      <c r="B21" s="6" t="str">
        <f>+'Summary (2)'!B22</f>
        <v>Miscellaneous General Expense</v>
      </c>
      <c r="C21" s="6" t="str">
        <f>+'Summary (2)'!C22</f>
        <v>4.1</v>
      </c>
      <c r="D21" s="57">
        <f>+'Summary (2)'!H22</f>
        <v>0</v>
      </c>
    </row>
    <row r="22" spans="1:4" ht="15.6">
      <c r="A22" s="1">
        <v>16</v>
      </c>
      <c r="B22" s="6" t="str">
        <f>+'Summary (2)'!B23</f>
        <v>Wage &amp; Employee Benefits - Restating</v>
      </c>
      <c r="C22" s="6" t="str">
        <f>+'Summary (2)'!C23</f>
        <v>4.2</v>
      </c>
      <c r="D22" s="57">
        <f>+'Summary (2)'!H23</f>
        <v>0</v>
      </c>
    </row>
    <row r="23" spans="1:4" ht="15.6">
      <c r="A23" s="1">
        <v>17</v>
      </c>
      <c r="B23" s="6" t="str">
        <f>+'Summary (2)'!B24</f>
        <v>Wage &amp; Employee Benefits - Pro Forma</v>
      </c>
      <c r="C23" s="6" t="str">
        <f>+'Summary (2)'!C24</f>
        <v>4.3</v>
      </c>
      <c r="D23" s="57">
        <f>+'Summary (2)'!H24</f>
        <v>0</v>
      </c>
    </row>
    <row r="24" spans="1:4" ht="15.6">
      <c r="A24" s="1">
        <v>18</v>
      </c>
      <c r="B24" s="6" t="str">
        <f>+'Summary (2)'!B32</f>
        <v>AMR Savings</v>
      </c>
      <c r="C24" s="6" t="str">
        <f>+'Summary (2)'!C32</f>
        <v>4.11</v>
      </c>
      <c r="D24" s="57">
        <f>+'Summary (2)'!H32</f>
        <v>0</v>
      </c>
    </row>
    <row r="25" spans="1:4" ht="15.6">
      <c r="A25" s="1">
        <v>19</v>
      </c>
      <c r="B25" s="6" t="str">
        <f>+'Summary (2)'!B26</f>
        <v>Remove Non-Recurring Entries</v>
      </c>
      <c r="C25" s="6" t="str">
        <f>+'Summary (2)'!C26</f>
        <v>4.5</v>
      </c>
      <c r="D25" s="57">
        <f>+'Summary (2)'!H26</f>
        <v>0</v>
      </c>
    </row>
    <row r="26" spans="1:4" ht="15.6">
      <c r="A26" s="1">
        <v>20</v>
      </c>
      <c r="B26" s="6" t="str">
        <f>+'Summary (2)'!B27</f>
        <v>Pension Curtailment</v>
      </c>
      <c r="C26" s="6" t="str">
        <f>+'Summary (2)'!C27</f>
        <v>4.6</v>
      </c>
      <c r="D26" s="57">
        <f>+'Summary (2)'!H27</f>
        <v>-563394</v>
      </c>
    </row>
    <row r="27" spans="1:4" ht="15.6">
      <c r="A27" s="1">
        <v>21</v>
      </c>
      <c r="B27" s="6" t="e">
        <f>+'Summary (2)'!#REF!</f>
        <v>#REF!</v>
      </c>
      <c r="C27" s="6" t="str">
        <f>+'Summary (2)'!C28</f>
        <v>4.7</v>
      </c>
      <c r="D27" s="57">
        <f>+'Summary (2)'!H28</f>
        <v>0</v>
      </c>
    </row>
    <row r="28" spans="1:4" ht="15.6">
      <c r="A28" s="1">
        <v>22</v>
      </c>
      <c r="B28" s="6" t="str">
        <f>+'Summary (2)'!B28</f>
        <v>DSM Revenue &amp; Expense Removal</v>
      </c>
      <c r="C28" s="6" t="e">
        <f>+'Summary (2)'!#REF!</f>
        <v>#REF!</v>
      </c>
      <c r="D28" s="57">
        <f>+'Summary (2)'!H29</f>
        <v>0</v>
      </c>
    </row>
    <row r="29" spans="1:4" ht="15.6">
      <c r="A29" s="1">
        <v>23</v>
      </c>
      <c r="B29" s="6" t="e">
        <f>+'Summary (2)'!#REF!</f>
        <v>#REF!</v>
      </c>
      <c r="C29" s="6" t="e">
        <f>+'Summary (2)'!#REF!</f>
        <v>#REF!</v>
      </c>
      <c r="D29" s="57" t="e">
        <f>+'Summary (2)'!#REF!</f>
        <v>#REF!</v>
      </c>
    </row>
    <row r="30" spans="1:4" ht="15.6">
      <c r="A30" s="1">
        <v>24</v>
      </c>
      <c r="B30" s="6" t="e">
        <f>+'Summary (2)'!#REF!</f>
        <v>#REF!</v>
      </c>
      <c r="C30" s="6" t="e">
        <f>+'Summary (2)'!#REF!</f>
        <v>#REF!</v>
      </c>
      <c r="D30" s="57" t="e">
        <f>+'Summary (2)'!#REF!</f>
        <v>#REF!</v>
      </c>
    </row>
    <row r="31" spans="1:4" ht="15.6">
      <c r="A31" s="1">
        <v>25</v>
      </c>
      <c r="B31" s="6" t="e">
        <f>+'Summary (2)'!#REF!</f>
        <v>#REF!</v>
      </c>
      <c r="C31" s="6" t="e">
        <f>+'Summary (2)'!#REF!</f>
        <v>#REF!</v>
      </c>
      <c r="D31" s="57" t="e">
        <f>+'Summary (2)'!#REF!</f>
        <v>#REF!</v>
      </c>
    </row>
    <row r="32" spans="1:4" ht="15.6">
      <c r="A32" s="1">
        <v>26</v>
      </c>
      <c r="B32" s="6" t="e">
        <f>+'Summary (2)'!#REF!</f>
        <v>#REF!</v>
      </c>
      <c r="C32" s="6" t="e">
        <f>+'Summary (2)'!#REF!</f>
        <v>#REF!</v>
      </c>
      <c r="D32" s="57" t="e">
        <f>+'Summary (2)'!#REF!</f>
        <v>#REF!</v>
      </c>
    </row>
    <row r="33" spans="1:4" ht="15.6">
      <c r="A33" s="1">
        <v>27</v>
      </c>
      <c r="B33" s="6" t="e">
        <f>+'Summary (2)'!#REF!</f>
        <v>#REF!</v>
      </c>
      <c r="C33" s="6" t="e">
        <f>+'Summary (2)'!#REF!</f>
        <v>#REF!</v>
      </c>
      <c r="D33" s="57" t="e">
        <f>+'Summary (2)'!#REF!</f>
        <v>#REF!</v>
      </c>
    </row>
    <row r="34" spans="1:4" ht="15.6">
      <c r="A34" s="1">
        <v>28</v>
      </c>
      <c r="B34" s="6" t="e">
        <f>+'Summary (2)'!#REF!</f>
        <v>#REF!</v>
      </c>
      <c r="C34" s="6" t="e">
        <f>+'Summary (2)'!#REF!</f>
        <v>#REF!</v>
      </c>
      <c r="D34" s="57" t="e">
        <f>+'Summary (2)'!#REF!</f>
        <v>#REF!</v>
      </c>
    </row>
    <row r="35" spans="1:4" ht="15.6">
      <c r="A35" s="1">
        <v>29</v>
      </c>
      <c r="B35" s="6" t="e">
        <f>+'Summary (2)'!#REF!</f>
        <v>#REF!</v>
      </c>
      <c r="C35" s="6" t="e">
        <f>+'Summary (2)'!#REF!</f>
        <v>#REF!</v>
      </c>
      <c r="D35" s="57" t="e">
        <f>+'Summary (2)'!#REF!</f>
        <v>#REF!</v>
      </c>
    </row>
    <row r="36" spans="1:4" ht="15.6">
      <c r="A36" s="1">
        <v>30</v>
      </c>
      <c r="B36" s="6" t="e">
        <f>+'Summary (2)'!#REF!</f>
        <v>#REF!</v>
      </c>
      <c r="C36" s="6" t="e">
        <f>+'Summary (2)'!#REF!</f>
        <v>#REF!</v>
      </c>
      <c r="D36" s="57" t="e">
        <f>+'Summary (2)'!#REF!</f>
        <v>#REF!</v>
      </c>
    </row>
    <row r="37" spans="1:4" ht="15.6">
      <c r="A37" s="1">
        <v>31</v>
      </c>
      <c r="B37" s="6" t="e">
        <f>+'Summary (2)'!#REF!</f>
        <v>#REF!</v>
      </c>
      <c r="C37" s="6" t="e">
        <f>+'Summary (2)'!#REF!</f>
        <v>#REF!</v>
      </c>
      <c r="D37" s="57" t="e">
        <f>+'Summary (2)'!#REF!</f>
        <v>#REF!</v>
      </c>
    </row>
    <row r="38" spans="1:4" ht="15.6">
      <c r="A38" s="1">
        <v>32</v>
      </c>
      <c r="B38" s="6">
        <f>+'Summary (2)'!B37</f>
        <v>0</v>
      </c>
      <c r="C38" s="6">
        <f>+'Summary (2)'!C37</f>
        <v>0</v>
      </c>
      <c r="D38" s="57">
        <f>+'Summary (2)'!H37</f>
        <v>0</v>
      </c>
    </row>
    <row r="39" spans="1:4" ht="15.6">
      <c r="A39" s="1">
        <v>33</v>
      </c>
      <c r="B39" s="6" t="str">
        <f>+'Summary (2)'!B38</f>
        <v>POWER COSTS</v>
      </c>
      <c r="C39" s="6">
        <f>+'Summary (2)'!C38</f>
        <v>0</v>
      </c>
      <c r="D39" s="57">
        <f>+'Summary (2)'!H38</f>
        <v>0</v>
      </c>
    </row>
    <row r="40" spans="1:4" ht="15.6">
      <c r="A40" s="1">
        <v>34</v>
      </c>
      <c r="B40" s="6" t="str">
        <f>+'Summary (2)'!B39</f>
        <v>Net Power Costs Restating</v>
      </c>
      <c r="C40" s="6">
        <f>+'Summary (2)'!C39</f>
        <v>5.0999999999999996</v>
      </c>
      <c r="D40" s="57">
        <f>+'Summary (2)'!H39</f>
        <v>0</v>
      </c>
    </row>
    <row r="41" spans="1:4" ht="15.6">
      <c r="A41" s="1">
        <v>35</v>
      </c>
      <c r="B41" s="6" t="str">
        <f>+'Summary (2)'!B40</f>
        <v>Net Power Costs Pro Forma</v>
      </c>
      <c r="C41" s="6" t="str">
        <f>+'Summary (2)'!C40</f>
        <v>5.1.1</v>
      </c>
      <c r="D41" s="57">
        <f>+'Summary (2)'!H40</f>
        <v>0</v>
      </c>
    </row>
    <row r="42" spans="1:4" ht="15.6">
      <c r="A42" s="1">
        <v>36</v>
      </c>
      <c r="B42" s="6" t="e">
        <f>+'Summary (2)'!#REF!</f>
        <v>#REF!</v>
      </c>
      <c r="C42" s="6" t="str">
        <f>+'Summary (2)'!C41</f>
        <v>5.2</v>
      </c>
      <c r="D42" s="57">
        <f>+'Summary (2)'!H41</f>
        <v>0</v>
      </c>
    </row>
    <row r="43" spans="1:4" ht="15.6">
      <c r="A43" s="1">
        <v>37</v>
      </c>
      <c r="B43" s="6" t="str">
        <f>+'Summary (2)'!B42</f>
        <v>BPA Residential Exchange</v>
      </c>
      <c r="C43" s="6" t="str">
        <f>+'Summary (2)'!C42</f>
        <v>5.3</v>
      </c>
      <c r="D43" s="57">
        <f>+'Summary (2)'!H42</f>
        <v>0</v>
      </c>
    </row>
    <row r="44" spans="1:4" ht="15.6">
      <c r="A44" s="1">
        <v>38</v>
      </c>
      <c r="B44" s="6">
        <f>+'Summary (2)'!B44</f>
        <v>0</v>
      </c>
      <c r="C44" s="6">
        <f>+'Summary (2)'!C44</f>
        <v>0</v>
      </c>
      <c r="D44" s="57">
        <f>+'Summary (2)'!H44</f>
        <v>0</v>
      </c>
    </row>
    <row r="45" spans="1:4" ht="15.6">
      <c r="A45" s="1">
        <v>39</v>
      </c>
      <c r="B45" s="6" t="str">
        <f>+'Summary (2)'!B45</f>
        <v>DEPRECIATION/AMORTIZATION</v>
      </c>
      <c r="C45" s="6">
        <f>+'Summary (2)'!C45</f>
        <v>0</v>
      </c>
      <c r="D45" s="57">
        <f>+'Summary (2)'!H45</f>
        <v>0</v>
      </c>
    </row>
    <row r="46" spans="1:4" ht="15.6">
      <c r="A46" s="1">
        <v>40</v>
      </c>
      <c r="B46" s="6" t="str">
        <f>+'Summary (2)'!B46</f>
        <v>Hydro Decommissioning</v>
      </c>
      <c r="C46" s="6" t="str">
        <f>+'Summary (2)'!C46</f>
        <v>6.1</v>
      </c>
      <c r="D46" s="57">
        <f>+'Summary (2)'!H46</f>
        <v>7549.7848900000099</v>
      </c>
    </row>
    <row r="47" spans="1:4" ht="15.6">
      <c r="A47" s="1">
        <v>41</v>
      </c>
      <c r="B47" s="6" t="e">
        <f>+'Summary (2)'!#REF!</f>
        <v>#REF!</v>
      </c>
      <c r="C47" s="6" t="e">
        <f>+'Summary (2)'!#REF!</f>
        <v>#REF!</v>
      </c>
      <c r="D47" s="57" t="e">
        <f>+'Summary (2)'!#REF!</f>
        <v>#REF!</v>
      </c>
    </row>
    <row r="48" spans="1:4" ht="15.6">
      <c r="A48" s="1">
        <v>42</v>
      </c>
      <c r="B48" s="6">
        <f>+'Summary (2)'!B50</f>
        <v>0</v>
      </c>
      <c r="C48" s="6">
        <f>+'Summary (2)'!C50</f>
        <v>0</v>
      </c>
      <c r="D48" s="57">
        <f>+'Summary (2)'!H50</f>
        <v>0</v>
      </c>
    </row>
    <row r="49" spans="1:4" ht="15.6">
      <c r="A49" s="1">
        <v>43</v>
      </c>
      <c r="B49" s="6" t="str">
        <f>+'Summary (2)'!B51</f>
        <v>TAX ADJUSTMENTS</v>
      </c>
      <c r="C49" s="6">
        <f>+'Summary (2)'!C51</f>
        <v>0</v>
      </c>
      <c r="D49" s="57">
        <f>+'Summary (2)'!H51</f>
        <v>0</v>
      </c>
    </row>
    <row r="50" spans="1:4" ht="15.6">
      <c r="A50" s="1">
        <v>44</v>
      </c>
      <c r="B50" s="6" t="str">
        <f>+'Summary (2)'!B52</f>
        <v>Interest True Up</v>
      </c>
      <c r="C50" s="6">
        <f>+'Summary (2)'!C52</f>
        <v>7.1</v>
      </c>
      <c r="D50" s="57">
        <f>+'Summary (2)'!H52</f>
        <v>0</v>
      </c>
    </row>
    <row r="51" spans="1:4" ht="15.6">
      <c r="A51" s="1">
        <v>45</v>
      </c>
      <c r="B51" s="6" t="str">
        <f>+'Summary (2)'!B59</f>
        <v>Remove Deferred State Tax Expense</v>
      </c>
      <c r="C51" s="6" t="str">
        <f>+'Summary (2)'!C59</f>
        <v>7.7</v>
      </c>
      <c r="D51" s="57">
        <f>+'Summary (2)'!H59</f>
        <v>691996</v>
      </c>
    </row>
    <row r="52" spans="1:4" ht="15.6">
      <c r="A52" s="1">
        <v>46</v>
      </c>
      <c r="B52" s="6" t="str">
        <f>+'Summary (2)'!B60</f>
        <v>WA Public Utility Tax Adj.</v>
      </c>
      <c r="C52" s="6">
        <f>+'Summary (2)'!C60</f>
        <v>7.4</v>
      </c>
      <c r="D52" s="57">
        <f>+'Summary (2)'!H60</f>
        <v>0</v>
      </c>
    </row>
    <row r="53" spans="1:4" ht="15.6">
      <c r="A53" s="1">
        <v>47</v>
      </c>
      <c r="B53" s="6" t="str">
        <f>+'Summary (2)'!B61</f>
        <v>AFUDC - Equity</v>
      </c>
      <c r="C53" s="6">
        <f>+'Summary (2)'!C61</f>
        <v>7.5</v>
      </c>
      <c r="D53" s="57">
        <f>+'Summary (2)'!H61</f>
        <v>0</v>
      </c>
    </row>
    <row r="54" spans="1:4" ht="15.6">
      <c r="A54" s="1">
        <v>48</v>
      </c>
      <c r="B54" s="6" t="e">
        <f>+'Summary (2)'!#REF!</f>
        <v>#REF!</v>
      </c>
      <c r="C54" s="6" t="e">
        <f>+'Summary (2)'!#REF!</f>
        <v>#REF!</v>
      </c>
      <c r="D54" s="57" t="e">
        <f>+'Summary (2)'!#REF!</f>
        <v>#REF!</v>
      </c>
    </row>
    <row r="55" spans="1:4" ht="15.6">
      <c r="A55" s="1">
        <v>49</v>
      </c>
      <c r="B55" s="6" t="e">
        <f>+'Summary (2)'!#REF!</f>
        <v>#REF!</v>
      </c>
      <c r="C55" s="6" t="e">
        <f>+'Summary (2)'!#REF!</f>
        <v>#REF!</v>
      </c>
      <c r="D55" s="57" t="e">
        <f>+'Summary (2)'!#REF!</f>
        <v>#REF!</v>
      </c>
    </row>
    <row r="56" spans="1:4" ht="15.6">
      <c r="A56" s="1">
        <v>50</v>
      </c>
      <c r="B56" s="6" t="e">
        <f>+'Summary (2)'!#REF!</f>
        <v>#REF!</v>
      </c>
      <c r="C56" s="6" t="e">
        <f>+'Summary (2)'!#REF!</f>
        <v>#REF!</v>
      </c>
      <c r="D56" s="57" t="e">
        <f>+'Summary (2)'!#REF!</f>
        <v>#REF!</v>
      </c>
    </row>
    <row r="57" spans="1:4" ht="15.6">
      <c r="A57" s="1">
        <v>51</v>
      </c>
      <c r="B57" s="6" t="e">
        <f>+'Summary (2)'!#REF!</f>
        <v>#REF!</v>
      </c>
      <c r="C57" s="6" t="e">
        <f>+'Summary (2)'!#REF!</f>
        <v>#REF!</v>
      </c>
      <c r="D57" s="57" t="e">
        <f>+'Summary (2)'!#REF!</f>
        <v>#REF!</v>
      </c>
    </row>
    <row r="58" spans="1:4" ht="15.6">
      <c r="A58" s="1">
        <v>52</v>
      </c>
      <c r="B58" s="6" t="e">
        <f>+'Summary (2)'!#REF!</f>
        <v>#REF!</v>
      </c>
      <c r="C58" s="6" t="e">
        <f>+'Summary (2)'!#REF!</f>
        <v>#REF!</v>
      </c>
      <c r="D58" s="57" t="e">
        <f>+'Summary (2)'!#REF!</f>
        <v>#REF!</v>
      </c>
    </row>
    <row r="59" spans="1:4" ht="15.6">
      <c r="A59" s="1">
        <v>53</v>
      </c>
      <c r="B59" s="6" t="e">
        <f>+'Summary (2)'!#REF!</f>
        <v>#REF!</v>
      </c>
      <c r="C59" s="6" t="e">
        <f>+'Summary (2)'!#REF!</f>
        <v>#REF!</v>
      </c>
      <c r="D59" s="57" t="e">
        <f>+'Summary (2)'!#REF!</f>
        <v>#REF!</v>
      </c>
    </row>
    <row r="60" spans="1:4" ht="15.6">
      <c r="A60" s="1">
        <v>54</v>
      </c>
      <c r="B60" s="6" t="e">
        <f>+'Summary (2)'!#REF!</f>
        <v>#REF!</v>
      </c>
      <c r="C60" s="6" t="e">
        <f>+'Summary (2)'!#REF!</f>
        <v>#REF!</v>
      </c>
      <c r="D60" s="57" t="e">
        <f>+'Summary (2)'!#REF!</f>
        <v>#REF!</v>
      </c>
    </row>
    <row r="61" spans="1:4" ht="15.6">
      <c r="A61" s="1">
        <v>55</v>
      </c>
      <c r="B61" s="6" t="e">
        <f>+'Summary (2)'!#REF!</f>
        <v>#REF!</v>
      </c>
      <c r="C61" s="6" t="e">
        <f>+'Summary (2)'!#REF!</f>
        <v>#REF!</v>
      </c>
      <c r="D61" s="57" t="e">
        <f>+'Summary (2)'!#REF!</f>
        <v>#REF!</v>
      </c>
    </row>
    <row r="62" spans="1:4" ht="15.6">
      <c r="A62" s="1">
        <v>56</v>
      </c>
      <c r="B62" s="6" t="e">
        <f>+'Summary (2)'!#REF!</f>
        <v>#REF!</v>
      </c>
      <c r="C62" s="6" t="e">
        <f>+'Summary (2)'!#REF!</f>
        <v>#REF!</v>
      </c>
      <c r="D62" s="57" t="e">
        <f>+'Summary (2)'!#REF!</f>
        <v>#REF!</v>
      </c>
    </row>
    <row r="63" spans="1:4" ht="15.6">
      <c r="A63" s="1">
        <v>57</v>
      </c>
      <c r="B63" s="6">
        <f>+'Summary (2)'!B62</f>
        <v>0</v>
      </c>
      <c r="C63" s="6">
        <f>+'Summary (2)'!C62</f>
        <v>0</v>
      </c>
      <c r="D63" s="57">
        <f>+'Summary (2)'!H62</f>
        <v>0</v>
      </c>
    </row>
    <row r="64" spans="1:4" ht="15.6">
      <c r="A64" s="1">
        <v>58</v>
      </c>
      <c r="B64" s="6" t="str">
        <f>+'Summary (2)'!B63</f>
        <v>RATE BASE</v>
      </c>
      <c r="C64" s="6">
        <f>+'Summary (2)'!C63</f>
        <v>0</v>
      </c>
      <c r="D64" s="57">
        <f>+'Summary (2)'!H63</f>
        <v>0</v>
      </c>
    </row>
    <row r="65" spans="1:4" ht="15.6">
      <c r="A65" s="1">
        <v>59</v>
      </c>
      <c r="B65" s="6" t="e">
        <f>+'Summary (2)'!#REF!</f>
        <v>#REF!</v>
      </c>
      <c r="C65" s="6" t="str">
        <f>+'Summary (2)'!C73</f>
        <v>8.9</v>
      </c>
      <c r="D65" s="57">
        <f>+'Summary (2)'!H73</f>
        <v>-3236612</v>
      </c>
    </row>
    <row r="66" spans="1:4" ht="15.6">
      <c r="A66" s="1">
        <v>60</v>
      </c>
      <c r="B66" s="6" t="str">
        <f>+'Summary (2)'!B64</f>
        <v>Jim Bridger Mine Rate Base Adjustment</v>
      </c>
      <c r="C66" s="6">
        <f>+'Summary (2)'!C65</f>
        <v>8.1999999999999993</v>
      </c>
      <c r="D66" s="57">
        <f>+'Summary (2)'!H64</f>
        <v>33025204.613533031</v>
      </c>
    </row>
    <row r="67" spans="1:4" ht="15.6">
      <c r="A67" s="1">
        <v>61</v>
      </c>
      <c r="B67" s="6" t="str">
        <f>+'Summary (2)'!B65</f>
        <v>Environmental Remediation</v>
      </c>
      <c r="C67" s="6">
        <f>+'Summary (2)'!C66</f>
        <v>8.3000000000000007</v>
      </c>
      <c r="D67" s="57">
        <f>+'Summary (2)'!H65</f>
        <v>-147786.98564235552</v>
      </c>
    </row>
    <row r="68" spans="1:4" ht="15.6">
      <c r="A68" s="1">
        <v>62</v>
      </c>
      <c r="B68" s="6" t="str">
        <f>+'Summary (2)'!B66</f>
        <v>Customer Advances for Construction</v>
      </c>
      <c r="C68" s="6">
        <f>+'Summary (2)'!C67</f>
        <v>8.4</v>
      </c>
      <c r="D68" s="57">
        <f>+'Summary (2)'!H66</f>
        <v>-159521.23765589096</v>
      </c>
    </row>
    <row r="69" spans="1:4" ht="15.6">
      <c r="A69" s="1">
        <v>63</v>
      </c>
      <c r="B69" s="6" t="e">
        <f>+'Summary (2)'!#REF!</f>
        <v>#REF!</v>
      </c>
      <c r="C69" s="6">
        <f>+'Summary (2)'!C68</f>
        <v>8.5</v>
      </c>
      <c r="D69" s="57">
        <f>+'Summary (2)'!H67</f>
        <v>20748775.104110003</v>
      </c>
    </row>
    <row r="70" spans="1:4" ht="15.6">
      <c r="A70" s="1">
        <v>64</v>
      </c>
      <c r="B70" s="6" t="e">
        <f>+'Summary (2)'!#REF!</f>
        <v>#REF!</v>
      </c>
      <c r="C70" s="6" t="str">
        <f>+'Summary (2)'!C70</f>
        <v>8.6</v>
      </c>
      <c r="D70" s="57">
        <f>+'Summary (2)'!H69</f>
        <v>-2700151.5636691996</v>
      </c>
    </row>
    <row r="71" spans="1:4" ht="15.6">
      <c r="A71" s="1">
        <v>65</v>
      </c>
      <c r="B71" s="6" t="str">
        <f>+'Summary (2)'!B67</f>
        <v>Major Plant Additions</v>
      </c>
      <c r="C71" s="6" t="str">
        <f>+'Summary (2)'!C69</f>
        <v>8.5.1</v>
      </c>
      <c r="D71" s="57">
        <f>+'Summary (2)'!H68</f>
        <v>-19267442.147140212</v>
      </c>
    </row>
    <row r="72" spans="1:4" ht="15.6">
      <c r="A72" s="1">
        <v>66</v>
      </c>
      <c r="B72" s="6" t="str">
        <f>+'Summary (2)'!B70</f>
        <v>Powerdale Hydro Removal</v>
      </c>
      <c r="C72" s="6">
        <f>+'Summary (2)'!C71</f>
        <v>8.6999999999999993</v>
      </c>
      <c r="D72" s="57">
        <f>+'Summary (2)'!H70</f>
        <v>56179.62853408861</v>
      </c>
    </row>
    <row r="73" spans="1:4" ht="15.6">
      <c r="A73" s="1">
        <v>67</v>
      </c>
      <c r="B73" s="6" t="str">
        <f>+'Summary (2)'!B72</f>
        <v>Trojan Unrecovered Plant Adjustment</v>
      </c>
      <c r="C73" s="6" t="str">
        <f>+'Summary (2)'!C74</f>
        <v>8.10</v>
      </c>
      <c r="D73" s="57">
        <f>+'Summary (2)'!H74</f>
        <v>1664438</v>
      </c>
    </row>
    <row r="74" spans="1:4" ht="15.6">
      <c r="A74" s="1">
        <v>68</v>
      </c>
      <c r="B74" s="6" t="str">
        <f>+'Summary (2)'!B73</f>
        <v>Customer Service Deposits</v>
      </c>
      <c r="C74" s="6" t="str">
        <f>+'Summary (2)'!C72</f>
        <v>8.8</v>
      </c>
      <c r="D74" s="57">
        <f>+'Summary (2)'!H72</f>
        <v>1143691.2676755022</v>
      </c>
    </row>
    <row r="75" spans="1:4" ht="15.6">
      <c r="A75" s="1">
        <v>69</v>
      </c>
      <c r="B75" s="6" t="str">
        <f>+'Summary (2)'!B75</f>
        <v>Misc. Asset Sales and Removals</v>
      </c>
      <c r="C75" s="6" t="str">
        <f>+'Summary (2)'!C75</f>
        <v>8.11</v>
      </c>
      <c r="D75" s="57">
        <f>+'Summary (2)'!H75</f>
        <v>-165665.08491500001</v>
      </c>
    </row>
    <row r="76" spans="1:4" ht="15.6">
      <c r="A76" s="1">
        <v>70</v>
      </c>
      <c r="B76" s="6" t="e">
        <f>+'Summary (2)'!#REF!</f>
        <v>#REF!</v>
      </c>
      <c r="C76" s="6" t="e">
        <f>+'Summary (2)'!#REF!</f>
        <v>#REF!</v>
      </c>
      <c r="D76" s="57" t="e">
        <f>+'Summary (2)'!#REF!</f>
        <v>#REF!</v>
      </c>
    </row>
    <row r="77" spans="1:4" ht="15.6">
      <c r="A77" s="1">
        <v>71</v>
      </c>
      <c r="B77" s="6" t="e">
        <f>+'Summary (2)'!#REF!</f>
        <v>#REF!</v>
      </c>
      <c r="C77" s="6" t="e">
        <f>+'Summary (2)'!#REF!</f>
        <v>#REF!</v>
      </c>
      <c r="D77" s="57" t="e">
        <f>+'Summary (2)'!#REF!</f>
        <v>#REF!</v>
      </c>
    </row>
    <row r="78" spans="1:4" ht="15.6">
      <c r="A78" s="1">
        <v>72</v>
      </c>
      <c r="B78" s="6" t="e">
        <f>+'Summary (2)'!#REF!</f>
        <v>#REF!</v>
      </c>
      <c r="C78" s="6" t="e">
        <f>+'Summary (2)'!#REF!</f>
        <v>#REF!</v>
      </c>
      <c r="D78" s="57" t="e">
        <f>+'Summary (2)'!#REF!</f>
        <v>#REF!</v>
      </c>
    </row>
    <row r="79" spans="1:4" ht="15.6">
      <c r="A79" s="1">
        <v>73</v>
      </c>
      <c r="B79" s="6" t="e">
        <f>+'Summary (2)'!#REF!</f>
        <v>#REF!</v>
      </c>
      <c r="C79" s="6" t="e">
        <f>+'Summary (2)'!#REF!</f>
        <v>#REF!</v>
      </c>
      <c r="D79" s="57" t="e">
        <f>+'Summary (2)'!#REF!</f>
        <v>#REF!</v>
      </c>
    </row>
    <row r="80" spans="1:4" ht="15.6">
      <c r="A80" s="1">
        <v>74</v>
      </c>
      <c r="B80" s="6" t="e">
        <f>+'Summary (2)'!#REF!</f>
        <v>#REF!</v>
      </c>
      <c r="C80" s="6" t="e">
        <f>+'Summary (2)'!#REF!</f>
        <v>#REF!</v>
      </c>
      <c r="D80" s="57" t="e">
        <f>+'Summary (2)'!#REF!</f>
        <v>#REF!</v>
      </c>
    </row>
    <row r="81" spans="1:4" ht="15.6">
      <c r="A81" s="1">
        <v>75</v>
      </c>
      <c r="B81" s="6" t="e">
        <f>+'Summary (2)'!#REF!</f>
        <v>#REF!</v>
      </c>
      <c r="C81" s="6" t="e">
        <f>+'Summary (2)'!#REF!</f>
        <v>#REF!</v>
      </c>
      <c r="D81" s="57" t="e">
        <f>+'Summary (2)'!#REF!</f>
        <v>#REF!</v>
      </c>
    </row>
    <row r="82" spans="1:4" ht="15.6">
      <c r="A82" s="1">
        <v>76</v>
      </c>
      <c r="B82" s="6" t="e">
        <f>+'Summary (2)'!#REF!</f>
        <v>#REF!</v>
      </c>
      <c r="C82" s="6" t="e">
        <f>+'Summary (2)'!#REF!</f>
        <v>#REF!</v>
      </c>
      <c r="D82" s="57" t="e">
        <f>+'Summary (2)'!#REF!</f>
        <v>#REF!</v>
      </c>
    </row>
    <row r="83" spans="1:4" ht="15.6">
      <c r="A83" s="1">
        <v>77</v>
      </c>
      <c r="B83" s="6"/>
      <c r="C83" s="6"/>
      <c r="D83" s="57"/>
    </row>
    <row r="84" spans="1:4" ht="15.6">
      <c r="A84" s="1">
        <v>78</v>
      </c>
      <c r="B84" s="6"/>
      <c r="C84" s="6"/>
      <c r="D84" s="57"/>
    </row>
    <row r="85" spans="1:4" ht="15.6">
      <c r="B85" s="6"/>
      <c r="C85" s="6"/>
      <c r="D85" s="57"/>
    </row>
    <row r="86" spans="1:4" ht="15.6">
      <c r="B86" s="6"/>
      <c r="C86" s="6"/>
      <c r="D86" s="57"/>
    </row>
    <row r="87" spans="1:4" ht="15.6">
      <c r="B87" s="6"/>
      <c r="C87" s="6"/>
      <c r="D87" s="57"/>
    </row>
    <row r="88" spans="1:4" ht="15.6">
      <c r="B88" s="6"/>
      <c r="C88" s="6"/>
      <c r="D88" s="57"/>
    </row>
    <row r="89" spans="1:4" ht="15.6">
      <c r="B89" s="6"/>
      <c r="C89" s="6"/>
      <c r="D89" s="57"/>
    </row>
    <row r="90" spans="1:4" ht="15.6">
      <c r="B90" s="6"/>
      <c r="C90" s="6"/>
      <c r="D90" s="57"/>
    </row>
    <row r="91" spans="1:4" ht="15.6">
      <c r="B91" s="6"/>
      <c r="C91" s="6"/>
      <c r="D91" s="57"/>
    </row>
    <row r="92" spans="1:4" ht="15.6">
      <c r="B92" s="6"/>
      <c r="C92" s="6"/>
      <c r="D92" s="57"/>
    </row>
    <row r="93" spans="1:4" ht="15.6">
      <c r="B93" s="6"/>
      <c r="C93" s="6"/>
      <c r="D93" s="57"/>
    </row>
    <row r="94" spans="1:4" ht="15.6">
      <c r="B94" s="6"/>
      <c r="C94" s="6"/>
      <c r="D94" s="57"/>
    </row>
    <row r="95" spans="1:4" ht="15.6">
      <c r="B95" s="6"/>
      <c r="C95" s="6"/>
      <c r="D95" s="57"/>
    </row>
    <row r="96" spans="1:4" ht="15.6">
      <c r="B96" s="6"/>
      <c r="C96" s="6"/>
      <c r="D96" s="57"/>
    </row>
    <row r="97" spans="2:4" ht="15.6">
      <c r="B97" s="6"/>
      <c r="C97" s="6"/>
      <c r="D97" s="57"/>
    </row>
    <row r="98" spans="2:4" ht="15.6">
      <c r="B98" s="6"/>
      <c r="C98" s="6"/>
      <c r="D98" s="57"/>
    </row>
    <row r="99" spans="2:4" ht="15.6">
      <c r="B99" s="6"/>
      <c r="C99" s="6"/>
      <c r="D99" s="57"/>
    </row>
    <row r="100" spans="2:4" ht="15.6">
      <c r="B100" s="6"/>
      <c r="C100" s="6"/>
      <c r="D100" s="57"/>
    </row>
    <row r="101" spans="2:4" ht="15.6">
      <c r="B101" s="6"/>
      <c r="C101" s="6"/>
      <c r="D101" s="57"/>
    </row>
    <row r="102" spans="2:4" ht="15.6">
      <c r="B102" s="6"/>
      <c r="C102" s="6"/>
      <c r="D102" s="57"/>
    </row>
    <row r="103" spans="2:4" ht="15.6">
      <c r="B103" s="6"/>
      <c r="C103" s="6"/>
      <c r="D103" s="57"/>
    </row>
    <row r="104" spans="2:4">
      <c r="D104" s="69"/>
    </row>
  </sheetData>
  <mergeCells count="2">
    <mergeCell ref="B1:D1"/>
    <mergeCell ref="B2:D2"/>
  </mergeCells>
  <phoneticPr fontId="7" type="noConversion"/>
  <printOptions horizontalCentered="1"/>
  <pageMargins left="1.5" right="0.75" top="1" bottom="1" header="0.5" footer="0.25"/>
  <pageSetup scale="57" orientation="portrait" r:id="rId1"/>
  <headerFooter alignWithMargins="0">
    <oddHeader>&amp;R&amp;"Times New Roman,Regular"PacifiCorp Docket UE-061546
Exhibit ___ (TES-2)</oddHeader>
    <oddFooter>&amp;R&amp;"Times New Roman,Regular"Page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3"/>
    <pageSetUpPr fitToPage="1"/>
  </sheetPr>
  <dimension ref="A1:G44"/>
  <sheetViews>
    <sheetView workbookViewId="0">
      <selection activeCell="C14" sqref="C14"/>
    </sheetView>
  </sheetViews>
  <sheetFormatPr defaultColWidth="9.109375" defaultRowHeight="13.2"/>
  <cols>
    <col min="1" max="1" width="3.33203125" style="14" customWidth="1"/>
    <col min="2" max="2" width="33.44140625" style="14" customWidth="1"/>
    <col min="3" max="6" width="15.6640625" style="14" customWidth="1"/>
    <col min="7" max="16384" width="9.109375" style="14"/>
  </cols>
  <sheetData>
    <row r="1" spans="1:7" ht="17.399999999999999">
      <c r="A1" s="1"/>
      <c r="B1" s="2621" t="s">
        <v>131</v>
      </c>
      <c r="C1" s="2621"/>
      <c r="D1" s="2621"/>
      <c r="E1" s="2621"/>
      <c r="F1" s="2621"/>
      <c r="G1" s="1"/>
    </row>
    <row r="2" spans="1:7" ht="17.399999999999999">
      <c r="A2" s="1"/>
      <c r="B2" s="2621" t="s">
        <v>132</v>
      </c>
      <c r="C2" s="2621"/>
      <c r="D2" s="2621"/>
      <c r="E2" s="2621"/>
      <c r="F2" s="2621"/>
      <c r="G2" s="1"/>
    </row>
    <row r="3" spans="1:7" ht="15.6">
      <c r="A3" s="1"/>
      <c r="B3" s="66"/>
      <c r="C3" s="66"/>
      <c r="D3" s="66"/>
      <c r="E3" s="66"/>
      <c r="F3" s="66"/>
      <c r="G3" s="1"/>
    </row>
    <row r="4" spans="1:7" ht="15.6">
      <c r="A4" s="1"/>
      <c r="B4" s="60"/>
      <c r="C4" s="60"/>
      <c r="D4" s="60"/>
      <c r="E4" s="60"/>
      <c r="F4" s="60"/>
      <c r="G4" s="1"/>
    </row>
    <row r="5" spans="1:7" ht="15.6">
      <c r="A5" s="1"/>
      <c r="B5" s="2623" t="s">
        <v>225</v>
      </c>
      <c r="C5" s="2623"/>
      <c r="D5" s="2623"/>
      <c r="E5" s="2623"/>
      <c r="F5" s="2623"/>
      <c r="G5" s="1"/>
    </row>
    <row r="6" spans="1:7" ht="15.6">
      <c r="A6" s="1"/>
      <c r="B6" s="68"/>
      <c r="C6" s="68"/>
      <c r="D6" s="68"/>
      <c r="E6" s="68"/>
      <c r="G6" s="1"/>
    </row>
    <row r="7" spans="1:7" ht="15.6">
      <c r="A7" s="1"/>
      <c r="B7" s="60"/>
      <c r="C7" s="60"/>
      <c r="D7" s="60"/>
      <c r="E7" s="60"/>
      <c r="F7" s="60"/>
      <c r="G7" s="1"/>
    </row>
    <row r="8" spans="1:7" ht="15.6">
      <c r="A8" s="1"/>
      <c r="B8" s="10"/>
      <c r="C8" s="10"/>
      <c r="D8" s="10"/>
      <c r="E8" s="10"/>
      <c r="F8" s="10"/>
      <c r="G8" s="1"/>
    </row>
    <row r="9" spans="1:7" ht="15.6">
      <c r="A9" s="1"/>
      <c r="B9" s="68"/>
      <c r="C9" s="68"/>
      <c r="D9" s="68"/>
      <c r="E9" s="68"/>
      <c r="F9" s="68"/>
      <c r="G9" s="1"/>
    </row>
    <row r="10" spans="1:7" ht="15.6">
      <c r="A10" s="1"/>
      <c r="B10" s="1"/>
      <c r="C10" s="31" t="s">
        <v>142</v>
      </c>
      <c r="D10" s="31" t="s">
        <v>7</v>
      </c>
      <c r="E10" s="53"/>
      <c r="F10" s="68" t="s">
        <v>150</v>
      </c>
      <c r="G10" s="1"/>
    </row>
    <row r="11" spans="1:7" ht="15.6">
      <c r="A11" s="1"/>
      <c r="B11" s="68" t="s">
        <v>108</v>
      </c>
      <c r="C11" s="31" t="s">
        <v>143</v>
      </c>
      <c r="D11" s="31" t="s">
        <v>144</v>
      </c>
      <c r="E11" s="31" t="s">
        <v>86</v>
      </c>
      <c r="F11" s="68" t="s">
        <v>107</v>
      </c>
      <c r="G11" s="1"/>
    </row>
    <row r="12" spans="1:7" ht="15.6">
      <c r="A12" s="1">
        <v>1</v>
      </c>
      <c r="B12" s="51" t="s">
        <v>87</v>
      </c>
      <c r="C12" s="26">
        <f>+'cost of capital'!C19</f>
        <v>0.53720000000000001</v>
      </c>
      <c r="D12" s="26">
        <f>+'cost of capital'!D19</f>
        <v>5.3400000000000003E-2</v>
      </c>
      <c r="E12" s="50">
        <f>ROUND(D12*C12,5)</f>
        <v>2.869E-2</v>
      </c>
      <c r="F12" s="1"/>
      <c r="G12" s="1"/>
    </row>
    <row r="13" spans="1:7" ht="15.6">
      <c r="A13" s="1">
        <v>2</v>
      </c>
      <c r="B13" s="51" t="s">
        <v>88</v>
      </c>
      <c r="C13" s="26">
        <f>+'cost of capital'!C20</f>
        <v>0</v>
      </c>
      <c r="D13" s="26">
        <f>+'cost of capital'!D20</f>
        <v>0</v>
      </c>
      <c r="E13" s="50">
        <f>ROUND(D13*C13,5)</f>
        <v>0</v>
      </c>
      <c r="F13" s="65">
        <f>+E13+E12</f>
        <v>2.869E-2</v>
      </c>
      <c r="G13" s="1"/>
    </row>
    <row r="14" spans="1:7" ht="15.6">
      <c r="A14" s="1">
        <v>3</v>
      </c>
      <c r="B14" s="51" t="s">
        <v>109</v>
      </c>
      <c r="C14" s="26">
        <f>+'cost of capital'!C21</f>
        <v>2.8E-3</v>
      </c>
      <c r="D14" s="26">
        <f>+'cost of capital'!D21</f>
        <v>5.4300000000000001E-2</v>
      </c>
      <c r="E14" s="50">
        <f>ROUND(D14*C14,5)</f>
        <v>1.4999999999999999E-4</v>
      </c>
      <c r="F14" s="1"/>
      <c r="G14" s="1"/>
    </row>
    <row r="15" spans="1:7" ht="15.6">
      <c r="A15" s="1">
        <v>4</v>
      </c>
      <c r="B15" s="29" t="s">
        <v>110</v>
      </c>
      <c r="C15" s="26">
        <f>+'cost of capital'!C22</f>
        <v>0.45999999999999996</v>
      </c>
      <c r="D15" s="26">
        <f>+'cost of capital'!D22</f>
        <v>0.09</v>
      </c>
      <c r="E15" s="50">
        <f>ROUND(D15*C15,5)</f>
        <v>4.1399999999999999E-2</v>
      </c>
      <c r="F15" s="1"/>
      <c r="G15" s="1"/>
    </row>
    <row r="16" spans="1:7" ht="16.2" thickBot="1">
      <c r="A16" s="1">
        <v>5</v>
      </c>
      <c r="B16" s="27" t="s">
        <v>101</v>
      </c>
      <c r="C16" s="52">
        <f>SUM(C12:C15)</f>
        <v>1</v>
      </c>
      <c r="D16" s="30"/>
      <c r="E16" s="64">
        <f>ROUND(SUM(E12:E15),4)</f>
        <v>7.0199999999999999E-2</v>
      </c>
      <c r="F16" s="1"/>
      <c r="G16" s="1"/>
    </row>
    <row r="17" spans="1:7" ht="15.6">
      <c r="A17" s="1"/>
      <c r="B17" s="1"/>
      <c r="C17" s="1"/>
      <c r="D17" s="1"/>
      <c r="E17" s="1"/>
      <c r="F17" s="1"/>
      <c r="G17" s="1"/>
    </row>
    <row r="18" spans="1:7" ht="15.6">
      <c r="A18" s="1"/>
      <c r="B18" s="1"/>
      <c r="C18" s="1"/>
      <c r="D18" s="1"/>
      <c r="E18" s="1"/>
      <c r="F18" s="1"/>
      <c r="G18" s="1"/>
    </row>
    <row r="19" spans="1:7" ht="15.6">
      <c r="A19" s="1"/>
      <c r="B19" s="1"/>
      <c r="C19" s="1"/>
      <c r="D19" s="1"/>
      <c r="E19" s="1"/>
      <c r="F19" s="1"/>
      <c r="G19" s="1"/>
    </row>
    <row r="20" spans="1:7" ht="15.6">
      <c r="A20" s="1"/>
      <c r="B20" s="1"/>
      <c r="C20" s="1"/>
      <c r="D20" s="1"/>
      <c r="E20" s="1"/>
      <c r="F20" s="1"/>
      <c r="G20" s="1"/>
    </row>
    <row r="21" spans="1:7" ht="15.6">
      <c r="A21" s="1"/>
      <c r="B21" s="1"/>
      <c r="C21" s="1"/>
      <c r="D21" s="1"/>
      <c r="E21" s="1"/>
      <c r="F21" s="1"/>
      <c r="G21" s="1"/>
    </row>
    <row r="22" spans="1:7" ht="41.25" customHeight="1">
      <c r="A22" s="1"/>
      <c r="B22" s="2622"/>
      <c r="C22" s="2622"/>
      <c r="D22" s="2622"/>
      <c r="E22" s="2622"/>
      <c r="F22" s="1"/>
      <c r="G22" s="1"/>
    </row>
    <row r="23" spans="1:7" ht="42.75" customHeight="1">
      <c r="A23" s="1"/>
      <c r="B23" s="2622"/>
      <c r="C23" s="2622"/>
      <c r="D23" s="2622"/>
      <c r="E23" s="2622"/>
      <c r="F23" s="1"/>
      <c r="G23" s="1"/>
    </row>
    <row r="24" spans="1:7" ht="15.6">
      <c r="A24" s="1"/>
      <c r="B24" s="1"/>
      <c r="C24" s="1"/>
      <c r="D24" s="1"/>
      <c r="E24" s="1"/>
      <c r="F24" s="1"/>
      <c r="G24" s="1"/>
    </row>
    <row r="25" spans="1:7" ht="15.6">
      <c r="A25" s="1"/>
      <c r="B25" s="1"/>
      <c r="C25" s="1"/>
      <c r="D25" s="1"/>
      <c r="E25" s="1"/>
      <c r="F25" s="1"/>
      <c r="G25" s="1"/>
    </row>
    <row r="26" spans="1:7" ht="15.6">
      <c r="A26" s="1"/>
      <c r="B26" s="1"/>
      <c r="C26" s="1"/>
      <c r="D26" s="1"/>
      <c r="E26" s="1"/>
      <c r="F26" s="1"/>
      <c r="G26" s="1"/>
    </row>
    <row r="27" spans="1:7" ht="15.6">
      <c r="A27" s="1"/>
      <c r="B27" s="1"/>
      <c r="C27" s="1"/>
      <c r="D27" s="1"/>
      <c r="E27" s="1"/>
      <c r="F27" s="1"/>
      <c r="G27" s="1"/>
    </row>
    <row r="28" spans="1:7" ht="15.6">
      <c r="A28" s="1"/>
      <c r="B28" s="1"/>
      <c r="C28" s="1"/>
      <c r="D28" s="1"/>
      <c r="E28" s="1"/>
      <c r="F28" s="1"/>
      <c r="G28" s="1"/>
    </row>
    <row r="29" spans="1:7" ht="15.6">
      <c r="A29" s="1"/>
      <c r="B29" s="1"/>
      <c r="C29" s="1"/>
      <c r="D29" s="1"/>
      <c r="E29" s="1"/>
      <c r="F29" s="1"/>
      <c r="G29" s="1"/>
    </row>
    <row r="30" spans="1:7" ht="15.6">
      <c r="A30" s="1"/>
      <c r="B30" s="1"/>
      <c r="C30" s="1"/>
      <c r="D30" s="1"/>
      <c r="E30" s="1"/>
      <c r="F30" s="1"/>
      <c r="G30" s="1"/>
    </row>
    <row r="31" spans="1:7" ht="15.6">
      <c r="A31" s="1"/>
      <c r="B31" s="1"/>
      <c r="C31" s="1"/>
      <c r="D31" s="1"/>
      <c r="E31" s="1"/>
      <c r="F31" s="1"/>
      <c r="G31" s="1"/>
    </row>
    <row r="32" spans="1:7" ht="15.6">
      <c r="A32" s="1"/>
      <c r="B32" s="1"/>
      <c r="C32" s="1"/>
      <c r="D32" s="1"/>
      <c r="E32" s="1"/>
      <c r="F32" s="1"/>
      <c r="G32" s="1"/>
    </row>
    <row r="33" spans="1:7" ht="15.6">
      <c r="A33" s="1"/>
      <c r="B33" s="1"/>
      <c r="C33" s="1"/>
      <c r="D33" s="1"/>
      <c r="E33" s="1"/>
      <c r="F33" s="1"/>
      <c r="G33" s="1"/>
    </row>
    <row r="34" spans="1:7" ht="15.6">
      <c r="A34" s="1"/>
      <c r="B34" s="1"/>
      <c r="C34" s="1"/>
      <c r="D34" s="1"/>
      <c r="E34" s="1"/>
      <c r="F34" s="1"/>
      <c r="G34" s="1"/>
    </row>
    <row r="35" spans="1:7" ht="15.6">
      <c r="A35" s="1"/>
      <c r="B35" s="1"/>
      <c r="C35" s="1"/>
      <c r="D35" s="1"/>
      <c r="E35" s="1"/>
      <c r="F35" s="1"/>
      <c r="G35" s="1"/>
    </row>
    <row r="36" spans="1:7" ht="15.6">
      <c r="A36" s="1"/>
      <c r="B36" s="1"/>
      <c r="C36" s="1"/>
      <c r="D36" s="1"/>
      <c r="E36" s="1"/>
      <c r="F36" s="1"/>
      <c r="G36" s="1"/>
    </row>
    <row r="37" spans="1:7" ht="15.6">
      <c r="A37" s="1"/>
      <c r="B37" s="1"/>
      <c r="C37" s="1"/>
      <c r="D37" s="1"/>
      <c r="E37" s="1"/>
      <c r="F37" s="1"/>
      <c r="G37" s="1"/>
    </row>
    <row r="38" spans="1:7" ht="15.6">
      <c r="A38" s="1"/>
      <c r="B38" s="1"/>
      <c r="C38" s="1"/>
      <c r="D38" s="1"/>
      <c r="E38" s="1"/>
      <c r="F38" s="1"/>
      <c r="G38" s="1"/>
    </row>
    <row r="39" spans="1:7" ht="15.6">
      <c r="A39" s="1"/>
      <c r="B39" s="1"/>
      <c r="C39" s="1"/>
      <c r="D39" s="1"/>
      <c r="E39" s="1"/>
      <c r="F39" s="1"/>
      <c r="G39" s="1"/>
    </row>
    <row r="40" spans="1:7" ht="15.6">
      <c r="A40" s="1"/>
      <c r="B40" s="1"/>
      <c r="C40" s="1"/>
      <c r="D40" s="1"/>
      <c r="E40" s="1"/>
      <c r="F40" s="1"/>
      <c r="G40" s="1"/>
    </row>
    <row r="41" spans="1:7" ht="15.6">
      <c r="A41" s="1"/>
      <c r="B41" s="1"/>
      <c r="C41" s="1"/>
      <c r="D41" s="1"/>
      <c r="E41" s="1"/>
      <c r="F41" s="1"/>
      <c r="G41" s="1"/>
    </row>
    <row r="42" spans="1:7" ht="15.6">
      <c r="A42" s="1"/>
      <c r="B42" s="1"/>
      <c r="C42" s="1"/>
      <c r="D42" s="1"/>
      <c r="E42" s="1"/>
      <c r="F42" s="1"/>
      <c r="G42" s="1"/>
    </row>
    <row r="43" spans="1:7" ht="15.6">
      <c r="A43" s="1"/>
      <c r="B43" s="1"/>
      <c r="C43" s="1"/>
      <c r="D43" s="1"/>
      <c r="E43" s="1"/>
      <c r="F43" s="1"/>
      <c r="G43" s="1"/>
    </row>
    <row r="44" spans="1:7" ht="15.6">
      <c r="A44" s="1"/>
      <c r="B44" s="1"/>
      <c r="C44" s="1"/>
      <c r="D44" s="1"/>
      <c r="E44" s="1"/>
      <c r="F44" s="1"/>
      <c r="G44" s="1"/>
    </row>
  </sheetData>
  <mergeCells count="5">
    <mergeCell ref="B1:F1"/>
    <mergeCell ref="B2:F2"/>
    <mergeCell ref="B22:E22"/>
    <mergeCell ref="B23:E23"/>
    <mergeCell ref="B5:F5"/>
  </mergeCells>
  <phoneticPr fontId="7" type="noConversion"/>
  <pageMargins left="1.5" right="0.75" top="1" bottom="1" header="0.5" footer="0.25"/>
  <pageSetup scale="81" orientation="portrait" r:id="rId1"/>
  <headerFooter alignWithMargins="0">
    <oddHeader>&amp;R&amp;"Times New Roman,Regular"PacifiCorp Docket UE-061546
Exhibit ___ (TES-2)</oddHeader>
    <oddFooter>&amp;R&amp;"Times New Roman,Regular"Page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Appealed</CaseStatus>
    <OpenedDate xmlns="dc463f71-b30c-4ab2-9473-d307f9d35888">2013-01-11T08:00:00+00:00</OpenedDate>
    <Date1 xmlns="dc463f71-b30c-4ab2-9473-d307f9d35888">2013-06-21T07:00:00+00:00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130043</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76616498D7811449987485091DF42B7" ma:contentTypeVersion="135" ma:contentTypeDescription="" ma:contentTypeScope="" ma:versionID="ea582effef2760cff9dab7cbb939c49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B2F7AA-429C-42B1-8459-605878FE7026}"/>
</file>

<file path=customXml/itemProps2.xml><?xml version="1.0" encoding="utf-8"?>
<ds:datastoreItem xmlns:ds="http://schemas.openxmlformats.org/officeDocument/2006/customXml" ds:itemID="{CC6B5C51-4DCA-46CC-82B1-9ABDBAF10722}"/>
</file>

<file path=customXml/itemProps3.xml><?xml version="1.0" encoding="utf-8"?>
<ds:datastoreItem xmlns:ds="http://schemas.openxmlformats.org/officeDocument/2006/customXml" ds:itemID="{65C75D15-BAEF-4185-A5B2-2A343068514C}"/>
</file>

<file path=customXml/itemProps4.xml><?xml version="1.0" encoding="utf-8"?>
<ds:datastoreItem xmlns:ds="http://schemas.openxmlformats.org/officeDocument/2006/customXml" ds:itemID="{CA75F08F-1C3E-49A8-B073-206D70626BA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85</vt:i4>
      </vt:variant>
    </vt:vector>
  </HeadingPairs>
  <TitlesOfParts>
    <vt:vector size="162" baseType="lpstr">
      <vt:lpstr>RevReqSummary</vt:lpstr>
      <vt:lpstr>RevReqCalc</vt:lpstr>
      <vt:lpstr>Conversion factor-staff</vt:lpstr>
      <vt:lpstr>cost of capital</vt:lpstr>
      <vt:lpstr>Summary(1)</vt:lpstr>
      <vt:lpstr>Summary (2)</vt:lpstr>
      <vt:lpstr>Table 1</vt:lpstr>
      <vt:lpstr>Table2</vt:lpstr>
      <vt:lpstr>Table3</vt:lpstr>
      <vt:lpstr>Table4</vt:lpstr>
      <vt:lpstr>Table5</vt:lpstr>
      <vt:lpstr>Table6</vt:lpstr>
      <vt:lpstr>Adj-restating</vt:lpstr>
      <vt:lpstr>Adj-PF</vt:lpstr>
      <vt:lpstr>Total Adj </vt:lpstr>
      <vt:lpstr>Adj Summary</vt:lpstr>
      <vt:lpstr>Adj 3.1 Temp Norm</vt:lpstr>
      <vt:lpstr>Adj 3.2 Rev Normalizing</vt:lpstr>
      <vt:lpstr>Adj 3.3 Effec. Price Change</vt:lpstr>
      <vt:lpstr>Adj 3.4 SO2 Emmissions</vt:lpstr>
      <vt:lpstr>Adj 3.5 Rec Rev</vt:lpstr>
      <vt:lpstr>Adj 3.6 Wheeling Rev</vt:lpstr>
      <vt:lpstr>Adj 3.7 Ancillary Revenue</vt:lpstr>
      <vt:lpstr>Adj 3.8 Sch 300 Fee Change</vt:lpstr>
      <vt:lpstr>Adj 4.1 Misc Gen Exp</vt:lpstr>
      <vt:lpstr>Adj 4.2 Gen Wage Inc-Annual</vt:lpstr>
      <vt:lpstr>Adj 4.3 PF Gen Wage Inc</vt:lpstr>
      <vt:lpstr>Adj 4.4 Irrig. Load Control</vt:lpstr>
      <vt:lpstr>Adj 4.5 Remove Non-Recurring En</vt:lpstr>
      <vt:lpstr>Adj 4.6 Pension Curtailment</vt:lpstr>
      <vt:lpstr>Adj 4.7 DSM Rev-Exp Remove</vt:lpstr>
      <vt:lpstr>Adj 4.8 Insurance Exp</vt:lpstr>
      <vt:lpstr>Adj 4.9 Advertising</vt:lpstr>
      <vt:lpstr>Adj 4.10 Memberships &amp; Subscip.</vt:lpstr>
      <vt:lpstr>Adj 4.11 AMR Savings</vt:lpstr>
      <vt:lpstr>Adj 4.12 Uncollectible Exp</vt:lpstr>
      <vt:lpstr>Adj 4.13 Legal Ecp</vt:lpstr>
      <vt:lpstr>Adj 4.14 Naughton Write-offs</vt:lpstr>
      <vt:lpstr>Adj 4.15 O&amp;M Efficiency</vt:lpstr>
      <vt:lpstr>Adj 5.1 Net Power Costs Restat</vt:lpstr>
      <vt:lpstr>Adj 5.1.1 Net Power Costs - PF</vt:lpstr>
      <vt:lpstr>Adj 5.2 James River Royalty Of</vt:lpstr>
      <vt:lpstr>Adj 5.3 BPA Res Exchange</vt:lpstr>
      <vt:lpstr>Adj 5.4 Colstrip #3 Removal</vt:lpstr>
      <vt:lpstr>Adj 6.1 Hydro Decomm.</vt:lpstr>
      <vt:lpstr>Adj 6.2 Deprec &amp; Amort Reserve </vt:lpstr>
      <vt:lpstr>Adj 6.2.1 Deprec &amp; Amort Reserv</vt:lpstr>
      <vt:lpstr>Adj 6.3 Proposed Deprec Rates E</vt:lpstr>
      <vt:lpstr>Adj 6.3.1 Prop Depres Rates Res</vt:lpstr>
      <vt:lpstr>Adj 7.1 Interest True-up</vt:lpstr>
      <vt:lpstr>Adj 7.2 Prop Tax Exp</vt:lpstr>
      <vt:lpstr>Adj 7.3 Renewable Tax Credit</vt:lpstr>
      <vt:lpstr>Adj 7.4 ADIT Balance</vt:lpstr>
      <vt:lpstr>Adj 7.5 WA Low Income Tax Credi</vt:lpstr>
      <vt:lpstr>Adj 7.6 WA Flow-through Adj</vt:lpstr>
      <vt:lpstr>Adj 7.7 Remove Def State Tax E</vt:lpstr>
      <vt:lpstr>Adj 7.8 WA Pub Util Tax</vt:lpstr>
      <vt:lpstr>7.9 AFUDC - Equity</vt:lpstr>
      <vt:lpstr>Adj 8.1 Jim Bridger Mine RB</vt:lpstr>
      <vt:lpstr>Adj 8.2 Environ Settlement</vt:lpstr>
      <vt:lpstr>Adj 8.3 Cust Adv for Construct</vt:lpstr>
      <vt:lpstr>Adj 8.4 Major Plant Add</vt:lpstr>
      <vt:lpstr>Adj 8.5 Misc. Rate base</vt:lpstr>
      <vt:lpstr>Adj 8.6 Powerdale</vt:lpstr>
      <vt:lpstr>Adj 8.7 Removal of Colstrip #4</vt:lpstr>
      <vt:lpstr>Adj 8.8 Trojan Unrec Plant Adj</vt:lpstr>
      <vt:lpstr>Adj 8.9 Cust Svc Deposits</vt:lpstr>
      <vt:lpstr>Adj 8.10 Reg Asset Amort </vt:lpstr>
      <vt:lpstr>Adj 8.11 Misc Asset Sales &amp; Rem</vt:lpstr>
      <vt:lpstr>Adj 8.12 Adjust June 2012 AMA P</vt:lpstr>
      <vt:lpstr>Adj 8.12.1 Adj June 2012 AMA Pl</vt:lpstr>
      <vt:lpstr>Adj 8.12.2</vt:lpstr>
      <vt:lpstr>Adj 8.12.3</vt:lpstr>
      <vt:lpstr>Adj 8.13 ISWC</vt:lpstr>
      <vt:lpstr>Adj 9.1 Prod Factor</vt:lpstr>
      <vt:lpstr>WCA Allocation Factors</vt:lpstr>
      <vt:lpstr>appendix</vt:lpstr>
      <vt:lpstr>'7.9 AFUDC - Equity'!Print_Area</vt:lpstr>
      <vt:lpstr>'Adj 3.1 Temp Norm'!Print_Area</vt:lpstr>
      <vt:lpstr>'Adj 3.2 Rev Normalizing'!Print_Area</vt:lpstr>
      <vt:lpstr>'Adj 3.3 Effec. Price Change'!Print_Area</vt:lpstr>
      <vt:lpstr>'Adj 3.4 SO2 Emmissions'!Print_Area</vt:lpstr>
      <vt:lpstr>'Adj 3.5 Rec Rev'!Print_Area</vt:lpstr>
      <vt:lpstr>'Adj 3.6 Wheeling Rev'!Print_Area</vt:lpstr>
      <vt:lpstr>'Adj 3.7 Ancillary Revenue'!Print_Area</vt:lpstr>
      <vt:lpstr>'Adj 3.8 Sch 300 Fee Change'!Print_Area</vt:lpstr>
      <vt:lpstr>'Adj 4.1 Misc Gen Exp'!Print_Area</vt:lpstr>
      <vt:lpstr>'Adj 4.10 Memberships &amp; Subscip.'!Print_Area</vt:lpstr>
      <vt:lpstr>'Adj 4.11 AMR Savings'!Print_Area</vt:lpstr>
      <vt:lpstr>'Adj 4.12 Uncollectible Exp'!Print_Area</vt:lpstr>
      <vt:lpstr>'Adj 4.13 Legal Ecp'!Print_Area</vt:lpstr>
      <vt:lpstr>'Adj 4.14 Naughton Write-offs'!Print_Area</vt:lpstr>
      <vt:lpstr>'Adj 4.15 O&amp;M Efficiency'!Print_Area</vt:lpstr>
      <vt:lpstr>'Adj 4.2 Gen Wage Inc-Annual'!Print_Area</vt:lpstr>
      <vt:lpstr>'Adj 4.3 PF Gen Wage Inc'!Print_Area</vt:lpstr>
      <vt:lpstr>'Adj 4.4 Irrig. Load Control'!Print_Area</vt:lpstr>
      <vt:lpstr>'Adj 4.5 Remove Non-Recurring En'!Print_Area</vt:lpstr>
      <vt:lpstr>'Adj 4.6 Pension Curtailment'!Print_Area</vt:lpstr>
      <vt:lpstr>'Adj 4.7 DSM Rev-Exp Remove'!Print_Area</vt:lpstr>
      <vt:lpstr>'Adj 4.8 Insurance Exp'!Print_Area</vt:lpstr>
      <vt:lpstr>'Adj 4.9 Advertising'!Print_Area</vt:lpstr>
      <vt:lpstr>'Adj 5.1 Net Power Costs Restat'!Print_Area</vt:lpstr>
      <vt:lpstr>'Adj 5.1.1 Net Power Costs - PF'!Print_Area</vt:lpstr>
      <vt:lpstr>'Adj 5.2 James River Royalty Of'!Print_Area</vt:lpstr>
      <vt:lpstr>'Adj 5.3 BPA Res Exchange'!Print_Area</vt:lpstr>
      <vt:lpstr>'Adj 5.4 Colstrip #3 Removal'!Print_Area</vt:lpstr>
      <vt:lpstr>'Adj 6.1 Hydro Decomm.'!Print_Area</vt:lpstr>
      <vt:lpstr>'Adj 6.2 Deprec &amp; Amort Reserve '!Print_Area</vt:lpstr>
      <vt:lpstr>'Adj 6.2.1 Deprec &amp; Amort Reserv'!Print_Area</vt:lpstr>
      <vt:lpstr>'Adj 6.3 Proposed Deprec Rates E'!Print_Area</vt:lpstr>
      <vt:lpstr>'Adj 6.3.1 Prop Depres Rates Res'!Print_Area</vt:lpstr>
      <vt:lpstr>'Adj 7.1 Interest True-up'!Print_Area</vt:lpstr>
      <vt:lpstr>'Adj 7.2 Prop Tax Exp'!Print_Area</vt:lpstr>
      <vt:lpstr>'Adj 7.3 Renewable Tax Credit'!Print_Area</vt:lpstr>
      <vt:lpstr>'Adj 7.4 ADIT Balance'!Print_Area</vt:lpstr>
      <vt:lpstr>'Adj 7.5 WA Low Income Tax Credi'!Print_Area</vt:lpstr>
      <vt:lpstr>'Adj 7.6 WA Flow-through Adj'!Print_Area</vt:lpstr>
      <vt:lpstr>'Adj 7.7 Remove Def State Tax E'!Print_Area</vt:lpstr>
      <vt:lpstr>'Adj 7.8 WA Pub Util Tax'!Print_Area</vt:lpstr>
      <vt:lpstr>'Adj 8.1 Jim Bridger Mine RB'!Print_Area</vt:lpstr>
      <vt:lpstr>'Adj 8.10 Reg Asset Amort '!Print_Area</vt:lpstr>
      <vt:lpstr>'Adj 8.11 Misc Asset Sales &amp; Rem'!Print_Area</vt:lpstr>
      <vt:lpstr>'Adj 8.12 Adjust June 2012 AMA P'!Print_Area</vt:lpstr>
      <vt:lpstr>'Adj 8.12.1 Adj June 2012 AMA Pl'!Print_Area</vt:lpstr>
      <vt:lpstr>'Adj 8.12.2'!Print_Area</vt:lpstr>
      <vt:lpstr>'Adj 8.12.3'!Print_Area</vt:lpstr>
      <vt:lpstr>'Adj 8.13 ISWC'!Print_Area</vt:lpstr>
      <vt:lpstr>'Adj 8.2 Environ Settlement'!Print_Area</vt:lpstr>
      <vt:lpstr>'Adj 8.3 Cust Adv for Construct'!Print_Area</vt:lpstr>
      <vt:lpstr>'Adj 8.4 Major Plant Add'!Print_Area</vt:lpstr>
      <vt:lpstr>'Adj 8.5 Misc. Rate base'!Print_Area</vt:lpstr>
      <vt:lpstr>'Adj 8.6 Powerdale'!Print_Area</vt:lpstr>
      <vt:lpstr>'Adj 8.7 Removal of Colstrip #4'!Print_Area</vt:lpstr>
      <vt:lpstr>'Adj 8.8 Trojan Unrec Plant Adj'!Print_Area</vt:lpstr>
      <vt:lpstr>'Adj 8.9 Cust Svc Deposits'!Print_Area</vt:lpstr>
      <vt:lpstr>'Adj 9.1 Prod Factor'!Print_Area</vt:lpstr>
      <vt:lpstr>'Adj Summary'!Print_Area</vt:lpstr>
      <vt:lpstr>'Adj-PF'!Print_Area</vt:lpstr>
      <vt:lpstr>'Adj-restating'!Print_Area</vt:lpstr>
      <vt:lpstr>'Conversion factor-staff'!Print_Area</vt:lpstr>
      <vt:lpstr>'cost of capital'!Print_Area</vt:lpstr>
      <vt:lpstr>RevReqCalc!Print_Area</vt:lpstr>
      <vt:lpstr>RevReqSummary!Print_Area</vt:lpstr>
      <vt:lpstr>'Summary (2)'!Print_Area</vt:lpstr>
      <vt:lpstr>'Summary(1)'!Print_Area</vt:lpstr>
      <vt:lpstr>'Table 1'!Print_Area</vt:lpstr>
      <vt:lpstr>Table2!Print_Area</vt:lpstr>
      <vt:lpstr>Table3!Print_Area</vt:lpstr>
      <vt:lpstr>Table4!Print_Area</vt:lpstr>
      <vt:lpstr>Table5!Print_Area</vt:lpstr>
      <vt:lpstr>Table6!Print_Area</vt:lpstr>
      <vt:lpstr>'WCA Allocation Factors'!Print_Area</vt:lpstr>
      <vt:lpstr>'Adj Summary'!Print_Titles</vt:lpstr>
      <vt:lpstr>'Adj-PF'!Print_Titles</vt:lpstr>
      <vt:lpstr>'Adj-restating'!Print_Titles</vt:lpstr>
      <vt:lpstr>RevReqSummary!Print_Titles</vt:lpstr>
      <vt:lpstr>'Summary (2)'!Print_Titles</vt:lpstr>
      <vt:lpstr>'Summary(1)'!Print_Titles</vt:lpstr>
      <vt:lpstr>'Table 1'!Print_Titles</vt:lpstr>
      <vt:lpstr>Table2!Print_Titles</vt:lpstr>
      <vt:lpstr>'Total Adj '!Print_Titles</vt:lpstr>
      <vt:lpstr>'WCA Allocation Factors'!Print_Titles</vt:lpstr>
    </vt:vector>
  </TitlesOfParts>
  <Company>WUTC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mfoisy</dc:creator>
  <cp:lastModifiedBy>Huang, Joanna (UTC)</cp:lastModifiedBy>
  <cp:lastPrinted>2013-06-19T15:31:42Z</cp:lastPrinted>
  <dcterms:created xsi:type="dcterms:W3CDTF">2003-12-22T18:47:15Z</dcterms:created>
  <dcterms:modified xsi:type="dcterms:W3CDTF">2013-06-19T20:44:42Z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0x0101006E56B4D1795A2E4DB2F0B01679ED314A00A76616498D7811449987485091DF42B7</vt:lpwstr>
  </property>
  <property fmtid="{D5CDD505-2E9C-101B-9397-08002B2CF9AE}" pid="3" name="_docset_NoMedatataSyncRequired">
    <vt:lpwstr>False</vt:lpwstr>
  </property>
</Properties>
</file>